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2.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D:\STORES（HPカード決済サービス）\23-2賃金ソフト（保護ありお試し版）STORES用\職務・職責給体系（年俸給）設計ソフト（お試し版）\"/>
    </mc:Choice>
  </mc:AlternateContent>
  <xr:revisionPtr revIDLastSave="0" documentId="13_ncr:1_{4899FA40-7992-440A-A578-44B0EA0589CF}" xr6:coauthVersionLast="47" xr6:coauthVersionMax="47" xr10:uidLastSave="{00000000-0000-0000-0000-000000000000}"/>
  <bookViews>
    <workbookView xWindow="-108" yWindow="-108" windowWidth="23256" windowHeight="12456" tabRatio="812" xr2:uid="{00000000-000D-0000-FFFF-FFFF00000000}"/>
  </bookViews>
  <sheets>
    <sheet name="メニュー一覧" sheetId="45" r:id="rId1"/>
    <sheet name="0.説明" sheetId="12" r:id="rId2"/>
    <sheet name="1.制度のフレーム設計" sheetId="42" r:id="rId3"/>
    <sheet name="2.モデル基本給の設計" sheetId="43" r:id="rId4"/>
    <sheet name="3.サラリースケール" sheetId="44" r:id="rId5"/>
    <sheet name="4.グレード別基本給グラフ" sheetId="46" r:id="rId6"/>
    <sheet name="5.手当・賞与配分・洗い替え方式" sheetId="41" r:id="rId7"/>
    <sheet name="6.モデル年俸表の作成" sheetId="31" r:id="rId8"/>
    <sheet name="7.グレード別年俸表の作成" sheetId="49" r:id="rId9"/>
    <sheet name="8.年俸一覧表（グラフデータ）" sheetId="34" r:id="rId10"/>
    <sheet name="9.グレード別年俸グラフ" sheetId="40" r:id="rId11"/>
    <sheet name="10.標準生計費データ" sheetId="14" r:id="rId12"/>
    <sheet name="11.使用上の注意" sheetId="13" r:id="rId13"/>
  </sheets>
  <definedNames>
    <definedName name="_xlnm.Print_Area" localSheetId="1">'0.説明'!$B$2:$M$163</definedName>
    <definedName name="_xlnm.Print_Area" localSheetId="2">'1.制度のフレーム設計'!$B$5:$I$39</definedName>
    <definedName name="_xlnm.Print_Area" localSheetId="11">'10.標準生計費データ'!$A$7:$F$55</definedName>
    <definedName name="_xlnm.Print_Area" localSheetId="12">'11.使用上の注意'!$B$3:$J$21</definedName>
    <definedName name="_xlnm.Print_Area" localSheetId="3">'2.モデル基本給の設計'!$B$5:$Q$40</definedName>
    <definedName name="_xlnm.Print_Area" localSheetId="4">'3.サラリースケール'!$D$4:$Q$38</definedName>
    <definedName name="_xlnm.Print_Area" localSheetId="6">'5.手当・賞与配分・洗い替え方式'!$B$2:$T$57</definedName>
    <definedName name="_xlnm.Print_Area" localSheetId="7">'6.モデル年俸表の作成'!$B$2:$N$48</definedName>
    <definedName name="_xlnm.Print_Area" localSheetId="8">'7.グレード別年俸表の作成'!$E$4:$AS$1519</definedName>
    <definedName name="_xlnm.Print_Area" localSheetId="9">'8.年俸一覧表（グラフデータ）'!$B$2:$AI$46</definedName>
    <definedName name="_xlnm.Print_Titles" localSheetId="8">'7.グレード別年俸表の作成'!$E:$E</definedName>
    <definedName name="_xlnm.Print_Titles" localSheetId="9">'8.年俸一覧表（グラフデータ）'!$B:$B</definedName>
  </definedNames>
  <calcPr calcId="191029"/>
</workbook>
</file>

<file path=xl/calcChain.xml><?xml version="1.0" encoding="utf-8"?>
<calcChain xmlns="http://schemas.openxmlformats.org/spreadsheetml/2006/main">
  <c r="R1477" i="49" l="1"/>
  <c r="R1431" i="49"/>
  <c r="R1385" i="49"/>
  <c r="R1339" i="49"/>
  <c r="R1293" i="49"/>
  <c r="R1247" i="49"/>
  <c r="R1201" i="49"/>
  <c r="R1155" i="49"/>
  <c r="R1109" i="49"/>
  <c r="AI4" i="34" l="1"/>
  <c r="AH4" i="34"/>
  <c r="AG4" i="34"/>
  <c r="AF4" i="34"/>
  <c r="AE4" i="34"/>
  <c r="AD4" i="34"/>
  <c r="AC4" i="34"/>
  <c r="AB4" i="34"/>
  <c r="AA4" i="34"/>
  <c r="Z4" i="34"/>
  <c r="Y4" i="34"/>
  <c r="X4" i="34"/>
  <c r="W4" i="34"/>
  <c r="V4" i="34"/>
  <c r="U4" i="34"/>
  <c r="T4" i="34"/>
  <c r="S4" i="34"/>
  <c r="R4" i="34"/>
  <c r="Q4" i="34"/>
  <c r="P4" i="34"/>
  <c r="O4" i="34"/>
  <c r="N4" i="34"/>
  <c r="L4" i="34"/>
  <c r="M4" i="34"/>
  <c r="K4" i="34"/>
  <c r="J4" i="34"/>
  <c r="I4" i="34"/>
  <c r="H4" i="34"/>
  <c r="G4" i="34"/>
  <c r="F4" i="34"/>
  <c r="E4" i="34"/>
  <c r="D4" i="34"/>
  <c r="C4" i="34"/>
  <c r="R1482" i="49"/>
  <c r="R1519" i="49"/>
  <c r="L1519" i="49"/>
  <c r="AL1519" i="49" s="1"/>
  <c r="R1518" i="49"/>
  <c r="L1518" i="49"/>
  <c r="Q1518" i="49" s="1"/>
  <c r="R1517" i="49"/>
  <c r="L1517" i="49"/>
  <c r="AL1517" i="49" s="1"/>
  <c r="R1516" i="49"/>
  <c r="L1516" i="49"/>
  <c r="AL1516" i="49" s="1"/>
  <c r="R1515" i="49"/>
  <c r="L1515" i="49"/>
  <c r="AG1515" i="49" s="1"/>
  <c r="R1514" i="49"/>
  <c r="L1514" i="49"/>
  <c r="AL1514" i="49" s="1"/>
  <c r="R1513" i="49"/>
  <c r="L1513" i="49"/>
  <c r="AL1513" i="49" s="1"/>
  <c r="R1512" i="49"/>
  <c r="L1512" i="49"/>
  <c r="AQ1512" i="49" s="1"/>
  <c r="AI39" i="34" s="1"/>
  <c r="R1511" i="49"/>
  <c r="L1511" i="49"/>
  <c r="AD1511" i="49" s="1"/>
  <c r="R1510" i="49"/>
  <c r="L1510" i="49"/>
  <c r="AL1510" i="49" s="1"/>
  <c r="R1509" i="49"/>
  <c r="L1509" i="49"/>
  <c r="R1508" i="49"/>
  <c r="L1508" i="49"/>
  <c r="AL1508" i="49" s="1"/>
  <c r="R1507" i="49"/>
  <c r="L1507" i="49"/>
  <c r="AL1507" i="49" s="1"/>
  <c r="R1506" i="49"/>
  <c r="L1506" i="49"/>
  <c r="AL1506" i="49" s="1"/>
  <c r="R1505" i="49"/>
  <c r="L1505" i="49"/>
  <c r="R1504" i="49"/>
  <c r="L1504" i="49"/>
  <c r="AL1504" i="49" s="1"/>
  <c r="R1503" i="49"/>
  <c r="L1503" i="49"/>
  <c r="AL1503" i="49" s="1"/>
  <c r="R1502" i="49"/>
  <c r="L1502" i="49"/>
  <c r="AL1502" i="49" s="1"/>
  <c r="R1501" i="49"/>
  <c r="L1501" i="49"/>
  <c r="R1500" i="49"/>
  <c r="L1500" i="49"/>
  <c r="AL1500" i="49" s="1"/>
  <c r="R1499" i="49"/>
  <c r="L1499" i="49"/>
  <c r="AL1499" i="49" s="1"/>
  <c r="R1498" i="49"/>
  <c r="L1498" i="49"/>
  <c r="AL1498" i="49" s="1"/>
  <c r="R1497" i="49"/>
  <c r="L1497" i="49"/>
  <c r="R1496" i="49"/>
  <c r="L1496" i="49"/>
  <c r="AL1496" i="49" s="1"/>
  <c r="R1495" i="49"/>
  <c r="L1495" i="49"/>
  <c r="AL1495" i="49" s="1"/>
  <c r="R1494" i="49"/>
  <c r="L1494" i="49"/>
  <c r="R1493" i="49"/>
  <c r="L1493" i="49"/>
  <c r="R1492" i="49"/>
  <c r="L1492" i="49"/>
  <c r="AL1492" i="49" s="1"/>
  <c r="R1491" i="49"/>
  <c r="L1491" i="49"/>
  <c r="R1490" i="49"/>
  <c r="L1490" i="49"/>
  <c r="AL1490" i="49" s="1"/>
  <c r="R1489" i="49"/>
  <c r="L1489" i="49"/>
  <c r="R1488" i="49"/>
  <c r="L1488" i="49"/>
  <c r="AL1488" i="49" s="1"/>
  <c r="R1487" i="49"/>
  <c r="L1487" i="49"/>
  <c r="AL1487" i="49" s="1"/>
  <c r="R1486" i="49"/>
  <c r="L1486" i="49"/>
  <c r="AL1486" i="49" s="1"/>
  <c r="R1485" i="49"/>
  <c r="L1485" i="49"/>
  <c r="R1484" i="49"/>
  <c r="L1484" i="49"/>
  <c r="AL1484" i="49" s="1"/>
  <c r="R1483" i="49"/>
  <c r="L1483" i="49"/>
  <c r="AL1483" i="49" s="1"/>
  <c r="L1482" i="49"/>
  <c r="AL1482" i="49" s="1"/>
  <c r="R1481" i="49"/>
  <c r="L1481" i="49"/>
  <c r="R1480" i="49"/>
  <c r="L1480" i="49"/>
  <c r="AL1480" i="49" s="1"/>
  <c r="F1480" i="49"/>
  <c r="R1479" i="49"/>
  <c r="L1479" i="49"/>
  <c r="AL1479" i="49" s="1"/>
  <c r="R1478" i="49"/>
  <c r="L1478" i="49"/>
  <c r="AL1478" i="49" s="1"/>
  <c r="R1473" i="49"/>
  <c r="L1473" i="49"/>
  <c r="AQ1473" i="49" s="1"/>
  <c r="AH46" i="34" s="1"/>
  <c r="R1472" i="49"/>
  <c r="L1472" i="49"/>
  <c r="AL1472" i="49" s="1"/>
  <c r="R1471" i="49"/>
  <c r="L1471" i="49"/>
  <c r="R1470" i="49"/>
  <c r="L1470" i="49"/>
  <c r="AL1470" i="49" s="1"/>
  <c r="R1469" i="49"/>
  <c r="L1469" i="49"/>
  <c r="Q1469" i="49" s="1"/>
  <c r="R1468" i="49"/>
  <c r="L1468" i="49"/>
  <c r="R1467" i="49"/>
  <c r="L1467" i="49"/>
  <c r="AL1467" i="49" s="1"/>
  <c r="R1466" i="49"/>
  <c r="L1466" i="49"/>
  <c r="AL1466" i="49" s="1"/>
  <c r="R1465" i="49"/>
  <c r="L1465" i="49"/>
  <c r="AL1465" i="49" s="1"/>
  <c r="R1464" i="49"/>
  <c r="L1464" i="49"/>
  <c r="R1463" i="49"/>
  <c r="L1463" i="49"/>
  <c r="AL1463" i="49" s="1"/>
  <c r="R1462" i="49"/>
  <c r="L1462" i="49"/>
  <c r="AL1462" i="49" s="1"/>
  <c r="R1461" i="49"/>
  <c r="L1461" i="49"/>
  <c r="AL1461" i="49" s="1"/>
  <c r="R1460" i="49"/>
  <c r="L1460" i="49"/>
  <c r="R1459" i="49"/>
  <c r="L1459" i="49"/>
  <c r="AL1459" i="49" s="1"/>
  <c r="R1458" i="49"/>
  <c r="L1458" i="49"/>
  <c r="AL1458" i="49" s="1"/>
  <c r="R1457" i="49"/>
  <c r="L1457" i="49"/>
  <c r="AL1457" i="49" s="1"/>
  <c r="R1456" i="49"/>
  <c r="L1456" i="49"/>
  <c r="R1455" i="49"/>
  <c r="L1455" i="49"/>
  <c r="AL1455" i="49" s="1"/>
  <c r="R1454" i="49"/>
  <c r="L1454" i="49"/>
  <c r="AD1454" i="49" s="1"/>
  <c r="R1453" i="49"/>
  <c r="L1453" i="49"/>
  <c r="AL1453" i="49" s="1"/>
  <c r="R1452" i="49"/>
  <c r="L1452" i="49"/>
  <c r="R1451" i="49"/>
  <c r="L1451" i="49"/>
  <c r="AL1451" i="49" s="1"/>
  <c r="R1450" i="49"/>
  <c r="L1450" i="49"/>
  <c r="AL1450" i="49" s="1"/>
  <c r="R1449" i="49"/>
  <c r="L1449" i="49"/>
  <c r="AL1449" i="49" s="1"/>
  <c r="R1448" i="49"/>
  <c r="L1448" i="49"/>
  <c r="R1447" i="49"/>
  <c r="L1447" i="49"/>
  <c r="AL1447" i="49" s="1"/>
  <c r="R1446" i="49"/>
  <c r="L1446" i="49"/>
  <c r="Q1446" i="49" s="1"/>
  <c r="R1445" i="49"/>
  <c r="L1445" i="49"/>
  <c r="AQ1445" i="49" s="1"/>
  <c r="AH18" i="34" s="1"/>
  <c r="R1444" i="49"/>
  <c r="L1444" i="49"/>
  <c r="AL1444" i="49" s="1"/>
  <c r="R1443" i="49"/>
  <c r="L1443" i="49"/>
  <c r="AQ1443" i="49" s="1"/>
  <c r="AH16" i="34" s="1"/>
  <c r="R1442" i="49"/>
  <c r="Q1442" i="49"/>
  <c r="L1442" i="49"/>
  <c r="AL1442" i="49" s="1"/>
  <c r="R1441" i="49"/>
  <c r="L1441" i="49"/>
  <c r="AQ1441" i="49" s="1"/>
  <c r="AH14" i="34" s="1"/>
  <c r="R1440" i="49"/>
  <c r="L1440" i="49"/>
  <c r="AL1440" i="49" s="1"/>
  <c r="R1439" i="49"/>
  <c r="L1439" i="49"/>
  <c r="AQ1439" i="49" s="1"/>
  <c r="AH12" i="34" s="1"/>
  <c r="R1438" i="49"/>
  <c r="L1438" i="49"/>
  <c r="AL1438" i="49" s="1"/>
  <c r="R1437" i="49"/>
  <c r="L1437" i="49"/>
  <c r="R1436" i="49"/>
  <c r="L1436" i="49"/>
  <c r="AL1436" i="49" s="1"/>
  <c r="R1435" i="49"/>
  <c r="L1435" i="49"/>
  <c r="AL1435" i="49" s="1"/>
  <c r="R1434" i="49"/>
  <c r="L1434" i="49"/>
  <c r="AL1434" i="49" s="1"/>
  <c r="R1433" i="49"/>
  <c r="L1433" i="49"/>
  <c r="R1432" i="49"/>
  <c r="L1432" i="49"/>
  <c r="AL1432" i="49" s="1"/>
  <c r="R1427" i="49"/>
  <c r="L1427" i="49"/>
  <c r="AL1427" i="49" s="1"/>
  <c r="R1426" i="49"/>
  <c r="L1426" i="49"/>
  <c r="AL1426" i="49" s="1"/>
  <c r="R1425" i="49"/>
  <c r="L1425" i="49"/>
  <c r="R1424" i="49"/>
  <c r="L1424" i="49"/>
  <c r="AL1424" i="49" s="1"/>
  <c r="R1423" i="49"/>
  <c r="L1423" i="49"/>
  <c r="Q1423" i="49" s="1"/>
  <c r="R1422" i="49"/>
  <c r="L1422" i="49"/>
  <c r="R1421" i="49"/>
  <c r="L1421" i="49"/>
  <c r="AL1421" i="49" s="1"/>
  <c r="R1420" i="49"/>
  <c r="L1420" i="49"/>
  <c r="AL1420" i="49" s="1"/>
  <c r="R1419" i="49"/>
  <c r="L1419" i="49"/>
  <c r="AL1419" i="49" s="1"/>
  <c r="R1418" i="49"/>
  <c r="L1418" i="49"/>
  <c r="R1417" i="49"/>
  <c r="L1417" i="49"/>
  <c r="AL1417" i="49" s="1"/>
  <c r="R1416" i="49"/>
  <c r="L1416" i="49"/>
  <c r="AL1416" i="49" s="1"/>
  <c r="R1415" i="49"/>
  <c r="L1415" i="49"/>
  <c r="R1414" i="49"/>
  <c r="L1414" i="49"/>
  <c r="AL1414" i="49" s="1"/>
  <c r="R1413" i="49"/>
  <c r="L1413" i="49"/>
  <c r="AL1413" i="49" s="1"/>
  <c r="R1412" i="49"/>
  <c r="L1412" i="49"/>
  <c r="AL1412" i="49" s="1"/>
  <c r="R1411" i="49"/>
  <c r="L1411" i="49"/>
  <c r="R1410" i="49"/>
  <c r="L1410" i="49"/>
  <c r="AL1410" i="49" s="1"/>
  <c r="R1409" i="49"/>
  <c r="L1409" i="49"/>
  <c r="AL1409" i="49" s="1"/>
  <c r="R1408" i="49"/>
  <c r="L1408" i="49"/>
  <c r="AL1408" i="49" s="1"/>
  <c r="R1407" i="49"/>
  <c r="L1407" i="49"/>
  <c r="R1406" i="49"/>
  <c r="L1406" i="49"/>
  <c r="AL1406" i="49" s="1"/>
  <c r="R1405" i="49"/>
  <c r="L1405" i="49"/>
  <c r="AD1405" i="49" s="1"/>
  <c r="R1404" i="49"/>
  <c r="L1404" i="49"/>
  <c r="AL1404" i="49" s="1"/>
  <c r="R1403" i="49"/>
  <c r="L1403" i="49"/>
  <c r="R1402" i="49"/>
  <c r="L1402" i="49"/>
  <c r="AL1402" i="49" s="1"/>
  <c r="R1401" i="49"/>
  <c r="L1401" i="49"/>
  <c r="U1401" i="49" s="1"/>
  <c r="R1400" i="49"/>
  <c r="L1400" i="49"/>
  <c r="AQ1400" i="49" s="1"/>
  <c r="AG19" i="34" s="1"/>
  <c r="R1399" i="49"/>
  <c r="L1399" i="49"/>
  <c r="AL1399" i="49" s="1"/>
  <c r="R1398" i="49"/>
  <c r="L1398" i="49"/>
  <c r="AQ1398" i="49" s="1"/>
  <c r="AG17" i="34" s="1"/>
  <c r="R1397" i="49"/>
  <c r="L1397" i="49"/>
  <c r="AL1397" i="49" s="1"/>
  <c r="R1396" i="49"/>
  <c r="L1396" i="49"/>
  <c r="AQ1396" i="49" s="1"/>
  <c r="AG15" i="34" s="1"/>
  <c r="R1395" i="49"/>
  <c r="L1395" i="49"/>
  <c r="R1394" i="49"/>
  <c r="L1394" i="49"/>
  <c r="R1393" i="49"/>
  <c r="L1393" i="49"/>
  <c r="AL1393" i="49" s="1"/>
  <c r="R1392" i="49"/>
  <c r="L1392" i="49"/>
  <c r="R1391" i="49"/>
  <c r="L1391" i="49"/>
  <c r="AL1391" i="49" s="1"/>
  <c r="R1390" i="49"/>
  <c r="L1390" i="49"/>
  <c r="R1389" i="49"/>
  <c r="L1389" i="49"/>
  <c r="R1388" i="49"/>
  <c r="L1388" i="49"/>
  <c r="AL1388" i="49" s="1"/>
  <c r="R1387" i="49"/>
  <c r="L1387" i="49"/>
  <c r="AL1387" i="49" s="1"/>
  <c r="R1386" i="49"/>
  <c r="L1386" i="49"/>
  <c r="R1381" i="49"/>
  <c r="L1381" i="49"/>
  <c r="AQ1381" i="49" s="1"/>
  <c r="AF46" i="34" s="1"/>
  <c r="R1380" i="49"/>
  <c r="L1380" i="49"/>
  <c r="AL1380" i="49" s="1"/>
  <c r="R1379" i="49"/>
  <c r="L1379" i="49"/>
  <c r="AQ1379" i="49" s="1"/>
  <c r="AF44" i="34" s="1"/>
  <c r="R1378" i="49"/>
  <c r="L1378" i="49"/>
  <c r="AL1378" i="49" s="1"/>
  <c r="R1377" i="49"/>
  <c r="L1377" i="49"/>
  <c r="R1376" i="49"/>
  <c r="L1376" i="49"/>
  <c r="AL1376" i="49" s="1"/>
  <c r="R1375" i="49"/>
  <c r="L1375" i="49"/>
  <c r="AD1375" i="49" s="1"/>
  <c r="R1374" i="49"/>
  <c r="L1374" i="49"/>
  <c r="AL1374" i="49" s="1"/>
  <c r="R1373" i="49"/>
  <c r="L1373" i="49"/>
  <c r="R1372" i="49"/>
  <c r="L1372" i="49"/>
  <c r="R1371" i="49"/>
  <c r="L1371" i="49"/>
  <c r="AD1371" i="49" s="1"/>
  <c r="R1370" i="49"/>
  <c r="L1370" i="49"/>
  <c r="AL1370" i="49" s="1"/>
  <c r="R1369" i="49"/>
  <c r="L1369" i="49"/>
  <c r="R1368" i="49"/>
  <c r="L1368" i="49"/>
  <c r="AL1368" i="49" s="1"/>
  <c r="R1367" i="49"/>
  <c r="L1367" i="49"/>
  <c r="R1366" i="49"/>
  <c r="L1366" i="49"/>
  <c r="Q1366" i="49" s="1"/>
  <c r="R1365" i="49"/>
  <c r="L1365" i="49"/>
  <c r="AL1365" i="49" s="1"/>
  <c r="R1364" i="49"/>
  <c r="L1364" i="49"/>
  <c r="AL1364" i="49" s="1"/>
  <c r="R1363" i="49"/>
  <c r="L1363" i="49"/>
  <c r="R1362" i="49"/>
  <c r="L1362" i="49"/>
  <c r="F1362" i="49" s="1"/>
  <c r="R1361" i="49"/>
  <c r="L1361" i="49"/>
  <c r="AL1361" i="49" s="1"/>
  <c r="R1360" i="49"/>
  <c r="L1360" i="49"/>
  <c r="AL1360" i="49" s="1"/>
  <c r="R1359" i="49"/>
  <c r="L1359" i="49"/>
  <c r="R1358" i="49"/>
  <c r="L1358" i="49"/>
  <c r="F1358" i="49" s="1"/>
  <c r="R1357" i="49"/>
  <c r="L1357" i="49"/>
  <c r="AD1357" i="49" s="1"/>
  <c r="R1356" i="49"/>
  <c r="L1356" i="49"/>
  <c r="AG1356" i="49" s="1"/>
  <c r="R1355" i="49"/>
  <c r="L1355" i="49"/>
  <c r="R1354" i="49"/>
  <c r="L1354" i="49"/>
  <c r="U1354" i="49" s="1"/>
  <c r="R1353" i="49"/>
  <c r="L1353" i="49"/>
  <c r="AD1353" i="49" s="1"/>
  <c r="R1352" i="49"/>
  <c r="L1352" i="49"/>
  <c r="AL1352" i="49" s="1"/>
  <c r="R1351" i="49"/>
  <c r="L1351" i="49"/>
  <c r="R1350" i="49"/>
  <c r="L1350" i="49"/>
  <c r="AQ1350" i="49" s="1"/>
  <c r="AF15" i="34" s="1"/>
  <c r="R1349" i="49"/>
  <c r="L1349" i="49"/>
  <c r="AD1349" i="49" s="1"/>
  <c r="R1348" i="49"/>
  <c r="L1348" i="49"/>
  <c r="AA1348" i="49" s="1"/>
  <c r="R1347" i="49"/>
  <c r="L1347" i="49"/>
  <c r="R1346" i="49"/>
  <c r="L1346" i="49"/>
  <c r="F1346" i="49" s="1"/>
  <c r="R1345" i="49"/>
  <c r="L1345" i="49"/>
  <c r="AL1345" i="49" s="1"/>
  <c r="R1344" i="49"/>
  <c r="L1344" i="49"/>
  <c r="F1344" i="49" s="1"/>
  <c r="O1344" i="49" s="1"/>
  <c r="R1343" i="49"/>
  <c r="L1343" i="49"/>
  <c r="R1342" i="49"/>
  <c r="L1342" i="49"/>
  <c r="AL1342" i="49" s="1"/>
  <c r="R1341" i="49"/>
  <c r="L1341" i="49"/>
  <c r="AD1341" i="49" s="1"/>
  <c r="R1340" i="49"/>
  <c r="L1340" i="49"/>
  <c r="U1340" i="49" s="1"/>
  <c r="R1335" i="49"/>
  <c r="L1335" i="49"/>
  <c r="AD1335" i="49" s="1"/>
  <c r="R1334" i="49"/>
  <c r="L1334" i="49"/>
  <c r="AG1334" i="49" s="1"/>
  <c r="R1333" i="49"/>
  <c r="L1333" i="49"/>
  <c r="R1332" i="49"/>
  <c r="L1332" i="49"/>
  <c r="AL1332" i="49" s="1"/>
  <c r="R1331" i="49"/>
  <c r="L1331" i="49"/>
  <c r="Q1331" i="49" s="1"/>
  <c r="R1330" i="49"/>
  <c r="L1330" i="49"/>
  <c r="R1329" i="49"/>
  <c r="L1329" i="49"/>
  <c r="AL1329" i="49" s="1"/>
  <c r="R1328" i="49"/>
  <c r="L1328" i="49"/>
  <c r="AL1328" i="49" s="1"/>
  <c r="R1327" i="49"/>
  <c r="L1327" i="49"/>
  <c r="AL1327" i="49" s="1"/>
  <c r="R1326" i="49"/>
  <c r="L1326" i="49"/>
  <c r="R1325" i="49"/>
  <c r="L1325" i="49"/>
  <c r="AL1325" i="49" s="1"/>
  <c r="R1324" i="49"/>
  <c r="L1324" i="49"/>
  <c r="AD1324" i="49" s="1"/>
  <c r="R1323" i="49"/>
  <c r="L1323" i="49"/>
  <c r="R1322" i="49"/>
  <c r="L1322" i="49"/>
  <c r="AL1322" i="49" s="1"/>
  <c r="R1321" i="49"/>
  <c r="L1321" i="49"/>
  <c r="R1320" i="49"/>
  <c r="L1320" i="49"/>
  <c r="AL1320" i="49" s="1"/>
  <c r="R1319" i="49"/>
  <c r="L1319" i="49"/>
  <c r="R1318" i="49"/>
  <c r="L1318" i="49"/>
  <c r="AL1318" i="49" s="1"/>
  <c r="R1317" i="49"/>
  <c r="L1317" i="49"/>
  <c r="AL1317" i="49" s="1"/>
  <c r="R1316" i="49"/>
  <c r="L1316" i="49"/>
  <c r="AL1316" i="49" s="1"/>
  <c r="R1315" i="49"/>
  <c r="L1315" i="49"/>
  <c r="R1314" i="49"/>
  <c r="L1314" i="49"/>
  <c r="AL1314" i="49" s="1"/>
  <c r="R1313" i="49"/>
  <c r="L1313" i="49"/>
  <c r="AD1313" i="49" s="1"/>
  <c r="R1312" i="49"/>
  <c r="L1312" i="49"/>
  <c r="AL1312" i="49" s="1"/>
  <c r="R1311" i="49"/>
  <c r="L1311" i="49"/>
  <c r="R1310" i="49"/>
  <c r="L1310" i="49"/>
  <c r="R1309" i="49"/>
  <c r="L1309" i="49"/>
  <c r="Q1309" i="49" s="1"/>
  <c r="R1308" i="49"/>
  <c r="L1308" i="49"/>
  <c r="AL1308" i="49" s="1"/>
  <c r="R1307" i="49"/>
  <c r="L1307" i="49"/>
  <c r="AL1307" i="49" s="1"/>
  <c r="R1306" i="49"/>
  <c r="L1306" i="49"/>
  <c r="R1305" i="49"/>
  <c r="L1305" i="49"/>
  <c r="AL1305" i="49" s="1"/>
  <c r="R1304" i="49"/>
  <c r="L1304" i="49"/>
  <c r="AD1304" i="49" s="1"/>
  <c r="R1303" i="49"/>
  <c r="L1303" i="49"/>
  <c r="AL1303" i="49" s="1"/>
  <c r="R1302" i="49"/>
  <c r="L1302" i="49"/>
  <c r="R1301" i="49"/>
  <c r="L1301" i="49"/>
  <c r="AL1301" i="49" s="1"/>
  <c r="R1300" i="49"/>
  <c r="L1300" i="49"/>
  <c r="AD1300" i="49" s="1"/>
  <c r="R1299" i="49"/>
  <c r="L1299" i="49"/>
  <c r="R1298" i="49"/>
  <c r="L1298" i="49"/>
  <c r="R1297" i="49"/>
  <c r="L1297" i="49"/>
  <c r="AL1297" i="49" s="1"/>
  <c r="R1296" i="49"/>
  <c r="L1296" i="49"/>
  <c r="AL1296" i="49" s="1"/>
  <c r="R1295" i="49"/>
  <c r="L1295" i="49"/>
  <c r="AL1295" i="49" s="1"/>
  <c r="R1294" i="49"/>
  <c r="L1294" i="49"/>
  <c r="R1289" i="49"/>
  <c r="L1289" i="49"/>
  <c r="AD1289" i="49" s="1"/>
  <c r="R1288" i="49"/>
  <c r="L1288" i="49"/>
  <c r="AL1288" i="49" s="1"/>
  <c r="R1287" i="49"/>
  <c r="L1287" i="49"/>
  <c r="R1286" i="49"/>
  <c r="L1286" i="49"/>
  <c r="AL1286" i="49" s="1"/>
  <c r="R1285" i="49"/>
  <c r="L1285" i="49"/>
  <c r="F1285" i="49" s="1"/>
  <c r="O1285" i="49" s="1"/>
  <c r="R1284" i="49"/>
  <c r="L1284" i="49"/>
  <c r="R1283" i="49"/>
  <c r="L1283" i="49"/>
  <c r="AL1283" i="49" s="1"/>
  <c r="R1282" i="49"/>
  <c r="L1282" i="49"/>
  <c r="AL1282" i="49" s="1"/>
  <c r="R1281" i="49"/>
  <c r="L1281" i="49"/>
  <c r="AL1281" i="49" s="1"/>
  <c r="R1280" i="49"/>
  <c r="L1280" i="49"/>
  <c r="R1279" i="49"/>
  <c r="L1279" i="49"/>
  <c r="AL1279" i="49" s="1"/>
  <c r="R1278" i="49"/>
  <c r="L1278" i="49"/>
  <c r="F1278" i="49" s="1"/>
  <c r="O1278" i="49" s="1"/>
  <c r="R1277" i="49"/>
  <c r="L1277" i="49"/>
  <c r="R1276" i="49"/>
  <c r="L1276" i="49"/>
  <c r="AL1276" i="49" s="1"/>
  <c r="R1275" i="49"/>
  <c r="L1275" i="49"/>
  <c r="AL1275" i="49" s="1"/>
  <c r="R1274" i="49"/>
  <c r="L1274" i="49"/>
  <c r="AL1274" i="49" s="1"/>
  <c r="R1273" i="49"/>
  <c r="L1273" i="49"/>
  <c r="R1272" i="49"/>
  <c r="L1272" i="49"/>
  <c r="AL1272" i="49" s="1"/>
  <c r="R1271" i="49"/>
  <c r="L1271" i="49"/>
  <c r="AD1271" i="49" s="1"/>
  <c r="R1270" i="49"/>
  <c r="L1270" i="49"/>
  <c r="AL1270" i="49" s="1"/>
  <c r="R1269" i="49"/>
  <c r="L1269" i="49"/>
  <c r="R1268" i="49"/>
  <c r="L1268" i="49"/>
  <c r="AL1268" i="49" s="1"/>
  <c r="R1267" i="49"/>
  <c r="L1267" i="49"/>
  <c r="AD1267" i="49" s="1"/>
  <c r="R1266" i="49"/>
  <c r="L1266" i="49"/>
  <c r="AL1266" i="49" s="1"/>
  <c r="R1265" i="49"/>
  <c r="L1265" i="49"/>
  <c r="R1264" i="49"/>
  <c r="L1264" i="49"/>
  <c r="AL1264" i="49" s="1"/>
  <c r="R1263" i="49"/>
  <c r="L1263" i="49"/>
  <c r="AL1263" i="49" s="1"/>
  <c r="R1262" i="49"/>
  <c r="L1262" i="49"/>
  <c r="AQ1262" i="49" s="1"/>
  <c r="AD19" i="34" s="1"/>
  <c r="R1261" i="49"/>
  <c r="L1261" i="49"/>
  <c r="AL1261" i="49" s="1"/>
  <c r="R1260" i="49"/>
  <c r="L1260" i="49"/>
  <c r="AQ1260" i="49" s="1"/>
  <c r="AD17" i="34" s="1"/>
  <c r="R1259" i="49"/>
  <c r="L1259" i="49"/>
  <c r="AL1259" i="49" s="1"/>
  <c r="R1258" i="49"/>
  <c r="L1258" i="49"/>
  <c r="AQ1258" i="49" s="1"/>
  <c r="AD15" i="34" s="1"/>
  <c r="R1257" i="49"/>
  <c r="L1257" i="49"/>
  <c r="AL1257" i="49" s="1"/>
  <c r="R1256" i="49"/>
  <c r="L1256" i="49"/>
  <c r="AD1256" i="49" s="1"/>
  <c r="R1255" i="49"/>
  <c r="L1255" i="49"/>
  <c r="AL1255" i="49" s="1"/>
  <c r="R1254" i="49"/>
  <c r="L1254" i="49"/>
  <c r="R1253" i="49"/>
  <c r="L1253" i="49"/>
  <c r="AL1253" i="49" s="1"/>
  <c r="R1252" i="49"/>
  <c r="L1252" i="49"/>
  <c r="AL1252" i="49" s="1"/>
  <c r="R1251" i="49"/>
  <c r="L1251" i="49"/>
  <c r="AL1251" i="49" s="1"/>
  <c r="R1250" i="49"/>
  <c r="L1250" i="49"/>
  <c r="R1249" i="49"/>
  <c r="L1249" i="49"/>
  <c r="AL1249" i="49" s="1"/>
  <c r="R1248" i="49"/>
  <c r="L1248" i="49"/>
  <c r="AL1248" i="49" s="1"/>
  <c r="R1243" i="49"/>
  <c r="L1243" i="49"/>
  <c r="AD1243" i="49" s="1"/>
  <c r="R1242" i="49"/>
  <c r="L1242" i="49"/>
  <c r="AL1242" i="49" s="1"/>
  <c r="R1241" i="49"/>
  <c r="L1241" i="49"/>
  <c r="R1240" i="49"/>
  <c r="L1240" i="49"/>
  <c r="AL1240" i="49" s="1"/>
  <c r="R1239" i="49"/>
  <c r="L1239" i="49"/>
  <c r="F1239" i="49" s="1"/>
  <c r="O1239" i="49" s="1"/>
  <c r="R1238" i="49"/>
  <c r="L1238" i="49"/>
  <c r="R1237" i="49"/>
  <c r="L1237" i="49"/>
  <c r="AL1237" i="49" s="1"/>
  <c r="R1236" i="49"/>
  <c r="L1236" i="49"/>
  <c r="AL1236" i="49" s="1"/>
  <c r="R1235" i="49"/>
  <c r="L1235" i="49"/>
  <c r="AL1235" i="49" s="1"/>
  <c r="R1234" i="49"/>
  <c r="L1234" i="49"/>
  <c r="R1233" i="49"/>
  <c r="L1233" i="49"/>
  <c r="R1232" i="49"/>
  <c r="L1232" i="49"/>
  <c r="F1232" i="49" s="1"/>
  <c r="O1232" i="49" s="1"/>
  <c r="R1231" i="49"/>
  <c r="L1231" i="49"/>
  <c r="R1230" i="49"/>
  <c r="L1230" i="49"/>
  <c r="AL1230" i="49" s="1"/>
  <c r="R1229" i="49"/>
  <c r="L1229" i="49"/>
  <c r="AL1229" i="49" s="1"/>
  <c r="R1228" i="49"/>
  <c r="L1228" i="49"/>
  <c r="AL1228" i="49" s="1"/>
  <c r="R1227" i="49"/>
  <c r="L1227" i="49"/>
  <c r="R1226" i="49"/>
  <c r="L1226" i="49"/>
  <c r="AL1226" i="49" s="1"/>
  <c r="R1225" i="49"/>
  <c r="L1225" i="49"/>
  <c r="AD1225" i="49" s="1"/>
  <c r="R1224" i="49"/>
  <c r="L1224" i="49"/>
  <c r="AL1224" i="49" s="1"/>
  <c r="R1223" i="49"/>
  <c r="L1223" i="49"/>
  <c r="R1222" i="49"/>
  <c r="L1222" i="49"/>
  <c r="AL1222" i="49" s="1"/>
  <c r="R1221" i="49"/>
  <c r="L1221" i="49"/>
  <c r="AL1221" i="49" s="1"/>
  <c r="R1220" i="49"/>
  <c r="L1220" i="49"/>
  <c r="AL1220" i="49" s="1"/>
  <c r="R1219" i="49"/>
  <c r="L1219" i="49"/>
  <c r="R1218" i="49"/>
  <c r="L1218" i="49"/>
  <c r="AL1218" i="49" s="1"/>
  <c r="R1217" i="49"/>
  <c r="L1217" i="49"/>
  <c r="AL1217" i="49" s="1"/>
  <c r="R1216" i="49"/>
  <c r="L1216" i="49"/>
  <c r="AQ1216" i="49" s="1"/>
  <c r="AC19" i="34" s="1"/>
  <c r="R1215" i="49"/>
  <c r="L1215" i="49"/>
  <c r="AL1215" i="49" s="1"/>
  <c r="R1214" i="49"/>
  <c r="L1214" i="49"/>
  <c r="AQ1214" i="49" s="1"/>
  <c r="AC17" i="34" s="1"/>
  <c r="R1213" i="49"/>
  <c r="L1213" i="49"/>
  <c r="R1212" i="49"/>
  <c r="L1212" i="49"/>
  <c r="AQ1212" i="49" s="1"/>
  <c r="AC15" i="34" s="1"/>
  <c r="R1211" i="49"/>
  <c r="L1211" i="49"/>
  <c r="AL1211" i="49" s="1"/>
  <c r="R1210" i="49"/>
  <c r="L1210" i="49"/>
  <c r="AD1210" i="49" s="1"/>
  <c r="R1209" i="49"/>
  <c r="L1209" i="49"/>
  <c r="AL1209" i="49" s="1"/>
  <c r="R1208" i="49"/>
  <c r="L1208" i="49"/>
  <c r="R1207" i="49"/>
  <c r="L1207" i="49"/>
  <c r="AL1207" i="49" s="1"/>
  <c r="R1206" i="49"/>
  <c r="L1206" i="49"/>
  <c r="AL1206" i="49" s="1"/>
  <c r="R1205" i="49"/>
  <c r="L1205" i="49"/>
  <c r="AL1205" i="49" s="1"/>
  <c r="R1204" i="49"/>
  <c r="L1204" i="49"/>
  <c r="R1203" i="49"/>
  <c r="L1203" i="49"/>
  <c r="AL1203" i="49" s="1"/>
  <c r="R1202" i="49"/>
  <c r="L1202" i="49"/>
  <c r="AL1202" i="49" s="1"/>
  <c r="R1197" i="49"/>
  <c r="L1197" i="49"/>
  <c r="AQ1197" i="49" s="1"/>
  <c r="AB46" i="34" s="1"/>
  <c r="R1196" i="49"/>
  <c r="L1196" i="49"/>
  <c r="AL1196" i="49" s="1"/>
  <c r="R1195" i="49"/>
  <c r="L1195" i="49"/>
  <c r="AQ1195" i="49" s="1"/>
  <c r="AB44" i="34" s="1"/>
  <c r="R1194" i="49"/>
  <c r="L1194" i="49"/>
  <c r="AL1194" i="49" s="1"/>
  <c r="R1193" i="49"/>
  <c r="L1193" i="49"/>
  <c r="R1192" i="49"/>
  <c r="L1192" i="49"/>
  <c r="AL1192" i="49" s="1"/>
  <c r="R1191" i="49"/>
  <c r="L1191" i="49"/>
  <c r="AD1191" i="49" s="1"/>
  <c r="R1190" i="49"/>
  <c r="L1190" i="49"/>
  <c r="AL1190" i="49" s="1"/>
  <c r="R1189" i="49"/>
  <c r="L1189" i="49"/>
  <c r="R1188" i="49"/>
  <c r="L1188" i="49"/>
  <c r="AL1188" i="49" s="1"/>
  <c r="R1187" i="49"/>
  <c r="L1187" i="49"/>
  <c r="AL1187" i="49" s="1"/>
  <c r="R1186" i="49"/>
  <c r="L1186" i="49"/>
  <c r="AL1186" i="49" s="1"/>
  <c r="R1185" i="49"/>
  <c r="L1185" i="49"/>
  <c r="R1184" i="49"/>
  <c r="L1184" i="49"/>
  <c r="AL1184" i="49" s="1"/>
  <c r="R1183" i="49"/>
  <c r="L1183" i="49"/>
  <c r="R1182" i="49"/>
  <c r="L1182" i="49"/>
  <c r="AL1182" i="49" s="1"/>
  <c r="R1181" i="49"/>
  <c r="L1181" i="49"/>
  <c r="AD1181" i="49" s="1"/>
  <c r="R1180" i="49"/>
  <c r="L1180" i="49"/>
  <c r="AL1180" i="49" s="1"/>
  <c r="R1179" i="49"/>
  <c r="L1179" i="49"/>
  <c r="R1178" i="49"/>
  <c r="Q1178" i="49"/>
  <c r="L1178" i="49"/>
  <c r="AL1178" i="49" s="1"/>
  <c r="R1177" i="49"/>
  <c r="L1177" i="49"/>
  <c r="AD1177" i="49" s="1"/>
  <c r="AQ1176" i="49"/>
  <c r="AB25" i="34" s="1"/>
  <c r="R1176" i="49"/>
  <c r="L1176" i="49"/>
  <c r="AL1176" i="49" s="1"/>
  <c r="R1175" i="49"/>
  <c r="L1175" i="49"/>
  <c r="R1174" i="49"/>
  <c r="L1174" i="49"/>
  <c r="R1173" i="49"/>
  <c r="L1173" i="49"/>
  <c r="AL1173" i="49" s="1"/>
  <c r="R1172" i="49"/>
  <c r="L1172" i="49"/>
  <c r="AL1172" i="49" s="1"/>
  <c r="R1171" i="49"/>
  <c r="L1171" i="49"/>
  <c r="R1170" i="49"/>
  <c r="L1170" i="49"/>
  <c r="Q1170" i="49" s="1"/>
  <c r="R1169" i="49"/>
  <c r="L1169" i="49"/>
  <c r="AQ1169" i="49" s="1"/>
  <c r="AB18" i="34" s="1"/>
  <c r="R1168" i="49"/>
  <c r="L1168" i="49"/>
  <c r="AL1168" i="49" s="1"/>
  <c r="R1167" i="49"/>
  <c r="L1167" i="49"/>
  <c r="AQ1167" i="49" s="1"/>
  <c r="AB16" i="34" s="1"/>
  <c r="R1166" i="49"/>
  <c r="L1166" i="49"/>
  <c r="AL1166" i="49" s="1"/>
  <c r="R1165" i="49"/>
  <c r="L1165" i="49"/>
  <c r="AQ1165" i="49" s="1"/>
  <c r="AB14" i="34" s="1"/>
  <c r="R1164" i="49"/>
  <c r="L1164" i="49"/>
  <c r="AL1164" i="49" s="1"/>
  <c r="R1163" i="49"/>
  <c r="L1163" i="49"/>
  <c r="AQ1163" i="49" s="1"/>
  <c r="AB12" i="34" s="1"/>
  <c r="R1162" i="49"/>
  <c r="L1162" i="49"/>
  <c r="AL1162" i="49" s="1"/>
  <c r="R1161" i="49"/>
  <c r="L1161" i="49"/>
  <c r="AL1161" i="49" s="1"/>
  <c r="R1160" i="49"/>
  <c r="L1160" i="49"/>
  <c r="AL1160" i="49" s="1"/>
  <c r="R1159" i="49"/>
  <c r="L1159" i="49"/>
  <c r="X1159" i="49" s="1"/>
  <c r="R1158" i="49"/>
  <c r="L1158" i="49"/>
  <c r="AL1158" i="49" s="1"/>
  <c r="R1157" i="49"/>
  <c r="L1157" i="49"/>
  <c r="AL1157" i="49" s="1"/>
  <c r="R1156" i="49"/>
  <c r="L1156" i="49"/>
  <c r="AL1156" i="49" s="1"/>
  <c r="R1151" i="49"/>
  <c r="L1151" i="49"/>
  <c r="AQ1151" i="49" s="1"/>
  <c r="AA46" i="34" s="1"/>
  <c r="R1150" i="49"/>
  <c r="L1150" i="49"/>
  <c r="AL1150" i="49" s="1"/>
  <c r="R1149" i="49"/>
  <c r="L1149" i="49"/>
  <c r="AQ1149" i="49" s="1"/>
  <c r="AA44" i="34" s="1"/>
  <c r="R1148" i="49"/>
  <c r="L1148" i="49"/>
  <c r="AL1148" i="49" s="1"/>
  <c r="R1147" i="49"/>
  <c r="L1147" i="49"/>
  <c r="R1146" i="49"/>
  <c r="L1146" i="49"/>
  <c r="R1145" i="49"/>
  <c r="L1145" i="49"/>
  <c r="R1144" i="49"/>
  <c r="L1144" i="49"/>
  <c r="AL1144" i="49" s="1"/>
  <c r="R1143" i="49"/>
  <c r="L1143" i="49"/>
  <c r="R1142" i="49"/>
  <c r="L1142" i="49"/>
  <c r="AL1142" i="49" s="1"/>
  <c r="R1141" i="49"/>
  <c r="L1141" i="49"/>
  <c r="R1140" i="49"/>
  <c r="L1140" i="49"/>
  <c r="AL1140" i="49" s="1"/>
  <c r="R1139" i="49"/>
  <c r="L1139" i="49"/>
  <c r="AD1139" i="49" s="1"/>
  <c r="R1138" i="49"/>
  <c r="L1138" i="49"/>
  <c r="AL1138" i="49" s="1"/>
  <c r="R1137" i="49"/>
  <c r="L1137" i="49"/>
  <c r="R1136" i="49"/>
  <c r="L1136" i="49"/>
  <c r="AL1136" i="49" s="1"/>
  <c r="R1135" i="49"/>
  <c r="L1135" i="49"/>
  <c r="AL1135" i="49" s="1"/>
  <c r="R1134" i="49"/>
  <c r="L1134" i="49"/>
  <c r="AL1134" i="49" s="1"/>
  <c r="R1133" i="49"/>
  <c r="L1133" i="49"/>
  <c r="R1132" i="49"/>
  <c r="L1132" i="49"/>
  <c r="AL1132" i="49" s="1"/>
  <c r="R1131" i="49"/>
  <c r="L1131" i="49"/>
  <c r="AL1131" i="49" s="1"/>
  <c r="R1130" i="49"/>
  <c r="L1130" i="49"/>
  <c r="AL1130" i="49" s="1"/>
  <c r="R1129" i="49"/>
  <c r="L1129" i="49"/>
  <c r="R1128" i="49"/>
  <c r="L1128" i="49"/>
  <c r="AL1128" i="49" s="1"/>
  <c r="R1127" i="49"/>
  <c r="L1127" i="49"/>
  <c r="AL1127" i="49" s="1"/>
  <c r="R1126" i="49"/>
  <c r="L1126" i="49"/>
  <c r="AL1126" i="49" s="1"/>
  <c r="R1125" i="49"/>
  <c r="L1125" i="49"/>
  <c r="R1124" i="49"/>
  <c r="L1124" i="49"/>
  <c r="R1123" i="49"/>
  <c r="L1123" i="49"/>
  <c r="AL1123" i="49" s="1"/>
  <c r="R1122" i="49"/>
  <c r="L1122" i="49"/>
  <c r="AQ1122" i="49" s="1"/>
  <c r="AA17" i="34" s="1"/>
  <c r="R1121" i="49"/>
  <c r="L1121" i="49"/>
  <c r="AL1121" i="49" s="1"/>
  <c r="R1120" i="49"/>
  <c r="L1120" i="49"/>
  <c r="AQ1120" i="49" s="1"/>
  <c r="AA15" i="34" s="1"/>
  <c r="R1119" i="49"/>
  <c r="L1119" i="49"/>
  <c r="AL1119" i="49" s="1"/>
  <c r="R1118" i="49"/>
  <c r="L1118" i="49"/>
  <c r="AQ1118" i="49" s="1"/>
  <c r="AA13" i="34" s="1"/>
  <c r="R1117" i="49"/>
  <c r="L1117" i="49"/>
  <c r="AL1117" i="49" s="1"/>
  <c r="R1116" i="49"/>
  <c r="L1116" i="49"/>
  <c r="AQ1116" i="49" s="1"/>
  <c r="AA11" i="34" s="1"/>
  <c r="R1115" i="49"/>
  <c r="L1115" i="49"/>
  <c r="R1114" i="49"/>
  <c r="L1114" i="49"/>
  <c r="R1113" i="49"/>
  <c r="L1113" i="49"/>
  <c r="AL1113" i="49" s="1"/>
  <c r="R1112" i="49"/>
  <c r="L1112" i="49"/>
  <c r="AD1112" i="49" s="1"/>
  <c r="R1111" i="49"/>
  <c r="L1111" i="49"/>
  <c r="AL1111" i="49" s="1"/>
  <c r="R1110" i="49"/>
  <c r="L1110" i="49"/>
  <c r="U1434" i="49" l="1"/>
  <c r="AL1256" i="49"/>
  <c r="F1230" i="49"/>
  <c r="Q1140" i="49"/>
  <c r="F1325" i="49"/>
  <c r="AD1487" i="49"/>
  <c r="AA1314" i="49"/>
  <c r="F1162" i="49"/>
  <c r="P1162" i="49" s="1"/>
  <c r="Q1215" i="49"/>
  <c r="AL1267" i="49"/>
  <c r="AG1329" i="49"/>
  <c r="F1117" i="49"/>
  <c r="P1117" i="49" s="1"/>
  <c r="F1192" i="49"/>
  <c r="M1192" i="49" s="1"/>
  <c r="Q1194" i="49"/>
  <c r="AQ1286" i="49"/>
  <c r="AD43" i="34" s="1"/>
  <c r="Q1352" i="49"/>
  <c r="F1140" i="49"/>
  <c r="M1140" i="49" s="1"/>
  <c r="F1170" i="49"/>
  <c r="P1170" i="49" s="1"/>
  <c r="AQ1257" i="49"/>
  <c r="AD14" i="34" s="1"/>
  <c r="U1305" i="49"/>
  <c r="F1342" i="49"/>
  <c r="AD1365" i="49"/>
  <c r="AA1434" i="49"/>
  <c r="AA1472" i="49"/>
  <c r="AQ1194" i="49"/>
  <c r="AB43" i="34" s="1"/>
  <c r="AL1349" i="49"/>
  <c r="U1352" i="49"/>
  <c r="F1364" i="49"/>
  <c r="O1364" i="49" s="1"/>
  <c r="U1502" i="49"/>
  <c r="U1192" i="49"/>
  <c r="F1203" i="49"/>
  <c r="N1203" i="49" s="1"/>
  <c r="U1209" i="49"/>
  <c r="F1240" i="49"/>
  <c r="K1240" i="49" s="1"/>
  <c r="AA1276" i="49"/>
  <c r="AD1317" i="49"/>
  <c r="AA1356" i="49"/>
  <c r="AL1405" i="49"/>
  <c r="AQ1424" i="49"/>
  <c r="AG43" i="34" s="1"/>
  <c r="F1138" i="49"/>
  <c r="O1138" i="49" s="1"/>
  <c r="F1263" i="49"/>
  <c r="P1263" i="49" s="1"/>
  <c r="F1274" i="49"/>
  <c r="O1274" i="49" s="1"/>
  <c r="AQ1303" i="49"/>
  <c r="AE14" i="34" s="1"/>
  <c r="AL1335" i="49"/>
  <c r="AD1413" i="49"/>
  <c r="AQ1470" i="49"/>
  <c r="AH43" i="34" s="1"/>
  <c r="U1500" i="49"/>
  <c r="AG1134" i="49"/>
  <c r="Q1164" i="49"/>
  <c r="AD1221" i="49"/>
  <c r="AL1300" i="49"/>
  <c r="AA1364" i="49"/>
  <c r="AA1500" i="49"/>
  <c r="F1194" i="49"/>
  <c r="O1194" i="49" s="1"/>
  <c r="AA1207" i="49"/>
  <c r="U1322" i="49"/>
  <c r="AQ1325" i="49"/>
  <c r="AE36" i="34" s="1"/>
  <c r="AQ1364" i="49"/>
  <c r="AF29" i="34" s="1"/>
  <c r="U1391" i="49"/>
  <c r="U1440" i="49"/>
  <c r="AL1146" i="49"/>
  <c r="U1146" i="49"/>
  <c r="AD1392" i="49"/>
  <c r="AL1392" i="49"/>
  <c r="AL1389" i="49"/>
  <c r="AG1389" i="49"/>
  <c r="AD1143" i="49"/>
  <c r="AL1143" i="49"/>
  <c r="AL1299" i="49"/>
  <c r="AQ1299" i="49"/>
  <c r="AE10" i="34" s="1"/>
  <c r="AA1299" i="49"/>
  <c r="Q1299" i="49"/>
  <c r="AL1174" i="49"/>
  <c r="AQ1174" i="49"/>
  <c r="AB23" i="34" s="1"/>
  <c r="Q1174" i="49"/>
  <c r="AL1213" i="49"/>
  <c r="F1213" i="49"/>
  <c r="P1213" i="49" s="1"/>
  <c r="AA1213" i="49"/>
  <c r="AL1310" i="49"/>
  <c r="AA1310" i="49"/>
  <c r="U1310" i="49"/>
  <c r="AD1321" i="49"/>
  <c r="AL1321" i="49"/>
  <c r="AL1115" i="49"/>
  <c r="AG1115" i="49"/>
  <c r="AA1115" i="49"/>
  <c r="AL1233" i="49"/>
  <c r="U1233" i="49"/>
  <c r="AL1395" i="49"/>
  <c r="F1395" i="49"/>
  <c r="P1395" i="49" s="1"/>
  <c r="AA1395" i="49"/>
  <c r="AL1372" i="49"/>
  <c r="AG1372" i="49"/>
  <c r="AL1494" i="49"/>
  <c r="F1494" i="49"/>
  <c r="O1494" i="49" s="1"/>
  <c r="U1117" i="49"/>
  <c r="AA1170" i="49"/>
  <c r="AA1186" i="49"/>
  <c r="AA1188" i="49"/>
  <c r="AL1191" i="49"/>
  <c r="U1203" i="49"/>
  <c r="AG1226" i="49"/>
  <c r="F1266" i="49"/>
  <c r="O1266" i="49" s="1"/>
  <c r="F1286" i="49"/>
  <c r="J1286" i="49" s="1"/>
  <c r="AA1312" i="49"/>
  <c r="AQ1329" i="49"/>
  <c r="AE40" i="34" s="1"/>
  <c r="AQ1332" i="49"/>
  <c r="AE43" i="34" s="1"/>
  <c r="F1340" i="49"/>
  <c r="O1340" i="49" s="1"/>
  <c r="U1342" i="49"/>
  <c r="AQ1352" i="49"/>
  <c r="AF17" i="34" s="1"/>
  <c r="U1374" i="49"/>
  <c r="U1408" i="49"/>
  <c r="AG1432" i="49"/>
  <c r="U1438" i="49"/>
  <c r="AA1440" i="49"/>
  <c r="F1444" i="49"/>
  <c r="P1444" i="49" s="1"/>
  <c r="F1447" i="49"/>
  <c r="F1469" i="49"/>
  <c r="O1469" i="49" s="1"/>
  <c r="F1488" i="49"/>
  <c r="AG1117" i="49"/>
  <c r="Q1121" i="49"/>
  <c r="Q1138" i="49"/>
  <c r="AA1140" i="49"/>
  <c r="AQ1188" i="49"/>
  <c r="AB37" i="34" s="1"/>
  <c r="AA1203" i="49"/>
  <c r="F1217" i="49"/>
  <c r="P1217" i="49" s="1"/>
  <c r="Q1257" i="49"/>
  <c r="AQ1312" i="49"/>
  <c r="AE23" i="34" s="1"/>
  <c r="Q1327" i="49"/>
  <c r="AQ1374" i="49"/>
  <c r="AF39" i="34" s="1"/>
  <c r="AG1408" i="49"/>
  <c r="F1423" i="49"/>
  <c r="O1423" i="49" s="1"/>
  <c r="AA1438" i="49"/>
  <c r="F1492" i="49"/>
  <c r="F1508" i="49"/>
  <c r="U1128" i="49"/>
  <c r="AD1135" i="49"/>
  <c r="AQ1140" i="49"/>
  <c r="AA35" i="34" s="1"/>
  <c r="Q1158" i="49"/>
  <c r="AL1177" i="49"/>
  <c r="AG1220" i="49"/>
  <c r="AA1230" i="49"/>
  <c r="AQ1237" i="49"/>
  <c r="AC40" i="34" s="1"/>
  <c r="AG1240" i="49"/>
  <c r="Q1255" i="49"/>
  <c r="U1259" i="49"/>
  <c r="AG1272" i="49"/>
  <c r="F1316" i="49"/>
  <c r="O1316" i="49" s="1"/>
  <c r="F1322" i="49"/>
  <c r="AG1438" i="49"/>
  <c r="AQ1121" i="49"/>
  <c r="AA16" i="34" s="1"/>
  <c r="AG1184" i="49"/>
  <c r="AD1187" i="49"/>
  <c r="AA1194" i="49"/>
  <c r="F1249" i="49"/>
  <c r="AA1257" i="49"/>
  <c r="AA1266" i="49"/>
  <c r="Q1305" i="49"/>
  <c r="AL1353" i="49"/>
  <c r="AG1412" i="49"/>
  <c r="F1434" i="49"/>
  <c r="O1434" i="49" s="1"/>
  <c r="AQ1444" i="49"/>
  <c r="AH17" i="34" s="1"/>
  <c r="AG1451" i="49"/>
  <c r="F1459" i="49"/>
  <c r="AD1469" i="49"/>
  <c r="F1496" i="49"/>
  <c r="Q1502" i="49"/>
  <c r="AL1511" i="49"/>
  <c r="AG1144" i="49"/>
  <c r="AG1158" i="49"/>
  <c r="AQ1255" i="49"/>
  <c r="AD12" i="34" s="1"/>
  <c r="AG1257" i="49"/>
  <c r="U1276" i="49"/>
  <c r="AG1286" i="49"/>
  <c r="AL1289" i="49"/>
  <c r="AL1313" i="49"/>
  <c r="Q1364" i="49"/>
  <c r="F1374" i="49"/>
  <c r="O1374" i="49" s="1"/>
  <c r="AL1375" i="49"/>
  <c r="U1404" i="49"/>
  <c r="F1408" i="49"/>
  <c r="O1408" i="49" s="1"/>
  <c r="AD1409" i="49"/>
  <c r="AL1423" i="49"/>
  <c r="AQ1451" i="49"/>
  <c r="AH24" i="34" s="1"/>
  <c r="AL1469" i="49"/>
  <c r="U1472" i="49"/>
  <c r="F1506" i="49"/>
  <c r="O1506" i="49" s="1"/>
  <c r="AG1508" i="49"/>
  <c r="F1512" i="49"/>
  <c r="M1512" i="49" s="1"/>
  <c r="AQ1156" i="49"/>
  <c r="AB5" i="34" s="1"/>
  <c r="AQ1178" i="49"/>
  <c r="AB27" i="34" s="1"/>
  <c r="Q1188" i="49"/>
  <c r="AA1249" i="49"/>
  <c r="AG1303" i="49"/>
  <c r="AQ1305" i="49"/>
  <c r="AE16" i="34" s="1"/>
  <c r="Q1312" i="49"/>
  <c r="Q1332" i="49"/>
  <c r="Q1362" i="49"/>
  <c r="Q1374" i="49"/>
  <c r="Q1408" i="49"/>
  <c r="AQ1472" i="49"/>
  <c r="AH45" i="34" s="1"/>
  <c r="Q1484" i="49"/>
  <c r="F1113" i="49"/>
  <c r="U1115" i="49"/>
  <c r="AG1121" i="49"/>
  <c r="AA1132" i="49"/>
  <c r="AA1134" i="49"/>
  <c r="Q1136" i="49"/>
  <c r="F1142" i="49"/>
  <c r="O1142" i="49" s="1"/>
  <c r="AQ1144" i="49"/>
  <c r="AA39" i="34" s="1"/>
  <c r="U1150" i="49"/>
  <c r="AQ1158" i="49"/>
  <c r="AB7" i="34" s="1"/>
  <c r="F1172" i="49"/>
  <c r="O1172" i="49" s="1"/>
  <c r="AG1174" i="49"/>
  <c r="U1176" i="49"/>
  <c r="AA1184" i="49"/>
  <c r="F1190" i="49"/>
  <c r="O1190" i="49" s="1"/>
  <c r="AG1194" i="49"/>
  <c r="U1207" i="49"/>
  <c r="AL1210" i="49"/>
  <c r="AA1220" i="49"/>
  <c r="Q1222" i="49"/>
  <c r="AQ1224" i="49"/>
  <c r="AC27" i="34" s="1"/>
  <c r="U1226" i="49"/>
  <c r="U1237" i="49"/>
  <c r="U1249" i="49"/>
  <c r="F1264" i="49"/>
  <c r="AQ1270" i="49"/>
  <c r="AD27" i="34" s="1"/>
  <c r="U1272" i="49"/>
  <c r="AQ1274" i="49"/>
  <c r="AD31" i="34" s="1"/>
  <c r="AA1279" i="49"/>
  <c r="Q1283" i="49"/>
  <c r="AG1299" i="49"/>
  <c r="AG1305" i="49"/>
  <c r="F1309" i="49"/>
  <c r="AG1312" i="49"/>
  <c r="Q1316" i="49"/>
  <c r="F1318" i="49"/>
  <c r="J1318" i="49" s="1"/>
  <c r="AL1324" i="49"/>
  <c r="F1329" i="49"/>
  <c r="O1329" i="49" s="1"/>
  <c r="U1344" i="49"/>
  <c r="Q1348" i="49"/>
  <c r="AG1352" i="49"/>
  <c r="Q1354" i="49"/>
  <c r="U1356" i="49"/>
  <c r="F1360" i="49"/>
  <c r="O1360" i="49" s="1"/>
  <c r="AQ1360" i="49"/>
  <c r="AF25" i="34" s="1"/>
  <c r="F1368" i="49"/>
  <c r="O1368" i="49" s="1"/>
  <c r="AA1372" i="49"/>
  <c r="F1376" i="49"/>
  <c r="AA1389" i="49"/>
  <c r="F1393" i="49"/>
  <c r="F1402" i="49"/>
  <c r="P1402" i="49" s="1"/>
  <c r="AQ1406" i="49"/>
  <c r="AG25" i="34" s="1"/>
  <c r="AA1408" i="49"/>
  <c r="Q1410" i="49"/>
  <c r="AA1412" i="49"/>
  <c r="Q1424" i="49"/>
  <c r="F1426" i="49"/>
  <c r="O1426" i="49" s="1"/>
  <c r="AA1432" i="49"/>
  <c r="F1436" i="49"/>
  <c r="P1436" i="49" s="1"/>
  <c r="Q1440" i="49"/>
  <c r="AG1444" i="49"/>
  <c r="AL1446" i="49"/>
  <c r="AQ1449" i="49"/>
  <c r="AH22" i="34" s="1"/>
  <c r="F1457" i="49"/>
  <c r="O1457" i="49" s="1"/>
  <c r="F1461" i="49"/>
  <c r="O1461" i="49" s="1"/>
  <c r="AG1470" i="49"/>
  <c r="F1486" i="49"/>
  <c r="O1486" i="49" s="1"/>
  <c r="F1504" i="49"/>
  <c r="P1504" i="49" s="1"/>
  <c r="F1128" i="49"/>
  <c r="AQ1134" i="49"/>
  <c r="AA29" i="34" s="1"/>
  <c r="AA1136" i="49"/>
  <c r="Q1142" i="49"/>
  <c r="F1144" i="49"/>
  <c r="F1158" i="49"/>
  <c r="K1158" i="49" s="1"/>
  <c r="U1162" i="49"/>
  <c r="Q1168" i="49"/>
  <c r="AD1173" i="49"/>
  <c r="U1178" i="49"/>
  <c r="U1180" i="49"/>
  <c r="AQ1182" i="49"/>
  <c r="AB31" i="34" s="1"/>
  <c r="AG1186" i="49"/>
  <c r="Q1190" i="49"/>
  <c r="AA1209" i="49"/>
  <c r="Q1211" i="49"/>
  <c r="AQ1220" i="49"/>
  <c r="AC23" i="34" s="1"/>
  <c r="AQ1226" i="49"/>
  <c r="AC29" i="34" s="1"/>
  <c r="F1233" i="49"/>
  <c r="P1233" i="49" s="1"/>
  <c r="AQ1240" i="49"/>
  <c r="AC43" i="34" s="1"/>
  <c r="AL1243" i="49"/>
  <c r="U1253" i="49"/>
  <c r="F1259" i="49"/>
  <c r="P1259" i="49" s="1"/>
  <c r="AG1266" i="49"/>
  <c r="AQ1272" i="49"/>
  <c r="AD29" i="34" s="1"/>
  <c r="U1283" i="49"/>
  <c r="U1288" i="49"/>
  <c r="U1295" i="49"/>
  <c r="AL1304" i="49"/>
  <c r="F1312" i="49"/>
  <c r="O1312" i="49" s="1"/>
  <c r="AG1314" i="49"/>
  <c r="U1316" i="49"/>
  <c r="Q1318" i="49"/>
  <c r="AA1342" i="49"/>
  <c r="AG1348" i="49"/>
  <c r="F1352" i="49"/>
  <c r="O1352" i="49" s="1"/>
  <c r="AA1354" i="49"/>
  <c r="AQ1372" i="49"/>
  <c r="AF37" i="34" s="1"/>
  <c r="AA1374" i="49"/>
  <c r="AG1391" i="49"/>
  <c r="Q1393" i="49"/>
  <c r="F1401" i="49"/>
  <c r="P1401" i="49" s="1"/>
  <c r="AA1404" i="49"/>
  <c r="AQ1408" i="49"/>
  <c r="AG27" i="34" s="1"/>
  <c r="AQ1412" i="49"/>
  <c r="AG31" i="34" s="1"/>
  <c r="AG1419" i="49"/>
  <c r="U1424" i="49"/>
  <c r="AD1427" i="49"/>
  <c r="AQ1432" i="49"/>
  <c r="AH5" i="34" s="1"/>
  <c r="F1449" i="49"/>
  <c r="O1449" i="49" s="1"/>
  <c r="AL1454" i="49"/>
  <c r="Q1457" i="49"/>
  <c r="AD1458" i="49"/>
  <c r="F1470" i="49"/>
  <c r="M1470" i="49" s="1"/>
  <c r="Q1482" i="49"/>
  <c r="Q1486" i="49"/>
  <c r="Q1498" i="49"/>
  <c r="Q1504" i="49"/>
  <c r="AD1507" i="49"/>
  <c r="AQ1113" i="49"/>
  <c r="AA8" i="34" s="1"/>
  <c r="AQ1117" i="49"/>
  <c r="AA12" i="34" s="1"/>
  <c r="F1121" i="49"/>
  <c r="P1121" i="49" s="1"/>
  <c r="F1134" i="49"/>
  <c r="O1134" i="49" s="1"/>
  <c r="AG1136" i="49"/>
  <c r="U1138" i="49"/>
  <c r="F1156" i="49"/>
  <c r="O1156" i="49" s="1"/>
  <c r="AA1162" i="49"/>
  <c r="F1166" i="49"/>
  <c r="P1166" i="49" s="1"/>
  <c r="Q1172" i="49"/>
  <c r="AA1178" i="49"/>
  <c r="AA1180" i="49"/>
  <c r="AQ1186" i="49"/>
  <c r="AB35" i="34" s="1"/>
  <c r="AG1209" i="49"/>
  <c r="AL1225" i="49"/>
  <c r="AA1253" i="49"/>
  <c r="AA1255" i="49"/>
  <c r="AQ1266" i="49"/>
  <c r="AD23" i="34" s="1"/>
  <c r="AL1271" i="49"/>
  <c r="F1276" i="49"/>
  <c r="K1276" i="49" s="1"/>
  <c r="AQ1283" i="49"/>
  <c r="AD40" i="34" s="1"/>
  <c r="AA1295" i="49"/>
  <c r="F1299" i="49"/>
  <c r="O1299" i="49" s="1"/>
  <c r="F1303" i="49"/>
  <c r="O1303" i="49" s="1"/>
  <c r="F1305" i="49"/>
  <c r="U1309" i="49"/>
  <c r="AQ1314" i="49"/>
  <c r="AE25" i="34" s="1"/>
  <c r="AQ1316" i="49"/>
  <c r="AE27" i="34" s="1"/>
  <c r="U1320" i="49"/>
  <c r="AQ1322" i="49"/>
  <c r="AE33" i="34" s="1"/>
  <c r="U1327" i="49"/>
  <c r="U1331" i="49"/>
  <c r="AQ1342" i="49"/>
  <c r="AF7" i="34" s="1"/>
  <c r="AQ1354" i="49"/>
  <c r="AF19" i="34" s="1"/>
  <c r="Q1360" i="49"/>
  <c r="AD1361" i="49"/>
  <c r="AG1368" i="49"/>
  <c r="AL1371" i="49"/>
  <c r="AG1376" i="49"/>
  <c r="AQ1391" i="49"/>
  <c r="AG10" i="34" s="1"/>
  <c r="AG1402" i="49"/>
  <c r="AA1424" i="49"/>
  <c r="Q1426" i="49"/>
  <c r="AQ1434" i="49"/>
  <c r="AH7" i="34" s="1"/>
  <c r="AG1436" i="49"/>
  <c r="Q1447" i="49"/>
  <c r="AD1450" i="49"/>
  <c r="F1455" i="49"/>
  <c r="K1455" i="49" s="1"/>
  <c r="AA1461" i="49"/>
  <c r="AA1484" i="49"/>
  <c r="Q1492" i="49"/>
  <c r="AG1500" i="49"/>
  <c r="AG1502" i="49"/>
  <c r="Q1506" i="49"/>
  <c r="K1512" i="49"/>
  <c r="Z1512" i="49" s="1"/>
  <c r="U1111" i="49"/>
  <c r="F1126" i="49"/>
  <c r="O1126" i="49" s="1"/>
  <c r="AQ1136" i="49"/>
  <c r="AA31" i="34" s="1"/>
  <c r="AG1140" i="49"/>
  <c r="U1142" i="49"/>
  <c r="Q1144" i="49"/>
  <c r="F1150" i="49"/>
  <c r="P1150" i="49" s="1"/>
  <c r="AA1168" i="49"/>
  <c r="U1170" i="49"/>
  <c r="F1176" i="49"/>
  <c r="O1176" i="49" s="1"/>
  <c r="AG1178" i="49"/>
  <c r="F1186" i="49"/>
  <c r="O1186" i="49" s="1"/>
  <c r="AG1188" i="49"/>
  <c r="U1190" i="49"/>
  <c r="F1196" i="49"/>
  <c r="P1196" i="49" s="1"/>
  <c r="F1209" i="49"/>
  <c r="O1209" i="49" s="1"/>
  <c r="AQ1209" i="49"/>
  <c r="AC12" i="34" s="1"/>
  <c r="AA1211" i="49"/>
  <c r="U1213" i="49"/>
  <c r="F1220" i="49"/>
  <c r="O1220" i="49" s="1"/>
  <c r="F1224" i="49"/>
  <c r="O1224" i="49" s="1"/>
  <c r="F1226" i="49"/>
  <c r="P1226" i="49" s="1"/>
  <c r="U1230" i="49"/>
  <c r="AG1255" i="49"/>
  <c r="F1270" i="49"/>
  <c r="O1270" i="49" s="1"/>
  <c r="F1272" i="49"/>
  <c r="F1279" i="49"/>
  <c r="AG1295" i="49"/>
  <c r="U1318" i="49"/>
  <c r="U1325" i="49"/>
  <c r="AA1327" i="49"/>
  <c r="U1329" i="49"/>
  <c r="AQ1368" i="49"/>
  <c r="AF33" i="34" s="1"/>
  <c r="F1372" i="49"/>
  <c r="M1372" i="49" s="1"/>
  <c r="AQ1376" i="49"/>
  <c r="AF41" i="34" s="1"/>
  <c r="F1391" i="49"/>
  <c r="O1391" i="49" s="1"/>
  <c r="AA1393" i="49"/>
  <c r="U1395" i="49"/>
  <c r="Q1401" i="49"/>
  <c r="AQ1402" i="49"/>
  <c r="AG21" i="34" s="1"/>
  <c r="F1412" i="49"/>
  <c r="O1412" i="49" s="1"/>
  <c r="AD1423" i="49"/>
  <c r="AG1424" i="49"/>
  <c r="F1432" i="49"/>
  <c r="AQ1436" i="49"/>
  <c r="AH9" i="34" s="1"/>
  <c r="AQ1440" i="49"/>
  <c r="AH13" i="34" s="1"/>
  <c r="Q1449" i="49"/>
  <c r="U1457" i="49"/>
  <c r="AG1461" i="49"/>
  <c r="Q1470" i="49"/>
  <c r="F1472" i="49"/>
  <c r="P1472" i="49" s="1"/>
  <c r="U1480" i="49"/>
  <c r="AG1484" i="49"/>
  <c r="U1486" i="49"/>
  <c r="U1490" i="49"/>
  <c r="U1496" i="49"/>
  <c r="AQ1500" i="49"/>
  <c r="AI27" i="34" s="1"/>
  <c r="AA1504" i="49"/>
  <c r="U1510" i="49"/>
  <c r="AQ1142" i="49"/>
  <c r="AA37" i="34" s="1"/>
  <c r="AG1168" i="49"/>
  <c r="AA1172" i="49"/>
  <c r="AQ1190" i="49"/>
  <c r="AB39" i="34" s="1"/>
  <c r="AG1211" i="49"/>
  <c r="AG1318" i="49"/>
  <c r="U1360" i="49"/>
  <c r="AG1393" i="49"/>
  <c r="U1426" i="49"/>
  <c r="AA1447" i="49"/>
  <c r="F1451" i="49"/>
  <c r="AA1457" i="49"/>
  <c r="AQ1461" i="49"/>
  <c r="AH34" i="34" s="1"/>
  <c r="AA1480" i="49"/>
  <c r="AD1483" i="49"/>
  <c r="AQ1484" i="49"/>
  <c r="AI11" i="34" s="1"/>
  <c r="AA1486" i="49"/>
  <c r="AA1490" i="49"/>
  <c r="U1492" i="49"/>
  <c r="AA1496" i="49"/>
  <c r="AG1504" i="49"/>
  <c r="U1506" i="49"/>
  <c r="AA1510" i="49"/>
  <c r="F1119" i="49"/>
  <c r="P1119" i="49" s="1"/>
  <c r="U1123" i="49"/>
  <c r="AA1128" i="49"/>
  <c r="Q1134" i="49"/>
  <c r="AL1139" i="49"/>
  <c r="U1144" i="49"/>
  <c r="Q1150" i="49"/>
  <c r="AG1156" i="49"/>
  <c r="U1158" i="49"/>
  <c r="AQ1166" i="49"/>
  <c r="AB15" i="34" s="1"/>
  <c r="AQ1168" i="49"/>
  <c r="AB17" i="34" s="1"/>
  <c r="AG1172" i="49"/>
  <c r="Q1176" i="49"/>
  <c r="F1178" i="49"/>
  <c r="N1178" i="49" s="1"/>
  <c r="AL1181" i="49"/>
  <c r="AA1192" i="49"/>
  <c r="AQ1211" i="49"/>
  <c r="AC14" i="34" s="1"/>
  <c r="Q1220" i="49"/>
  <c r="Q1226" i="49"/>
  <c r="AA1233" i="49"/>
  <c r="Q1237" i="49"/>
  <c r="F1255" i="49"/>
  <c r="O1255" i="49" s="1"/>
  <c r="AA1259" i="49"/>
  <c r="Q1272" i="49"/>
  <c r="AQ1318" i="49"/>
  <c r="AE29" i="34" s="1"/>
  <c r="F1354" i="49"/>
  <c r="AA1360" i="49"/>
  <c r="AG1364" i="49"/>
  <c r="Q1372" i="49"/>
  <c r="AQ1393" i="49"/>
  <c r="AG12" i="34" s="1"/>
  <c r="AG1395" i="49"/>
  <c r="AA1401" i="49"/>
  <c r="F1410" i="49"/>
  <c r="Q1412" i="49"/>
  <c r="F1424" i="49"/>
  <c r="M1424" i="49" s="1"/>
  <c r="AM1424" i="49" s="1"/>
  <c r="AG1426" i="49"/>
  <c r="Q1432" i="49"/>
  <c r="AD1435" i="49"/>
  <c r="F1440" i="49"/>
  <c r="P1440" i="49" s="1"/>
  <c r="U1446" i="49"/>
  <c r="AG1447" i="49"/>
  <c r="U1449" i="49"/>
  <c r="U1453" i="49"/>
  <c r="AG1457" i="49"/>
  <c r="AG1465" i="49"/>
  <c r="U1470" i="49"/>
  <c r="Q1472" i="49"/>
  <c r="AG1480" i="49"/>
  <c r="AQ1486" i="49"/>
  <c r="AI13" i="34" s="1"/>
  <c r="AG1488" i="49"/>
  <c r="AG1490" i="49"/>
  <c r="AA1492" i="49"/>
  <c r="AQ1494" i="49"/>
  <c r="AI21" i="34" s="1"/>
  <c r="AG1496" i="49"/>
  <c r="AD1499" i="49"/>
  <c r="AD1503" i="49"/>
  <c r="AQ1504" i="49"/>
  <c r="AI31" i="34" s="1"/>
  <c r="AA1506" i="49"/>
  <c r="AG1510" i="49"/>
  <c r="AA1512" i="49"/>
  <c r="AL1112" i="49"/>
  <c r="Q1117" i="49"/>
  <c r="U1121" i="49"/>
  <c r="AA1123" i="49"/>
  <c r="AQ1126" i="49"/>
  <c r="AA21" i="34" s="1"/>
  <c r="U1132" i="49"/>
  <c r="AQ1172" i="49"/>
  <c r="AB21" i="34" s="1"/>
  <c r="AA1174" i="49"/>
  <c r="F1182" i="49"/>
  <c r="U1184" i="49"/>
  <c r="Q1186" i="49"/>
  <c r="AG1192" i="49"/>
  <c r="Q1209" i="49"/>
  <c r="AG1224" i="49"/>
  <c r="U1242" i="49"/>
  <c r="Q1266" i="49"/>
  <c r="AG1270" i="49"/>
  <c r="U1279" i="49"/>
  <c r="Q1301" i="49"/>
  <c r="Q1314" i="49"/>
  <c r="AD1328" i="49"/>
  <c r="Q1342" i="49"/>
  <c r="AG1360" i="49"/>
  <c r="U1389" i="49"/>
  <c r="Q1391" i="49"/>
  <c r="AQ1399" i="49"/>
  <c r="AG18" i="34" s="1"/>
  <c r="AL1401" i="49"/>
  <c r="AQ1426" i="49"/>
  <c r="AG45" i="34" s="1"/>
  <c r="Q1434" i="49"/>
  <c r="F1442" i="49"/>
  <c r="P1442" i="49" s="1"/>
  <c r="AD1446" i="49"/>
  <c r="AQ1447" i="49"/>
  <c r="AH20" i="34" s="1"/>
  <c r="AA1449" i="49"/>
  <c r="AA1453" i="49"/>
  <c r="AQ1457" i="49"/>
  <c r="AH30" i="34" s="1"/>
  <c r="AA1470" i="49"/>
  <c r="F1484" i="49"/>
  <c r="J1484" i="49" s="1"/>
  <c r="AQ1488" i="49"/>
  <c r="AI15" i="34" s="1"/>
  <c r="AQ1492" i="49"/>
  <c r="AI19" i="34" s="1"/>
  <c r="AQ1506" i="49"/>
  <c r="AI33" i="34" s="1"/>
  <c r="AG1512" i="49"/>
  <c r="AA1111" i="49"/>
  <c r="Q1119" i="49"/>
  <c r="AG1123" i="49"/>
  <c r="Q1130" i="49"/>
  <c r="AD1131" i="49"/>
  <c r="AG1132" i="49"/>
  <c r="K1140" i="49"/>
  <c r="AA1146" i="49"/>
  <c r="Q1148" i="49"/>
  <c r="Q1205" i="49"/>
  <c r="AD1206" i="49"/>
  <c r="AG1207" i="49"/>
  <c r="Q1218" i="49"/>
  <c r="Q1235" i="49"/>
  <c r="AD1236" i="49"/>
  <c r="AA1242" i="49"/>
  <c r="Q1251" i="49"/>
  <c r="AD1252" i="49"/>
  <c r="AG1253" i="49"/>
  <c r="Q1264" i="49"/>
  <c r="Q1281" i="49"/>
  <c r="AD1282" i="49"/>
  <c r="AA1288" i="49"/>
  <c r="Q1297" i="49"/>
  <c r="AA1309" i="49"/>
  <c r="AG1310" i="49"/>
  <c r="AA1320" i="49"/>
  <c r="AG1327" i="49"/>
  <c r="AD1331" i="49"/>
  <c r="U1332" i="49"/>
  <c r="AL1340" i="49"/>
  <c r="Q1340" i="49"/>
  <c r="AA1340" i="49"/>
  <c r="AL1341" i="49"/>
  <c r="AA1344" i="49"/>
  <c r="U1346" i="49"/>
  <c r="Q1350" i="49"/>
  <c r="AG1111" i="49"/>
  <c r="Q1113" i="49"/>
  <c r="F1115" i="49"/>
  <c r="AQ1115" i="49"/>
  <c r="AA10" i="34" s="1"/>
  <c r="AA1117" i="49"/>
  <c r="AQ1123" i="49"/>
  <c r="AA18" i="34" s="1"/>
  <c r="Q1126" i="49"/>
  <c r="AD1127" i="49"/>
  <c r="AG1128" i="49"/>
  <c r="AQ1132" i="49"/>
  <c r="AA27" i="34" s="1"/>
  <c r="U1134" i="49"/>
  <c r="F1136" i="49"/>
  <c r="P1136" i="49" s="1"/>
  <c r="AA1138" i="49"/>
  <c r="AA1142" i="49"/>
  <c r="AG1146" i="49"/>
  <c r="AA1158" i="49"/>
  <c r="Q1160" i="49"/>
  <c r="AD1161" i="49"/>
  <c r="AG1162" i="49"/>
  <c r="U1164" i="49"/>
  <c r="Q1166" i="49"/>
  <c r="F1168" i="49"/>
  <c r="P1168" i="49" s="1"/>
  <c r="AQ1170" i="49"/>
  <c r="AB19" i="34" s="1"/>
  <c r="U1172" i="49"/>
  <c r="F1174" i="49"/>
  <c r="AA1176" i="49"/>
  <c r="AG1180" i="49"/>
  <c r="Q1182" i="49"/>
  <c r="F1184" i="49"/>
  <c r="O1184" i="49" s="1"/>
  <c r="AQ1184" i="49"/>
  <c r="AB33" i="34" s="1"/>
  <c r="U1186" i="49"/>
  <c r="F1188" i="49"/>
  <c r="AA1190" i="49"/>
  <c r="K1192" i="49"/>
  <c r="AQ1192" i="49"/>
  <c r="AB41" i="34" s="1"/>
  <c r="U1194" i="49"/>
  <c r="Q1196" i="49"/>
  <c r="AD1202" i="49"/>
  <c r="AG1203" i="49"/>
  <c r="AQ1207" i="49"/>
  <c r="AC10" i="34" s="1"/>
  <c r="F1211" i="49"/>
  <c r="P1211" i="49" s="1"/>
  <c r="AG1213" i="49"/>
  <c r="U1215" i="49"/>
  <c r="Q1217" i="49"/>
  <c r="U1222" i="49"/>
  <c r="AA1226" i="49"/>
  <c r="Q1228" i="49"/>
  <c r="AD1229" i="49"/>
  <c r="AG1230" i="49"/>
  <c r="AD1232" i="49"/>
  <c r="AG1233" i="49"/>
  <c r="AA1237" i="49"/>
  <c r="Q1239" i="49"/>
  <c r="M1240" i="49"/>
  <c r="V1240" i="49" s="1"/>
  <c r="AG1242" i="49"/>
  <c r="AD1248" i="49"/>
  <c r="AG1249" i="49"/>
  <c r="AQ1253" i="49"/>
  <c r="AD10" i="34" s="1"/>
  <c r="U1255" i="49"/>
  <c r="F1257" i="49"/>
  <c r="P1257" i="49" s="1"/>
  <c r="AG1259" i="49"/>
  <c r="U1261" i="49"/>
  <c r="Q1263" i="49"/>
  <c r="U1268" i="49"/>
  <c r="AA1272" i="49"/>
  <c r="Q1274" i="49"/>
  <c r="AD1275" i="49"/>
  <c r="AG1276" i="49"/>
  <c r="AD1278" i="49"/>
  <c r="AG1279" i="49"/>
  <c r="AA1283" i="49"/>
  <c r="Q1285" i="49"/>
  <c r="AG1288" i="49"/>
  <c r="F1295" i="49"/>
  <c r="AQ1295" i="49"/>
  <c r="AE6" i="34" s="1"/>
  <c r="U1301" i="49"/>
  <c r="AA1305" i="49"/>
  <c r="Q1307" i="49"/>
  <c r="AD1308" i="49"/>
  <c r="AL1309" i="49"/>
  <c r="AQ1310" i="49"/>
  <c r="AE21" i="34" s="1"/>
  <c r="U1312" i="49"/>
  <c r="F1314" i="49"/>
  <c r="M1314" i="49" s="1"/>
  <c r="AA1316" i="49"/>
  <c r="AG1320" i="49"/>
  <c r="Q1322" i="49"/>
  <c r="F1324" i="49"/>
  <c r="O1324" i="49" s="1"/>
  <c r="Q1325" i="49"/>
  <c r="F1327" i="49"/>
  <c r="O1327" i="49" s="1"/>
  <c r="AQ1327" i="49"/>
  <c r="AE38" i="34" s="1"/>
  <c r="AL1331" i="49"/>
  <c r="AA1332" i="49"/>
  <c r="U1334" i="49"/>
  <c r="AQ1344" i="49"/>
  <c r="AF9" i="34" s="1"/>
  <c r="AA1346" i="49"/>
  <c r="U1358" i="49"/>
  <c r="F1111" i="49"/>
  <c r="O1111" i="49" s="1"/>
  <c r="AQ1111" i="49"/>
  <c r="AA6" i="34" s="1"/>
  <c r="U1119" i="49"/>
  <c r="F1123" i="49"/>
  <c r="P1123" i="49" s="1"/>
  <c r="AQ1128" i="49"/>
  <c r="AA23" i="34" s="1"/>
  <c r="U1130" i="49"/>
  <c r="F1132" i="49"/>
  <c r="AG1138" i="49"/>
  <c r="AG1142" i="49"/>
  <c r="F1146" i="49"/>
  <c r="O1146" i="49" s="1"/>
  <c r="AQ1146" i="49"/>
  <c r="AA41" i="34" s="1"/>
  <c r="U1148" i="49"/>
  <c r="Q1156" i="49"/>
  <c r="AD1157" i="49"/>
  <c r="AQ1162" i="49"/>
  <c r="AB11" i="34" s="1"/>
  <c r="AA1164" i="49"/>
  <c r="AG1176" i="49"/>
  <c r="F1180" i="49"/>
  <c r="O1180" i="49" s="1"/>
  <c r="AQ1180" i="49"/>
  <c r="AB29" i="34" s="1"/>
  <c r="AG1190" i="49"/>
  <c r="AQ1203" i="49"/>
  <c r="AC6" i="34" s="1"/>
  <c r="U1205" i="49"/>
  <c r="F1207" i="49"/>
  <c r="AQ1213" i="49"/>
  <c r="AC16" i="34" s="1"/>
  <c r="AA1215" i="49"/>
  <c r="U1218" i="49"/>
  <c r="AA1222" i="49"/>
  <c r="Q1224" i="49"/>
  <c r="AQ1230" i="49"/>
  <c r="AC33" i="34" s="1"/>
  <c r="AL1232" i="49"/>
  <c r="AQ1233" i="49"/>
  <c r="AC36" i="34" s="1"/>
  <c r="U1235" i="49"/>
  <c r="F1237" i="49"/>
  <c r="O1237" i="49" s="1"/>
  <c r="AG1237" i="49"/>
  <c r="Q1240" i="49"/>
  <c r="F1242" i="49"/>
  <c r="O1242" i="49" s="1"/>
  <c r="AQ1242" i="49"/>
  <c r="AC45" i="34" s="1"/>
  <c r="AQ1249" i="49"/>
  <c r="AD6" i="34" s="1"/>
  <c r="U1251" i="49"/>
  <c r="F1253" i="49"/>
  <c r="AQ1259" i="49"/>
  <c r="AD16" i="34" s="1"/>
  <c r="AA1261" i="49"/>
  <c r="U1264" i="49"/>
  <c r="AA1268" i="49"/>
  <c r="Q1270" i="49"/>
  <c r="AQ1276" i="49"/>
  <c r="AD33" i="34" s="1"/>
  <c r="AL1278" i="49"/>
  <c r="AQ1279" i="49"/>
  <c r="AD36" i="34" s="1"/>
  <c r="U1281" i="49"/>
  <c r="F1283" i="49"/>
  <c r="J1283" i="49" s="1"/>
  <c r="AG1283" i="49"/>
  <c r="Q1286" i="49"/>
  <c r="F1288" i="49"/>
  <c r="O1288" i="49" s="1"/>
  <c r="AQ1288" i="49"/>
  <c r="AD45" i="34" s="1"/>
  <c r="U1297" i="49"/>
  <c r="AA1301" i="49"/>
  <c r="Q1303" i="49"/>
  <c r="F1310" i="49"/>
  <c r="J1310" i="49" s="1"/>
  <c r="AG1316" i="49"/>
  <c r="F1320" i="49"/>
  <c r="O1320" i="49" s="1"/>
  <c r="AQ1320" i="49"/>
  <c r="AE31" i="34" s="1"/>
  <c r="Q1329" i="49"/>
  <c r="F1331" i="49"/>
  <c r="F1332" i="49"/>
  <c r="AG1332" i="49"/>
  <c r="AA1334" i="49"/>
  <c r="AG1346" i="49"/>
  <c r="U1350" i="49"/>
  <c r="AQ1358" i="49"/>
  <c r="AF23" i="34" s="1"/>
  <c r="AL1362" i="49"/>
  <c r="AG1362" i="49"/>
  <c r="U1362" i="49"/>
  <c r="AQ1362" i="49"/>
  <c r="AF27" i="34" s="1"/>
  <c r="AL1366" i="49"/>
  <c r="AQ1366" i="49"/>
  <c r="AF31" i="34" s="1"/>
  <c r="AA1366" i="49"/>
  <c r="U1366" i="49"/>
  <c r="F1366" i="49"/>
  <c r="U1113" i="49"/>
  <c r="AA1119" i="49"/>
  <c r="U1126" i="49"/>
  <c r="AA1130" i="49"/>
  <c r="AA1148" i="49"/>
  <c r="U1160" i="49"/>
  <c r="AG1164" i="49"/>
  <c r="U1166" i="49"/>
  <c r="U1182" i="49"/>
  <c r="U1196" i="49"/>
  <c r="AA1205" i="49"/>
  <c r="AG1215" i="49"/>
  <c r="U1217" i="49"/>
  <c r="AA1218" i="49"/>
  <c r="AG1222" i="49"/>
  <c r="U1228" i="49"/>
  <c r="AA1235" i="49"/>
  <c r="U1239" i="49"/>
  <c r="AA1251" i="49"/>
  <c r="AG1261" i="49"/>
  <c r="U1263" i="49"/>
  <c r="AA1264" i="49"/>
  <c r="AG1268" i="49"/>
  <c r="U1274" i="49"/>
  <c r="AA1281" i="49"/>
  <c r="U1285" i="49"/>
  <c r="AA1297" i="49"/>
  <c r="AG1301" i="49"/>
  <c r="U1307" i="49"/>
  <c r="AL1344" i="49"/>
  <c r="AG1344" i="49"/>
  <c r="AA1350" i="49"/>
  <c r="AA1113" i="49"/>
  <c r="Q1115" i="49"/>
  <c r="AG1119" i="49"/>
  <c r="Q1123" i="49"/>
  <c r="AA1126" i="49"/>
  <c r="AG1130" i="49"/>
  <c r="Q1132" i="49"/>
  <c r="AG1148" i="49"/>
  <c r="U1156" i="49"/>
  <c r="AA1160" i="49"/>
  <c r="AQ1164" i="49"/>
  <c r="AB13" i="34" s="1"/>
  <c r="AA1166" i="49"/>
  <c r="AA1182" i="49"/>
  <c r="Q1184" i="49"/>
  <c r="Q1192" i="49"/>
  <c r="AA1196" i="49"/>
  <c r="AG1205" i="49"/>
  <c r="Q1207" i="49"/>
  <c r="AQ1215" i="49"/>
  <c r="AC18" i="34" s="1"/>
  <c r="AA1217" i="49"/>
  <c r="AG1218" i="49"/>
  <c r="AQ1222" i="49"/>
  <c r="AC25" i="34" s="1"/>
  <c r="U1224" i="49"/>
  <c r="AA1228" i="49"/>
  <c r="AG1235" i="49"/>
  <c r="AD1239" i="49"/>
  <c r="U1240" i="49"/>
  <c r="AG1251" i="49"/>
  <c r="Q1253" i="49"/>
  <c r="AQ1261" i="49"/>
  <c r="AD18" i="34" s="1"/>
  <c r="AA1263" i="49"/>
  <c r="AG1264" i="49"/>
  <c r="AQ1268" i="49"/>
  <c r="AD25" i="34" s="1"/>
  <c r="U1270" i="49"/>
  <c r="AA1274" i="49"/>
  <c r="AG1281" i="49"/>
  <c r="AD1285" i="49"/>
  <c r="U1286" i="49"/>
  <c r="Q1295" i="49"/>
  <c r="AD1296" i="49"/>
  <c r="AG1297" i="49"/>
  <c r="AQ1301" i="49"/>
  <c r="AE12" i="34" s="1"/>
  <c r="U1303" i="49"/>
  <c r="AA1307" i="49"/>
  <c r="Q1310" i="49"/>
  <c r="AA1322" i="49"/>
  <c r="AA1325" i="49"/>
  <c r="AG1340" i="49"/>
  <c r="AD1345" i="49"/>
  <c r="AG1350" i="49"/>
  <c r="AL1356" i="49"/>
  <c r="AQ1356" i="49"/>
  <c r="AF21" i="34" s="1"/>
  <c r="F1356" i="49"/>
  <c r="O1356" i="49" s="1"/>
  <c r="Q1356" i="49"/>
  <c r="AL1357" i="49"/>
  <c r="Q1111" i="49"/>
  <c r="AG1113" i="49"/>
  <c r="AQ1119" i="49"/>
  <c r="AA14" i="34" s="1"/>
  <c r="AA1121" i="49"/>
  <c r="AG1126" i="49"/>
  <c r="Q1128" i="49"/>
  <c r="F1130" i="49"/>
  <c r="O1130" i="49" s="1"/>
  <c r="AQ1130" i="49"/>
  <c r="AA25" i="34" s="1"/>
  <c r="U1136" i="49"/>
  <c r="U1140" i="49"/>
  <c r="AA1144" i="49"/>
  <c r="Q1146" i="49"/>
  <c r="F1148" i="49"/>
  <c r="O1148" i="49" s="1"/>
  <c r="AQ1148" i="49"/>
  <c r="AA43" i="34" s="1"/>
  <c r="AA1156" i="49"/>
  <c r="AG1160" i="49"/>
  <c r="Q1162" i="49"/>
  <c r="F1164" i="49"/>
  <c r="P1164" i="49" s="1"/>
  <c r="AG1166" i="49"/>
  <c r="U1168" i="49"/>
  <c r="U1174" i="49"/>
  <c r="Q1180" i="49"/>
  <c r="AG1182" i="49"/>
  <c r="U1188" i="49"/>
  <c r="Q1203" i="49"/>
  <c r="F1205" i="49"/>
  <c r="O1205" i="49" s="1"/>
  <c r="AQ1205" i="49"/>
  <c r="AC8" i="34" s="1"/>
  <c r="U1211" i="49"/>
  <c r="Q1213" i="49"/>
  <c r="F1215" i="49"/>
  <c r="P1215" i="49" s="1"/>
  <c r="AQ1218" i="49"/>
  <c r="AC21" i="34" s="1"/>
  <c r="U1220" i="49"/>
  <c r="F1222" i="49"/>
  <c r="AA1224" i="49"/>
  <c r="AG1228" i="49"/>
  <c r="Q1230" i="49"/>
  <c r="Q1233" i="49"/>
  <c r="F1235" i="49"/>
  <c r="O1235" i="49" s="1"/>
  <c r="AQ1235" i="49"/>
  <c r="AC38" i="34" s="1"/>
  <c r="AL1239" i="49"/>
  <c r="AA1240" i="49"/>
  <c r="Q1242" i="49"/>
  <c r="Q1249" i="49"/>
  <c r="F1251" i="49"/>
  <c r="O1251" i="49" s="1"/>
  <c r="AQ1251" i="49"/>
  <c r="AD8" i="34" s="1"/>
  <c r="U1257" i="49"/>
  <c r="Q1259" i="49"/>
  <c r="F1261" i="49"/>
  <c r="AQ1264" i="49"/>
  <c r="AD21" i="34" s="1"/>
  <c r="U1266" i="49"/>
  <c r="F1268" i="49"/>
  <c r="AA1270" i="49"/>
  <c r="AG1274" i="49"/>
  <c r="Q1276" i="49"/>
  <c r="Q1279" i="49"/>
  <c r="F1281" i="49"/>
  <c r="AQ1281" i="49"/>
  <c r="AD38" i="34" s="1"/>
  <c r="AL1285" i="49"/>
  <c r="AA1286" i="49"/>
  <c r="Q1288" i="49"/>
  <c r="AQ1297" i="49"/>
  <c r="AE8" i="34" s="1"/>
  <c r="U1299" i="49"/>
  <c r="F1301" i="49"/>
  <c r="P1301" i="49" s="1"/>
  <c r="AA1303" i="49"/>
  <c r="AG1307" i="49"/>
  <c r="U1314" i="49"/>
  <c r="AA1318" i="49"/>
  <c r="Q1320" i="49"/>
  <c r="AG1322" i="49"/>
  <c r="AG1325" i="49"/>
  <c r="AA1329" i="49"/>
  <c r="AQ1340" i="49"/>
  <c r="AF5" i="34" s="1"/>
  <c r="Q1344" i="49"/>
  <c r="AL1348" i="49"/>
  <c r="U1348" i="49"/>
  <c r="AQ1348" i="49"/>
  <c r="AF13" i="34" s="1"/>
  <c r="F1348" i="49"/>
  <c r="O1348" i="49" s="1"/>
  <c r="AA1362" i="49"/>
  <c r="AG1366" i="49"/>
  <c r="F1160" i="49"/>
  <c r="O1160" i="49" s="1"/>
  <c r="AQ1160" i="49"/>
  <c r="AB9" i="34" s="1"/>
  <c r="F1218" i="49"/>
  <c r="F1228" i="49"/>
  <c r="AQ1228" i="49"/>
  <c r="AC31" i="34" s="1"/>
  <c r="F1297" i="49"/>
  <c r="F1307" i="49"/>
  <c r="O1307" i="49" s="1"/>
  <c r="AQ1307" i="49"/>
  <c r="AE18" i="34" s="1"/>
  <c r="AL1334" i="49"/>
  <c r="AQ1334" i="49"/>
  <c r="AE45" i="34" s="1"/>
  <c r="F1334" i="49"/>
  <c r="O1334" i="49" s="1"/>
  <c r="Q1334" i="49"/>
  <c r="AL1346" i="49"/>
  <c r="AQ1346" i="49"/>
  <c r="AF11" i="34" s="1"/>
  <c r="Q1346" i="49"/>
  <c r="AL1358" i="49"/>
  <c r="AA1358" i="49"/>
  <c r="AG1358" i="49"/>
  <c r="Q1261" i="49"/>
  <c r="Q1268" i="49"/>
  <c r="AL1350" i="49"/>
  <c r="F1350" i="49"/>
  <c r="Q1358" i="49"/>
  <c r="U1364" i="49"/>
  <c r="AA1368" i="49"/>
  <c r="Q1370" i="49"/>
  <c r="U1372" i="49"/>
  <c r="AA1376" i="49"/>
  <c r="Q1378" i="49"/>
  <c r="F1380" i="49"/>
  <c r="P1380" i="49" s="1"/>
  <c r="F1387" i="49"/>
  <c r="O1387" i="49" s="1"/>
  <c r="AQ1387" i="49"/>
  <c r="AG6" i="34" s="1"/>
  <c r="U1393" i="49"/>
  <c r="Q1395" i="49"/>
  <c r="F1397" i="49"/>
  <c r="AG1399" i="49"/>
  <c r="AA1402" i="49"/>
  <c r="Q1404" i="49"/>
  <c r="AG1406" i="49"/>
  <c r="AQ1410" i="49"/>
  <c r="AG29" i="34" s="1"/>
  <c r="U1412" i="49"/>
  <c r="F1414" i="49"/>
  <c r="P1414" i="49" s="1"/>
  <c r="F1417" i="49"/>
  <c r="M1417" i="49" s="1"/>
  <c r="AA1419" i="49"/>
  <c r="AQ1421" i="49"/>
  <c r="AG40" i="34" s="1"/>
  <c r="U1423" i="49"/>
  <c r="U1432" i="49"/>
  <c r="AA1436" i="49"/>
  <c r="AQ1442" i="49"/>
  <c r="AH15" i="34" s="1"/>
  <c r="AA1444" i="49"/>
  <c r="U1447" i="49"/>
  <c r="AA1451" i="49"/>
  <c r="Q1453" i="49"/>
  <c r="AG1455" i="49"/>
  <c r="AQ1459" i="49"/>
  <c r="AH32" i="34" s="1"/>
  <c r="U1461" i="49"/>
  <c r="F1463" i="49"/>
  <c r="O1463" i="49" s="1"/>
  <c r="AA1465" i="49"/>
  <c r="AQ1467" i="49"/>
  <c r="AH40" i="34" s="1"/>
  <c r="U1469" i="49"/>
  <c r="AG1478" i="49"/>
  <c r="Q1480" i="49"/>
  <c r="F1482" i="49"/>
  <c r="O1482" i="49" s="1"/>
  <c r="U1484" i="49"/>
  <c r="AA1488" i="49"/>
  <c r="AG1494" i="49"/>
  <c r="Q1496" i="49"/>
  <c r="F1498" i="49"/>
  <c r="AQ1498" i="49"/>
  <c r="AI25" i="34" s="1"/>
  <c r="U1504" i="49"/>
  <c r="AA1508" i="49"/>
  <c r="Q1510" i="49"/>
  <c r="U1512" i="49"/>
  <c r="AQ1514" i="49"/>
  <c r="AI41" i="34" s="1"/>
  <c r="F1517" i="49"/>
  <c r="K1517" i="49" s="1"/>
  <c r="AA1519" i="49"/>
  <c r="AQ1455" i="49"/>
  <c r="AH28" i="34" s="1"/>
  <c r="F1478" i="49"/>
  <c r="O1478" i="49" s="1"/>
  <c r="AQ1478" i="49"/>
  <c r="AI5" i="34" s="1"/>
  <c r="AG1519" i="49"/>
  <c r="U1370" i="49"/>
  <c r="U1378" i="49"/>
  <c r="Q1380" i="49"/>
  <c r="Q1397" i="49"/>
  <c r="F1399" i="49"/>
  <c r="P1399" i="49" s="1"/>
  <c r="F1406" i="49"/>
  <c r="Q1414" i="49"/>
  <c r="F1416" i="49"/>
  <c r="O1416" i="49" s="1"/>
  <c r="Q1417" i="49"/>
  <c r="F1419" i="49"/>
  <c r="O1419" i="49" s="1"/>
  <c r="AQ1419" i="49"/>
  <c r="AG38" i="34" s="1"/>
  <c r="Q1463" i="49"/>
  <c r="F1465" i="49"/>
  <c r="O1465" i="49" s="1"/>
  <c r="AQ1465" i="49"/>
  <c r="AH38" i="34" s="1"/>
  <c r="AQ1508" i="49"/>
  <c r="AI35" i="34" s="1"/>
  <c r="Q1517" i="49"/>
  <c r="F1519" i="49"/>
  <c r="O1519" i="49" s="1"/>
  <c r="AQ1519" i="49"/>
  <c r="AI46" i="34" s="1"/>
  <c r="AA1370" i="49"/>
  <c r="AA1378" i="49"/>
  <c r="Q1387" i="49"/>
  <c r="AD1388" i="49"/>
  <c r="Q1421" i="49"/>
  <c r="Q1459" i="49"/>
  <c r="Q1467" i="49"/>
  <c r="Q1514" i="49"/>
  <c r="AG1370" i="49"/>
  <c r="AG1378" i="49"/>
  <c r="AQ1389" i="49"/>
  <c r="AG8" i="34" s="1"/>
  <c r="U1397" i="49"/>
  <c r="Q1399" i="49"/>
  <c r="AG1404" i="49"/>
  <c r="Q1406" i="49"/>
  <c r="U1414" i="49"/>
  <c r="U1417" i="49"/>
  <c r="K1424" i="49"/>
  <c r="AQ1438" i="49"/>
  <c r="AH11" i="34" s="1"/>
  <c r="AG1453" i="49"/>
  <c r="Q1455" i="49"/>
  <c r="U1463" i="49"/>
  <c r="K1470" i="49"/>
  <c r="AP1470" i="49" s="1"/>
  <c r="Q1478" i="49"/>
  <c r="AD1479" i="49"/>
  <c r="U1482" i="49"/>
  <c r="AQ1490" i="49"/>
  <c r="AI17" i="34" s="1"/>
  <c r="Q1494" i="49"/>
  <c r="AD1495" i="49"/>
  <c r="U1517" i="49"/>
  <c r="AG1342" i="49"/>
  <c r="AA1352" i="49"/>
  <c r="Q1368" i="49"/>
  <c r="F1370" i="49"/>
  <c r="O1370" i="49" s="1"/>
  <c r="AQ1370" i="49"/>
  <c r="AF35" i="34" s="1"/>
  <c r="AG1374" i="49"/>
  <c r="Q1376" i="49"/>
  <c r="F1378" i="49"/>
  <c r="O1378" i="49" s="1"/>
  <c r="AQ1378" i="49"/>
  <c r="AF43" i="34" s="1"/>
  <c r="U1387" i="49"/>
  <c r="F1389" i="49"/>
  <c r="AA1391" i="49"/>
  <c r="AQ1395" i="49"/>
  <c r="AG14" i="34" s="1"/>
  <c r="AA1397" i="49"/>
  <c r="Q1402" i="49"/>
  <c r="F1404" i="49"/>
  <c r="O1404" i="49" s="1"/>
  <c r="AQ1404" i="49"/>
  <c r="AG23" i="34" s="1"/>
  <c r="U1410" i="49"/>
  <c r="AA1414" i="49"/>
  <c r="AA1417" i="49"/>
  <c r="Q1419" i="49"/>
  <c r="AD1420" i="49"/>
  <c r="U1421" i="49"/>
  <c r="AA1426" i="49"/>
  <c r="AG1434" i="49"/>
  <c r="Q1436" i="49"/>
  <c r="F1438" i="49"/>
  <c r="AG1440" i="49"/>
  <c r="U1442" i="49"/>
  <c r="Q1444" i="49"/>
  <c r="F1446" i="49"/>
  <c r="P1446" i="49" s="1"/>
  <c r="AG1449" i="49"/>
  <c r="Q1451" i="49"/>
  <c r="F1453" i="49"/>
  <c r="AQ1453" i="49"/>
  <c r="AH26" i="34" s="1"/>
  <c r="U1459" i="49"/>
  <c r="AA1463" i="49"/>
  <c r="Q1465" i="49"/>
  <c r="AD1466" i="49"/>
  <c r="U1467" i="49"/>
  <c r="AG1472" i="49"/>
  <c r="AQ1480" i="49"/>
  <c r="AI7" i="34" s="1"/>
  <c r="AA1482" i="49"/>
  <c r="AG1486" i="49"/>
  <c r="Q1488" i="49"/>
  <c r="F1490" i="49"/>
  <c r="P1490" i="49" s="1"/>
  <c r="AG1492" i="49"/>
  <c r="AQ1496" i="49"/>
  <c r="AI23" i="34" s="1"/>
  <c r="U1498" i="49"/>
  <c r="F1500" i="49"/>
  <c r="M1500" i="49" s="1"/>
  <c r="AA1502" i="49"/>
  <c r="AG1506" i="49"/>
  <c r="Q1508" i="49"/>
  <c r="F1510" i="49"/>
  <c r="O1510" i="49" s="1"/>
  <c r="AQ1510" i="49"/>
  <c r="AI37" i="34" s="1"/>
  <c r="AD1513" i="49"/>
  <c r="U1514" i="49"/>
  <c r="AA1517" i="49"/>
  <c r="Q1519" i="49"/>
  <c r="AA1387" i="49"/>
  <c r="AG1397" i="49"/>
  <c r="U1399" i="49"/>
  <c r="U1406" i="49"/>
  <c r="AA1410" i="49"/>
  <c r="AG1414" i="49"/>
  <c r="AD1416" i="49"/>
  <c r="AG1417" i="49"/>
  <c r="AA1421" i="49"/>
  <c r="AA1442" i="49"/>
  <c r="U1455" i="49"/>
  <c r="AA1459" i="49"/>
  <c r="Q1461" i="49"/>
  <c r="AD1462" i="49"/>
  <c r="AG1463" i="49"/>
  <c r="AA1467" i="49"/>
  <c r="U1478" i="49"/>
  <c r="AG1482" i="49"/>
  <c r="U1494" i="49"/>
  <c r="AA1498" i="49"/>
  <c r="Q1512" i="49"/>
  <c r="AA1514" i="49"/>
  <c r="AD1516" i="49"/>
  <c r="AG1517" i="49"/>
  <c r="U1368" i="49"/>
  <c r="U1376" i="49"/>
  <c r="AG1387" i="49"/>
  <c r="Q1389" i="49"/>
  <c r="AQ1397" i="49"/>
  <c r="AG16" i="34" s="1"/>
  <c r="AA1399" i="49"/>
  <c r="U1402" i="49"/>
  <c r="AA1406" i="49"/>
  <c r="AG1410" i="49"/>
  <c r="AQ1414" i="49"/>
  <c r="AG33" i="34" s="1"/>
  <c r="AQ1417" i="49"/>
  <c r="AG36" i="34" s="1"/>
  <c r="U1419" i="49"/>
  <c r="F1421" i="49"/>
  <c r="G1421" i="49" s="1"/>
  <c r="H1421" i="49" s="1"/>
  <c r="AG1421" i="49"/>
  <c r="U1436" i="49"/>
  <c r="Q1438" i="49"/>
  <c r="AG1442" i="49"/>
  <c r="U1444" i="49"/>
  <c r="U1451" i="49"/>
  <c r="AA1455" i="49"/>
  <c r="AG1459" i="49"/>
  <c r="AQ1463" i="49"/>
  <c r="AH36" i="34" s="1"/>
  <c r="U1465" i="49"/>
  <c r="F1467" i="49"/>
  <c r="P1467" i="49" s="1"/>
  <c r="AG1467" i="49"/>
  <c r="AA1478" i="49"/>
  <c r="AQ1482" i="49"/>
  <c r="AI9" i="34" s="1"/>
  <c r="U1488" i="49"/>
  <c r="Q1490" i="49"/>
  <c r="AA1494" i="49"/>
  <c r="AG1498" i="49"/>
  <c r="Q1500" i="49"/>
  <c r="F1502" i="49"/>
  <c r="O1502" i="49" s="1"/>
  <c r="AQ1502" i="49"/>
  <c r="AI29" i="34" s="1"/>
  <c r="U1508" i="49"/>
  <c r="F1514" i="49"/>
  <c r="O1514" i="49" s="1"/>
  <c r="AG1514" i="49"/>
  <c r="AQ1517" i="49"/>
  <c r="AI44" i="34" s="1"/>
  <c r="U1519" i="49"/>
  <c r="P1480" i="49"/>
  <c r="N1480" i="49"/>
  <c r="J1480" i="49"/>
  <c r="G1480" i="49"/>
  <c r="H1480" i="49" s="1"/>
  <c r="K1480" i="49"/>
  <c r="M1480" i="49"/>
  <c r="AQ1481" i="49"/>
  <c r="AI8" i="34" s="1"/>
  <c r="AG1481" i="49"/>
  <c r="AA1481" i="49"/>
  <c r="U1481" i="49"/>
  <c r="Q1481" i="49"/>
  <c r="F1481" i="49"/>
  <c r="X1481" i="49"/>
  <c r="AQ1485" i="49"/>
  <c r="AI12" i="34" s="1"/>
  <c r="AG1485" i="49"/>
  <c r="AA1485" i="49"/>
  <c r="U1485" i="49"/>
  <c r="Q1485" i="49"/>
  <c r="F1485" i="49"/>
  <c r="X1485" i="49"/>
  <c r="P1488" i="49"/>
  <c r="N1488" i="49"/>
  <c r="J1488" i="49"/>
  <c r="G1488" i="49"/>
  <c r="H1488" i="49" s="1"/>
  <c r="K1488" i="49"/>
  <c r="M1488" i="49"/>
  <c r="AQ1489" i="49"/>
  <c r="AI16" i="34" s="1"/>
  <c r="AG1489" i="49"/>
  <c r="AA1489" i="49"/>
  <c r="U1489" i="49"/>
  <c r="Q1489" i="49"/>
  <c r="F1489" i="49"/>
  <c r="AL1489" i="49"/>
  <c r="AD1489" i="49"/>
  <c r="X1489" i="49"/>
  <c r="P1478" i="49"/>
  <c r="N1478" i="49"/>
  <c r="J1478" i="49"/>
  <c r="G1478" i="49"/>
  <c r="H1478" i="49" s="1"/>
  <c r="K1478" i="49"/>
  <c r="M1478" i="49"/>
  <c r="AQ1479" i="49"/>
  <c r="AI6" i="34" s="1"/>
  <c r="AG1479" i="49"/>
  <c r="AA1479" i="49"/>
  <c r="U1479" i="49"/>
  <c r="Q1479" i="49"/>
  <c r="F1479" i="49"/>
  <c r="X1479" i="49"/>
  <c r="O1480" i="49"/>
  <c r="AD1481" i="49"/>
  <c r="AL1481" i="49"/>
  <c r="J1482" i="49"/>
  <c r="AQ1483" i="49"/>
  <c r="AI10" i="34" s="1"/>
  <c r="AG1483" i="49"/>
  <c r="AA1483" i="49"/>
  <c r="U1483" i="49"/>
  <c r="Q1483" i="49"/>
  <c r="F1483" i="49"/>
  <c r="X1483" i="49"/>
  <c r="AD1485" i="49"/>
  <c r="AL1485" i="49"/>
  <c r="J1486" i="49"/>
  <c r="G1486" i="49"/>
  <c r="H1486" i="49" s="1"/>
  <c r="AQ1487" i="49"/>
  <c r="AI14" i="34" s="1"/>
  <c r="AG1487" i="49"/>
  <c r="AA1487" i="49"/>
  <c r="U1487" i="49"/>
  <c r="Q1487" i="49"/>
  <c r="F1487" i="49"/>
  <c r="X1487" i="49"/>
  <c r="O1488" i="49"/>
  <c r="AQ1491" i="49"/>
  <c r="AI18" i="34" s="1"/>
  <c r="AG1491" i="49"/>
  <c r="AA1491" i="49"/>
  <c r="U1491" i="49"/>
  <c r="AD1491" i="49"/>
  <c r="AL1491" i="49"/>
  <c r="P1492" i="49"/>
  <c r="N1492" i="49"/>
  <c r="J1492" i="49"/>
  <c r="G1492" i="49"/>
  <c r="H1492" i="49" s="1"/>
  <c r="K1492" i="49"/>
  <c r="M1492" i="49"/>
  <c r="AQ1493" i="49"/>
  <c r="AI20" i="34" s="1"/>
  <c r="AG1493" i="49"/>
  <c r="AA1493" i="49"/>
  <c r="U1493" i="49"/>
  <c r="Q1493" i="49"/>
  <c r="F1493" i="49"/>
  <c r="X1493" i="49"/>
  <c r="P1496" i="49"/>
  <c r="N1496" i="49"/>
  <c r="J1496" i="49"/>
  <c r="G1496" i="49"/>
  <c r="H1496" i="49" s="1"/>
  <c r="K1496" i="49"/>
  <c r="M1496" i="49"/>
  <c r="AQ1497" i="49"/>
  <c r="AI24" i="34" s="1"/>
  <c r="AG1497" i="49"/>
  <c r="AA1497" i="49"/>
  <c r="U1497" i="49"/>
  <c r="Q1497" i="49"/>
  <c r="F1497" i="49"/>
  <c r="X1497" i="49"/>
  <c r="AQ1501" i="49"/>
  <c r="AI28" i="34" s="1"/>
  <c r="AG1501" i="49"/>
  <c r="AA1501" i="49"/>
  <c r="U1501" i="49"/>
  <c r="Q1501" i="49"/>
  <c r="F1501" i="49"/>
  <c r="X1501" i="49"/>
  <c r="G1504" i="49"/>
  <c r="H1504" i="49" s="1"/>
  <c r="AQ1505" i="49"/>
  <c r="AI32" i="34" s="1"/>
  <c r="AL1505" i="49"/>
  <c r="AG1505" i="49"/>
  <c r="AA1505" i="49"/>
  <c r="U1505" i="49"/>
  <c r="Q1505" i="49"/>
  <c r="F1505" i="49"/>
  <c r="X1505" i="49"/>
  <c r="P1508" i="49"/>
  <c r="N1508" i="49"/>
  <c r="J1508" i="49"/>
  <c r="G1508" i="49"/>
  <c r="H1508" i="49" s="1"/>
  <c r="O1508" i="49"/>
  <c r="AQ1509" i="49"/>
  <c r="AI36" i="34" s="1"/>
  <c r="AG1509" i="49"/>
  <c r="AA1509" i="49"/>
  <c r="U1509" i="49"/>
  <c r="Q1509" i="49"/>
  <c r="F1509" i="49"/>
  <c r="AL1509" i="49"/>
  <c r="AD1509" i="49"/>
  <c r="X1509" i="49"/>
  <c r="AP1512" i="49"/>
  <c r="AF1512" i="49"/>
  <c r="AR1512" i="49"/>
  <c r="AH1512" i="49"/>
  <c r="AB1512" i="49"/>
  <c r="V1512" i="49"/>
  <c r="AM1512" i="49"/>
  <c r="X1478" i="49"/>
  <c r="AD1478" i="49"/>
  <c r="X1480" i="49"/>
  <c r="AD1480" i="49"/>
  <c r="X1482" i="49"/>
  <c r="AD1482" i="49"/>
  <c r="X1484" i="49"/>
  <c r="AD1484" i="49"/>
  <c r="X1486" i="49"/>
  <c r="AD1486" i="49"/>
  <c r="X1488" i="49"/>
  <c r="AD1488" i="49"/>
  <c r="X1490" i="49"/>
  <c r="AD1490" i="49"/>
  <c r="F1491" i="49"/>
  <c r="Q1491" i="49"/>
  <c r="X1491" i="49"/>
  <c r="O1492" i="49"/>
  <c r="AD1493" i="49"/>
  <c r="AL1493" i="49"/>
  <c r="P1494" i="49"/>
  <c r="N1494" i="49"/>
  <c r="J1494" i="49"/>
  <c r="G1494" i="49"/>
  <c r="H1494" i="49" s="1"/>
  <c r="K1494" i="49"/>
  <c r="M1494" i="49"/>
  <c r="AQ1495" i="49"/>
  <c r="AI22" i="34" s="1"/>
  <c r="AG1495" i="49"/>
  <c r="AA1495" i="49"/>
  <c r="U1495" i="49"/>
  <c r="Q1495" i="49"/>
  <c r="F1495" i="49"/>
  <c r="X1495" i="49"/>
  <c r="O1496" i="49"/>
  <c r="AD1497" i="49"/>
  <c r="AL1497" i="49"/>
  <c r="N1498" i="49"/>
  <c r="J1498" i="49"/>
  <c r="AQ1499" i="49"/>
  <c r="AI26" i="34" s="1"/>
  <c r="AG1499" i="49"/>
  <c r="AA1499" i="49"/>
  <c r="U1499" i="49"/>
  <c r="Q1499" i="49"/>
  <c r="F1499" i="49"/>
  <c r="X1499" i="49"/>
  <c r="AD1501" i="49"/>
  <c r="AL1501" i="49"/>
  <c r="G1502" i="49"/>
  <c r="H1502" i="49" s="1"/>
  <c r="AQ1503" i="49"/>
  <c r="AI30" i="34" s="1"/>
  <c r="AG1503" i="49"/>
  <c r="AA1503" i="49"/>
  <c r="U1503" i="49"/>
  <c r="Q1503" i="49"/>
  <c r="F1503" i="49"/>
  <c r="X1503" i="49"/>
  <c r="AD1505" i="49"/>
  <c r="K1508" i="49"/>
  <c r="M1508" i="49"/>
  <c r="P1512" i="49"/>
  <c r="N1512" i="49"/>
  <c r="J1512" i="49"/>
  <c r="G1512" i="49"/>
  <c r="H1512" i="49" s="1"/>
  <c r="O1512" i="49"/>
  <c r="X1492" i="49"/>
  <c r="AD1492" i="49"/>
  <c r="X1494" i="49"/>
  <c r="AD1494" i="49"/>
  <c r="X1496" i="49"/>
  <c r="AD1496" i="49"/>
  <c r="X1498" i="49"/>
  <c r="AD1498" i="49"/>
  <c r="X1500" i="49"/>
  <c r="AD1500" i="49"/>
  <c r="X1502" i="49"/>
  <c r="AD1502" i="49"/>
  <c r="X1504" i="49"/>
  <c r="AD1504" i="49"/>
  <c r="P1506" i="49"/>
  <c r="N1506" i="49"/>
  <c r="J1506" i="49"/>
  <c r="G1506" i="49"/>
  <c r="H1506" i="49" s="1"/>
  <c r="K1506" i="49"/>
  <c r="M1506" i="49"/>
  <c r="AQ1507" i="49"/>
  <c r="AI34" i="34" s="1"/>
  <c r="AG1507" i="49"/>
  <c r="AA1507" i="49"/>
  <c r="U1507" i="49"/>
  <c r="Q1507" i="49"/>
  <c r="F1507" i="49"/>
  <c r="X1507" i="49"/>
  <c r="AQ1511" i="49"/>
  <c r="AI38" i="34" s="1"/>
  <c r="AG1511" i="49"/>
  <c r="AA1511" i="49"/>
  <c r="U1511" i="49"/>
  <c r="Q1511" i="49"/>
  <c r="F1511" i="49"/>
  <c r="X1511" i="49"/>
  <c r="N1514" i="49"/>
  <c r="AL1515" i="49"/>
  <c r="AD1515" i="49"/>
  <c r="X1515" i="49"/>
  <c r="AQ1515" i="49"/>
  <c r="AI42" i="34" s="1"/>
  <c r="AA1515" i="49"/>
  <c r="U1515" i="49"/>
  <c r="Q1515" i="49"/>
  <c r="F1515" i="49"/>
  <c r="AQ1518" i="49"/>
  <c r="AI45" i="34" s="1"/>
  <c r="AG1518" i="49"/>
  <c r="AA1518" i="49"/>
  <c r="U1518" i="49"/>
  <c r="F1518" i="49"/>
  <c r="AL1518" i="49"/>
  <c r="AD1518" i="49"/>
  <c r="X1518" i="49"/>
  <c r="X1506" i="49"/>
  <c r="AD1506" i="49"/>
  <c r="X1508" i="49"/>
  <c r="AD1508" i="49"/>
  <c r="X1510" i="49"/>
  <c r="AD1510" i="49"/>
  <c r="X1512" i="49"/>
  <c r="AD1512" i="49"/>
  <c r="AL1512" i="49"/>
  <c r="AQ1513" i="49"/>
  <c r="AI40" i="34" s="1"/>
  <c r="AG1513" i="49"/>
  <c r="AA1513" i="49"/>
  <c r="U1513" i="49"/>
  <c r="Q1513" i="49"/>
  <c r="F1513" i="49"/>
  <c r="X1513" i="49"/>
  <c r="X1514" i="49"/>
  <c r="AD1514" i="49"/>
  <c r="AQ1516" i="49"/>
  <c r="AI43" i="34" s="1"/>
  <c r="AG1516" i="49"/>
  <c r="AA1516" i="49"/>
  <c r="U1516" i="49"/>
  <c r="Q1516" i="49"/>
  <c r="F1516" i="49"/>
  <c r="X1516" i="49"/>
  <c r="K1519" i="49"/>
  <c r="X1517" i="49"/>
  <c r="AD1517" i="49"/>
  <c r="X1519" i="49"/>
  <c r="AD1519" i="49"/>
  <c r="P1432" i="49"/>
  <c r="N1432" i="49"/>
  <c r="J1432" i="49"/>
  <c r="G1432" i="49"/>
  <c r="H1432" i="49" s="1"/>
  <c r="K1432" i="49"/>
  <c r="M1432" i="49"/>
  <c r="AQ1433" i="49"/>
  <c r="AH6" i="34" s="1"/>
  <c r="AG1433" i="49"/>
  <c r="AA1433" i="49"/>
  <c r="U1433" i="49"/>
  <c r="Q1433" i="49"/>
  <c r="F1433" i="49"/>
  <c r="X1433" i="49"/>
  <c r="G1436" i="49"/>
  <c r="H1436" i="49" s="1"/>
  <c r="K1436" i="49"/>
  <c r="AQ1437" i="49"/>
  <c r="AH10" i="34" s="1"/>
  <c r="AG1437" i="49"/>
  <c r="AA1437" i="49"/>
  <c r="U1437" i="49"/>
  <c r="Q1437" i="49"/>
  <c r="F1437" i="49"/>
  <c r="X1437" i="49"/>
  <c r="O1432" i="49"/>
  <c r="AD1433" i="49"/>
  <c r="AL1433" i="49"/>
  <c r="N1434" i="49"/>
  <c r="AQ1435" i="49"/>
  <c r="AH8" i="34" s="1"/>
  <c r="AG1435" i="49"/>
  <c r="AA1435" i="49"/>
  <c r="U1435" i="49"/>
  <c r="Q1435" i="49"/>
  <c r="F1435" i="49"/>
  <c r="X1435" i="49"/>
  <c r="AD1437" i="49"/>
  <c r="AL1437" i="49"/>
  <c r="AR1470" i="49"/>
  <c r="AH1470" i="49"/>
  <c r="AB1470" i="49"/>
  <c r="V1470" i="49"/>
  <c r="AM1470" i="49"/>
  <c r="M1438" i="49"/>
  <c r="O1438" i="49"/>
  <c r="X1439" i="49"/>
  <c r="AD1439" i="49"/>
  <c r="AL1439" i="49"/>
  <c r="K1440" i="49"/>
  <c r="X1441" i="49"/>
  <c r="AD1441" i="49"/>
  <c r="AL1441" i="49"/>
  <c r="K1442" i="49"/>
  <c r="M1442" i="49"/>
  <c r="O1442" i="49"/>
  <c r="X1443" i="49"/>
  <c r="AD1443" i="49"/>
  <c r="AL1443" i="49"/>
  <c r="K1444" i="49"/>
  <c r="M1444" i="49"/>
  <c r="O1444" i="49"/>
  <c r="X1445" i="49"/>
  <c r="AD1445" i="49"/>
  <c r="AL1445" i="49"/>
  <c r="P1447" i="49"/>
  <c r="N1447" i="49"/>
  <c r="J1447" i="49"/>
  <c r="G1447" i="49"/>
  <c r="H1447" i="49" s="1"/>
  <c r="K1447" i="49"/>
  <c r="M1447" i="49"/>
  <c r="AQ1448" i="49"/>
  <c r="AH21" i="34" s="1"/>
  <c r="AG1448" i="49"/>
  <c r="AA1448" i="49"/>
  <c r="U1448" i="49"/>
  <c r="Q1448" i="49"/>
  <c r="F1448" i="49"/>
  <c r="X1448" i="49"/>
  <c r="P1451" i="49"/>
  <c r="N1451" i="49"/>
  <c r="J1451" i="49"/>
  <c r="G1451" i="49"/>
  <c r="H1451" i="49" s="1"/>
  <c r="K1451" i="49"/>
  <c r="M1451" i="49"/>
  <c r="AQ1452" i="49"/>
  <c r="AH25" i="34" s="1"/>
  <c r="AG1452" i="49"/>
  <c r="AA1452" i="49"/>
  <c r="U1452" i="49"/>
  <c r="Q1452" i="49"/>
  <c r="F1452" i="49"/>
  <c r="X1452" i="49"/>
  <c r="M1455" i="49"/>
  <c r="AQ1456" i="49"/>
  <c r="AH29" i="34" s="1"/>
  <c r="AG1456" i="49"/>
  <c r="AA1456" i="49"/>
  <c r="U1456" i="49"/>
  <c r="Q1456" i="49"/>
  <c r="F1456" i="49"/>
  <c r="X1456" i="49"/>
  <c r="P1459" i="49"/>
  <c r="N1459" i="49"/>
  <c r="J1459" i="49"/>
  <c r="G1459" i="49"/>
  <c r="H1459" i="49" s="1"/>
  <c r="K1459" i="49"/>
  <c r="M1459" i="49"/>
  <c r="AQ1460" i="49"/>
  <c r="AH33" i="34" s="1"/>
  <c r="AG1460" i="49"/>
  <c r="AA1460" i="49"/>
  <c r="U1460" i="49"/>
  <c r="Q1460" i="49"/>
  <c r="F1460" i="49"/>
  <c r="X1460" i="49"/>
  <c r="G1463" i="49"/>
  <c r="H1463" i="49" s="1"/>
  <c r="AQ1464" i="49"/>
  <c r="AH37" i="34" s="1"/>
  <c r="AG1464" i="49"/>
  <c r="AA1464" i="49"/>
  <c r="U1464" i="49"/>
  <c r="Q1464" i="49"/>
  <c r="F1464" i="49"/>
  <c r="AL1464" i="49"/>
  <c r="AD1464" i="49"/>
  <c r="X1464" i="49"/>
  <c r="X1432" i="49"/>
  <c r="AD1432" i="49"/>
  <c r="X1434" i="49"/>
  <c r="AD1434" i="49"/>
  <c r="X1436" i="49"/>
  <c r="AD1436" i="49"/>
  <c r="G1438" i="49"/>
  <c r="H1438" i="49" s="1"/>
  <c r="X1438" i="49"/>
  <c r="AD1438" i="49"/>
  <c r="F1439" i="49"/>
  <c r="Q1439" i="49"/>
  <c r="U1439" i="49"/>
  <c r="AA1439" i="49"/>
  <c r="AG1439" i="49"/>
  <c r="X1440" i="49"/>
  <c r="AD1440" i="49"/>
  <c r="F1441" i="49"/>
  <c r="Q1441" i="49"/>
  <c r="U1441" i="49"/>
  <c r="AA1441" i="49"/>
  <c r="AG1441" i="49"/>
  <c r="G1442" i="49"/>
  <c r="H1442" i="49" s="1"/>
  <c r="J1442" i="49"/>
  <c r="N1442" i="49"/>
  <c r="X1442" i="49"/>
  <c r="AD1442" i="49"/>
  <c r="F1443" i="49"/>
  <c r="Q1443" i="49"/>
  <c r="U1443" i="49"/>
  <c r="AA1443" i="49"/>
  <c r="AG1443" i="49"/>
  <c r="G1444" i="49"/>
  <c r="H1444" i="49" s="1"/>
  <c r="J1444" i="49"/>
  <c r="N1444" i="49"/>
  <c r="X1444" i="49"/>
  <c r="AD1444" i="49"/>
  <c r="F1445" i="49"/>
  <c r="Q1445" i="49"/>
  <c r="U1445" i="49"/>
  <c r="AA1445" i="49"/>
  <c r="AG1445" i="49"/>
  <c r="AQ1446" i="49"/>
  <c r="AH19" i="34" s="1"/>
  <c r="AG1446" i="49"/>
  <c r="AA1446" i="49"/>
  <c r="X1446" i="49"/>
  <c r="O1447" i="49"/>
  <c r="AD1448" i="49"/>
  <c r="AL1448" i="49"/>
  <c r="G1449" i="49"/>
  <c r="H1449" i="49" s="1"/>
  <c r="K1449" i="49"/>
  <c r="AQ1450" i="49"/>
  <c r="AH23" i="34" s="1"/>
  <c r="AG1450" i="49"/>
  <c r="AA1450" i="49"/>
  <c r="U1450" i="49"/>
  <c r="Q1450" i="49"/>
  <c r="F1450" i="49"/>
  <c r="X1450" i="49"/>
  <c r="O1451" i="49"/>
  <c r="AD1452" i="49"/>
  <c r="AL1452" i="49"/>
  <c r="AQ1454" i="49"/>
  <c r="AH27" i="34" s="1"/>
  <c r="AG1454" i="49"/>
  <c r="AA1454" i="49"/>
  <c r="U1454" i="49"/>
  <c r="Q1454" i="49"/>
  <c r="F1454" i="49"/>
  <c r="X1454" i="49"/>
  <c r="AD1456" i="49"/>
  <c r="AL1456" i="49"/>
  <c r="P1457" i="49"/>
  <c r="N1457" i="49"/>
  <c r="J1457" i="49"/>
  <c r="G1457" i="49"/>
  <c r="H1457" i="49" s="1"/>
  <c r="K1457" i="49"/>
  <c r="M1457" i="49"/>
  <c r="AQ1458" i="49"/>
  <c r="AH31" i="34" s="1"/>
  <c r="AG1458" i="49"/>
  <c r="AA1458" i="49"/>
  <c r="U1458" i="49"/>
  <c r="Q1458" i="49"/>
  <c r="F1458" i="49"/>
  <c r="X1458" i="49"/>
  <c r="O1459" i="49"/>
  <c r="AD1460" i="49"/>
  <c r="AL1460" i="49"/>
  <c r="AQ1468" i="49"/>
  <c r="AH41" i="34" s="1"/>
  <c r="AG1468" i="49"/>
  <c r="AA1468" i="49"/>
  <c r="U1468" i="49"/>
  <c r="Q1468" i="49"/>
  <c r="F1468" i="49"/>
  <c r="AL1468" i="49"/>
  <c r="AD1468" i="49"/>
  <c r="X1468" i="49"/>
  <c r="X1447" i="49"/>
  <c r="AD1447" i="49"/>
  <c r="X1449" i="49"/>
  <c r="AD1449" i="49"/>
  <c r="X1451" i="49"/>
  <c r="AD1451" i="49"/>
  <c r="X1453" i="49"/>
  <c r="AD1453" i="49"/>
  <c r="X1455" i="49"/>
  <c r="AD1455" i="49"/>
  <c r="X1457" i="49"/>
  <c r="AD1457" i="49"/>
  <c r="X1459" i="49"/>
  <c r="AD1459" i="49"/>
  <c r="P1461" i="49"/>
  <c r="N1461" i="49"/>
  <c r="J1461" i="49"/>
  <c r="G1461" i="49"/>
  <c r="H1461" i="49" s="1"/>
  <c r="K1461" i="49"/>
  <c r="M1461" i="49"/>
  <c r="AQ1462" i="49"/>
  <c r="AH35" i="34" s="1"/>
  <c r="AG1462" i="49"/>
  <c r="AA1462" i="49"/>
  <c r="U1462" i="49"/>
  <c r="Q1462" i="49"/>
  <c r="F1462" i="49"/>
  <c r="X1462" i="49"/>
  <c r="P1465" i="49"/>
  <c r="N1465" i="49"/>
  <c r="J1465" i="49"/>
  <c r="G1465" i="49"/>
  <c r="H1465" i="49" s="1"/>
  <c r="K1465" i="49"/>
  <c r="M1465" i="49"/>
  <c r="AQ1466" i="49"/>
  <c r="AH39" i="34" s="1"/>
  <c r="AG1466" i="49"/>
  <c r="AA1466" i="49"/>
  <c r="U1466" i="49"/>
  <c r="Q1466" i="49"/>
  <c r="F1466" i="49"/>
  <c r="X1466" i="49"/>
  <c r="P1469" i="49"/>
  <c r="N1469" i="49"/>
  <c r="J1469" i="49"/>
  <c r="G1469" i="49"/>
  <c r="H1469" i="49" s="1"/>
  <c r="K1469" i="49"/>
  <c r="M1469" i="49"/>
  <c r="P1470" i="49"/>
  <c r="N1470" i="49"/>
  <c r="J1470" i="49"/>
  <c r="G1470" i="49"/>
  <c r="H1470" i="49" s="1"/>
  <c r="O1470" i="49"/>
  <c r="AQ1471" i="49"/>
  <c r="AH44" i="34" s="1"/>
  <c r="AG1471" i="49"/>
  <c r="AA1471" i="49"/>
  <c r="U1471" i="49"/>
  <c r="Q1471" i="49"/>
  <c r="F1471" i="49"/>
  <c r="AL1471" i="49"/>
  <c r="AD1471" i="49"/>
  <c r="X1471" i="49"/>
  <c r="X1461" i="49"/>
  <c r="AD1461" i="49"/>
  <c r="X1463" i="49"/>
  <c r="AD1463" i="49"/>
  <c r="X1465" i="49"/>
  <c r="AD1465" i="49"/>
  <c r="X1467" i="49"/>
  <c r="AD1467" i="49"/>
  <c r="AQ1469" i="49"/>
  <c r="AH42" i="34" s="1"/>
  <c r="AG1469" i="49"/>
  <c r="AA1469" i="49"/>
  <c r="X1469" i="49"/>
  <c r="K1472" i="49"/>
  <c r="M1472" i="49"/>
  <c r="O1472" i="49"/>
  <c r="X1473" i="49"/>
  <c r="AD1473" i="49"/>
  <c r="AL1473" i="49"/>
  <c r="X1470" i="49"/>
  <c r="AD1470" i="49"/>
  <c r="G1472" i="49"/>
  <c r="H1472" i="49" s="1"/>
  <c r="J1472" i="49"/>
  <c r="N1472" i="49"/>
  <c r="X1472" i="49"/>
  <c r="AD1472" i="49"/>
  <c r="F1473" i="49"/>
  <c r="Q1473" i="49"/>
  <c r="U1473" i="49"/>
  <c r="AA1473" i="49"/>
  <c r="AG1473" i="49"/>
  <c r="AQ1386" i="49"/>
  <c r="AG5" i="34" s="1"/>
  <c r="AG1386" i="49"/>
  <c r="AA1386" i="49"/>
  <c r="U1386" i="49"/>
  <c r="Q1386" i="49"/>
  <c r="F1386" i="49"/>
  <c r="X1386" i="49"/>
  <c r="P1389" i="49"/>
  <c r="N1389" i="49"/>
  <c r="AQ1390" i="49"/>
  <c r="AG9" i="34" s="1"/>
  <c r="AG1390" i="49"/>
  <c r="AA1390" i="49"/>
  <c r="U1390" i="49"/>
  <c r="Q1390" i="49"/>
  <c r="F1390" i="49"/>
  <c r="X1390" i="49"/>
  <c r="P1393" i="49"/>
  <c r="N1393" i="49"/>
  <c r="J1393" i="49"/>
  <c r="G1393" i="49"/>
  <c r="H1393" i="49" s="1"/>
  <c r="K1393" i="49"/>
  <c r="M1393" i="49"/>
  <c r="AQ1394" i="49"/>
  <c r="AG13" i="34" s="1"/>
  <c r="AG1394" i="49"/>
  <c r="AA1394" i="49"/>
  <c r="U1394" i="49"/>
  <c r="Q1394" i="49"/>
  <c r="F1394" i="49"/>
  <c r="AL1394" i="49"/>
  <c r="X1394" i="49"/>
  <c r="AD1386" i="49"/>
  <c r="AL1386" i="49"/>
  <c r="AQ1388" i="49"/>
  <c r="AG7" i="34" s="1"/>
  <c r="AG1388" i="49"/>
  <c r="AA1388" i="49"/>
  <c r="U1388" i="49"/>
  <c r="Q1388" i="49"/>
  <c r="F1388" i="49"/>
  <c r="X1388" i="49"/>
  <c r="AD1390" i="49"/>
  <c r="AL1390" i="49"/>
  <c r="P1391" i="49"/>
  <c r="N1391" i="49"/>
  <c r="J1391" i="49"/>
  <c r="G1391" i="49"/>
  <c r="H1391" i="49" s="1"/>
  <c r="K1391" i="49"/>
  <c r="M1391" i="49"/>
  <c r="AQ1392" i="49"/>
  <c r="AG11" i="34" s="1"/>
  <c r="AG1392" i="49"/>
  <c r="AA1392" i="49"/>
  <c r="U1392" i="49"/>
  <c r="Q1392" i="49"/>
  <c r="F1392" i="49"/>
  <c r="X1392" i="49"/>
  <c r="O1393" i="49"/>
  <c r="AD1394" i="49"/>
  <c r="K1395" i="49"/>
  <c r="M1395" i="49"/>
  <c r="O1395" i="49"/>
  <c r="X1396" i="49"/>
  <c r="AD1396" i="49"/>
  <c r="AL1396" i="49"/>
  <c r="X1398" i="49"/>
  <c r="AD1398" i="49"/>
  <c r="AL1398" i="49"/>
  <c r="K1399" i="49"/>
  <c r="M1399" i="49"/>
  <c r="O1399" i="49"/>
  <c r="X1400" i="49"/>
  <c r="AD1400" i="49"/>
  <c r="AL1400" i="49"/>
  <c r="G1402" i="49"/>
  <c r="H1402" i="49" s="1"/>
  <c r="K1402" i="49"/>
  <c r="AQ1403" i="49"/>
  <c r="AG22" i="34" s="1"/>
  <c r="AG1403" i="49"/>
  <c r="AA1403" i="49"/>
  <c r="U1403" i="49"/>
  <c r="Q1403" i="49"/>
  <c r="F1403" i="49"/>
  <c r="X1403" i="49"/>
  <c r="P1406" i="49"/>
  <c r="N1406" i="49"/>
  <c r="J1406" i="49"/>
  <c r="G1406" i="49"/>
  <c r="H1406" i="49" s="1"/>
  <c r="K1406" i="49"/>
  <c r="M1406" i="49"/>
  <c r="AQ1407" i="49"/>
  <c r="AG26" i="34" s="1"/>
  <c r="AG1407" i="49"/>
  <c r="AA1407" i="49"/>
  <c r="U1407" i="49"/>
  <c r="Q1407" i="49"/>
  <c r="F1407" i="49"/>
  <c r="X1407" i="49"/>
  <c r="P1410" i="49"/>
  <c r="N1410" i="49"/>
  <c r="J1410" i="49"/>
  <c r="G1410" i="49"/>
  <c r="H1410" i="49" s="1"/>
  <c r="K1410" i="49"/>
  <c r="M1410" i="49"/>
  <c r="AQ1411" i="49"/>
  <c r="AG30" i="34" s="1"/>
  <c r="AG1411" i="49"/>
  <c r="AA1411" i="49"/>
  <c r="U1411" i="49"/>
  <c r="Q1411" i="49"/>
  <c r="F1411" i="49"/>
  <c r="X1411" i="49"/>
  <c r="K1414" i="49"/>
  <c r="AQ1415" i="49"/>
  <c r="AG34" i="34" s="1"/>
  <c r="AG1415" i="49"/>
  <c r="AA1415" i="49"/>
  <c r="U1415" i="49"/>
  <c r="Q1415" i="49"/>
  <c r="F1415" i="49"/>
  <c r="X1415" i="49"/>
  <c r="AQ1418" i="49"/>
  <c r="AG37" i="34" s="1"/>
  <c r="AG1418" i="49"/>
  <c r="AA1418" i="49"/>
  <c r="U1418" i="49"/>
  <c r="Q1418" i="49"/>
  <c r="F1418" i="49"/>
  <c r="AL1418" i="49"/>
  <c r="AD1418" i="49"/>
  <c r="X1418" i="49"/>
  <c r="AP1424" i="49"/>
  <c r="AF1424" i="49"/>
  <c r="Z1424" i="49"/>
  <c r="T1424" i="49"/>
  <c r="AK1424" i="49"/>
  <c r="AR1424" i="49"/>
  <c r="AH1424" i="49"/>
  <c r="AB1424" i="49"/>
  <c r="V1424" i="49"/>
  <c r="X1387" i="49"/>
  <c r="AD1387" i="49"/>
  <c r="X1389" i="49"/>
  <c r="AD1389" i="49"/>
  <c r="X1391" i="49"/>
  <c r="AD1391" i="49"/>
  <c r="X1393" i="49"/>
  <c r="AD1393" i="49"/>
  <c r="G1395" i="49"/>
  <c r="H1395" i="49" s="1"/>
  <c r="J1395" i="49"/>
  <c r="N1395" i="49"/>
  <c r="X1395" i="49"/>
  <c r="AD1395" i="49"/>
  <c r="F1396" i="49"/>
  <c r="Q1396" i="49"/>
  <c r="U1396" i="49"/>
  <c r="AA1396" i="49"/>
  <c r="AG1396" i="49"/>
  <c r="X1397" i="49"/>
  <c r="AD1397" i="49"/>
  <c r="F1398" i="49"/>
  <c r="Q1398" i="49"/>
  <c r="U1398" i="49"/>
  <c r="AA1398" i="49"/>
  <c r="AG1398" i="49"/>
  <c r="G1399" i="49"/>
  <c r="H1399" i="49" s="1"/>
  <c r="J1399" i="49"/>
  <c r="N1399" i="49"/>
  <c r="X1399" i="49"/>
  <c r="AD1399" i="49"/>
  <c r="F1400" i="49"/>
  <c r="Q1400" i="49"/>
  <c r="U1400" i="49"/>
  <c r="AA1400" i="49"/>
  <c r="AG1400" i="49"/>
  <c r="AQ1401" i="49"/>
  <c r="AG20" i="34" s="1"/>
  <c r="AG1401" i="49"/>
  <c r="X1401" i="49"/>
  <c r="AD1401" i="49"/>
  <c r="AD1403" i="49"/>
  <c r="AL1403" i="49"/>
  <c r="N1404" i="49"/>
  <c r="J1404" i="49"/>
  <c r="AQ1405" i="49"/>
  <c r="AG24" i="34" s="1"/>
  <c r="AG1405" i="49"/>
  <c r="AA1405" i="49"/>
  <c r="U1405" i="49"/>
  <c r="Q1405" i="49"/>
  <c r="F1405" i="49"/>
  <c r="X1405" i="49"/>
  <c r="O1406" i="49"/>
  <c r="AD1407" i="49"/>
  <c r="AL1407" i="49"/>
  <c r="P1408" i="49"/>
  <c r="N1408" i="49"/>
  <c r="J1408" i="49"/>
  <c r="G1408" i="49"/>
  <c r="H1408" i="49" s="1"/>
  <c r="K1408" i="49"/>
  <c r="M1408" i="49"/>
  <c r="AQ1409" i="49"/>
  <c r="AG28" i="34" s="1"/>
  <c r="AG1409" i="49"/>
  <c r="AA1409" i="49"/>
  <c r="U1409" i="49"/>
  <c r="Q1409" i="49"/>
  <c r="F1409" i="49"/>
  <c r="X1409" i="49"/>
  <c r="O1410" i="49"/>
  <c r="AD1411" i="49"/>
  <c r="AL1411" i="49"/>
  <c r="J1412" i="49"/>
  <c r="AQ1413" i="49"/>
  <c r="AG32" i="34" s="1"/>
  <c r="AG1413" i="49"/>
  <c r="AA1413" i="49"/>
  <c r="U1413" i="49"/>
  <c r="Q1413" i="49"/>
  <c r="F1413" i="49"/>
  <c r="X1413" i="49"/>
  <c r="AD1415" i="49"/>
  <c r="AL1415" i="49"/>
  <c r="N1421" i="49"/>
  <c r="J1421" i="49"/>
  <c r="AQ1422" i="49"/>
  <c r="AG41" i="34" s="1"/>
  <c r="AG1422" i="49"/>
  <c r="AA1422" i="49"/>
  <c r="U1422" i="49"/>
  <c r="Q1422" i="49"/>
  <c r="F1422" i="49"/>
  <c r="AL1422" i="49"/>
  <c r="AD1422" i="49"/>
  <c r="X1422" i="49"/>
  <c r="X1402" i="49"/>
  <c r="AD1402" i="49"/>
  <c r="X1404" i="49"/>
  <c r="AD1404" i="49"/>
  <c r="X1406" i="49"/>
  <c r="AD1406" i="49"/>
  <c r="X1408" i="49"/>
  <c r="AD1408" i="49"/>
  <c r="X1410" i="49"/>
  <c r="AD1410" i="49"/>
  <c r="X1412" i="49"/>
  <c r="AD1412" i="49"/>
  <c r="X1414" i="49"/>
  <c r="AD1414" i="49"/>
  <c r="AQ1416" i="49"/>
  <c r="AG35" i="34" s="1"/>
  <c r="AG1416" i="49"/>
  <c r="AA1416" i="49"/>
  <c r="U1416" i="49"/>
  <c r="Q1416" i="49"/>
  <c r="X1416" i="49"/>
  <c r="AQ1420" i="49"/>
  <c r="AG39" i="34" s="1"/>
  <c r="AG1420" i="49"/>
  <c r="AA1420" i="49"/>
  <c r="U1420" i="49"/>
  <c r="Q1420" i="49"/>
  <c r="F1420" i="49"/>
  <c r="X1420" i="49"/>
  <c r="P1423" i="49"/>
  <c r="N1423" i="49"/>
  <c r="J1423" i="49"/>
  <c r="G1423" i="49"/>
  <c r="H1423" i="49" s="1"/>
  <c r="K1423" i="49"/>
  <c r="M1423" i="49"/>
  <c r="P1424" i="49"/>
  <c r="N1424" i="49"/>
  <c r="J1424" i="49"/>
  <c r="G1424" i="49"/>
  <c r="H1424" i="49" s="1"/>
  <c r="O1424" i="49"/>
  <c r="AQ1425" i="49"/>
  <c r="AG44" i="34" s="1"/>
  <c r="AG1425" i="49"/>
  <c r="AA1425" i="49"/>
  <c r="U1425" i="49"/>
  <c r="Q1425" i="49"/>
  <c r="F1425" i="49"/>
  <c r="AL1425" i="49"/>
  <c r="AD1425" i="49"/>
  <c r="X1425" i="49"/>
  <c r="X1417" i="49"/>
  <c r="AD1417" i="49"/>
  <c r="X1419" i="49"/>
  <c r="AD1419" i="49"/>
  <c r="X1421" i="49"/>
  <c r="AD1421" i="49"/>
  <c r="AQ1423" i="49"/>
  <c r="AG42" i="34" s="1"/>
  <c r="AG1423" i="49"/>
  <c r="AA1423" i="49"/>
  <c r="X1423" i="49"/>
  <c r="P1426" i="49"/>
  <c r="N1426" i="49"/>
  <c r="J1426" i="49"/>
  <c r="G1426" i="49"/>
  <c r="H1426" i="49" s="1"/>
  <c r="K1426" i="49"/>
  <c r="M1426" i="49"/>
  <c r="AQ1427" i="49"/>
  <c r="AG46" i="34" s="1"/>
  <c r="AG1427" i="49"/>
  <c r="AA1427" i="49"/>
  <c r="U1427" i="49"/>
  <c r="Q1427" i="49"/>
  <c r="F1427" i="49"/>
  <c r="X1427" i="49"/>
  <c r="X1424" i="49"/>
  <c r="AD1424" i="49"/>
  <c r="X1426" i="49"/>
  <c r="AD1426" i="49"/>
  <c r="P1342" i="49"/>
  <c r="N1342" i="49"/>
  <c r="J1342" i="49"/>
  <c r="G1342" i="49"/>
  <c r="H1342" i="49" s="1"/>
  <c r="K1342" i="49"/>
  <c r="M1342" i="49"/>
  <c r="AQ1343" i="49"/>
  <c r="AF8" i="34" s="1"/>
  <c r="AG1343" i="49"/>
  <c r="AA1343" i="49"/>
  <c r="U1343" i="49"/>
  <c r="Q1343" i="49"/>
  <c r="F1343" i="49"/>
  <c r="X1343" i="49"/>
  <c r="P1346" i="49"/>
  <c r="N1346" i="49"/>
  <c r="J1346" i="49"/>
  <c r="G1346" i="49"/>
  <c r="H1346" i="49" s="1"/>
  <c r="K1346" i="49"/>
  <c r="M1346" i="49"/>
  <c r="AQ1347" i="49"/>
  <c r="AF12" i="34" s="1"/>
  <c r="AG1347" i="49"/>
  <c r="AA1347" i="49"/>
  <c r="U1347" i="49"/>
  <c r="Q1347" i="49"/>
  <c r="F1347" i="49"/>
  <c r="X1347" i="49"/>
  <c r="P1350" i="49"/>
  <c r="N1350" i="49"/>
  <c r="J1350" i="49"/>
  <c r="G1350" i="49"/>
  <c r="H1350" i="49" s="1"/>
  <c r="K1350" i="49"/>
  <c r="M1350" i="49"/>
  <c r="AQ1351" i="49"/>
  <c r="AF16" i="34" s="1"/>
  <c r="AG1351" i="49"/>
  <c r="AA1351" i="49"/>
  <c r="U1351" i="49"/>
  <c r="Q1351" i="49"/>
  <c r="F1351" i="49"/>
  <c r="X1351" i="49"/>
  <c r="P1354" i="49"/>
  <c r="N1354" i="49"/>
  <c r="J1354" i="49"/>
  <c r="G1354" i="49"/>
  <c r="H1354" i="49" s="1"/>
  <c r="K1354" i="49"/>
  <c r="M1354" i="49"/>
  <c r="P1358" i="49"/>
  <c r="N1358" i="49"/>
  <c r="J1358" i="49"/>
  <c r="G1358" i="49"/>
  <c r="H1358" i="49" s="1"/>
  <c r="O1358" i="49"/>
  <c r="AQ1359" i="49"/>
  <c r="AF24" i="34" s="1"/>
  <c r="AG1359" i="49"/>
  <c r="AA1359" i="49"/>
  <c r="U1359" i="49"/>
  <c r="Q1359" i="49"/>
  <c r="F1359" i="49"/>
  <c r="AL1359" i="49"/>
  <c r="AD1359" i="49"/>
  <c r="X1359" i="49"/>
  <c r="P1340" i="49"/>
  <c r="N1340" i="49"/>
  <c r="J1340" i="49"/>
  <c r="G1340" i="49"/>
  <c r="H1340" i="49" s="1"/>
  <c r="K1340" i="49"/>
  <c r="M1340" i="49"/>
  <c r="AQ1341" i="49"/>
  <c r="AF6" i="34" s="1"/>
  <c r="AG1341" i="49"/>
  <c r="AA1341" i="49"/>
  <c r="U1341" i="49"/>
  <c r="Q1341" i="49"/>
  <c r="F1341" i="49"/>
  <c r="X1341" i="49"/>
  <c r="O1342" i="49"/>
  <c r="AD1343" i="49"/>
  <c r="AL1343" i="49"/>
  <c r="P1344" i="49"/>
  <c r="N1344" i="49"/>
  <c r="J1344" i="49"/>
  <c r="G1344" i="49"/>
  <c r="H1344" i="49" s="1"/>
  <c r="K1344" i="49"/>
  <c r="M1344" i="49"/>
  <c r="AQ1345" i="49"/>
  <c r="AF10" i="34" s="1"/>
  <c r="AG1345" i="49"/>
  <c r="AA1345" i="49"/>
  <c r="U1345" i="49"/>
  <c r="Q1345" i="49"/>
  <c r="F1345" i="49"/>
  <c r="X1345" i="49"/>
  <c r="O1346" i="49"/>
  <c r="AD1347" i="49"/>
  <c r="AL1347" i="49"/>
  <c r="P1348" i="49"/>
  <c r="AQ1349" i="49"/>
  <c r="AF14" i="34" s="1"/>
  <c r="AG1349" i="49"/>
  <c r="AA1349" i="49"/>
  <c r="U1349" i="49"/>
  <c r="Q1349" i="49"/>
  <c r="F1349" i="49"/>
  <c r="X1349" i="49"/>
  <c r="O1350" i="49"/>
  <c r="AD1351" i="49"/>
  <c r="AL1351" i="49"/>
  <c r="P1352" i="49"/>
  <c r="AQ1353" i="49"/>
  <c r="AF18" i="34" s="1"/>
  <c r="AG1353" i="49"/>
  <c r="AA1353" i="49"/>
  <c r="U1353" i="49"/>
  <c r="Q1353" i="49"/>
  <c r="F1353" i="49"/>
  <c r="X1353" i="49"/>
  <c r="O1354" i="49"/>
  <c r="AQ1355" i="49"/>
  <c r="AF20" i="34" s="1"/>
  <c r="AG1355" i="49"/>
  <c r="AA1355" i="49"/>
  <c r="U1355" i="49"/>
  <c r="Q1355" i="49"/>
  <c r="F1355" i="49"/>
  <c r="AL1355" i="49"/>
  <c r="AD1355" i="49"/>
  <c r="X1355" i="49"/>
  <c r="K1358" i="49"/>
  <c r="M1358" i="49"/>
  <c r="P1362" i="49"/>
  <c r="N1362" i="49"/>
  <c r="J1362" i="49"/>
  <c r="G1362" i="49"/>
  <c r="H1362" i="49" s="1"/>
  <c r="K1362" i="49"/>
  <c r="M1362" i="49"/>
  <c r="AQ1363" i="49"/>
  <c r="AF28" i="34" s="1"/>
  <c r="AG1363" i="49"/>
  <c r="AA1363" i="49"/>
  <c r="U1363" i="49"/>
  <c r="Q1363" i="49"/>
  <c r="F1363" i="49"/>
  <c r="X1363" i="49"/>
  <c r="AQ1367" i="49"/>
  <c r="AF32" i="34" s="1"/>
  <c r="AG1367" i="49"/>
  <c r="AA1367" i="49"/>
  <c r="U1367" i="49"/>
  <c r="Q1367" i="49"/>
  <c r="F1367" i="49"/>
  <c r="X1367" i="49"/>
  <c r="AQ1369" i="49"/>
  <c r="AF34" i="34" s="1"/>
  <c r="AG1369" i="49"/>
  <c r="AA1369" i="49"/>
  <c r="U1369" i="49"/>
  <c r="Q1369" i="49"/>
  <c r="F1369" i="49"/>
  <c r="AL1369" i="49"/>
  <c r="AD1369" i="49"/>
  <c r="X1369" i="49"/>
  <c r="AR1372" i="49"/>
  <c r="AH1372" i="49"/>
  <c r="AB1372" i="49"/>
  <c r="V1372" i="49"/>
  <c r="AM1372" i="49"/>
  <c r="P1376" i="49"/>
  <c r="N1376" i="49"/>
  <c r="J1376" i="49"/>
  <c r="G1376" i="49"/>
  <c r="H1376" i="49" s="1"/>
  <c r="O1376" i="49"/>
  <c r="AQ1377" i="49"/>
  <c r="AF42" i="34" s="1"/>
  <c r="AG1377" i="49"/>
  <c r="AA1377" i="49"/>
  <c r="AL1377" i="49"/>
  <c r="AD1377" i="49"/>
  <c r="U1377" i="49"/>
  <c r="Q1377" i="49"/>
  <c r="F1377" i="49"/>
  <c r="X1377" i="49"/>
  <c r="X1340" i="49"/>
  <c r="AD1340" i="49"/>
  <c r="X1342" i="49"/>
  <c r="AD1342" i="49"/>
  <c r="X1344" i="49"/>
  <c r="AD1344" i="49"/>
  <c r="X1346" i="49"/>
  <c r="AD1346" i="49"/>
  <c r="X1348" i="49"/>
  <c r="AD1348" i="49"/>
  <c r="X1350" i="49"/>
  <c r="AD1350" i="49"/>
  <c r="X1352" i="49"/>
  <c r="AD1352" i="49"/>
  <c r="AL1354" i="49"/>
  <c r="AD1354" i="49"/>
  <c r="X1354" i="49"/>
  <c r="AG1354" i="49"/>
  <c r="G1356" i="49"/>
  <c r="H1356" i="49" s="1"/>
  <c r="AQ1357" i="49"/>
  <c r="AF22" i="34" s="1"/>
  <c r="AG1357" i="49"/>
  <c r="AA1357" i="49"/>
  <c r="U1357" i="49"/>
  <c r="Q1357" i="49"/>
  <c r="F1357" i="49"/>
  <c r="X1357" i="49"/>
  <c r="M1360" i="49"/>
  <c r="AQ1361" i="49"/>
  <c r="AF26" i="34" s="1"/>
  <c r="AG1361" i="49"/>
  <c r="AA1361" i="49"/>
  <c r="U1361" i="49"/>
  <c r="Q1361" i="49"/>
  <c r="F1361" i="49"/>
  <c r="X1361" i="49"/>
  <c r="O1362" i="49"/>
  <c r="AD1363" i="49"/>
  <c r="AL1363" i="49"/>
  <c r="P1364" i="49"/>
  <c r="N1364" i="49"/>
  <c r="J1364" i="49"/>
  <c r="G1364" i="49"/>
  <c r="H1364" i="49" s="1"/>
  <c r="K1364" i="49"/>
  <c r="M1364" i="49"/>
  <c r="AQ1365" i="49"/>
  <c r="AF30" i="34" s="1"/>
  <c r="AG1365" i="49"/>
  <c r="AA1365" i="49"/>
  <c r="U1365" i="49"/>
  <c r="Q1365" i="49"/>
  <c r="F1365" i="49"/>
  <c r="X1365" i="49"/>
  <c r="AD1367" i="49"/>
  <c r="AL1367" i="49"/>
  <c r="G1368" i="49"/>
  <c r="H1368" i="49" s="1"/>
  <c r="K1368" i="49"/>
  <c r="P1372" i="49"/>
  <c r="N1372" i="49"/>
  <c r="J1372" i="49"/>
  <c r="G1372" i="49"/>
  <c r="H1372" i="49" s="1"/>
  <c r="O1372" i="49"/>
  <c r="AQ1373" i="49"/>
  <c r="AF38" i="34" s="1"/>
  <c r="AG1373" i="49"/>
  <c r="AA1373" i="49"/>
  <c r="U1373" i="49"/>
  <c r="Q1373" i="49"/>
  <c r="F1373" i="49"/>
  <c r="AL1373" i="49"/>
  <c r="AD1373" i="49"/>
  <c r="X1373" i="49"/>
  <c r="K1376" i="49"/>
  <c r="M1376" i="49"/>
  <c r="X1356" i="49"/>
  <c r="AD1356" i="49"/>
  <c r="X1358" i="49"/>
  <c r="AD1358" i="49"/>
  <c r="X1360" i="49"/>
  <c r="AD1360" i="49"/>
  <c r="X1362" i="49"/>
  <c r="AD1362" i="49"/>
  <c r="X1364" i="49"/>
  <c r="AD1364" i="49"/>
  <c r="X1366" i="49"/>
  <c r="AD1366" i="49"/>
  <c r="X1368" i="49"/>
  <c r="AD1368" i="49"/>
  <c r="P1370" i="49"/>
  <c r="N1370" i="49"/>
  <c r="J1370" i="49"/>
  <c r="G1370" i="49"/>
  <c r="H1370" i="49" s="1"/>
  <c r="K1370" i="49"/>
  <c r="M1370" i="49"/>
  <c r="AQ1371" i="49"/>
  <c r="AF36" i="34" s="1"/>
  <c r="AG1371" i="49"/>
  <c r="AA1371" i="49"/>
  <c r="U1371" i="49"/>
  <c r="Q1371" i="49"/>
  <c r="F1371" i="49"/>
  <c r="X1371" i="49"/>
  <c r="P1374" i="49"/>
  <c r="N1374" i="49"/>
  <c r="J1374" i="49"/>
  <c r="G1374" i="49"/>
  <c r="H1374" i="49" s="1"/>
  <c r="K1374" i="49"/>
  <c r="M1374" i="49"/>
  <c r="AQ1375" i="49"/>
  <c r="AF40" i="34" s="1"/>
  <c r="AG1375" i="49"/>
  <c r="AA1375" i="49"/>
  <c r="U1375" i="49"/>
  <c r="Q1375" i="49"/>
  <c r="F1375" i="49"/>
  <c r="X1375" i="49"/>
  <c r="X1370" i="49"/>
  <c r="AD1370" i="49"/>
  <c r="X1372" i="49"/>
  <c r="AD1372" i="49"/>
  <c r="X1374" i="49"/>
  <c r="AD1374" i="49"/>
  <c r="X1376" i="49"/>
  <c r="AD1376" i="49"/>
  <c r="M1378" i="49"/>
  <c r="X1379" i="49"/>
  <c r="AD1379" i="49"/>
  <c r="AL1379" i="49"/>
  <c r="K1380" i="49"/>
  <c r="M1380" i="49"/>
  <c r="O1380" i="49"/>
  <c r="U1380" i="49"/>
  <c r="AA1380" i="49"/>
  <c r="AG1380" i="49"/>
  <c r="AQ1380" i="49"/>
  <c r="AF45" i="34" s="1"/>
  <c r="X1381" i="49"/>
  <c r="AD1381" i="49"/>
  <c r="AL1381" i="49"/>
  <c r="X1378" i="49"/>
  <c r="AD1378" i="49"/>
  <c r="F1379" i="49"/>
  <c r="Q1379" i="49"/>
  <c r="U1379" i="49"/>
  <c r="AA1379" i="49"/>
  <c r="AG1379" i="49"/>
  <c r="G1380" i="49"/>
  <c r="H1380" i="49" s="1"/>
  <c r="J1380" i="49"/>
  <c r="N1380" i="49"/>
  <c r="X1380" i="49"/>
  <c r="AD1380" i="49"/>
  <c r="F1381" i="49"/>
  <c r="Q1381" i="49"/>
  <c r="U1381" i="49"/>
  <c r="AA1381" i="49"/>
  <c r="AG1381" i="49"/>
  <c r="AQ1294" i="49"/>
  <c r="AE5" i="34" s="1"/>
  <c r="AG1294" i="49"/>
  <c r="AA1294" i="49"/>
  <c r="U1294" i="49"/>
  <c r="Q1294" i="49"/>
  <c r="F1294" i="49"/>
  <c r="X1294" i="49"/>
  <c r="P1297" i="49"/>
  <c r="N1297" i="49"/>
  <c r="J1297" i="49"/>
  <c r="G1297" i="49"/>
  <c r="H1297" i="49" s="1"/>
  <c r="K1297" i="49"/>
  <c r="M1297" i="49"/>
  <c r="AQ1298" i="49"/>
  <c r="AE9" i="34" s="1"/>
  <c r="AG1298" i="49"/>
  <c r="AA1298" i="49"/>
  <c r="U1298" i="49"/>
  <c r="Q1298" i="49"/>
  <c r="F1298" i="49"/>
  <c r="X1298" i="49"/>
  <c r="M1301" i="49"/>
  <c r="AQ1302" i="49"/>
  <c r="AE13" i="34" s="1"/>
  <c r="AG1302" i="49"/>
  <c r="AA1302" i="49"/>
  <c r="U1302" i="49"/>
  <c r="Q1302" i="49"/>
  <c r="F1302" i="49"/>
  <c r="X1302" i="49"/>
  <c r="P1305" i="49"/>
  <c r="N1305" i="49"/>
  <c r="J1305" i="49"/>
  <c r="G1305" i="49"/>
  <c r="H1305" i="49" s="1"/>
  <c r="K1305" i="49"/>
  <c r="M1305" i="49"/>
  <c r="AQ1306" i="49"/>
  <c r="AE17" i="34" s="1"/>
  <c r="AG1306" i="49"/>
  <c r="AA1306" i="49"/>
  <c r="U1306" i="49"/>
  <c r="Q1306" i="49"/>
  <c r="F1306" i="49"/>
  <c r="X1306" i="49"/>
  <c r="P1309" i="49"/>
  <c r="N1309" i="49"/>
  <c r="J1309" i="49"/>
  <c r="G1309" i="49"/>
  <c r="H1309" i="49" s="1"/>
  <c r="K1309" i="49"/>
  <c r="M1309" i="49"/>
  <c r="AQ1311" i="49"/>
  <c r="AE22" i="34" s="1"/>
  <c r="AG1311" i="49"/>
  <c r="AA1311" i="49"/>
  <c r="U1311" i="49"/>
  <c r="Q1311" i="49"/>
  <c r="F1311" i="49"/>
  <c r="AL1311" i="49"/>
  <c r="AD1311" i="49"/>
  <c r="X1311" i="49"/>
  <c r="AD1294" i="49"/>
  <c r="AL1294" i="49"/>
  <c r="N1295" i="49"/>
  <c r="J1295" i="49"/>
  <c r="AQ1296" i="49"/>
  <c r="AE7" i="34" s="1"/>
  <c r="AG1296" i="49"/>
  <c r="AA1296" i="49"/>
  <c r="U1296" i="49"/>
  <c r="Q1296" i="49"/>
  <c r="F1296" i="49"/>
  <c r="X1296" i="49"/>
  <c r="O1297" i="49"/>
  <c r="AD1298" i="49"/>
  <c r="AL1298" i="49"/>
  <c r="AQ1300" i="49"/>
  <c r="AE11" i="34" s="1"/>
  <c r="AG1300" i="49"/>
  <c r="AA1300" i="49"/>
  <c r="U1300" i="49"/>
  <c r="Q1300" i="49"/>
  <c r="F1300" i="49"/>
  <c r="X1300" i="49"/>
  <c r="AD1302" i="49"/>
  <c r="AL1302" i="49"/>
  <c r="AQ1304" i="49"/>
  <c r="AE15" i="34" s="1"/>
  <c r="AG1304" i="49"/>
  <c r="AA1304" i="49"/>
  <c r="U1304" i="49"/>
  <c r="Q1304" i="49"/>
  <c r="F1304" i="49"/>
  <c r="X1304" i="49"/>
  <c r="O1305" i="49"/>
  <c r="AD1306" i="49"/>
  <c r="AL1306" i="49"/>
  <c r="N1307" i="49"/>
  <c r="G1307" i="49"/>
  <c r="H1307" i="49" s="1"/>
  <c r="AQ1308" i="49"/>
  <c r="AE19" i="34" s="1"/>
  <c r="AG1308" i="49"/>
  <c r="AA1308" i="49"/>
  <c r="U1308" i="49"/>
  <c r="Q1308" i="49"/>
  <c r="F1308" i="49"/>
  <c r="X1308" i="49"/>
  <c r="O1309" i="49"/>
  <c r="M1310" i="49"/>
  <c r="AQ1315" i="49"/>
  <c r="AE26" i="34" s="1"/>
  <c r="AG1315" i="49"/>
  <c r="AA1315" i="49"/>
  <c r="U1315" i="49"/>
  <c r="Q1315" i="49"/>
  <c r="F1315" i="49"/>
  <c r="X1315" i="49"/>
  <c r="AQ1319" i="49"/>
  <c r="AE30" i="34" s="1"/>
  <c r="AG1319" i="49"/>
  <c r="AA1319" i="49"/>
  <c r="U1319" i="49"/>
  <c r="Q1319" i="49"/>
  <c r="F1319" i="49"/>
  <c r="X1319" i="49"/>
  <c r="P1322" i="49"/>
  <c r="N1322" i="49"/>
  <c r="J1322" i="49"/>
  <c r="G1322" i="49"/>
  <c r="H1322" i="49" s="1"/>
  <c r="K1322" i="49"/>
  <c r="M1322" i="49"/>
  <c r="AQ1323" i="49"/>
  <c r="AE34" i="34" s="1"/>
  <c r="AG1323" i="49"/>
  <c r="AA1323" i="49"/>
  <c r="U1323" i="49"/>
  <c r="Q1323" i="49"/>
  <c r="F1323" i="49"/>
  <c r="X1323" i="49"/>
  <c r="P1325" i="49"/>
  <c r="N1325" i="49"/>
  <c r="J1325" i="49"/>
  <c r="G1325" i="49"/>
  <c r="H1325" i="49" s="1"/>
  <c r="O1325" i="49"/>
  <c r="AQ1326" i="49"/>
  <c r="AE37" i="34" s="1"/>
  <c r="AG1326" i="49"/>
  <c r="AA1326" i="49"/>
  <c r="U1326" i="49"/>
  <c r="Q1326" i="49"/>
  <c r="F1326" i="49"/>
  <c r="AL1326" i="49"/>
  <c r="AD1326" i="49"/>
  <c r="X1326" i="49"/>
  <c r="X1295" i="49"/>
  <c r="AD1295" i="49"/>
  <c r="X1297" i="49"/>
  <c r="AD1297" i="49"/>
  <c r="X1299" i="49"/>
  <c r="AD1299" i="49"/>
  <c r="X1301" i="49"/>
  <c r="AD1301" i="49"/>
  <c r="X1303" i="49"/>
  <c r="AD1303" i="49"/>
  <c r="X1305" i="49"/>
  <c r="AD1305" i="49"/>
  <c r="X1307" i="49"/>
  <c r="AD1307" i="49"/>
  <c r="AQ1309" i="49"/>
  <c r="AE20" i="34" s="1"/>
  <c r="AG1309" i="49"/>
  <c r="X1309" i="49"/>
  <c r="AD1309" i="49"/>
  <c r="P1312" i="49"/>
  <c r="N1312" i="49"/>
  <c r="J1312" i="49"/>
  <c r="G1312" i="49"/>
  <c r="H1312" i="49" s="1"/>
  <c r="K1312" i="49"/>
  <c r="M1312" i="49"/>
  <c r="AQ1313" i="49"/>
  <c r="AE24" i="34" s="1"/>
  <c r="AG1313" i="49"/>
  <c r="AA1313" i="49"/>
  <c r="U1313" i="49"/>
  <c r="Q1313" i="49"/>
  <c r="F1313" i="49"/>
  <c r="X1313" i="49"/>
  <c r="AD1315" i="49"/>
  <c r="AL1315" i="49"/>
  <c r="P1316" i="49"/>
  <c r="N1316" i="49"/>
  <c r="J1316" i="49"/>
  <c r="G1316" i="49"/>
  <c r="H1316" i="49" s="1"/>
  <c r="K1316" i="49"/>
  <c r="M1316" i="49"/>
  <c r="AQ1317" i="49"/>
  <c r="AE28" i="34" s="1"/>
  <c r="AG1317" i="49"/>
  <c r="AA1317" i="49"/>
  <c r="U1317" i="49"/>
  <c r="Q1317" i="49"/>
  <c r="F1317" i="49"/>
  <c r="X1317" i="49"/>
  <c r="AD1319" i="49"/>
  <c r="AL1319" i="49"/>
  <c r="J1320" i="49"/>
  <c r="G1320" i="49"/>
  <c r="H1320" i="49" s="1"/>
  <c r="AQ1321" i="49"/>
  <c r="AE32" i="34" s="1"/>
  <c r="AG1321" i="49"/>
  <c r="AA1321" i="49"/>
  <c r="U1321" i="49"/>
  <c r="Q1321" i="49"/>
  <c r="F1321" i="49"/>
  <c r="X1321" i="49"/>
  <c r="O1322" i="49"/>
  <c r="AD1323" i="49"/>
  <c r="AL1323" i="49"/>
  <c r="P1324" i="49"/>
  <c r="N1324" i="49"/>
  <c r="J1324" i="49"/>
  <c r="G1324" i="49"/>
  <c r="H1324" i="49" s="1"/>
  <c r="K1324" i="49"/>
  <c r="M1324" i="49"/>
  <c r="K1325" i="49"/>
  <c r="M1325" i="49"/>
  <c r="J1329" i="49"/>
  <c r="G1329" i="49"/>
  <c r="H1329" i="49" s="1"/>
  <c r="AQ1330" i="49"/>
  <c r="AE41" i="34" s="1"/>
  <c r="AG1330" i="49"/>
  <c r="AA1330" i="49"/>
  <c r="U1330" i="49"/>
  <c r="Q1330" i="49"/>
  <c r="F1330" i="49"/>
  <c r="AL1330" i="49"/>
  <c r="AD1330" i="49"/>
  <c r="X1330" i="49"/>
  <c r="X1310" i="49"/>
  <c r="AD1310" i="49"/>
  <c r="X1312" i="49"/>
  <c r="AD1312" i="49"/>
  <c r="X1314" i="49"/>
  <c r="AD1314" i="49"/>
  <c r="X1316" i="49"/>
  <c r="AD1316" i="49"/>
  <c r="X1318" i="49"/>
  <c r="AD1318" i="49"/>
  <c r="X1320" i="49"/>
  <c r="AD1320" i="49"/>
  <c r="X1322" i="49"/>
  <c r="AD1322" i="49"/>
  <c r="AQ1324" i="49"/>
  <c r="AE35" i="34" s="1"/>
  <c r="AG1324" i="49"/>
  <c r="AA1324" i="49"/>
  <c r="U1324" i="49"/>
  <c r="Q1324" i="49"/>
  <c r="X1324" i="49"/>
  <c r="P1327" i="49"/>
  <c r="N1327" i="49"/>
  <c r="J1327" i="49"/>
  <c r="G1327" i="49"/>
  <c r="H1327" i="49" s="1"/>
  <c r="K1327" i="49"/>
  <c r="M1327" i="49"/>
  <c r="AQ1328" i="49"/>
  <c r="AE39" i="34" s="1"/>
  <c r="AG1328" i="49"/>
  <c r="AA1328" i="49"/>
  <c r="U1328" i="49"/>
  <c r="Q1328" i="49"/>
  <c r="F1328" i="49"/>
  <c r="X1328" i="49"/>
  <c r="G1331" i="49"/>
  <c r="H1331" i="49" s="1"/>
  <c r="P1332" i="49"/>
  <c r="N1332" i="49"/>
  <c r="J1332" i="49"/>
  <c r="G1332" i="49"/>
  <c r="H1332" i="49" s="1"/>
  <c r="O1332" i="49"/>
  <c r="AQ1333" i="49"/>
  <c r="AE44" i="34" s="1"/>
  <c r="AG1333" i="49"/>
  <c r="AA1333" i="49"/>
  <c r="U1333" i="49"/>
  <c r="Q1333" i="49"/>
  <c r="F1333" i="49"/>
  <c r="AL1333" i="49"/>
  <c r="AD1333" i="49"/>
  <c r="X1333" i="49"/>
  <c r="X1325" i="49"/>
  <c r="AD1325" i="49"/>
  <c r="X1327" i="49"/>
  <c r="AD1327" i="49"/>
  <c r="X1329" i="49"/>
  <c r="AD1329" i="49"/>
  <c r="AQ1331" i="49"/>
  <c r="AE42" i="34" s="1"/>
  <c r="AG1331" i="49"/>
  <c r="AA1331" i="49"/>
  <c r="X1331" i="49"/>
  <c r="P1334" i="49"/>
  <c r="N1334" i="49"/>
  <c r="J1334" i="49"/>
  <c r="G1334" i="49"/>
  <c r="H1334" i="49" s="1"/>
  <c r="K1334" i="49"/>
  <c r="M1334" i="49"/>
  <c r="AQ1335" i="49"/>
  <c r="AE46" i="34" s="1"/>
  <c r="AG1335" i="49"/>
  <c r="AA1335" i="49"/>
  <c r="U1335" i="49"/>
  <c r="Q1335" i="49"/>
  <c r="F1335" i="49"/>
  <c r="X1335" i="49"/>
  <c r="X1332" i="49"/>
  <c r="AD1332" i="49"/>
  <c r="X1334" i="49"/>
  <c r="AD1334" i="49"/>
  <c r="P1249" i="49"/>
  <c r="N1249" i="49"/>
  <c r="J1249" i="49"/>
  <c r="G1249" i="49"/>
  <c r="H1249" i="49" s="1"/>
  <c r="K1249" i="49"/>
  <c r="M1249" i="49"/>
  <c r="AQ1250" i="49"/>
  <c r="AD7" i="34" s="1"/>
  <c r="AG1250" i="49"/>
  <c r="AA1250" i="49"/>
  <c r="U1250" i="49"/>
  <c r="Q1250" i="49"/>
  <c r="F1250" i="49"/>
  <c r="X1250" i="49"/>
  <c r="P1253" i="49"/>
  <c r="N1253" i="49"/>
  <c r="J1253" i="49"/>
  <c r="G1253" i="49"/>
  <c r="H1253" i="49" s="1"/>
  <c r="K1253" i="49"/>
  <c r="M1253" i="49"/>
  <c r="AQ1254" i="49"/>
  <c r="AD11" i="34" s="1"/>
  <c r="AG1254" i="49"/>
  <c r="AA1254" i="49"/>
  <c r="U1254" i="49"/>
  <c r="Q1254" i="49"/>
  <c r="F1254" i="49"/>
  <c r="X1254" i="49"/>
  <c r="AQ1248" i="49"/>
  <c r="AD5" i="34" s="1"/>
  <c r="AG1248" i="49"/>
  <c r="AA1248" i="49"/>
  <c r="U1248" i="49"/>
  <c r="Q1248" i="49"/>
  <c r="F1248" i="49"/>
  <c r="X1248" i="49"/>
  <c r="O1249" i="49"/>
  <c r="AD1250" i="49"/>
  <c r="AL1250" i="49"/>
  <c r="AQ1252" i="49"/>
  <c r="AD9" i="34" s="1"/>
  <c r="AG1252" i="49"/>
  <c r="AA1252" i="49"/>
  <c r="U1252" i="49"/>
  <c r="Q1252" i="49"/>
  <c r="F1252" i="49"/>
  <c r="X1252" i="49"/>
  <c r="O1253" i="49"/>
  <c r="AD1254" i="49"/>
  <c r="AL1254" i="49"/>
  <c r="G1255" i="49"/>
  <c r="H1255" i="49" s="1"/>
  <c r="K1255" i="49"/>
  <c r="AQ1256" i="49"/>
  <c r="AD13" i="34" s="1"/>
  <c r="AG1256" i="49"/>
  <c r="AA1256" i="49"/>
  <c r="U1256" i="49"/>
  <c r="Q1256" i="49"/>
  <c r="F1256" i="49"/>
  <c r="X1256" i="49"/>
  <c r="X1258" i="49"/>
  <c r="AD1258" i="49"/>
  <c r="AL1258" i="49"/>
  <c r="K1259" i="49"/>
  <c r="M1259" i="49"/>
  <c r="O1259" i="49"/>
  <c r="X1260" i="49"/>
  <c r="AD1260" i="49"/>
  <c r="AL1260" i="49"/>
  <c r="X1262" i="49"/>
  <c r="AD1262" i="49"/>
  <c r="AL1262" i="49"/>
  <c r="K1263" i="49"/>
  <c r="P1264" i="49"/>
  <c r="N1264" i="49"/>
  <c r="J1264" i="49"/>
  <c r="G1264" i="49"/>
  <c r="H1264" i="49" s="1"/>
  <c r="K1264" i="49"/>
  <c r="M1264" i="49"/>
  <c r="AQ1265" i="49"/>
  <c r="AD22" i="34" s="1"/>
  <c r="AG1265" i="49"/>
  <c r="AA1265" i="49"/>
  <c r="U1265" i="49"/>
  <c r="Q1265" i="49"/>
  <c r="F1265" i="49"/>
  <c r="X1265" i="49"/>
  <c r="P1268" i="49"/>
  <c r="N1268" i="49"/>
  <c r="J1268" i="49"/>
  <c r="G1268" i="49"/>
  <c r="H1268" i="49" s="1"/>
  <c r="K1268" i="49"/>
  <c r="M1268" i="49"/>
  <c r="AQ1269" i="49"/>
  <c r="AD26" i="34" s="1"/>
  <c r="AG1269" i="49"/>
  <c r="AA1269" i="49"/>
  <c r="U1269" i="49"/>
  <c r="Q1269" i="49"/>
  <c r="F1269" i="49"/>
  <c r="X1269" i="49"/>
  <c r="P1272" i="49"/>
  <c r="N1272" i="49"/>
  <c r="J1272" i="49"/>
  <c r="G1272" i="49"/>
  <c r="H1272" i="49" s="1"/>
  <c r="K1272" i="49"/>
  <c r="M1272" i="49"/>
  <c r="AQ1273" i="49"/>
  <c r="AD30" i="34" s="1"/>
  <c r="AG1273" i="49"/>
  <c r="AA1273" i="49"/>
  <c r="U1273" i="49"/>
  <c r="Q1273" i="49"/>
  <c r="F1273" i="49"/>
  <c r="X1273" i="49"/>
  <c r="P1276" i="49"/>
  <c r="N1276" i="49"/>
  <c r="AQ1277" i="49"/>
  <c r="AD34" i="34" s="1"/>
  <c r="AG1277" i="49"/>
  <c r="AA1277" i="49"/>
  <c r="U1277" i="49"/>
  <c r="Q1277" i="49"/>
  <c r="F1277" i="49"/>
  <c r="X1277" i="49"/>
  <c r="P1279" i="49"/>
  <c r="N1279" i="49"/>
  <c r="J1279" i="49"/>
  <c r="G1279" i="49"/>
  <c r="H1279" i="49" s="1"/>
  <c r="O1279" i="49"/>
  <c r="AQ1280" i="49"/>
  <c r="AD37" i="34" s="1"/>
  <c r="AG1280" i="49"/>
  <c r="AA1280" i="49"/>
  <c r="U1280" i="49"/>
  <c r="Q1280" i="49"/>
  <c r="F1280" i="49"/>
  <c r="AL1280" i="49"/>
  <c r="AD1280" i="49"/>
  <c r="X1280" i="49"/>
  <c r="X1249" i="49"/>
  <c r="AD1249" i="49"/>
  <c r="X1251" i="49"/>
  <c r="AD1251" i="49"/>
  <c r="X1253" i="49"/>
  <c r="AD1253" i="49"/>
  <c r="X1255" i="49"/>
  <c r="AD1255" i="49"/>
  <c r="X1257" i="49"/>
  <c r="AD1257" i="49"/>
  <c r="F1258" i="49"/>
  <c r="Q1258" i="49"/>
  <c r="U1258" i="49"/>
  <c r="AA1258" i="49"/>
  <c r="AG1258" i="49"/>
  <c r="G1259" i="49"/>
  <c r="H1259" i="49" s="1"/>
  <c r="J1259" i="49"/>
  <c r="N1259" i="49"/>
  <c r="X1259" i="49"/>
  <c r="AD1259" i="49"/>
  <c r="F1260" i="49"/>
  <c r="Q1260" i="49"/>
  <c r="U1260" i="49"/>
  <c r="AA1260" i="49"/>
  <c r="AG1260" i="49"/>
  <c r="X1261" i="49"/>
  <c r="AD1261" i="49"/>
  <c r="F1262" i="49"/>
  <c r="Q1262" i="49"/>
  <c r="U1262" i="49"/>
  <c r="AA1262" i="49"/>
  <c r="AG1262" i="49"/>
  <c r="AQ1263" i="49"/>
  <c r="AD20" i="34" s="1"/>
  <c r="AG1263" i="49"/>
  <c r="N1263" i="49"/>
  <c r="X1263" i="49"/>
  <c r="AD1263" i="49"/>
  <c r="O1264" i="49"/>
  <c r="AD1265" i="49"/>
  <c r="AL1265" i="49"/>
  <c r="P1266" i="49"/>
  <c r="N1266" i="49"/>
  <c r="J1266" i="49"/>
  <c r="G1266" i="49"/>
  <c r="H1266" i="49" s="1"/>
  <c r="K1266" i="49"/>
  <c r="M1266" i="49"/>
  <c r="AQ1267" i="49"/>
  <c r="AD24" i="34" s="1"/>
  <c r="AG1267" i="49"/>
  <c r="AA1267" i="49"/>
  <c r="U1267" i="49"/>
  <c r="Q1267" i="49"/>
  <c r="F1267" i="49"/>
  <c r="X1267" i="49"/>
  <c r="O1268" i="49"/>
  <c r="AD1269" i="49"/>
  <c r="AL1269" i="49"/>
  <c r="J1270" i="49"/>
  <c r="AQ1271" i="49"/>
  <c r="AD28" i="34" s="1"/>
  <c r="AG1271" i="49"/>
  <c r="AA1271" i="49"/>
  <c r="U1271" i="49"/>
  <c r="Q1271" i="49"/>
  <c r="F1271" i="49"/>
  <c r="X1271" i="49"/>
  <c r="O1272" i="49"/>
  <c r="AD1273" i="49"/>
  <c r="AL1273" i="49"/>
  <c r="P1274" i="49"/>
  <c r="N1274" i="49"/>
  <c r="J1274" i="49"/>
  <c r="G1274" i="49"/>
  <c r="H1274" i="49" s="1"/>
  <c r="K1274" i="49"/>
  <c r="M1274" i="49"/>
  <c r="AQ1275" i="49"/>
  <c r="AD32" i="34" s="1"/>
  <c r="AG1275" i="49"/>
  <c r="AA1275" i="49"/>
  <c r="U1275" i="49"/>
  <c r="Q1275" i="49"/>
  <c r="F1275" i="49"/>
  <c r="X1275" i="49"/>
  <c r="AD1277" i="49"/>
  <c r="AL1277" i="49"/>
  <c r="P1278" i="49"/>
  <c r="N1278" i="49"/>
  <c r="J1278" i="49"/>
  <c r="G1278" i="49"/>
  <c r="H1278" i="49" s="1"/>
  <c r="K1278" i="49"/>
  <c r="M1278" i="49"/>
  <c r="K1279" i="49"/>
  <c r="M1279" i="49"/>
  <c r="AQ1284" i="49"/>
  <c r="AD41" i="34" s="1"/>
  <c r="AG1284" i="49"/>
  <c r="AA1284" i="49"/>
  <c r="U1284" i="49"/>
  <c r="Q1284" i="49"/>
  <c r="F1284" i="49"/>
  <c r="AL1284" i="49"/>
  <c r="AD1284" i="49"/>
  <c r="X1284" i="49"/>
  <c r="X1264" i="49"/>
  <c r="AD1264" i="49"/>
  <c r="X1266" i="49"/>
  <c r="AD1266" i="49"/>
  <c r="X1268" i="49"/>
  <c r="AD1268" i="49"/>
  <c r="X1270" i="49"/>
  <c r="AD1270" i="49"/>
  <c r="X1272" i="49"/>
  <c r="AD1272" i="49"/>
  <c r="X1274" i="49"/>
  <c r="AD1274" i="49"/>
  <c r="X1276" i="49"/>
  <c r="AD1276" i="49"/>
  <c r="AQ1278" i="49"/>
  <c r="AD35" i="34" s="1"/>
  <c r="AG1278" i="49"/>
  <c r="AA1278" i="49"/>
  <c r="U1278" i="49"/>
  <c r="Q1278" i="49"/>
  <c r="X1278" i="49"/>
  <c r="AQ1282" i="49"/>
  <c r="AD39" i="34" s="1"/>
  <c r="AG1282" i="49"/>
  <c r="AA1282" i="49"/>
  <c r="U1282" i="49"/>
  <c r="Q1282" i="49"/>
  <c r="F1282" i="49"/>
  <c r="X1282" i="49"/>
  <c r="P1285" i="49"/>
  <c r="N1285" i="49"/>
  <c r="J1285" i="49"/>
  <c r="G1285" i="49"/>
  <c r="H1285" i="49" s="1"/>
  <c r="K1285" i="49"/>
  <c r="M1285" i="49"/>
  <c r="P1286" i="49"/>
  <c r="N1286" i="49"/>
  <c r="AQ1287" i="49"/>
  <c r="AD44" i="34" s="1"/>
  <c r="AG1287" i="49"/>
  <c r="AA1287" i="49"/>
  <c r="U1287" i="49"/>
  <c r="Q1287" i="49"/>
  <c r="F1287" i="49"/>
  <c r="AL1287" i="49"/>
  <c r="AD1287" i="49"/>
  <c r="X1287" i="49"/>
  <c r="X1279" i="49"/>
  <c r="AD1279" i="49"/>
  <c r="X1281" i="49"/>
  <c r="AD1281" i="49"/>
  <c r="X1283" i="49"/>
  <c r="AD1283" i="49"/>
  <c r="AQ1285" i="49"/>
  <c r="AD42" i="34" s="1"/>
  <c r="AG1285" i="49"/>
  <c r="AA1285" i="49"/>
  <c r="X1285" i="49"/>
  <c r="N1288" i="49"/>
  <c r="AQ1289" i="49"/>
  <c r="AD46" i="34" s="1"/>
  <c r="AG1289" i="49"/>
  <c r="AA1289" i="49"/>
  <c r="U1289" i="49"/>
  <c r="Q1289" i="49"/>
  <c r="F1289" i="49"/>
  <c r="X1289" i="49"/>
  <c r="X1286" i="49"/>
  <c r="AD1286" i="49"/>
  <c r="X1288" i="49"/>
  <c r="AD1288" i="49"/>
  <c r="P1203" i="49"/>
  <c r="AQ1204" i="49"/>
  <c r="AC7" i="34" s="1"/>
  <c r="AG1204" i="49"/>
  <c r="AA1204" i="49"/>
  <c r="U1204" i="49"/>
  <c r="Q1204" i="49"/>
  <c r="F1204" i="49"/>
  <c r="X1204" i="49"/>
  <c r="M1207" i="49"/>
  <c r="AQ1208" i="49"/>
  <c r="AC11" i="34" s="1"/>
  <c r="AG1208" i="49"/>
  <c r="AA1208" i="49"/>
  <c r="U1208" i="49"/>
  <c r="Q1208" i="49"/>
  <c r="F1208" i="49"/>
  <c r="X1208" i="49"/>
  <c r="AQ1202" i="49"/>
  <c r="AC5" i="34" s="1"/>
  <c r="AG1202" i="49"/>
  <c r="AA1202" i="49"/>
  <c r="U1202" i="49"/>
  <c r="Q1202" i="49"/>
  <c r="F1202" i="49"/>
  <c r="X1202" i="49"/>
  <c r="AD1204" i="49"/>
  <c r="AL1204" i="49"/>
  <c r="P1205" i="49"/>
  <c r="N1205" i="49"/>
  <c r="J1205" i="49"/>
  <c r="G1205" i="49"/>
  <c r="H1205" i="49" s="1"/>
  <c r="K1205" i="49"/>
  <c r="M1205" i="49"/>
  <c r="AQ1206" i="49"/>
  <c r="AC9" i="34" s="1"/>
  <c r="AG1206" i="49"/>
  <c r="AA1206" i="49"/>
  <c r="U1206" i="49"/>
  <c r="Q1206" i="49"/>
  <c r="F1206" i="49"/>
  <c r="X1206" i="49"/>
  <c r="AD1208" i="49"/>
  <c r="AL1208" i="49"/>
  <c r="N1209" i="49"/>
  <c r="J1209" i="49"/>
  <c r="AQ1210" i="49"/>
  <c r="AC13" i="34" s="1"/>
  <c r="AG1210" i="49"/>
  <c r="AA1210" i="49"/>
  <c r="U1210" i="49"/>
  <c r="Q1210" i="49"/>
  <c r="F1210" i="49"/>
  <c r="X1210" i="49"/>
  <c r="K1211" i="49"/>
  <c r="M1211" i="49"/>
  <c r="O1211" i="49"/>
  <c r="X1212" i="49"/>
  <c r="AD1212" i="49"/>
  <c r="AL1212" i="49"/>
  <c r="K1213" i="49"/>
  <c r="M1213" i="49"/>
  <c r="O1213" i="49"/>
  <c r="X1214" i="49"/>
  <c r="AD1214" i="49"/>
  <c r="AL1214" i="49"/>
  <c r="K1215" i="49"/>
  <c r="M1215" i="49"/>
  <c r="O1215" i="49"/>
  <c r="X1216" i="49"/>
  <c r="AD1216" i="49"/>
  <c r="AL1216" i="49"/>
  <c r="K1217" i="49"/>
  <c r="M1217" i="49"/>
  <c r="O1217" i="49"/>
  <c r="P1218" i="49"/>
  <c r="N1218" i="49"/>
  <c r="J1218" i="49"/>
  <c r="G1218" i="49"/>
  <c r="H1218" i="49" s="1"/>
  <c r="K1218" i="49"/>
  <c r="M1218" i="49"/>
  <c r="AQ1219" i="49"/>
  <c r="AC22" i="34" s="1"/>
  <c r="AG1219" i="49"/>
  <c r="AA1219" i="49"/>
  <c r="U1219" i="49"/>
  <c r="Q1219" i="49"/>
  <c r="F1219" i="49"/>
  <c r="X1219" i="49"/>
  <c r="AQ1223" i="49"/>
  <c r="AC26" i="34" s="1"/>
  <c r="AG1223" i="49"/>
  <c r="AA1223" i="49"/>
  <c r="U1223" i="49"/>
  <c r="Q1223" i="49"/>
  <c r="F1223" i="49"/>
  <c r="X1223" i="49"/>
  <c r="K1226" i="49"/>
  <c r="M1226" i="49"/>
  <c r="AQ1227" i="49"/>
  <c r="AC30" i="34" s="1"/>
  <c r="AG1227" i="49"/>
  <c r="AA1227" i="49"/>
  <c r="U1227" i="49"/>
  <c r="Q1227" i="49"/>
  <c r="F1227" i="49"/>
  <c r="X1227" i="49"/>
  <c r="P1230" i="49"/>
  <c r="N1230" i="49"/>
  <c r="J1230" i="49"/>
  <c r="G1230" i="49"/>
  <c r="H1230" i="49" s="1"/>
  <c r="K1230" i="49"/>
  <c r="M1230" i="49"/>
  <c r="AQ1231" i="49"/>
  <c r="AC34" i="34" s="1"/>
  <c r="AG1231" i="49"/>
  <c r="AA1231" i="49"/>
  <c r="U1231" i="49"/>
  <c r="Q1231" i="49"/>
  <c r="F1231" i="49"/>
  <c r="X1231" i="49"/>
  <c r="AQ1234" i="49"/>
  <c r="AC37" i="34" s="1"/>
  <c r="AG1234" i="49"/>
  <c r="AA1234" i="49"/>
  <c r="U1234" i="49"/>
  <c r="Q1234" i="49"/>
  <c r="F1234" i="49"/>
  <c r="AL1234" i="49"/>
  <c r="AD1234" i="49"/>
  <c r="X1234" i="49"/>
  <c r="AP1240" i="49"/>
  <c r="AF1240" i="49"/>
  <c r="Z1240" i="49"/>
  <c r="T1240" i="49"/>
  <c r="AK1240" i="49"/>
  <c r="AR1240" i="49"/>
  <c r="X1203" i="49"/>
  <c r="AD1203" i="49"/>
  <c r="X1205" i="49"/>
  <c r="AD1205" i="49"/>
  <c r="X1207" i="49"/>
  <c r="AD1207" i="49"/>
  <c r="X1209" i="49"/>
  <c r="AD1209" i="49"/>
  <c r="G1211" i="49"/>
  <c r="H1211" i="49" s="1"/>
  <c r="J1211" i="49"/>
  <c r="N1211" i="49"/>
  <c r="X1211" i="49"/>
  <c r="AD1211" i="49"/>
  <c r="F1212" i="49"/>
  <c r="Q1212" i="49"/>
  <c r="U1212" i="49"/>
  <c r="AA1212" i="49"/>
  <c r="AG1212" i="49"/>
  <c r="G1213" i="49"/>
  <c r="H1213" i="49" s="1"/>
  <c r="J1213" i="49"/>
  <c r="N1213" i="49"/>
  <c r="X1213" i="49"/>
  <c r="AD1213" i="49"/>
  <c r="F1214" i="49"/>
  <c r="Q1214" i="49"/>
  <c r="U1214" i="49"/>
  <c r="AA1214" i="49"/>
  <c r="AG1214" i="49"/>
  <c r="G1215" i="49"/>
  <c r="H1215" i="49" s="1"/>
  <c r="J1215" i="49"/>
  <c r="N1215" i="49"/>
  <c r="X1215" i="49"/>
  <c r="AD1215" i="49"/>
  <c r="F1216" i="49"/>
  <c r="Q1216" i="49"/>
  <c r="U1216" i="49"/>
  <c r="AA1216" i="49"/>
  <c r="AG1216" i="49"/>
  <c r="G1217" i="49"/>
  <c r="H1217" i="49" s="1"/>
  <c r="J1217" i="49"/>
  <c r="AQ1217" i="49"/>
  <c r="AC20" i="34" s="1"/>
  <c r="AG1217" i="49"/>
  <c r="N1217" i="49"/>
  <c r="X1217" i="49"/>
  <c r="AD1217" i="49"/>
  <c r="O1218" i="49"/>
  <c r="AD1219" i="49"/>
  <c r="AL1219" i="49"/>
  <c r="P1220" i="49"/>
  <c r="N1220" i="49"/>
  <c r="J1220" i="49"/>
  <c r="G1220" i="49"/>
  <c r="H1220" i="49" s="1"/>
  <c r="K1220" i="49"/>
  <c r="M1220" i="49"/>
  <c r="AQ1221" i="49"/>
  <c r="AC24" i="34" s="1"/>
  <c r="AG1221" i="49"/>
  <c r="AA1221" i="49"/>
  <c r="U1221" i="49"/>
  <c r="Q1221" i="49"/>
  <c r="F1221" i="49"/>
  <c r="X1221" i="49"/>
  <c r="AD1223" i="49"/>
  <c r="AL1223" i="49"/>
  <c r="P1224" i="49"/>
  <c r="N1224" i="49"/>
  <c r="J1224" i="49"/>
  <c r="G1224" i="49"/>
  <c r="H1224" i="49" s="1"/>
  <c r="K1224" i="49"/>
  <c r="M1224" i="49"/>
  <c r="AQ1225" i="49"/>
  <c r="AC28" i="34" s="1"/>
  <c r="AG1225" i="49"/>
  <c r="AA1225" i="49"/>
  <c r="U1225" i="49"/>
  <c r="Q1225" i="49"/>
  <c r="F1225" i="49"/>
  <c r="X1225" i="49"/>
  <c r="AD1227" i="49"/>
  <c r="AL1227" i="49"/>
  <c r="AQ1229" i="49"/>
  <c r="AC32" i="34" s="1"/>
  <c r="AG1229" i="49"/>
  <c r="AA1229" i="49"/>
  <c r="U1229" i="49"/>
  <c r="Q1229" i="49"/>
  <c r="F1229" i="49"/>
  <c r="X1229" i="49"/>
  <c r="O1230" i="49"/>
  <c r="AD1231" i="49"/>
  <c r="AL1231" i="49"/>
  <c r="P1232" i="49"/>
  <c r="N1232" i="49"/>
  <c r="J1232" i="49"/>
  <c r="G1232" i="49"/>
  <c r="H1232" i="49" s="1"/>
  <c r="K1232" i="49"/>
  <c r="M1232" i="49"/>
  <c r="P1237" i="49"/>
  <c r="N1237" i="49"/>
  <c r="AQ1238" i="49"/>
  <c r="AC41" i="34" s="1"/>
  <c r="AG1238" i="49"/>
  <c r="AA1238" i="49"/>
  <c r="U1238" i="49"/>
  <c r="Q1238" i="49"/>
  <c r="F1238" i="49"/>
  <c r="AL1238" i="49"/>
  <c r="AD1238" i="49"/>
  <c r="X1238" i="49"/>
  <c r="X1218" i="49"/>
  <c r="AD1218" i="49"/>
  <c r="X1220" i="49"/>
  <c r="AD1220" i="49"/>
  <c r="X1222" i="49"/>
  <c r="AD1222" i="49"/>
  <c r="X1224" i="49"/>
  <c r="AD1224" i="49"/>
  <c r="X1226" i="49"/>
  <c r="AD1226" i="49"/>
  <c r="X1228" i="49"/>
  <c r="AD1228" i="49"/>
  <c r="X1230" i="49"/>
  <c r="AD1230" i="49"/>
  <c r="AQ1232" i="49"/>
  <c r="AC35" i="34" s="1"/>
  <c r="AG1232" i="49"/>
  <c r="AA1232" i="49"/>
  <c r="U1232" i="49"/>
  <c r="Q1232" i="49"/>
  <c r="X1232" i="49"/>
  <c r="P1235" i="49"/>
  <c r="N1235" i="49"/>
  <c r="J1235" i="49"/>
  <c r="G1235" i="49"/>
  <c r="H1235" i="49" s="1"/>
  <c r="K1235" i="49"/>
  <c r="M1235" i="49"/>
  <c r="AQ1236" i="49"/>
  <c r="AC39" i="34" s="1"/>
  <c r="AG1236" i="49"/>
  <c r="AA1236" i="49"/>
  <c r="U1236" i="49"/>
  <c r="Q1236" i="49"/>
  <c r="F1236" i="49"/>
  <c r="X1236" i="49"/>
  <c r="P1239" i="49"/>
  <c r="N1239" i="49"/>
  <c r="J1239" i="49"/>
  <c r="G1239" i="49"/>
  <c r="H1239" i="49" s="1"/>
  <c r="K1239" i="49"/>
  <c r="M1239" i="49"/>
  <c r="P1240" i="49"/>
  <c r="N1240" i="49"/>
  <c r="J1240" i="49"/>
  <c r="G1240" i="49"/>
  <c r="H1240" i="49" s="1"/>
  <c r="O1240" i="49"/>
  <c r="AQ1241" i="49"/>
  <c r="AC44" i="34" s="1"/>
  <c r="AG1241" i="49"/>
  <c r="AA1241" i="49"/>
  <c r="U1241" i="49"/>
  <c r="Q1241" i="49"/>
  <c r="F1241" i="49"/>
  <c r="AL1241" i="49"/>
  <c r="AD1241" i="49"/>
  <c r="X1241" i="49"/>
  <c r="X1233" i="49"/>
  <c r="AD1233" i="49"/>
  <c r="X1235" i="49"/>
  <c r="AD1235" i="49"/>
  <c r="X1237" i="49"/>
  <c r="AD1237" i="49"/>
  <c r="AQ1239" i="49"/>
  <c r="AC42" i="34" s="1"/>
  <c r="AG1239" i="49"/>
  <c r="AA1239" i="49"/>
  <c r="X1239" i="49"/>
  <c r="K1242" i="49"/>
  <c r="M1242" i="49"/>
  <c r="AQ1243" i="49"/>
  <c r="AC46" i="34" s="1"/>
  <c r="AG1243" i="49"/>
  <c r="AA1243" i="49"/>
  <c r="U1243" i="49"/>
  <c r="Q1243" i="49"/>
  <c r="F1243" i="49"/>
  <c r="X1243" i="49"/>
  <c r="X1240" i="49"/>
  <c r="AD1240" i="49"/>
  <c r="X1242" i="49"/>
  <c r="AD1242" i="49"/>
  <c r="AP1158" i="49"/>
  <c r="AF1158" i="49"/>
  <c r="Z1158" i="49"/>
  <c r="T1158" i="49"/>
  <c r="AK1158" i="49"/>
  <c r="P1158" i="49"/>
  <c r="N1158" i="49"/>
  <c r="J1158" i="49"/>
  <c r="G1158" i="49"/>
  <c r="H1158" i="49" s="1"/>
  <c r="M1158" i="49"/>
  <c r="AQ1159" i="49"/>
  <c r="AB8" i="34" s="1"/>
  <c r="AG1159" i="49"/>
  <c r="AA1159" i="49"/>
  <c r="U1159" i="49"/>
  <c r="Q1159" i="49"/>
  <c r="F1159" i="49"/>
  <c r="G1156" i="49"/>
  <c r="H1156" i="49" s="1"/>
  <c r="K1156" i="49"/>
  <c r="AQ1157" i="49"/>
  <c r="AB6" i="34" s="1"/>
  <c r="AG1157" i="49"/>
  <c r="AA1157" i="49"/>
  <c r="U1157" i="49"/>
  <c r="Q1157" i="49"/>
  <c r="F1157" i="49"/>
  <c r="X1157" i="49"/>
  <c r="O1158" i="49"/>
  <c r="AD1159" i="49"/>
  <c r="AL1159" i="49"/>
  <c r="AQ1161" i="49"/>
  <c r="AB10" i="34" s="1"/>
  <c r="AG1161" i="49"/>
  <c r="AA1161" i="49"/>
  <c r="U1161" i="49"/>
  <c r="Q1161" i="49"/>
  <c r="F1161" i="49"/>
  <c r="X1161" i="49"/>
  <c r="X1163" i="49"/>
  <c r="AD1163" i="49"/>
  <c r="AL1163" i="49"/>
  <c r="K1164" i="49"/>
  <c r="M1164" i="49"/>
  <c r="O1164" i="49"/>
  <c r="X1165" i="49"/>
  <c r="AD1165" i="49"/>
  <c r="AL1165" i="49"/>
  <c r="K1166" i="49"/>
  <c r="M1166" i="49"/>
  <c r="O1166" i="49"/>
  <c r="X1167" i="49"/>
  <c r="AD1167" i="49"/>
  <c r="AL1167" i="49"/>
  <c r="X1169" i="49"/>
  <c r="AD1169" i="49"/>
  <c r="AL1169" i="49"/>
  <c r="K1170" i="49"/>
  <c r="M1170" i="49"/>
  <c r="O1170" i="49"/>
  <c r="AQ1171" i="49"/>
  <c r="AB20" i="34" s="1"/>
  <c r="AG1171" i="49"/>
  <c r="AA1171" i="49"/>
  <c r="U1171" i="49"/>
  <c r="Q1171" i="49"/>
  <c r="F1171" i="49"/>
  <c r="X1171" i="49"/>
  <c r="P1174" i="49"/>
  <c r="N1174" i="49"/>
  <c r="J1174" i="49"/>
  <c r="G1174" i="49"/>
  <c r="H1174" i="49" s="1"/>
  <c r="K1174" i="49"/>
  <c r="M1174" i="49"/>
  <c r="AQ1175" i="49"/>
  <c r="AB24" i="34" s="1"/>
  <c r="AG1175" i="49"/>
  <c r="AA1175" i="49"/>
  <c r="U1175" i="49"/>
  <c r="Q1175" i="49"/>
  <c r="F1175" i="49"/>
  <c r="X1175" i="49"/>
  <c r="P1178" i="49"/>
  <c r="AQ1179" i="49"/>
  <c r="AB28" i="34" s="1"/>
  <c r="AG1179" i="49"/>
  <c r="AA1179" i="49"/>
  <c r="U1179" i="49"/>
  <c r="Q1179" i="49"/>
  <c r="F1179" i="49"/>
  <c r="X1179" i="49"/>
  <c r="P1182" i="49"/>
  <c r="N1182" i="49"/>
  <c r="J1182" i="49"/>
  <c r="G1182" i="49"/>
  <c r="H1182" i="49" s="1"/>
  <c r="K1182" i="49"/>
  <c r="M1182" i="49"/>
  <c r="AQ1183" i="49"/>
  <c r="AB32" i="34" s="1"/>
  <c r="AG1183" i="49"/>
  <c r="AA1183" i="49"/>
  <c r="U1183" i="49"/>
  <c r="Q1183" i="49"/>
  <c r="F1183" i="49"/>
  <c r="X1183" i="49"/>
  <c r="P1188" i="49"/>
  <c r="N1188" i="49"/>
  <c r="J1188" i="49"/>
  <c r="G1188" i="49"/>
  <c r="H1188" i="49" s="1"/>
  <c r="O1188" i="49"/>
  <c r="AQ1189" i="49"/>
  <c r="AB38" i="34" s="1"/>
  <c r="AG1189" i="49"/>
  <c r="AA1189" i="49"/>
  <c r="U1189" i="49"/>
  <c r="Q1189" i="49"/>
  <c r="F1189" i="49"/>
  <c r="AL1189" i="49"/>
  <c r="AD1189" i="49"/>
  <c r="X1189" i="49"/>
  <c r="AK1192" i="49"/>
  <c r="AR1192" i="49"/>
  <c r="AH1192" i="49"/>
  <c r="AB1192" i="49"/>
  <c r="V1192" i="49"/>
  <c r="AM1192" i="49"/>
  <c r="X1156" i="49"/>
  <c r="AD1156" i="49"/>
  <c r="X1158" i="49"/>
  <c r="AD1158" i="49"/>
  <c r="X1160" i="49"/>
  <c r="AD1160" i="49"/>
  <c r="X1162" i="49"/>
  <c r="AD1162" i="49"/>
  <c r="F1163" i="49"/>
  <c r="Q1163" i="49"/>
  <c r="U1163" i="49"/>
  <c r="AA1163" i="49"/>
  <c r="AG1163" i="49"/>
  <c r="G1164" i="49"/>
  <c r="H1164" i="49" s="1"/>
  <c r="J1164" i="49"/>
  <c r="N1164" i="49"/>
  <c r="X1164" i="49"/>
  <c r="AD1164" i="49"/>
  <c r="F1165" i="49"/>
  <c r="Q1165" i="49"/>
  <c r="U1165" i="49"/>
  <c r="AA1165" i="49"/>
  <c r="AG1165" i="49"/>
  <c r="G1166" i="49"/>
  <c r="H1166" i="49" s="1"/>
  <c r="J1166" i="49"/>
  <c r="N1166" i="49"/>
  <c r="X1166" i="49"/>
  <c r="AD1166" i="49"/>
  <c r="F1167" i="49"/>
  <c r="Q1167" i="49"/>
  <c r="U1167" i="49"/>
  <c r="AA1167" i="49"/>
  <c r="AG1167" i="49"/>
  <c r="J1168" i="49"/>
  <c r="X1168" i="49"/>
  <c r="AD1168" i="49"/>
  <c r="F1169" i="49"/>
  <c r="Q1169" i="49"/>
  <c r="U1169" i="49"/>
  <c r="AA1169" i="49"/>
  <c r="AG1169" i="49"/>
  <c r="G1170" i="49"/>
  <c r="H1170" i="49" s="1"/>
  <c r="J1170" i="49"/>
  <c r="AL1170" i="49"/>
  <c r="AD1170" i="49"/>
  <c r="N1170" i="49"/>
  <c r="X1170" i="49"/>
  <c r="AG1170" i="49"/>
  <c r="AD1171" i="49"/>
  <c r="AL1171" i="49"/>
  <c r="M1172" i="49"/>
  <c r="AQ1173" i="49"/>
  <c r="AB22" i="34" s="1"/>
  <c r="AG1173" i="49"/>
  <c r="AA1173" i="49"/>
  <c r="U1173" i="49"/>
  <c r="Q1173" i="49"/>
  <c r="F1173" i="49"/>
  <c r="X1173" i="49"/>
  <c r="O1174" i="49"/>
  <c r="AD1175" i="49"/>
  <c r="AL1175" i="49"/>
  <c r="P1176" i="49"/>
  <c r="N1176" i="49"/>
  <c r="J1176" i="49"/>
  <c r="G1176" i="49"/>
  <c r="H1176" i="49" s="1"/>
  <c r="K1176" i="49"/>
  <c r="M1176" i="49"/>
  <c r="AQ1177" i="49"/>
  <c r="AB26" i="34" s="1"/>
  <c r="AG1177" i="49"/>
  <c r="AA1177" i="49"/>
  <c r="U1177" i="49"/>
  <c r="Q1177" i="49"/>
  <c r="F1177" i="49"/>
  <c r="X1177" i="49"/>
  <c r="AD1179" i="49"/>
  <c r="AL1179" i="49"/>
  <c r="AQ1181" i="49"/>
  <c r="AB30" i="34" s="1"/>
  <c r="AG1181" i="49"/>
  <c r="AA1181" i="49"/>
  <c r="U1181" i="49"/>
  <c r="Q1181" i="49"/>
  <c r="F1181" i="49"/>
  <c r="X1181" i="49"/>
  <c r="O1182" i="49"/>
  <c r="AD1183" i="49"/>
  <c r="AL1183" i="49"/>
  <c r="M1184" i="49"/>
  <c r="AQ1185" i="49"/>
  <c r="AB34" i="34" s="1"/>
  <c r="AG1185" i="49"/>
  <c r="AA1185" i="49"/>
  <c r="U1185" i="49"/>
  <c r="Q1185" i="49"/>
  <c r="F1185" i="49"/>
  <c r="AL1185" i="49"/>
  <c r="AD1185" i="49"/>
  <c r="X1185" i="49"/>
  <c r="K1188" i="49"/>
  <c r="M1188" i="49"/>
  <c r="P1192" i="49"/>
  <c r="N1192" i="49"/>
  <c r="J1192" i="49"/>
  <c r="G1192" i="49"/>
  <c r="H1192" i="49" s="1"/>
  <c r="O1192" i="49"/>
  <c r="AQ1193" i="49"/>
  <c r="AB42" i="34" s="1"/>
  <c r="AG1193" i="49"/>
  <c r="AA1193" i="49"/>
  <c r="AL1193" i="49"/>
  <c r="AD1193" i="49"/>
  <c r="U1193" i="49"/>
  <c r="Q1193" i="49"/>
  <c r="F1193" i="49"/>
  <c r="X1193" i="49"/>
  <c r="X1172" i="49"/>
  <c r="AD1172" i="49"/>
  <c r="X1174" i="49"/>
  <c r="AD1174" i="49"/>
  <c r="X1176" i="49"/>
  <c r="AD1176" i="49"/>
  <c r="X1178" i="49"/>
  <c r="AD1178" i="49"/>
  <c r="X1180" i="49"/>
  <c r="AD1180" i="49"/>
  <c r="X1182" i="49"/>
  <c r="AD1182" i="49"/>
  <c r="X1184" i="49"/>
  <c r="AD1184" i="49"/>
  <c r="P1186" i="49"/>
  <c r="N1186" i="49"/>
  <c r="J1186" i="49"/>
  <c r="G1186" i="49"/>
  <c r="H1186" i="49" s="1"/>
  <c r="K1186" i="49"/>
  <c r="M1186" i="49"/>
  <c r="AQ1187" i="49"/>
  <c r="AB36" i="34" s="1"/>
  <c r="AG1187" i="49"/>
  <c r="AA1187" i="49"/>
  <c r="U1187" i="49"/>
  <c r="Q1187" i="49"/>
  <c r="F1187" i="49"/>
  <c r="X1187" i="49"/>
  <c r="G1190" i="49"/>
  <c r="H1190" i="49" s="1"/>
  <c r="AQ1191" i="49"/>
  <c r="AB40" i="34" s="1"/>
  <c r="AG1191" i="49"/>
  <c r="AA1191" i="49"/>
  <c r="U1191" i="49"/>
  <c r="Q1191" i="49"/>
  <c r="F1191" i="49"/>
  <c r="X1191" i="49"/>
  <c r="X1186" i="49"/>
  <c r="AD1186" i="49"/>
  <c r="X1188" i="49"/>
  <c r="AD1188" i="49"/>
  <c r="X1190" i="49"/>
  <c r="AD1190" i="49"/>
  <c r="X1192" i="49"/>
  <c r="AD1192" i="49"/>
  <c r="P1194" i="49"/>
  <c r="N1194" i="49"/>
  <c r="J1194" i="49"/>
  <c r="G1194" i="49"/>
  <c r="H1194" i="49" s="1"/>
  <c r="K1194" i="49"/>
  <c r="M1194" i="49"/>
  <c r="X1195" i="49"/>
  <c r="AD1195" i="49"/>
  <c r="AL1195" i="49"/>
  <c r="AG1196" i="49"/>
  <c r="AQ1196" i="49"/>
  <c r="AB45" i="34" s="1"/>
  <c r="X1197" i="49"/>
  <c r="AD1197" i="49"/>
  <c r="AL1197" i="49"/>
  <c r="X1194" i="49"/>
  <c r="AD1194" i="49"/>
  <c r="F1195" i="49"/>
  <c r="Q1195" i="49"/>
  <c r="U1195" i="49"/>
  <c r="AA1195" i="49"/>
  <c r="AG1195" i="49"/>
  <c r="X1196" i="49"/>
  <c r="AD1196" i="49"/>
  <c r="F1197" i="49"/>
  <c r="Q1197" i="49"/>
  <c r="U1197" i="49"/>
  <c r="AA1197" i="49"/>
  <c r="AG1197" i="49"/>
  <c r="AQ1110" i="49"/>
  <c r="AA5" i="34" s="1"/>
  <c r="AG1110" i="49"/>
  <c r="AA1110" i="49"/>
  <c r="U1110" i="49"/>
  <c r="Q1110" i="49"/>
  <c r="F1110" i="49"/>
  <c r="X1110" i="49"/>
  <c r="P1113" i="49"/>
  <c r="N1113" i="49"/>
  <c r="J1113" i="49"/>
  <c r="G1113" i="49"/>
  <c r="H1113" i="49" s="1"/>
  <c r="K1113" i="49"/>
  <c r="M1113" i="49"/>
  <c r="AQ1114" i="49"/>
  <c r="AA9" i="34" s="1"/>
  <c r="AG1114" i="49"/>
  <c r="AA1114" i="49"/>
  <c r="U1114" i="49"/>
  <c r="Q1114" i="49"/>
  <c r="F1114" i="49"/>
  <c r="X1114" i="49"/>
  <c r="AD1110" i="49"/>
  <c r="AL1110" i="49"/>
  <c r="AQ1112" i="49"/>
  <c r="AA7" i="34" s="1"/>
  <c r="AG1112" i="49"/>
  <c r="AA1112" i="49"/>
  <c r="U1112" i="49"/>
  <c r="Q1112" i="49"/>
  <c r="F1112" i="49"/>
  <c r="X1112" i="49"/>
  <c r="O1113" i="49"/>
  <c r="AD1114" i="49"/>
  <c r="AL1114" i="49"/>
  <c r="K1115" i="49"/>
  <c r="X1116" i="49"/>
  <c r="AD1116" i="49"/>
  <c r="AL1116" i="49"/>
  <c r="K1117" i="49"/>
  <c r="M1117" i="49"/>
  <c r="O1117" i="49"/>
  <c r="X1118" i="49"/>
  <c r="AD1118" i="49"/>
  <c r="AL1118" i="49"/>
  <c r="K1119" i="49"/>
  <c r="M1119" i="49"/>
  <c r="O1119" i="49"/>
  <c r="X1120" i="49"/>
  <c r="AD1120" i="49"/>
  <c r="AL1120" i="49"/>
  <c r="K1121" i="49"/>
  <c r="M1121" i="49"/>
  <c r="O1121" i="49"/>
  <c r="X1122" i="49"/>
  <c r="AD1122" i="49"/>
  <c r="AL1122" i="49"/>
  <c r="AL1124" i="49"/>
  <c r="AD1124" i="49"/>
  <c r="X1124" i="49"/>
  <c r="Q1124" i="49"/>
  <c r="AA1124" i="49"/>
  <c r="AQ1124" i="49"/>
  <c r="AA19" i="34" s="1"/>
  <c r="AQ1125" i="49"/>
  <c r="AA20" i="34" s="1"/>
  <c r="AG1125" i="49"/>
  <c r="AA1125" i="49"/>
  <c r="U1125" i="49"/>
  <c r="Q1125" i="49"/>
  <c r="F1125" i="49"/>
  <c r="X1125" i="49"/>
  <c r="P1128" i="49"/>
  <c r="N1128" i="49"/>
  <c r="J1128" i="49"/>
  <c r="G1128" i="49"/>
  <c r="H1128" i="49" s="1"/>
  <c r="K1128" i="49"/>
  <c r="M1128" i="49"/>
  <c r="AQ1129" i="49"/>
  <c r="AA24" i="34" s="1"/>
  <c r="AG1129" i="49"/>
  <c r="AA1129" i="49"/>
  <c r="U1129" i="49"/>
  <c r="Q1129" i="49"/>
  <c r="F1129" i="49"/>
  <c r="X1129" i="49"/>
  <c r="K1132" i="49"/>
  <c r="AQ1133" i="49"/>
  <c r="AA28" i="34" s="1"/>
  <c r="AG1133" i="49"/>
  <c r="AA1133" i="49"/>
  <c r="U1133" i="49"/>
  <c r="Q1133" i="49"/>
  <c r="F1133" i="49"/>
  <c r="X1133" i="49"/>
  <c r="AQ1137" i="49"/>
  <c r="AA32" i="34" s="1"/>
  <c r="AG1137" i="49"/>
  <c r="AA1137" i="49"/>
  <c r="U1137" i="49"/>
  <c r="Q1137" i="49"/>
  <c r="F1137" i="49"/>
  <c r="X1137" i="49"/>
  <c r="AP1140" i="49"/>
  <c r="AF1140" i="49"/>
  <c r="Z1140" i="49"/>
  <c r="T1140" i="49"/>
  <c r="AK1140" i="49"/>
  <c r="AR1140" i="49"/>
  <c r="AH1140" i="49"/>
  <c r="AB1140" i="49"/>
  <c r="V1140" i="49"/>
  <c r="AM1140" i="49"/>
  <c r="P1144" i="49"/>
  <c r="N1144" i="49"/>
  <c r="J1144" i="49"/>
  <c r="G1144" i="49"/>
  <c r="H1144" i="49" s="1"/>
  <c r="O1144" i="49"/>
  <c r="AQ1145" i="49"/>
  <c r="AA40" i="34" s="1"/>
  <c r="AG1145" i="49"/>
  <c r="AA1145" i="49"/>
  <c r="U1145" i="49"/>
  <c r="Q1145" i="49"/>
  <c r="F1145" i="49"/>
  <c r="AL1145" i="49"/>
  <c r="AD1145" i="49"/>
  <c r="X1145" i="49"/>
  <c r="X1111" i="49"/>
  <c r="AD1111" i="49"/>
  <c r="X1113" i="49"/>
  <c r="AD1113" i="49"/>
  <c r="X1115" i="49"/>
  <c r="AD1115" i="49"/>
  <c r="F1116" i="49"/>
  <c r="Q1116" i="49"/>
  <c r="U1116" i="49"/>
  <c r="AA1116" i="49"/>
  <c r="AG1116" i="49"/>
  <c r="G1117" i="49"/>
  <c r="H1117" i="49" s="1"/>
  <c r="J1117" i="49"/>
  <c r="N1117" i="49"/>
  <c r="X1117" i="49"/>
  <c r="AD1117" i="49"/>
  <c r="F1118" i="49"/>
  <c r="Q1118" i="49"/>
  <c r="U1118" i="49"/>
  <c r="AA1118" i="49"/>
  <c r="AG1118" i="49"/>
  <c r="G1119" i="49"/>
  <c r="H1119" i="49" s="1"/>
  <c r="J1119" i="49"/>
  <c r="N1119" i="49"/>
  <c r="X1119" i="49"/>
  <c r="AD1119" i="49"/>
  <c r="F1120" i="49"/>
  <c r="Q1120" i="49"/>
  <c r="U1120" i="49"/>
  <c r="AA1120" i="49"/>
  <c r="AG1120" i="49"/>
  <c r="G1121" i="49"/>
  <c r="H1121" i="49" s="1"/>
  <c r="J1121" i="49"/>
  <c r="N1121" i="49"/>
  <c r="X1121" i="49"/>
  <c r="AD1121" i="49"/>
  <c r="F1122" i="49"/>
  <c r="Q1122" i="49"/>
  <c r="U1122" i="49"/>
  <c r="AA1122" i="49"/>
  <c r="AG1122" i="49"/>
  <c r="G1123" i="49"/>
  <c r="H1123" i="49" s="1"/>
  <c r="J1123" i="49"/>
  <c r="X1123" i="49"/>
  <c r="AD1123" i="49"/>
  <c r="F1124" i="49"/>
  <c r="U1124" i="49"/>
  <c r="AG1124" i="49"/>
  <c r="AD1125" i="49"/>
  <c r="AL1125" i="49"/>
  <c r="P1126" i="49"/>
  <c r="N1126" i="49"/>
  <c r="J1126" i="49"/>
  <c r="G1126" i="49"/>
  <c r="H1126" i="49" s="1"/>
  <c r="K1126" i="49"/>
  <c r="M1126" i="49"/>
  <c r="AQ1127" i="49"/>
  <c r="AA22" i="34" s="1"/>
  <c r="AG1127" i="49"/>
  <c r="AA1127" i="49"/>
  <c r="U1127" i="49"/>
  <c r="Q1127" i="49"/>
  <c r="F1127" i="49"/>
  <c r="X1127" i="49"/>
  <c r="O1128" i="49"/>
  <c r="AD1129" i="49"/>
  <c r="AL1129" i="49"/>
  <c r="AQ1131" i="49"/>
  <c r="AA26" i="34" s="1"/>
  <c r="AG1131" i="49"/>
  <c r="AA1131" i="49"/>
  <c r="U1131" i="49"/>
  <c r="Q1131" i="49"/>
  <c r="F1131" i="49"/>
  <c r="X1131" i="49"/>
  <c r="AD1133" i="49"/>
  <c r="AL1133" i="49"/>
  <c r="K1134" i="49"/>
  <c r="M1134" i="49"/>
  <c r="AQ1135" i="49"/>
  <c r="AA30" i="34" s="1"/>
  <c r="AG1135" i="49"/>
  <c r="AA1135" i="49"/>
  <c r="U1135" i="49"/>
  <c r="Q1135" i="49"/>
  <c r="F1135" i="49"/>
  <c r="X1135" i="49"/>
  <c r="AD1137" i="49"/>
  <c r="AL1137" i="49"/>
  <c r="G1138" i="49"/>
  <c r="H1138" i="49" s="1"/>
  <c r="K1138" i="49"/>
  <c r="P1140" i="49"/>
  <c r="N1140" i="49"/>
  <c r="J1140" i="49"/>
  <c r="G1140" i="49"/>
  <c r="H1140" i="49" s="1"/>
  <c r="O1140" i="49"/>
  <c r="AQ1141" i="49"/>
  <c r="AA36" i="34" s="1"/>
  <c r="AG1141" i="49"/>
  <c r="AA1141" i="49"/>
  <c r="U1141" i="49"/>
  <c r="Q1141" i="49"/>
  <c r="F1141" i="49"/>
  <c r="AL1141" i="49"/>
  <c r="AD1141" i="49"/>
  <c r="X1141" i="49"/>
  <c r="K1144" i="49"/>
  <c r="M1144" i="49"/>
  <c r="X1126" i="49"/>
  <c r="AD1126" i="49"/>
  <c r="X1128" i="49"/>
  <c r="AD1128" i="49"/>
  <c r="X1130" i="49"/>
  <c r="AD1130" i="49"/>
  <c r="X1132" i="49"/>
  <c r="AD1132" i="49"/>
  <c r="X1134" i="49"/>
  <c r="AD1134" i="49"/>
  <c r="X1136" i="49"/>
  <c r="AD1136" i="49"/>
  <c r="X1138" i="49"/>
  <c r="AD1138" i="49"/>
  <c r="AQ1138" i="49"/>
  <c r="AA33" i="34" s="1"/>
  <c r="AQ1139" i="49"/>
  <c r="AA34" i="34" s="1"/>
  <c r="AG1139" i="49"/>
  <c r="AA1139" i="49"/>
  <c r="U1139" i="49"/>
  <c r="Q1139" i="49"/>
  <c r="F1139" i="49"/>
  <c r="X1139" i="49"/>
  <c r="P1142" i="49"/>
  <c r="AQ1143" i="49"/>
  <c r="AA38" i="34" s="1"/>
  <c r="AG1143" i="49"/>
  <c r="AA1143" i="49"/>
  <c r="U1143" i="49"/>
  <c r="Q1143" i="49"/>
  <c r="F1143" i="49"/>
  <c r="X1143" i="49"/>
  <c r="K1146" i="49"/>
  <c r="AQ1147" i="49"/>
  <c r="AA42" i="34" s="1"/>
  <c r="AG1147" i="49"/>
  <c r="AA1147" i="49"/>
  <c r="AL1147" i="49"/>
  <c r="AD1147" i="49"/>
  <c r="U1147" i="49"/>
  <c r="Q1147" i="49"/>
  <c r="F1147" i="49"/>
  <c r="X1147" i="49"/>
  <c r="X1140" i="49"/>
  <c r="AD1140" i="49"/>
  <c r="X1142" i="49"/>
  <c r="AD1142" i="49"/>
  <c r="X1144" i="49"/>
  <c r="AD1144" i="49"/>
  <c r="X1146" i="49"/>
  <c r="AD1146" i="49"/>
  <c r="M1148" i="49"/>
  <c r="X1149" i="49"/>
  <c r="AD1149" i="49"/>
  <c r="AL1149" i="49"/>
  <c r="AA1150" i="49"/>
  <c r="AG1150" i="49"/>
  <c r="AQ1150" i="49"/>
  <c r="AA45" i="34" s="1"/>
  <c r="X1151" i="49"/>
  <c r="AD1151" i="49"/>
  <c r="AL1151" i="49"/>
  <c r="X1148" i="49"/>
  <c r="AD1148" i="49"/>
  <c r="F1149" i="49"/>
  <c r="Q1149" i="49"/>
  <c r="U1149" i="49"/>
  <c r="AA1149" i="49"/>
  <c r="AG1149" i="49"/>
  <c r="X1150" i="49"/>
  <c r="AD1150" i="49"/>
  <c r="F1151" i="49"/>
  <c r="Q1151" i="49"/>
  <c r="U1151" i="49"/>
  <c r="AA1151" i="49"/>
  <c r="AG1151" i="49"/>
  <c r="J1190" i="49" l="1"/>
  <c r="P1288" i="49"/>
  <c r="J1138" i="49"/>
  <c r="M1130" i="49"/>
  <c r="M1136" i="49"/>
  <c r="O1123" i="49"/>
  <c r="N1190" i="49"/>
  <c r="N1162" i="49"/>
  <c r="AI1162" i="49" s="1"/>
  <c r="O1162" i="49"/>
  <c r="J1156" i="49"/>
  <c r="G1242" i="49"/>
  <c r="H1242" i="49" s="1"/>
  <c r="P1209" i="49"/>
  <c r="P1270" i="49"/>
  <c r="J1255" i="49"/>
  <c r="N1329" i="49"/>
  <c r="N1320" i="49"/>
  <c r="AN1320" i="49" s="1"/>
  <c r="M1303" i="49"/>
  <c r="O1301" i="49"/>
  <c r="M1299" i="49"/>
  <c r="K1301" i="49"/>
  <c r="K1378" i="49"/>
  <c r="J1368" i="49"/>
  <c r="P1421" i="49"/>
  <c r="P1412" i="49"/>
  <c r="P1404" i="49"/>
  <c r="J1401" i="49"/>
  <c r="K1463" i="49"/>
  <c r="J1449" i="49"/>
  <c r="N1463" i="49"/>
  <c r="G1455" i="49"/>
  <c r="H1455" i="49" s="1"/>
  <c r="J1519" i="49"/>
  <c r="M1463" i="49"/>
  <c r="AH1463" i="49" s="1"/>
  <c r="P1434" i="49"/>
  <c r="M1142" i="49"/>
  <c r="N1138" i="49"/>
  <c r="K1130" i="49"/>
  <c r="K1136" i="49"/>
  <c r="M1123" i="49"/>
  <c r="P1190" i="49"/>
  <c r="J1162" i="49"/>
  <c r="AJ1162" i="49" s="1"/>
  <c r="M1178" i="49"/>
  <c r="M1162" i="49"/>
  <c r="N1156" i="49"/>
  <c r="J1242" i="49"/>
  <c r="M1203" i="49"/>
  <c r="J1263" i="49"/>
  <c r="N1255" i="49"/>
  <c r="P1329" i="49"/>
  <c r="P1320" i="49"/>
  <c r="K1303" i="49"/>
  <c r="K1299" i="49"/>
  <c r="G1301" i="49"/>
  <c r="H1301" i="49" s="1"/>
  <c r="G1378" i="49"/>
  <c r="H1378" i="49" s="1"/>
  <c r="N1368" i="49"/>
  <c r="P1416" i="49"/>
  <c r="G1401" i="49"/>
  <c r="H1401" i="49" s="1"/>
  <c r="N1449" i="49"/>
  <c r="P1463" i="49"/>
  <c r="J1455" i="49"/>
  <c r="N1519" i="49"/>
  <c r="AN1519" i="49" s="1"/>
  <c r="G1519" i="49"/>
  <c r="H1519" i="49" s="1"/>
  <c r="K1142" i="49"/>
  <c r="P1138" i="49"/>
  <c r="G1130" i="49"/>
  <c r="H1130" i="49" s="1"/>
  <c r="G1136" i="49"/>
  <c r="H1136" i="49" s="1"/>
  <c r="K1123" i="49"/>
  <c r="G1162" i="49"/>
  <c r="H1162" i="49" s="1"/>
  <c r="K1178" i="49"/>
  <c r="K1162" i="49"/>
  <c r="G1160" i="49"/>
  <c r="H1160" i="49" s="1"/>
  <c r="P1156" i="49"/>
  <c r="N1242" i="49"/>
  <c r="AC1242" i="49" s="1"/>
  <c r="O1203" i="49"/>
  <c r="K1203" i="49"/>
  <c r="M1288" i="49"/>
  <c r="G1263" i="49"/>
  <c r="H1263" i="49" s="1"/>
  <c r="P1255" i="49"/>
  <c r="G1303" i="49"/>
  <c r="H1303" i="49" s="1"/>
  <c r="G1299" i="49"/>
  <c r="H1299" i="49" s="1"/>
  <c r="J1301" i="49"/>
  <c r="AO1301" i="49" s="1"/>
  <c r="J1378" i="49"/>
  <c r="P1368" i="49"/>
  <c r="O1401" i="49"/>
  <c r="P1449" i="49"/>
  <c r="N1455" i="49"/>
  <c r="M1434" i="49"/>
  <c r="P1519" i="49"/>
  <c r="G1142" i="49"/>
  <c r="H1142" i="49" s="1"/>
  <c r="J1130" i="49"/>
  <c r="J1136" i="49"/>
  <c r="O1178" i="49"/>
  <c r="G1178" i="49"/>
  <c r="H1178" i="49" s="1"/>
  <c r="P1242" i="49"/>
  <c r="G1233" i="49"/>
  <c r="H1233" i="49" s="1"/>
  <c r="M1209" i="49"/>
  <c r="G1203" i="49"/>
  <c r="H1203" i="49" s="1"/>
  <c r="K1288" i="49"/>
  <c r="O1286" i="49"/>
  <c r="M1270" i="49"/>
  <c r="N1257" i="49"/>
  <c r="O1257" i="49"/>
  <c r="J1303" i="49"/>
  <c r="J1299" i="49"/>
  <c r="N1301" i="49"/>
  <c r="AN1301" i="49" s="1"/>
  <c r="N1378" i="49"/>
  <c r="M1412" i="49"/>
  <c r="M1404" i="49"/>
  <c r="M1401" i="49"/>
  <c r="O1455" i="49"/>
  <c r="Z1470" i="49"/>
  <c r="P1455" i="49"/>
  <c r="K1434" i="49"/>
  <c r="AK1434" i="49" s="1"/>
  <c r="AK1512" i="49"/>
  <c r="N1412" i="49"/>
  <c r="J1463" i="49"/>
  <c r="J1142" i="49"/>
  <c r="N1130" i="49"/>
  <c r="N1136" i="49"/>
  <c r="M1190" i="49"/>
  <c r="J1178" i="49"/>
  <c r="AE1178" i="49" s="1"/>
  <c r="J1233" i="49"/>
  <c r="K1209" i="49"/>
  <c r="J1203" i="49"/>
  <c r="G1288" i="49"/>
  <c r="H1288" i="49" s="1"/>
  <c r="G1286" i="49"/>
  <c r="H1286" i="49" s="1"/>
  <c r="K1270" i="49"/>
  <c r="J1257" i="49"/>
  <c r="O1263" i="49"/>
  <c r="M1257" i="49"/>
  <c r="M1320" i="49"/>
  <c r="N1303" i="49"/>
  <c r="N1299" i="49"/>
  <c r="P1378" i="49"/>
  <c r="O1421" i="49"/>
  <c r="K1412" i="49"/>
  <c r="K1404" i="49"/>
  <c r="AK1404" i="49" s="1"/>
  <c r="K1401" i="49"/>
  <c r="G1434" i="49"/>
  <c r="H1434" i="49" s="1"/>
  <c r="T1512" i="49"/>
  <c r="N1270" i="49"/>
  <c r="N1142" i="49"/>
  <c r="M1138" i="49"/>
  <c r="O1136" i="49"/>
  <c r="P1130" i="49"/>
  <c r="N1123" i="49"/>
  <c r="K1190" i="49"/>
  <c r="M1156" i="49"/>
  <c r="G1209" i="49"/>
  <c r="H1209" i="49" s="1"/>
  <c r="J1288" i="49"/>
  <c r="G1270" i="49"/>
  <c r="H1270" i="49" s="1"/>
  <c r="G1257" i="49"/>
  <c r="H1257" i="49" s="1"/>
  <c r="M1263" i="49"/>
  <c r="AB1263" i="49" s="1"/>
  <c r="K1257" i="49"/>
  <c r="M1255" i="49"/>
  <c r="K1320" i="49"/>
  <c r="P1303" i="49"/>
  <c r="P1299" i="49"/>
  <c r="M1368" i="49"/>
  <c r="G1412" i="49"/>
  <c r="H1412" i="49" s="1"/>
  <c r="G1404" i="49"/>
  <c r="H1404" i="49" s="1"/>
  <c r="N1401" i="49"/>
  <c r="M1449" i="49"/>
  <c r="M1440" i="49"/>
  <c r="J1434" i="49"/>
  <c r="M1519" i="49"/>
  <c r="P1502" i="49"/>
  <c r="M1502" i="49"/>
  <c r="K1502" i="49"/>
  <c r="AP1502" i="49" s="1"/>
  <c r="J1502" i="49"/>
  <c r="N1502" i="49"/>
  <c r="AN1502" i="49" s="1"/>
  <c r="M1307" i="49"/>
  <c r="M1387" i="49"/>
  <c r="J1490" i="49"/>
  <c r="K1307" i="49"/>
  <c r="N1419" i="49"/>
  <c r="M1414" i="49"/>
  <c r="AM1414" i="49" s="1"/>
  <c r="K1387" i="49"/>
  <c r="AK1470" i="49"/>
  <c r="G1490" i="49"/>
  <c r="H1490" i="49" s="1"/>
  <c r="G1482" i="49"/>
  <c r="H1482" i="49" s="1"/>
  <c r="J1307" i="49"/>
  <c r="AF1470" i="49"/>
  <c r="M1510" i="49"/>
  <c r="P1307" i="49"/>
  <c r="J1356" i="49"/>
  <c r="K1372" i="49"/>
  <c r="AK1372" i="49" s="1"/>
  <c r="K1366" i="49"/>
  <c r="M1366" i="49"/>
  <c r="O1366" i="49"/>
  <c r="P1366" i="49"/>
  <c r="N1366" i="49"/>
  <c r="G1366" i="49"/>
  <c r="H1366" i="49" s="1"/>
  <c r="J1366" i="49"/>
  <c r="P1222" i="49"/>
  <c r="N1222" i="49"/>
  <c r="O1222" i="49"/>
  <c r="J1222" i="49"/>
  <c r="G1222" i="49"/>
  <c r="H1222" i="49" s="1"/>
  <c r="K1222" i="49"/>
  <c r="M1222" i="49"/>
  <c r="AR1222" i="49" s="1"/>
  <c r="O1295" i="49"/>
  <c r="G1295" i="49"/>
  <c r="H1295" i="49" s="1"/>
  <c r="K1295" i="49"/>
  <c r="M1295" i="49"/>
  <c r="P1295" i="49"/>
  <c r="AP1192" i="49"/>
  <c r="AF1192" i="49"/>
  <c r="Z1192" i="49"/>
  <c r="T1192" i="49"/>
  <c r="N1467" i="49"/>
  <c r="J1467" i="49"/>
  <c r="G1467" i="49"/>
  <c r="H1467" i="49" s="1"/>
  <c r="O1467" i="49"/>
  <c r="P1438" i="49"/>
  <c r="J1438" i="49"/>
  <c r="N1438" i="49"/>
  <c r="AN1438" i="49" s="1"/>
  <c r="K1438" i="49"/>
  <c r="J1389" i="49"/>
  <c r="G1389" i="49"/>
  <c r="H1389" i="49" s="1"/>
  <c r="K1389" i="49"/>
  <c r="M1389" i="49"/>
  <c r="O1389" i="49"/>
  <c r="O1498" i="49"/>
  <c r="G1498" i="49"/>
  <c r="H1498" i="49" s="1"/>
  <c r="K1498" i="49"/>
  <c r="M1498" i="49"/>
  <c r="P1498" i="49"/>
  <c r="N1356" i="49"/>
  <c r="P1356" i="49"/>
  <c r="P1417" i="49"/>
  <c r="M1356" i="49"/>
  <c r="V1356" i="49" s="1"/>
  <c r="K1356" i="49"/>
  <c r="M1286" i="49"/>
  <c r="K1286" i="49"/>
  <c r="J1196" i="49"/>
  <c r="K1196" i="49"/>
  <c r="P1184" i="49"/>
  <c r="P1180" i="49"/>
  <c r="P1172" i="49"/>
  <c r="M1160" i="49"/>
  <c r="G1237" i="49"/>
  <c r="H1237" i="49" s="1"/>
  <c r="N1251" i="49"/>
  <c r="N1318" i="49"/>
  <c r="N1310" i="49"/>
  <c r="J1352" i="49"/>
  <c r="J1348" i="49"/>
  <c r="J1416" i="49"/>
  <c r="AO1416" i="49" s="1"/>
  <c r="J1446" i="49"/>
  <c r="M1446" i="49"/>
  <c r="AM1446" i="49" s="1"/>
  <c r="G1514" i="49"/>
  <c r="H1514" i="49" s="1"/>
  <c r="P1510" i="49"/>
  <c r="M1504" i="49"/>
  <c r="M1486" i="49"/>
  <c r="O1484" i="49"/>
  <c r="M1482" i="49"/>
  <c r="AH1482" i="49" s="1"/>
  <c r="N1484" i="49"/>
  <c r="M1329" i="49"/>
  <c r="K1329" i="49"/>
  <c r="N1111" i="49"/>
  <c r="O1226" i="49"/>
  <c r="AB1240" i="49"/>
  <c r="N1283" i="49"/>
  <c r="W1283" i="49" s="1"/>
  <c r="G1276" i="49"/>
  <c r="H1276" i="49" s="1"/>
  <c r="M1146" i="49"/>
  <c r="P1111" i="49"/>
  <c r="G1196" i="49"/>
  <c r="H1196" i="49" s="1"/>
  <c r="N1168" i="49"/>
  <c r="AN1168" i="49" s="1"/>
  <c r="K1160" i="49"/>
  <c r="J1237" i="49"/>
  <c r="AH1240" i="49"/>
  <c r="O1233" i="49"/>
  <c r="P1283" i="49"/>
  <c r="J1276" i="49"/>
  <c r="P1251" i="49"/>
  <c r="O1318" i="49"/>
  <c r="P1318" i="49"/>
  <c r="P1310" i="49"/>
  <c r="N1352" i="49"/>
  <c r="N1348" i="49"/>
  <c r="AN1348" i="49" s="1"/>
  <c r="P1419" i="49"/>
  <c r="N1416" i="49"/>
  <c r="M1402" i="49"/>
  <c r="G1446" i="49"/>
  <c r="H1446" i="49" s="1"/>
  <c r="T1470" i="49"/>
  <c r="K1446" i="49"/>
  <c r="O1440" i="49"/>
  <c r="O1436" i="49"/>
  <c r="M1436" i="49"/>
  <c r="J1514" i="49"/>
  <c r="S1514" i="49" s="1"/>
  <c r="N1490" i="49"/>
  <c r="K1504" i="49"/>
  <c r="AF1504" i="49" s="1"/>
  <c r="K1486" i="49"/>
  <c r="K1482" i="49"/>
  <c r="P1484" i="49"/>
  <c r="G1146" i="49"/>
  <c r="H1146" i="49" s="1"/>
  <c r="M1180" i="49"/>
  <c r="AR1180" i="49" s="1"/>
  <c r="G1168" i="49"/>
  <c r="H1168" i="49" s="1"/>
  <c r="K1360" i="49"/>
  <c r="J1504" i="49"/>
  <c r="AJ1504" i="49" s="1"/>
  <c r="K1148" i="49"/>
  <c r="N1150" i="49"/>
  <c r="O1150" i="49"/>
  <c r="G1148" i="49"/>
  <c r="H1148" i="49" s="1"/>
  <c r="J1146" i="49"/>
  <c r="AJ1146" i="49" s="1"/>
  <c r="G1134" i="49"/>
  <c r="H1134" i="49" s="1"/>
  <c r="M1111" i="49"/>
  <c r="K1184" i="49"/>
  <c r="K1180" i="49"/>
  <c r="K1172" i="49"/>
  <c r="O1168" i="49"/>
  <c r="N1160" i="49"/>
  <c r="AS1160" i="49" s="1"/>
  <c r="M1233" i="49"/>
  <c r="AR1233" i="49" s="1"/>
  <c r="N1233" i="49"/>
  <c r="G1226" i="49"/>
  <c r="H1226" i="49" s="1"/>
  <c r="O1276" i="49"/>
  <c r="M1251" i="49"/>
  <c r="M1318" i="49"/>
  <c r="G1360" i="49"/>
  <c r="H1360" i="49" s="1"/>
  <c r="M1419" i="49"/>
  <c r="AM1419" i="49" s="1"/>
  <c r="G1414" i="49"/>
  <c r="H1414" i="49" s="1"/>
  <c r="J1402" i="49"/>
  <c r="G1387" i="49"/>
  <c r="H1387" i="49" s="1"/>
  <c r="N1446" i="49"/>
  <c r="J1436" i="49"/>
  <c r="K1510" i="49"/>
  <c r="AP1510" i="49" s="1"/>
  <c r="O1504" i="49"/>
  <c r="N1504" i="49"/>
  <c r="W1504" i="49" s="1"/>
  <c r="N1486" i="49"/>
  <c r="AI1486" i="49" s="1"/>
  <c r="N1482" i="49"/>
  <c r="M1484" i="49"/>
  <c r="K1310" i="49"/>
  <c r="P1514" i="49"/>
  <c r="J1150" i="49"/>
  <c r="M1150" i="49"/>
  <c r="J1148" i="49"/>
  <c r="AE1148" i="49" s="1"/>
  <c r="N1146" i="49"/>
  <c r="J1134" i="49"/>
  <c r="K1111" i="49"/>
  <c r="G1184" i="49"/>
  <c r="H1184" i="49" s="1"/>
  <c r="G1180" i="49"/>
  <c r="H1180" i="49" s="1"/>
  <c r="G1172" i="49"/>
  <c r="H1172" i="49" s="1"/>
  <c r="M1168" i="49"/>
  <c r="P1160" i="49"/>
  <c r="K1233" i="49"/>
  <c r="J1226" i="49"/>
  <c r="O1283" i="49"/>
  <c r="K1251" i="49"/>
  <c r="K1318" i="49"/>
  <c r="AK1318" i="49" s="1"/>
  <c r="O1310" i="49"/>
  <c r="J1360" i="49"/>
  <c r="M1352" i="49"/>
  <c r="AR1352" i="49" s="1"/>
  <c r="M1348" i="49"/>
  <c r="K1419" i="49"/>
  <c r="M1416" i="49"/>
  <c r="O1414" i="49"/>
  <c r="O1402" i="49"/>
  <c r="J1414" i="49"/>
  <c r="N1402" i="49"/>
  <c r="J1387" i="49"/>
  <c r="S1387" i="49" s="1"/>
  <c r="N1440" i="49"/>
  <c r="N1436" i="49"/>
  <c r="G1510" i="49"/>
  <c r="H1510" i="49" s="1"/>
  <c r="O1490" i="49"/>
  <c r="P1486" i="49"/>
  <c r="P1482" i="49"/>
  <c r="K1484" i="49"/>
  <c r="G1150" i="49"/>
  <c r="H1150" i="49" s="1"/>
  <c r="K1150" i="49"/>
  <c r="N1148" i="49"/>
  <c r="P1146" i="49"/>
  <c r="N1134" i="49"/>
  <c r="G1111" i="49"/>
  <c r="H1111" i="49" s="1"/>
  <c r="O1196" i="49"/>
  <c r="J1184" i="49"/>
  <c r="J1180" i="49"/>
  <c r="AJ1180" i="49" s="1"/>
  <c r="J1172" i="49"/>
  <c r="K1168" i="49"/>
  <c r="AM1240" i="49"/>
  <c r="N1226" i="49"/>
  <c r="G1283" i="49"/>
  <c r="H1283" i="49" s="1"/>
  <c r="M1276" i="49"/>
  <c r="G1251" i="49"/>
  <c r="H1251" i="49" s="1"/>
  <c r="G1318" i="49"/>
  <c r="H1318" i="49" s="1"/>
  <c r="G1310" i="49"/>
  <c r="H1310" i="49" s="1"/>
  <c r="N1360" i="49"/>
  <c r="K1352" i="49"/>
  <c r="K1348" i="49"/>
  <c r="G1419" i="49"/>
  <c r="H1419" i="49" s="1"/>
  <c r="K1416" i="49"/>
  <c r="N1414" i="49"/>
  <c r="N1387" i="49"/>
  <c r="W1387" i="49" s="1"/>
  <c r="J1440" i="49"/>
  <c r="J1510" i="49"/>
  <c r="S1510" i="49" s="1"/>
  <c r="M1490" i="49"/>
  <c r="G1484" i="49"/>
  <c r="H1484" i="49" s="1"/>
  <c r="J1160" i="49"/>
  <c r="AJ1160" i="49" s="1"/>
  <c r="P1148" i="49"/>
  <c r="P1134" i="49"/>
  <c r="J1111" i="49"/>
  <c r="S1111" i="49" s="1"/>
  <c r="N1196" i="49"/>
  <c r="M1196" i="49"/>
  <c r="V1196" i="49" s="1"/>
  <c r="N1184" i="49"/>
  <c r="N1180" i="49"/>
  <c r="N1172" i="49"/>
  <c r="J1251" i="49"/>
  <c r="P1360" i="49"/>
  <c r="G1352" i="49"/>
  <c r="H1352" i="49" s="1"/>
  <c r="G1348" i="49"/>
  <c r="H1348" i="49" s="1"/>
  <c r="J1419" i="49"/>
  <c r="AO1419" i="49" s="1"/>
  <c r="G1416" i="49"/>
  <c r="H1416" i="49" s="1"/>
  <c r="P1387" i="49"/>
  <c r="G1440" i="49"/>
  <c r="H1440" i="49" s="1"/>
  <c r="O1446" i="49"/>
  <c r="N1510" i="49"/>
  <c r="K1490" i="49"/>
  <c r="AF1490" i="49" s="1"/>
  <c r="O1331" i="49"/>
  <c r="K1331" i="49"/>
  <c r="AK1331" i="49" s="1"/>
  <c r="M1331" i="49"/>
  <c r="P1331" i="49"/>
  <c r="N1331" i="49"/>
  <c r="J1331" i="49"/>
  <c r="P1207" i="49"/>
  <c r="N1207" i="49"/>
  <c r="AN1207" i="49" s="1"/>
  <c r="J1207" i="49"/>
  <c r="G1207" i="49"/>
  <c r="H1207" i="49" s="1"/>
  <c r="K1207" i="49"/>
  <c r="O1207" i="49"/>
  <c r="M1132" i="49"/>
  <c r="P1132" i="49"/>
  <c r="N1132" i="49"/>
  <c r="J1132" i="49"/>
  <c r="AJ1132" i="49" s="1"/>
  <c r="O1132" i="49"/>
  <c r="G1132" i="49"/>
  <c r="H1132" i="49" s="1"/>
  <c r="P1314" i="49"/>
  <c r="O1314" i="49"/>
  <c r="N1314" i="49"/>
  <c r="J1314" i="49"/>
  <c r="G1314" i="49"/>
  <c r="H1314" i="49" s="1"/>
  <c r="K1314" i="49"/>
  <c r="AP1314" i="49" s="1"/>
  <c r="O1115" i="49"/>
  <c r="M1115" i="49"/>
  <c r="V1115" i="49" s="1"/>
  <c r="P1115" i="49"/>
  <c r="N1115" i="49"/>
  <c r="J1115" i="49"/>
  <c r="G1115" i="49"/>
  <c r="H1115" i="49" s="1"/>
  <c r="P1500" i="49"/>
  <c r="N1500" i="49"/>
  <c r="AN1500" i="49" s="1"/>
  <c r="O1500" i="49"/>
  <c r="J1500" i="49"/>
  <c r="S1500" i="49" s="1"/>
  <c r="G1500" i="49"/>
  <c r="H1500" i="49" s="1"/>
  <c r="K1500" i="49"/>
  <c r="AF1500" i="49" s="1"/>
  <c r="O1453" i="49"/>
  <c r="P1453" i="49"/>
  <c r="N1453" i="49"/>
  <c r="AI1453" i="49" s="1"/>
  <c r="J1453" i="49"/>
  <c r="Y1453" i="49" s="1"/>
  <c r="G1453" i="49"/>
  <c r="H1453" i="49" s="1"/>
  <c r="K1453" i="49"/>
  <c r="M1453" i="49"/>
  <c r="P1517" i="49"/>
  <c r="N1517" i="49"/>
  <c r="J1517" i="49"/>
  <c r="AO1517" i="49" s="1"/>
  <c r="G1517" i="49"/>
  <c r="H1517" i="49" s="1"/>
  <c r="O1517" i="49"/>
  <c r="M1517" i="49"/>
  <c r="V1517" i="49" s="1"/>
  <c r="N1417" i="49"/>
  <c r="J1417" i="49"/>
  <c r="G1417" i="49"/>
  <c r="H1417" i="49" s="1"/>
  <c r="O1417" i="49"/>
  <c r="K1417" i="49"/>
  <c r="P1397" i="49"/>
  <c r="G1397" i="49"/>
  <c r="H1397" i="49" s="1"/>
  <c r="J1397" i="49"/>
  <c r="AJ1397" i="49" s="1"/>
  <c r="K1397" i="49"/>
  <c r="N1397" i="49"/>
  <c r="M1397" i="49"/>
  <c r="O1397" i="49"/>
  <c r="O1228" i="49"/>
  <c r="P1228" i="49"/>
  <c r="N1228" i="49"/>
  <c r="AS1228" i="49" s="1"/>
  <c r="J1228" i="49"/>
  <c r="AJ1228" i="49" s="1"/>
  <c r="G1228" i="49"/>
  <c r="H1228" i="49" s="1"/>
  <c r="K1228" i="49"/>
  <c r="M1228" i="49"/>
  <c r="O1281" i="49"/>
  <c r="P1281" i="49"/>
  <c r="N1281" i="49"/>
  <c r="W1281" i="49" s="1"/>
  <c r="J1281" i="49"/>
  <c r="AJ1281" i="49" s="1"/>
  <c r="G1281" i="49"/>
  <c r="H1281" i="49" s="1"/>
  <c r="K1281" i="49"/>
  <c r="M1281" i="49"/>
  <c r="P1261" i="49"/>
  <c r="K1261" i="49"/>
  <c r="M1261" i="49"/>
  <c r="O1261" i="49"/>
  <c r="G1261" i="49"/>
  <c r="H1261" i="49" s="1"/>
  <c r="J1261" i="49"/>
  <c r="AO1261" i="49" s="1"/>
  <c r="N1261" i="49"/>
  <c r="M1421" i="49"/>
  <c r="K1421" i="49"/>
  <c r="M1514" i="49"/>
  <c r="K1514" i="49"/>
  <c r="M1283" i="49"/>
  <c r="K1283" i="49"/>
  <c r="M1237" i="49"/>
  <c r="K1237" i="49"/>
  <c r="M1467" i="49"/>
  <c r="K1467" i="49"/>
  <c r="M1332" i="49"/>
  <c r="K1332" i="49"/>
  <c r="AR1519" i="49"/>
  <c r="AH1519" i="49"/>
  <c r="AB1519" i="49"/>
  <c r="V1519" i="49"/>
  <c r="AM1519" i="49"/>
  <c r="AS1519" i="49"/>
  <c r="AI1519" i="49"/>
  <c r="AC1519" i="49"/>
  <c r="O1513" i="49"/>
  <c r="M1513" i="49"/>
  <c r="K1513" i="49"/>
  <c r="P1513" i="49"/>
  <c r="G1513" i="49"/>
  <c r="H1513" i="49" s="1"/>
  <c r="N1513" i="49"/>
  <c r="J1513" i="49"/>
  <c r="O1518" i="49"/>
  <c r="M1518" i="49"/>
  <c r="K1518" i="49"/>
  <c r="N1518" i="49"/>
  <c r="J1518" i="49"/>
  <c r="P1518" i="49"/>
  <c r="G1518" i="49"/>
  <c r="H1518" i="49" s="1"/>
  <c r="AP1517" i="49"/>
  <c r="AF1517" i="49"/>
  <c r="Z1517" i="49"/>
  <c r="T1517" i="49"/>
  <c r="AK1517" i="49"/>
  <c r="AE1517" i="49"/>
  <c r="AN1514" i="49"/>
  <c r="AS1514" i="49"/>
  <c r="AC1514" i="49"/>
  <c r="AI1514" i="49"/>
  <c r="W1514" i="49"/>
  <c r="AF1510" i="49"/>
  <c r="Z1510" i="49"/>
  <c r="T1510" i="49"/>
  <c r="AK1510" i="49"/>
  <c r="AJ1510" i="49"/>
  <c r="Y1510" i="49"/>
  <c r="O1507" i="49"/>
  <c r="M1507" i="49"/>
  <c r="K1507" i="49"/>
  <c r="P1507" i="49"/>
  <c r="G1507" i="49"/>
  <c r="H1507" i="49" s="1"/>
  <c r="N1507" i="49"/>
  <c r="J1507" i="49"/>
  <c r="AR1506" i="49"/>
  <c r="AH1506" i="49"/>
  <c r="AB1506" i="49"/>
  <c r="V1506" i="49"/>
  <c r="AM1506" i="49"/>
  <c r="AN1506" i="49"/>
  <c r="AI1506" i="49"/>
  <c r="W1506" i="49"/>
  <c r="AS1506" i="49"/>
  <c r="AC1506" i="49"/>
  <c r="AJ1512" i="49"/>
  <c r="AO1512" i="49"/>
  <c r="Y1512" i="49"/>
  <c r="AE1512" i="49"/>
  <c r="S1512" i="49"/>
  <c r="AP1508" i="49"/>
  <c r="AF1508" i="49"/>
  <c r="Z1508" i="49"/>
  <c r="T1508" i="49"/>
  <c r="AK1508" i="49"/>
  <c r="O1503" i="49"/>
  <c r="M1503" i="49"/>
  <c r="K1503" i="49"/>
  <c r="P1503" i="49"/>
  <c r="G1503" i="49"/>
  <c r="H1503" i="49" s="1"/>
  <c r="N1503" i="49"/>
  <c r="J1503" i="49"/>
  <c r="AR1502" i="49"/>
  <c r="AH1502" i="49"/>
  <c r="AB1502" i="49"/>
  <c r="V1502" i="49"/>
  <c r="AM1502" i="49"/>
  <c r="AI1502" i="49"/>
  <c r="AS1502" i="49"/>
  <c r="O1499" i="49"/>
  <c r="M1499" i="49"/>
  <c r="K1499" i="49"/>
  <c r="P1499" i="49"/>
  <c r="G1499" i="49"/>
  <c r="H1499" i="49" s="1"/>
  <c r="N1499" i="49"/>
  <c r="J1499" i="49"/>
  <c r="AR1498" i="49"/>
  <c r="AH1498" i="49"/>
  <c r="AB1498" i="49"/>
  <c r="V1498" i="49"/>
  <c r="AM1498" i="49"/>
  <c r="AN1498" i="49"/>
  <c r="AI1498" i="49"/>
  <c r="W1498" i="49"/>
  <c r="AS1498" i="49"/>
  <c r="AC1498" i="49"/>
  <c r="O1495" i="49"/>
  <c r="M1495" i="49"/>
  <c r="K1495" i="49"/>
  <c r="P1495" i="49"/>
  <c r="G1495" i="49"/>
  <c r="H1495" i="49" s="1"/>
  <c r="N1495" i="49"/>
  <c r="J1495" i="49"/>
  <c r="AR1494" i="49"/>
  <c r="AH1494" i="49"/>
  <c r="AB1494" i="49"/>
  <c r="V1494" i="49"/>
  <c r="AM1494" i="49"/>
  <c r="AN1494" i="49"/>
  <c r="AI1494" i="49"/>
  <c r="W1494" i="49"/>
  <c r="AS1494" i="49"/>
  <c r="AC1494" i="49"/>
  <c r="AN1490" i="49"/>
  <c r="AS1490" i="49"/>
  <c r="AI1490" i="49"/>
  <c r="AC1490" i="49"/>
  <c r="W1490" i="49"/>
  <c r="O1509" i="49"/>
  <c r="M1509" i="49"/>
  <c r="K1509" i="49"/>
  <c r="N1509" i="49"/>
  <c r="J1509" i="49"/>
  <c r="P1509" i="49"/>
  <c r="G1509" i="49"/>
  <c r="H1509" i="49" s="1"/>
  <c r="AJ1508" i="49"/>
  <c r="AO1508" i="49"/>
  <c r="Y1508" i="49"/>
  <c r="AE1508" i="49"/>
  <c r="S1508" i="49"/>
  <c r="O1505" i="49"/>
  <c r="M1505" i="49"/>
  <c r="K1505" i="49"/>
  <c r="N1505" i="49"/>
  <c r="J1505" i="49"/>
  <c r="P1505" i="49"/>
  <c r="G1505" i="49"/>
  <c r="H1505" i="49" s="1"/>
  <c r="AP1504" i="49"/>
  <c r="AO1504" i="49"/>
  <c r="AE1504" i="49"/>
  <c r="O1501" i="49"/>
  <c r="M1501" i="49"/>
  <c r="K1501" i="49"/>
  <c r="N1501" i="49"/>
  <c r="J1501" i="49"/>
  <c r="P1501" i="49"/>
  <c r="G1501" i="49"/>
  <c r="H1501" i="49" s="1"/>
  <c r="AR1500" i="49"/>
  <c r="AH1500" i="49"/>
  <c r="AB1500" i="49"/>
  <c r="V1500" i="49"/>
  <c r="AM1500" i="49"/>
  <c r="W1500" i="49"/>
  <c r="AP1496" i="49"/>
  <c r="AF1496" i="49"/>
  <c r="Z1496" i="49"/>
  <c r="T1496" i="49"/>
  <c r="AK1496" i="49"/>
  <c r="AJ1496" i="49"/>
  <c r="AO1496" i="49"/>
  <c r="Y1496" i="49"/>
  <c r="AE1496" i="49"/>
  <c r="S1496" i="49"/>
  <c r="O1493" i="49"/>
  <c r="M1493" i="49"/>
  <c r="K1493" i="49"/>
  <c r="N1493" i="49"/>
  <c r="J1493" i="49"/>
  <c r="P1493" i="49"/>
  <c r="G1493" i="49"/>
  <c r="H1493" i="49" s="1"/>
  <c r="AR1492" i="49"/>
  <c r="AH1492" i="49"/>
  <c r="AB1492" i="49"/>
  <c r="V1492" i="49"/>
  <c r="AM1492" i="49"/>
  <c r="AN1492" i="49"/>
  <c r="AS1492" i="49"/>
  <c r="AC1492" i="49"/>
  <c r="AI1492" i="49"/>
  <c r="W1492" i="49"/>
  <c r="AP1486" i="49"/>
  <c r="AF1486" i="49"/>
  <c r="Z1486" i="49"/>
  <c r="T1486" i="49"/>
  <c r="AK1486" i="49"/>
  <c r="AJ1486" i="49"/>
  <c r="AE1486" i="49"/>
  <c r="S1486" i="49"/>
  <c r="AO1486" i="49"/>
  <c r="Y1486" i="49"/>
  <c r="AP1482" i="49"/>
  <c r="AF1482" i="49"/>
  <c r="Z1482" i="49"/>
  <c r="T1482" i="49"/>
  <c r="AK1482" i="49"/>
  <c r="AJ1482" i="49"/>
  <c r="AE1482" i="49"/>
  <c r="S1482" i="49"/>
  <c r="AO1482" i="49"/>
  <c r="Y1482" i="49"/>
  <c r="AP1478" i="49"/>
  <c r="AF1478" i="49"/>
  <c r="Z1478" i="49"/>
  <c r="T1478" i="49"/>
  <c r="AK1478" i="49"/>
  <c r="AJ1478" i="49"/>
  <c r="AE1478" i="49"/>
  <c r="S1478" i="49"/>
  <c r="AO1478" i="49"/>
  <c r="Y1478" i="49"/>
  <c r="O1489" i="49"/>
  <c r="M1489" i="49"/>
  <c r="K1489" i="49"/>
  <c r="N1489" i="49"/>
  <c r="J1489" i="49"/>
  <c r="P1489" i="49"/>
  <c r="G1489" i="49"/>
  <c r="H1489" i="49" s="1"/>
  <c r="AR1488" i="49"/>
  <c r="AH1488" i="49"/>
  <c r="AB1488" i="49"/>
  <c r="V1488" i="49"/>
  <c r="AM1488" i="49"/>
  <c r="AN1488" i="49"/>
  <c r="AS1488" i="49"/>
  <c r="AC1488" i="49"/>
  <c r="AI1488" i="49"/>
  <c r="W1488" i="49"/>
  <c r="AP1484" i="49"/>
  <c r="AF1484" i="49"/>
  <c r="Z1484" i="49"/>
  <c r="T1484" i="49"/>
  <c r="AK1484" i="49"/>
  <c r="AJ1484" i="49"/>
  <c r="AO1484" i="49"/>
  <c r="Y1484" i="49"/>
  <c r="AE1484" i="49"/>
  <c r="S1484" i="49"/>
  <c r="O1481" i="49"/>
  <c r="M1481" i="49"/>
  <c r="K1481" i="49"/>
  <c r="N1481" i="49"/>
  <c r="J1481" i="49"/>
  <c r="P1481" i="49"/>
  <c r="G1481" i="49"/>
  <c r="H1481" i="49" s="1"/>
  <c r="AR1480" i="49"/>
  <c r="AH1480" i="49"/>
  <c r="AB1480" i="49"/>
  <c r="V1480" i="49"/>
  <c r="AM1480" i="49"/>
  <c r="AN1480" i="49"/>
  <c r="AS1480" i="49"/>
  <c r="AC1480" i="49"/>
  <c r="AI1480" i="49"/>
  <c r="W1480" i="49"/>
  <c r="AP1519" i="49"/>
  <c r="AF1519" i="49"/>
  <c r="Z1519" i="49"/>
  <c r="T1519" i="49"/>
  <c r="AK1519" i="49"/>
  <c r="AJ1519" i="49"/>
  <c r="AE1519" i="49"/>
  <c r="S1519" i="49"/>
  <c r="Y1519" i="49"/>
  <c r="AO1519" i="49"/>
  <c r="O1516" i="49"/>
  <c r="M1516" i="49"/>
  <c r="K1516" i="49"/>
  <c r="P1516" i="49"/>
  <c r="G1516" i="49"/>
  <c r="H1516" i="49" s="1"/>
  <c r="N1516" i="49"/>
  <c r="J1516" i="49"/>
  <c r="AB1517" i="49"/>
  <c r="AN1517" i="49"/>
  <c r="AS1517" i="49"/>
  <c r="AC1517" i="49"/>
  <c r="AI1517" i="49"/>
  <c r="W1517" i="49"/>
  <c r="O1515" i="49"/>
  <c r="M1515" i="49"/>
  <c r="K1515" i="49"/>
  <c r="N1515" i="49"/>
  <c r="J1515" i="49"/>
  <c r="P1515" i="49"/>
  <c r="G1515" i="49"/>
  <c r="H1515" i="49" s="1"/>
  <c r="AJ1514" i="49"/>
  <c r="AO1514" i="49"/>
  <c r="Y1514" i="49"/>
  <c r="AE1514" i="49"/>
  <c r="O1511" i="49"/>
  <c r="M1511" i="49"/>
  <c r="K1511" i="49"/>
  <c r="P1511" i="49"/>
  <c r="G1511" i="49"/>
  <c r="H1511" i="49" s="1"/>
  <c r="N1511" i="49"/>
  <c r="J1511" i="49"/>
  <c r="AR1510" i="49"/>
  <c r="AH1510" i="49"/>
  <c r="AB1510" i="49"/>
  <c r="V1510" i="49"/>
  <c r="AM1510" i="49"/>
  <c r="AN1510" i="49"/>
  <c r="AI1510" i="49"/>
  <c r="W1510" i="49"/>
  <c r="AC1510" i="49"/>
  <c r="AS1510" i="49"/>
  <c r="AP1506" i="49"/>
  <c r="AF1506" i="49"/>
  <c r="Z1506" i="49"/>
  <c r="T1506" i="49"/>
  <c r="AK1506" i="49"/>
  <c r="AJ1506" i="49"/>
  <c r="AE1506" i="49"/>
  <c r="S1506" i="49"/>
  <c r="AO1506" i="49"/>
  <c r="Y1506" i="49"/>
  <c r="AN1512" i="49"/>
  <c r="AC1512" i="49"/>
  <c r="AS1512" i="49"/>
  <c r="AI1512" i="49"/>
  <c r="W1512" i="49"/>
  <c r="AR1508" i="49"/>
  <c r="AH1508" i="49"/>
  <c r="AB1508" i="49"/>
  <c r="V1508" i="49"/>
  <c r="AM1508" i="49"/>
  <c r="AJ1502" i="49"/>
  <c r="AE1502" i="49"/>
  <c r="S1502" i="49"/>
  <c r="AO1502" i="49"/>
  <c r="Y1502" i="49"/>
  <c r="AP1498" i="49"/>
  <c r="AF1498" i="49"/>
  <c r="Z1498" i="49"/>
  <c r="T1498" i="49"/>
  <c r="AK1498" i="49"/>
  <c r="AJ1498" i="49"/>
  <c r="AE1498" i="49"/>
  <c r="S1498" i="49"/>
  <c r="AO1498" i="49"/>
  <c r="Y1498" i="49"/>
  <c r="AP1494" i="49"/>
  <c r="AF1494" i="49"/>
  <c r="Z1494" i="49"/>
  <c r="T1494" i="49"/>
  <c r="AK1494" i="49"/>
  <c r="AJ1494" i="49"/>
  <c r="AE1494" i="49"/>
  <c r="S1494" i="49"/>
  <c r="AO1494" i="49"/>
  <c r="Y1494" i="49"/>
  <c r="O1491" i="49"/>
  <c r="M1491" i="49"/>
  <c r="K1491" i="49"/>
  <c r="P1491" i="49"/>
  <c r="N1491" i="49"/>
  <c r="J1491" i="49"/>
  <c r="G1491" i="49"/>
  <c r="H1491" i="49" s="1"/>
  <c r="AJ1490" i="49"/>
  <c r="AO1490" i="49"/>
  <c r="AE1490" i="49"/>
  <c r="Y1490" i="49"/>
  <c r="S1490" i="49"/>
  <c r="AN1508" i="49"/>
  <c r="AS1508" i="49"/>
  <c r="AC1508" i="49"/>
  <c r="AI1508" i="49"/>
  <c r="W1508" i="49"/>
  <c r="AR1504" i="49"/>
  <c r="AH1504" i="49"/>
  <c r="AB1504" i="49"/>
  <c r="V1504" i="49"/>
  <c r="AM1504" i="49"/>
  <c r="AI1504" i="49"/>
  <c r="AP1500" i="49"/>
  <c r="Z1500" i="49"/>
  <c r="AK1500" i="49"/>
  <c r="AO1500" i="49"/>
  <c r="Y1500" i="49"/>
  <c r="AE1500" i="49"/>
  <c r="O1497" i="49"/>
  <c r="M1497" i="49"/>
  <c r="K1497" i="49"/>
  <c r="N1497" i="49"/>
  <c r="J1497" i="49"/>
  <c r="P1497" i="49"/>
  <c r="G1497" i="49"/>
  <c r="H1497" i="49" s="1"/>
  <c r="AR1496" i="49"/>
  <c r="AH1496" i="49"/>
  <c r="AB1496" i="49"/>
  <c r="V1496" i="49"/>
  <c r="AM1496" i="49"/>
  <c r="AN1496" i="49"/>
  <c r="AS1496" i="49"/>
  <c r="AC1496" i="49"/>
  <c r="AI1496" i="49"/>
  <c r="W1496" i="49"/>
  <c r="AP1492" i="49"/>
  <c r="AF1492" i="49"/>
  <c r="Z1492" i="49"/>
  <c r="T1492" i="49"/>
  <c r="AK1492" i="49"/>
  <c r="AJ1492" i="49"/>
  <c r="AO1492" i="49"/>
  <c r="Y1492" i="49"/>
  <c r="AE1492" i="49"/>
  <c r="S1492" i="49"/>
  <c r="AR1490" i="49"/>
  <c r="AH1490" i="49"/>
  <c r="AB1490" i="49"/>
  <c r="V1490" i="49"/>
  <c r="AM1490" i="49"/>
  <c r="O1487" i="49"/>
  <c r="M1487" i="49"/>
  <c r="K1487" i="49"/>
  <c r="P1487" i="49"/>
  <c r="G1487" i="49"/>
  <c r="H1487" i="49" s="1"/>
  <c r="N1487" i="49"/>
  <c r="J1487" i="49"/>
  <c r="AR1486" i="49"/>
  <c r="AH1486" i="49"/>
  <c r="AB1486" i="49"/>
  <c r="V1486" i="49"/>
  <c r="AM1486" i="49"/>
  <c r="AN1486" i="49"/>
  <c r="O1483" i="49"/>
  <c r="M1483" i="49"/>
  <c r="K1483" i="49"/>
  <c r="P1483" i="49"/>
  <c r="G1483" i="49"/>
  <c r="H1483" i="49" s="1"/>
  <c r="N1483" i="49"/>
  <c r="J1483" i="49"/>
  <c r="AR1482" i="49"/>
  <c r="AN1482" i="49"/>
  <c r="AI1482" i="49"/>
  <c r="W1482" i="49"/>
  <c r="AS1482" i="49"/>
  <c r="AC1482" i="49"/>
  <c r="O1479" i="49"/>
  <c r="M1479" i="49"/>
  <c r="K1479" i="49"/>
  <c r="P1479" i="49"/>
  <c r="G1479" i="49"/>
  <c r="H1479" i="49" s="1"/>
  <c r="N1479" i="49"/>
  <c r="J1479" i="49"/>
  <c r="AR1478" i="49"/>
  <c r="AH1478" i="49"/>
  <c r="AB1478" i="49"/>
  <c r="V1478" i="49"/>
  <c r="AM1478" i="49"/>
  <c r="AN1478" i="49"/>
  <c r="AI1478" i="49"/>
  <c r="W1478" i="49"/>
  <c r="AS1478" i="49"/>
  <c r="AC1478" i="49"/>
  <c r="AP1488" i="49"/>
  <c r="AF1488" i="49"/>
  <c r="Z1488" i="49"/>
  <c r="T1488" i="49"/>
  <c r="AK1488" i="49"/>
  <c r="AJ1488" i="49"/>
  <c r="AO1488" i="49"/>
  <c r="Y1488" i="49"/>
  <c r="AE1488" i="49"/>
  <c r="S1488" i="49"/>
  <c r="O1485" i="49"/>
  <c r="M1485" i="49"/>
  <c r="K1485" i="49"/>
  <c r="N1485" i="49"/>
  <c r="J1485" i="49"/>
  <c r="P1485" i="49"/>
  <c r="G1485" i="49"/>
  <c r="H1485" i="49" s="1"/>
  <c r="AR1484" i="49"/>
  <c r="AH1484" i="49"/>
  <c r="AB1484" i="49"/>
  <c r="V1484" i="49"/>
  <c r="AM1484" i="49"/>
  <c r="AN1484" i="49"/>
  <c r="AS1484" i="49"/>
  <c r="AC1484" i="49"/>
  <c r="AI1484" i="49"/>
  <c r="W1484" i="49"/>
  <c r="AP1480" i="49"/>
  <c r="AF1480" i="49"/>
  <c r="Z1480" i="49"/>
  <c r="T1480" i="49"/>
  <c r="AK1480" i="49"/>
  <c r="AJ1480" i="49"/>
  <c r="AO1480" i="49"/>
  <c r="Y1480" i="49"/>
  <c r="AE1480" i="49"/>
  <c r="S1480" i="49"/>
  <c r="O1473" i="49"/>
  <c r="M1473" i="49"/>
  <c r="K1473" i="49"/>
  <c r="P1473" i="49"/>
  <c r="N1473" i="49"/>
  <c r="J1473" i="49"/>
  <c r="G1473" i="49"/>
  <c r="H1473" i="49" s="1"/>
  <c r="AJ1472" i="49"/>
  <c r="AO1472" i="49"/>
  <c r="AE1472" i="49"/>
  <c r="Y1472" i="49"/>
  <c r="S1472" i="49"/>
  <c r="AR1472" i="49"/>
  <c r="AH1472" i="49"/>
  <c r="AB1472" i="49"/>
  <c r="V1472" i="49"/>
  <c r="AM1472" i="49"/>
  <c r="AN1470" i="49"/>
  <c r="AS1470" i="49"/>
  <c r="AC1470" i="49"/>
  <c r="AI1470" i="49"/>
  <c r="W1470" i="49"/>
  <c r="AM1469" i="49"/>
  <c r="AR1469" i="49"/>
  <c r="AB1469" i="49"/>
  <c r="V1469" i="49"/>
  <c r="AH1469" i="49"/>
  <c r="AS1469" i="49"/>
  <c r="AI1469" i="49"/>
  <c r="AC1469" i="49"/>
  <c r="AN1469" i="49"/>
  <c r="W1469" i="49"/>
  <c r="AP1465" i="49"/>
  <c r="AF1465" i="49"/>
  <c r="Z1465" i="49"/>
  <c r="T1465" i="49"/>
  <c r="AK1465" i="49"/>
  <c r="AJ1465" i="49"/>
  <c r="AE1465" i="49"/>
  <c r="S1465" i="49"/>
  <c r="Y1465" i="49"/>
  <c r="AO1465" i="49"/>
  <c r="O1462" i="49"/>
  <c r="M1462" i="49"/>
  <c r="K1462" i="49"/>
  <c r="P1462" i="49"/>
  <c r="G1462" i="49"/>
  <c r="H1462" i="49" s="1"/>
  <c r="N1462" i="49"/>
  <c r="J1462" i="49"/>
  <c r="AR1461" i="49"/>
  <c r="AH1461" i="49"/>
  <c r="AB1461" i="49"/>
  <c r="V1461" i="49"/>
  <c r="AM1461" i="49"/>
  <c r="AN1461" i="49"/>
  <c r="AI1461" i="49"/>
  <c r="W1461" i="49"/>
  <c r="AS1461" i="49"/>
  <c r="AC1461" i="49"/>
  <c r="AN1467" i="49"/>
  <c r="AS1467" i="49"/>
  <c r="AC1467" i="49"/>
  <c r="AI1467" i="49"/>
  <c r="W1467" i="49"/>
  <c r="AR1463" i="49"/>
  <c r="O1458" i="49"/>
  <c r="M1458" i="49"/>
  <c r="K1458" i="49"/>
  <c r="P1458" i="49"/>
  <c r="G1458" i="49"/>
  <c r="H1458" i="49" s="1"/>
  <c r="N1458" i="49"/>
  <c r="J1458" i="49"/>
  <c r="AR1457" i="49"/>
  <c r="AH1457" i="49"/>
  <c r="AB1457" i="49"/>
  <c r="V1457" i="49"/>
  <c r="AM1457" i="49"/>
  <c r="AN1457" i="49"/>
  <c r="AI1457" i="49"/>
  <c r="W1457" i="49"/>
  <c r="AS1457" i="49"/>
  <c r="AC1457" i="49"/>
  <c r="O1454" i="49"/>
  <c r="M1454" i="49"/>
  <c r="K1454" i="49"/>
  <c r="P1454" i="49"/>
  <c r="G1454" i="49"/>
  <c r="H1454" i="49" s="1"/>
  <c r="N1454" i="49"/>
  <c r="J1454" i="49"/>
  <c r="AR1453" i="49"/>
  <c r="AH1453" i="49"/>
  <c r="AB1453" i="49"/>
  <c r="V1453" i="49"/>
  <c r="AM1453" i="49"/>
  <c r="AN1453" i="49"/>
  <c r="O1450" i="49"/>
  <c r="M1450" i="49"/>
  <c r="K1450" i="49"/>
  <c r="P1450" i="49"/>
  <c r="G1450" i="49"/>
  <c r="H1450" i="49" s="1"/>
  <c r="N1450" i="49"/>
  <c r="J1450" i="49"/>
  <c r="AR1449" i="49"/>
  <c r="AH1449" i="49"/>
  <c r="AB1449" i="49"/>
  <c r="V1449" i="49"/>
  <c r="AM1449" i="49"/>
  <c r="AN1449" i="49"/>
  <c r="AI1449" i="49"/>
  <c r="W1449" i="49"/>
  <c r="AS1449" i="49"/>
  <c r="AC1449" i="49"/>
  <c r="AS1446" i="49"/>
  <c r="AI1446" i="49"/>
  <c r="AC1446" i="49"/>
  <c r="AN1446" i="49"/>
  <c r="W1446" i="49"/>
  <c r="AO1446" i="49"/>
  <c r="AE1446" i="49"/>
  <c r="Y1446" i="49"/>
  <c r="AJ1446" i="49"/>
  <c r="S1446" i="49"/>
  <c r="O1445" i="49"/>
  <c r="M1445" i="49"/>
  <c r="K1445" i="49"/>
  <c r="P1445" i="49"/>
  <c r="N1445" i="49"/>
  <c r="J1445" i="49"/>
  <c r="G1445" i="49"/>
  <c r="H1445" i="49" s="1"/>
  <c r="AJ1444" i="49"/>
  <c r="AO1444" i="49"/>
  <c r="AE1444" i="49"/>
  <c r="Y1444" i="49"/>
  <c r="S1444" i="49"/>
  <c r="O1443" i="49"/>
  <c r="M1443" i="49"/>
  <c r="K1443" i="49"/>
  <c r="P1443" i="49"/>
  <c r="N1443" i="49"/>
  <c r="J1443" i="49"/>
  <c r="G1443" i="49"/>
  <c r="H1443" i="49" s="1"/>
  <c r="AJ1442" i="49"/>
  <c r="AO1442" i="49"/>
  <c r="AE1442" i="49"/>
  <c r="Y1442" i="49"/>
  <c r="S1442" i="49"/>
  <c r="O1441" i="49"/>
  <c r="M1441" i="49"/>
  <c r="K1441" i="49"/>
  <c r="P1441" i="49"/>
  <c r="N1441" i="49"/>
  <c r="J1441" i="49"/>
  <c r="G1441" i="49"/>
  <c r="H1441" i="49" s="1"/>
  <c r="AJ1440" i="49"/>
  <c r="AO1440" i="49"/>
  <c r="AE1440" i="49"/>
  <c r="Y1440" i="49"/>
  <c r="S1440" i="49"/>
  <c r="O1439" i="49"/>
  <c r="M1439" i="49"/>
  <c r="K1439" i="49"/>
  <c r="P1439" i="49"/>
  <c r="N1439" i="49"/>
  <c r="J1439" i="49"/>
  <c r="G1439" i="49"/>
  <c r="H1439" i="49" s="1"/>
  <c r="AJ1438" i="49"/>
  <c r="AO1438" i="49"/>
  <c r="AE1438" i="49"/>
  <c r="Y1438" i="49"/>
  <c r="S1438" i="49"/>
  <c r="O1464" i="49"/>
  <c r="M1464" i="49"/>
  <c r="K1464" i="49"/>
  <c r="N1464" i="49"/>
  <c r="J1464" i="49"/>
  <c r="P1464" i="49"/>
  <c r="G1464" i="49"/>
  <c r="H1464" i="49" s="1"/>
  <c r="AJ1463" i="49"/>
  <c r="AO1463" i="49"/>
  <c r="Y1463" i="49"/>
  <c r="AE1463" i="49"/>
  <c r="S1463" i="49"/>
  <c r="O1460" i="49"/>
  <c r="M1460" i="49"/>
  <c r="K1460" i="49"/>
  <c r="N1460" i="49"/>
  <c r="J1460" i="49"/>
  <c r="P1460" i="49"/>
  <c r="G1460" i="49"/>
  <c r="H1460" i="49" s="1"/>
  <c r="AR1459" i="49"/>
  <c r="AH1459" i="49"/>
  <c r="AB1459" i="49"/>
  <c r="V1459" i="49"/>
  <c r="AM1459" i="49"/>
  <c r="AN1459" i="49"/>
  <c r="AS1459" i="49"/>
  <c r="AC1459" i="49"/>
  <c r="AI1459" i="49"/>
  <c r="W1459" i="49"/>
  <c r="AP1455" i="49"/>
  <c r="AF1455" i="49"/>
  <c r="Z1455" i="49"/>
  <c r="T1455" i="49"/>
  <c r="AK1455" i="49"/>
  <c r="AJ1455" i="49"/>
  <c r="AO1455" i="49"/>
  <c r="Y1455" i="49"/>
  <c r="AE1455" i="49"/>
  <c r="S1455" i="49"/>
  <c r="O1452" i="49"/>
  <c r="M1452" i="49"/>
  <c r="K1452" i="49"/>
  <c r="N1452" i="49"/>
  <c r="J1452" i="49"/>
  <c r="P1452" i="49"/>
  <c r="G1452" i="49"/>
  <c r="H1452" i="49" s="1"/>
  <c r="AR1451" i="49"/>
  <c r="AH1451" i="49"/>
  <c r="AB1451" i="49"/>
  <c r="V1451" i="49"/>
  <c r="AM1451" i="49"/>
  <c r="AN1451" i="49"/>
  <c r="AS1451" i="49"/>
  <c r="AC1451" i="49"/>
  <c r="AI1451" i="49"/>
  <c r="W1451" i="49"/>
  <c r="AP1447" i="49"/>
  <c r="AF1447" i="49"/>
  <c r="Z1447" i="49"/>
  <c r="T1447" i="49"/>
  <c r="AK1447" i="49"/>
  <c r="AJ1447" i="49"/>
  <c r="AO1447" i="49"/>
  <c r="Y1447" i="49"/>
  <c r="AE1447" i="49"/>
  <c r="S1447" i="49"/>
  <c r="AH1446" i="49"/>
  <c r="AR1444" i="49"/>
  <c r="AH1444" i="49"/>
  <c r="AB1444" i="49"/>
  <c r="V1444" i="49"/>
  <c r="AM1444" i="49"/>
  <c r="AR1442" i="49"/>
  <c r="AH1442" i="49"/>
  <c r="AB1442" i="49"/>
  <c r="V1442" i="49"/>
  <c r="AM1442" i="49"/>
  <c r="AR1440" i="49"/>
  <c r="AH1440" i="49"/>
  <c r="AB1440" i="49"/>
  <c r="V1440" i="49"/>
  <c r="AM1440" i="49"/>
  <c r="AR1438" i="49"/>
  <c r="AH1438" i="49"/>
  <c r="AB1438" i="49"/>
  <c r="V1438" i="49"/>
  <c r="AM1438" i="49"/>
  <c r="T1434" i="49"/>
  <c r="AJ1434" i="49"/>
  <c r="AE1434" i="49"/>
  <c r="S1434" i="49"/>
  <c r="AO1434" i="49"/>
  <c r="Y1434" i="49"/>
  <c r="AP1436" i="49"/>
  <c r="AF1436" i="49"/>
  <c r="Z1436" i="49"/>
  <c r="T1436" i="49"/>
  <c r="AK1436" i="49"/>
  <c r="AJ1436" i="49"/>
  <c r="AO1436" i="49"/>
  <c r="Y1436" i="49"/>
  <c r="AE1436" i="49"/>
  <c r="S1436" i="49"/>
  <c r="O1433" i="49"/>
  <c r="M1433" i="49"/>
  <c r="K1433" i="49"/>
  <c r="N1433" i="49"/>
  <c r="J1433" i="49"/>
  <c r="P1433" i="49"/>
  <c r="G1433" i="49"/>
  <c r="H1433" i="49" s="1"/>
  <c r="AR1432" i="49"/>
  <c r="AH1432" i="49"/>
  <c r="AB1432" i="49"/>
  <c r="V1432" i="49"/>
  <c r="AM1432" i="49"/>
  <c r="AN1432" i="49"/>
  <c r="AS1432" i="49"/>
  <c r="AC1432" i="49"/>
  <c r="AI1432" i="49"/>
  <c r="W1432" i="49"/>
  <c r="AN1472" i="49"/>
  <c r="AS1472" i="49"/>
  <c r="AI1472" i="49"/>
  <c r="AC1472" i="49"/>
  <c r="W1472" i="49"/>
  <c r="AP1472" i="49"/>
  <c r="AF1472" i="49"/>
  <c r="Z1472" i="49"/>
  <c r="T1472" i="49"/>
  <c r="AK1472" i="49"/>
  <c r="O1471" i="49"/>
  <c r="M1471" i="49"/>
  <c r="K1471" i="49"/>
  <c r="N1471" i="49"/>
  <c r="J1471" i="49"/>
  <c r="P1471" i="49"/>
  <c r="G1471" i="49"/>
  <c r="H1471" i="49" s="1"/>
  <c r="AJ1470" i="49"/>
  <c r="AO1470" i="49"/>
  <c r="Y1470" i="49"/>
  <c r="AE1470" i="49"/>
  <c r="S1470" i="49"/>
  <c r="AK1469" i="49"/>
  <c r="AF1469" i="49"/>
  <c r="T1469" i="49"/>
  <c r="AP1469" i="49"/>
  <c r="Z1469" i="49"/>
  <c r="AO1469" i="49"/>
  <c r="AE1469" i="49"/>
  <c r="Y1469" i="49"/>
  <c r="AJ1469" i="49"/>
  <c r="S1469" i="49"/>
  <c r="O1466" i="49"/>
  <c r="M1466" i="49"/>
  <c r="K1466" i="49"/>
  <c r="P1466" i="49"/>
  <c r="G1466" i="49"/>
  <c r="H1466" i="49" s="1"/>
  <c r="N1466" i="49"/>
  <c r="J1466" i="49"/>
  <c r="AR1465" i="49"/>
  <c r="AH1465" i="49"/>
  <c r="AB1465" i="49"/>
  <c r="V1465" i="49"/>
  <c r="AM1465" i="49"/>
  <c r="AN1465" i="49"/>
  <c r="AI1465" i="49"/>
  <c r="W1465" i="49"/>
  <c r="AC1465" i="49"/>
  <c r="AS1465" i="49"/>
  <c r="AP1461" i="49"/>
  <c r="AF1461" i="49"/>
  <c r="Z1461" i="49"/>
  <c r="T1461" i="49"/>
  <c r="AK1461" i="49"/>
  <c r="AJ1461" i="49"/>
  <c r="AE1461" i="49"/>
  <c r="S1461" i="49"/>
  <c r="AO1461" i="49"/>
  <c r="Y1461" i="49"/>
  <c r="O1468" i="49"/>
  <c r="M1468" i="49"/>
  <c r="K1468" i="49"/>
  <c r="N1468" i="49"/>
  <c r="J1468" i="49"/>
  <c r="P1468" i="49"/>
  <c r="G1468" i="49"/>
  <c r="H1468" i="49" s="1"/>
  <c r="AJ1467" i="49"/>
  <c r="AO1467" i="49"/>
  <c r="Y1467" i="49"/>
  <c r="AE1467" i="49"/>
  <c r="S1467" i="49"/>
  <c r="AP1463" i="49"/>
  <c r="AF1463" i="49"/>
  <c r="Z1463" i="49"/>
  <c r="T1463" i="49"/>
  <c r="AK1463" i="49"/>
  <c r="AP1457" i="49"/>
  <c r="AF1457" i="49"/>
  <c r="Z1457" i="49"/>
  <c r="T1457" i="49"/>
  <c r="AK1457" i="49"/>
  <c r="AJ1457" i="49"/>
  <c r="AE1457" i="49"/>
  <c r="S1457" i="49"/>
  <c r="AO1457" i="49"/>
  <c r="Y1457" i="49"/>
  <c r="AP1453" i="49"/>
  <c r="AF1453" i="49"/>
  <c r="Z1453" i="49"/>
  <c r="T1453" i="49"/>
  <c r="AK1453" i="49"/>
  <c r="AO1453" i="49"/>
  <c r="AP1449" i="49"/>
  <c r="AF1449" i="49"/>
  <c r="Z1449" i="49"/>
  <c r="T1449" i="49"/>
  <c r="AK1449" i="49"/>
  <c r="AJ1449" i="49"/>
  <c r="AE1449" i="49"/>
  <c r="S1449" i="49"/>
  <c r="AO1449" i="49"/>
  <c r="Y1449" i="49"/>
  <c r="AN1444" i="49"/>
  <c r="AS1444" i="49"/>
  <c r="AI1444" i="49"/>
  <c r="AC1444" i="49"/>
  <c r="W1444" i="49"/>
  <c r="AN1442" i="49"/>
  <c r="AS1442" i="49"/>
  <c r="AI1442" i="49"/>
  <c r="AC1442" i="49"/>
  <c r="W1442" i="49"/>
  <c r="AN1440" i="49"/>
  <c r="AS1440" i="49"/>
  <c r="AI1440" i="49"/>
  <c r="AC1440" i="49"/>
  <c r="W1440" i="49"/>
  <c r="AN1463" i="49"/>
  <c r="AS1463" i="49"/>
  <c r="AC1463" i="49"/>
  <c r="AI1463" i="49"/>
  <c r="W1463" i="49"/>
  <c r="AP1459" i="49"/>
  <c r="AF1459" i="49"/>
  <c r="Z1459" i="49"/>
  <c r="T1459" i="49"/>
  <c r="AK1459" i="49"/>
  <c r="AJ1459" i="49"/>
  <c r="AO1459" i="49"/>
  <c r="Y1459" i="49"/>
  <c r="AE1459" i="49"/>
  <c r="S1459" i="49"/>
  <c r="O1456" i="49"/>
  <c r="M1456" i="49"/>
  <c r="K1456" i="49"/>
  <c r="N1456" i="49"/>
  <c r="J1456" i="49"/>
  <c r="P1456" i="49"/>
  <c r="G1456" i="49"/>
  <c r="H1456" i="49" s="1"/>
  <c r="AR1455" i="49"/>
  <c r="AH1455" i="49"/>
  <c r="AB1455" i="49"/>
  <c r="V1455" i="49"/>
  <c r="AM1455" i="49"/>
  <c r="AN1455" i="49"/>
  <c r="AS1455" i="49"/>
  <c r="AC1455" i="49"/>
  <c r="AI1455" i="49"/>
  <c r="W1455" i="49"/>
  <c r="AP1451" i="49"/>
  <c r="AF1451" i="49"/>
  <c r="Z1451" i="49"/>
  <c r="T1451" i="49"/>
  <c r="AK1451" i="49"/>
  <c r="AJ1451" i="49"/>
  <c r="AO1451" i="49"/>
  <c r="Y1451" i="49"/>
  <c r="AE1451" i="49"/>
  <c r="S1451" i="49"/>
  <c r="O1448" i="49"/>
  <c r="M1448" i="49"/>
  <c r="K1448" i="49"/>
  <c r="N1448" i="49"/>
  <c r="J1448" i="49"/>
  <c r="P1448" i="49"/>
  <c r="G1448" i="49"/>
  <c r="H1448" i="49" s="1"/>
  <c r="AR1447" i="49"/>
  <c r="AH1447" i="49"/>
  <c r="AB1447" i="49"/>
  <c r="V1447" i="49"/>
  <c r="AM1447" i="49"/>
  <c r="AN1447" i="49"/>
  <c r="AS1447" i="49"/>
  <c r="AC1447" i="49"/>
  <c r="AI1447" i="49"/>
  <c r="W1447" i="49"/>
  <c r="AK1446" i="49"/>
  <c r="AF1446" i="49"/>
  <c r="T1446" i="49"/>
  <c r="AP1446" i="49"/>
  <c r="Z1446" i="49"/>
  <c r="AP1444" i="49"/>
  <c r="AF1444" i="49"/>
  <c r="Z1444" i="49"/>
  <c r="T1444" i="49"/>
  <c r="AK1444" i="49"/>
  <c r="AP1442" i="49"/>
  <c r="AF1442" i="49"/>
  <c r="Z1442" i="49"/>
  <c r="T1442" i="49"/>
  <c r="AK1442" i="49"/>
  <c r="AP1440" i="49"/>
  <c r="AF1440" i="49"/>
  <c r="Z1440" i="49"/>
  <c r="T1440" i="49"/>
  <c r="AK1440" i="49"/>
  <c r="AP1438" i="49"/>
  <c r="AF1438" i="49"/>
  <c r="Z1438" i="49"/>
  <c r="T1438" i="49"/>
  <c r="AK1438" i="49"/>
  <c r="O1435" i="49"/>
  <c r="M1435" i="49"/>
  <c r="K1435" i="49"/>
  <c r="P1435" i="49"/>
  <c r="G1435" i="49"/>
  <c r="H1435" i="49" s="1"/>
  <c r="N1435" i="49"/>
  <c r="J1435" i="49"/>
  <c r="AR1434" i="49"/>
  <c r="AH1434" i="49"/>
  <c r="AB1434" i="49"/>
  <c r="V1434" i="49"/>
  <c r="AM1434" i="49"/>
  <c r="AN1434" i="49"/>
  <c r="AI1434" i="49"/>
  <c r="W1434" i="49"/>
  <c r="AS1434" i="49"/>
  <c r="AC1434" i="49"/>
  <c r="O1437" i="49"/>
  <c r="M1437" i="49"/>
  <c r="K1437" i="49"/>
  <c r="N1437" i="49"/>
  <c r="J1437" i="49"/>
  <c r="P1437" i="49"/>
  <c r="G1437" i="49"/>
  <c r="H1437" i="49" s="1"/>
  <c r="AR1436" i="49"/>
  <c r="AH1436" i="49"/>
  <c r="AB1436" i="49"/>
  <c r="V1436" i="49"/>
  <c r="AM1436" i="49"/>
  <c r="AN1436" i="49"/>
  <c r="AS1436" i="49"/>
  <c r="AC1436" i="49"/>
  <c r="AI1436" i="49"/>
  <c r="W1436" i="49"/>
  <c r="AP1432" i="49"/>
  <c r="AF1432" i="49"/>
  <c r="Z1432" i="49"/>
  <c r="T1432" i="49"/>
  <c r="AK1432" i="49"/>
  <c r="AJ1432" i="49"/>
  <c r="AO1432" i="49"/>
  <c r="Y1432" i="49"/>
  <c r="AE1432" i="49"/>
  <c r="S1432" i="49"/>
  <c r="O1427" i="49"/>
  <c r="M1427" i="49"/>
  <c r="K1427" i="49"/>
  <c r="P1427" i="49"/>
  <c r="G1427" i="49"/>
  <c r="H1427" i="49" s="1"/>
  <c r="N1427" i="49"/>
  <c r="J1427" i="49"/>
  <c r="AR1426" i="49"/>
  <c r="AH1426" i="49"/>
  <c r="AB1426" i="49"/>
  <c r="V1426" i="49"/>
  <c r="AM1426" i="49"/>
  <c r="AN1426" i="49"/>
  <c r="AI1426" i="49"/>
  <c r="W1426" i="49"/>
  <c r="AS1426" i="49"/>
  <c r="AC1426" i="49"/>
  <c r="AN1424" i="49"/>
  <c r="AS1424" i="49"/>
  <c r="AC1424" i="49"/>
  <c r="AI1424" i="49"/>
  <c r="W1424" i="49"/>
  <c r="AM1423" i="49"/>
  <c r="AR1423" i="49"/>
  <c r="AB1423" i="49"/>
  <c r="V1423" i="49"/>
  <c r="AH1423" i="49"/>
  <c r="AS1423" i="49"/>
  <c r="AI1423" i="49"/>
  <c r="AC1423" i="49"/>
  <c r="AN1423" i="49"/>
  <c r="W1423" i="49"/>
  <c r="AP1419" i="49"/>
  <c r="AF1419" i="49"/>
  <c r="Z1419" i="49"/>
  <c r="T1419" i="49"/>
  <c r="AK1419" i="49"/>
  <c r="Y1419" i="49"/>
  <c r="O1422" i="49"/>
  <c r="M1422" i="49"/>
  <c r="K1422" i="49"/>
  <c r="N1422" i="49"/>
  <c r="J1422" i="49"/>
  <c r="P1422" i="49"/>
  <c r="G1422" i="49"/>
  <c r="H1422" i="49" s="1"/>
  <c r="AJ1421" i="49"/>
  <c r="AO1421" i="49"/>
  <c r="Y1421" i="49"/>
  <c r="AE1421" i="49"/>
  <c r="S1421" i="49"/>
  <c r="AP1417" i="49"/>
  <c r="AF1417" i="49"/>
  <c r="Z1417" i="49"/>
  <c r="T1417" i="49"/>
  <c r="AK1417" i="49"/>
  <c r="AK1416" i="49"/>
  <c r="AF1416" i="49"/>
  <c r="T1416" i="49"/>
  <c r="AP1416" i="49"/>
  <c r="Z1416" i="49"/>
  <c r="AJ1416" i="49"/>
  <c r="AP1412" i="49"/>
  <c r="AF1412" i="49"/>
  <c r="Z1412" i="49"/>
  <c r="T1412" i="49"/>
  <c r="AK1412" i="49"/>
  <c r="AJ1412" i="49"/>
  <c r="AE1412" i="49"/>
  <c r="S1412" i="49"/>
  <c r="AO1412" i="49"/>
  <c r="Y1412" i="49"/>
  <c r="AP1408" i="49"/>
  <c r="AF1408" i="49"/>
  <c r="Z1408" i="49"/>
  <c r="T1408" i="49"/>
  <c r="AK1408" i="49"/>
  <c r="AJ1408" i="49"/>
  <c r="AE1408" i="49"/>
  <c r="S1408" i="49"/>
  <c r="AO1408" i="49"/>
  <c r="Y1408" i="49"/>
  <c r="T1404" i="49"/>
  <c r="AJ1404" i="49"/>
  <c r="AE1404" i="49"/>
  <c r="S1404" i="49"/>
  <c r="AO1404" i="49"/>
  <c r="Y1404" i="49"/>
  <c r="AS1401" i="49"/>
  <c r="AI1401" i="49"/>
  <c r="AN1401" i="49"/>
  <c r="AC1401" i="49"/>
  <c r="W1401" i="49"/>
  <c r="AN1399" i="49"/>
  <c r="AS1399" i="49"/>
  <c r="AI1399" i="49"/>
  <c r="AC1399" i="49"/>
  <c r="W1399" i="49"/>
  <c r="AN1397" i="49"/>
  <c r="AS1397" i="49"/>
  <c r="AI1397" i="49"/>
  <c r="AC1397" i="49"/>
  <c r="W1397" i="49"/>
  <c r="AN1395" i="49"/>
  <c r="AS1395" i="49"/>
  <c r="AI1395" i="49"/>
  <c r="AC1395" i="49"/>
  <c r="W1395" i="49"/>
  <c r="AN1417" i="49"/>
  <c r="AS1417" i="49"/>
  <c r="AC1417" i="49"/>
  <c r="AI1417" i="49"/>
  <c r="W1417" i="49"/>
  <c r="AP1414" i="49"/>
  <c r="AF1414" i="49"/>
  <c r="Z1414" i="49"/>
  <c r="T1414" i="49"/>
  <c r="AK1414" i="49"/>
  <c r="AJ1414" i="49"/>
  <c r="AO1414" i="49"/>
  <c r="Y1414" i="49"/>
  <c r="AE1414" i="49"/>
  <c r="S1414" i="49"/>
  <c r="O1411" i="49"/>
  <c r="M1411" i="49"/>
  <c r="K1411" i="49"/>
  <c r="N1411" i="49"/>
  <c r="J1411" i="49"/>
  <c r="P1411" i="49"/>
  <c r="G1411" i="49"/>
  <c r="H1411" i="49" s="1"/>
  <c r="AR1410" i="49"/>
  <c r="AH1410" i="49"/>
  <c r="AB1410" i="49"/>
  <c r="V1410" i="49"/>
  <c r="AM1410" i="49"/>
  <c r="AN1410" i="49"/>
  <c r="AS1410" i="49"/>
  <c r="AC1410" i="49"/>
  <c r="AI1410" i="49"/>
  <c r="W1410" i="49"/>
  <c r="AP1406" i="49"/>
  <c r="AF1406" i="49"/>
  <c r="Z1406" i="49"/>
  <c r="T1406" i="49"/>
  <c r="AK1406" i="49"/>
  <c r="AJ1406" i="49"/>
  <c r="AO1406" i="49"/>
  <c r="Y1406" i="49"/>
  <c r="AE1406" i="49"/>
  <c r="S1406" i="49"/>
  <c r="O1403" i="49"/>
  <c r="M1403" i="49"/>
  <c r="K1403" i="49"/>
  <c r="N1403" i="49"/>
  <c r="J1403" i="49"/>
  <c r="P1403" i="49"/>
  <c r="G1403" i="49"/>
  <c r="H1403" i="49" s="1"/>
  <c r="AR1402" i="49"/>
  <c r="AH1402" i="49"/>
  <c r="AB1402" i="49"/>
  <c r="V1402" i="49"/>
  <c r="AM1402" i="49"/>
  <c r="AN1402" i="49"/>
  <c r="AS1402" i="49"/>
  <c r="AC1402" i="49"/>
  <c r="AI1402" i="49"/>
  <c r="W1402" i="49"/>
  <c r="AK1401" i="49"/>
  <c r="AF1401" i="49"/>
  <c r="Z1401" i="49"/>
  <c r="T1401" i="49"/>
  <c r="AP1401" i="49"/>
  <c r="AP1399" i="49"/>
  <c r="AF1399" i="49"/>
  <c r="Z1399" i="49"/>
  <c r="T1399" i="49"/>
  <c r="AK1399" i="49"/>
  <c r="AP1397" i="49"/>
  <c r="AF1397" i="49"/>
  <c r="Z1397" i="49"/>
  <c r="T1397" i="49"/>
  <c r="AK1397" i="49"/>
  <c r="AP1395" i="49"/>
  <c r="AF1395" i="49"/>
  <c r="Z1395" i="49"/>
  <c r="T1395" i="49"/>
  <c r="AK1395" i="49"/>
  <c r="O1392" i="49"/>
  <c r="M1392" i="49"/>
  <c r="K1392" i="49"/>
  <c r="P1392" i="49"/>
  <c r="G1392" i="49"/>
  <c r="H1392" i="49" s="1"/>
  <c r="N1392" i="49"/>
  <c r="J1392" i="49"/>
  <c r="AR1391" i="49"/>
  <c r="AH1391" i="49"/>
  <c r="AB1391" i="49"/>
  <c r="V1391" i="49"/>
  <c r="AM1391" i="49"/>
  <c r="AN1391" i="49"/>
  <c r="AI1391" i="49"/>
  <c r="W1391" i="49"/>
  <c r="AS1391" i="49"/>
  <c r="AC1391" i="49"/>
  <c r="O1388" i="49"/>
  <c r="M1388" i="49"/>
  <c r="K1388" i="49"/>
  <c r="P1388" i="49"/>
  <c r="G1388" i="49"/>
  <c r="H1388" i="49" s="1"/>
  <c r="N1388" i="49"/>
  <c r="J1388" i="49"/>
  <c r="AR1387" i="49"/>
  <c r="AH1387" i="49"/>
  <c r="AB1387" i="49"/>
  <c r="V1387" i="49"/>
  <c r="AM1387" i="49"/>
  <c r="AI1387" i="49"/>
  <c r="O1394" i="49"/>
  <c r="M1394" i="49"/>
  <c r="K1394" i="49"/>
  <c r="N1394" i="49"/>
  <c r="J1394" i="49"/>
  <c r="P1394" i="49"/>
  <c r="G1394" i="49"/>
  <c r="H1394" i="49" s="1"/>
  <c r="AR1393" i="49"/>
  <c r="AH1393" i="49"/>
  <c r="AB1393" i="49"/>
  <c r="V1393" i="49"/>
  <c r="AM1393" i="49"/>
  <c r="AN1393" i="49"/>
  <c r="AS1393" i="49"/>
  <c r="AC1393" i="49"/>
  <c r="AI1393" i="49"/>
  <c r="W1393" i="49"/>
  <c r="AP1389" i="49"/>
  <c r="AF1389" i="49"/>
  <c r="Z1389" i="49"/>
  <c r="T1389" i="49"/>
  <c r="AK1389" i="49"/>
  <c r="AJ1389" i="49"/>
  <c r="AO1389" i="49"/>
  <c r="Y1389" i="49"/>
  <c r="AE1389" i="49"/>
  <c r="S1389" i="49"/>
  <c r="O1386" i="49"/>
  <c r="M1386" i="49"/>
  <c r="K1386" i="49"/>
  <c r="N1386" i="49"/>
  <c r="J1386" i="49"/>
  <c r="P1386" i="49"/>
  <c r="G1386" i="49"/>
  <c r="H1386" i="49" s="1"/>
  <c r="AP1426" i="49"/>
  <c r="AF1426" i="49"/>
  <c r="Z1426" i="49"/>
  <c r="T1426" i="49"/>
  <c r="AK1426" i="49"/>
  <c r="AJ1426" i="49"/>
  <c r="AE1426" i="49"/>
  <c r="S1426" i="49"/>
  <c r="AO1426" i="49"/>
  <c r="Y1426" i="49"/>
  <c r="O1425" i="49"/>
  <c r="M1425" i="49"/>
  <c r="K1425" i="49"/>
  <c r="N1425" i="49"/>
  <c r="J1425" i="49"/>
  <c r="P1425" i="49"/>
  <c r="G1425" i="49"/>
  <c r="H1425" i="49" s="1"/>
  <c r="AJ1424" i="49"/>
  <c r="AO1424" i="49"/>
  <c r="Y1424" i="49"/>
  <c r="AE1424" i="49"/>
  <c r="S1424" i="49"/>
  <c r="AK1423" i="49"/>
  <c r="AF1423" i="49"/>
  <c r="T1423" i="49"/>
  <c r="AP1423" i="49"/>
  <c r="Z1423" i="49"/>
  <c r="AO1423" i="49"/>
  <c r="AE1423" i="49"/>
  <c r="Y1423" i="49"/>
  <c r="AJ1423" i="49"/>
  <c r="S1423" i="49"/>
  <c r="O1420" i="49"/>
  <c r="M1420" i="49"/>
  <c r="K1420" i="49"/>
  <c r="P1420" i="49"/>
  <c r="G1420" i="49"/>
  <c r="H1420" i="49" s="1"/>
  <c r="N1420" i="49"/>
  <c r="J1420" i="49"/>
  <c r="V1419" i="49"/>
  <c r="AN1419" i="49"/>
  <c r="AI1419" i="49"/>
  <c r="W1419" i="49"/>
  <c r="AC1419" i="49"/>
  <c r="AS1419" i="49"/>
  <c r="AN1421" i="49"/>
  <c r="AS1421" i="49"/>
  <c r="AC1421" i="49"/>
  <c r="AI1421" i="49"/>
  <c r="W1421" i="49"/>
  <c r="AR1417" i="49"/>
  <c r="AH1417" i="49"/>
  <c r="AB1417" i="49"/>
  <c r="V1417" i="49"/>
  <c r="AM1417" i="49"/>
  <c r="AM1416" i="49"/>
  <c r="AR1416" i="49"/>
  <c r="AB1416" i="49"/>
  <c r="AH1416" i="49"/>
  <c r="V1416" i="49"/>
  <c r="AS1416" i="49"/>
  <c r="AI1416" i="49"/>
  <c r="AC1416" i="49"/>
  <c r="W1416" i="49"/>
  <c r="AN1416" i="49"/>
  <c r="O1413" i="49"/>
  <c r="M1413" i="49"/>
  <c r="K1413" i="49"/>
  <c r="P1413" i="49"/>
  <c r="G1413" i="49"/>
  <c r="H1413" i="49" s="1"/>
  <c r="N1413" i="49"/>
  <c r="J1413" i="49"/>
  <c r="AR1412" i="49"/>
  <c r="AH1412" i="49"/>
  <c r="AB1412" i="49"/>
  <c r="V1412" i="49"/>
  <c r="AM1412" i="49"/>
  <c r="AN1412" i="49"/>
  <c r="AI1412" i="49"/>
  <c r="W1412" i="49"/>
  <c r="AS1412" i="49"/>
  <c r="AC1412" i="49"/>
  <c r="O1409" i="49"/>
  <c r="M1409" i="49"/>
  <c r="K1409" i="49"/>
  <c r="P1409" i="49"/>
  <c r="G1409" i="49"/>
  <c r="H1409" i="49" s="1"/>
  <c r="N1409" i="49"/>
  <c r="J1409" i="49"/>
  <c r="AR1408" i="49"/>
  <c r="AH1408" i="49"/>
  <c r="AB1408" i="49"/>
  <c r="V1408" i="49"/>
  <c r="AM1408" i="49"/>
  <c r="AN1408" i="49"/>
  <c r="AI1408" i="49"/>
  <c r="W1408" i="49"/>
  <c r="AS1408" i="49"/>
  <c r="AC1408" i="49"/>
  <c r="O1405" i="49"/>
  <c r="M1405" i="49"/>
  <c r="K1405" i="49"/>
  <c r="P1405" i="49"/>
  <c r="G1405" i="49"/>
  <c r="H1405" i="49" s="1"/>
  <c r="N1405" i="49"/>
  <c r="J1405" i="49"/>
  <c r="AR1404" i="49"/>
  <c r="AH1404" i="49"/>
  <c r="AB1404" i="49"/>
  <c r="V1404" i="49"/>
  <c r="AM1404" i="49"/>
  <c r="AN1404" i="49"/>
  <c r="AI1404" i="49"/>
  <c r="W1404" i="49"/>
  <c r="AS1404" i="49"/>
  <c r="AC1404" i="49"/>
  <c r="AO1401" i="49"/>
  <c r="AJ1401" i="49"/>
  <c r="AE1401" i="49"/>
  <c r="Y1401" i="49"/>
  <c r="S1401" i="49"/>
  <c r="O1400" i="49"/>
  <c r="M1400" i="49"/>
  <c r="K1400" i="49"/>
  <c r="P1400" i="49"/>
  <c r="N1400" i="49"/>
  <c r="J1400" i="49"/>
  <c r="G1400" i="49"/>
  <c r="H1400" i="49" s="1"/>
  <c r="AJ1399" i="49"/>
  <c r="AO1399" i="49"/>
  <c r="AE1399" i="49"/>
  <c r="Y1399" i="49"/>
  <c r="S1399" i="49"/>
  <c r="O1398" i="49"/>
  <c r="M1398" i="49"/>
  <c r="K1398" i="49"/>
  <c r="P1398" i="49"/>
  <c r="N1398" i="49"/>
  <c r="J1398" i="49"/>
  <c r="G1398" i="49"/>
  <c r="H1398" i="49" s="1"/>
  <c r="O1396" i="49"/>
  <c r="M1396" i="49"/>
  <c r="K1396" i="49"/>
  <c r="P1396" i="49"/>
  <c r="N1396" i="49"/>
  <c r="J1396" i="49"/>
  <c r="G1396" i="49"/>
  <c r="H1396" i="49" s="1"/>
  <c r="AJ1395" i="49"/>
  <c r="AO1395" i="49"/>
  <c r="AE1395" i="49"/>
  <c r="Y1395" i="49"/>
  <c r="S1395" i="49"/>
  <c r="O1418" i="49"/>
  <c r="M1418" i="49"/>
  <c r="K1418" i="49"/>
  <c r="N1418" i="49"/>
  <c r="J1418" i="49"/>
  <c r="P1418" i="49"/>
  <c r="G1418" i="49"/>
  <c r="H1418" i="49" s="1"/>
  <c r="AJ1417" i="49"/>
  <c r="AO1417" i="49"/>
  <c r="Y1417" i="49"/>
  <c r="AE1417" i="49"/>
  <c r="S1417" i="49"/>
  <c r="O1415" i="49"/>
  <c r="M1415" i="49"/>
  <c r="K1415" i="49"/>
  <c r="N1415" i="49"/>
  <c r="J1415" i="49"/>
  <c r="P1415" i="49"/>
  <c r="G1415" i="49"/>
  <c r="H1415" i="49" s="1"/>
  <c r="V1414" i="49"/>
  <c r="AN1414" i="49"/>
  <c r="AS1414" i="49"/>
  <c r="AC1414" i="49"/>
  <c r="AI1414" i="49"/>
  <c r="W1414" i="49"/>
  <c r="AP1410" i="49"/>
  <c r="AF1410" i="49"/>
  <c r="Z1410" i="49"/>
  <c r="T1410" i="49"/>
  <c r="AK1410" i="49"/>
  <c r="AJ1410" i="49"/>
  <c r="AO1410" i="49"/>
  <c r="Y1410" i="49"/>
  <c r="AE1410" i="49"/>
  <c r="S1410" i="49"/>
  <c r="O1407" i="49"/>
  <c r="M1407" i="49"/>
  <c r="K1407" i="49"/>
  <c r="N1407" i="49"/>
  <c r="J1407" i="49"/>
  <c r="P1407" i="49"/>
  <c r="G1407" i="49"/>
  <c r="H1407" i="49" s="1"/>
  <c r="AR1406" i="49"/>
  <c r="AH1406" i="49"/>
  <c r="AB1406" i="49"/>
  <c r="V1406" i="49"/>
  <c r="AM1406" i="49"/>
  <c r="AN1406" i="49"/>
  <c r="AS1406" i="49"/>
  <c r="AC1406" i="49"/>
  <c r="AI1406" i="49"/>
  <c r="W1406" i="49"/>
  <c r="AP1402" i="49"/>
  <c r="AF1402" i="49"/>
  <c r="Z1402" i="49"/>
  <c r="T1402" i="49"/>
  <c r="AK1402" i="49"/>
  <c r="AJ1402" i="49"/>
  <c r="AO1402" i="49"/>
  <c r="Y1402" i="49"/>
  <c r="AE1402" i="49"/>
  <c r="S1402" i="49"/>
  <c r="AM1401" i="49"/>
  <c r="AR1401" i="49"/>
  <c r="AB1401" i="49"/>
  <c r="V1401" i="49"/>
  <c r="AH1401" i="49"/>
  <c r="AR1399" i="49"/>
  <c r="AH1399" i="49"/>
  <c r="AB1399" i="49"/>
  <c r="V1399" i="49"/>
  <c r="AM1399" i="49"/>
  <c r="AR1397" i="49"/>
  <c r="AH1397" i="49"/>
  <c r="AB1397" i="49"/>
  <c r="V1397" i="49"/>
  <c r="AM1397" i="49"/>
  <c r="AR1395" i="49"/>
  <c r="AH1395" i="49"/>
  <c r="AB1395" i="49"/>
  <c r="V1395" i="49"/>
  <c r="AM1395" i="49"/>
  <c r="AP1391" i="49"/>
  <c r="AF1391" i="49"/>
  <c r="Z1391" i="49"/>
  <c r="T1391" i="49"/>
  <c r="AK1391" i="49"/>
  <c r="AJ1391" i="49"/>
  <c r="AE1391" i="49"/>
  <c r="S1391" i="49"/>
  <c r="AO1391" i="49"/>
  <c r="Y1391" i="49"/>
  <c r="AP1387" i="49"/>
  <c r="AF1387" i="49"/>
  <c r="Z1387" i="49"/>
  <c r="T1387" i="49"/>
  <c r="AK1387" i="49"/>
  <c r="AE1387" i="49"/>
  <c r="AP1393" i="49"/>
  <c r="AF1393" i="49"/>
  <c r="Z1393" i="49"/>
  <c r="T1393" i="49"/>
  <c r="AK1393" i="49"/>
  <c r="AJ1393" i="49"/>
  <c r="AO1393" i="49"/>
  <c r="Y1393" i="49"/>
  <c r="AE1393" i="49"/>
  <c r="S1393" i="49"/>
  <c r="O1390" i="49"/>
  <c r="M1390" i="49"/>
  <c r="K1390" i="49"/>
  <c r="N1390" i="49"/>
  <c r="J1390" i="49"/>
  <c r="P1390" i="49"/>
  <c r="G1390" i="49"/>
  <c r="H1390" i="49" s="1"/>
  <c r="AR1389" i="49"/>
  <c r="AH1389" i="49"/>
  <c r="AB1389" i="49"/>
  <c r="V1389" i="49"/>
  <c r="AM1389" i="49"/>
  <c r="AN1389" i="49"/>
  <c r="AS1389" i="49"/>
  <c r="AC1389" i="49"/>
  <c r="AI1389" i="49"/>
  <c r="W1389" i="49"/>
  <c r="O1381" i="49"/>
  <c r="M1381" i="49"/>
  <c r="K1381" i="49"/>
  <c r="P1381" i="49"/>
  <c r="N1381" i="49"/>
  <c r="J1381" i="49"/>
  <c r="G1381" i="49"/>
  <c r="H1381" i="49" s="1"/>
  <c r="AJ1380" i="49"/>
  <c r="AO1380" i="49"/>
  <c r="AE1380" i="49"/>
  <c r="Y1380" i="49"/>
  <c r="S1380" i="49"/>
  <c r="O1379" i="49"/>
  <c r="M1379" i="49"/>
  <c r="K1379" i="49"/>
  <c r="P1379" i="49"/>
  <c r="N1379" i="49"/>
  <c r="J1379" i="49"/>
  <c r="G1379" i="49"/>
  <c r="H1379" i="49" s="1"/>
  <c r="AP1380" i="49"/>
  <c r="AF1380" i="49"/>
  <c r="Z1380" i="49"/>
  <c r="T1380" i="49"/>
  <c r="AK1380" i="49"/>
  <c r="AR1378" i="49"/>
  <c r="AH1378" i="49"/>
  <c r="AB1378" i="49"/>
  <c r="V1378" i="49"/>
  <c r="AM1378" i="49"/>
  <c r="AN1378" i="49"/>
  <c r="AS1378" i="49"/>
  <c r="AI1378" i="49"/>
  <c r="W1378" i="49"/>
  <c r="AC1378" i="49"/>
  <c r="AP1374" i="49"/>
  <c r="AF1374" i="49"/>
  <c r="Z1374" i="49"/>
  <c r="T1374" i="49"/>
  <c r="AK1374" i="49"/>
  <c r="AJ1374" i="49"/>
  <c r="AE1374" i="49"/>
  <c r="S1374" i="49"/>
  <c r="AO1374" i="49"/>
  <c r="Y1374" i="49"/>
  <c r="O1371" i="49"/>
  <c r="M1371" i="49"/>
  <c r="K1371" i="49"/>
  <c r="P1371" i="49"/>
  <c r="G1371" i="49"/>
  <c r="H1371" i="49" s="1"/>
  <c r="N1371" i="49"/>
  <c r="J1371" i="49"/>
  <c r="AR1370" i="49"/>
  <c r="AH1370" i="49"/>
  <c r="AB1370" i="49"/>
  <c r="V1370" i="49"/>
  <c r="AM1370" i="49"/>
  <c r="AN1370" i="49"/>
  <c r="AI1370" i="49"/>
  <c r="W1370" i="49"/>
  <c r="AC1370" i="49"/>
  <c r="AS1370" i="49"/>
  <c r="AR1376" i="49"/>
  <c r="AH1376" i="49"/>
  <c r="AB1376" i="49"/>
  <c r="V1376" i="49"/>
  <c r="AM1376" i="49"/>
  <c r="AN1372" i="49"/>
  <c r="AS1372" i="49"/>
  <c r="AC1372" i="49"/>
  <c r="AI1372" i="49"/>
  <c r="W1372" i="49"/>
  <c r="AR1368" i="49"/>
  <c r="AH1368" i="49"/>
  <c r="AB1368" i="49"/>
  <c r="V1368" i="49"/>
  <c r="AM1368" i="49"/>
  <c r="AN1368" i="49"/>
  <c r="AS1368" i="49"/>
  <c r="AI1368" i="49"/>
  <c r="W1368" i="49"/>
  <c r="AC1368" i="49"/>
  <c r="O1365" i="49"/>
  <c r="M1365" i="49"/>
  <c r="K1365" i="49"/>
  <c r="P1365" i="49"/>
  <c r="G1365" i="49"/>
  <c r="H1365" i="49" s="1"/>
  <c r="N1365" i="49"/>
  <c r="J1365" i="49"/>
  <c r="AR1364" i="49"/>
  <c r="AH1364" i="49"/>
  <c r="AB1364" i="49"/>
  <c r="V1364" i="49"/>
  <c r="AM1364" i="49"/>
  <c r="AN1364" i="49"/>
  <c r="AI1364" i="49"/>
  <c r="W1364" i="49"/>
  <c r="AS1364" i="49"/>
  <c r="AC1364" i="49"/>
  <c r="O1361" i="49"/>
  <c r="M1361" i="49"/>
  <c r="K1361" i="49"/>
  <c r="P1361" i="49"/>
  <c r="G1361" i="49"/>
  <c r="H1361" i="49" s="1"/>
  <c r="N1361" i="49"/>
  <c r="J1361" i="49"/>
  <c r="AR1360" i="49"/>
  <c r="AH1360" i="49"/>
  <c r="AB1360" i="49"/>
  <c r="V1360" i="49"/>
  <c r="AM1360" i="49"/>
  <c r="AN1360" i="49"/>
  <c r="AI1360" i="49"/>
  <c r="W1360" i="49"/>
  <c r="AC1360" i="49"/>
  <c r="AS1360" i="49"/>
  <c r="AP1356" i="49"/>
  <c r="AF1356" i="49"/>
  <c r="Z1356" i="49"/>
  <c r="T1356" i="49"/>
  <c r="AK1356" i="49"/>
  <c r="AJ1356" i="49"/>
  <c r="AE1356" i="49"/>
  <c r="S1356" i="49"/>
  <c r="AO1356" i="49"/>
  <c r="Y1356" i="49"/>
  <c r="O1377" i="49"/>
  <c r="M1377" i="49"/>
  <c r="K1377" i="49"/>
  <c r="N1377" i="49"/>
  <c r="J1377" i="49"/>
  <c r="P1377" i="49"/>
  <c r="G1377" i="49"/>
  <c r="H1377" i="49" s="1"/>
  <c r="AJ1376" i="49"/>
  <c r="AO1376" i="49"/>
  <c r="Y1376" i="49"/>
  <c r="AE1376" i="49"/>
  <c r="S1376" i="49"/>
  <c r="O1369" i="49"/>
  <c r="M1369" i="49"/>
  <c r="K1369" i="49"/>
  <c r="N1369" i="49"/>
  <c r="J1369" i="49"/>
  <c r="P1369" i="49"/>
  <c r="G1369" i="49"/>
  <c r="H1369" i="49" s="1"/>
  <c r="AP1366" i="49"/>
  <c r="AF1366" i="49"/>
  <c r="Z1366" i="49"/>
  <c r="T1366" i="49"/>
  <c r="AK1366" i="49"/>
  <c r="AJ1366" i="49"/>
  <c r="AO1366" i="49"/>
  <c r="Y1366" i="49"/>
  <c r="AE1366" i="49"/>
  <c r="S1366" i="49"/>
  <c r="O1363" i="49"/>
  <c r="M1363" i="49"/>
  <c r="K1363" i="49"/>
  <c r="N1363" i="49"/>
  <c r="J1363" i="49"/>
  <c r="P1363" i="49"/>
  <c r="G1363" i="49"/>
  <c r="H1363" i="49" s="1"/>
  <c r="AR1362" i="49"/>
  <c r="AH1362" i="49"/>
  <c r="AB1362" i="49"/>
  <c r="V1362" i="49"/>
  <c r="AM1362" i="49"/>
  <c r="AN1362" i="49"/>
  <c r="AS1362" i="49"/>
  <c r="AC1362" i="49"/>
  <c r="AI1362" i="49"/>
  <c r="W1362" i="49"/>
  <c r="AR1358" i="49"/>
  <c r="AH1358" i="49"/>
  <c r="AB1358" i="49"/>
  <c r="V1358" i="49"/>
  <c r="AM1358" i="49"/>
  <c r="AP1352" i="49"/>
  <c r="AF1352" i="49"/>
  <c r="Z1352" i="49"/>
  <c r="T1352" i="49"/>
  <c r="AK1352" i="49"/>
  <c r="AJ1352" i="49"/>
  <c r="AE1352" i="49"/>
  <c r="S1352" i="49"/>
  <c r="AO1352" i="49"/>
  <c r="Y1352" i="49"/>
  <c r="AP1348" i="49"/>
  <c r="AF1348" i="49"/>
  <c r="Z1348" i="49"/>
  <c r="T1348" i="49"/>
  <c r="AK1348" i="49"/>
  <c r="AJ1348" i="49"/>
  <c r="AE1348" i="49"/>
  <c r="S1348" i="49"/>
  <c r="AO1348" i="49"/>
  <c r="Y1348" i="49"/>
  <c r="AP1344" i="49"/>
  <c r="AF1344" i="49"/>
  <c r="Z1344" i="49"/>
  <c r="T1344" i="49"/>
  <c r="AK1344" i="49"/>
  <c r="AJ1344" i="49"/>
  <c r="AE1344" i="49"/>
  <c r="S1344" i="49"/>
  <c r="AO1344" i="49"/>
  <c r="Y1344" i="49"/>
  <c r="AP1340" i="49"/>
  <c r="AF1340" i="49"/>
  <c r="Z1340" i="49"/>
  <c r="T1340" i="49"/>
  <c r="AK1340" i="49"/>
  <c r="AJ1340" i="49"/>
  <c r="AE1340" i="49"/>
  <c r="S1340" i="49"/>
  <c r="AO1340" i="49"/>
  <c r="Y1340" i="49"/>
  <c r="O1359" i="49"/>
  <c r="M1359" i="49"/>
  <c r="K1359" i="49"/>
  <c r="N1359" i="49"/>
  <c r="J1359" i="49"/>
  <c r="P1359" i="49"/>
  <c r="G1359" i="49"/>
  <c r="H1359" i="49" s="1"/>
  <c r="AJ1358" i="49"/>
  <c r="AO1358" i="49"/>
  <c r="Y1358" i="49"/>
  <c r="AE1358" i="49"/>
  <c r="S1358" i="49"/>
  <c r="AP1354" i="49"/>
  <c r="AF1354" i="49"/>
  <c r="Z1354" i="49"/>
  <c r="AK1354" i="49"/>
  <c r="T1354" i="49"/>
  <c r="AJ1354" i="49"/>
  <c r="AO1354" i="49"/>
  <c r="Y1354" i="49"/>
  <c r="AE1354" i="49"/>
  <c r="S1354" i="49"/>
  <c r="O1351" i="49"/>
  <c r="M1351" i="49"/>
  <c r="K1351" i="49"/>
  <c r="N1351" i="49"/>
  <c r="J1351" i="49"/>
  <c r="P1351" i="49"/>
  <c r="G1351" i="49"/>
  <c r="H1351" i="49" s="1"/>
  <c r="AR1350" i="49"/>
  <c r="AH1350" i="49"/>
  <c r="AB1350" i="49"/>
  <c r="V1350" i="49"/>
  <c r="AM1350" i="49"/>
  <c r="AN1350" i="49"/>
  <c r="AS1350" i="49"/>
  <c r="AC1350" i="49"/>
  <c r="AI1350" i="49"/>
  <c r="W1350" i="49"/>
  <c r="AP1346" i="49"/>
  <c r="AF1346" i="49"/>
  <c r="Z1346" i="49"/>
  <c r="T1346" i="49"/>
  <c r="AK1346" i="49"/>
  <c r="AJ1346" i="49"/>
  <c r="AO1346" i="49"/>
  <c r="Y1346" i="49"/>
  <c r="AE1346" i="49"/>
  <c r="S1346" i="49"/>
  <c r="O1343" i="49"/>
  <c r="M1343" i="49"/>
  <c r="K1343" i="49"/>
  <c r="N1343" i="49"/>
  <c r="J1343" i="49"/>
  <c r="P1343" i="49"/>
  <c r="G1343" i="49"/>
  <c r="H1343" i="49" s="1"/>
  <c r="AR1342" i="49"/>
  <c r="AH1342" i="49"/>
  <c r="AB1342" i="49"/>
  <c r="V1342" i="49"/>
  <c r="AM1342" i="49"/>
  <c r="AN1342" i="49"/>
  <c r="AS1342" i="49"/>
  <c r="AC1342" i="49"/>
  <c r="AI1342" i="49"/>
  <c r="W1342" i="49"/>
  <c r="AN1380" i="49"/>
  <c r="AS1380" i="49"/>
  <c r="AI1380" i="49"/>
  <c r="AC1380" i="49"/>
  <c r="W1380" i="49"/>
  <c r="AR1380" i="49"/>
  <c r="AH1380" i="49"/>
  <c r="AB1380" i="49"/>
  <c r="V1380" i="49"/>
  <c r="AM1380" i="49"/>
  <c r="AP1378" i="49"/>
  <c r="AF1378" i="49"/>
  <c r="Z1378" i="49"/>
  <c r="T1378" i="49"/>
  <c r="AK1378" i="49"/>
  <c r="AJ1378" i="49"/>
  <c r="AO1378" i="49"/>
  <c r="AE1378" i="49"/>
  <c r="S1378" i="49"/>
  <c r="Y1378" i="49"/>
  <c r="O1375" i="49"/>
  <c r="M1375" i="49"/>
  <c r="K1375" i="49"/>
  <c r="P1375" i="49"/>
  <c r="G1375" i="49"/>
  <c r="H1375" i="49" s="1"/>
  <c r="N1375" i="49"/>
  <c r="J1375" i="49"/>
  <c r="AR1374" i="49"/>
  <c r="AH1374" i="49"/>
  <c r="AB1374" i="49"/>
  <c r="V1374" i="49"/>
  <c r="AM1374" i="49"/>
  <c r="AN1374" i="49"/>
  <c r="AI1374" i="49"/>
  <c r="W1374" i="49"/>
  <c r="AS1374" i="49"/>
  <c r="AC1374" i="49"/>
  <c r="AP1370" i="49"/>
  <c r="AF1370" i="49"/>
  <c r="Z1370" i="49"/>
  <c r="T1370" i="49"/>
  <c r="AK1370" i="49"/>
  <c r="AJ1370" i="49"/>
  <c r="AE1370" i="49"/>
  <c r="S1370" i="49"/>
  <c r="Y1370" i="49"/>
  <c r="AO1370" i="49"/>
  <c r="AP1376" i="49"/>
  <c r="AF1376" i="49"/>
  <c r="Z1376" i="49"/>
  <c r="T1376" i="49"/>
  <c r="AK1376" i="49"/>
  <c r="O1373" i="49"/>
  <c r="M1373" i="49"/>
  <c r="K1373" i="49"/>
  <c r="N1373" i="49"/>
  <c r="J1373" i="49"/>
  <c r="P1373" i="49"/>
  <c r="G1373" i="49"/>
  <c r="H1373" i="49" s="1"/>
  <c r="AJ1372" i="49"/>
  <c r="AO1372" i="49"/>
  <c r="Y1372" i="49"/>
  <c r="AE1372" i="49"/>
  <c r="S1372" i="49"/>
  <c r="AP1368" i="49"/>
  <c r="AF1368" i="49"/>
  <c r="Z1368" i="49"/>
  <c r="T1368" i="49"/>
  <c r="AK1368" i="49"/>
  <c r="AO1368" i="49"/>
  <c r="AJ1368" i="49"/>
  <c r="AE1368" i="49"/>
  <c r="S1368" i="49"/>
  <c r="Y1368" i="49"/>
  <c r="AP1364" i="49"/>
  <c r="AF1364" i="49"/>
  <c r="Z1364" i="49"/>
  <c r="T1364" i="49"/>
  <c r="AK1364" i="49"/>
  <c r="AJ1364" i="49"/>
  <c r="AE1364" i="49"/>
  <c r="S1364" i="49"/>
  <c r="AO1364" i="49"/>
  <c r="Y1364" i="49"/>
  <c r="AP1360" i="49"/>
  <c r="AF1360" i="49"/>
  <c r="Z1360" i="49"/>
  <c r="T1360" i="49"/>
  <c r="AK1360" i="49"/>
  <c r="AJ1360" i="49"/>
  <c r="AE1360" i="49"/>
  <c r="S1360" i="49"/>
  <c r="Y1360" i="49"/>
  <c r="AO1360" i="49"/>
  <c r="O1357" i="49"/>
  <c r="M1357" i="49"/>
  <c r="K1357" i="49"/>
  <c r="P1357" i="49"/>
  <c r="G1357" i="49"/>
  <c r="H1357" i="49" s="1"/>
  <c r="N1357" i="49"/>
  <c r="J1357" i="49"/>
  <c r="AB1356" i="49"/>
  <c r="AN1356" i="49"/>
  <c r="AI1356" i="49"/>
  <c r="W1356" i="49"/>
  <c r="AS1356" i="49"/>
  <c r="AC1356" i="49"/>
  <c r="AN1376" i="49"/>
  <c r="AS1376" i="49"/>
  <c r="AC1376" i="49"/>
  <c r="AI1376" i="49"/>
  <c r="W1376" i="49"/>
  <c r="O1367" i="49"/>
  <c r="M1367" i="49"/>
  <c r="K1367" i="49"/>
  <c r="N1367" i="49"/>
  <c r="J1367" i="49"/>
  <c r="P1367" i="49"/>
  <c r="G1367" i="49"/>
  <c r="H1367" i="49" s="1"/>
  <c r="AR1366" i="49"/>
  <c r="AH1366" i="49"/>
  <c r="AB1366" i="49"/>
  <c r="V1366" i="49"/>
  <c r="AM1366" i="49"/>
  <c r="AN1366" i="49"/>
  <c r="AS1366" i="49"/>
  <c r="AC1366" i="49"/>
  <c r="AI1366" i="49"/>
  <c r="W1366" i="49"/>
  <c r="AP1362" i="49"/>
  <c r="AF1362" i="49"/>
  <c r="Z1362" i="49"/>
  <c r="T1362" i="49"/>
  <c r="AK1362" i="49"/>
  <c r="AJ1362" i="49"/>
  <c r="AO1362" i="49"/>
  <c r="Y1362" i="49"/>
  <c r="AE1362" i="49"/>
  <c r="S1362" i="49"/>
  <c r="AP1358" i="49"/>
  <c r="AF1358" i="49"/>
  <c r="Z1358" i="49"/>
  <c r="T1358" i="49"/>
  <c r="AK1358" i="49"/>
  <c r="O1355" i="49"/>
  <c r="M1355" i="49"/>
  <c r="K1355" i="49"/>
  <c r="N1355" i="49"/>
  <c r="J1355" i="49"/>
  <c r="P1355" i="49"/>
  <c r="G1355" i="49"/>
  <c r="H1355" i="49" s="1"/>
  <c r="O1353" i="49"/>
  <c r="M1353" i="49"/>
  <c r="K1353" i="49"/>
  <c r="P1353" i="49"/>
  <c r="G1353" i="49"/>
  <c r="H1353" i="49" s="1"/>
  <c r="N1353" i="49"/>
  <c r="J1353" i="49"/>
  <c r="AN1352" i="49"/>
  <c r="AI1352" i="49"/>
  <c r="W1352" i="49"/>
  <c r="AS1352" i="49"/>
  <c r="AC1352" i="49"/>
  <c r="O1349" i="49"/>
  <c r="M1349" i="49"/>
  <c r="K1349" i="49"/>
  <c r="P1349" i="49"/>
  <c r="G1349" i="49"/>
  <c r="H1349" i="49" s="1"/>
  <c r="N1349" i="49"/>
  <c r="J1349" i="49"/>
  <c r="AR1348" i="49"/>
  <c r="AH1348" i="49"/>
  <c r="AB1348" i="49"/>
  <c r="V1348" i="49"/>
  <c r="AM1348" i="49"/>
  <c r="O1345" i="49"/>
  <c r="M1345" i="49"/>
  <c r="K1345" i="49"/>
  <c r="P1345" i="49"/>
  <c r="G1345" i="49"/>
  <c r="H1345" i="49" s="1"/>
  <c r="N1345" i="49"/>
  <c r="J1345" i="49"/>
  <c r="AR1344" i="49"/>
  <c r="AH1344" i="49"/>
  <c r="AB1344" i="49"/>
  <c r="V1344" i="49"/>
  <c r="AM1344" i="49"/>
  <c r="AN1344" i="49"/>
  <c r="AI1344" i="49"/>
  <c r="W1344" i="49"/>
  <c r="AS1344" i="49"/>
  <c r="AC1344" i="49"/>
  <c r="O1341" i="49"/>
  <c r="M1341" i="49"/>
  <c r="K1341" i="49"/>
  <c r="P1341" i="49"/>
  <c r="G1341" i="49"/>
  <c r="H1341" i="49" s="1"/>
  <c r="N1341" i="49"/>
  <c r="J1341" i="49"/>
  <c r="AR1340" i="49"/>
  <c r="AH1340" i="49"/>
  <c r="AB1340" i="49"/>
  <c r="V1340" i="49"/>
  <c r="AM1340" i="49"/>
  <c r="AN1340" i="49"/>
  <c r="AI1340" i="49"/>
  <c r="W1340" i="49"/>
  <c r="AS1340" i="49"/>
  <c r="AC1340" i="49"/>
  <c r="AN1358" i="49"/>
  <c r="AS1358" i="49"/>
  <c r="AC1358" i="49"/>
  <c r="AI1358" i="49"/>
  <c r="W1358" i="49"/>
  <c r="AR1354" i="49"/>
  <c r="AH1354" i="49"/>
  <c r="AB1354" i="49"/>
  <c r="V1354" i="49"/>
  <c r="AM1354" i="49"/>
  <c r="AN1354" i="49"/>
  <c r="AS1354" i="49"/>
  <c r="AC1354" i="49"/>
  <c r="AI1354" i="49"/>
  <c r="W1354" i="49"/>
  <c r="AP1350" i="49"/>
  <c r="AF1350" i="49"/>
  <c r="Z1350" i="49"/>
  <c r="T1350" i="49"/>
  <c r="AK1350" i="49"/>
  <c r="AJ1350" i="49"/>
  <c r="AO1350" i="49"/>
  <c r="Y1350" i="49"/>
  <c r="AE1350" i="49"/>
  <c r="S1350" i="49"/>
  <c r="O1347" i="49"/>
  <c r="M1347" i="49"/>
  <c r="K1347" i="49"/>
  <c r="N1347" i="49"/>
  <c r="J1347" i="49"/>
  <c r="P1347" i="49"/>
  <c r="G1347" i="49"/>
  <c r="H1347" i="49" s="1"/>
  <c r="AR1346" i="49"/>
  <c r="AH1346" i="49"/>
  <c r="AB1346" i="49"/>
  <c r="V1346" i="49"/>
  <c r="AM1346" i="49"/>
  <c r="AN1346" i="49"/>
  <c r="AS1346" i="49"/>
  <c r="AC1346" i="49"/>
  <c r="AI1346" i="49"/>
  <c r="W1346" i="49"/>
  <c r="AP1342" i="49"/>
  <c r="AF1342" i="49"/>
  <c r="Z1342" i="49"/>
  <c r="T1342" i="49"/>
  <c r="AK1342" i="49"/>
  <c r="AJ1342" i="49"/>
  <c r="AO1342" i="49"/>
  <c r="Y1342" i="49"/>
  <c r="AE1342" i="49"/>
  <c r="S1342" i="49"/>
  <c r="O1335" i="49"/>
  <c r="M1335" i="49"/>
  <c r="K1335" i="49"/>
  <c r="P1335" i="49"/>
  <c r="G1335" i="49"/>
  <c r="H1335" i="49" s="1"/>
  <c r="N1335" i="49"/>
  <c r="J1335" i="49"/>
  <c r="AR1334" i="49"/>
  <c r="AH1334" i="49"/>
  <c r="AB1334" i="49"/>
  <c r="V1334" i="49"/>
  <c r="AM1334" i="49"/>
  <c r="AN1334" i="49"/>
  <c r="AI1334" i="49"/>
  <c r="W1334" i="49"/>
  <c r="AS1334" i="49"/>
  <c r="AC1334" i="49"/>
  <c r="AN1332" i="49"/>
  <c r="AS1332" i="49"/>
  <c r="AC1332" i="49"/>
  <c r="AI1332" i="49"/>
  <c r="W1332" i="49"/>
  <c r="AM1331" i="49"/>
  <c r="AR1331" i="49"/>
  <c r="AB1331" i="49"/>
  <c r="V1331" i="49"/>
  <c r="AH1331" i="49"/>
  <c r="AS1331" i="49"/>
  <c r="AI1331" i="49"/>
  <c r="AC1331" i="49"/>
  <c r="AN1331" i="49"/>
  <c r="W1331" i="49"/>
  <c r="AP1327" i="49"/>
  <c r="AF1327" i="49"/>
  <c r="Z1327" i="49"/>
  <c r="T1327" i="49"/>
  <c r="AK1327" i="49"/>
  <c r="AJ1327" i="49"/>
  <c r="AE1327" i="49"/>
  <c r="S1327" i="49"/>
  <c r="Y1327" i="49"/>
  <c r="AO1327" i="49"/>
  <c r="O1330" i="49"/>
  <c r="M1330" i="49"/>
  <c r="K1330" i="49"/>
  <c r="N1330" i="49"/>
  <c r="J1330" i="49"/>
  <c r="P1330" i="49"/>
  <c r="G1330" i="49"/>
  <c r="H1330" i="49" s="1"/>
  <c r="AJ1329" i="49"/>
  <c r="AO1329" i="49"/>
  <c r="Y1329" i="49"/>
  <c r="AE1329" i="49"/>
  <c r="S1329" i="49"/>
  <c r="AP1325" i="49"/>
  <c r="AF1325" i="49"/>
  <c r="Z1325" i="49"/>
  <c r="T1325" i="49"/>
  <c r="AK1325" i="49"/>
  <c r="AK1324" i="49"/>
  <c r="AF1324" i="49"/>
  <c r="T1324" i="49"/>
  <c r="AP1324" i="49"/>
  <c r="Z1324" i="49"/>
  <c r="AO1324" i="49"/>
  <c r="AE1324" i="49"/>
  <c r="Y1324" i="49"/>
  <c r="S1324" i="49"/>
  <c r="AJ1324" i="49"/>
  <c r="AP1320" i="49"/>
  <c r="AF1320" i="49"/>
  <c r="Z1320" i="49"/>
  <c r="T1320" i="49"/>
  <c r="AK1320" i="49"/>
  <c r="AJ1320" i="49"/>
  <c r="AE1320" i="49"/>
  <c r="S1320" i="49"/>
  <c r="AO1320" i="49"/>
  <c r="Y1320" i="49"/>
  <c r="AP1316" i="49"/>
  <c r="AF1316" i="49"/>
  <c r="Z1316" i="49"/>
  <c r="T1316" i="49"/>
  <c r="AK1316" i="49"/>
  <c r="AJ1316" i="49"/>
  <c r="AE1316" i="49"/>
  <c r="S1316" i="49"/>
  <c r="AO1316" i="49"/>
  <c r="Y1316" i="49"/>
  <c r="AP1312" i="49"/>
  <c r="AF1312" i="49"/>
  <c r="Z1312" i="49"/>
  <c r="T1312" i="49"/>
  <c r="AK1312" i="49"/>
  <c r="AJ1312" i="49"/>
  <c r="AE1312" i="49"/>
  <c r="S1312" i="49"/>
  <c r="AO1312" i="49"/>
  <c r="Y1312" i="49"/>
  <c r="O1326" i="49"/>
  <c r="M1326" i="49"/>
  <c r="K1326" i="49"/>
  <c r="N1326" i="49"/>
  <c r="J1326" i="49"/>
  <c r="P1326" i="49"/>
  <c r="G1326" i="49"/>
  <c r="H1326" i="49" s="1"/>
  <c r="AJ1325" i="49"/>
  <c r="AO1325" i="49"/>
  <c r="Y1325" i="49"/>
  <c r="AE1325" i="49"/>
  <c r="S1325" i="49"/>
  <c r="O1323" i="49"/>
  <c r="M1323" i="49"/>
  <c r="K1323" i="49"/>
  <c r="N1323" i="49"/>
  <c r="J1323" i="49"/>
  <c r="P1323" i="49"/>
  <c r="G1323" i="49"/>
  <c r="H1323" i="49" s="1"/>
  <c r="AR1322" i="49"/>
  <c r="AH1322" i="49"/>
  <c r="AB1322" i="49"/>
  <c r="V1322" i="49"/>
  <c r="AM1322" i="49"/>
  <c r="AN1322" i="49"/>
  <c r="AS1322" i="49"/>
  <c r="AC1322" i="49"/>
  <c r="AI1322" i="49"/>
  <c r="W1322" i="49"/>
  <c r="T1318" i="49"/>
  <c r="AJ1318" i="49"/>
  <c r="AO1318" i="49"/>
  <c r="Y1318" i="49"/>
  <c r="AE1318" i="49"/>
  <c r="S1318" i="49"/>
  <c r="O1315" i="49"/>
  <c r="M1315" i="49"/>
  <c r="K1315" i="49"/>
  <c r="N1315" i="49"/>
  <c r="J1315" i="49"/>
  <c r="P1315" i="49"/>
  <c r="G1315" i="49"/>
  <c r="H1315" i="49" s="1"/>
  <c r="AR1314" i="49"/>
  <c r="AH1314" i="49"/>
  <c r="AB1314" i="49"/>
  <c r="V1314" i="49"/>
  <c r="AM1314" i="49"/>
  <c r="AN1314" i="49"/>
  <c r="AS1314" i="49"/>
  <c r="AC1314" i="49"/>
  <c r="AI1314" i="49"/>
  <c r="W1314" i="49"/>
  <c r="AR1310" i="49"/>
  <c r="AH1310" i="49"/>
  <c r="AB1310" i="49"/>
  <c r="V1310" i="49"/>
  <c r="AM1310" i="49"/>
  <c r="O1308" i="49"/>
  <c r="M1308" i="49"/>
  <c r="K1308" i="49"/>
  <c r="P1308" i="49"/>
  <c r="G1308" i="49"/>
  <c r="H1308" i="49" s="1"/>
  <c r="N1308" i="49"/>
  <c r="J1308" i="49"/>
  <c r="AR1307" i="49"/>
  <c r="AH1307" i="49"/>
  <c r="AB1307" i="49"/>
  <c r="V1307" i="49"/>
  <c r="AM1307" i="49"/>
  <c r="AN1307" i="49"/>
  <c r="AI1307" i="49"/>
  <c r="W1307" i="49"/>
  <c r="AS1307" i="49"/>
  <c r="AC1307" i="49"/>
  <c r="O1304" i="49"/>
  <c r="M1304" i="49"/>
  <c r="K1304" i="49"/>
  <c r="P1304" i="49"/>
  <c r="G1304" i="49"/>
  <c r="H1304" i="49" s="1"/>
  <c r="N1304" i="49"/>
  <c r="J1304" i="49"/>
  <c r="AR1303" i="49"/>
  <c r="AH1303" i="49"/>
  <c r="AB1303" i="49"/>
  <c r="V1303" i="49"/>
  <c r="AM1303" i="49"/>
  <c r="AN1303" i="49"/>
  <c r="AI1303" i="49"/>
  <c r="W1303" i="49"/>
  <c r="AS1303" i="49"/>
  <c r="AC1303" i="49"/>
  <c r="O1300" i="49"/>
  <c r="M1300" i="49"/>
  <c r="K1300" i="49"/>
  <c r="P1300" i="49"/>
  <c r="G1300" i="49"/>
  <c r="H1300" i="49" s="1"/>
  <c r="N1300" i="49"/>
  <c r="J1300" i="49"/>
  <c r="AR1299" i="49"/>
  <c r="AH1299" i="49"/>
  <c r="AB1299" i="49"/>
  <c r="V1299" i="49"/>
  <c r="AM1299" i="49"/>
  <c r="AN1299" i="49"/>
  <c r="AI1299" i="49"/>
  <c r="W1299" i="49"/>
  <c r="AS1299" i="49"/>
  <c r="AC1299" i="49"/>
  <c r="O1296" i="49"/>
  <c r="M1296" i="49"/>
  <c r="K1296" i="49"/>
  <c r="P1296" i="49"/>
  <c r="G1296" i="49"/>
  <c r="H1296" i="49" s="1"/>
  <c r="N1296" i="49"/>
  <c r="J1296" i="49"/>
  <c r="AR1295" i="49"/>
  <c r="AH1295" i="49"/>
  <c r="AB1295" i="49"/>
  <c r="V1295" i="49"/>
  <c r="AM1295" i="49"/>
  <c r="AN1295" i="49"/>
  <c r="AI1295" i="49"/>
  <c r="W1295" i="49"/>
  <c r="AS1295" i="49"/>
  <c r="AC1295" i="49"/>
  <c r="AN1310" i="49"/>
  <c r="AS1310" i="49"/>
  <c r="AC1310" i="49"/>
  <c r="AI1310" i="49"/>
  <c r="W1310" i="49"/>
  <c r="AM1309" i="49"/>
  <c r="AR1309" i="49"/>
  <c r="AB1309" i="49"/>
  <c r="V1309" i="49"/>
  <c r="AH1309" i="49"/>
  <c r="AS1309" i="49"/>
  <c r="AI1309" i="49"/>
  <c r="AN1309" i="49"/>
  <c r="AC1309" i="49"/>
  <c r="W1309" i="49"/>
  <c r="AP1305" i="49"/>
  <c r="AF1305" i="49"/>
  <c r="Z1305" i="49"/>
  <c r="T1305" i="49"/>
  <c r="AK1305" i="49"/>
  <c r="AJ1305" i="49"/>
  <c r="AO1305" i="49"/>
  <c r="Y1305" i="49"/>
  <c r="AE1305" i="49"/>
  <c r="S1305" i="49"/>
  <c r="O1302" i="49"/>
  <c r="M1302" i="49"/>
  <c r="K1302" i="49"/>
  <c r="N1302" i="49"/>
  <c r="J1302" i="49"/>
  <c r="P1302" i="49"/>
  <c r="G1302" i="49"/>
  <c r="H1302" i="49" s="1"/>
  <c r="AR1301" i="49"/>
  <c r="AH1301" i="49"/>
  <c r="AB1301" i="49"/>
  <c r="V1301" i="49"/>
  <c r="AM1301" i="49"/>
  <c r="AP1297" i="49"/>
  <c r="AF1297" i="49"/>
  <c r="Z1297" i="49"/>
  <c r="T1297" i="49"/>
  <c r="AK1297" i="49"/>
  <c r="AJ1297" i="49"/>
  <c r="AO1297" i="49"/>
  <c r="Y1297" i="49"/>
  <c r="AE1297" i="49"/>
  <c r="S1297" i="49"/>
  <c r="O1294" i="49"/>
  <c r="M1294" i="49"/>
  <c r="K1294" i="49"/>
  <c r="N1294" i="49"/>
  <c r="J1294" i="49"/>
  <c r="P1294" i="49"/>
  <c r="G1294" i="49"/>
  <c r="H1294" i="49" s="1"/>
  <c r="AP1334" i="49"/>
  <c r="AF1334" i="49"/>
  <c r="Z1334" i="49"/>
  <c r="T1334" i="49"/>
  <c r="AK1334" i="49"/>
  <c r="AJ1334" i="49"/>
  <c r="AE1334" i="49"/>
  <c r="S1334" i="49"/>
  <c r="AO1334" i="49"/>
  <c r="Y1334" i="49"/>
  <c r="O1333" i="49"/>
  <c r="M1333" i="49"/>
  <c r="K1333" i="49"/>
  <c r="N1333" i="49"/>
  <c r="J1333" i="49"/>
  <c r="P1333" i="49"/>
  <c r="G1333" i="49"/>
  <c r="H1333" i="49" s="1"/>
  <c r="AJ1332" i="49"/>
  <c r="AO1332" i="49"/>
  <c r="Y1332" i="49"/>
  <c r="AE1332" i="49"/>
  <c r="S1332" i="49"/>
  <c r="AO1331" i="49"/>
  <c r="AE1331" i="49"/>
  <c r="Y1331" i="49"/>
  <c r="AJ1331" i="49"/>
  <c r="S1331" i="49"/>
  <c r="O1328" i="49"/>
  <c r="M1328" i="49"/>
  <c r="K1328" i="49"/>
  <c r="P1328" i="49"/>
  <c r="G1328" i="49"/>
  <c r="H1328" i="49" s="1"/>
  <c r="N1328" i="49"/>
  <c r="J1328" i="49"/>
  <c r="AR1327" i="49"/>
  <c r="AH1327" i="49"/>
  <c r="AB1327" i="49"/>
  <c r="V1327" i="49"/>
  <c r="AM1327" i="49"/>
  <c r="AN1327" i="49"/>
  <c r="AI1327" i="49"/>
  <c r="W1327" i="49"/>
  <c r="AC1327" i="49"/>
  <c r="AS1327" i="49"/>
  <c r="AN1329" i="49"/>
  <c r="AS1329" i="49"/>
  <c r="AC1329" i="49"/>
  <c r="AI1329" i="49"/>
  <c r="W1329" i="49"/>
  <c r="AR1325" i="49"/>
  <c r="AH1325" i="49"/>
  <c r="AB1325" i="49"/>
  <c r="V1325" i="49"/>
  <c r="AM1325" i="49"/>
  <c r="AM1324" i="49"/>
  <c r="AR1324" i="49"/>
  <c r="AB1324" i="49"/>
  <c r="AH1324" i="49"/>
  <c r="V1324" i="49"/>
  <c r="AS1324" i="49"/>
  <c r="AI1324" i="49"/>
  <c r="AC1324" i="49"/>
  <c r="W1324" i="49"/>
  <c r="AN1324" i="49"/>
  <c r="O1321" i="49"/>
  <c r="M1321" i="49"/>
  <c r="K1321" i="49"/>
  <c r="P1321" i="49"/>
  <c r="G1321" i="49"/>
  <c r="H1321" i="49" s="1"/>
  <c r="N1321" i="49"/>
  <c r="J1321" i="49"/>
  <c r="AR1320" i="49"/>
  <c r="AH1320" i="49"/>
  <c r="AB1320" i="49"/>
  <c r="V1320" i="49"/>
  <c r="AM1320" i="49"/>
  <c r="O1317" i="49"/>
  <c r="M1317" i="49"/>
  <c r="K1317" i="49"/>
  <c r="P1317" i="49"/>
  <c r="G1317" i="49"/>
  <c r="H1317" i="49" s="1"/>
  <c r="N1317" i="49"/>
  <c r="J1317" i="49"/>
  <c r="AR1316" i="49"/>
  <c r="AH1316" i="49"/>
  <c r="AB1316" i="49"/>
  <c r="V1316" i="49"/>
  <c r="AM1316" i="49"/>
  <c r="AN1316" i="49"/>
  <c r="AI1316" i="49"/>
  <c r="W1316" i="49"/>
  <c r="AS1316" i="49"/>
  <c r="AC1316" i="49"/>
  <c r="O1313" i="49"/>
  <c r="M1313" i="49"/>
  <c r="K1313" i="49"/>
  <c r="P1313" i="49"/>
  <c r="G1313" i="49"/>
  <c r="H1313" i="49" s="1"/>
  <c r="N1313" i="49"/>
  <c r="J1313" i="49"/>
  <c r="AR1312" i="49"/>
  <c r="AH1312" i="49"/>
  <c r="AB1312" i="49"/>
  <c r="V1312" i="49"/>
  <c r="AM1312" i="49"/>
  <c r="AN1312" i="49"/>
  <c r="AI1312" i="49"/>
  <c r="W1312" i="49"/>
  <c r="AS1312" i="49"/>
  <c r="AC1312" i="49"/>
  <c r="AN1325" i="49"/>
  <c r="AS1325" i="49"/>
  <c r="AC1325" i="49"/>
  <c r="AI1325" i="49"/>
  <c r="W1325" i="49"/>
  <c r="AP1322" i="49"/>
  <c r="AF1322" i="49"/>
  <c r="Z1322" i="49"/>
  <c r="T1322" i="49"/>
  <c r="AK1322" i="49"/>
  <c r="AJ1322" i="49"/>
  <c r="AO1322" i="49"/>
  <c r="Y1322" i="49"/>
  <c r="AE1322" i="49"/>
  <c r="S1322" i="49"/>
  <c r="O1319" i="49"/>
  <c r="M1319" i="49"/>
  <c r="K1319" i="49"/>
  <c r="N1319" i="49"/>
  <c r="J1319" i="49"/>
  <c r="P1319" i="49"/>
  <c r="G1319" i="49"/>
  <c r="H1319" i="49" s="1"/>
  <c r="AR1318" i="49"/>
  <c r="AH1318" i="49"/>
  <c r="AB1318" i="49"/>
  <c r="V1318" i="49"/>
  <c r="AM1318" i="49"/>
  <c r="AN1318" i="49"/>
  <c r="AS1318" i="49"/>
  <c r="AC1318" i="49"/>
  <c r="AI1318" i="49"/>
  <c r="W1318" i="49"/>
  <c r="AJ1314" i="49"/>
  <c r="AO1314" i="49"/>
  <c r="Y1314" i="49"/>
  <c r="AE1314" i="49"/>
  <c r="S1314" i="49"/>
  <c r="AP1310" i="49"/>
  <c r="AF1310" i="49"/>
  <c r="Z1310" i="49"/>
  <c r="T1310" i="49"/>
  <c r="AK1310" i="49"/>
  <c r="AP1307" i="49"/>
  <c r="AF1307" i="49"/>
  <c r="Z1307" i="49"/>
  <c r="T1307" i="49"/>
  <c r="AK1307" i="49"/>
  <c r="AJ1307" i="49"/>
  <c r="AE1307" i="49"/>
  <c r="S1307" i="49"/>
  <c r="AO1307" i="49"/>
  <c r="Y1307" i="49"/>
  <c r="AP1303" i="49"/>
  <c r="AF1303" i="49"/>
  <c r="Z1303" i="49"/>
  <c r="T1303" i="49"/>
  <c r="AK1303" i="49"/>
  <c r="AJ1303" i="49"/>
  <c r="AE1303" i="49"/>
  <c r="S1303" i="49"/>
  <c r="AO1303" i="49"/>
  <c r="Y1303" i="49"/>
  <c r="AP1299" i="49"/>
  <c r="AF1299" i="49"/>
  <c r="Z1299" i="49"/>
  <c r="T1299" i="49"/>
  <c r="AK1299" i="49"/>
  <c r="AJ1299" i="49"/>
  <c r="AE1299" i="49"/>
  <c r="S1299" i="49"/>
  <c r="AO1299" i="49"/>
  <c r="Y1299" i="49"/>
  <c r="AP1295" i="49"/>
  <c r="AF1295" i="49"/>
  <c r="Z1295" i="49"/>
  <c r="T1295" i="49"/>
  <c r="AK1295" i="49"/>
  <c r="AJ1295" i="49"/>
  <c r="AE1295" i="49"/>
  <c r="S1295" i="49"/>
  <c r="AO1295" i="49"/>
  <c r="Y1295" i="49"/>
  <c r="O1311" i="49"/>
  <c r="M1311" i="49"/>
  <c r="K1311" i="49"/>
  <c r="N1311" i="49"/>
  <c r="J1311" i="49"/>
  <c r="P1311" i="49"/>
  <c r="G1311" i="49"/>
  <c r="H1311" i="49" s="1"/>
  <c r="AJ1310" i="49"/>
  <c r="AO1310" i="49"/>
  <c r="Y1310" i="49"/>
  <c r="AE1310" i="49"/>
  <c r="S1310" i="49"/>
  <c r="AK1309" i="49"/>
  <c r="AF1309" i="49"/>
  <c r="Z1309" i="49"/>
  <c r="T1309" i="49"/>
  <c r="AP1309" i="49"/>
  <c r="AO1309" i="49"/>
  <c r="AJ1309" i="49"/>
  <c r="Y1309" i="49"/>
  <c r="AE1309" i="49"/>
  <c r="S1309" i="49"/>
  <c r="O1306" i="49"/>
  <c r="M1306" i="49"/>
  <c r="K1306" i="49"/>
  <c r="N1306" i="49"/>
  <c r="J1306" i="49"/>
  <c r="P1306" i="49"/>
  <c r="G1306" i="49"/>
  <c r="H1306" i="49" s="1"/>
  <c r="AR1305" i="49"/>
  <c r="AH1305" i="49"/>
  <c r="AB1305" i="49"/>
  <c r="V1305" i="49"/>
  <c r="AM1305" i="49"/>
  <c r="AN1305" i="49"/>
  <c r="AS1305" i="49"/>
  <c r="AC1305" i="49"/>
  <c r="AI1305" i="49"/>
  <c r="W1305" i="49"/>
  <c r="AP1301" i="49"/>
  <c r="AF1301" i="49"/>
  <c r="Z1301" i="49"/>
  <c r="T1301" i="49"/>
  <c r="AK1301" i="49"/>
  <c r="AJ1301" i="49"/>
  <c r="O1298" i="49"/>
  <c r="M1298" i="49"/>
  <c r="K1298" i="49"/>
  <c r="N1298" i="49"/>
  <c r="J1298" i="49"/>
  <c r="P1298" i="49"/>
  <c r="G1298" i="49"/>
  <c r="H1298" i="49" s="1"/>
  <c r="AR1297" i="49"/>
  <c r="AH1297" i="49"/>
  <c r="AB1297" i="49"/>
  <c r="V1297" i="49"/>
  <c r="AM1297" i="49"/>
  <c r="AN1297" i="49"/>
  <c r="AS1297" i="49"/>
  <c r="AC1297" i="49"/>
  <c r="AI1297" i="49"/>
  <c r="W1297" i="49"/>
  <c r="AP1288" i="49"/>
  <c r="AF1288" i="49"/>
  <c r="Z1288" i="49"/>
  <c r="T1288" i="49"/>
  <c r="AK1288" i="49"/>
  <c r="AJ1288" i="49"/>
  <c r="AE1288" i="49"/>
  <c r="S1288" i="49"/>
  <c r="AO1288" i="49"/>
  <c r="Y1288" i="49"/>
  <c r="O1287" i="49"/>
  <c r="M1287" i="49"/>
  <c r="K1287" i="49"/>
  <c r="N1287" i="49"/>
  <c r="J1287" i="49"/>
  <c r="P1287" i="49"/>
  <c r="G1287" i="49"/>
  <c r="H1287" i="49" s="1"/>
  <c r="AJ1286" i="49"/>
  <c r="AO1286" i="49"/>
  <c r="Y1286" i="49"/>
  <c r="AE1286" i="49"/>
  <c r="S1286" i="49"/>
  <c r="AK1285" i="49"/>
  <c r="AF1285" i="49"/>
  <c r="T1285" i="49"/>
  <c r="AP1285" i="49"/>
  <c r="Z1285" i="49"/>
  <c r="AO1285" i="49"/>
  <c r="AE1285" i="49"/>
  <c r="Y1285" i="49"/>
  <c r="AJ1285" i="49"/>
  <c r="S1285" i="49"/>
  <c r="O1282" i="49"/>
  <c r="M1282" i="49"/>
  <c r="K1282" i="49"/>
  <c r="P1282" i="49"/>
  <c r="G1282" i="49"/>
  <c r="H1282" i="49" s="1"/>
  <c r="N1282" i="49"/>
  <c r="J1282" i="49"/>
  <c r="AR1281" i="49"/>
  <c r="AH1281" i="49"/>
  <c r="AB1281" i="49"/>
  <c r="V1281" i="49"/>
  <c r="AM1281" i="49"/>
  <c r="AI1281" i="49"/>
  <c r="AI1283" i="49"/>
  <c r="AR1279" i="49"/>
  <c r="AH1279" i="49"/>
  <c r="AB1279" i="49"/>
  <c r="V1279" i="49"/>
  <c r="AM1279" i="49"/>
  <c r="AM1278" i="49"/>
  <c r="AR1278" i="49"/>
  <c r="AB1278" i="49"/>
  <c r="AH1278" i="49"/>
  <c r="V1278" i="49"/>
  <c r="AS1278" i="49"/>
  <c r="AI1278" i="49"/>
  <c r="AC1278" i="49"/>
  <c r="W1278" i="49"/>
  <c r="AN1278" i="49"/>
  <c r="O1275" i="49"/>
  <c r="M1275" i="49"/>
  <c r="K1275" i="49"/>
  <c r="P1275" i="49"/>
  <c r="G1275" i="49"/>
  <c r="H1275" i="49" s="1"/>
  <c r="N1275" i="49"/>
  <c r="J1275" i="49"/>
  <c r="AR1274" i="49"/>
  <c r="AH1274" i="49"/>
  <c r="AB1274" i="49"/>
  <c r="V1274" i="49"/>
  <c r="AM1274" i="49"/>
  <c r="AN1274" i="49"/>
  <c r="AI1274" i="49"/>
  <c r="W1274" i="49"/>
  <c r="AS1274" i="49"/>
  <c r="AC1274" i="49"/>
  <c r="O1271" i="49"/>
  <c r="M1271" i="49"/>
  <c r="K1271" i="49"/>
  <c r="P1271" i="49"/>
  <c r="G1271" i="49"/>
  <c r="H1271" i="49" s="1"/>
  <c r="N1271" i="49"/>
  <c r="J1271" i="49"/>
  <c r="AR1270" i="49"/>
  <c r="AH1270" i="49"/>
  <c r="AB1270" i="49"/>
  <c r="V1270" i="49"/>
  <c r="AM1270" i="49"/>
  <c r="AN1270" i="49"/>
  <c r="AI1270" i="49"/>
  <c r="W1270" i="49"/>
  <c r="AS1270" i="49"/>
  <c r="AC1270" i="49"/>
  <c r="O1267" i="49"/>
  <c r="M1267" i="49"/>
  <c r="K1267" i="49"/>
  <c r="P1267" i="49"/>
  <c r="G1267" i="49"/>
  <c r="H1267" i="49" s="1"/>
  <c r="N1267" i="49"/>
  <c r="J1267" i="49"/>
  <c r="AR1266" i="49"/>
  <c r="AH1266" i="49"/>
  <c r="AB1266" i="49"/>
  <c r="V1266" i="49"/>
  <c r="AM1266" i="49"/>
  <c r="AN1266" i="49"/>
  <c r="AI1266" i="49"/>
  <c r="W1266" i="49"/>
  <c r="AS1266" i="49"/>
  <c r="AC1266" i="49"/>
  <c r="AO1263" i="49"/>
  <c r="AJ1263" i="49"/>
  <c r="AE1263" i="49"/>
  <c r="Y1263" i="49"/>
  <c r="S1263" i="49"/>
  <c r="O1262" i="49"/>
  <c r="M1262" i="49"/>
  <c r="K1262" i="49"/>
  <c r="P1262" i="49"/>
  <c r="N1262" i="49"/>
  <c r="J1262" i="49"/>
  <c r="G1262" i="49"/>
  <c r="H1262" i="49" s="1"/>
  <c r="AJ1261" i="49"/>
  <c r="O1260" i="49"/>
  <c r="M1260" i="49"/>
  <c r="K1260" i="49"/>
  <c r="P1260" i="49"/>
  <c r="N1260" i="49"/>
  <c r="J1260" i="49"/>
  <c r="G1260" i="49"/>
  <c r="H1260" i="49" s="1"/>
  <c r="AJ1259" i="49"/>
  <c r="AO1259" i="49"/>
  <c r="AE1259" i="49"/>
  <c r="Y1259" i="49"/>
  <c r="S1259" i="49"/>
  <c r="O1258" i="49"/>
  <c r="M1258" i="49"/>
  <c r="K1258" i="49"/>
  <c r="P1258" i="49"/>
  <c r="N1258" i="49"/>
  <c r="J1258" i="49"/>
  <c r="G1258" i="49"/>
  <c r="H1258" i="49" s="1"/>
  <c r="AJ1257" i="49"/>
  <c r="AO1257" i="49"/>
  <c r="AE1257" i="49"/>
  <c r="Y1257" i="49"/>
  <c r="S1257" i="49"/>
  <c r="AN1279" i="49"/>
  <c r="AS1279" i="49"/>
  <c r="AC1279" i="49"/>
  <c r="AI1279" i="49"/>
  <c r="W1279" i="49"/>
  <c r="AP1276" i="49"/>
  <c r="AF1276" i="49"/>
  <c r="Z1276" i="49"/>
  <c r="T1276" i="49"/>
  <c r="AK1276" i="49"/>
  <c r="AJ1276" i="49"/>
  <c r="AO1276" i="49"/>
  <c r="Y1276" i="49"/>
  <c r="AE1276" i="49"/>
  <c r="S1276" i="49"/>
  <c r="O1273" i="49"/>
  <c r="M1273" i="49"/>
  <c r="K1273" i="49"/>
  <c r="N1273" i="49"/>
  <c r="J1273" i="49"/>
  <c r="P1273" i="49"/>
  <c r="G1273" i="49"/>
  <c r="H1273" i="49" s="1"/>
  <c r="AR1272" i="49"/>
  <c r="AH1272" i="49"/>
  <c r="AB1272" i="49"/>
  <c r="V1272" i="49"/>
  <c r="AM1272" i="49"/>
  <c r="AN1272" i="49"/>
  <c r="AS1272" i="49"/>
  <c r="AC1272" i="49"/>
  <c r="AI1272" i="49"/>
  <c r="W1272" i="49"/>
  <c r="AP1268" i="49"/>
  <c r="AF1268" i="49"/>
  <c r="Z1268" i="49"/>
  <c r="T1268" i="49"/>
  <c r="AK1268" i="49"/>
  <c r="AJ1268" i="49"/>
  <c r="AO1268" i="49"/>
  <c r="Y1268" i="49"/>
  <c r="AE1268" i="49"/>
  <c r="S1268" i="49"/>
  <c r="O1265" i="49"/>
  <c r="M1265" i="49"/>
  <c r="K1265" i="49"/>
  <c r="N1265" i="49"/>
  <c r="J1265" i="49"/>
  <c r="P1265" i="49"/>
  <c r="G1265" i="49"/>
  <c r="H1265" i="49" s="1"/>
  <c r="AR1264" i="49"/>
  <c r="AH1264" i="49"/>
  <c r="AB1264" i="49"/>
  <c r="V1264" i="49"/>
  <c r="AM1264" i="49"/>
  <c r="AN1264" i="49"/>
  <c r="AS1264" i="49"/>
  <c r="AC1264" i="49"/>
  <c r="AI1264" i="49"/>
  <c r="W1264" i="49"/>
  <c r="AK1263" i="49"/>
  <c r="AF1263" i="49"/>
  <c r="Z1263" i="49"/>
  <c r="T1263" i="49"/>
  <c r="AP1263" i="49"/>
  <c r="AP1261" i="49"/>
  <c r="AF1261" i="49"/>
  <c r="Z1261" i="49"/>
  <c r="T1261" i="49"/>
  <c r="AK1261" i="49"/>
  <c r="AP1259" i="49"/>
  <c r="AF1259" i="49"/>
  <c r="Z1259" i="49"/>
  <c r="T1259" i="49"/>
  <c r="AK1259" i="49"/>
  <c r="AP1257" i="49"/>
  <c r="AF1257" i="49"/>
  <c r="Z1257" i="49"/>
  <c r="T1257" i="49"/>
  <c r="AK1257" i="49"/>
  <c r="O1256" i="49"/>
  <c r="M1256" i="49"/>
  <c r="K1256" i="49"/>
  <c r="P1256" i="49"/>
  <c r="G1256" i="49"/>
  <c r="H1256" i="49" s="1"/>
  <c r="N1256" i="49"/>
  <c r="J1256" i="49"/>
  <c r="AR1255" i="49"/>
  <c r="AH1255" i="49"/>
  <c r="AB1255" i="49"/>
  <c r="V1255" i="49"/>
  <c r="AM1255" i="49"/>
  <c r="AN1255" i="49"/>
  <c r="AI1255" i="49"/>
  <c r="W1255" i="49"/>
  <c r="AS1255" i="49"/>
  <c r="AC1255" i="49"/>
  <c r="O1252" i="49"/>
  <c r="M1252" i="49"/>
  <c r="K1252" i="49"/>
  <c r="P1252" i="49"/>
  <c r="G1252" i="49"/>
  <c r="H1252" i="49" s="1"/>
  <c r="N1252" i="49"/>
  <c r="J1252" i="49"/>
  <c r="AR1251" i="49"/>
  <c r="AH1251" i="49"/>
  <c r="AB1251" i="49"/>
  <c r="V1251" i="49"/>
  <c r="AM1251" i="49"/>
  <c r="AN1251" i="49"/>
  <c r="AI1251" i="49"/>
  <c r="W1251" i="49"/>
  <c r="AS1251" i="49"/>
  <c r="AC1251" i="49"/>
  <c r="O1248" i="49"/>
  <c r="M1248" i="49"/>
  <c r="K1248" i="49"/>
  <c r="P1248" i="49"/>
  <c r="G1248" i="49"/>
  <c r="H1248" i="49" s="1"/>
  <c r="N1248" i="49"/>
  <c r="J1248" i="49"/>
  <c r="AP1253" i="49"/>
  <c r="AF1253" i="49"/>
  <c r="Z1253" i="49"/>
  <c r="T1253" i="49"/>
  <c r="AK1253" i="49"/>
  <c r="AJ1253" i="49"/>
  <c r="AO1253" i="49"/>
  <c r="Y1253" i="49"/>
  <c r="AE1253" i="49"/>
  <c r="S1253" i="49"/>
  <c r="O1250" i="49"/>
  <c r="M1250" i="49"/>
  <c r="K1250" i="49"/>
  <c r="N1250" i="49"/>
  <c r="J1250" i="49"/>
  <c r="P1250" i="49"/>
  <c r="G1250" i="49"/>
  <c r="H1250" i="49" s="1"/>
  <c r="AR1249" i="49"/>
  <c r="AH1249" i="49"/>
  <c r="AB1249" i="49"/>
  <c r="V1249" i="49"/>
  <c r="AM1249" i="49"/>
  <c r="AN1249" i="49"/>
  <c r="AS1249" i="49"/>
  <c r="AC1249" i="49"/>
  <c r="AI1249" i="49"/>
  <c r="W1249" i="49"/>
  <c r="O1289" i="49"/>
  <c r="M1289" i="49"/>
  <c r="K1289" i="49"/>
  <c r="P1289" i="49"/>
  <c r="G1289" i="49"/>
  <c r="H1289" i="49" s="1"/>
  <c r="N1289" i="49"/>
  <c r="J1289" i="49"/>
  <c r="AR1288" i="49"/>
  <c r="AH1288" i="49"/>
  <c r="AB1288" i="49"/>
  <c r="V1288" i="49"/>
  <c r="AM1288" i="49"/>
  <c r="AN1288" i="49"/>
  <c r="AI1288" i="49"/>
  <c r="W1288" i="49"/>
  <c r="AS1288" i="49"/>
  <c r="AC1288" i="49"/>
  <c r="AN1286" i="49"/>
  <c r="AS1286" i="49"/>
  <c r="AC1286" i="49"/>
  <c r="AI1286" i="49"/>
  <c r="W1286" i="49"/>
  <c r="AM1285" i="49"/>
  <c r="AR1285" i="49"/>
  <c r="AB1285" i="49"/>
  <c r="V1285" i="49"/>
  <c r="AH1285" i="49"/>
  <c r="AS1285" i="49"/>
  <c r="AI1285" i="49"/>
  <c r="AC1285" i="49"/>
  <c r="AN1285" i="49"/>
  <c r="W1285" i="49"/>
  <c r="AP1281" i="49"/>
  <c r="AF1281" i="49"/>
  <c r="Z1281" i="49"/>
  <c r="T1281" i="49"/>
  <c r="AK1281" i="49"/>
  <c r="O1284" i="49"/>
  <c r="M1284" i="49"/>
  <c r="K1284" i="49"/>
  <c r="N1284" i="49"/>
  <c r="J1284" i="49"/>
  <c r="P1284" i="49"/>
  <c r="G1284" i="49"/>
  <c r="H1284" i="49" s="1"/>
  <c r="AJ1283" i="49"/>
  <c r="AO1283" i="49"/>
  <c r="Y1283" i="49"/>
  <c r="AE1283" i="49"/>
  <c r="S1283" i="49"/>
  <c r="AP1279" i="49"/>
  <c r="AF1279" i="49"/>
  <c r="Z1279" i="49"/>
  <c r="T1279" i="49"/>
  <c r="AK1279" i="49"/>
  <c r="AK1278" i="49"/>
  <c r="AF1278" i="49"/>
  <c r="T1278" i="49"/>
  <c r="AP1278" i="49"/>
  <c r="Z1278" i="49"/>
  <c r="AO1278" i="49"/>
  <c r="AE1278" i="49"/>
  <c r="Y1278" i="49"/>
  <c r="S1278" i="49"/>
  <c r="AJ1278" i="49"/>
  <c r="AP1274" i="49"/>
  <c r="AF1274" i="49"/>
  <c r="Z1274" i="49"/>
  <c r="T1274" i="49"/>
  <c r="AK1274" i="49"/>
  <c r="AJ1274" i="49"/>
  <c r="AE1274" i="49"/>
  <c r="S1274" i="49"/>
  <c r="AO1274" i="49"/>
  <c r="Y1274" i="49"/>
  <c r="AP1270" i="49"/>
  <c r="AF1270" i="49"/>
  <c r="Z1270" i="49"/>
  <c r="T1270" i="49"/>
  <c r="AK1270" i="49"/>
  <c r="AJ1270" i="49"/>
  <c r="AE1270" i="49"/>
  <c r="S1270" i="49"/>
  <c r="AO1270" i="49"/>
  <c r="Y1270" i="49"/>
  <c r="AP1266" i="49"/>
  <c r="AF1266" i="49"/>
  <c r="Z1266" i="49"/>
  <c r="T1266" i="49"/>
  <c r="AK1266" i="49"/>
  <c r="AJ1266" i="49"/>
  <c r="AE1266" i="49"/>
  <c r="S1266" i="49"/>
  <c r="AO1266" i="49"/>
  <c r="Y1266" i="49"/>
  <c r="AS1263" i="49"/>
  <c r="AI1263" i="49"/>
  <c r="AN1263" i="49"/>
  <c r="AC1263" i="49"/>
  <c r="W1263" i="49"/>
  <c r="AN1261" i="49"/>
  <c r="AS1261" i="49"/>
  <c r="AI1261" i="49"/>
  <c r="AC1261" i="49"/>
  <c r="W1261" i="49"/>
  <c r="AN1259" i="49"/>
  <c r="AS1259" i="49"/>
  <c r="AI1259" i="49"/>
  <c r="AC1259" i="49"/>
  <c r="W1259" i="49"/>
  <c r="AN1257" i="49"/>
  <c r="AS1257" i="49"/>
  <c r="AI1257" i="49"/>
  <c r="AC1257" i="49"/>
  <c r="W1257" i="49"/>
  <c r="O1280" i="49"/>
  <c r="M1280" i="49"/>
  <c r="K1280" i="49"/>
  <c r="N1280" i="49"/>
  <c r="J1280" i="49"/>
  <c r="P1280" i="49"/>
  <c r="G1280" i="49"/>
  <c r="H1280" i="49" s="1"/>
  <c r="AJ1279" i="49"/>
  <c r="AO1279" i="49"/>
  <c r="Y1279" i="49"/>
  <c r="AE1279" i="49"/>
  <c r="S1279" i="49"/>
  <c r="O1277" i="49"/>
  <c r="M1277" i="49"/>
  <c r="K1277" i="49"/>
  <c r="N1277" i="49"/>
  <c r="J1277" i="49"/>
  <c r="P1277" i="49"/>
  <c r="G1277" i="49"/>
  <c r="H1277" i="49" s="1"/>
  <c r="AR1276" i="49"/>
  <c r="AH1276" i="49"/>
  <c r="AB1276" i="49"/>
  <c r="V1276" i="49"/>
  <c r="AM1276" i="49"/>
  <c r="AN1276" i="49"/>
  <c r="AS1276" i="49"/>
  <c r="AC1276" i="49"/>
  <c r="AI1276" i="49"/>
  <c r="W1276" i="49"/>
  <c r="AP1272" i="49"/>
  <c r="AF1272" i="49"/>
  <c r="Z1272" i="49"/>
  <c r="T1272" i="49"/>
  <c r="AK1272" i="49"/>
  <c r="AJ1272" i="49"/>
  <c r="AO1272" i="49"/>
  <c r="Y1272" i="49"/>
  <c r="AE1272" i="49"/>
  <c r="S1272" i="49"/>
  <c r="O1269" i="49"/>
  <c r="M1269" i="49"/>
  <c r="K1269" i="49"/>
  <c r="N1269" i="49"/>
  <c r="J1269" i="49"/>
  <c r="P1269" i="49"/>
  <c r="G1269" i="49"/>
  <c r="H1269" i="49" s="1"/>
  <c r="AR1268" i="49"/>
  <c r="AH1268" i="49"/>
  <c r="AB1268" i="49"/>
  <c r="V1268" i="49"/>
  <c r="AM1268" i="49"/>
  <c r="AN1268" i="49"/>
  <c r="AS1268" i="49"/>
  <c r="AC1268" i="49"/>
  <c r="AI1268" i="49"/>
  <c r="W1268" i="49"/>
  <c r="AP1264" i="49"/>
  <c r="AF1264" i="49"/>
  <c r="Z1264" i="49"/>
  <c r="T1264" i="49"/>
  <c r="AK1264" i="49"/>
  <c r="AJ1264" i="49"/>
  <c r="AO1264" i="49"/>
  <c r="Y1264" i="49"/>
  <c r="AE1264" i="49"/>
  <c r="S1264" i="49"/>
  <c r="AR1263" i="49"/>
  <c r="AR1261" i="49"/>
  <c r="AH1261" i="49"/>
  <c r="AB1261" i="49"/>
  <c r="V1261" i="49"/>
  <c r="AM1261" i="49"/>
  <c r="AR1259" i="49"/>
  <c r="AH1259" i="49"/>
  <c r="AB1259" i="49"/>
  <c r="V1259" i="49"/>
  <c r="AM1259" i="49"/>
  <c r="AR1257" i="49"/>
  <c r="AH1257" i="49"/>
  <c r="AB1257" i="49"/>
  <c r="V1257" i="49"/>
  <c r="AM1257" i="49"/>
  <c r="AP1255" i="49"/>
  <c r="AF1255" i="49"/>
  <c r="Z1255" i="49"/>
  <c r="T1255" i="49"/>
  <c r="AK1255" i="49"/>
  <c r="AJ1255" i="49"/>
  <c r="AE1255" i="49"/>
  <c r="S1255" i="49"/>
  <c r="AO1255" i="49"/>
  <c r="Y1255" i="49"/>
  <c r="AP1251" i="49"/>
  <c r="AF1251" i="49"/>
  <c r="Z1251" i="49"/>
  <c r="T1251" i="49"/>
  <c r="AK1251" i="49"/>
  <c r="AJ1251" i="49"/>
  <c r="AE1251" i="49"/>
  <c r="S1251" i="49"/>
  <c r="AO1251" i="49"/>
  <c r="Y1251" i="49"/>
  <c r="O1254" i="49"/>
  <c r="M1254" i="49"/>
  <c r="K1254" i="49"/>
  <c r="N1254" i="49"/>
  <c r="J1254" i="49"/>
  <c r="P1254" i="49"/>
  <c r="G1254" i="49"/>
  <c r="H1254" i="49" s="1"/>
  <c r="AR1253" i="49"/>
  <c r="AH1253" i="49"/>
  <c r="AB1253" i="49"/>
  <c r="V1253" i="49"/>
  <c r="AM1253" i="49"/>
  <c r="AN1253" i="49"/>
  <c r="AS1253" i="49"/>
  <c r="AC1253" i="49"/>
  <c r="AI1253" i="49"/>
  <c r="W1253" i="49"/>
  <c r="AP1249" i="49"/>
  <c r="AF1249" i="49"/>
  <c r="Z1249" i="49"/>
  <c r="T1249" i="49"/>
  <c r="AK1249" i="49"/>
  <c r="AJ1249" i="49"/>
  <c r="AO1249" i="49"/>
  <c r="Y1249" i="49"/>
  <c r="AE1249" i="49"/>
  <c r="S1249" i="49"/>
  <c r="AP1242" i="49"/>
  <c r="AF1242" i="49"/>
  <c r="Z1242" i="49"/>
  <c r="T1242" i="49"/>
  <c r="AK1242" i="49"/>
  <c r="AJ1242" i="49"/>
  <c r="AE1242" i="49"/>
  <c r="S1242" i="49"/>
  <c r="AO1242" i="49"/>
  <c r="Y1242" i="49"/>
  <c r="O1241" i="49"/>
  <c r="M1241" i="49"/>
  <c r="K1241" i="49"/>
  <c r="N1241" i="49"/>
  <c r="J1241" i="49"/>
  <c r="P1241" i="49"/>
  <c r="G1241" i="49"/>
  <c r="H1241" i="49" s="1"/>
  <c r="AJ1240" i="49"/>
  <c r="AO1240" i="49"/>
  <c r="Y1240" i="49"/>
  <c r="AE1240" i="49"/>
  <c r="S1240" i="49"/>
  <c r="AK1239" i="49"/>
  <c r="AF1239" i="49"/>
  <c r="T1239" i="49"/>
  <c r="AP1239" i="49"/>
  <c r="Z1239" i="49"/>
  <c r="AO1239" i="49"/>
  <c r="AE1239" i="49"/>
  <c r="Y1239" i="49"/>
  <c r="AJ1239" i="49"/>
  <c r="S1239" i="49"/>
  <c r="O1236" i="49"/>
  <c r="M1236" i="49"/>
  <c r="K1236" i="49"/>
  <c r="P1236" i="49"/>
  <c r="G1236" i="49"/>
  <c r="H1236" i="49" s="1"/>
  <c r="N1236" i="49"/>
  <c r="J1236" i="49"/>
  <c r="AR1235" i="49"/>
  <c r="AH1235" i="49"/>
  <c r="AB1235" i="49"/>
  <c r="V1235" i="49"/>
  <c r="AM1235" i="49"/>
  <c r="AN1235" i="49"/>
  <c r="AI1235" i="49"/>
  <c r="W1235" i="49"/>
  <c r="AC1235" i="49"/>
  <c r="AS1235" i="49"/>
  <c r="AN1237" i="49"/>
  <c r="AS1237" i="49"/>
  <c r="AC1237" i="49"/>
  <c r="AI1237" i="49"/>
  <c r="W1237" i="49"/>
  <c r="AM1232" i="49"/>
  <c r="AR1232" i="49"/>
  <c r="AB1232" i="49"/>
  <c r="AH1232" i="49"/>
  <c r="V1232" i="49"/>
  <c r="AS1232" i="49"/>
  <c r="AI1232" i="49"/>
  <c r="AC1232" i="49"/>
  <c r="W1232" i="49"/>
  <c r="AN1232" i="49"/>
  <c r="O1229" i="49"/>
  <c r="M1229" i="49"/>
  <c r="K1229" i="49"/>
  <c r="P1229" i="49"/>
  <c r="G1229" i="49"/>
  <c r="H1229" i="49" s="1"/>
  <c r="N1229" i="49"/>
  <c r="J1229" i="49"/>
  <c r="AR1228" i="49"/>
  <c r="AH1228" i="49"/>
  <c r="AB1228" i="49"/>
  <c r="V1228" i="49"/>
  <c r="AM1228" i="49"/>
  <c r="W1228" i="49"/>
  <c r="O1225" i="49"/>
  <c r="M1225" i="49"/>
  <c r="K1225" i="49"/>
  <c r="P1225" i="49"/>
  <c r="G1225" i="49"/>
  <c r="H1225" i="49" s="1"/>
  <c r="N1225" i="49"/>
  <c r="J1225" i="49"/>
  <c r="AR1224" i="49"/>
  <c r="AH1224" i="49"/>
  <c r="AB1224" i="49"/>
  <c r="V1224" i="49"/>
  <c r="AM1224" i="49"/>
  <c r="AN1224" i="49"/>
  <c r="AI1224" i="49"/>
  <c r="W1224" i="49"/>
  <c r="AS1224" i="49"/>
  <c r="AC1224" i="49"/>
  <c r="O1221" i="49"/>
  <c r="M1221" i="49"/>
  <c r="K1221" i="49"/>
  <c r="P1221" i="49"/>
  <c r="G1221" i="49"/>
  <c r="H1221" i="49" s="1"/>
  <c r="N1221" i="49"/>
  <c r="J1221" i="49"/>
  <c r="AR1220" i="49"/>
  <c r="AH1220" i="49"/>
  <c r="AB1220" i="49"/>
  <c r="V1220" i="49"/>
  <c r="AM1220" i="49"/>
  <c r="AN1220" i="49"/>
  <c r="AI1220" i="49"/>
  <c r="W1220" i="49"/>
  <c r="AS1220" i="49"/>
  <c r="AC1220" i="49"/>
  <c r="AO1217" i="49"/>
  <c r="AJ1217" i="49"/>
  <c r="AE1217" i="49"/>
  <c r="Y1217" i="49"/>
  <c r="S1217" i="49"/>
  <c r="O1216" i="49"/>
  <c r="M1216" i="49"/>
  <c r="K1216" i="49"/>
  <c r="P1216" i="49"/>
  <c r="N1216" i="49"/>
  <c r="J1216" i="49"/>
  <c r="G1216" i="49"/>
  <c r="H1216" i="49" s="1"/>
  <c r="AJ1215" i="49"/>
  <c r="AO1215" i="49"/>
  <c r="AE1215" i="49"/>
  <c r="Y1215" i="49"/>
  <c r="S1215" i="49"/>
  <c r="O1214" i="49"/>
  <c r="M1214" i="49"/>
  <c r="K1214" i="49"/>
  <c r="P1214" i="49"/>
  <c r="N1214" i="49"/>
  <c r="J1214" i="49"/>
  <c r="G1214" i="49"/>
  <c r="H1214" i="49" s="1"/>
  <c r="AJ1213" i="49"/>
  <c r="AO1213" i="49"/>
  <c r="AE1213" i="49"/>
  <c r="Y1213" i="49"/>
  <c r="S1213" i="49"/>
  <c r="O1212" i="49"/>
  <c r="M1212" i="49"/>
  <c r="K1212" i="49"/>
  <c r="P1212" i="49"/>
  <c r="N1212" i="49"/>
  <c r="J1212" i="49"/>
  <c r="G1212" i="49"/>
  <c r="H1212" i="49" s="1"/>
  <c r="AJ1211" i="49"/>
  <c r="AO1211" i="49"/>
  <c r="AE1211" i="49"/>
  <c r="Y1211" i="49"/>
  <c r="S1211" i="49"/>
  <c r="AN1233" i="49"/>
  <c r="AS1233" i="49"/>
  <c r="AC1233" i="49"/>
  <c r="AI1233" i="49"/>
  <c r="W1233" i="49"/>
  <c r="AP1230" i="49"/>
  <c r="AF1230" i="49"/>
  <c r="Z1230" i="49"/>
  <c r="T1230" i="49"/>
  <c r="AK1230" i="49"/>
  <c r="AJ1230" i="49"/>
  <c r="AO1230" i="49"/>
  <c r="Y1230" i="49"/>
  <c r="AE1230" i="49"/>
  <c r="S1230" i="49"/>
  <c r="O1227" i="49"/>
  <c r="M1227" i="49"/>
  <c r="K1227" i="49"/>
  <c r="N1227" i="49"/>
  <c r="J1227" i="49"/>
  <c r="P1227" i="49"/>
  <c r="G1227" i="49"/>
  <c r="H1227" i="49" s="1"/>
  <c r="AR1226" i="49"/>
  <c r="AH1226" i="49"/>
  <c r="AB1226" i="49"/>
  <c r="V1226" i="49"/>
  <c r="AM1226" i="49"/>
  <c r="AN1226" i="49"/>
  <c r="AS1226" i="49"/>
  <c r="AC1226" i="49"/>
  <c r="AI1226" i="49"/>
  <c r="W1226" i="49"/>
  <c r="AP1222" i="49"/>
  <c r="AF1222" i="49"/>
  <c r="Z1222" i="49"/>
  <c r="T1222" i="49"/>
  <c r="AK1222" i="49"/>
  <c r="AJ1222" i="49"/>
  <c r="AO1222" i="49"/>
  <c r="Y1222" i="49"/>
  <c r="AE1222" i="49"/>
  <c r="S1222" i="49"/>
  <c r="O1219" i="49"/>
  <c r="M1219" i="49"/>
  <c r="K1219" i="49"/>
  <c r="N1219" i="49"/>
  <c r="J1219" i="49"/>
  <c r="P1219" i="49"/>
  <c r="G1219" i="49"/>
  <c r="H1219" i="49" s="1"/>
  <c r="AR1218" i="49"/>
  <c r="AH1218" i="49"/>
  <c r="AB1218" i="49"/>
  <c r="V1218" i="49"/>
  <c r="AM1218" i="49"/>
  <c r="AN1218" i="49"/>
  <c r="AS1218" i="49"/>
  <c r="AC1218" i="49"/>
  <c r="AI1218" i="49"/>
  <c r="W1218" i="49"/>
  <c r="AK1217" i="49"/>
  <c r="AF1217" i="49"/>
  <c r="Z1217" i="49"/>
  <c r="T1217" i="49"/>
  <c r="AP1217" i="49"/>
  <c r="AP1215" i="49"/>
  <c r="AF1215" i="49"/>
  <c r="Z1215" i="49"/>
  <c r="T1215" i="49"/>
  <c r="AK1215" i="49"/>
  <c r="AP1213" i="49"/>
  <c r="AF1213" i="49"/>
  <c r="Z1213" i="49"/>
  <c r="T1213" i="49"/>
  <c r="AK1213" i="49"/>
  <c r="AP1211" i="49"/>
  <c r="AF1211" i="49"/>
  <c r="Z1211" i="49"/>
  <c r="T1211" i="49"/>
  <c r="AK1211" i="49"/>
  <c r="O1210" i="49"/>
  <c r="M1210" i="49"/>
  <c r="K1210" i="49"/>
  <c r="P1210" i="49"/>
  <c r="G1210" i="49"/>
  <c r="H1210" i="49" s="1"/>
  <c r="N1210" i="49"/>
  <c r="J1210" i="49"/>
  <c r="AR1209" i="49"/>
  <c r="AH1209" i="49"/>
  <c r="AB1209" i="49"/>
  <c r="V1209" i="49"/>
  <c r="AM1209" i="49"/>
  <c r="AN1209" i="49"/>
  <c r="AI1209" i="49"/>
  <c r="W1209" i="49"/>
  <c r="AS1209" i="49"/>
  <c r="AC1209" i="49"/>
  <c r="O1206" i="49"/>
  <c r="M1206" i="49"/>
  <c r="K1206" i="49"/>
  <c r="P1206" i="49"/>
  <c r="G1206" i="49"/>
  <c r="H1206" i="49" s="1"/>
  <c r="N1206" i="49"/>
  <c r="J1206" i="49"/>
  <c r="AR1205" i="49"/>
  <c r="AH1205" i="49"/>
  <c r="AB1205" i="49"/>
  <c r="V1205" i="49"/>
  <c r="AM1205" i="49"/>
  <c r="AN1205" i="49"/>
  <c r="AI1205" i="49"/>
  <c r="W1205" i="49"/>
  <c r="AS1205" i="49"/>
  <c r="AC1205" i="49"/>
  <c r="O1202" i="49"/>
  <c r="M1202" i="49"/>
  <c r="K1202" i="49"/>
  <c r="P1202" i="49"/>
  <c r="G1202" i="49"/>
  <c r="H1202" i="49" s="1"/>
  <c r="N1202" i="49"/>
  <c r="J1202" i="49"/>
  <c r="AP1207" i="49"/>
  <c r="AF1207" i="49"/>
  <c r="Z1207" i="49"/>
  <c r="T1207" i="49"/>
  <c r="AK1207" i="49"/>
  <c r="AJ1207" i="49"/>
  <c r="AO1207" i="49"/>
  <c r="Y1207" i="49"/>
  <c r="AE1207" i="49"/>
  <c r="S1207" i="49"/>
  <c r="O1204" i="49"/>
  <c r="M1204" i="49"/>
  <c r="K1204" i="49"/>
  <c r="N1204" i="49"/>
  <c r="J1204" i="49"/>
  <c r="P1204" i="49"/>
  <c r="G1204" i="49"/>
  <c r="H1204" i="49" s="1"/>
  <c r="AR1203" i="49"/>
  <c r="AH1203" i="49"/>
  <c r="AB1203" i="49"/>
  <c r="V1203" i="49"/>
  <c r="AM1203" i="49"/>
  <c r="AN1203" i="49"/>
  <c r="AS1203" i="49"/>
  <c r="AC1203" i="49"/>
  <c r="AI1203" i="49"/>
  <c r="W1203" i="49"/>
  <c r="O1243" i="49"/>
  <c r="M1243" i="49"/>
  <c r="K1243" i="49"/>
  <c r="P1243" i="49"/>
  <c r="G1243" i="49"/>
  <c r="H1243" i="49" s="1"/>
  <c r="N1243" i="49"/>
  <c r="J1243" i="49"/>
  <c r="AR1242" i="49"/>
  <c r="AH1242" i="49"/>
  <c r="AB1242" i="49"/>
  <c r="V1242" i="49"/>
  <c r="AM1242" i="49"/>
  <c r="AS1242" i="49"/>
  <c r="AN1240" i="49"/>
  <c r="AS1240" i="49"/>
  <c r="AC1240" i="49"/>
  <c r="AI1240" i="49"/>
  <c r="W1240" i="49"/>
  <c r="AM1239" i="49"/>
  <c r="AR1239" i="49"/>
  <c r="AB1239" i="49"/>
  <c r="V1239" i="49"/>
  <c r="AH1239" i="49"/>
  <c r="AS1239" i="49"/>
  <c r="AI1239" i="49"/>
  <c r="AC1239" i="49"/>
  <c r="AN1239" i="49"/>
  <c r="W1239" i="49"/>
  <c r="AP1235" i="49"/>
  <c r="AF1235" i="49"/>
  <c r="Z1235" i="49"/>
  <c r="T1235" i="49"/>
  <c r="AK1235" i="49"/>
  <c r="AJ1235" i="49"/>
  <c r="AE1235" i="49"/>
  <c r="S1235" i="49"/>
  <c r="Y1235" i="49"/>
  <c r="AO1235" i="49"/>
  <c r="O1238" i="49"/>
  <c r="M1238" i="49"/>
  <c r="K1238" i="49"/>
  <c r="N1238" i="49"/>
  <c r="J1238" i="49"/>
  <c r="P1238" i="49"/>
  <c r="G1238" i="49"/>
  <c r="H1238" i="49" s="1"/>
  <c r="AJ1237" i="49"/>
  <c r="AO1237" i="49"/>
  <c r="Y1237" i="49"/>
  <c r="AE1237" i="49"/>
  <c r="S1237" i="49"/>
  <c r="AP1233" i="49"/>
  <c r="AF1233" i="49"/>
  <c r="Z1233" i="49"/>
  <c r="T1233" i="49"/>
  <c r="AK1233" i="49"/>
  <c r="AK1232" i="49"/>
  <c r="AF1232" i="49"/>
  <c r="T1232" i="49"/>
  <c r="AP1232" i="49"/>
  <c r="Z1232" i="49"/>
  <c r="AO1232" i="49"/>
  <c r="AE1232" i="49"/>
  <c r="Y1232" i="49"/>
  <c r="S1232" i="49"/>
  <c r="AJ1232" i="49"/>
  <c r="AP1228" i="49"/>
  <c r="AF1228" i="49"/>
  <c r="Z1228" i="49"/>
  <c r="T1228" i="49"/>
  <c r="AK1228" i="49"/>
  <c r="AP1224" i="49"/>
  <c r="AF1224" i="49"/>
  <c r="Z1224" i="49"/>
  <c r="T1224" i="49"/>
  <c r="AK1224" i="49"/>
  <c r="AJ1224" i="49"/>
  <c r="AE1224" i="49"/>
  <c r="S1224" i="49"/>
  <c r="AO1224" i="49"/>
  <c r="Y1224" i="49"/>
  <c r="AP1220" i="49"/>
  <c r="AF1220" i="49"/>
  <c r="Z1220" i="49"/>
  <c r="T1220" i="49"/>
  <c r="AK1220" i="49"/>
  <c r="AJ1220" i="49"/>
  <c r="AE1220" i="49"/>
  <c r="S1220" i="49"/>
  <c r="AO1220" i="49"/>
  <c r="Y1220" i="49"/>
  <c r="AS1217" i="49"/>
  <c r="AI1217" i="49"/>
  <c r="AN1217" i="49"/>
  <c r="AC1217" i="49"/>
  <c r="W1217" i="49"/>
  <c r="AN1215" i="49"/>
  <c r="AS1215" i="49"/>
  <c r="AI1215" i="49"/>
  <c r="AC1215" i="49"/>
  <c r="W1215" i="49"/>
  <c r="AN1213" i="49"/>
  <c r="AS1213" i="49"/>
  <c r="AI1213" i="49"/>
  <c r="AC1213" i="49"/>
  <c r="W1213" i="49"/>
  <c r="AN1211" i="49"/>
  <c r="AS1211" i="49"/>
  <c r="AI1211" i="49"/>
  <c r="AC1211" i="49"/>
  <c r="W1211" i="49"/>
  <c r="O1234" i="49"/>
  <c r="M1234" i="49"/>
  <c r="K1234" i="49"/>
  <c r="N1234" i="49"/>
  <c r="J1234" i="49"/>
  <c r="P1234" i="49"/>
  <c r="G1234" i="49"/>
  <c r="H1234" i="49" s="1"/>
  <c r="AJ1233" i="49"/>
  <c r="AO1233" i="49"/>
  <c r="Y1233" i="49"/>
  <c r="AE1233" i="49"/>
  <c r="S1233" i="49"/>
  <c r="O1231" i="49"/>
  <c r="M1231" i="49"/>
  <c r="K1231" i="49"/>
  <c r="N1231" i="49"/>
  <c r="J1231" i="49"/>
  <c r="P1231" i="49"/>
  <c r="G1231" i="49"/>
  <c r="H1231" i="49" s="1"/>
  <c r="AR1230" i="49"/>
  <c r="AH1230" i="49"/>
  <c r="AB1230" i="49"/>
  <c r="V1230" i="49"/>
  <c r="AM1230" i="49"/>
  <c r="AN1230" i="49"/>
  <c r="AS1230" i="49"/>
  <c r="AC1230" i="49"/>
  <c r="AI1230" i="49"/>
  <c r="W1230" i="49"/>
  <c r="AP1226" i="49"/>
  <c r="AF1226" i="49"/>
  <c r="Z1226" i="49"/>
  <c r="T1226" i="49"/>
  <c r="AK1226" i="49"/>
  <c r="AJ1226" i="49"/>
  <c r="AO1226" i="49"/>
  <c r="Y1226" i="49"/>
  <c r="AE1226" i="49"/>
  <c r="S1226" i="49"/>
  <c r="O1223" i="49"/>
  <c r="M1223" i="49"/>
  <c r="K1223" i="49"/>
  <c r="N1223" i="49"/>
  <c r="J1223" i="49"/>
  <c r="P1223" i="49"/>
  <c r="G1223" i="49"/>
  <c r="H1223" i="49" s="1"/>
  <c r="AN1222" i="49"/>
  <c r="AS1222" i="49"/>
  <c r="AC1222" i="49"/>
  <c r="AI1222" i="49"/>
  <c r="W1222" i="49"/>
  <c r="AP1218" i="49"/>
  <c r="AF1218" i="49"/>
  <c r="Z1218" i="49"/>
  <c r="T1218" i="49"/>
  <c r="AK1218" i="49"/>
  <c r="AJ1218" i="49"/>
  <c r="AO1218" i="49"/>
  <c r="Y1218" i="49"/>
  <c r="AE1218" i="49"/>
  <c r="S1218" i="49"/>
  <c r="AM1217" i="49"/>
  <c r="AR1217" i="49"/>
  <c r="AB1217" i="49"/>
  <c r="V1217" i="49"/>
  <c r="AH1217" i="49"/>
  <c r="AR1215" i="49"/>
  <c r="AH1215" i="49"/>
  <c r="AB1215" i="49"/>
  <c r="V1215" i="49"/>
  <c r="AM1215" i="49"/>
  <c r="AR1213" i="49"/>
  <c r="AH1213" i="49"/>
  <c r="AB1213" i="49"/>
  <c r="V1213" i="49"/>
  <c r="AM1213" i="49"/>
  <c r="AR1211" i="49"/>
  <c r="AH1211" i="49"/>
  <c r="AB1211" i="49"/>
  <c r="V1211" i="49"/>
  <c r="AM1211" i="49"/>
  <c r="AP1209" i="49"/>
  <c r="AF1209" i="49"/>
  <c r="Z1209" i="49"/>
  <c r="T1209" i="49"/>
  <c r="AK1209" i="49"/>
  <c r="AJ1209" i="49"/>
  <c r="AE1209" i="49"/>
  <c r="S1209" i="49"/>
  <c r="AO1209" i="49"/>
  <c r="Y1209" i="49"/>
  <c r="AP1205" i="49"/>
  <c r="AF1205" i="49"/>
  <c r="Z1205" i="49"/>
  <c r="T1205" i="49"/>
  <c r="AK1205" i="49"/>
  <c r="AJ1205" i="49"/>
  <c r="AE1205" i="49"/>
  <c r="S1205" i="49"/>
  <c r="AO1205" i="49"/>
  <c r="Y1205" i="49"/>
  <c r="O1208" i="49"/>
  <c r="M1208" i="49"/>
  <c r="K1208" i="49"/>
  <c r="N1208" i="49"/>
  <c r="J1208" i="49"/>
  <c r="P1208" i="49"/>
  <c r="G1208" i="49"/>
  <c r="H1208" i="49" s="1"/>
  <c r="AR1207" i="49"/>
  <c r="AH1207" i="49"/>
  <c r="AB1207" i="49"/>
  <c r="V1207" i="49"/>
  <c r="AM1207" i="49"/>
  <c r="AP1203" i="49"/>
  <c r="AF1203" i="49"/>
  <c r="Z1203" i="49"/>
  <c r="T1203" i="49"/>
  <c r="AK1203" i="49"/>
  <c r="AJ1203" i="49"/>
  <c r="AO1203" i="49"/>
  <c r="Y1203" i="49"/>
  <c r="AE1203" i="49"/>
  <c r="S1203" i="49"/>
  <c r="O1197" i="49"/>
  <c r="M1197" i="49"/>
  <c r="K1197" i="49"/>
  <c r="P1197" i="49"/>
  <c r="N1197" i="49"/>
  <c r="J1197" i="49"/>
  <c r="G1197" i="49"/>
  <c r="H1197" i="49" s="1"/>
  <c r="AJ1196" i="49"/>
  <c r="AO1196" i="49"/>
  <c r="AE1196" i="49"/>
  <c r="Y1196" i="49"/>
  <c r="S1196" i="49"/>
  <c r="O1195" i="49"/>
  <c r="M1195" i="49"/>
  <c r="K1195" i="49"/>
  <c r="P1195" i="49"/>
  <c r="N1195" i="49"/>
  <c r="J1195" i="49"/>
  <c r="G1195" i="49"/>
  <c r="H1195" i="49" s="1"/>
  <c r="AP1196" i="49"/>
  <c r="AF1196" i="49"/>
  <c r="Z1196" i="49"/>
  <c r="T1196" i="49"/>
  <c r="AK1196" i="49"/>
  <c r="AR1194" i="49"/>
  <c r="AH1194" i="49"/>
  <c r="AB1194" i="49"/>
  <c r="V1194" i="49"/>
  <c r="AM1194" i="49"/>
  <c r="AN1194" i="49"/>
  <c r="AS1194" i="49"/>
  <c r="AI1194" i="49"/>
  <c r="W1194" i="49"/>
  <c r="AC1194" i="49"/>
  <c r="AP1190" i="49"/>
  <c r="AF1190" i="49"/>
  <c r="Z1190" i="49"/>
  <c r="T1190" i="49"/>
  <c r="AK1190" i="49"/>
  <c r="AJ1190" i="49"/>
  <c r="AE1190" i="49"/>
  <c r="S1190" i="49"/>
  <c r="Y1190" i="49"/>
  <c r="AO1190" i="49"/>
  <c r="O1187" i="49"/>
  <c r="M1187" i="49"/>
  <c r="K1187" i="49"/>
  <c r="P1187" i="49"/>
  <c r="G1187" i="49"/>
  <c r="H1187" i="49" s="1"/>
  <c r="N1187" i="49"/>
  <c r="J1187" i="49"/>
  <c r="AR1186" i="49"/>
  <c r="AH1186" i="49"/>
  <c r="AB1186" i="49"/>
  <c r="V1186" i="49"/>
  <c r="AM1186" i="49"/>
  <c r="AN1186" i="49"/>
  <c r="AI1186" i="49"/>
  <c r="W1186" i="49"/>
  <c r="AS1186" i="49"/>
  <c r="AC1186" i="49"/>
  <c r="AN1192" i="49"/>
  <c r="AS1192" i="49"/>
  <c r="AC1192" i="49"/>
  <c r="AI1192" i="49"/>
  <c r="W1192" i="49"/>
  <c r="AR1188" i="49"/>
  <c r="AH1188" i="49"/>
  <c r="AB1188" i="49"/>
  <c r="V1188" i="49"/>
  <c r="AM1188" i="49"/>
  <c r="AP1184" i="49"/>
  <c r="AF1184" i="49"/>
  <c r="Z1184" i="49"/>
  <c r="T1184" i="49"/>
  <c r="AK1184" i="49"/>
  <c r="AJ1184" i="49"/>
  <c r="AE1184" i="49"/>
  <c r="S1184" i="49"/>
  <c r="AO1184" i="49"/>
  <c r="Y1184" i="49"/>
  <c r="AP1180" i="49"/>
  <c r="AF1180" i="49"/>
  <c r="Z1180" i="49"/>
  <c r="T1180" i="49"/>
  <c r="AK1180" i="49"/>
  <c r="AP1176" i="49"/>
  <c r="AF1176" i="49"/>
  <c r="Z1176" i="49"/>
  <c r="T1176" i="49"/>
  <c r="AK1176" i="49"/>
  <c r="AJ1176" i="49"/>
  <c r="AE1176" i="49"/>
  <c r="S1176" i="49"/>
  <c r="AO1176" i="49"/>
  <c r="Y1176" i="49"/>
  <c r="AP1172" i="49"/>
  <c r="AF1172" i="49"/>
  <c r="Z1172" i="49"/>
  <c r="T1172" i="49"/>
  <c r="AK1172" i="49"/>
  <c r="AJ1172" i="49"/>
  <c r="AE1172" i="49"/>
  <c r="S1172" i="49"/>
  <c r="AO1172" i="49"/>
  <c r="Y1172" i="49"/>
  <c r="AJ1170" i="49"/>
  <c r="AO1170" i="49"/>
  <c r="AE1170" i="49"/>
  <c r="Y1170" i="49"/>
  <c r="S1170" i="49"/>
  <c r="O1169" i="49"/>
  <c r="M1169" i="49"/>
  <c r="K1169" i="49"/>
  <c r="P1169" i="49"/>
  <c r="N1169" i="49"/>
  <c r="J1169" i="49"/>
  <c r="G1169" i="49"/>
  <c r="H1169" i="49" s="1"/>
  <c r="AJ1168" i="49"/>
  <c r="AO1168" i="49"/>
  <c r="AE1168" i="49"/>
  <c r="Y1168" i="49"/>
  <c r="S1168" i="49"/>
  <c r="O1167" i="49"/>
  <c r="M1167" i="49"/>
  <c r="K1167" i="49"/>
  <c r="P1167" i="49"/>
  <c r="N1167" i="49"/>
  <c r="J1167" i="49"/>
  <c r="G1167" i="49"/>
  <c r="H1167" i="49" s="1"/>
  <c r="AJ1166" i="49"/>
  <c r="AO1166" i="49"/>
  <c r="AE1166" i="49"/>
  <c r="Y1166" i="49"/>
  <c r="S1166" i="49"/>
  <c r="O1165" i="49"/>
  <c r="M1165" i="49"/>
  <c r="K1165" i="49"/>
  <c r="P1165" i="49"/>
  <c r="N1165" i="49"/>
  <c r="J1165" i="49"/>
  <c r="G1165" i="49"/>
  <c r="H1165" i="49" s="1"/>
  <c r="AJ1164" i="49"/>
  <c r="AO1164" i="49"/>
  <c r="AE1164" i="49"/>
  <c r="Y1164" i="49"/>
  <c r="S1164" i="49"/>
  <c r="O1163" i="49"/>
  <c r="M1163" i="49"/>
  <c r="K1163" i="49"/>
  <c r="P1163" i="49"/>
  <c r="N1163" i="49"/>
  <c r="J1163" i="49"/>
  <c r="G1163" i="49"/>
  <c r="H1163" i="49" s="1"/>
  <c r="AN1188" i="49"/>
  <c r="AS1188" i="49"/>
  <c r="AC1188" i="49"/>
  <c r="AI1188" i="49"/>
  <c r="W1188" i="49"/>
  <c r="AP1182" i="49"/>
  <c r="AF1182" i="49"/>
  <c r="Z1182" i="49"/>
  <c r="T1182" i="49"/>
  <c r="AK1182" i="49"/>
  <c r="AJ1182" i="49"/>
  <c r="AO1182" i="49"/>
  <c r="Y1182" i="49"/>
  <c r="AE1182" i="49"/>
  <c r="S1182" i="49"/>
  <c r="O1179" i="49"/>
  <c r="M1179" i="49"/>
  <c r="K1179" i="49"/>
  <c r="N1179" i="49"/>
  <c r="J1179" i="49"/>
  <c r="P1179" i="49"/>
  <c r="G1179" i="49"/>
  <c r="H1179" i="49" s="1"/>
  <c r="AR1178" i="49"/>
  <c r="AH1178" i="49"/>
  <c r="AB1178" i="49"/>
  <c r="V1178" i="49"/>
  <c r="AM1178" i="49"/>
  <c r="AN1178" i="49"/>
  <c r="AS1178" i="49"/>
  <c r="AC1178" i="49"/>
  <c r="AI1178" i="49"/>
  <c r="W1178" i="49"/>
  <c r="AP1174" i="49"/>
  <c r="AF1174" i="49"/>
  <c r="Z1174" i="49"/>
  <c r="T1174" i="49"/>
  <c r="AK1174" i="49"/>
  <c r="AJ1174" i="49"/>
  <c r="AO1174" i="49"/>
  <c r="Y1174" i="49"/>
  <c r="AE1174" i="49"/>
  <c r="S1174" i="49"/>
  <c r="O1171" i="49"/>
  <c r="M1171" i="49"/>
  <c r="K1171" i="49"/>
  <c r="N1171" i="49"/>
  <c r="J1171" i="49"/>
  <c r="P1171" i="49"/>
  <c r="G1171" i="49"/>
  <c r="H1171" i="49" s="1"/>
  <c r="AP1170" i="49"/>
  <c r="AF1170" i="49"/>
  <c r="AK1170" i="49"/>
  <c r="Z1170" i="49"/>
  <c r="T1170" i="49"/>
  <c r="AP1168" i="49"/>
  <c r="AF1168" i="49"/>
  <c r="Z1168" i="49"/>
  <c r="T1168" i="49"/>
  <c r="AK1168" i="49"/>
  <c r="AP1166" i="49"/>
  <c r="AF1166" i="49"/>
  <c r="Z1166" i="49"/>
  <c r="T1166" i="49"/>
  <c r="AK1166" i="49"/>
  <c r="AP1164" i="49"/>
  <c r="AF1164" i="49"/>
  <c r="Z1164" i="49"/>
  <c r="T1164" i="49"/>
  <c r="AK1164" i="49"/>
  <c r="AP1162" i="49"/>
  <c r="AF1162" i="49"/>
  <c r="Z1162" i="49"/>
  <c r="T1162" i="49"/>
  <c r="AK1162" i="49"/>
  <c r="O1161" i="49"/>
  <c r="M1161" i="49"/>
  <c r="K1161" i="49"/>
  <c r="P1161" i="49"/>
  <c r="G1161" i="49"/>
  <c r="H1161" i="49" s="1"/>
  <c r="N1161" i="49"/>
  <c r="J1161" i="49"/>
  <c r="AR1160" i="49"/>
  <c r="AH1160" i="49"/>
  <c r="AB1160" i="49"/>
  <c r="V1160" i="49"/>
  <c r="AM1160" i="49"/>
  <c r="W1160" i="49"/>
  <c r="O1157" i="49"/>
  <c r="M1157" i="49"/>
  <c r="K1157" i="49"/>
  <c r="P1157" i="49"/>
  <c r="G1157" i="49"/>
  <c r="H1157" i="49" s="1"/>
  <c r="N1157" i="49"/>
  <c r="J1157" i="49"/>
  <c r="AR1156" i="49"/>
  <c r="AH1156" i="49"/>
  <c r="AB1156" i="49"/>
  <c r="V1156" i="49"/>
  <c r="AM1156" i="49"/>
  <c r="AN1156" i="49"/>
  <c r="AI1156" i="49"/>
  <c r="W1156" i="49"/>
  <c r="AS1156" i="49"/>
  <c r="AC1156" i="49"/>
  <c r="O1159" i="49"/>
  <c r="M1159" i="49"/>
  <c r="K1159" i="49"/>
  <c r="N1159" i="49"/>
  <c r="J1159" i="49"/>
  <c r="P1159" i="49"/>
  <c r="G1159" i="49"/>
  <c r="H1159" i="49" s="1"/>
  <c r="AR1158" i="49"/>
  <c r="AH1158" i="49"/>
  <c r="AB1158" i="49"/>
  <c r="V1158" i="49"/>
  <c r="AM1158" i="49"/>
  <c r="AJ1158" i="49"/>
  <c r="AO1158" i="49"/>
  <c r="Y1158" i="49"/>
  <c r="AE1158" i="49"/>
  <c r="S1158" i="49"/>
  <c r="AN1196" i="49"/>
  <c r="AS1196" i="49"/>
  <c r="AI1196" i="49"/>
  <c r="AC1196" i="49"/>
  <c r="W1196" i="49"/>
  <c r="AB1196" i="49"/>
  <c r="AP1194" i="49"/>
  <c r="AF1194" i="49"/>
  <c r="Z1194" i="49"/>
  <c r="T1194" i="49"/>
  <c r="AK1194" i="49"/>
  <c r="AJ1194" i="49"/>
  <c r="AE1194" i="49"/>
  <c r="S1194" i="49"/>
  <c r="Y1194" i="49"/>
  <c r="AO1194" i="49"/>
  <c r="O1191" i="49"/>
  <c r="M1191" i="49"/>
  <c r="K1191" i="49"/>
  <c r="P1191" i="49"/>
  <c r="G1191" i="49"/>
  <c r="H1191" i="49" s="1"/>
  <c r="N1191" i="49"/>
  <c r="J1191" i="49"/>
  <c r="AR1190" i="49"/>
  <c r="AH1190" i="49"/>
  <c r="AB1190" i="49"/>
  <c r="V1190" i="49"/>
  <c r="AM1190" i="49"/>
  <c r="AN1190" i="49"/>
  <c r="AI1190" i="49"/>
  <c r="W1190" i="49"/>
  <c r="AC1190" i="49"/>
  <c r="AS1190" i="49"/>
  <c r="AP1186" i="49"/>
  <c r="AF1186" i="49"/>
  <c r="Z1186" i="49"/>
  <c r="T1186" i="49"/>
  <c r="AK1186" i="49"/>
  <c r="AJ1186" i="49"/>
  <c r="AE1186" i="49"/>
  <c r="S1186" i="49"/>
  <c r="AO1186" i="49"/>
  <c r="Y1186" i="49"/>
  <c r="O1193" i="49"/>
  <c r="M1193" i="49"/>
  <c r="K1193" i="49"/>
  <c r="N1193" i="49"/>
  <c r="J1193" i="49"/>
  <c r="P1193" i="49"/>
  <c r="G1193" i="49"/>
  <c r="H1193" i="49" s="1"/>
  <c r="AJ1192" i="49"/>
  <c r="AO1192" i="49"/>
  <c r="Y1192" i="49"/>
  <c r="AE1192" i="49"/>
  <c r="S1192" i="49"/>
  <c r="AP1188" i="49"/>
  <c r="AF1188" i="49"/>
  <c r="Z1188" i="49"/>
  <c r="T1188" i="49"/>
  <c r="AK1188" i="49"/>
  <c r="O1185" i="49"/>
  <c r="M1185" i="49"/>
  <c r="K1185" i="49"/>
  <c r="N1185" i="49"/>
  <c r="J1185" i="49"/>
  <c r="P1185" i="49"/>
  <c r="G1185" i="49"/>
  <c r="H1185" i="49" s="1"/>
  <c r="AR1184" i="49"/>
  <c r="AH1184" i="49"/>
  <c r="AB1184" i="49"/>
  <c r="V1184" i="49"/>
  <c r="AM1184" i="49"/>
  <c r="AS1184" i="49"/>
  <c r="AN1184" i="49"/>
  <c r="AI1184" i="49"/>
  <c r="W1184" i="49"/>
  <c r="AC1184" i="49"/>
  <c r="O1181" i="49"/>
  <c r="M1181" i="49"/>
  <c r="K1181" i="49"/>
  <c r="P1181" i="49"/>
  <c r="G1181" i="49"/>
  <c r="H1181" i="49" s="1"/>
  <c r="N1181" i="49"/>
  <c r="J1181" i="49"/>
  <c r="AN1180" i="49"/>
  <c r="AI1180" i="49"/>
  <c r="W1180" i="49"/>
  <c r="AS1180" i="49"/>
  <c r="AC1180" i="49"/>
  <c r="O1177" i="49"/>
  <c r="M1177" i="49"/>
  <c r="K1177" i="49"/>
  <c r="P1177" i="49"/>
  <c r="G1177" i="49"/>
  <c r="H1177" i="49" s="1"/>
  <c r="N1177" i="49"/>
  <c r="J1177" i="49"/>
  <c r="AR1176" i="49"/>
  <c r="AH1176" i="49"/>
  <c r="AB1176" i="49"/>
  <c r="V1176" i="49"/>
  <c r="AM1176" i="49"/>
  <c r="AN1176" i="49"/>
  <c r="AI1176" i="49"/>
  <c r="W1176" i="49"/>
  <c r="AS1176" i="49"/>
  <c r="AC1176" i="49"/>
  <c r="O1173" i="49"/>
  <c r="M1173" i="49"/>
  <c r="K1173" i="49"/>
  <c r="P1173" i="49"/>
  <c r="G1173" i="49"/>
  <c r="H1173" i="49" s="1"/>
  <c r="N1173" i="49"/>
  <c r="J1173" i="49"/>
  <c r="AR1172" i="49"/>
  <c r="AH1172" i="49"/>
  <c r="AB1172" i="49"/>
  <c r="V1172" i="49"/>
  <c r="AM1172" i="49"/>
  <c r="AN1172" i="49"/>
  <c r="AI1172" i="49"/>
  <c r="W1172" i="49"/>
  <c r="AS1172" i="49"/>
  <c r="AC1172" i="49"/>
  <c r="AN1170" i="49"/>
  <c r="AS1170" i="49"/>
  <c r="AC1170" i="49"/>
  <c r="AI1170" i="49"/>
  <c r="W1170" i="49"/>
  <c r="AN1166" i="49"/>
  <c r="AS1166" i="49"/>
  <c r="AI1166" i="49"/>
  <c r="AC1166" i="49"/>
  <c r="W1166" i="49"/>
  <c r="AN1164" i="49"/>
  <c r="AS1164" i="49"/>
  <c r="AI1164" i="49"/>
  <c r="AC1164" i="49"/>
  <c r="W1164" i="49"/>
  <c r="AS1162" i="49"/>
  <c r="O1189" i="49"/>
  <c r="M1189" i="49"/>
  <c r="K1189" i="49"/>
  <c r="N1189" i="49"/>
  <c r="J1189" i="49"/>
  <c r="P1189" i="49"/>
  <c r="G1189" i="49"/>
  <c r="H1189" i="49" s="1"/>
  <c r="AJ1188" i="49"/>
  <c r="AO1188" i="49"/>
  <c r="Y1188" i="49"/>
  <c r="AE1188" i="49"/>
  <c r="S1188" i="49"/>
  <c r="O1183" i="49"/>
  <c r="M1183" i="49"/>
  <c r="K1183" i="49"/>
  <c r="N1183" i="49"/>
  <c r="J1183" i="49"/>
  <c r="P1183" i="49"/>
  <c r="G1183" i="49"/>
  <c r="H1183" i="49" s="1"/>
  <c r="AR1182" i="49"/>
  <c r="AH1182" i="49"/>
  <c r="AB1182" i="49"/>
  <c r="V1182" i="49"/>
  <c r="AM1182" i="49"/>
  <c r="AN1182" i="49"/>
  <c r="AS1182" i="49"/>
  <c r="AC1182" i="49"/>
  <c r="AI1182" i="49"/>
  <c r="W1182" i="49"/>
  <c r="AP1178" i="49"/>
  <c r="AF1178" i="49"/>
  <c r="Z1178" i="49"/>
  <c r="T1178" i="49"/>
  <c r="AK1178" i="49"/>
  <c r="Y1178" i="49"/>
  <c r="O1175" i="49"/>
  <c r="M1175" i="49"/>
  <c r="K1175" i="49"/>
  <c r="N1175" i="49"/>
  <c r="J1175" i="49"/>
  <c r="P1175" i="49"/>
  <c r="G1175" i="49"/>
  <c r="H1175" i="49" s="1"/>
  <c r="AR1174" i="49"/>
  <c r="AH1174" i="49"/>
  <c r="AB1174" i="49"/>
  <c r="V1174" i="49"/>
  <c r="AM1174" i="49"/>
  <c r="AN1174" i="49"/>
  <c r="AS1174" i="49"/>
  <c r="AC1174" i="49"/>
  <c r="AI1174" i="49"/>
  <c r="W1174" i="49"/>
  <c r="AR1170" i="49"/>
  <c r="AH1170" i="49"/>
  <c r="AB1170" i="49"/>
  <c r="V1170" i="49"/>
  <c r="AM1170" i="49"/>
  <c r="AR1168" i="49"/>
  <c r="AH1168" i="49"/>
  <c r="AB1168" i="49"/>
  <c r="V1168" i="49"/>
  <c r="AM1168" i="49"/>
  <c r="AR1166" i="49"/>
  <c r="AH1166" i="49"/>
  <c r="AB1166" i="49"/>
  <c r="V1166" i="49"/>
  <c r="AM1166" i="49"/>
  <c r="AR1164" i="49"/>
  <c r="AH1164" i="49"/>
  <c r="AB1164" i="49"/>
  <c r="V1164" i="49"/>
  <c r="AM1164" i="49"/>
  <c r="AR1162" i="49"/>
  <c r="AH1162" i="49"/>
  <c r="AB1162" i="49"/>
  <c r="V1162" i="49"/>
  <c r="AM1162" i="49"/>
  <c r="AP1160" i="49"/>
  <c r="AF1160" i="49"/>
  <c r="Z1160" i="49"/>
  <c r="T1160" i="49"/>
  <c r="AK1160" i="49"/>
  <c r="Y1160" i="49"/>
  <c r="AP1156" i="49"/>
  <c r="AF1156" i="49"/>
  <c r="Z1156" i="49"/>
  <c r="T1156" i="49"/>
  <c r="AK1156" i="49"/>
  <c r="AJ1156" i="49"/>
  <c r="AE1156" i="49"/>
  <c r="S1156" i="49"/>
  <c r="AO1156" i="49"/>
  <c r="Y1156" i="49"/>
  <c r="AN1158" i="49"/>
  <c r="AS1158" i="49"/>
  <c r="AC1158" i="49"/>
  <c r="AI1158" i="49"/>
  <c r="W1158" i="49"/>
  <c r="O1151" i="49"/>
  <c r="M1151" i="49"/>
  <c r="K1151" i="49"/>
  <c r="P1151" i="49"/>
  <c r="N1151" i="49"/>
  <c r="J1151" i="49"/>
  <c r="G1151" i="49"/>
  <c r="H1151" i="49" s="1"/>
  <c r="AJ1150" i="49"/>
  <c r="AO1150" i="49"/>
  <c r="AE1150" i="49"/>
  <c r="Y1150" i="49"/>
  <c r="S1150" i="49"/>
  <c r="O1149" i="49"/>
  <c r="M1149" i="49"/>
  <c r="K1149" i="49"/>
  <c r="P1149" i="49"/>
  <c r="N1149" i="49"/>
  <c r="J1149" i="49"/>
  <c r="G1149" i="49"/>
  <c r="H1149" i="49" s="1"/>
  <c r="AR1150" i="49"/>
  <c r="AH1150" i="49"/>
  <c r="AB1150" i="49"/>
  <c r="V1150" i="49"/>
  <c r="AM1150" i="49"/>
  <c r="AP1148" i="49"/>
  <c r="AF1148" i="49"/>
  <c r="Z1148" i="49"/>
  <c r="T1148" i="49"/>
  <c r="AK1148" i="49"/>
  <c r="AO1148" i="49"/>
  <c r="O1147" i="49"/>
  <c r="M1147" i="49"/>
  <c r="K1147" i="49"/>
  <c r="P1147" i="49"/>
  <c r="G1147" i="49"/>
  <c r="H1147" i="49" s="1"/>
  <c r="N1147" i="49"/>
  <c r="J1147" i="49"/>
  <c r="AR1146" i="49"/>
  <c r="AH1146" i="49"/>
  <c r="AB1146" i="49"/>
  <c r="V1146" i="49"/>
  <c r="AM1146" i="49"/>
  <c r="AN1146" i="49"/>
  <c r="AI1146" i="49"/>
  <c r="W1146" i="49"/>
  <c r="AC1146" i="49"/>
  <c r="AS1146" i="49"/>
  <c r="AP1142" i="49"/>
  <c r="AF1142" i="49"/>
  <c r="Z1142" i="49"/>
  <c r="T1142" i="49"/>
  <c r="AK1142" i="49"/>
  <c r="AJ1142" i="49"/>
  <c r="AE1142" i="49"/>
  <c r="S1142" i="49"/>
  <c r="AO1142" i="49"/>
  <c r="Y1142" i="49"/>
  <c r="O1139" i="49"/>
  <c r="M1139" i="49"/>
  <c r="K1139" i="49"/>
  <c r="P1139" i="49"/>
  <c r="G1139" i="49"/>
  <c r="H1139" i="49" s="1"/>
  <c r="N1139" i="49"/>
  <c r="J1139" i="49"/>
  <c r="AP1144" i="49"/>
  <c r="AF1144" i="49"/>
  <c r="Z1144" i="49"/>
  <c r="T1144" i="49"/>
  <c r="AK1144" i="49"/>
  <c r="O1141" i="49"/>
  <c r="M1141" i="49"/>
  <c r="K1141" i="49"/>
  <c r="N1141" i="49"/>
  <c r="J1141" i="49"/>
  <c r="P1141" i="49"/>
  <c r="G1141" i="49"/>
  <c r="H1141" i="49" s="1"/>
  <c r="AJ1140" i="49"/>
  <c r="AO1140" i="49"/>
  <c r="Y1140" i="49"/>
  <c r="AE1140" i="49"/>
  <c r="S1140" i="49"/>
  <c r="AP1138" i="49"/>
  <c r="AF1138" i="49"/>
  <c r="Z1138" i="49"/>
  <c r="T1138" i="49"/>
  <c r="AK1138" i="49"/>
  <c r="AJ1138" i="49"/>
  <c r="AO1138" i="49"/>
  <c r="AE1138" i="49"/>
  <c r="S1138" i="49"/>
  <c r="Y1138" i="49"/>
  <c r="AP1134" i="49"/>
  <c r="AF1134" i="49"/>
  <c r="Z1134" i="49"/>
  <c r="T1134" i="49"/>
  <c r="AK1134" i="49"/>
  <c r="AJ1134" i="49"/>
  <c r="AE1134" i="49"/>
  <c r="S1134" i="49"/>
  <c r="AO1134" i="49"/>
  <c r="Y1134" i="49"/>
  <c r="AP1130" i="49"/>
  <c r="AF1130" i="49"/>
  <c r="Z1130" i="49"/>
  <c r="T1130" i="49"/>
  <c r="AK1130" i="49"/>
  <c r="AJ1130" i="49"/>
  <c r="AE1130" i="49"/>
  <c r="S1130" i="49"/>
  <c r="AO1130" i="49"/>
  <c r="Y1130" i="49"/>
  <c r="AP1126" i="49"/>
  <c r="AF1126" i="49"/>
  <c r="Z1126" i="49"/>
  <c r="T1126" i="49"/>
  <c r="AK1126" i="49"/>
  <c r="AJ1126" i="49"/>
  <c r="AE1126" i="49"/>
  <c r="S1126" i="49"/>
  <c r="AO1126" i="49"/>
  <c r="Y1126" i="49"/>
  <c r="AN1123" i="49"/>
  <c r="AS1123" i="49"/>
  <c r="AI1123" i="49"/>
  <c r="AC1123" i="49"/>
  <c r="W1123" i="49"/>
  <c r="AN1121" i="49"/>
  <c r="AS1121" i="49"/>
  <c r="AI1121" i="49"/>
  <c r="AC1121" i="49"/>
  <c r="W1121" i="49"/>
  <c r="AN1119" i="49"/>
  <c r="AS1119" i="49"/>
  <c r="AI1119" i="49"/>
  <c r="AC1119" i="49"/>
  <c r="W1119" i="49"/>
  <c r="AN1117" i="49"/>
  <c r="AS1117" i="49"/>
  <c r="AI1117" i="49"/>
  <c r="AC1117" i="49"/>
  <c r="W1117" i="49"/>
  <c r="AN1144" i="49"/>
  <c r="AS1144" i="49"/>
  <c r="AC1144" i="49"/>
  <c r="AI1144" i="49"/>
  <c r="W1144" i="49"/>
  <c r="AP1136" i="49"/>
  <c r="AF1136" i="49"/>
  <c r="Z1136" i="49"/>
  <c r="T1136" i="49"/>
  <c r="AK1136" i="49"/>
  <c r="AJ1136" i="49"/>
  <c r="AO1136" i="49"/>
  <c r="Y1136" i="49"/>
  <c r="AE1136" i="49"/>
  <c r="S1136" i="49"/>
  <c r="O1133" i="49"/>
  <c r="M1133" i="49"/>
  <c r="K1133" i="49"/>
  <c r="N1133" i="49"/>
  <c r="J1133" i="49"/>
  <c r="P1133" i="49"/>
  <c r="G1133" i="49"/>
  <c r="H1133" i="49" s="1"/>
  <c r="AR1132" i="49"/>
  <c r="AH1132" i="49"/>
  <c r="AB1132" i="49"/>
  <c r="V1132" i="49"/>
  <c r="AM1132" i="49"/>
  <c r="AN1132" i="49"/>
  <c r="AS1132" i="49"/>
  <c r="AC1132" i="49"/>
  <c r="AI1132" i="49"/>
  <c r="W1132" i="49"/>
  <c r="AP1128" i="49"/>
  <c r="AF1128" i="49"/>
  <c r="Z1128" i="49"/>
  <c r="T1128" i="49"/>
  <c r="AK1128" i="49"/>
  <c r="AJ1128" i="49"/>
  <c r="AO1128" i="49"/>
  <c r="Y1128" i="49"/>
  <c r="AE1128" i="49"/>
  <c r="S1128" i="49"/>
  <c r="O1125" i="49"/>
  <c r="M1125" i="49"/>
  <c r="K1125" i="49"/>
  <c r="N1125" i="49"/>
  <c r="J1125" i="49"/>
  <c r="P1125" i="49"/>
  <c r="G1125" i="49"/>
  <c r="H1125" i="49" s="1"/>
  <c r="AP1123" i="49"/>
  <c r="AF1123" i="49"/>
  <c r="Z1123" i="49"/>
  <c r="T1123" i="49"/>
  <c r="AK1123" i="49"/>
  <c r="AP1121" i="49"/>
  <c r="AF1121" i="49"/>
  <c r="Z1121" i="49"/>
  <c r="T1121" i="49"/>
  <c r="AK1121" i="49"/>
  <c r="AP1119" i="49"/>
  <c r="AF1119" i="49"/>
  <c r="Z1119" i="49"/>
  <c r="T1119" i="49"/>
  <c r="AK1119" i="49"/>
  <c r="AP1117" i="49"/>
  <c r="AF1117" i="49"/>
  <c r="Z1117" i="49"/>
  <c r="T1117" i="49"/>
  <c r="AK1117" i="49"/>
  <c r="AB1115" i="49"/>
  <c r="AN1115" i="49"/>
  <c r="AI1115" i="49"/>
  <c r="W1115" i="49"/>
  <c r="AS1115" i="49"/>
  <c r="AC1115" i="49"/>
  <c r="O1112" i="49"/>
  <c r="M1112" i="49"/>
  <c r="K1112" i="49"/>
  <c r="P1112" i="49"/>
  <c r="G1112" i="49"/>
  <c r="H1112" i="49" s="1"/>
  <c r="N1112" i="49"/>
  <c r="J1112" i="49"/>
  <c r="AR1111" i="49"/>
  <c r="AH1111" i="49"/>
  <c r="AB1111" i="49"/>
  <c r="V1111" i="49"/>
  <c r="AM1111" i="49"/>
  <c r="AN1111" i="49"/>
  <c r="AI1111" i="49"/>
  <c r="W1111" i="49"/>
  <c r="AS1111" i="49"/>
  <c r="AC1111" i="49"/>
  <c r="AP1113" i="49"/>
  <c r="AF1113" i="49"/>
  <c r="Z1113" i="49"/>
  <c r="T1113" i="49"/>
  <c r="AK1113" i="49"/>
  <c r="AJ1113" i="49"/>
  <c r="AO1113" i="49"/>
  <c r="Y1113" i="49"/>
  <c r="AE1113" i="49"/>
  <c r="S1113" i="49"/>
  <c r="O1110" i="49"/>
  <c r="M1110" i="49"/>
  <c r="K1110" i="49"/>
  <c r="N1110" i="49"/>
  <c r="J1110" i="49"/>
  <c r="P1110" i="49"/>
  <c r="G1110" i="49"/>
  <c r="H1110" i="49" s="1"/>
  <c r="AN1150" i="49"/>
  <c r="AS1150" i="49"/>
  <c r="AI1150" i="49"/>
  <c r="AC1150" i="49"/>
  <c r="W1150" i="49"/>
  <c r="AP1150" i="49"/>
  <c r="AF1150" i="49"/>
  <c r="Z1150" i="49"/>
  <c r="T1150" i="49"/>
  <c r="AK1150" i="49"/>
  <c r="AR1148" i="49"/>
  <c r="AH1148" i="49"/>
  <c r="AB1148" i="49"/>
  <c r="V1148" i="49"/>
  <c r="AM1148" i="49"/>
  <c r="AN1148" i="49"/>
  <c r="AS1148" i="49"/>
  <c r="AI1148" i="49"/>
  <c r="W1148" i="49"/>
  <c r="AC1148" i="49"/>
  <c r="AP1146" i="49"/>
  <c r="AF1146" i="49"/>
  <c r="Z1146" i="49"/>
  <c r="T1146" i="49"/>
  <c r="AK1146" i="49"/>
  <c r="O1143" i="49"/>
  <c r="M1143" i="49"/>
  <c r="K1143" i="49"/>
  <c r="P1143" i="49"/>
  <c r="G1143" i="49"/>
  <c r="H1143" i="49" s="1"/>
  <c r="N1143" i="49"/>
  <c r="J1143" i="49"/>
  <c r="AR1142" i="49"/>
  <c r="AH1142" i="49"/>
  <c r="AB1142" i="49"/>
  <c r="V1142" i="49"/>
  <c r="AM1142" i="49"/>
  <c r="AN1142" i="49"/>
  <c r="AI1142" i="49"/>
  <c r="W1142" i="49"/>
  <c r="AS1142" i="49"/>
  <c r="AC1142" i="49"/>
  <c r="AR1144" i="49"/>
  <c r="AH1144" i="49"/>
  <c r="AB1144" i="49"/>
  <c r="V1144" i="49"/>
  <c r="AM1144" i="49"/>
  <c r="AN1140" i="49"/>
  <c r="AS1140" i="49"/>
  <c r="AC1140" i="49"/>
  <c r="AI1140" i="49"/>
  <c r="W1140" i="49"/>
  <c r="AR1138" i="49"/>
  <c r="AM1138" i="49"/>
  <c r="AH1138" i="49"/>
  <c r="AB1138" i="49"/>
  <c r="V1138" i="49"/>
  <c r="AN1138" i="49"/>
  <c r="AI1138" i="49"/>
  <c r="W1138" i="49"/>
  <c r="AS1138" i="49"/>
  <c r="AC1138" i="49"/>
  <c r="O1135" i="49"/>
  <c r="M1135" i="49"/>
  <c r="K1135" i="49"/>
  <c r="P1135" i="49"/>
  <c r="G1135" i="49"/>
  <c r="H1135" i="49" s="1"/>
  <c r="N1135" i="49"/>
  <c r="J1135" i="49"/>
  <c r="AR1134" i="49"/>
  <c r="AH1134" i="49"/>
  <c r="AB1134" i="49"/>
  <c r="V1134" i="49"/>
  <c r="AM1134" i="49"/>
  <c r="AN1134" i="49"/>
  <c r="AI1134" i="49"/>
  <c r="W1134" i="49"/>
  <c r="AS1134" i="49"/>
  <c r="AC1134" i="49"/>
  <c r="O1131" i="49"/>
  <c r="M1131" i="49"/>
  <c r="K1131" i="49"/>
  <c r="P1131" i="49"/>
  <c r="G1131" i="49"/>
  <c r="H1131" i="49" s="1"/>
  <c r="N1131" i="49"/>
  <c r="J1131" i="49"/>
  <c r="AR1130" i="49"/>
  <c r="AH1130" i="49"/>
  <c r="AB1130" i="49"/>
  <c r="V1130" i="49"/>
  <c r="AM1130" i="49"/>
  <c r="AN1130" i="49"/>
  <c r="AI1130" i="49"/>
  <c r="W1130" i="49"/>
  <c r="AS1130" i="49"/>
  <c r="AC1130" i="49"/>
  <c r="O1127" i="49"/>
  <c r="M1127" i="49"/>
  <c r="K1127" i="49"/>
  <c r="P1127" i="49"/>
  <c r="G1127" i="49"/>
  <c r="H1127" i="49" s="1"/>
  <c r="N1127" i="49"/>
  <c r="J1127" i="49"/>
  <c r="AR1126" i="49"/>
  <c r="AH1126" i="49"/>
  <c r="AB1126" i="49"/>
  <c r="V1126" i="49"/>
  <c r="AM1126" i="49"/>
  <c r="AN1126" i="49"/>
  <c r="AI1126" i="49"/>
  <c r="W1126" i="49"/>
  <c r="AS1126" i="49"/>
  <c r="AC1126" i="49"/>
  <c r="P1124" i="49"/>
  <c r="O1124" i="49"/>
  <c r="M1124" i="49"/>
  <c r="K1124" i="49"/>
  <c r="N1124" i="49"/>
  <c r="J1124" i="49"/>
  <c r="G1124" i="49"/>
  <c r="H1124" i="49" s="1"/>
  <c r="AJ1123" i="49"/>
  <c r="AO1123" i="49"/>
  <c r="AE1123" i="49"/>
  <c r="Y1123" i="49"/>
  <c r="S1123" i="49"/>
  <c r="O1122" i="49"/>
  <c r="M1122" i="49"/>
  <c r="K1122" i="49"/>
  <c r="P1122" i="49"/>
  <c r="N1122" i="49"/>
  <c r="J1122" i="49"/>
  <c r="G1122" i="49"/>
  <c r="H1122" i="49" s="1"/>
  <c r="AJ1121" i="49"/>
  <c r="AO1121" i="49"/>
  <c r="AE1121" i="49"/>
  <c r="Y1121" i="49"/>
  <c r="S1121" i="49"/>
  <c r="O1120" i="49"/>
  <c r="M1120" i="49"/>
  <c r="K1120" i="49"/>
  <c r="P1120" i="49"/>
  <c r="N1120" i="49"/>
  <c r="J1120" i="49"/>
  <c r="G1120" i="49"/>
  <c r="H1120" i="49" s="1"/>
  <c r="AJ1119" i="49"/>
  <c r="AO1119" i="49"/>
  <c r="AE1119" i="49"/>
  <c r="Y1119" i="49"/>
  <c r="S1119" i="49"/>
  <c r="O1118" i="49"/>
  <c r="M1118" i="49"/>
  <c r="K1118" i="49"/>
  <c r="P1118" i="49"/>
  <c r="N1118" i="49"/>
  <c r="J1118" i="49"/>
  <c r="G1118" i="49"/>
  <c r="H1118" i="49" s="1"/>
  <c r="AJ1117" i="49"/>
  <c r="AO1117" i="49"/>
  <c r="AE1117" i="49"/>
  <c r="Y1117" i="49"/>
  <c r="S1117" i="49"/>
  <c r="O1116" i="49"/>
  <c r="M1116" i="49"/>
  <c r="K1116" i="49"/>
  <c r="P1116" i="49"/>
  <c r="N1116" i="49"/>
  <c r="J1116" i="49"/>
  <c r="G1116" i="49"/>
  <c r="H1116" i="49" s="1"/>
  <c r="O1145" i="49"/>
  <c r="M1145" i="49"/>
  <c r="K1145" i="49"/>
  <c r="N1145" i="49"/>
  <c r="J1145" i="49"/>
  <c r="P1145" i="49"/>
  <c r="G1145" i="49"/>
  <c r="H1145" i="49" s="1"/>
  <c r="AJ1144" i="49"/>
  <c r="AO1144" i="49"/>
  <c r="Y1144" i="49"/>
  <c r="AE1144" i="49"/>
  <c r="S1144" i="49"/>
  <c r="O1137" i="49"/>
  <c r="M1137" i="49"/>
  <c r="K1137" i="49"/>
  <c r="N1137" i="49"/>
  <c r="J1137" i="49"/>
  <c r="P1137" i="49"/>
  <c r="G1137" i="49"/>
  <c r="H1137" i="49" s="1"/>
  <c r="AR1136" i="49"/>
  <c r="AH1136" i="49"/>
  <c r="AB1136" i="49"/>
  <c r="V1136" i="49"/>
  <c r="AM1136" i="49"/>
  <c r="AN1136" i="49"/>
  <c r="AS1136" i="49"/>
  <c r="AC1136" i="49"/>
  <c r="AI1136" i="49"/>
  <c r="W1136" i="49"/>
  <c r="AP1132" i="49"/>
  <c r="AF1132" i="49"/>
  <c r="Z1132" i="49"/>
  <c r="T1132" i="49"/>
  <c r="AK1132" i="49"/>
  <c r="O1129" i="49"/>
  <c r="M1129" i="49"/>
  <c r="K1129" i="49"/>
  <c r="N1129" i="49"/>
  <c r="J1129" i="49"/>
  <c r="P1129" i="49"/>
  <c r="G1129" i="49"/>
  <c r="H1129" i="49" s="1"/>
  <c r="AR1128" i="49"/>
  <c r="AH1128" i="49"/>
  <c r="AB1128" i="49"/>
  <c r="V1128" i="49"/>
  <c r="AM1128" i="49"/>
  <c r="AN1128" i="49"/>
  <c r="AS1128" i="49"/>
  <c r="AC1128" i="49"/>
  <c r="AI1128" i="49"/>
  <c r="W1128" i="49"/>
  <c r="AR1123" i="49"/>
  <c r="AH1123" i="49"/>
  <c r="AB1123" i="49"/>
  <c r="V1123" i="49"/>
  <c r="AM1123" i="49"/>
  <c r="AR1121" i="49"/>
  <c r="AH1121" i="49"/>
  <c r="AB1121" i="49"/>
  <c r="V1121" i="49"/>
  <c r="AM1121" i="49"/>
  <c r="AR1119" i="49"/>
  <c r="AH1119" i="49"/>
  <c r="AB1119" i="49"/>
  <c r="V1119" i="49"/>
  <c r="AM1119" i="49"/>
  <c r="AR1117" i="49"/>
  <c r="AH1117" i="49"/>
  <c r="AB1117" i="49"/>
  <c r="V1117" i="49"/>
  <c r="AM1117" i="49"/>
  <c r="AP1115" i="49"/>
  <c r="AF1115" i="49"/>
  <c r="Z1115" i="49"/>
  <c r="T1115" i="49"/>
  <c r="AK1115" i="49"/>
  <c r="AJ1115" i="49"/>
  <c r="AE1115" i="49"/>
  <c r="S1115" i="49"/>
  <c r="AO1115" i="49"/>
  <c r="Y1115" i="49"/>
  <c r="AP1111" i="49"/>
  <c r="AF1111" i="49"/>
  <c r="Z1111" i="49"/>
  <c r="T1111" i="49"/>
  <c r="AK1111" i="49"/>
  <c r="AE1111" i="49"/>
  <c r="O1114" i="49"/>
  <c r="M1114" i="49"/>
  <c r="K1114" i="49"/>
  <c r="N1114" i="49"/>
  <c r="J1114" i="49"/>
  <c r="P1114" i="49"/>
  <c r="G1114" i="49"/>
  <c r="H1114" i="49" s="1"/>
  <c r="AR1113" i="49"/>
  <c r="AH1113" i="49"/>
  <c r="AB1113" i="49"/>
  <c r="V1113" i="49"/>
  <c r="AM1113" i="49"/>
  <c r="AN1113" i="49"/>
  <c r="AS1113" i="49"/>
  <c r="AC1113" i="49"/>
  <c r="AI1113" i="49"/>
  <c r="W1113" i="49"/>
  <c r="AJ1111" i="49" l="1"/>
  <c r="AJ1148" i="49"/>
  <c r="AO1178" i="49"/>
  <c r="AN1162" i="49"/>
  <c r="AI1160" i="49"/>
  <c r="S1162" i="49"/>
  <c r="W1242" i="49"/>
  <c r="AI1228" i="49"/>
  <c r="AM1263" i="49"/>
  <c r="AO1281" i="49"/>
  <c r="AC1320" i="49"/>
  <c r="AM1352" i="49"/>
  <c r="AH1356" i="49"/>
  <c r="AJ1387" i="49"/>
  <c r="AB1414" i="49"/>
  <c r="AB1419" i="49"/>
  <c r="AN1387" i="49"/>
  <c r="Z1404" i="49"/>
  <c r="S1416" i="49"/>
  <c r="W1438" i="49"/>
  <c r="S1453" i="49"/>
  <c r="Z1434" i="49"/>
  <c r="AJ1500" i="49"/>
  <c r="AC1504" i="49"/>
  <c r="AI1500" i="49"/>
  <c r="S1504" i="49"/>
  <c r="AC1502" i="49"/>
  <c r="W1519" i="49"/>
  <c r="T1372" i="49"/>
  <c r="AJ1178" i="49"/>
  <c r="AN1160" i="49"/>
  <c r="Y1162" i="49"/>
  <c r="Y1180" i="49"/>
  <c r="AI1242" i="49"/>
  <c r="AN1228" i="49"/>
  <c r="Y1281" i="49"/>
  <c r="AS1320" i="49"/>
  <c r="V1352" i="49"/>
  <c r="AR1356" i="49"/>
  <c r="AH1414" i="49"/>
  <c r="AH1419" i="49"/>
  <c r="AF1404" i="49"/>
  <c r="Y1416" i="49"/>
  <c r="AC1438" i="49"/>
  <c r="AE1453" i="49"/>
  <c r="AF1434" i="49"/>
  <c r="AS1504" i="49"/>
  <c r="AK1490" i="49"/>
  <c r="AC1500" i="49"/>
  <c r="AE1162" i="49"/>
  <c r="AO1180" i="49"/>
  <c r="AM1222" i="49"/>
  <c r="AN1242" i="49"/>
  <c r="S1281" i="49"/>
  <c r="W1320" i="49"/>
  <c r="W1301" i="49"/>
  <c r="AC1348" i="49"/>
  <c r="AB1352" i="49"/>
  <c r="AR1414" i="49"/>
  <c r="AR1419" i="49"/>
  <c r="AP1404" i="49"/>
  <c r="AE1416" i="49"/>
  <c r="AI1438" i="49"/>
  <c r="AJ1453" i="49"/>
  <c r="AP1434" i="49"/>
  <c r="T1500" i="49"/>
  <c r="AN1504" i="49"/>
  <c r="AK1502" i="49"/>
  <c r="T1490" i="49"/>
  <c r="AS1500" i="49"/>
  <c r="Y1504" i="49"/>
  <c r="W1502" i="49"/>
  <c r="S1517" i="49"/>
  <c r="AO1162" i="49"/>
  <c r="S1180" i="49"/>
  <c r="V1222" i="49"/>
  <c r="AE1281" i="49"/>
  <c r="S1301" i="49"/>
  <c r="AI1320" i="49"/>
  <c r="AI1301" i="49"/>
  <c r="AS1348" i="49"/>
  <c r="AH1352" i="49"/>
  <c r="AS1438" i="49"/>
  <c r="AM1463" i="49"/>
  <c r="AM1482" i="49"/>
  <c r="T1502" i="49"/>
  <c r="AP1490" i="49"/>
  <c r="Y1111" i="49"/>
  <c r="Y1148" i="49"/>
  <c r="W1162" i="49"/>
  <c r="AE1180" i="49"/>
  <c r="AB1222" i="49"/>
  <c r="AH1263" i="49"/>
  <c r="AE1301" i="49"/>
  <c r="AC1301" i="49"/>
  <c r="W1348" i="49"/>
  <c r="Y1387" i="49"/>
  <c r="AC1387" i="49"/>
  <c r="V1463" i="49"/>
  <c r="V1482" i="49"/>
  <c r="Z1502" i="49"/>
  <c r="AO1510" i="49"/>
  <c r="S1132" i="49"/>
  <c r="S1148" i="49"/>
  <c r="S1178" i="49"/>
  <c r="AC1162" i="49"/>
  <c r="AC1160" i="49"/>
  <c r="AH1222" i="49"/>
  <c r="AC1228" i="49"/>
  <c r="V1263" i="49"/>
  <c r="Y1301" i="49"/>
  <c r="AS1301" i="49"/>
  <c r="AI1348" i="49"/>
  <c r="AM1356" i="49"/>
  <c r="AO1387" i="49"/>
  <c r="AS1387" i="49"/>
  <c r="AB1463" i="49"/>
  <c r="AB1482" i="49"/>
  <c r="AF1502" i="49"/>
  <c r="AO1111" i="49"/>
  <c r="W1207" i="49"/>
  <c r="AE1510" i="49"/>
  <c r="Z1372" i="49"/>
  <c r="AF1372" i="49"/>
  <c r="AP1372" i="49"/>
  <c r="AJ1517" i="49"/>
  <c r="Z1490" i="49"/>
  <c r="Y1517" i="49"/>
  <c r="AP1286" i="49"/>
  <c r="AF1286" i="49"/>
  <c r="Z1286" i="49"/>
  <c r="T1286" i="49"/>
  <c r="AK1286" i="49"/>
  <c r="AH1286" i="49"/>
  <c r="AB1286" i="49"/>
  <c r="V1286" i="49"/>
  <c r="AM1286" i="49"/>
  <c r="AR1286" i="49"/>
  <c r="AO1146" i="49"/>
  <c r="AH1115" i="49"/>
  <c r="AO1160" i="49"/>
  <c r="AH1196" i="49"/>
  <c r="AC1283" i="49"/>
  <c r="Z1318" i="49"/>
  <c r="S1419" i="49"/>
  <c r="V1446" i="49"/>
  <c r="AH1517" i="49"/>
  <c r="Y1146" i="49"/>
  <c r="AR1115" i="49"/>
  <c r="S1160" i="49"/>
  <c r="W1168" i="49"/>
  <c r="AR1196" i="49"/>
  <c r="Y1228" i="49"/>
  <c r="AM1233" i="49"/>
  <c r="AS1283" i="49"/>
  <c r="Z1331" i="49"/>
  <c r="AF1318" i="49"/>
  <c r="S1397" i="49"/>
  <c r="AE1419" i="49"/>
  <c r="AB1446" i="49"/>
  <c r="AR1517" i="49"/>
  <c r="S1146" i="49"/>
  <c r="AE1160" i="49"/>
  <c r="AC1168" i="49"/>
  <c r="AM1180" i="49"/>
  <c r="AO1228" i="49"/>
  <c r="V1233" i="49"/>
  <c r="AN1283" i="49"/>
  <c r="AP1331" i="49"/>
  <c r="AP1318" i="49"/>
  <c r="Y1397" i="49"/>
  <c r="AJ1419" i="49"/>
  <c r="AR1446" i="49"/>
  <c r="AE1146" i="49"/>
  <c r="AI1168" i="49"/>
  <c r="V1180" i="49"/>
  <c r="S1228" i="49"/>
  <c r="AB1233" i="49"/>
  <c r="S1261" i="49"/>
  <c r="T1331" i="49"/>
  <c r="AE1397" i="49"/>
  <c r="AC1486" i="49"/>
  <c r="AK1504" i="49"/>
  <c r="AS1168" i="49"/>
  <c r="AB1180" i="49"/>
  <c r="AE1228" i="49"/>
  <c r="AH1233" i="49"/>
  <c r="Y1261" i="49"/>
  <c r="AF1331" i="49"/>
  <c r="AO1397" i="49"/>
  <c r="AS1486" i="49"/>
  <c r="T1504" i="49"/>
  <c r="AR1329" i="49"/>
  <c r="AH1329" i="49"/>
  <c r="AB1329" i="49"/>
  <c r="V1329" i="49"/>
  <c r="AM1329" i="49"/>
  <c r="AM1115" i="49"/>
  <c r="AH1180" i="49"/>
  <c r="AM1196" i="49"/>
  <c r="AE1261" i="49"/>
  <c r="W1486" i="49"/>
  <c r="AM1517" i="49"/>
  <c r="Z1504" i="49"/>
  <c r="Z1329" i="49"/>
  <c r="T1329" i="49"/>
  <c r="AK1329" i="49"/>
  <c r="AP1329" i="49"/>
  <c r="AF1329" i="49"/>
  <c r="AE1132" i="49"/>
  <c r="AI1207" i="49"/>
  <c r="AN1281" i="49"/>
  <c r="AB1332" i="49"/>
  <c r="V1332" i="49"/>
  <c r="AM1332" i="49"/>
  <c r="AR1332" i="49"/>
  <c r="AH1332" i="49"/>
  <c r="AR1283" i="49"/>
  <c r="AH1283" i="49"/>
  <c r="AB1283" i="49"/>
  <c r="V1283" i="49"/>
  <c r="AM1283" i="49"/>
  <c r="AR1421" i="49"/>
  <c r="AH1421" i="49"/>
  <c r="AB1421" i="49"/>
  <c r="V1421" i="49"/>
  <c r="AM1421" i="49"/>
  <c r="T1421" i="49"/>
  <c r="AK1421" i="49"/>
  <c r="AP1421" i="49"/>
  <c r="AF1421" i="49"/>
  <c r="Z1421" i="49"/>
  <c r="Y1132" i="49"/>
  <c r="AC1207" i="49"/>
  <c r="AK1314" i="49"/>
  <c r="AP1467" i="49"/>
  <c r="AF1467" i="49"/>
  <c r="Z1467" i="49"/>
  <c r="T1467" i="49"/>
  <c r="AK1467" i="49"/>
  <c r="AP1332" i="49"/>
  <c r="AF1332" i="49"/>
  <c r="Z1332" i="49"/>
  <c r="T1332" i="49"/>
  <c r="AK1332" i="49"/>
  <c r="AO1132" i="49"/>
  <c r="AS1207" i="49"/>
  <c r="T1314" i="49"/>
  <c r="AH1467" i="49"/>
  <c r="AB1467" i="49"/>
  <c r="V1467" i="49"/>
  <c r="AM1467" i="49"/>
  <c r="AR1467" i="49"/>
  <c r="AP1283" i="49"/>
  <c r="AF1283" i="49"/>
  <c r="Z1283" i="49"/>
  <c r="T1283" i="49"/>
  <c r="AK1283" i="49"/>
  <c r="Z1314" i="49"/>
  <c r="AC1453" i="49"/>
  <c r="T1237" i="49"/>
  <c r="AK1237" i="49"/>
  <c r="AP1237" i="49"/>
  <c r="AF1237" i="49"/>
  <c r="Z1237" i="49"/>
  <c r="T1514" i="49"/>
  <c r="AK1514" i="49"/>
  <c r="AP1514" i="49"/>
  <c r="AF1514" i="49"/>
  <c r="Z1514" i="49"/>
  <c r="AS1281" i="49"/>
  <c r="AF1314" i="49"/>
  <c r="AS1453" i="49"/>
  <c r="AR1237" i="49"/>
  <c r="AH1237" i="49"/>
  <c r="AB1237" i="49"/>
  <c r="V1237" i="49"/>
  <c r="AM1237" i="49"/>
  <c r="AR1514" i="49"/>
  <c r="AH1514" i="49"/>
  <c r="AB1514" i="49"/>
  <c r="V1514" i="49"/>
  <c r="AM1514" i="49"/>
  <c r="AC1281" i="49"/>
  <c r="W1453" i="49"/>
  <c r="AS1485" i="49"/>
  <c r="AI1485" i="49"/>
  <c r="AC1485" i="49"/>
  <c r="W1485" i="49"/>
  <c r="AN1485" i="49"/>
  <c r="AM1485" i="49"/>
  <c r="AH1485" i="49"/>
  <c r="V1485" i="49"/>
  <c r="AR1485" i="49"/>
  <c r="AB1485" i="49"/>
  <c r="AO1479" i="49"/>
  <c r="AE1479" i="49"/>
  <c r="Y1479" i="49"/>
  <c r="S1479" i="49"/>
  <c r="AJ1479" i="49"/>
  <c r="AK1479" i="49"/>
  <c r="AF1479" i="49"/>
  <c r="T1479" i="49"/>
  <c r="AP1479" i="49"/>
  <c r="Z1479" i="49"/>
  <c r="AS1483" i="49"/>
  <c r="AI1483" i="49"/>
  <c r="AC1483" i="49"/>
  <c r="W1483" i="49"/>
  <c r="AN1483" i="49"/>
  <c r="AM1483" i="49"/>
  <c r="AR1483" i="49"/>
  <c r="AB1483" i="49"/>
  <c r="AH1483" i="49"/>
  <c r="V1483" i="49"/>
  <c r="AO1487" i="49"/>
  <c r="AE1487" i="49"/>
  <c r="Y1487" i="49"/>
  <c r="S1487" i="49"/>
  <c r="AJ1487" i="49"/>
  <c r="AK1487" i="49"/>
  <c r="AF1487" i="49"/>
  <c r="T1487" i="49"/>
  <c r="AP1487" i="49"/>
  <c r="Z1487" i="49"/>
  <c r="AO1497" i="49"/>
  <c r="AE1497" i="49"/>
  <c r="Y1497" i="49"/>
  <c r="S1497" i="49"/>
  <c r="AJ1497" i="49"/>
  <c r="AK1497" i="49"/>
  <c r="AP1497" i="49"/>
  <c r="Z1497" i="49"/>
  <c r="AF1497" i="49"/>
  <c r="T1497" i="49"/>
  <c r="AO1491" i="49"/>
  <c r="AE1491" i="49"/>
  <c r="Y1491" i="49"/>
  <c r="S1491" i="49"/>
  <c r="AJ1491" i="49"/>
  <c r="AM1491" i="49"/>
  <c r="AR1491" i="49"/>
  <c r="AB1491" i="49"/>
  <c r="AH1491" i="49"/>
  <c r="V1491" i="49"/>
  <c r="AO1511" i="49"/>
  <c r="AE1511" i="49"/>
  <c r="Y1511" i="49"/>
  <c r="S1511" i="49"/>
  <c r="AJ1511" i="49"/>
  <c r="AK1511" i="49"/>
  <c r="AF1511" i="49"/>
  <c r="T1511" i="49"/>
  <c r="AP1511" i="49"/>
  <c r="Z1511" i="49"/>
  <c r="AJ1515" i="49"/>
  <c r="AE1515" i="49"/>
  <c r="S1515" i="49"/>
  <c r="AO1515" i="49"/>
  <c r="Y1515" i="49"/>
  <c r="AP1515" i="49"/>
  <c r="AF1515" i="49"/>
  <c r="Z1515" i="49"/>
  <c r="AK1515" i="49"/>
  <c r="T1515" i="49"/>
  <c r="AS1516" i="49"/>
  <c r="AI1516" i="49"/>
  <c r="AC1516" i="49"/>
  <c r="W1516" i="49"/>
  <c r="AN1516" i="49"/>
  <c r="AM1516" i="49"/>
  <c r="AR1516" i="49"/>
  <c r="AB1516" i="49"/>
  <c r="AH1516" i="49"/>
  <c r="V1516" i="49"/>
  <c r="AO1481" i="49"/>
  <c r="AE1481" i="49"/>
  <c r="Y1481" i="49"/>
  <c r="S1481" i="49"/>
  <c r="AJ1481" i="49"/>
  <c r="AK1481" i="49"/>
  <c r="AP1481" i="49"/>
  <c r="Z1481" i="49"/>
  <c r="AF1481" i="49"/>
  <c r="T1481" i="49"/>
  <c r="AS1489" i="49"/>
  <c r="AI1489" i="49"/>
  <c r="AC1489" i="49"/>
  <c r="W1489" i="49"/>
  <c r="AN1489" i="49"/>
  <c r="AM1489" i="49"/>
  <c r="AR1489" i="49"/>
  <c r="AH1489" i="49"/>
  <c r="AB1489" i="49"/>
  <c r="V1489" i="49"/>
  <c r="AS1493" i="49"/>
  <c r="AI1493" i="49"/>
  <c r="AC1493" i="49"/>
  <c r="W1493" i="49"/>
  <c r="AN1493" i="49"/>
  <c r="AM1493" i="49"/>
  <c r="AH1493" i="49"/>
  <c r="V1493" i="49"/>
  <c r="AR1493" i="49"/>
  <c r="AB1493" i="49"/>
  <c r="AO1501" i="49"/>
  <c r="AE1501" i="49"/>
  <c r="Y1501" i="49"/>
  <c r="S1501" i="49"/>
  <c r="AJ1501" i="49"/>
  <c r="AK1501" i="49"/>
  <c r="AP1501" i="49"/>
  <c r="Z1501" i="49"/>
  <c r="AF1501" i="49"/>
  <c r="T1501" i="49"/>
  <c r="AS1505" i="49"/>
  <c r="AI1505" i="49"/>
  <c r="AC1505" i="49"/>
  <c r="W1505" i="49"/>
  <c r="AN1505" i="49"/>
  <c r="AM1505" i="49"/>
  <c r="AH1505" i="49"/>
  <c r="V1505" i="49"/>
  <c r="AR1505" i="49"/>
  <c r="AB1505" i="49"/>
  <c r="AS1509" i="49"/>
  <c r="AI1509" i="49"/>
  <c r="AC1509" i="49"/>
  <c r="W1509" i="49"/>
  <c r="AN1509" i="49"/>
  <c r="AM1509" i="49"/>
  <c r="AH1509" i="49"/>
  <c r="V1509" i="49"/>
  <c r="AR1509" i="49"/>
  <c r="AB1509" i="49"/>
  <c r="AS1495" i="49"/>
  <c r="AI1495" i="49"/>
  <c r="AC1495" i="49"/>
  <c r="W1495" i="49"/>
  <c r="AN1495" i="49"/>
  <c r="AM1495" i="49"/>
  <c r="AR1495" i="49"/>
  <c r="AB1495" i="49"/>
  <c r="AH1495" i="49"/>
  <c r="V1495" i="49"/>
  <c r="AO1499" i="49"/>
  <c r="AE1499" i="49"/>
  <c r="Y1499" i="49"/>
  <c r="S1499" i="49"/>
  <c r="AJ1499" i="49"/>
  <c r="AK1499" i="49"/>
  <c r="AF1499" i="49"/>
  <c r="T1499" i="49"/>
  <c r="AP1499" i="49"/>
  <c r="Z1499" i="49"/>
  <c r="AS1503" i="49"/>
  <c r="AI1503" i="49"/>
  <c r="AC1503" i="49"/>
  <c r="W1503" i="49"/>
  <c r="AN1503" i="49"/>
  <c r="AM1503" i="49"/>
  <c r="AR1503" i="49"/>
  <c r="AB1503" i="49"/>
  <c r="AH1503" i="49"/>
  <c r="V1503" i="49"/>
  <c r="AO1507" i="49"/>
  <c r="AE1507" i="49"/>
  <c r="Y1507" i="49"/>
  <c r="S1507" i="49"/>
  <c r="AJ1507" i="49"/>
  <c r="AK1507" i="49"/>
  <c r="AF1507" i="49"/>
  <c r="T1507" i="49"/>
  <c r="AP1507" i="49"/>
  <c r="Z1507" i="49"/>
  <c r="AO1518" i="49"/>
  <c r="AE1518" i="49"/>
  <c r="Y1518" i="49"/>
  <c r="S1518" i="49"/>
  <c r="AJ1518" i="49"/>
  <c r="AK1518" i="49"/>
  <c r="AP1518" i="49"/>
  <c r="Z1518" i="49"/>
  <c r="T1518" i="49"/>
  <c r="AF1518" i="49"/>
  <c r="AS1513" i="49"/>
  <c r="AI1513" i="49"/>
  <c r="AC1513" i="49"/>
  <c r="W1513" i="49"/>
  <c r="AN1513" i="49"/>
  <c r="AM1513" i="49"/>
  <c r="AR1513" i="49"/>
  <c r="AB1513" i="49"/>
  <c r="V1513" i="49"/>
  <c r="AH1513" i="49"/>
  <c r="AO1485" i="49"/>
  <c r="AE1485" i="49"/>
  <c r="Y1485" i="49"/>
  <c r="S1485" i="49"/>
  <c r="AJ1485" i="49"/>
  <c r="AK1485" i="49"/>
  <c r="AP1485" i="49"/>
  <c r="Z1485" i="49"/>
  <c r="AF1485" i="49"/>
  <c r="T1485" i="49"/>
  <c r="AS1479" i="49"/>
  <c r="AI1479" i="49"/>
  <c r="AC1479" i="49"/>
  <c r="W1479" i="49"/>
  <c r="AN1479" i="49"/>
  <c r="AM1479" i="49"/>
  <c r="AR1479" i="49"/>
  <c r="AB1479" i="49"/>
  <c r="AH1479" i="49"/>
  <c r="V1479" i="49"/>
  <c r="AO1483" i="49"/>
  <c r="AE1483" i="49"/>
  <c r="Y1483" i="49"/>
  <c r="S1483" i="49"/>
  <c r="AJ1483" i="49"/>
  <c r="AK1483" i="49"/>
  <c r="AF1483" i="49"/>
  <c r="T1483" i="49"/>
  <c r="AP1483" i="49"/>
  <c r="Z1483" i="49"/>
  <c r="AS1487" i="49"/>
  <c r="AI1487" i="49"/>
  <c r="AC1487" i="49"/>
  <c r="W1487" i="49"/>
  <c r="AN1487" i="49"/>
  <c r="AM1487" i="49"/>
  <c r="AR1487" i="49"/>
  <c r="AB1487" i="49"/>
  <c r="AH1487" i="49"/>
  <c r="V1487" i="49"/>
  <c r="AS1497" i="49"/>
  <c r="AI1497" i="49"/>
  <c r="AC1497" i="49"/>
  <c r="W1497" i="49"/>
  <c r="AN1497" i="49"/>
  <c r="AM1497" i="49"/>
  <c r="AH1497" i="49"/>
  <c r="V1497" i="49"/>
  <c r="AR1497" i="49"/>
  <c r="AB1497" i="49"/>
  <c r="AS1491" i="49"/>
  <c r="AI1491" i="49"/>
  <c r="AC1491" i="49"/>
  <c r="W1491" i="49"/>
  <c r="AN1491" i="49"/>
  <c r="AK1491" i="49"/>
  <c r="AF1491" i="49"/>
  <c r="T1491" i="49"/>
  <c r="AP1491" i="49"/>
  <c r="Z1491" i="49"/>
  <c r="AS1511" i="49"/>
  <c r="AI1511" i="49"/>
  <c r="AC1511" i="49"/>
  <c r="W1511" i="49"/>
  <c r="AN1511" i="49"/>
  <c r="AM1511" i="49"/>
  <c r="AR1511" i="49"/>
  <c r="AB1511" i="49"/>
  <c r="V1511" i="49"/>
  <c r="AH1511" i="49"/>
  <c r="AN1515" i="49"/>
  <c r="AI1515" i="49"/>
  <c r="W1515" i="49"/>
  <c r="AS1515" i="49"/>
  <c r="AC1515" i="49"/>
  <c r="AR1515" i="49"/>
  <c r="AH1515" i="49"/>
  <c r="AB1515" i="49"/>
  <c r="AM1515" i="49"/>
  <c r="V1515" i="49"/>
  <c r="AO1516" i="49"/>
  <c r="AE1516" i="49"/>
  <c r="Y1516" i="49"/>
  <c r="S1516" i="49"/>
  <c r="AJ1516" i="49"/>
  <c r="AK1516" i="49"/>
  <c r="AF1516" i="49"/>
  <c r="T1516" i="49"/>
  <c r="AP1516" i="49"/>
  <c r="Z1516" i="49"/>
  <c r="AS1481" i="49"/>
  <c r="AI1481" i="49"/>
  <c r="AC1481" i="49"/>
  <c r="W1481" i="49"/>
  <c r="AN1481" i="49"/>
  <c r="AM1481" i="49"/>
  <c r="AH1481" i="49"/>
  <c r="V1481" i="49"/>
  <c r="AR1481" i="49"/>
  <c r="AB1481" i="49"/>
  <c r="AO1489" i="49"/>
  <c r="AE1489" i="49"/>
  <c r="Y1489" i="49"/>
  <c r="S1489" i="49"/>
  <c r="AJ1489" i="49"/>
  <c r="AK1489" i="49"/>
  <c r="AP1489" i="49"/>
  <c r="AF1489" i="49"/>
  <c r="Z1489" i="49"/>
  <c r="T1489" i="49"/>
  <c r="AO1493" i="49"/>
  <c r="AE1493" i="49"/>
  <c r="Y1493" i="49"/>
  <c r="S1493" i="49"/>
  <c r="AJ1493" i="49"/>
  <c r="AK1493" i="49"/>
  <c r="AP1493" i="49"/>
  <c r="Z1493" i="49"/>
  <c r="AF1493" i="49"/>
  <c r="T1493" i="49"/>
  <c r="AS1501" i="49"/>
  <c r="AI1501" i="49"/>
  <c r="AC1501" i="49"/>
  <c r="W1501" i="49"/>
  <c r="AN1501" i="49"/>
  <c r="AM1501" i="49"/>
  <c r="AH1501" i="49"/>
  <c r="V1501" i="49"/>
  <c r="AR1501" i="49"/>
  <c r="AB1501" i="49"/>
  <c r="AO1505" i="49"/>
  <c r="AE1505" i="49"/>
  <c r="Y1505" i="49"/>
  <c r="S1505" i="49"/>
  <c r="AJ1505" i="49"/>
  <c r="AK1505" i="49"/>
  <c r="AP1505" i="49"/>
  <c r="Z1505" i="49"/>
  <c r="AF1505" i="49"/>
  <c r="T1505" i="49"/>
  <c r="AO1509" i="49"/>
  <c r="AE1509" i="49"/>
  <c r="Y1509" i="49"/>
  <c r="S1509" i="49"/>
  <c r="AJ1509" i="49"/>
  <c r="AK1509" i="49"/>
  <c r="AP1509" i="49"/>
  <c r="Z1509" i="49"/>
  <c r="T1509" i="49"/>
  <c r="AF1509" i="49"/>
  <c r="AO1495" i="49"/>
  <c r="AE1495" i="49"/>
  <c r="Y1495" i="49"/>
  <c r="S1495" i="49"/>
  <c r="AJ1495" i="49"/>
  <c r="AK1495" i="49"/>
  <c r="AF1495" i="49"/>
  <c r="T1495" i="49"/>
  <c r="AP1495" i="49"/>
  <c r="Z1495" i="49"/>
  <c r="AS1499" i="49"/>
  <c r="AI1499" i="49"/>
  <c r="AC1499" i="49"/>
  <c r="W1499" i="49"/>
  <c r="AN1499" i="49"/>
  <c r="AM1499" i="49"/>
  <c r="AR1499" i="49"/>
  <c r="AB1499" i="49"/>
  <c r="AH1499" i="49"/>
  <c r="V1499" i="49"/>
  <c r="AO1503" i="49"/>
  <c r="AE1503" i="49"/>
  <c r="Y1503" i="49"/>
  <c r="S1503" i="49"/>
  <c r="AJ1503" i="49"/>
  <c r="AK1503" i="49"/>
  <c r="AF1503" i="49"/>
  <c r="T1503" i="49"/>
  <c r="AP1503" i="49"/>
  <c r="Z1503" i="49"/>
  <c r="AS1507" i="49"/>
  <c r="AI1507" i="49"/>
  <c r="AC1507" i="49"/>
  <c r="W1507" i="49"/>
  <c r="AN1507" i="49"/>
  <c r="AM1507" i="49"/>
  <c r="AR1507" i="49"/>
  <c r="AB1507" i="49"/>
  <c r="AH1507" i="49"/>
  <c r="V1507" i="49"/>
  <c r="AS1518" i="49"/>
  <c r="AI1518" i="49"/>
  <c r="AC1518" i="49"/>
  <c r="W1518" i="49"/>
  <c r="AN1518" i="49"/>
  <c r="AM1518" i="49"/>
  <c r="AH1518" i="49"/>
  <c r="V1518" i="49"/>
  <c r="AR1518" i="49"/>
  <c r="AB1518" i="49"/>
  <c r="AO1513" i="49"/>
  <c r="AE1513" i="49"/>
  <c r="Y1513" i="49"/>
  <c r="S1513" i="49"/>
  <c r="AJ1513" i="49"/>
  <c r="AK1513" i="49"/>
  <c r="AF1513" i="49"/>
  <c r="T1513" i="49"/>
  <c r="AP1513" i="49"/>
  <c r="Z1513" i="49"/>
  <c r="AO1437" i="49"/>
  <c r="AE1437" i="49"/>
  <c r="Y1437" i="49"/>
  <c r="S1437" i="49"/>
  <c r="AJ1437" i="49"/>
  <c r="AK1437" i="49"/>
  <c r="AP1437" i="49"/>
  <c r="Z1437" i="49"/>
  <c r="AF1437" i="49"/>
  <c r="T1437" i="49"/>
  <c r="AS1435" i="49"/>
  <c r="AI1435" i="49"/>
  <c r="AC1435" i="49"/>
  <c r="W1435" i="49"/>
  <c r="AN1435" i="49"/>
  <c r="AM1435" i="49"/>
  <c r="AR1435" i="49"/>
  <c r="AB1435" i="49"/>
  <c r="AH1435" i="49"/>
  <c r="V1435" i="49"/>
  <c r="AS1448" i="49"/>
  <c r="AI1448" i="49"/>
  <c r="AC1448" i="49"/>
  <c r="W1448" i="49"/>
  <c r="AN1448" i="49"/>
  <c r="AM1448" i="49"/>
  <c r="AH1448" i="49"/>
  <c r="V1448" i="49"/>
  <c r="AR1448" i="49"/>
  <c r="AB1448" i="49"/>
  <c r="AO1456" i="49"/>
  <c r="AE1456" i="49"/>
  <c r="Y1456" i="49"/>
  <c r="S1456" i="49"/>
  <c r="AJ1456" i="49"/>
  <c r="AK1456" i="49"/>
  <c r="AP1456" i="49"/>
  <c r="Z1456" i="49"/>
  <c r="AF1456" i="49"/>
  <c r="T1456" i="49"/>
  <c r="AO1468" i="49"/>
  <c r="AE1468" i="49"/>
  <c r="Y1468" i="49"/>
  <c r="S1468" i="49"/>
  <c r="AJ1468" i="49"/>
  <c r="AK1468" i="49"/>
  <c r="AP1468" i="49"/>
  <c r="Z1468" i="49"/>
  <c r="AF1468" i="49"/>
  <c r="T1468" i="49"/>
  <c r="AS1466" i="49"/>
  <c r="AI1466" i="49"/>
  <c r="AC1466" i="49"/>
  <c r="W1466" i="49"/>
  <c r="AN1466" i="49"/>
  <c r="AM1466" i="49"/>
  <c r="AR1466" i="49"/>
  <c r="AB1466" i="49"/>
  <c r="V1466" i="49"/>
  <c r="AH1466" i="49"/>
  <c r="AS1471" i="49"/>
  <c r="AI1471" i="49"/>
  <c r="AC1471" i="49"/>
  <c r="W1471" i="49"/>
  <c r="AN1471" i="49"/>
  <c r="AM1471" i="49"/>
  <c r="AR1471" i="49"/>
  <c r="AH1471" i="49"/>
  <c r="AB1471" i="49"/>
  <c r="V1471" i="49"/>
  <c r="AO1433" i="49"/>
  <c r="AE1433" i="49"/>
  <c r="Y1433" i="49"/>
  <c r="S1433" i="49"/>
  <c r="AJ1433" i="49"/>
  <c r="AK1433" i="49"/>
  <c r="AP1433" i="49"/>
  <c r="Z1433" i="49"/>
  <c r="AF1433" i="49"/>
  <c r="T1433" i="49"/>
  <c r="AO1452" i="49"/>
  <c r="AE1452" i="49"/>
  <c r="Y1452" i="49"/>
  <c r="S1452" i="49"/>
  <c r="AJ1452" i="49"/>
  <c r="AK1452" i="49"/>
  <c r="AP1452" i="49"/>
  <c r="Z1452" i="49"/>
  <c r="AF1452" i="49"/>
  <c r="T1452" i="49"/>
  <c r="AS1460" i="49"/>
  <c r="AI1460" i="49"/>
  <c r="AC1460" i="49"/>
  <c r="W1460" i="49"/>
  <c r="AN1460" i="49"/>
  <c r="AM1460" i="49"/>
  <c r="AH1460" i="49"/>
  <c r="V1460" i="49"/>
  <c r="AR1460" i="49"/>
  <c r="AB1460" i="49"/>
  <c r="AS1464" i="49"/>
  <c r="AI1464" i="49"/>
  <c r="AC1464" i="49"/>
  <c r="W1464" i="49"/>
  <c r="AN1464" i="49"/>
  <c r="AM1464" i="49"/>
  <c r="AH1464" i="49"/>
  <c r="V1464" i="49"/>
  <c r="AR1464" i="49"/>
  <c r="AB1464" i="49"/>
  <c r="AO1439" i="49"/>
  <c r="AE1439" i="49"/>
  <c r="Y1439" i="49"/>
  <c r="S1439" i="49"/>
  <c r="AJ1439" i="49"/>
  <c r="AM1439" i="49"/>
  <c r="AR1439" i="49"/>
  <c r="AH1439" i="49"/>
  <c r="AB1439" i="49"/>
  <c r="V1439" i="49"/>
  <c r="AO1441" i="49"/>
  <c r="AE1441" i="49"/>
  <c r="Y1441" i="49"/>
  <c r="S1441" i="49"/>
  <c r="AJ1441" i="49"/>
  <c r="AM1441" i="49"/>
  <c r="AR1441" i="49"/>
  <c r="AH1441" i="49"/>
  <c r="AB1441" i="49"/>
  <c r="V1441" i="49"/>
  <c r="AO1443" i="49"/>
  <c r="AE1443" i="49"/>
  <c r="Y1443" i="49"/>
  <c r="S1443" i="49"/>
  <c r="AJ1443" i="49"/>
  <c r="AM1443" i="49"/>
  <c r="AR1443" i="49"/>
  <c r="AH1443" i="49"/>
  <c r="AB1443" i="49"/>
  <c r="V1443" i="49"/>
  <c r="AO1445" i="49"/>
  <c r="AE1445" i="49"/>
  <c r="Y1445" i="49"/>
  <c r="S1445" i="49"/>
  <c r="AJ1445" i="49"/>
  <c r="AM1445" i="49"/>
  <c r="AR1445" i="49"/>
  <c r="AH1445" i="49"/>
  <c r="AB1445" i="49"/>
  <c r="V1445" i="49"/>
  <c r="AO1450" i="49"/>
  <c r="AE1450" i="49"/>
  <c r="Y1450" i="49"/>
  <c r="S1450" i="49"/>
  <c r="AJ1450" i="49"/>
  <c r="AK1450" i="49"/>
  <c r="AF1450" i="49"/>
  <c r="T1450" i="49"/>
  <c r="AP1450" i="49"/>
  <c r="Z1450" i="49"/>
  <c r="AS1454" i="49"/>
  <c r="AI1454" i="49"/>
  <c r="AC1454" i="49"/>
  <c r="W1454" i="49"/>
  <c r="AN1454" i="49"/>
  <c r="AM1454" i="49"/>
  <c r="AR1454" i="49"/>
  <c r="AB1454" i="49"/>
  <c r="AH1454" i="49"/>
  <c r="V1454" i="49"/>
  <c r="AO1458" i="49"/>
  <c r="AE1458" i="49"/>
  <c r="Y1458" i="49"/>
  <c r="S1458" i="49"/>
  <c r="AJ1458" i="49"/>
  <c r="AK1458" i="49"/>
  <c r="AF1458" i="49"/>
  <c r="T1458" i="49"/>
  <c r="AP1458" i="49"/>
  <c r="Z1458" i="49"/>
  <c r="AS1462" i="49"/>
  <c r="AI1462" i="49"/>
  <c r="AC1462" i="49"/>
  <c r="W1462" i="49"/>
  <c r="AN1462" i="49"/>
  <c r="AM1462" i="49"/>
  <c r="AR1462" i="49"/>
  <c r="AB1462" i="49"/>
  <c r="AH1462" i="49"/>
  <c r="V1462" i="49"/>
  <c r="AO1473" i="49"/>
  <c r="AE1473" i="49"/>
  <c r="Y1473" i="49"/>
  <c r="S1473" i="49"/>
  <c r="AJ1473" i="49"/>
  <c r="AM1473" i="49"/>
  <c r="AR1473" i="49"/>
  <c r="AH1473" i="49"/>
  <c r="AB1473" i="49"/>
  <c r="V1473" i="49"/>
  <c r="AS1437" i="49"/>
  <c r="AI1437" i="49"/>
  <c r="AC1437" i="49"/>
  <c r="W1437" i="49"/>
  <c r="AN1437" i="49"/>
  <c r="AM1437" i="49"/>
  <c r="AR1437" i="49"/>
  <c r="AH1437" i="49"/>
  <c r="V1437" i="49"/>
  <c r="AB1437" i="49"/>
  <c r="AO1435" i="49"/>
  <c r="AE1435" i="49"/>
  <c r="Y1435" i="49"/>
  <c r="S1435" i="49"/>
  <c r="AJ1435" i="49"/>
  <c r="AK1435" i="49"/>
  <c r="AF1435" i="49"/>
  <c r="T1435" i="49"/>
  <c r="AP1435" i="49"/>
  <c r="Z1435" i="49"/>
  <c r="AO1448" i="49"/>
  <c r="AE1448" i="49"/>
  <c r="Y1448" i="49"/>
  <c r="S1448" i="49"/>
  <c r="AJ1448" i="49"/>
  <c r="AK1448" i="49"/>
  <c r="AP1448" i="49"/>
  <c r="Z1448" i="49"/>
  <c r="AF1448" i="49"/>
  <c r="T1448" i="49"/>
  <c r="AS1456" i="49"/>
  <c r="AI1456" i="49"/>
  <c r="AC1456" i="49"/>
  <c r="W1456" i="49"/>
  <c r="AN1456" i="49"/>
  <c r="AM1456" i="49"/>
  <c r="AH1456" i="49"/>
  <c r="V1456" i="49"/>
  <c r="AR1456" i="49"/>
  <c r="AB1456" i="49"/>
  <c r="AS1468" i="49"/>
  <c r="AI1468" i="49"/>
  <c r="AC1468" i="49"/>
  <c r="W1468" i="49"/>
  <c r="AN1468" i="49"/>
  <c r="AM1468" i="49"/>
  <c r="AH1468" i="49"/>
  <c r="V1468" i="49"/>
  <c r="AR1468" i="49"/>
  <c r="AB1468" i="49"/>
  <c r="AO1466" i="49"/>
  <c r="AE1466" i="49"/>
  <c r="Y1466" i="49"/>
  <c r="S1466" i="49"/>
  <c r="AJ1466" i="49"/>
  <c r="AK1466" i="49"/>
  <c r="AF1466" i="49"/>
  <c r="T1466" i="49"/>
  <c r="AP1466" i="49"/>
  <c r="Z1466" i="49"/>
  <c r="AO1471" i="49"/>
  <c r="AE1471" i="49"/>
  <c r="Y1471" i="49"/>
  <c r="S1471" i="49"/>
  <c r="AJ1471" i="49"/>
  <c r="AK1471" i="49"/>
  <c r="AP1471" i="49"/>
  <c r="AF1471" i="49"/>
  <c r="Z1471" i="49"/>
  <c r="T1471" i="49"/>
  <c r="AS1433" i="49"/>
  <c r="AI1433" i="49"/>
  <c r="AC1433" i="49"/>
  <c r="W1433" i="49"/>
  <c r="AN1433" i="49"/>
  <c r="AM1433" i="49"/>
  <c r="AH1433" i="49"/>
  <c r="V1433" i="49"/>
  <c r="AR1433" i="49"/>
  <c r="AB1433" i="49"/>
  <c r="AS1452" i="49"/>
  <c r="AI1452" i="49"/>
  <c r="AC1452" i="49"/>
  <c r="W1452" i="49"/>
  <c r="AN1452" i="49"/>
  <c r="AM1452" i="49"/>
  <c r="AH1452" i="49"/>
  <c r="V1452" i="49"/>
  <c r="AR1452" i="49"/>
  <c r="AB1452" i="49"/>
  <c r="AO1460" i="49"/>
  <c r="AE1460" i="49"/>
  <c r="Y1460" i="49"/>
  <c r="S1460" i="49"/>
  <c r="AJ1460" i="49"/>
  <c r="AK1460" i="49"/>
  <c r="AP1460" i="49"/>
  <c r="Z1460" i="49"/>
  <c r="AF1460" i="49"/>
  <c r="T1460" i="49"/>
  <c r="AO1464" i="49"/>
  <c r="AE1464" i="49"/>
  <c r="Y1464" i="49"/>
  <c r="S1464" i="49"/>
  <c r="AJ1464" i="49"/>
  <c r="AK1464" i="49"/>
  <c r="AP1464" i="49"/>
  <c r="Z1464" i="49"/>
  <c r="T1464" i="49"/>
  <c r="AF1464" i="49"/>
  <c r="AS1439" i="49"/>
  <c r="AI1439" i="49"/>
  <c r="AC1439" i="49"/>
  <c r="W1439" i="49"/>
  <c r="AN1439" i="49"/>
  <c r="AK1439" i="49"/>
  <c r="AP1439" i="49"/>
  <c r="AF1439" i="49"/>
  <c r="Z1439" i="49"/>
  <c r="T1439" i="49"/>
  <c r="AS1441" i="49"/>
  <c r="AI1441" i="49"/>
  <c r="AC1441" i="49"/>
  <c r="W1441" i="49"/>
  <c r="AN1441" i="49"/>
  <c r="AK1441" i="49"/>
  <c r="AP1441" i="49"/>
  <c r="AF1441" i="49"/>
  <c r="Z1441" i="49"/>
  <c r="T1441" i="49"/>
  <c r="AS1443" i="49"/>
  <c r="AI1443" i="49"/>
  <c r="AC1443" i="49"/>
  <c r="W1443" i="49"/>
  <c r="AN1443" i="49"/>
  <c r="AK1443" i="49"/>
  <c r="AP1443" i="49"/>
  <c r="AF1443" i="49"/>
  <c r="Z1443" i="49"/>
  <c r="T1443" i="49"/>
  <c r="AS1445" i="49"/>
  <c r="AI1445" i="49"/>
  <c r="AC1445" i="49"/>
  <c r="W1445" i="49"/>
  <c r="AN1445" i="49"/>
  <c r="AK1445" i="49"/>
  <c r="AP1445" i="49"/>
  <c r="AF1445" i="49"/>
  <c r="Z1445" i="49"/>
  <c r="T1445" i="49"/>
  <c r="AS1450" i="49"/>
  <c r="AI1450" i="49"/>
  <c r="AC1450" i="49"/>
  <c r="W1450" i="49"/>
  <c r="AN1450" i="49"/>
  <c r="AM1450" i="49"/>
  <c r="AR1450" i="49"/>
  <c r="AB1450" i="49"/>
  <c r="AH1450" i="49"/>
  <c r="V1450" i="49"/>
  <c r="AO1454" i="49"/>
  <c r="AE1454" i="49"/>
  <c r="Y1454" i="49"/>
  <c r="S1454" i="49"/>
  <c r="AJ1454" i="49"/>
  <c r="AK1454" i="49"/>
  <c r="AF1454" i="49"/>
  <c r="T1454" i="49"/>
  <c r="AP1454" i="49"/>
  <c r="Z1454" i="49"/>
  <c r="AS1458" i="49"/>
  <c r="AI1458" i="49"/>
  <c r="AC1458" i="49"/>
  <c r="W1458" i="49"/>
  <c r="AN1458" i="49"/>
  <c r="AM1458" i="49"/>
  <c r="AR1458" i="49"/>
  <c r="AB1458" i="49"/>
  <c r="AH1458" i="49"/>
  <c r="V1458" i="49"/>
  <c r="AO1462" i="49"/>
  <c r="AE1462" i="49"/>
  <c r="Y1462" i="49"/>
  <c r="S1462" i="49"/>
  <c r="AJ1462" i="49"/>
  <c r="AK1462" i="49"/>
  <c r="AF1462" i="49"/>
  <c r="T1462" i="49"/>
  <c r="AP1462" i="49"/>
  <c r="Z1462" i="49"/>
  <c r="AS1473" i="49"/>
  <c r="AI1473" i="49"/>
  <c r="AC1473" i="49"/>
  <c r="W1473" i="49"/>
  <c r="AN1473" i="49"/>
  <c r="AK1473" i="49"/>
  <c r="AP1473" i="49"/>
  <c r="AF1473" i="49"/>
  <c r="Z1473" i="49"/>
  <c r="T1473" i="49"/>
  <c r="AO1390" i="49"/>
  <c r="AE1390" i="49"/>
  <c r="Y1390" i="49"/>
  <c r="S1390" i="49"/>
  <c r="AJ1390" i="49"/>
  <c r="AK1390" i="49"/>
  <c r="AP1390" i="49"/>
  <c r="Z1390" i="49"/>
  <c r="AF1390" i="49"/>
  <c r="T1390" i="49"/>
  <c r="AS1407" i="49"/>
  <c r="AI1407" i="49"/>
  <c r="AC1407" i="49"/>
  <c r="W1407" i="49"/>
  <c r="AN1407" i="49"/>
  <c r="AM1407" i="49"/>
  <c r="AH1407" i="49"/>
  <c r="V1407" i="49"/>
  <c r="AR1407" i="49"/>
  <c r="AB1407" i="49"/>
  <c r="AO1415" i="49"/>
  <c r="AE1415" i="49"/>
  <c r="Y1415" i="49"/>
  <c r="S1415" i="49"/>
  <c r="AJ1415" i="49"/>
  <c r="AK1415" i="49"/>
  <c r="AP1415" i="49"/>
  <c r="Z1415" i="49"/>
  <c r="AF1415" i="49"/>
  <c r="T1415" i="49"/>
  <c r="AO1418" i="49"/>
  <c r="AE1418" i="49"/>
  <c r="Y1418" i="49"/>
  <c r="S1418" i="49"/>
  <c r="AJ1418" i="49"/>
  <c r="AK1418" i="49"/>
  <c r="AP1418" i="49"/>
  <c r="Z1418" i="49"/>
  <c r="T1418" i="49"/>
  <c r="AF1418" i="49"/>
  <c r="AS1396" i="49"/>
  <c r="AI1396" i="49"/>
  <c r="AC1396" i="49"/>
  <c r="W1396" i="49"/>
  <c r="AN1396" i="49"/>
  <c r="AK1396" i="49"/>
  <c r="AP1396" i="49"/>
  <c r="AF1396" i="49"/>
  <c r="Z1396" i="49"/>
  <c r="T1396" i="49"/>
  <c r="AS1398" i="49"/>
  <c r="AI1398" i="49"/>
  <c r="AC1398" i="49"/>
  <c r="W1398" i="49"/>
  <c r="AN1398" i="49"/>
  <c r="AK1398" i="49"/>
  <c r="AP1398" i="49"/>
  <c r="AF1398" i="49"/>
  <c r="Z1398" i="49"/>
  <c r="T1398" i="49"/>
  <c r="AS1400" i="49"/>
  <c r="AI1400" i="49"/>
  <c r="AC1400" i="49"/>
  <c r="W1400" i="49"/>
  <c r="AN1400" i="49"/>
  <c r="AK1400" i="49"/>
  <c r="AP1400" i="49"/>
  <c r="AF1400" i="49"/>
  <c r="Z1400" i="49"/>
  <c r="T1400" i="49"/>
  <c r="AO1405" i="49"/>
  <c r="AE1405" i="49"/>
  <c r="Y1405" i="49"/>
  <c r="S1405" i="49"/>
  <c r="AJ1405" i="49"/>
  <c r="AK1405" i="49"/>
  <c r="AF1405" i="49"/>
  <c r="T1405" i="49"/>
  <c r="AP1405" i="49"/>
  <c r="Z1405" i="49"/>
  <c r="AS1409" i="49"/>
  <c r="AI1409" i="49"/>
  <c r="AC1409" i="49"/>
  <c r="W1409" i="49"/>
  <c r="AN1409" i="49"/>
  <c r="AM1409" i="49"/>
  <c r="AR1409" i="49"/>
  <c r="AB1409" i="49"/>
  <c r="AH1409" i="49"/>
  <c r="V1409" i="49"/>
  <c r="AO1413" i="49"/>
  <c r="AE1413" i="49"/>
  <c r="Y1413" i="49"/>
  <c r="S1413" i="49"/>
  <c r="AJ1413" i="49"/>
  <c r="AK1413" i="49"/>
  <c r="AF1413" i="49"/>
  <c r="T1413" i="49"/>
  <c r="AP1413" i="49"/>
  <c r="Z1413" i="49"/>
  <c r="AS1420" i="49"/>
  <c r="AI1420" i="49"/>
  <c r="AC1420" i="49"/>
  <c r="W1420" i="49"/>
  <c r="AN1420" i="49"/>
  <c r="AM1420" i="49"/>
  <c r="AR1420" i="49"/>
  <c r="AB1420" i="49"/>
  <c r="V1420" i="49"/>
  <c r="AH1420" i="49"/>
  <c r="AS1425" i="49"/>
  <c r="AI1425" i="49"/>
  <c r="AC1425" i="49"/>
  <c r="W1425" i="49"/>
  <c r="AN1425" i="49"/>
  <c r="AM1425" i="49"/>
  <c r="AH1425" i="49"/>
  <c r="V1425" i="49"/>
  <c r="AR1425" i="49"/>
  <c r="AB1425" i="49"/>
  <c r="AO1386" i="49"/>
  <c r="AE1386" i="49"/>
  <c r="Y1386" i="49"/>
  <c r="S1386" i="49"/>
  <c r="AJ1386" i="49"/>
  <c r="AK1386" i="49"/>
  <c r="AP1386" i="49"/>
  <c r="Z1386" i="49"/>
  <c r="AF1386" i="49"/>
  <c r="T1386" i="49"/>
  <c r="AS1394" i="49"/>
  <c r="AI1394" i="49"/>
  <c r="AC1394" i="49"/>
  <c r="W1394" i="49"/>
  <c r="AN1394" i="49"/>
  <c r="AM1394" i="49"/>
  <c r="AR1394" i="49"/>
  <c r="AH1394" i="49"/>
  <c r="V1394" i="49"/>
  <c r="AB1394" i="49"/>
  <c r="AO1388" i="49"/>
  <c r="AE1388" i="49"/>
  <c r="Y1388" i="49"/>
  <c r="S1388" i="49"/>
  <c r="AJ1388" i="49"/>
  <c r="AK1388" i="49"/>
  <c r="AF1388" i="49"/>
  <c r="T1388" i="49"/>
  <c r="AP1388" i="49"/>
  <c r="Z1388" i="49"/>
  <c r="AS1392" i="49"/>
  <c r="AI1392" i="49"/>
  <c r="AC1392" i="49"/>
  <c r="W1392" i="49"/>
  <c r="AN1392" i="49"/>
  <c r="AM1392" i="49"/>
  <c r="AR1392" i="49"/>
  <c r="AB1392" i="49"/>
  <c r="AH1392" i="49"/>
  <c r="V1392" i="49"/>
  <c r="AO1403" i="49"/>
  <c r="AE1403" i="49"/>
  <c r="Y1403" i="49"/>
  <c r="S1403" i="49"/>
  <c r="AJ1403" i="49"/>
  <c r="AK1403" i="49"/>
  <c r="AP1403" i="49"/>
  <c r="Z1403" i="49"/>
  <c r="AF1403" i="49"/>
  <c r="T1403" i="49"/>
  <c r="AS1411" i="49"/>
  <c r="AI1411" i="49"/>
  <c r="AC1411" i="49"/>
  <c r="W1411" i="49"/>
  <c r="AN1411" i="49"/>
  <c r="AM1411" i="49"/>
  <c r="AH1411" i="49"/>
  <c r="V1411" i="49"/>
  <c r="AR1411" i="49"/>
  <c r="AB1411" i="49"/>
  <c r="AS1422" i="49"/>
  <c r="AI1422" i="49"/>
  <c r="AC1422" i="49"/>
  <c r="W1422" i="49"/>
  <c r="AN1422" i="49"/>
  <c r="AM1422" i="49"/>
  <c r="AH1422" i="49"/>
  <c r="V1422" i="49"/>
  <c r="AR1422" i="49"/>
  <c r="AB1422" i="49"/>
  <c r="AS1427" i="49"/>
  <c r="AI1427" i="49"/>
  <c r="AC1427" i="49"/>
  <c r="W1427" i="49"/>
  <c r="AN1427" i="49"/>
  <c r="AM1427" i="49"/>
  <c r="AR1427" i="49"/>
  <c r="AB1427" i="49"/>
  <c r="AH1427" i="49"/>
  <c r="V1427" i="49"/>
  <c r="AS1390" i="49"/>
  <c r="AI1390" i="49"/>
  <c r="AC1390" i="49"/>
  <c r="W1390" i="49"/>
  <c r="AN1390" i="49"/>
  <c r="AM1390" i="49"/>
  <c r="AH1390" i="49"/>
  <c r="V1390" i="49"/>
  <c r="AR1390" i="49"/>
  <c r="AB1390" i="49"/>
  <c r="AO1407" i="49"/>
  <c r="AE1407" i="49"/>
  <c r="Y1407" i="49"/>
  <c r="S1407" i="49"/>
  <c r="AJ1407" i="49"/>
  <c r="AK1407" i="49"/>
  <c r="AP1407" i="49"/>
  <c r="Z1407" i="49"/>
  <c r="AF1407" i="49"/>
  <c r="T1407" i="49"/>
  <c r="AS1415" i="49"/>
  <c r="AI1415" i="49"/>
  <c r="AC1415" i="49"/>
  <c r="W1415" i="49"/>
  <c r="AN1415" i="49"/>
  <c r="AM1415" i="49"/>
  <c r="AH1415" i="49"/>
  <c r="V1415" i="49"/>
  <c r="AR1415" i="49"/>
  <c r="AB1415" i="49"/>
  <c r="AS1418" i="49"/>
  <c r="AI1418" i="49"/>
  <c r="AC1418" i="49"/>
  <c r="W1418" i="49"/>
  <c r="AN1418" i="49"/>
  <c r="AM1418" i="49"/>
  <c r="AH1418" i="49"/>
  <c r="V1418" i="49"/>
  <c r="AR1418" i="49"/>
  <c r="AB1418" i="49"/>
  <c r="AO1396" i="49"/>
  <c r="AE1396" i="49"/>
  <c r="Y1396" i="49"/>
  <c r="S1396" i="49"/>
  <c r="AJ1396" i="49"/>
  <c r="AM1396" i="49"/>
  <c r="AR1396" i="49"/>
  <c r="AH1396" i="49"/>
  <c r="AB1396" i="49"/>
  <c r="V1396" i="49"/>
  <c r="AO1398" i="49"/>
  <c r="AE1398" i="49"/>
  <c r="Y1398" i="49"/>
  <c r="S1398" i="49"/>
  <c r="AJ1398" i="49"/>
  <c r="AM1398" i="49"/>
  <c r="AR1398" i="49"/>
  <c r="AH1398" i="49"/>
  <c r="AB1398" i="49"/>
  <c r="V1398" i="49"/>
  <c r="AO1400" i="49"/>
  <c r="AE1400" i="49"/>
  <c r="Y1400" i="49"/>
  <c r="S1400" i="49"/>
  <c r="AJ1400" i="49"/>
  <c r="AM1400" i="49"/>
  <c r="AR1400" i="49"/>
  <c r="AH1400" i="49"/>
  <c r="AB1400" i="49"/>
  <c r="V1400" i="49"/>
  <c r="AS1405" i="49"/>
  <c r="AI1405" i="49"/>
  <c r="AC1405" i="49"/>
  <c r="W1405" i="49"/>
  <c r="AN1405" i="49"/>
  <c r="AM1405" i="49"/>
  <c r="AR1405" i="49"/>
  <c r="AB1405" i="49"/>
  <c r="AH1405" i="49"/>
  <c r="V1405" i="49"/>
  <c r="AO1409" i="49"/>
  <c r="AE1409" i="49"/>
  <c r="Y1409" i="49"/>
  <c r="S1409" i="49"/>
  <c r="AJ1409" i="49"/>
  <c r="AK1409" i="49"/>
  <c r="AF1409" i="49"/>
  <c r="T1409" i="49"/>
  <c r="AP1409" i="49"/>
  <c r="Z1409" i="49"/>
  <c r="AS1413" i="49"/>
  <c r="AI1413" i="49"/>
  <c r="AC1413" i="49"/>
  <c r="W1413" i="49"/>
  <c r="AN1413" i="49"/>
  <c r="AM1413" i="49"/>
  <c r="AR1413" i="49"/>
  <c r="AB1413" i="49"/>
  <c r="AH1413" i="49"/>
  <c r="V1413" i="49"/>
  <c r="AO1420" i="49"/>
  <c r="AE1420" i="49"/>
  <c r="Y1420" i="49"/>
  <c r="S1420" i="49"/>
  <c r="AJ1420" i="49"/>
  <c r="AK1420" i="49"/>
  <c r="AF1420" i="49"/>
  <c r="T1420" i="49"/>
  <c r="AP1420" i="49"/>
  <c r="Z1420" i="49"/>
  <c r="AO1425" i="49"/>
  <c r="AE1425" i="49"/>
  <c r="Y1425" i="49"/>
  <c r="S1425" i="49"/>
  <c r="AJ1425" i="49"/>
  <c r="AK1425" i="49"/>
  <c r="AP1425" i="49"/>
  <c r="Z1425" i="49"/>
  <c r="AF1425" i="49"/>
  <c r="T1425" i="49"/>
  <c r="AS1386" i="49"/>
  <c r="AI1386" i="49"/>
  <c r="AC1386" i="49"/>
  <c r="W1386" i="49"/>
  <c r="AN1386" i="49"/>
  <c r="AM1386" i="49"/>
  <c r="AH1386" i="49"/>
  <c r="V1386" i="49"/>
  <c r="AR1386" i="49"/>
  <c r="AB1386" i="49"/>
  <c r="AO1394" i="49"/>
  <c r="AE1394" i="49"/>
  <c r="Y1394" i="49"/>
  <c r="S1394" i="49"/>
  <c r="AJ1394" i="49"/>
  <c r="AK1394" i="49"/>
  <c r="AP1394" i="49"/>
  <c r="AF1394" i="49"/>
  <c r="Z1394" i="49"/>
  <c r="T1394" i="49"/>
  <c r="AS1388" i="49"/>
  <c r="AI1388" i="49"/>
  <c r="AC1388" i="49"/>
  <c r="W1388" i="49"/>
  <c r="AN1388" i="49"/>
  <c r="AM1388" i="49"/>
  <c r="AR1388" i="49"/>
  <c r="AB1388" i="49"/>
  <c r="AH1388" i="49"/>
  <c r="V1388" i="49"/>
  <c r="AO1392" i="49"/>
  <c r="AE1392" i="49"/>
  <c r="Y1392" i="49"/>
  <c r="S1392" i="49"/>
  <c r="AJ1392" i="49"/>
  <c r="AK1392" i="49"/>
  <c r="AF1392" i="49"/>
  <c r="T1392" i="49"/>
  <c r="AP1392" i="49"/>
  <c r="Z1392" i="49"/>
  <c r="AS1403" i="49"/>
  <c r="AI1403" i="49"/>
  <c r="AC1403" i="49"/>
  <c r="W1403" i="49"/>
  <c r="AN1403" i="49"/>
  <c r="AM1403" i="49"/>
  <c r="AH1403" i="49"/>
  <c r="V1403" i="49"/>
  <c r="AR1403" i="49"/>
  <c r="AB1403" i="49"/>
  <c r="AO1411" i="49"/>
  <c r="AE1411" i="49"/>
  <c r="Y1411" i="49"/>
  <c r="S1411" i="49"/>
  <c r="AJ1411" i="49"/>
  <c r="AK1411" i="49"/>
  <c r="AP1411" i="49"/>
  <c r="Z1411" i="49"/>
  <c r="AF1411" i="49"/>
  <c r="T1411" i="49"/>
  <c r="AO1422" i="49"/>
  <c r="AE1422" i="49"/>
  <c r="Y1422" i="49"/>
  <c r="S1422" i="49"/>
  <c r="AJ1422" i="49"/>
  <c r="AK1422" i="49"/>
  <c r="AP1422" i="49"/>
  <c r="Z1422" i="49"/>
  <c r="AF1422" i="49"/>
  <c r="T1422" i="49"/>
  <c r="AO1427" i="49"/>
  <c r="AE1427" i="49"/>
  <c r="Y1427" i="49"/>
  <c r="S1427" i="49"/>
  <c r="AJ1427" i="49"/>
  <c r="AK1427" i="49"/>
  <c r="AF1427" i="49"/>
  <c r="T1427" i="49"/>
  <c r="AP1427" i="49"/>
  <c r="Z1427" i="49"/>
  <c r="AS1347" i="49"/>
  <c r="AI1347" i="49"/>
  <c r="AC1347" i="49"/>
  <c r="W1347" i="49"/>
  <c r="AN1347" i="49"/>
  <c r="AM1347" i="49"/>
  <c r="AH1347" i="49"/>
  <c r="V1347" i="49"/>
  <c r="AR1347" i="49"/>
  <c r="AB1347" i="49"/>
  <c r="AS1341" i="49"/>
  <c r="AI1341" i="49"/>
  <c r="AC1341" i="49"/>
  <c r="W1341" i="49"/>
  <c r="AN1341" i="49"/>
  <c r="AM1341" i="49"/>
  <c r="AR1341" i="49"/>
  <c r="AB1341" i="49"/>
  <c r="AH1341" i="49"/>
  <c r="V1341" i="49"/>
  <c r="AO1345" i="49"/>
  <c r="AE1345" i="49"/>
  <c r="Y1345" i="49"/>
  <c r="S1345" i="49"/>
  <c r="AJ1345" i="49"/>
  <c r="AK1345" i="49"/>
  <c r="AF1345" i="49"/>
  <c r="T1345" i="49"/>
  <c r="AP1345" i="49"/>
  <c r="Z1345" i="49"/>
  <c r="AS1349" i="49"/>
  <c r="AI1349" i="49"/>
  <c r="AC1349" i="49"/>
  <c r="W1349" i="49"/>
  <c r="AN1349" i="49"/>
  <c r="AM1349" i="49"/>
  <c r="AR1349" i="49"/>
  <c r="AB1349" i="49"/>
  <c r="AH1349" i="49"/>
  <c r="V1349" i="49"/>
  <c r="AO1353" i="49"/>
  <c r="AE1353" i="49"/>
  <c r="Y1353" i="49"/>
  <c r="S1353" i="49"/>
  <c r="AJ1353" i="49"/>
  <c r="AK1353" i="49"/>
  <c r="AF1353" i="49"/>
  <c r="T1353" i="49"/>
  <c r="AP1353" i="49"/>
  <c r="Z1353" i="49"/>
  <c r="AS1355" i="49"/>
  <c r="AI1355" i="49"/>
  <c r="AC1355" i="49"/>
  <c r="W1355" i="49"/>
  <c r="AN1355" i="49"/>
  <c r="AM1355" i="49"/>
  <c r="AH1355" i="49"/>
  <c r="V1355" i="49"/>
  <c r="AR1355" i="49"/>
  <c r="AB1355" i="49"/>
  <c r="AS1367" i="49"/>
  <c r="AI1367" i="49"/>
  <c r="AC1367" i="49"/>
  <c r="W1367" i="49"/>
  <c r="AN1367" i="49"/>
  <c r="AM1367" i="49"/>
  <c r="AH1367" i="49"/>
  <c r="V1367" i="49"/>
  <c r="AR1367" i="49"/>
  <c r="AB1367" i="49"/>
  <c r="AS1357" i="49"/>
  <c r="AI1357" i="49"/>
  <c r="AC1357" i="49"/>
  <c r="W1357" i="49"/>
  <c r="AN1357" i="49"/>
  <c r="AM1357" i="49"/>
  <c r="AR1357" i="49"/>
  <c r="AB1357" i="49"/>
  <c r="AH1357" i="49"/>
  <c r="V1357" i="49"/>
  <c r="AS1373" i="49"/>
  <c r="AI1373" i="49"/>
  <c r="AC1373" i="49"/>
  <c r="W1373" i="49"/>
  <c r="AN1373" i="49"/>
  <c r="AM1373" i="49"/>
  <c r="AH1373" i="49"/>
  <c r="V1373" i="49"/>
  <c r="AR1373" i="49"/>
  <c r="AB1373" i="49"/>
  <c r="AS1375" i="49"/>
  <c r="AI1375" i="49"/>
  <c r="AC1375" i="49"/>
  <c r="W1375" i="49"/>
  <c r="AN1375" i="49"/>
  <c r="AM1375" i="49"/>
  <c r="AR1375" i="49"/>
  <c r="AB1375" i="49"/>
  <c r="AH1375" i="49"/>
  <c r="V1375" i="49"/>
  <c r="AO1343" i="49"/>
  <c r="AE1343" i="49"/>
  <c r="Y1343" i="49"/>
  <c r="S1343" i="49"/>
  <c r="AJ1343" i="49"/>
  <c r="AK1343" i="49"/>
  <c r="AP1343" i="49"/>
  <c r="Z1343" i="49"/>
  <c r="AF1343" i="49"/>
  <c r="T1343" i="49"/>
  <c r="AS1351" i="49"/>
  <c r="AI1351" i="49"/>
  <c r="AC1351" i="49"/>
  <c r="W1351" i="49"/>
  <c r="AN1351" i="49"/>
  <c r="AM1351" i="49"/>
  <c r="AH1351" i="49"/>
  <c r="V1351" i="49"/>
  <c r="AR1351" i="49"/>
  <c r="AB1351" i="49"/>
  <c r="AS1359" i="49"/>
  <c r="AI1359" i="49"/>
  <c r="AC1359" i="49"/>
  <c r="W1359" i="49"/>
  <c r="AN1359" i="49"/>
  <c r="AM1359" i="49"/>
  <c r="AH1359" i="49"/>
  <c r="V1359" i="49"/>
  <c r="AR1359" i="49"/>
  <c r="AB1359" i="49"/>
  <c r="AS1363" i="49"/>
  <c r="AI1363" i="49"/>
  <c r="AC1363" i="49"/>
  <c r="W1363" i="49"/>
  <c r="AN1363" i="49"/>
  <c r="AM1363" i="49"/>
  <c r="AH1363" i="49"/>
  <c r="V1363" i="49"/>
  <c r="AR1363" i="49"/>
  <c r="AB1363" i="49"/>
  <c r="AO1369" i="49"/>
  <c r="AE1369" i="49"/>
  <c r="Y1369" i="49"/>
  <c r="S1369" i="49"/>
  <c r="AJ1369" i="49"/>
  <c r="AK1369" i="49"/>
  <c r="AP1369" i="49"/>
  <c r="Z1369" i="49"/>
  <c r="T1369" i="49"/>
  <c r="AF1369" i="49"/>
  <c r="AO1377" i="49"/>
  <c r="AE1377" i="49"/>
  <c r="Y1377" i="49"/>
  <c r="S1377" i="49"/>
  <c r="AJ1377" i="49"/>
  <c r="AK1377" i="49"/>
  <c r="AP1377" i="49"/>
  <c r="Z1377" i="49"/>
  <c r="AF1377" i="49"/>
  <c r="T1377" i="49"/>
  <c r="AS1361" i="49"/>
  <c r="AI1361" i="49"/>
  <c r="AC1361" i="49"/>
  <c r="W1361" i="49"/>
  <c r="AN1361" i="49"/>
  <c r="AM1361" i="49"/>
  <c r="AR1361" i="49"/>
  <c r="AB1361" i="49"/>
  <c r="AH1361" i="49"/>
  <c r="V1361" i="49"/>
  <c r="AO1365" i="49"/>
  <c r="AE1365" i="49"/>
  <c r="Y1365" i="49"/>
  <c r="S1365" i="49"/>
  <c r="AJ1365" i="49"/>
  <c r="AK1365" i="49"/>
  <c r="AF1365" i="49"/>
  <c r="T1365" i="49"/>
  <c r="AP1365" i="49"/>
  <c r="Z1365" i="49"/>
  <c r="AS1371" i="49"/>
  <c r="AI1371" i="49"/>
  <c r="AC1371" i="49"/>
  <c r="W1371" i="49"/>
  <c r="AN1371" i="49"/>
  <c r="AM1371" i="49"/>
  <c r="AR1371" i="49"/>
  <c r="AB1371" i="49"/>
  <c r="V1371" i="49"/>
  <c r="AH1371" i="49"/>
  <c r="AO1379" i="49"/>
  <c r="AE1379" i="49"/>
  <c r="Y1379" i="49"/>
  <c r="S1379" i="49"/>
  <c r="AJ1379" i="49"/>
  <c r="AM1379" i="49"/>
  <c r="AR1379" i="49"/>
  <c r="AH1379" i="49"/>
  <c r="AB1379" i="49"/>
  <c r="V1379" i="49"/>
  <c r="AO1381" i="49"/>
  <c r="AE1381" i="49"/>
  <c r="Y1381" i="49"/>
  <c r="S1381" i="49"/>
  <c r="AJ1381" i="49"/>
  <c r="AM1381" i="49"/>
  <c r="AR1381" i="49"/>
  <c r="AH1381" i="49"/>
  <c r="AB1381" i="49"/>
  <c r="V1381" i="49"/>
  <c r="AO1347" i="49"/>
  <c r="AE1347" i="49"/>
  <c r="Y1347" i="49"/>
  <c r="S1347" i="49"/>
  <c r="AJ1347" i="49"/>
  <c r="AK1347" i="49"/>
  <c r="AP1347" i="49"/>
  <c r="Z1347" i="49"/>
  <c r="AF1347" i="49"/>
  <c r="T1347" i="49"/>
  <c r="AO1341" i="49"/>
  <c r="AE1341" i="49"/>
  <c r="Y1341" i="49"/>
  <c r="S1341" i="49"/>
  <c r="AJ1341" i="49"/>
  <c r="AK1341" i="49"/>
  <c r="AF1341" i="49"/>
  <c r="T1341" i="49"/>
  <c r="AP1341" i="49"/>
  <c r="Z1341" i="49"/>
  <c r="AS1345" i="49"/>
  <c r="AI1345" i="49"/>
  <c r="AC1345" i="49"/>
  <c r="W1345" i="49"/>
  <c r="AN1345" i="49"/>
  <c r="AM1345" i="49"/>
  <c r="AR1345" i="49"/>
  <c r="AB1345" i="49"/>
  <c r="AH1345" i="49"/>
  <c r="V1345" i="49"/>
  <c r="AO1349" i="49"/>
  <c r="AE1349" i="49"/>
  <c r="Y1349" i="49"/>
  <c r="S1349" i="49"/>
  <c r="AJ1349" i="49"/>
  <c r="AK1349" i="49"/>
  <c r="AF1349" i="49"/>
  <c r="T1349" i="49"/>
  <c r="AP1349" i="49"/>
  <c r="Z1349" i="49"/>
  <c r="AS1353" i="49"/>
  <c r="AI1353" i="49"/>
  <c r="AC1353" i="49"/>
  <c r="W1353" i="49"/>
  <c r="AN1353" i="49"/>
  <c r="AM1353" i="49"/>
  <c r="AR1353" i="49"/>
  <c r="AB1353" i="49"/>
  <c r="AH1353" i="49"/>
  <c r="V1353" i="49"/>
  <c r="AO1355" i="49"/>
  <c r="AE1355" i="49"/>
  <c r="Y1355" i="49"/>
  <c r="S1355" i="49"/>
  <c r="AJ1355" i="49"/>
  <c r="AK1355" i="49"/>
  <c r="AP1355" i="49"/>
  <c r="Z1355" i="49"/>
  <c r="AF1355" i="49"/>
  <c r="T1355" i="49"/>
  <c r="AO1367" i="49"/>
  <c r="AE1367" i="49"/>
  <c r="Y1367" i="49"/>
  <c r="S1367" i="49"/>
  <c r="AJ1367" i="49"/>
  <c r="AK1367" i="49"/>
  <c r="AP1367" i="49"/>
  <c r="Z1367" i="49"/>
  <c r="AF1367" i="49"/>
  <c r="T1367" i="49"/>
  <c r="AO1357" i="49"/>
  <c r="AE1357" i="49"/>
  <c r="Y1357" i="49"/>
  <c r="S1357" i="49"/>
  <c r="AJ1357" i="49"/>
  <c r="AK1357" i="49"/>
  <c r="AF1357" i="49"/>
  <c r="T1357" i="49"/>
  <c r="AP1357" i="49"/>
  <c r="Z1357" i="49"/>
  <c r="AO1373" i="49"/>
  <c r="AE1373" i="49"/>
  <c r="Y1373" i="49"/>
  <c r="S1373" i="49"/>
  <c r="AJ1373" i="49"/>
  <c r="AK1373" i="49"/>
  <c r="AP1373" i="49"/>
  <c r="Z1373" i="49"/>
  <c r="AF1373" i="49"/>
  <c r="T1373" i="49"/>
  <c r="AO1375" i="49"/>
  <c r="AE1375" i="49"/>
  <c r="Y1375" i="49"/>
  <c r="S1375" i="49"/>
  <c r="AJ1375" i="49"/>
  <c r="AK1375" i="49"/>
  <c r="AF1375" i="49"/>
  <c r="T1375" i="49"/>
  <c r="AP1375" i="49"/>
  <c r="Z1375" i="49"/>
  <c r="AS1343" i="49"/>
  <c r="AI1343" i="49"/>
  <c r="AC1343" i="49"/>
  <c r="W1343" i="49"/>
  <c r="AN1343" i="49"/>
  <c r="AM1343" i="49"/>
  <c r="AH1343" i="49"/>
  <c r="V1343" i="49"/>
  <c r="AR1343" i="49"/>
  <c r="AB1343" i="49"/>
  <c r="AO1351" i="49"/>
  <c r="AE1351" i="49"/>
  <c r="Y1351" i="49"/>
  <c r="S1351" i="49"/>
  <c r="AJ1351" i="49"/>
  <c r="AK1351" i="49"/>
  <c r="AP1351" i="49"/>
  <c r="Z1351" i="49"/>
  <c r="AF1351" i="49"/>
  <c r="T1351" i="49"/>
  <c r="AO1359" i="49"/>
  <c r="AE1359" i="49"/>
  <c r="Y1359" i="49"/>
  <c r="S1359" i="49"/>
  <c r="AJ1359" i="49"/>
  <c r="AK1359" i="49"/>
  <c r="AP1359" i="49"/>
  <c r="Z1359" i="49"/>
  <c r="T1359" i="49"/>
  <c r="AF1359" i="49"/>
  <c r="AO1363" i="49"/>
  <c r="AE1363" i="49"/>
  <c r="Y1363" i="49"/>
  <c r="S1363" i="49"/>
  <c r="AJ1363" i="49"/>
  <c r="AK1363" i="49"/>
  <c r="AP1363" i="49"/>
  <c r="Z1363" i="49"/>
  <c r="AF1363" i="49"/>
  <c r="T1363" i="49"/>
  <c r="AS1369" i="49"/>
  <c r="AI1369" i="49"/>
  <c r="AC1369" i="49"/>
  <c r="W1369" i="49"/>
  <c r="AN1369" i="49"/>
  <c r="AM1369" i="49"/>
  <c r="AH1369" i="49"/>
  <c r="V1369" i="49"/>
  <c r="AR1369" i="49"/>
  <c r="AB1369" i="49"/>
  <c r="AS1377" i="49"/>
  <c r="AI1377" i="49"/>
  <c r="AC1377" i="49"/>
  <c r="W1377" i="49"/>
  <c r="AN1377" i="49"/>
  <c r="AM1377" i="49"/>
  <c r="AH1377" i="49"/>
  <c r="AR1377" i="49"/>
  <c r="AB1377" i="49"/>
  <c r="V1377" i="49"/>
  <c r="AO1361" i="49"/>
  <c r="AE1361" i="49"/>
  <c r="Y1361" i="49"/>
  <c r="S1361" i="49"/>
  <c r="AJ1361" i="49"/>
  <c r="AK1361" i="49"/>
  <c r="AF1361" i="49"/>
  <c r="T1361" i="49"/>
  <c r="AP1361" i="49"/>
  <c r="Z1361" i="49"/>
  <c r="AS1365" i="49"/>
  <c r="AI1365" i="49"/>
  <c r="AC1365" i="49"/>
  <c r="W1365" i="49"/>
  <c r="AN1365" i="49"/>
  <c r="AM1365" i="49"/>
  <c r="AR1365" i="49"/>
  <c r="AB1365" i="49"/>
  <c r="AH1365" i="49"/>
  <c r="V1365" i="49"/>
  <c r="AO1371" i="49"/>
  <c r="AE1371" i="49"/>
  <c r="Y1371" i="49"/>
  <c r="S1371" i="49"/>
  <c r="AJ1371" i="49"/>
  <c r="AK1371" i="49"/>
  <c r="AF1371" i="49"/>
  <c r="T1371" i="49"/>
  <c r="AP1371" i="49"/>
  <c r="Z1371" i="49"/>
  <c r="AS1379" i="49"/>
  <c r="AI1379" i="49"/>
  <c r="AC1379" i="49"/>
  <c r="W1379" i="49"/>
  <c r="AN1379" i="49"/>
  <c r="AK1379" i="49"/>
  <c r="AP1379" i="49"/>
  <c r="AF1379" i="49"/>
  <c r="Z1379" i="49"/>
  <c r="T1379" i="49"/>
  <c r="AS1381" i="49"/>
  <c r="AI1381" i="49"/>
  <c r="AC1381" i="49"/>
  <c r="W1381" i="49"/>
  <c r="AN1381" i="49"/>
  <c r="AK1381" i="49"/>
  <c r="AP1381" i="49"/>
  <c r="AF1381" i="49"/>
  <c r="Z1381" i="49"/>
  <c r="T1381" i="49"/>
  <c r="AO1298" i="49"/>
  <c r="AE1298" i="49"/>
  <c r="Y1298" i="49"/>
  <c r="S1298" i="49"/>
  <c r="AJ1298" i="49"/>
  <c r="AK1298" i="49"/>
  <c r="AP1298" i="49"/>
  <c r="Z1298" i="49"/>
  <c r="AF1298" i="49"/>
  <c r="T1298" i="49"/>
  <c r="AS1306" i="49"/>
  <c r="AI1306" i="49"/>
  <c r="AC1306" i="49"/>
  <c r="W1306" i="49"/>
  <c r="AN1306" i="49"/>
  <c r="AM1306" i="49"/>
  <c r="AH1306" i="49"/>
  <c r="V1306" i="49"/>
  <c r="AR1306" i="49"/>
  <c r="AB1306" i="49"/>
  <c r="AS1311" i="49"/>
  <c r="AI1311" i="49"/>
  <c r="AC1311" i="49"/>
  <c r="W1311" i="49"/>
  <c r="AN1311" i="49"/>
  <c r="AM1311" i="49"/>
  <c r="AH1311" i="49"/>
  <c r="V1311" i="49"/>
  <c r="AR1311" i="49"/>
  <c r="AB1311" i="49"/>
  <c r="AS1319" i="49"/>
  <c r="AI1319" i="49"/>
  <c r="AC1319" i="49"/>
  <c r="W1319" i="49"/>
  <c r="AN1319" i="49"/>
  <c r="AM1319" i="49"/>
  <c r="AH1319" i="49"/>
  <c r="V1319" i="49"/>
  <c r="AR1319" i="49"/>
  <c r="AB1319" i="49"/>
  <c r="AS1313" i="49"/>
  <c r="AI1313" i="49"/>
  <c r="AC1313" i="49"/>
  <c r="W1313" i="49"/>
  <c r="AN1313" i="49"/>
  <c r="AM1313" i="49"/>
  <c r="AR1313" i="49"/>
  <c r="AB1313" i="49"/>
  <c r="AH1313" i="49"/>
  <c r="V1313" i="49"/>
  <c r="AO1317" i="49"/>
  <c r="AE1317" i="49"/>
  <c r="Y1317" i="49"/>
  <c r="S1317" i="49"/>
  <c r="AJ1317" i="49"/>
  <c r="AK1317" i="49"/>
  <c r="AF1317" i="49"/>
  <c r="T1317" i="49"/>
  <c r="AP1317" i="49"/>
  <c r="Z1317" i="49"/>
  <c r="AS1321" i="49"/>
  <c r="AI1321" i="49"/>
  <c r="AC1321" i="49"/>
  <c r="W1321" i="49"/>
  <c r="AN1321" i="49"/>
  <c r="AM1321" i="49"/>
  <c r="AR1321" i="49"/>
  <c r="AB1321" i="49"/>
  <c r="AH1321" i="49"/>
  <c r="V1321" i="49"/>
  <c r="AO1328" i="49"/>
  <c r="AE1328" i="49"/>
  <c r="Y1328" i="49"/>
  <c r="S1328" i="49"/>
  <c r="AJ1328" i="49"/>
  <c r="AK1328" i="49"/>
  <c r="AF1328" i="49"/>
  <c r="T1328" i="49"/>
  <c r="AP1328" i="49"/>
  <c r="Z1328" i="49"/>
  <c r="AO1333" i="49"/>
  <c r="AE1333" i="49"/>
  <c r="Y1333" i="49"/>
  <c r="S1333" i="49"/>
  <c r="AJ1333" i="49"/>
  <c r="AK1333" i="49"/>
  <c r="AP1333" i="49"/>
  <c r="Z1333" i="49"/>
  <c r="AF1333" i="49"/>
  <c r="T1333" i="49"/>
  <c r="AS1294" i="49"/>
  <c r="AI1294" i="49"/>
  <c r="AC1294" i="49"/>
  <c r="W1294" i="49"/>
  <c r="AN1294" i="49"/>
  <c r="AM1294" i="49"/>
  <c r="AH1294" i="49"/>
  <c r="V1294" i="49"/>
  <c r="AR1294" i="49"/>
  <c r="AB1294" i="49"/>
  <c r="AO1302" i="49"/>
  <c r="AE1302" i="49"/>
  <c r="Y1302" i="49"/>
  <c r="S1302" i="49"/>
  <c r="AJ1302" i="49"/>
  <c r="AK1302" i="49"/>
  <c r="AP1302" i="49"/>
  <c r="Z1302" i="49"/>
  <c r="AF1302" i="49"/>
  <c r="T1302" i="49"/>
  <c r="AO1296" i="49"/>
  <c r="AE1296" i="49"/>
  <c r="Y1296" i="49"/>
  <c r="S1296" i="49"/>
  <c r="AJ1296" i="49"/>
  <c r="AK1296" i="49"/>
  <c r="AF1296" i="49"/>
  <c r="T1296" i="49"/>
  <c r="AP1296" i="49"/>
  <c r="Z1296" i="49"/>
  <c r="AS1300" i="49"/>
  <c r="AI1300" i="49"/>
  <c r="AC1300" i="49"/>
  <c r="W1300" i="49"/>
  <c r="AN1300" i="49"/>
  <c r="AM1300" i="49"/>
  <c r="AR1300" i="49"/>
  <c r="AB1300" i="49"/>
  <c r="AH1300" i="49"/>
  <c r="V1300" i="49"/>
  <c r="AO1304" i="49"/>
  <c r="AE1304" i="49"/>
  <c r="Y1304" i="49"/>
  <c r="S1304" i="49"/>
  <c r="AJ1304" i="49"/>
  <c r="AK1304" i="49"/>
  <c r="AF1304" i="49"/>
  <c r="T1304" i="49"/>
  <c r="AP1304" i="49"/>
  <c r="Z1304" i="49"/>
  <c r="AS1308" i="49"/>
  <c r="AI1308" i="49"/>
  <c r="AC1308" i="49"/>
  <c r="W1308" i="49"/>
  <c r="AN1308" i="49"/>
  <c r="AM1308" i="49"/>
  <c r="AR1308" i="49"/>
  <c r="AB1308" i="49"/>
  <c r="AH1308" i="49"/>
  <c r="V1308" i="49"/>
  <c r="AS1315" i="49"/>
  <c r="AI1315" i="49"/>
  <c r="AC1315" i="49"/>
  <c r="W1315" i="49"/>
  <c r="AN1315" i="49"/>
  <c r="AM1315" i="49"/>
  <c r="AH1315" i="49"/>
  <c r="V1315" i="49"/>
  <c r="AR1315" i="49"/>
  <c r="AB1315" i="49"/>
  <c r="AO1323" i="49"/>
  <c r="AE1323" i="49"/>
  <c r="Y1323" i="49"/>
  <c r="S1323" i="49"/>
  <c r="AJ1323" i="49"/>
  <c r="AK1323" i="49"/>
  <c r="AP1323" i="49"/>
  <c r="Z1323" i="49"/>
  <c r="AF1323" i="49"/>
  <c r="T1323" i="49"/>
  <c r="AO1326" i="49"/>
  <c r="AE1326" i="49"/>
  <c r="Y1326" i="49"/>
  <c r="S1326" i="49"/>
  <c r="AJ1326" i="49"/>
  <c r="AK1326" i="49"/>
  <c r="AP1326" i="49"/>
  <c r="Z1326" i="49"/>
  <c r="T1326" i="49"/>
  <c r="AF1326" i="49"/>
  <c r="AS1330" i="49"/>
  <c r="AI1330" i="49"/>
  <c r="AC1330" i="49"/>
  <c r="W1330" i="49"/>
  <c r="AN1330" i="49"/>
  <c r="AM1330" i="49"/>
  <c r="AH1330" i="49"/>
  <c r="V1330" i="49"/>
  <c r="AR1330" i="49"/>
  <c r="AB1330" i="49"/>
  <c r="AS1335" i="49"/>
  <c r="AI1335" i="49"/>
  <c r="AC1335" i="49"/>
  <c r="W1335" i="49"/>
  <c r="AN1335" i="49"/>
  <c r="AM1335" i="49"/>
  <c r="AR1335" i="49"/>
  <c r="AB1335" i="49"/>
  <c r="AH1335" i="49"/>
  <c r="V1335" i="49"/>
  <c r="AS1298" i="49"/>
  <c r="AI1298" i="49"/>
  <c r="AC1298" i="49"/>
  <c r="W1298" i="49"/>
  <c r="AN1298" i="49"/>
  <c r="AM1298" i="49"/>
  <c r="AH1298" i="49"/>
  <c r="V1298" i="49"/>
  <c r="AR1298" i="49"/>
  <c r="AB1298" i="49"/>
  <c r="AO1306" i="49"/>
  <c r="AE1306" i="49"/>
  <c r="Y1306" i="49"/>
  <c r="S1306" i="49"/>
  <c r="AJ1306" i="49"/>
  <c r="AK1306" i="49"/>
  <c r="AP1306" i="49"/>
  <c r="Z1306" i="49"/>
  <c r="AF1306" i="49"/>
  <c r="T1306" i="49"/>
  <c r="AO1311" i="49"/>
  <c r="AE1311" i="49"/>
  <c r="Y1311" i="49"/>
  <c r="S1311" i="49"/>
  <c r="AJ1311" i="49"/>
  <c r="AK1311" i="49"/>
  <c r="AP1311" i="49"/>
  <c r="Z1311" i="49"/>
  <c r="AF1311" i="49"/>
  <c r="T1311" i="49"/>
  <c r="AO1319" i="49"/>
  <c r="AE1319" i="49"/>
  <c r="Y1319" i="49"/>
  <c r="S1319" i="49"/>
  <c r="AJ1319" i="49"/>
  <c r="AK1319" i="49"/>
  <c r="AP1319" i="49"/>
  <c r="Z1319" i="49"/>
  <c r="AF1319" i="49"/>
  <c r="T1319" i="49"/>
  <c r="AO1313" i="49"/>
  <c r="AE1313" i="49"/>
  <c r="Y1313" i="49"/>
  <c r="S1313" i="49"/>
  <c r="AJ1313" i="49"/>
  <c r="AK1313" i="49"/>
  <c r="AF1313" i="49"/>
  <c r="T1313" i="49"/>
  <c r="AP1313" i="49"/>
  <c r="Z1313" i="49"/>
  <c r="AS1317" i="49"/>
  <c r="AI1317" i="49"/>
  <c r="AC1317" i="49"/>
  <c r="W1317" i="49"/>
  <c r="AN1317" i="49"/>
  <c r="AM1317" i="49"/>
  <c r="AR1317" i="49"/>
  <c r="AB1317" i="49"/>
  <c r="AH1317" i="49"/>
  <c r="V1317" i="49"/>
  <c r="AO1321" i="49"/>
  <c r="AE1321" i="49"/>
  <c r="Y1321" i="49"/>
  <c r="S1321" i="49"/>
  <c r="AJ1321" i="49"/>
  <c r="AK1321" i="49"/>
  <c r="AF1321" i="49"/>
  <c r="T1321" i="49"/>
  <c r="AP1321" i="49"/>
  <c r="Z1321" i="49"/>
  <c r="AS1328" i="49"/>
  <c r="AI1328" i="49"/>
  <c r="AC1328" i="49"/>
  <c r="W1328" i="49"/>
  <c r="AN1328" i="49"/>
  <c r="AM1328" i="49"/>
  <c r="AR1328" i="49"/>
  <c r="AB1328" i="49"/>
  <c r="V1328" i="49"/>
  <c r="AH1328" i="49"/>
  <c r="AS1333" i="49"/>
  <c r="AI1333" i="49"/>
  <c r="AC1333" i="49"/>
  <c r="W1333" i="49"/>
  <c r="AN1333" i="49"/>
  <c r="AM1333" i="49"/>
  <c r="AH1333" i="49"/>
  <c r="V1333" i="49"/>
  <c r="AR1333" i="49"/>
  <c r="AB1333" i="49"/>
  <c r="AO1294" i="49"/>
  <c r="AE1294" i="49"/>
  <c r="Y1294" i="49"/>
  <c r="S1294" i="49"/>
  <c r="AJ1294" i="49"/>
  <c r="AK1294" i="49"/>
  <c r="AP1294" i="49"/>
  <c r="Z1294" i="49"/>
  <c r="AF1294" i="49"/>
  <c r="T1294" i="49"/>
  <c r="AS1302" i="49"/>
  <c r="AI1302" i="49"/>
  <c r="AC1302" i="49"/>
  <c r="W1302" i="49"/>
  <c r="AN1302" i="49"/>
  <c r="AM1302" i="49"/>
  <c r="AH1302" i="49"/>
  <c r="V1302" i="49"/>
  <c r="AR1302" i="49"/>
  <c r="AB1302" i="49"/>
  <c r="AS1296" i="49"/>
  <c r="AI1296" i="49"/>
  <c r="AC1296" i="49"/>
  <c r="W1296" i="49"/>
  <c r="AN1296" i="49"/>
  <c r="AM1296" i="49"/>
  <c r="AR1296" i="49"/>
  <c r="AB1296" i="49"/>
  <c r="AH1296" i="49"/>
  <c r="V1296" i="49"/>
  <c r="AO1300" i="49"/>
  <c r="AE1300" i="49"/>
  <c r="Y1300" i="49"/>
  <c r="S1300" i="49"/>
  <c r="AJ1300" i="49"/>
  <c r="AK1300" i="49"/>
  <c r="AF1300" i="49"/>
  <c r="T1300" i="49"/>
  <c r="AP1300" i="49"/>
  <c r="Z1300" i="49"/>
  <c r="AS1304" i="49"/>
  <c r="AI1304" i="49"/>
  <c r="AC1304" i="49"/>
  <c r="W1304" i="49"/>
  <c r="AN1304" i="49"/>
  <c r="AM1304" i="49"/>
  <c r="AR1304" i="49"/>
  <c r="AB1304" i="49"/>
  <c r="AH1304" i="49"/>
  <c r="V1304" i="49"/>
  <c r="AO1308" i="49"/>
  <c r="AE1308" i="49"/>
  <c r="Y1308" i="49"/>
  <c r="S1308" i="49"/>
  <c r="AJ1308" i="49"/>
  <c r="AK1308" i="49"/>
  <c r="AF1308" i="49"/>
  <c r="T1308" i="49"/>
  <c r="AP1308" i="49"/>
  <c r="Z1308" i="49"/>
  <c r="AO1315" i="49"/>
  <c r="AE1315" i="49"/>
  <c r="Y1315" i="49"/>
  <c r="S1315" i="49"/>
  <c r="AJ1315" i="49"/>
  <c r="AK1315" i="49"/>
  <c r="AP1315" i="49"/>
  <c r="Z1315" i="49"/>
  <c r="AF1315" i="49"/>
  <c r="T1315" i="49"/>
  <c r="AS1323" i="49"/>
  <c r="AI1323" i="49"/>
  <c r="AC1323" i="49"/>
  <c r="W1323" i="49"/>
  <c r="AN1323" i="49"/>
  <c r="AM1323" i="49"/>
  <c r="AH1323" i="49"/>
  <c r="V1323" i="49"/>
  <c r="AR1323" i="49"/>
  <c r="AB1323" i="49"/>
  <c r="AS1326" i="49"/>
  <c r="AI1326" i="49"/>
  <c r="AC1326" i="49"/>
  <c r="W1326" i="49"/>
  <c r="AN1326" i="49"/>
  <c r="AM1326" i="49"/>
  <c r="AH1326" i="49"/>
  <c r="V1326" i="49"/>
  <c r="AR1326" i="49"/>
  <c r="AB1326" i="49"/>
  <c r="AO1330" i="49"/>
  <c r="AE1330" i="49"/>
  <c r="Y1330" i="49"/>
  <c r="S1330" i="49"/>
  <c r="AJ1330" i="49"/>
  <c r="AK1330" i="49"/>
  <c r="AP1330" i="49"/>
  <c r="Z1330" i="49"/>
  <c r="AF1330" i="49"/>
  <c r="T1330" i="49"/>
  <c r="AO1335" i="49"/>
  <c r="AE1335" i="49"/>
  <c r="Y1335" i="49"/>
  <c r="S1335" i="49"/>
  <c r="AJ1335" i="49"/>
  <c r="AK1335" i="49"/>
  <c r="AF1335" i="49"/>
  <c r="T1335" i="49"/>
  <c r="AP1335" i="49"/>
  <c r="Z1335" i="49"/>
  <c r="AO1254" i="49"/>
  <c r="AE1254" i="49"/>
  <c r="Y1254" i="49"/>
  <c r="S1254" i="49"/>
  <c r="AJ1254" i="49"/>
  <c r="AK1254" i="49"/>
  <c r="AP1254" i="49"/>
  <c r="Z1254" i="49"/>
  <c r="AF1254" i="49"/>
  <c r="T1254" i="49"/>
  <c r="AS1269" i="49"/>
  <c r="AI1269" i="49"/>
  <c r="AC1269" i="49"/>
  <c r="W1269" i="49"/>
  <c r="AN1269" i="49"/>
  <c r="AM1269" i="49"/>
  <c r="AH1269" i="49"/>
  <c r="V1269" i="49"/>
  <c r="AR1269" i="49"/>
  <c r="AB1269" i="49"/>
  <c r="AO1277" i="49"/>
  <c r="AE1277" i="49"/>
  <c r="Y1277" i="49"/>
  <c r="S1277" i="49"/>
  <c r="AJ1277" i="49"/>
  <c r="AK1277" i="49"/>
  <c r="AP1277" i="49"/>
  <c r="Z1277" i="49"/>
  <c r="AF1277" i="49"/>
  <c r="T1277" i="49"/>
  <c r="AO1280" i="49"/>
  <c r="AE1280" i="49"/>
  <c r="Y1280" i="49"/>
  <c r="S1280" i="49"/>
  <c r="AJ1280" i="49"/>
  <c r="AK1280" i="49"/>
  <c r="AP1280" i="49"/>
  <c r="Z1280" i="49"/>
  <c r="T1280" i="49"/>
  <c r="AF1280" i="49"/>
  <c r="AS1284" i="49"/>
  <c r="AI1284" i="49"/>
  <c r="AC1284" i="49"/>
  <c r="W1284" i="49"/>
  <c r="AN1284" i="49"/>
  <c r="AM1284" i="49"/>
  <c r="AH1284" i="49"/>
  <c r="V1284" i="49"/>
  <c r="AR1284" i="49"/>
  <c r="AB1284" i="49"/>
  <c r="AS1289" i="49"/>
  <c r="AI1289" i="49"/>
  <c r="AC1289" i="49"/>
  <c r="W1289" i="49"/>
  <c r="AN1289" i="49"/>
  <c r="AM1289" i="49"/>
  <c r="AR1289" i="49"/>
  <c r="AB1289" i="49"/>
  <c r="AH1289" i="49"/>
  <c r="V1289" i="49"/>
  <c r="AO1250" i="49"/>
  <c r="AE1250" i="49"/>
  <c r="Y1250" i="49"/>
  <c r="S1250" i="49"/>
  <c r="AJ1250" i="49"/>
  <c r="AK1250" i="49"/>
  <c r="AP1250" i="49"/>
  <c r="Z1250" i="49"/>
  <c r="AF1250" i="49"/>
  <c r="T1250" i="49"/>
  <c r="AS1248" i="49"/>
  <c r="AI1248" i="49"/>
  <c r="AC1248" i="49"/>
  <c r="W1248" i="49"/>
  <c r="AN1248" i="49"/>
  <c r="AM1248" i="49"/>
  <c r="AR1248" i="49"/>
  <c r="AB1248" i="49"/>
  <c r="AH1248" i="49"/>
  <c r="V1248" i="49"/>
  <c r="AO1252" i="49"/>
  <c r="AE1252" i="49"/>
  <c r="Y1252" i="49"/>
  <c r="S1252" i="49"/>
  <c r="AJ1252" i="49"/>
  <c r="AK1252" i="49"/>
  <c r="AF1252" i="49"/>
  <c r="T1252" i="49"/>
  <c r="AP1252" i="49"/>
  <c r="Z1252" i="49"/>
  <c r="AS1256" i="49"/>
  <c r="AI1256" i="49"/>
  <c r="AC1256" i="49"/>
  <c r="W1256" i="49"/>
  <c r="AN1256" i="49"/>
  <c r="AM1256" i="49"/>
  <c r="AR1256" i="49"/>
  <c r="AB1256" i="49"/>
  <c r="AH1256" i="49"/>
  <c r="V1256" i="49"/>
  <c r="AO1265" i="49"/>
  <c r="AE1265" i="49"/>
  <c r="Y1265" i="49"/>
  <c r="S1265" i="49"/>
  <c r="AJ1265" i="49"/>
  <c r="AK1265" i="49"/>
  <c r="AP1265" i="49"/>
  <c r="Z1265" i="49"/>
  <c r="AF1265" i="49"/>
  <c r="T1265" i="49"/>
  <c r="AS1273" i="49"/>
  <c r="AI1273" i="49"/>
  <c r="AC1273" i="49"/>
  <c r="W1273" i="49"/>
  <c r="AN1273" i="49"/>
  <c r="AM1273" i="49"/>
  <c r="AH1273" i="49"/>
  <c r="V1273" i="49"/>
  <c r="AR1273" i="49"/>
  <c r="AB1273" i="49"/>
  <c r="AS1258" i="49"/>
  <c r="AI1258" i="49"/>
  <c r="AC1258" i="49"/>
  <c r="W1258" i="49"/>
  <c r="AN1258" i="49"/>
  <c r="AK1258" i="49"/>
  <c r="AP1258" i="49"/>
  <c r="AF1258" i="49"/>
  <c r="Z1258" i="49"/>
  <c r="T1258" i="49"/>
  <c r="AS1260" i="49"/>
  <c r="AI1260" i="49"/>
  <c r="AC1260" i="49"/>
  <c r="W1260" i="49"/>
  <c r="AN1260" i="49"/>
  <c r="AK1260" i="49"/>
  <c r="AP1260" i="49"/>
  <c r="AF1260" i="49"/>
  <c r="Z1260" i="49"/>
  <c r="T1260" i="49"/>
  <c r="AS1262" i="49"/>
  <c r="AI1262" i="49"/>
  <c r="AC1262" i="49"/>
  <c r="W1262" i="49"/>
  <c r="AN1262" i="49"/>
  <c r="AK1262" i="49"/>
  <c r="AP1262" i="49"/>
  <c r="AF1262" i="49"/>
  <c r="Z1262" i="49"/>
  <c r="T1262" i="49"/>
  <c r="AO1267" i="49"/>
  <c r="AE1267" i="49"/>
  <c r="Y1267" i="49"/>
  <c r="S1267" i="49"/>
  <c r="AJ1267" i="49"/>
  <c r="AK1267" i="49"/>
  <c r="AF1267" i="49"/>
  <c r="T1267" i="49"/>
  <c r="AP1267" i="49"/>
  <c r="Z1267" i="49"/>
  <c r="AS1271" i="49"/>
  <c r="AI1271" i="49"/>
  <c r="AC1271" i="49"/>
  <c r="W1271" i="49"/>
  <c r="AN1271" i="49"/>
  <c r="AM1271" i="49"/>
  <c r="AR1271" i="49"/>
  <c r="AB1271" i="49"/>
  <c r="AH1271" i="49"/>
  <c r="V1271" i="49"/>
  <c r="AO1275" i="49"/>
  <c r="AE1275" i="49"/>
  <c r="Y1275" i="49"/>
  <c r="S1275" i="49"/>
  <c r="AJ1275" i="49"/>
  <c r="AK1275" i="49"/>
  <c r="AF1275" i="49"/>
  <c r="T1275" i="49"/>
  <c r="AP1275" i="49"/>
  <c r="Z1275" i="49"/>
  <c r="AS1282" i="49"/>
  <c r="AI1282" i="49"/>
  <c r="AC1282" i="49"/>
  <c r="W1282" i="49"/>
  <c r="AN1282" i="49"/>
  <c r="AM1282" i="49"/>
  <c r="AR1282" i="49"/>
  <c r="AB1282" i="49"/>
  <c r="V1282" i="49"/>
  <c r="AH1282" i="49"/>
  <c r="AS1287" i="49"/>
  <c r="AI1287" i="49"/>
  <c r="AC1287" i="49"/>
  <c r="W1287" i="49"/>
  <c r="AN1287" i="49"/>
  <c r="AM1287" i="49"/>
  <c r="AH1287" i="49"/>
  <c r="V1287" i="49"/>
  <c r="AR1287" i="49"/>
  <c r="AB1287" i="49"/>
  <c r="AS1254" i="49"/>
  <c r="AI1254" i="49"/>
  <c r="AC1254" i="49"/>
  <c r="W1254" i="49"/>
  <c r="AN1254" i="49"/>
  <c r="AM1254" i="49"/>
  <c r="AH1254" i="49"/>
  <c r="V1254" i="49"/>
  <c r="AR1254" i="49"/>
  <c r="AB1254" i="49"/>
  <c r="AO1269" i="49"/>
  <c r="AE1269" i="49"/>
  <c r="Y1269" i="49"/>
  <c r="S1269" i="49"/>
  <c r="AJ1269" i="49"/>
  <c r="AK1269" i="49"/>
  <c r="AP1269" i="49"/>
  <c r="Z1269" i="49"/>
  <c r="AF1269" i="49"/>
  <c r="T1269" i="49"/>
  <c r="AS1277" i="49"/>
  <c r="AI1277" i="49"/>
  <c r="AC1277" i="49"/>
  <c r="W1277" i="49"/>
  <c r="AN1277" i="49"/>
  <c r="AM1277" i="49"/>
  <c r="AH1277" i="49"/>
  <c r="V1277" i="49"/>
  <c r="AR1277" i="49"/>
  <c r="AB1277" i="49"/>
  <c r="AS1280" i="49"/>
  <c r="AI1280" i="49"/>
  <c r="AC1280" i="49"/>
  <c r="W1280" i="49"/>
  <c r="AN1280" i="49"/>
  <c r="AM1280" i="49"/>
  <c r="AH1280" i="49"/>
  <c r="V1280" i="49"/>
  <c r="AR1280" i="49"/>
  <c r="AB1280" i="49"/>
  <c r="AO1284" i="49"/>
  <c r="AE1284" i="49"/>
  <c r="Y1284" i="49"/>
  <c r="S1284" i="49"/>
  <c r="AJ1284" i="49"/>
  <c r="AK1284" i="49"/>
  <c r="AP1284" i="49"/>
  <c r="Z1284" i="49"/>
  <c r="AF1284" i="49"/>
  <c r="T1284" i="49"/>
  <c r="AO1289" i="49"/>
  <c r="AE1289" i="49"/>
  <c r="Y1289" i="49"/>
  <c r="S1289" i="49"/>
  <c r="AJ1289" i="49"/>
  <c r="AK1289" i="49"/>
  <c r="AF1289" i="49"/>
  <c r="T1289" i="49"/>
  <c r="AP1289" i="49"/>
  <c r="Z1289" i="49"/>
  <c r="AS1250" i="49"/>
  <c r="AI1250" i="49"/>
  <c r="AC1250" i="49"/>
  <c r="W1250" i="49"/>
  <c r="AN1250" i="49"/>
  <c r="AM1250" i="49"/>
  <c r="AH1250" i="49"/>
  <c r="V1250" i="49"/>
  <c r="AR1250" i="49"/>
  <c r="AB1250" i="49"/>
  <c r="AO1248" i="49"/>
  <c r="AE1248" i="49"/>
  <c r="Y1248" i="49"/>
  <c r="S1248" i="49"/>
  <c r="AJ1248" i="49"/>
  <c r="AK1248" i="49"/>
  <c r="AF1248" i="49"/>
  <c r="T1248" i="49"/>
  <c r="AP1248" i="49"/>
  <c r="Z1248" i="49"/>
  <c r="AS1252" i="49"/>
  <c r="AI1252" i="49"/>
  <c r="AC1252" i="49"/>
  <c r="W1252" i="49"/>
  <c r="AN1252" i="49"/>
  <c r="AM1252" i="49"/>
  <c r="AR1252" i="49"/>
  <c r="AB1252" i="49"/>
  <c r="AH1252" i="49"/>
  <c r="V1252" i="49"/>
  <c r="AO1256" i="49"/>
  <c r="AE1256" i="49"/>
  <c r="Y1256" i="49"/>
  <c r="S1256" i="49"/>
  <c r="AJ1256" i="49"/>
  <c r="AK1256" i="49"/>
  <c r="AP1256" i="49"/>
  <c r="AF1256" i="49"/>
  <c r="T1256" i="49"/>
  <c r="Z1256" i="49"/>
  <c r="AS1265" i="49"/>
  <c r="AI1265" i="49"/>
  <c r="AC1265" i="49"/>
  <c r="W1265" i="49"/>
  <c r="AN1265" i="49"/>
  <c r="AM1265" i="49"/>
  <c r="AH1265" i="49"/>
  <c r="V1265" i="49"/>
  <c r="AR1265" i="49"/>
  <c r="AB1265" i="49"/>
  <c r="AO1273" i="49"/>
  <c r="AE1273" i="49"/>
  <c r="Y1273" i="49"/>
  <c r="S1273" i="49"/>
  <c r="AJ1273" i="49"/>
  <c r="AK1273" i="49"/>
  <c r="AP1273" i="49"/>
  <c r="Z1273" i="49"/>
  <c r="AF1273" i="49"/>
  <c r="T1273" i="49"/>
  <c r="AO1258" i="49"/>
  <c r="AE1258" i="49"/>
  <c r="Y1258" i="49"/>
  <c r="S1258" i="49"/>
  <c r="AJ1258" i="49"/>
  <c r="AM1258" i="49"/>
  <c r="AR1258" i="49"/>
  <c r="AH1258" i="49"/>
  <c r="AB1258" i="49"/>
  <c r="V1258" i="49"/>
  <c r="AO1260" i="49"/>
  <c r="AE1260" i="49"/>
  <c r="Y1260" i="49"/>
  <c r="S1260" i="49"/>
  <c r="AJ1260" i="49"/>
  <c r="AM1260" i="49"/>
  <c r="AR1260" i="49"/>
  <c r="AH1260" i="49"/>
  <c r="AB1260" i="49"/>
  <c r="V1260" i="49"/>
  <c r="AO1262" i="49"/>
  <c r="AE1262" i="49"/>
  <c r="Y1262" i="49"/>
  <c r="S1262" i="49"/>
  <c r="AJ1262" i="49"/>
  <c r="AM1262" i="49"/>
  <c r="AR1262" i="49"/>
  <c r="AH1262" i="49"/>
  <c r="AB1262" i="49"/>
  <c r="V1262" i="49"/>
  <c r="AS1267" i="49"/>
  <c r="AI1267" i="49"/>
  <c r="AC1267" i="49"/>
  <c r="W1267" i="49"/>
  <c r="AN1267" i="49"/>
  <c r="AM1267" i="49"/>
  <c r="AR1267" i="49"/>
  <c r="AB1267" i="49"/>
  <c r="AH1267" i="49"/>
  <c r="V1267" i="49"/>
  <c r="AO1271" i="49"/>
  <c r="AE1271" i="49"/>
  <c r="Y1271" i="49"/>
  <c r="S1271" i="49"/>
  <c r="AJ1271" i="49"/>
  <c r="AK1271" i="49"/>
  <c r="AF1271" i="49"/>
  <c r="T1271" i="49"/>
  <c r="AP1271" i="49"/>
  <c r="Z1271" i="49"/>
  <c r="AS1275" i="49"/>
  <c r="AI1275" i="49"/>
  <c r="AC1275" i="49"/>
  <c r="W1275" i="49"/>
  <c r="AN1275" i="49"/>
  <c r="AM1275" i="49"/>
  <c r="AR1275" i="49"/>
  <c r="AB1275" i="49"/>
  <c r="AH1275" i="49"/>
  <c r="V1275" i="49"/>
  <c r="AO1282" i="49"/>
  <c r="AE1282" i="49"/>
  <c r="Y1282" i="49"/>
  <c r="S1282" i="49"/>
  <c r="AJ1282" i="49"/>
  <c r="AK1282" i="49"/>
  <c r="AF1282" i="49"/>
  <c r="T1282" i="49"/>
  <c r="AP1282" i="49"/>
  <c r="Z1282" i="49"/>
  <c r="AO1287" i="49"/>
  <c r="AE1287" i="49"/>
  <c r="Y1287" i="49"/>
  <c r="S1287" i="49"/>
  <c r="AJ1287" i="49"/>
  <c r="AK1287" i="49"/>
  <c r="AP1287" i="49"/>
  <c r="Z1287" i="49"/>
  <c r="AF1287" i="49"/>
  <c r="T1287" i="49"/>
  <c r="AO1208" i="49"/>
  <c r="AE1208" i="49"/>
  <c r="Y1208" i="49"/>
  <c r="S1208" i="49"/>
  <c r="AJ1208" i="49"/>
  <c r="AK1208" i="49"/>
  <c r="AP1208" i="49"/>
  <c r="Z1208" i="49"/>
  <c r="AF1208" i="49"/>
  <c r="T1208" i="49"/>
  <c r="AS1223" i="49"/>
  <c r="AI1223" i="49"/>
  <c r="AC1223" i="49"/>
  <c r="W1223" i="49"/>
  <c r="AN1223" i="49"/>
  <c r="AM1223" i="49"/>
  <c r="AH1223" i="49"/>
  <c r="V1223" i="49"/>
  <c r="AR1223" i="49"/>
  <c r="AB1223" i="49"/>
  <c r="AO1231" i="49"/>
  <c r="AE1231" i="49"/>
  <c r="Y1231" i="49"/>
  <c r="S1231" i="49"/>
  <c r="AJ1231" i="49"/>
  <c r="AK1231" i="49"/>
  <c r="AP1231" i="49"/>
  <c r="Z1231" i="49"/>
  <c r="AF1231" i="49"/>
  <c r="T1231" i="49"/>
  <c r="AO1234" i="49"/>
  <c r="AE1234" i="49"/>
  <c r="Y1234" i="49"/>
  <c r="S1234" i="49"/>
  <c r="AJ1234" i="49"/>
  <c r="AK1234" i="49"/>
  <c r="AP1234" i="49"/>
  <c r="Z1234" i="49"/>
  <c r="T1234" i="49"/>
  <c r="AF1234" i="49"/>
  <c r="AS1238" i="49"/>
  <c r="AI1238" i="49"/>
  <c r="AC1238" i="49"/>
  <c r="W1238" i="49"/>
  <c r="AN1238" i="49"/>
  <c r="AM1238" i="49"/>
  <c r="AH1238" i="49"/>
  <c r="V1238" i="49"/>
  <c r="AR1238" i="49"/>
  <c r="AB1238" i="49"/>
  <c r="AS1243" i="49"/>
  <c r="AI1243" i="49"/>
  <c r="AC1243" i="49"/>
  <c r="W1243" i="49"/>
  <c r="AN1243" i="49"/>
  <c r="AM1243" i="49"/>
  <c r="AR1243" i="49"/>
  <c r="AB1243" i="49"/>
  <c r="AH1243" i="49"/>
  <c r="V1243" i="49"/>
  <c r="AO1204" i="49"/>
  <c r="AE1204" i="49"/>
  <c r="Y1204" i="49"/>
  <c r="S1204" i="49"/>
  <c r="AJ1204" i="49"/>
  <c r="AK1204" i="49"/>
  <c r="AP1204" i="49"/>
  <c r="Z1204" i="49"/>
  <c r="AF1204" i="49"/>
  <c r="T1204" i="49"/>
  <c r="AS1202" i="49"/>
  <c r="AI1202" i="49"/>
  <c r="AC1202" i="49"/>
  <c r="W1202" i="49"/>
  <c r="AN1202" i="49"/>
  <c r="AM1202" i="49"/>
  <c r="AR1202" i="49"/>
  <c r="AB1202" i="49"/>
  <c r="AH1202" i="49"/>
  <c r="V1202" i="49"/>
  <c r="AO1206" i="49"/>
  <c r="AE1206" i="49"/>
  <c r="Y1206" i="49"/>
  <c r="S1206" i="49"/>
  <c r="AJ1206" i="49"/>
  <c r="AK1206" i="49"/>
  <c r="AF1206" i="49"/>
  <c r="T1206" i="49"/>
  <c r="AP1206" i="49"/>
  <c r="Z1206" i="49"/>
  <c r="AS1210" i="49"/>
  <c r="AI1210" i="49"/>
  <c r="AC1210" i="49"/>
  <c r="W1210" i="49"/>
  <c r="AN1210" i="49"/>
  <c r="AM1210" i="49"/>
  <c r="AR1210" i="49"/>
  <c r="AB1210" i="49"/>
  <c r="AH1210" i="49"/>
  <c r="V1210" i="49"/>
  <c r="AO1219" i="49"/>
  <c r="AE1219" i="49"/>
  <c r="Y1219" i="49"/>
  <c r="S1219" i="49"/>
  <c r="AJ1219" i="49"/>
  <c r="AK1219" i="49"/>
  <c r="AP1219" i="49"/>
  <c r="Z1219" i="49"/>
  <c r="AF1219" i="49"/>
  <c r="T1219" i="49"/>
  <c r="AS1227" i="49"/>
  <c r="AI1227" i="49"/>
  <c r="AC1227" i="49"/>
  <c r="W1227" i="49"/>
  <c r="AN1227" i="49"/>
  <c r="AM1227" i="49"/>
  <c r="AH1227" i="49"/>
  <c r="V1227" i="49"/>
  <c r="AR1227" i="49"/>
  <c r="AB1227" i="49"/>
  <c r="AS1212" i="49"/>
  <c r="AI1212" i="49"/>
  <c r="AC1212" i="49"/>
  <c r="W1212" i="49"/>
  <c r="AN1212" i="49"/>
  <c r="AK1212" i="49"/>
  <c r="AP1212" i="49"/>
  <c r="AF1212" i="49"/>
  <c r="Z1212" i="49"/>
  <c r="T1212" i="49"/>
  <c r="AS1214" i="49"/>
  <c r="AI1214" i="49"/>
  <c r="AC1214" i="49"/>
  <c r="W1214" i="49"/>
  <c r="AN1214" i="49"/>
  <c r="AK1214" i="49"/>
  <c r="AP1214" i="49"/>
  <c r="AF1214" i="49"/>
  <c r="Z1214" i="49"/>
  <c r="T1214" i="49"/>
  <c r="AS1216" i="49"/>
  <c r="AI1216" i="49"/>
  <c r="AC1216" i="49"/>
  <c r="W1216" i="49"/>
  <c r="AN1216" i="49"/>
  <c r="AK1216" i="49"/>
  <c r="AP1216" i="49"/>
  <c r="AF1216" i="49"/>
  <c r="Z1216" i="49"/>
  <c r="T1216" i="49"/>
  <c r="AO1221" i="49"/>
  <c r="AE1221" i="49"/>
  <c r="Y1221" i="49"/>
  <c r="S1221" i="49"/>
  <c r="AJ1221" i="49"/>
  <c r="AK1221" i="49"/>
  <c r="AF1221" i="49"/>
  <c r="T1221" i="49"/>
  <c r="AP1221" i="49"/>
  <c r="Z1221" i="49"/>
  <c r="AS1225" i="49"/>
  <c r="AI1225" i="49"/>
  <c r="AC1225" i="49"/>
  <c r="W1225" i="49"/>
  <c r="AN1225" i="49"/>
  <c r="AM1225" i="49"/>
  <c r="AR1225" i="49"/>
  <c r="AB1225" i="49"/>
  <c r="AH1225" i="49"/>
  <c r="V1225" i="49"/>
  <c r="AO1229" i="49"/>
  <c r="AE1229" i="49"/>
  <c r="Y1229" i="49"/>
  <c r="S1229" i="49"/>
  <c r="AJ1229" i="49"/>
  <c r="AK1229" i="49"/>
  <c r="AF1229" i="49"/>
  <c r="T1229" i="49"/>
  <c r="AP1229" i="49"/>
  <c r="Z1229" i="49"/>
  <c r="AS1236" i="49"/>
  <c r="AI1236" i="49"/>
  <c r="AC1236" i="49"/>
  <c r="W1236" i="49"/>
  <c r="AN1236" i="49"/>
  <c r="AM1236" i="49"/>
  <c r="AR1236" i="49"/>
  <c r="AB1236" i="49"/>
  <c r="V1236" i="49"/>
  <c r="AH1236" i="49"/>
  <c r="AS1241" i="49"/>
  <c r="AI1241" i="49"/>
  <c r="AC1241" i="49"/>
  <c r="W1241" i="49"/>
  <c r="AN1241" i="49"/>
  <c r="AM1241" i="49"/>
  <c r="AH1241" i="49"/>
  <c r="V1241" i="49"/>
  <c r="AR1241" i="49"/>
  <c r="AB1241" i="49"/>
  <c r="AS1208" i="49"/>
  <c r="AI1208" i="49"/>
  <c r="AC1208" i="49"/>
  <c r="W1208" i="49"/>
  <c r="AN1208" i="49"/>
  <c r="AM1208" i="49"/>
  <c r="AH1208" i="49"/>
  <c r="V1208" i="49"/>
  <c r="AR1208" i="49"/>
  <c r="AB1208" i="49"/>
  <c r="AO1223" i="49"/>
  <c r="AE1223" i="49"/>
  <c r="Y1223" i="49"/>
  <c r="S1223" i="49"/>
  <c r="AJ1223" i="49"/>
  <c r="AK1223" i="49"/>
  <c r="AP1223" i="49"/>
  <c r="Z1223" i="49"/>
  <c r="AF1223" i="49"/>
  <c r="T1223" i="49"/>
  <c r="AS1231" i="49"/>
  <c r="AI1231" i="49"/>
  <c r="AC1231" i="49"/>
  <c r="W1231" i="49"/>
  <c r="AN1231" i="49"/>
  <c r="AM1231" i="49"/>
  <c r="AH1231" i="49"/>
  <c r="V1231" i="49"/>
  <c r="AR1231" i="49"/>
  <c r="AB1231" i="49"/>
  <c r="AS1234" i="49"/>
  <c r="AI1234" i="49"/>
  <c r="AC1234" i="49"/>
  <c r="W1234" i="49"/>
  <c r="AN1234" i="49"/>
  <c r="AM1234" i="49"/>
  <c r="AH1234" i="49"/>
  <c r="V1234" i="49"/>
  <c r="AR1234" i="49"/>
  <c r="AB1234" i="49"/>
  <c r="AO1238" i="49"/>
  <c r="AE1238" i="49"/>
  <c r="Y1238" i="49"/>
  <c r="S1238" i="49"/>
  <c r="AJ1238" i="49"/>
  <c r="AK1238" i="49"/>
  <c r="AP1238" i="49"/>
  <c r="Z1238" i="49"/>
  <c r="AF1238" i="49"/>
  <c r="T1238" i="49"/>
  <c r="AO1243" i="49"/>
  <c r="AE1243" i="49"/>
  <c r="Y1243" i="49"/>
  <c r="S1243" i="49"/>
  <c r="AJ1243" i="49"/>
  <c r="AK1243" i="49"/>
  <c r="AF1243" i="49"/>
  <c r="T1243" i="49"/>
  <c r="AP1243" i="49"/>
  <c r="Z1243" i="49"/>
  <c r="AS1204" i="49"/>
  <c r="AI1204" i="49"/>
  <c r="AC1204" i="49"/>
  <c r="W1204" i="49"/>
  <c r="AN1204" i="49"/>
  <c r="AM1204" i="49"/>
  <c r="AH1204" i="49"/>
  <c r="V1204" i="49"/>
  <c r="AR1204" i="49"/>
  <c r="AB1204" i="49"/>
  <c r="AO1202" i="49"/>
  <c r="AE1202" i="49"/>
  <c r="Y1202" i="49"/>
  <c r="S1202" i="49"/>
  <c r="AJ1202" i="49"/>
  <c r="AK1202" i="49"/>
  <c r="AF1202" i="49"/>
  <c r="T1202" i="49"/>
  <c r="AP1202" i="49"/>
  <c r="Z1202" i="49"/>
  <c r="AS1206" i="49"/>
  <c r="AI1206" i="49"/>
  <c r="AC1206" i="49"/>
  <c r="W1206" i="49"/>
  <c r="AN1206" i="49"/>
  <c r="AM1206" i="49"/>
  <c r="AR1206" i="49"/>
  <c r="AB1206" i="49"/>
  <c r="AH1206" i="49"/>
  <c r="V1206" i="49"/>
  <c r="AO1210" i="49"/>
  <c r="AE1210" i="49"/>
  <c r="Y1210" i="49"/>
  <c r="S1210" i="49"/>
  <c r="AJ1210" i="49"/>
  <c r="AK1210" i="49"/>
  <c r="AP1210" i="49"/>
  <c r="AF1210" i="49"/>
  <c r="T1210" i="49"/>
  <c r="Z1210" i="49"/>
  <c r="AS1219" i="49"/>
  <c r="AI1219" i="49"/>
  <c r="AC1219" i="49"/>
  <c r="W1219" i="49"/>
  <c r="AN1219" i="49"/>
  <c r="AM1219" i="49"/>
  <c r="AH1219" i="49"/>
  <c r="V1219" i="49"/>
  <c r="AR1219" i="49"/>
  <c r="AB1219" i="49"/>
  <c r="AO1227" i="49"/>
  <c r="AE1227" i="49"/>
  <c r="Y1227" i="49"/>
  <c r="S1227" i="49"/>
  <c r="AJ1227" i="49"/>
  <c r="AK1227" i="49"/>
  <c r="AP1227" i="49"/>
  <c r="Z1227" i="49"/>
  <c r="AF1227" i="49"/>
  <c r="T1227" i="49"/>
  <c r="AO1212" i="49"/>
  <c r="AE1212" i="49"/>
  <c r="Y1212" i="49"/>
  <c r="S1212" i="49"/>
  <c r="AJ1212" i="49"/>
  <c r="AM1212" i="49"/>
  <c r="AR1212" i="49"/>
  <c r="AH1212" i="49"/>
  <c r="AB1212" i="49"/>
  <c r="V1212" i="49"/>
  <c r="AO1214" i="49"/>
  <c r="AE1214" i="49"/>
  <c r="Y1214" i="49"/>
  <c r="S1214" i="49"/>
  <c r="AJ1214" i="49"/>
  <c r="AM1214" i="49"/>
  <c r="AR1214" i="49"/>
  <c r="AH1214" i="49"/>
  <c r="AB1214" i="49"/>
  <c r="V1214" i="49"/>
  <c r="AO1216" i="49"/>
  <c r="AE1216" i="49"/>
  <c r="Y1216" i="49"/>
  <c r="S1216" i="49"/>
  <c r="AJ1216" i="49"/>
  <c r="AM1216" i="49"/>
  <c r="AR1216" i="49"/>
  <c r="AH1216" i="49"/>
  <c r="AB1216" i="49"/>
  <c r="V1216" i="49"/>
  <c r="AS1221" i="49"/>
  <c r="AI1221" i="49"/>
  <c r="AC1221" i="49"/>
  <c r="W1221" i="49"/>
  <c r="AN1221" i="49"/>
  <c r="AM1221" i="49"/>
  <c r="AR1221" i="49"/>
  <c r="AB1221" i="49"/>
  <c r="AH1221" i="49"/>
  <c r="V1221" i="49"/>
  <c r="AO1225" i="49"/>
  <c r="AE1225" i="49"/>
  <c r="Y1225" i="49"/>
  <c r="S1225" i="49"/>
  <c r="AJ1225" i="49"/>
  <c r="AK1225" i="49"/>
  <c r="AF1225" i="49"/>
  <c r="T1225" i="49"/>
  <c r="AP1225" i="49"/>
  <c r="Z1225" i="49"/>
  <c r="AS1229" i="49"/>
  <c r="AI1229" i="49"/>
  <c r="AC1229" i="49"/>
  <c r="W1229" i="49"/>
  <c r="AN1229" i="49"/>
  <c r="AM1229" i="49"/>
  <c r="AR1229" i="49"/>
  <c r="AB1229" i="49"/>
  <c r="AH1229" i="49"/>
  <c r="V1229" i="49"/>
  <c r="AO1236" i="49"/>
  <c r="AE1236" i="49"/>
  <c r="Y1236" i="49"/>
  <c r="S1236" i="49"/>
  <c r="AJ1236" i="49"/>
  <c r="AK1236" i="49"/>
  <c r="AF1236" i="49"/>
  <c r="T1236" i="49"/>
  <c r="AP1236" i="49"/>
  <c r="Z1236" i="49"/>
  <c r="AO1241" i="49"/>
  <c r="AE1241" i="49"/>
  <c r="Y1241" i="49"/>
  <c r="S1241" i="49"/>
  <c r="AJ1241" i="49"/>
  <c r="AK1241" i="49"/>
  <c r="AP1241" i="49"/>
  <c r="Z1241" i="49"/>
  <c r="AF1241" i="49"/>
  <c r="T1241" i="49"/>
  <c r="AO1175" i="49"/>
  <c r="AE1175" i="49"/>
  <c r="Y1175" i="49"/>
  <c r="S1175" i="49"/>
  <c r="AJ1175" i="49"/>
  <c r="AK1175" i="49"/>
  <c r="AP1175" i="49"/>
  <c r="Z1175" i="49"/>
  <c r="AF1175" i="49"/>
  <c r="T1175" i="49"/>
  <c r="AS1183" i="49"/>
  <c r="AI1183" i="49"/>
  <c r="AC1183" i="49"/>
  <c r="W1183" i="49"/>
  <c r="AN1183" i="49"/>
  <c r="AM1183" i="49"/>
  <c r="AH1183" i="49"/>
  <c r="V1183" i="49"/>
  <c r="AR1183" i="49"/>
  <c r="AB1183" i="49"/>
  <c r="AS1189" i="49"/>
  <c r="AI1189" i="49"/>
  <c r="AC1189" i="49"/>
  <c r="W1189" i="49"/>
  <c r="AN1189" i="49"/>
  <c r="AM1189" i="49"/>
  <c r="AH1189" i="49"/>
  <c r="V1189" i="49"/>
  <c r="AR1189" i="49"/>
  <c r="AB1189" i="49"/>
  <c r="AS1173" i="49"/>
  <c r="AI1173" i="49"/>
  <c r="AC1173" i="49"/>
  <c r="W1173" i="49"/>
  <c r="AN1173" i="49"/>
  <c r="AM1173" i="49"/>
  <c r="AR1173" i="49"/>
  <c r="AB1173" i="49"/>
  <c r="AH1173" i="49"/>
  <c r="V1173" i="49"/>
  <c r="AO1177" i="49"/>
  <c r="AE1177" i="49"/>
  <c r="Y1177" i="49"/>
  <c r="S1177" i="49"/>
  <c r="AJ1177" i="49"/>
  <c r="AK1177" i="49"/>
  <c r="AF1177" i="49"/>
  <c r="T1177" i="49"/>
  <c r="AP1177" i="49"/>
  <c r="Z1177" i="49"/>
  <c r="AS1181" i="49"/>
  <c r="AI1181" i="49"/>
  <c r="AC1181" i="49"/>
  <c r="W1181" i="49"/>
  <c r="AN1181" i="49"/>
  <c r="AM1181" i="49"/>
  <c r="AR1181" i="49"/>
  <c r="AB1181" i="49"/>
  <c r="AH1181" i="49"/>
  <c r="V1181" i="49"/>
  <c r="AO1185" i="49"/>
  <c r="AE1185" i="49"/>
  <c r="Y1185" i="49"/>
  <c r="S1185" i="49"/>
  <c r="AJ1185" i="49"/>
  <c r="AK1185" i="49"/>
  <c r="AP1185" i="49"/>
  <c r="Z1185" i="49"/>
  <c r="AF1185" i="49"/>
  <c r="T1185" i="49"/>
  <c r="AS1193" i="49"/>
  <c r="AI1193" i="49"/>
  <c r="AC1193" i="49"/>
  <c r="W1193" i="49"/>
  <c r="AN1193" i="49"/>
  <c r="AM1193" i="49"/>
  <c r="AH1193" i="49"/>
  <c r="AR1193" i="49"/>
  <c r="AB1193" i="49"/>
  <c r="V1193" i="49"/>
  <c r="AO1191" i="49"/>
  <c r="AE1191" i="49"/>
  <c r="Y1191" i="49"/>
  <c r="S1191" i="49"/>
  <c r="AJ1191" i="49"/>
  <c r="AK1191" i="49"/>
  <c r="AF1191" i="49"/>
  <c r="T1191" i="49"/>
  <c r="AP1191" i="49"/>
  <c r="Z1191" i="49"/>
  <c r="AS1159" i="49"/>
  <c r="AI1159" i="49"/>
  <c r="AC1159" i="49"/>
  <c r="W1159" i="49"/>
  <c r="AN1159" i="49"/>
  <c r="AM1159" i="49"/>
  <c r="AH1159" i="49"/>
  <c r="V1159" i="49"/>
  <c r="AR1159" i="49"/>
  <c r="AB1159" i="49"/>
  <c r="AO1157" i="49"/>
  <c r="AE1157" i="49"/>
  <c r="Y1157" i="49"/>
  <c r="S1157" i="49"/>
  <c r="AJ1157" i="49"/>
  <c r="AK1157" i="49"/>
  <c r="AF1157" i="49"/>
  <c r="T1157" i="49"/>
  <c r="AP1157" i="49"/>
  <c r="Z1157" i="49"/>
  <c r="AS1161" i="49"/>
  <c r="AI1161" i="49"/>
  <c r="AC1161" i="49"/>
  <c r="W1161" i="49"/>
  <c r="AN1161" i="49"/>
  <c r="AM1161" i="49"/>
  <c r="AR1161" i="49"/>
  <c r="AB1161" i="49"/>
  <c r="AH1161" i="49"/>
  <c r="V1161" i="49"/>
  <c r="AS1171" i="49"/>
  <c r="AI1171" i="49"/>
  <c r="AC1171" i="49"/>
  <c r="W1171" i="49"/>
  <c r="AN1171" i="49"/>
  <c r="AM1171" i="49"/>
  <c r="AH1171" i="49"/>
  <c r="V1171" i="49"/>
  <c r="AR1171" i="49"/>
  <c r="AB1171" i="49"/>
  <c r="AO1179" i="49"/>
  <c r="AE1179" i="49"/>
  <c r="Y1179" i="49"/>
  <c r="S1179" i="49"/>
  <c r="AJ1179" i="49"/>
  <c r="AK1179" i="49"/>
  <c r="AP1179" i="49"/>
  <c r="Z1179" i="49"/>
  <c r="AF1179" i="49"/>
  <c r="T1179" i="49"/>
  <c r="AO1163" i="49"/>
  <c r="AE1163" i="49"/>
  <c r="Y1163" i="49"/>
  <c r="S1163" i="49"/>
  <c r="AJ1163" i="49"/>
  <c r="AM1163" i="49"/>
  <c r="AR1163" i="49"/>
  <c r="AH1163" i="49"/>
  <c r="AB1163" i="49"/>
  <c r="V1163" i="49"/>
  <c r="AO1165" i="49"/>
  <c r="AE1165" i="49"/>
  <c r="Y1165" i="49"/>
  <c r="S1165" i="49"/>
  <c r="AJ1165" i="49"/>
  <c r="AM1165" i="49"/>
  <c r="AR1165" i="49"/>
  <c r="AH1165" i="49"/>
  <c r="AB1165" i="49"/>
  <c r="V1165" i="49"/>
  <c r="AO1167" i="49"/>
  <c r="AE1167" i="49"/>
  <c r="Y1167" i="49"/>
  <c r="S1167" i="49"/>
  <c r="AJ1167" i="49"/>
  <c r="AM1167" i="49"/>
  <c r="AR1167" i="49"/>
  <c r="AH1167" i="49"/>
  <c r="AB1167" i="49"/>
  <c r="V1167" i="49"/>
  <c r="AO1169" i="49"/>
  <c r="AE1169" i="49"/>
  <c r="Y1169" i="49"/>
  <c r="S1169" i="49"/>
  <c r="AJ1169" i="49"/>
  <c r="AM1169" i="49"/>
  <c r="AR1169" i="49"/>
  <c r="AH1169" i="49"/>
  <c r="AB1169" i="49"/>
  <c r="V1169" i="49"/>
  <c r="AS1187" i="49"/>
  <c r="AI1187" i="49"/>
  <c r="AC1187" i="49"/>
  <c r="W1187" i="49"/>
  <c r="AN1187" i="49"/>
  <c r="AM1187" i="49"/>
  <c r="AR1187" i="49"/>
  <c r="AB1187" i="49"/>
  <c r="AH1187" i="49"/>
  <c r="V1187" i="49"/>
  <c r="AO1195" i="49"/>
  <c r="AE1195" i="49"/>
  <c r="Y1195" i="49"/>
  <c r="S1195" i="49"/>
  <c r="AJ1195" i="49"/>
  <c r="AM1195" i="49"/>
  <c r="AR1195" i="49"/>
  <c r="AH1195" i="49"/>
  <c r="AB1195" i="49"/>
  <c r="V1195" i="49"/>
  <c r="AO1197" i="49"/>
  <c r="AE1197" i="49"/>
  <c r="Y1197" i="49"/>
  <c r="S1197" i="49"/>
  <c r="AJ1197" i="49"/>
  <c r="AM1197" i="49"/>
  <c r="AR1197" i="49"/>
  <c r="AH1197" i="49"/>
  <c r="AB1197" i="49"/>
  <c r="V1197" i="49"/>
  <c r="AS1175" i="49"/>
  <c r="AI1175" i="49"/>
  <c r="AC1175" i="49"/>
  <c r="W1175" i="49"/>
  <c r="AN1175" i="49"/>
  <c r="AM1175" i="49"/>
  <c r="AH1175" i="49"/>
  <c r="V1175" i="49"/>
  <c r="AR1175" i="49"/>
  <c r="AB1175" i="49"/>
  <c r="AO1183" i="49"/>
  <c r="AE1183" i="49"/>
  <c r="Y1183" i="49"/>
  <c r="S1183" i="49"/>
  <c r="AJ1183" i="49"/>
  <c r="AK1183" i="49"/>
  <c r="AP1183" i="49"/>
  <c r="Z1183" i="49"/>
  <c r="AF1183" i="49"/>
  <c r="T1183" i="49"/>
  <c r="AO1189" i="49"/>
  <c r="AE1189" i="49"/>
  <c r="Y1189" i="49"/>
  <c r="S1189" i="49"/>
  <c r="AJ1189" i="49"/>
  <c r="AK1189" i="49"/>
  <c r="AP1189" i="49"/>
  <c r="Z1189" i="49"/>
  <c r="T1189" i="49"/>
  <c r="AF1189" i="49"/>
  <c r="AO1173" i="49"/>
  <c r="AE1173" i="49"/>
  <c r="Y1173" i="49"/>
  <c r="S1173" i="49"/>
  <c r="AJ1173" i="49"/>
  <c r="AK1173" i="49"/>
  <c r="AF1173" i="49"/>
  <c r="T1173" i="49"/>
  <c r="AP1173" i="49"/>
  <c r="Z1173" i="49"/>
  <c r="AS1177" i="49"/>
  <c r="AI1177" i="49"/>
  <c r="AC1177" i="49"/>
  <c r="W1177" i="49"/>
  <c r="AN1177" i="49"/>
  <c r="AM1177" i="49"/>
  <c r="AR1177" i="49"/>
  <c r="AB1177" i="49"/>
  <c r="AH1177" i="49"/>
  <c r="V1177" i="49"/>
  <c r="AO1181" i="49"/>
  <c r="AE1181" i="49"/>
  <c r="Y1181" i="49"/>
  <c r="S1181" i="49"/>
  <c r="AJ1181" i="49"/>
  <c r="AK1181" i="49"/>
  <c r="AF1181" i="49"/>
  <c r="T1181" i="49"/>
  <c r="AP1181" i="49"/>
  <c r="Z1181" i="49"/>
  <c r="AS1185" i="49"/>
  <c r="AI1185" i="49"/>
  <c r="AC1185" i="49"/>
  <c r="W1185" i="49"/>
  <c r="AN1185" i="49"/>
  <c r="AM1185" i="49"/>
  <c r="AH1185" i="49"/>
  <c r="V1185" i="49"/>
  <c r="AR1185" i="49"/>
  <c r="AB1185" i="49"/>
  <c r="AO1193" i="49"/>
  <c r="AE1193" i="49"/>
  <c r="Y1193" i="49"/>
  <c r="S1193" i="49"/>
  <c r="AJ1193" i="49"/>
  <c r="AK1193" i="49"/>
  <c r="AP1193" i="49"/>
  <c r="Z1193" i="49"/>
  <c r="AF1193" i="49"/>
  <c r="T1193" i="49"/>
  <c r="AS1191" i="49"/>
  <c r="AI1191" i="49"/>
  <c r="AC1191" i="49"/>
  <c r="W1191" i="49"/>
  <c r="AN1191" i="49"/>
  <c r="AM1191" i="49"/>
  <c r="AR1191" i="49"/>
  <c r="AB1191" i="49"/>
  <c r="V1191" i="49"/>
  <c r="AH1191" i="49"/>
  <c r="AO1159" i="49"/>
  <c r="AE1159" i="49"/>
  <c r="Y1159" i="49"/>
  <c r="S1159" i="49"/>
  <c r="AJ1159" i="49"/>
  <c r="AK1159" i="49"/>
  <c r="AP1159" i="49"/>
  <c r="Z1159" i="49"/>
  <c r="AF1159" i="49"/>
  <c r="T1159" i="49"/>
  <c r="AS1157" i="49"/>
  <c r="AI1157" i="49"/>
  <c r="AC1157" i="49"/>
  <c r="W1157" i="49"/>
  <c r="AN1157" i="49"/>
  <c r="AM1157" i="49"/>
  <c r="AR1157" i="49"/>
  <c r="AB1157" i="49"/>
  <c r="AH1157" i="49"/>
  <c r="V1157" i="49"/>
  <c r="AO1161" i="49"/>
  <c r="AE1161" i="49"/>
  <c r="Y1161" i="49"/>
  <c r="S1161" i="49"/>
  <c r="AJ1161" i="49"/>
  <c r="AK1161" i="49"/>
  <c r="AP1161" i="49"/>
  <c r="AF1161" i="49"/>
  <c r="T1161" i="49"/>
  <c r="Z1161" i="49"/>
  <c r="AO1171" i="49"/>
  <c r="AE1171" i="49"/>
  <c r="Y1171" i="49"/>
  <c r="S1171" i="49"/>
  <c r="AJ1171" i="49"/>
  <c r="AK1171" i="49"/>
  <c r="AP1171" i="49"/>
  <c r="Z1171" i="49"/>
  <c r="AF1171" i="49"/>
  <c r="T1171" i="49"/>
  <c r="AS1179" i="49"/>
  <c r="AI1179" i="49"/>
  <c r="AC1179" i="49"/>
  <c r="W1179" i="49"/>
  <c r="AN1179" i="49"/>
  <c r="AM1179" i="49"/>
  <c r="AH1179" i="49"/>
  <c r="V1179" i="49"/>
  <c r="AR1179" i="49"/>
  <c r="AB1179" i="49"/>
  <c r="AS1163" i="49"/>
  <c r="AI1163" i="49"/>
  <c r="AC1163" i="49"/>
  <c r="W1163" i="49"/>
  <c r="AN1163" i="49"/>
  <c r="AK1163" i="49"/>
  <c r="AP1163" i="49"/>
  <c r="AF1163" i="49"/>
  <c r="Z1163" i="49"/>
  <c r="T1163" i="49"/>
  <c r="AS1165" i="49"/>
  <c r="AI1165" i="49"/>
  <c r="AC1165" i="49"/>
  <c r="W1165" i="49"/>
  <c r="AN1165" i="49"/>
  <c r="AK1165" i="49"/>
  <c r="AP1165" i="49"/>
  <c r="AF1165" i="49"/>
  <c r="Z1165" i="49"/>
  <c r="T1165" i="49"/>
  <c r="AS1167" i="49"/>
  <c r="AI1167" i="49"/>
  <c r="AC1167" i="49"/>
  <c r="W1167" i="49"/>
  <c r="AN1167" i="49"/>
  <c r="AK1167" i="49"/>
  <c r="AP1167" i="49"/>
  <c r="AF1167" i="49"/>
  <c r="Z1167" i="49"/>
  <c r="T1167" i="49"/>
  <c r="AS1169" i="49"/>
  <c r="AI1169" i="49"/>
  <c r="AC1169" i="49"/>
  <c r="W1169" i="49"/>
  <c r="AN1169" i="49"/>
  <c r="AK1169" i="49"/>
  <c r="AP1169" i="49"/>
  <c r="AF1169" i="49"/>
  <c r="Z1169" i="49"/>
  <c r="T1169" i="49"/>
  <c r="AO1187" i="49"/>
  <c r="AE1187" i="49"/>
  <c r="Y1187" i="49"/>
  <c r="S1187" i="49"/>
  <c r="AJ1187" i="49"/>
  <c r="AK1187" i="49"/>
  <c r="AF1187" i="49"/>
  <c r="T1187" i="49"/>
  <c r="AP1187" i="49"/>
  <c r="Z1187" i="49"/>
  <c r="AS1195" i="49"/>
  <c r="AI1195" i="49"/>
  <c r="AC1195" i="49"/>
  <c r="W1195" i="49"/>
  <c r="AN1195" i="49"/>
  <c r="AK1195" i="49"/>
  <c r="AP1195" i="49"/>
  <c r="AF1195" i="49"/>
  <c r="Z1195" i="49"/>
  <c r="T1195" i="49"/>
  <c r="AS1197" i="49"/>
  <c r="AI1197" i="49"/>
  <c r="AC1197" i="49"/>
  <c r="W1197" i="49"/>
  <c r="AN1197" i="49"/>
  <c r="AK1197" i="49"/>
  <c r="AP1197" i="49"/>
  <c r="AF1197" i="49"/>
  <c r="Z1197" i="49"/>
  <c r="T1197" i="49"/>
  <c r="AO1114" i="49"/>
  <c r="AE1114" i="49"/>
  <c r="Y1114" i="49"/>
  <c r="S1114" i="49"/>
  <c r="AJ1114" i="49"/>
  <c r="AK1114" i="49"/>
  <c r="AP1114" i="49"/>
  <c r="Z1114" i="49"/>
  <c r="AF1114" i="49"/>
  <c r="T1114" i="49"/>
  <c r="AS1129" i="49"/>
  <c r="AI1129" i="49"/>
  <c r="AC1129" i="49"/>
  <c r="W1129" i="49"/>
  <c r="AN1129" i="49"/>
  <c r="AM1129" i="49"/>
  <c r="AH1129" i="49"/>
  <c r="V1129" i="49"/>
  <c r="AR1129" i="49"/>
  <c r="AB1129" i="49"/>
  <c r="AO1137" i="49"/>
  <c r="AE1137" i="49"/>
  <c r="Y1137" i="49"/>
  <c r="S1137" i="49"/>
  <c r="AJ1137" i="49"/>
  <c r="AK1137" i="49"/>
  <c r="AP1137" i="49"/>
  <c r="Z1137" i="49"/>
  <c r="AF1137" i="49"/>
  <c r="T1137" i="49"/>
  <c r="AO1145" i="49"/>
  <c r="AE1145" i="49"/>
  <c r="Y1145" i="49"/>
  <c r="S1145" i="49"/>
  <c r="AJ1145" i="49"/>
  <c r="AK1145" i="49"/>
  <c r="AP1145" i="49"/>
  <c r="Z1145" i="49"/>
  <c r="T1145" i="49"/>
  <c r="AF1145" i="49"/>
  <c r="AO1116" i="49"/>
  <c r="AE1116" i="49"/>
  <c r="Y1116" i="49"/>
  <c r="S1116" i="49"/>
  <c r="AJ1116" i="49"/>
  <c r="AM1116" i="49"/>
  <c r="AR1116" i="49"/>
  <c r="AH1116" i="49"/>
  <c r="AB1116" i="49"/>
  <c r="V1116" i="49"/>
  <c r="AO1118" i="49"/>
  <c r="AE1118" i="49"/>
  <c r="Y1118" i="49"/>
  <c r="S1118" i="49"/>
  <c r="AJ1118" i="49"/>
  <c r="AM1118" i="49"/>
  <c r="AR1118" i="49"/>
  <c r="AH1118" i="49"/>
  <c r="AB1118" i="49"/>
  <c r="V1118" i="49"/>
  <c r="AO1120" i="49"/>
  <c r="AE1120" i="49"/>
  <c r="Y1120" i="49"/>
  <c r="S1120" i="49"/>
  <c r="AJ1120" i="49"/>
  <c r="AM1120" i="49"/>
  <c r="AR1120" i="49"/>
  <c r="AH1120" i="49"/>
  <c r="AB1120" i="49"/>
  <c r="V1120" i="49"/>
  <c r="AO1122" i="49"/>
  <c r="AE1122" i="49"/>
  <c r="Y1122" i="49"/>
  <c r="S1122" i="49"/>
  <c r="AJ1122" i="49"/>
  <c r="AM1122" i="49"/>
  <c r="AR1122" i="49"/>
  <c r="AH1122" i="49"/>
  <c r="AB1122" i="49"/>
  <c r="V1122" i="49"/>
  <c r="AJ1124" i="49"/>
  <c r="AO1124" i="49"/>
  <c r="Y1124" i="49"/>
  <c r="AE1124" i="49"/>
  <c r="S1124" i="49"/>
  <c r="AP1124" i="49"/>
  <c r="AF1124" i="49"/>
  <c r="Z1124" i="49"/>
  <c r="T1124" i="49"/>
  <c r="AK1124" i="49"/>
  <c r="AO1127" i="49"/>
  <c r="AE1127" i="49"/>
  <c r="Y1127" i="49"/>
  <c r="S1127" i="49"/>
  <c r="AJ1127" i="49"/>
  <c r="AK1127" i="49"/>
  <c r="AF1127" i="49"/>
  <c r="T1127" i="49"/>
  <c r="AP1127" i="49"/>
  <c r="Z1127" i="49"/>
  <c r="AS1131" i="49"/>
  <c r="AI1131" i="49"/>
  <c r="AC1131" i="49"/>
  <c r="W1131" i="49"/>
  <c r="AN1131" i="49"/>
  <c r="AM1131" i="49"/>
  <c r="AR1131" i="49"/>
  <c r="AB1131" i="49"/>
  <c r="AH1131" i="49"/>
  <c r="V1131" i="49"/>
  <c r="AO1135" i="49"/>
  <c r="AE1135" i="49"/>
  <c r="Y1135" i="49"/>
  <c r="S1135" i="49"/>
  <c r="AJ1135" i="49"/>
  <c r="AK1135" i="49"/>
  <c r="AF1135" i="49"/>
  <c r="T1135" i="49"/>
  <c r="AP1135" i="49"/>
  <c r="Z1135" i="49"/>
  <c r="AS1143" i="49"/>
  <c r="AI1143" i="49"/>
  <c r="AC1143" i="49"/>
  <c r="W1143" i="49"/>
  <c r="AN1143" i="49"/>
  <c r="AM1143" i="49"/>
  <c r="AR1143" i="49"/>
  <c r="AB1143" i="49"/>
  <c r="AH1143" i="49"/>
  <c r="V1143" i="49"/>
  <c r="AO1110" i="49"/>
  <c r="AE1110" i="49"/>
  <c r="Y1110" i="49"/>
  <c r="S1110" i="49"/>
  <c r="AJ1110" i="49"/>
  <c r="AK1110" i="49"/>
  <c r="AP1110" i="49"/>
  <c r="Z1110" i="49"/>
  <c r="AF1110" i="49"/>
  <c r="T1110" i="49"/>
  <c r="AS1112" i="49"/>
  <c r="AI1112" i="49"/>
  <c r="AC1112" i="49"/>
  <c r="W1112" i="49"/>
  <c r="AN1112" i="49"/>
  <c r="AM1112" i="49"/>
  <c r="AR1112" i="49"/>
  <c r="AB1112" i="49"/>
  <c r="AH1112" i="49"/>
  <c r="V1112" i="49"/>
  <c r="AO1125" i="49"/>
  <c r="AE1125" i="49"/>
  <c r="Y1125" i="49"/>
  <c r="S1125" i="49"/>
  <c r="AJ1125" i="49"/>
  <c r="AK1125" i="49"/>
  <c r="AP1125" i="49"/>
  <c r="Z1125" i="49"/>
  <c r="AF1125" i="49"/>
  <c r="T1125" i="49"/>
  <c r="AS1133" i="49"/>
  <c r="AI1133" i="49"/>
  <c r="AC1133" i="49"/>
  <c r="W1133" i="49"/>
  <c r="AN1133" i="49"/>
  <c r="AM1133" i="49"/>
  <c r="AH1133" i="49"/>
  <c r="V1133" i="49"/>
  <c r="AR1133" i="49"/>
  <c r="AB1133" i="49"/>
  <c r="AO1141" i="49"/>
  <c r="AE1141" i="49"/>
  <c r="Y1141" i="49"/>
  <c r="S1141" i="49"/>
  <c r="AJ1141" i="49"/>
  <c r="AK1141" i="49"/>
  <c r="AP1141" i="49"/>
  <c r="Z1141" i="49"/>
  <c r="AF1141" i="49"/>
  <c r="T1141" i="49"/>
  <c r="AO1139" i="49"/>
  <c r="AE1139" i="49"/>
  <c r="Y1139" i="49"/>
  <c r="S1139" i="49"/>
  <c r="AJ1139" i="49"/>
  <c r="AK1139" i="49"/>
  <c r="AF1139" i="49"/>
  <c r="T1139" i="49"/>
  <c r="AP1139" i="49"/>
  <c r="Z1139" i="49"/>
  <c r="AS1147" i="49"/>
  <c r="AI1147" i="49"/>
  <c r="AC1147" i="49"/>
  <c r="W1147" i="49"/>
  <c r="AN1147" i="49"/>
  <c r="AM1147" i="49"/>
  <c r="AH1147" i="49"/>
  <c r="V1147" i="49"/>
  <c r="AR1147" i="49"/>
  <c r="AB1147" i="49"/>
  <c r="AO1149" i="49"/>
  <c r="AE1149" i="49"/>
  <c r="Y1149" i="49"/>
  <c r="S1149" i="49"/>
  <c r="AJ1149" i="49"/>
  <c r="AM1149" i="49"/>
  <c r="AR1149" i="49"/>
  <c r="AH1149" i="49"/>
  <c r="AB1149" i="49"/>
  <c r="V1149" i="49"/>
  <c r="AO1151" i="49"/>
  <c r="AE1151" i="49"/>
  <c r="Y1151" i="49"/>
  <c r="S1151" i="49"/>
  <c r="AJ1151" i="49"/>
  <c r="AM1151" i="49"/>
  <c r="AR1151" i="49"/>
  <c r="AH1151" i="49"/>
  <c r="AB1151" i="49"/>
  <c r="V1151" i="49"/>
  <c r="AS1114" i="49"/>
  <c r="AI1114" i="49"/>
  <c r="AC1114" i="49"/>
  <c r="W1114" i="49"/>
  <c r="AN1114" i="49"/>
  <c r="AM1114" i="49"/>
  <c r="AH1114" i="49"/>
  <c r="V1114" i="49"/>
  <c r="AR1114" i="49"/>
  <c r="AB1114" i="49"/>
  <c r="AO1129" i="49"/>
  <c r="AE1129" i="49"/>
  <c r="Y1129" i="49"/>
  <c r="S1129" i="49"/>
  <c r="AJ1129" i="49"/>
  <c r="AK1129" i="49"/>
  <c r="AP1129" i="49"/>
  <c r="Z1129" i="49"/>
  <c r="AF1129" i="49"/>
  <c r="T1129" i="49"/>
  <c r="AS1137" i="49"/>
  <c r="AI1137" i="49"/>
  <c r="AC1137" i="49"/>
  <c r="W1137" i="49"/>
  <c r="AN1137" i="49"/>
  <c r="AM1137" i="49"/>
  <c r="AH1137" i="49"/>
  <c r="V1137" i="49"/>
  <c r="AR1137" i="49"/>
  <c r="AB1137" i="49"/>
  <c r="AS1145" i="49"/>
  <c r="AI1145" i="49"/>
  <c r="AC1145" i="49"/>
  <c r="W1145" i="49"/>
  <c r="AN1145" i="49"/>
  <c r="AM1145" i="49"/>
  <c r="AH1145" i="49"/>
  <c r="V1145" i="49"/>
  <c r="AR1145" i="49"/>
  <c r="AB1145" i="49"/>
  <c r="AS1116" i="49"/>
  <c r="AI1116" i="49"/>
  <c r="AC1116" i="49"/>
  <c r="W1116" i="49"/>
  <c r="AN1116" i="49"/>
  <c r="AK1116" i="49"/>
  <c r="AP1116" i="49"/>
  <c r="AF1116" i="49"/>
  <c r="Z1116" i="49"/>
  <c r="T1116" i="49"/>
  <c r="AS1118" i="49"/>
  <c r="AI1118" i="49"/>
  <c r="AC1118" i="49"/>
  <c r="W1118" i="49"/>
  <c r="AN1118" i="49"/>
  <c r="AK1118" i="49"/>
  <c r="AP1118" i="49"/>
  <c r="AF1118" i="49"/>
  <c r="Z1118" i="49"/>
  <c r="T1118" i="49"/>
  <c r="AS1120" i="49"/>
  <c r="AI1120" i="49"/>
  <c r="AC1120" i="49"/>
  <c r="W1120" i="49"/>
  <c r="AN1120" i="49"/>
  <c r="AK1120" i="49"/>
  <c r="AP1120" i="49"/>
  <c r="AF1120" i="49"/>
  <c r="Z1120" i="49"/>
  <c r="T1120" i="49"/>
  <c r="AS1122" i="49"/>
  <c r="AI1122" i="49"/>
  <c r="AC1122" i="49"/>
  <c r="W1122" i="49"/>
  <c r="AN1122" i="49"/>
  <c r="AK1122" i="49"/>
  <c r="AP1122" i="49"/>
  <c r="AF1122" i="49"/>
  <c r="Z1122" i="49"/>
  <c r="T1122" i="49"/>
  <c r="AN1124" i="49"/>
  <c r="AS1124" i="49"/>
  <c r="AC1124" i="49"/>
  <c r="AI1124" i="49"/>
  <c r="W1124" i="49"/>
  <c r="AR1124" i="49"/>
  <c r="AH1124" i="49"/>
  <c r="AB1124" i="49"/>
  <c r="V1124" i="49"/>
  <c r="AM1124" i="49"/>
  <c r="AS1127" i="49"/>
  <c r="AI1127" i="49"/>
  <c r="AC1127" i="49"/>
  <c r="W1127" i="49"/>
  <c r="AN1127" i="49"/>
  <c r="AM1127" i="49"/>
  <c r="AR1127" i="49"/>
  <c r="AB1127" i="49"/>
  <c r="AH1127" i="49"/>
  <c r="V1127" i="49"/>
  <c r="AO1131" i="49"/>
  <c r="AE1131" i="49"/>
  <c r="Y1131" i="49"/>
  <c r="S1131" i="49"/>
  <c r="AJ1131" i="49"/>
  <c r="AK1131" i="49"/>
  <c r="AF1131" i="49"/>
  <c r="T1131" i="49"/>
  <c r="AP1131" i="49"/>
  <c r="Z1131" i="49"/>
  <c r="AS1135" i="49"/>
  <c r="AI1135" i="49"/>
  <c r="AC1135" i="49"/>
  <c r="W1135" i="49"/>
  <c r="AN1135" i="49"/>
  <c r="AM1135" i="49"/>
  <c r="AR1135" i="49"/>
  <c r="AB1135" i="49"/>
  <c r="AH1135" i="49"/>
  <c r="V1135" i="49"/>
  <c r="AO1143" i="49"/>
  <c r="AE1143" i="49"/>
  <c r="Y1143" i="49"/>
  <c r="S1143" i="49"/>
  <c r="AJ1143" i="49"/>
  <c r="AK1143" i="49"/>
  <c r="AF1143" i="49"/>
  <c r="T1143" i="49"/>
  <c r="AP1143" i="49"/>
  <c r="Z1143" i="49"/>
  <c r="AS1110" i="49"/>
  <c r="AI1110" i="49"/>
  <c r="AC1110" i="49"/>
  <c r="W1110" i="49"/>
  <c r="AN1110" i="49"/>
  <c r="AM1110" i="49"/>
  <c r="AH1110" i="49"/>
  <c r="V1110" i="49"/>
  <c r="AR1110" i="49"/>
  <c r="AB1110" i="49"/>
  <c r="AO1112" i="49"/>
  <c r="AE1112" i="49"/>
  <c r="Y1112" i="49"/>
  <c r="S1112" i="49"/>
  <c r="AJ1112" i="49"/>
  <c r="AK1112" i="49"/>
  <c r="AF1112" i="49"/>
  <c r="T1112" i="49"/>
  <c r="AP1112" i="49"/>
  <c r="Z1112" i="49"/>
  <c r="AS1125" i="49"/>
  <c r="AI1125" i="49"/>
  <c r="AC1125" i="49"/>
  <c r="W1125" i="49"/>
  <c r="AN1125" i="49"/>
  <c r="AM1125" i="49"/>
  <c r="AH1125" i="49"/>
  <c r="V1125" i="49"/>
  <c r="AR1125" i="49"/>
  <c r="AB1125" i="49"/>
  <c r="AO1133" i="49"/>
  <c r="AE1133" i="49"/>
  <c r="Y1133" i="49"/>
  <c r="S1133" i="49"/>
  <c r="AJ1133" i="49"/>
  <c r="AK1133" i="49"/>
  <c r="AP1133" i="49"/>
  <c r="Z1133" i="49"/>
  <c r="AF1133" i="49"/>
  <c r="T1133" i="49"/>
  <c r="AS1141" i="49"/>
  <c r="AI1141" i="49"/>
  <c r="AC1141" i="49"/>
  <c r="W1141" i="49"/>
  <c r="AN1141" i="49"/>
  <c r="AM1141" i="49"/>
  <c r="AH1141" i="49"/>
  <c r="V1141" i="49"/>
  <c r="AR1141" i="49"/>
  <c r="AB1141" i="49"/>
  <c r="AS1139" i="49"/>
  <c r="AI1139" i="49"/>
  <c r="AC1139" i="49"/>
  <c r="W1139" i="49"/>
  <c r="AN1139" i="49"/>
  <c r="AM1139" i="49"/>
  <c r="AR1139" i="49"/>
  <c r="AB1139" i="49"/>
  <c r="V1139" i="49"/>
  <c r="AH1139" i="49"/>
  <c r="AO1147" i="49"/>
  <c r="AE1147" i="49"/>
  <c r="Y1147" i="49"/>
  <c r="S1147" i="49"/>
  <c r="AJ1147" i="49"/>
  <c r="AK1147" i="49"/>
  <c r="AP1147" i="49"/>
  <c r="Z1147" i="49"/>
  <c r="AF1147" i="49"/>
  <c r="T1147" i="49"/>
  <c r="AS1149" i="49"/>
  <c r="AI1149" i="49"/>
  <c r="AC1149" i="49"/>
  <c r="W1149" i="49"/>
  <c r="AN1149" i="49"/>
  <c r="AK1149" i="49"/>
  <c r="AP1149" i="49"/>
  <c r="AF1149" i="49"/>
  <c r="Z1149" i="49"/>
  <c r="T1149" i="49"/>
  <c r="AS1151" i="49"/>
  <c r="AI1151" i="49"/>
  <c r="AC1151" i="49"/>
  <c r="W1151" i="49"/>
  <c r="AN1151" i="49"/>
  <c r="AK1151" i="49"/>
  <c r="AP1151" i="49"/>
  <c r="AF1151" i="49"/>
  <c r="Z1151" i="49"/>
  <c r="T1151" i="49"/>
  <c r="E93" i="49" l="1"/>
  <c r="E92" i="49"/>
  <c r="E91" i="49"/>
  <c r="E90" i="49"/>
  <c r="E89" i="49"/>
  <c r="E88" i="49"/>
  <c r="E87" i="49"/>
  <c r="E86" i="49"/>
  <c r="E85" i="49"/>
  <c r="E84" i="49"/>
  <c r="E83" i="49"/>
  <c r="E82" i="49"/>
  <c r="E81" i="49"/>
  <c r="E80" i="49"/>
  <c r="E79" i="49"/>
  <c r="E78" i="49"/>
  <c r="E77" i="49"/>
  <c r="E76" i="49"/>
  <c r="E75" i="49"/>
  <c r="E74" i="49"/>
  <c r="E73" i="49"/>
  <c r="E72" i="49"/>
  <c r="E71" i="49"/>
  <c r="E70" i="49"/>
  <c r="E69" i="49"/>
  <c r="E68" i="49"/>
  <c r="E67" i="49"/>
  <c r="E66" i="49"/>
  <c r="E65" i="49"/>
  <c r="E64" i="49"/>
  <c r="E63" i="49"/>
  <c r="E62" i="49"/>
  <c r="E61" i="49"/>
  <c r="E60" i="49"/>
  <c r="E59" i="49"/>
  <c r="E58" i="49"/>
  <c r="E57" i="49"/>
  <c r="E56" i="49"/>
  <c r="E55" i="49"/>
  <c r="E54" i="49"/>
  <c r="E53" i="49"/>
  <c r="E52" i="49"/>
  <c r="AM1476" i="49"/>
  <c r="AM1430" i="49"/>
  <c r="AM1384" i="49"/>
  <c r="AM1338" i="49"/>
  <c r="AM1292" i="49"/>
  <c r="AM1246" i="49"/>
  <c r="AM1200" i="49"/>
  <c r="AM1154" i="49"/>
  <c r="AM1108" i="49"/>
  <c r="AM1062" i="49"/>
  <c r="AM1016" i="49"/>
  <c r="AM970" i="49"/>
  <c r="AM924" i="49"/>
  <c r="AM878" i="49"/>
  <c r="AM832" i="49"/>
  <c r="AM786" i="49"/>
  <c r="AM740" i="49"/>
  <c r="AM694" i="49"/>
  <c r="AM648" i="49"/>
  <c r="AM602" i="49"/>
  <c r="AM556" i="49"/>
  <c r="AM510" i="49"/>
  <c r="AM464" i="49"/>
  <c r="AM418" i="49"/>
  <c r="AM372" i="49"/>
  <c r="AM326" i="49"/>
  <c r="AM280" i="49"/>
  <c r="AM234" i="49"/>
  <c r="AM188" i="49"/>
  <c r="AM142" i="49"/>
  <c r="AM96" i="49"/>
  <c r="AM50" i="49"/>
  <c r="AM4" i="49"/>
  <c r="AH1476" i="49"/>
  <c r="AH1430" i="49"/>
  <c r="AH1384" i="49"/>
  <c r="AH1338" i="49"/>
  <c r="AH1292" i="49"/>
  <c r="AH1246" i="49"/>
  <c r="AH1200" i="49"/>
  <c r="AH1154" i="49"/>
  <c r="AH1108" i="49"/>
  <c r="AH1062" i="49"/>
  <c r="AH1016" i="49"/>
  <c r="AH970" i="49"/>
  <c r="AH924" i="49"/>
  <c r="AH878" i="49"/>
  <c r="AH832" i="49"/>
  <c r="AH786" i="49"/>
  <c r="AH740" i="49"/>
  <c r="AH694" i="49"/>
  <c r="AH648" i="49"/>
  <c r="AH602" i="49"/>
  <c r="AH556" i="49"/>
  <c r="AH510" i="49"/>
  <c r="AH464" i="49"/>
  <c r="AH418" i="49"/>
  <c r="AH372" i="49"/>
  <c r="AH326" i="49"/>
  <c r="AH280" i="49"/>
  <c r="AH234" i="49"/>
  <c r="AH188" i="49"/>
  <c r="AH142" i="49"/>
  <c r="AH96" i="49"/>
  <c r="AH50" i="49"/>
  <c r="X1476" i="49"/>
  <c r="X1430" i="49"/>
  <c r="X1384" i="49"/>
  <c r="X1338" i="49"/>
  <c r="X1292" i="49"/>
  <c r="X1246" i="49"/>
  <c r="X1200" i="49"/>
  <c r="X1154" i="49"/>
  <c r="X1108" i="49"/>
  <c r="X1062" i="49"/>
  <c r="X1016" i="49"/>
  <c r="X970" i="49"/>
  <c r="X924" i="49"/>
  <c r="X878" i="49"/>
  <c r="X832" i="49"/>
  <c r="X786" i="49"/>
  <c r="X740" i="49"/>
  <c r="X694" i="49"/>
  <c r="X648" i="49"/>
  <c r="X602" i="49"/>
  <c r="X556" i="49"/>
  <c r="X510" i="49"/>
  <c r="X464" i="49"/>
  <c r="X418" i="49"/>
  <c r="X372" i="49"/>
  <c r="X326" i="49"/>
  <c r="X280" i="49"/>
  <c r="X234" i="49"/>
  <c r="X188" i="49"/>
  <c r="X142" i="49"/>
  <c r="X96" i="49"/>
  <c r="X50" i="49"/>
  <c r="AH4" i="49"/>
  <c r="C37" i="49"/>
  <c r="C36" i="49"/>
  <c r="E1431" i="49" s="1"/>
  <c r="C35" i="49"/>
  <c r="C34" i="49"/>
  <c r="E1339" i="49" s="1"/>
  <c r="C33" i="49"/>
  <c r="C32" i="49"/>
  <c r="E1247" i="49" s="1"/>
  <c r="C31" i="49"/>
  <c r="C30" i="49"/>
  <c r="E1155" i="49" s="1"/>
  <c r="C29" i="49"/>
  <c r="C28" i="49"/>
  <c r="E1063" i="49" s="1"/>
  <c r="C27" i="49"/>
  <c r="C26" i="49"/>
  <c r="C25" i="49"/>
  <c r="C24" i="49"/>
  <c r="C23" i="49"/>
  <c r="C22" i="49"/>
  <c r="E787" i="49" s="1"/>
  <c r="C21" i="49"/>
  <c r="C20" i="49"/>
  <c r="E695" i="49" s="1"/>
  <c r="C19" i="49"/>
  <c r="C18" i="49"/>
  <c r="C17" i="49"/>
  <c r="C16" i="49"/>
  <c r="E511" i="49" s="1"/>
  <c r="C15" i="49"/>
  <c r="C14" i="49"/>
  <c r="C13" i="49"/>
  <c r="C12" i="49"/>
  <c r="E327" i="49" s="1"/>
  <c r="C11" i="49"/>
  <c r="C10" i="49"/>
  <c r="C9" i="49"/>
  <c r="C8" i="49"/>
  <c r="E143" i="49" s="1"/>
  <c r="C7" i="49"/>
  <c r="C6" i="49"/>
  <c r="C5" i="49"/>
  <c r="X4" i="49"/>
  <c r="E5" i="49"/>
  <c r="K5" i="49"/>
  <c r="Z5" i="49" s="1"/>
  <c r="M5" i="49"/>
  <c r="AB5" i="49" s="1"/>
  <c r="V5" i="49"/>
  <c r="AH5" i="49"/>
  <c r="AM2" i="49"/>
  <c r="AL2" i="49"/>
  <c r="S2" i="49"/>
  <c r="R2" i="49"/>
  <c r="Q2" i="49"/>
  <c r="P2" i="49"/>
  <c r="O2" i="49"/>
  <c r="L2" i="49"/>
  <c r="E1017" i="49"/>
  <c r="E833" i="49"/>
  <c r="E649" i="49"/>
  <c r="E557" i="49"/>
  <c r="E465" i="49"/>
  <c r="E373" i="49"/>
  <c r="E281" i="49"/>
  <c r="E189" i="49"/>
  <c r="E97" i="49"/>
  <c r="E1477" i="49"/>
  <c r="E1385" i="49"/>
  <c r="E1293" i="49"/>
  <c r="E1201" i="49"/>
  <c r="J1201" i="49" s="1"/>
  <c r="E1109" i="49"/>
  <c r="L1109" i="49" s="1"/>
  <c r="E971" i="49"/>
  <c r="E925" i="49"/>
  <c r="E879" i="49"/>
  <c r="E741" i="49"/>
  <c r="E603" i="49"/>
  <c r="E419" i="49"/>
  <c r="E235" i="49"/>
  <c r="E51" i="49"/>
  <c r="K465" i="49"/>
  <c r="AF5" i="49" l="1"/>
  <c r="T5" i="49"/>
  <c r="N5" i="49"/>
  <c r="L5" i="49"/>
  <c r="J5" i="49"/>
  <c r="AK465" i="49"/>
  <c r="Z465" i="49"/>
  <c r="AP465" i="49"/>
  <c r="T465" i="49"/>
  <c r="AF465" i="49"/>
  <c r="AQ1476" i="49"/>
  <c r="AK1476" i="49"/>
  <c r="AK1430" i="49"/>
  <c r="AQ1338" i="49"/>
  <c r="AK1338" i="49"/>
  <c r="AK1384" i="49"/>
  <c r="AQ1246" i="49"/>
  <c r="AK1246" i="49"/>
  <c r="AQ1154" i="49"/>
  <c r="AK1154" i="49"/>
  <c r="AQ1430" i="49"/>
  <c r="AK1292" i="49"/>
  <c r="AQ1200" i="49"/>
  <c r="AK1108" i="49"/>
  <c r="AQ1016" i="49"/>
  <c r="AK1016" i="49"/>
  <c r="AQ924" i="49"/>
  <c r="AK924" i="49"/>
  <c r="AQ832" i="49"/>
  <c r="AK832" i="49"/>
  <c r="AQ740" i="49"/>
  <c r="AK740" i="49"/>
  <c r="AQ648" i="49"/>
  <c r="AK648" i="49"/>
  <c r="AQ1384" i="49"/>
  <c r="AK1200" i="49"/>
  <c r="AQ1108" i="49"/>
  <c r="AK1062" i="49"/>
  <c r="AQ970" i="49"/>
  <c r="AK878" i="49"/>
  <c r="AQ786" i="49"/>
  <c r="AK694" i="49"/>
  <c r="AQ556" i="49"/>
  <c r="AK556" i="49"/>
  <c r="AQ464" i="49"/>
  <c r="AK464" i="49"/>
  <c r="AQ372" i="49"/>
  <c r="AK372" i="49"/>
  <c r="AQ280" i="49"/>
  <c r="AK280" i="49"/>
  <c r="AQ188" i="49"/>
  <c r="AK188" i="49"/>
  <c r="AQ96" i="49"/>
  <c r="AK96" i="49"/>
  <c r="AQ1292" i="49"/>
  <c r="AQ1062" i="49"/>
  <c r="AK970" i="49"/>
  <c r="AQ878" i="49"/>
  <c r="AK786" i="49"/>
  <c r="AQ4" i="49"/>
  <c r="E36" i="49"/>
  <c r="E34" i="49"/>
  <c r="E32" i="49"/>
  <c r="E30" i="49"/>
  <c r="E28" i="49"/>
  <c r="E26" i="49"/>
  <c r="E24" i="49"/>
  <c r="E22" i="49"/>
  <c r="E20" i="49"/>
  <c r="E18" i="49"/>
  <c r="E16" i="49"/>
  <c r="E14" i="49"/>
  <c r="E12" i="49"/>
  <c r="E10" i="49"/>
  <c r="E8" i="49"/>
  <c r="E6" i="49"/>
  <c r="M51" i="49"/>
  <c r="K51" i="49"/>
  <c r="E7" i="49"/>
  <c r="E185" i="49"/>
  <c r="E184" i="49"/>
  <c r="E183" i="49"/>
  <c r="E182" i="49"/>
  <c r="E181" i="49"/>
  <c r="E180" i="49"/>
  <c r="E179" i="49"/>
  <c r="E178" i="49"/>
  <c r="E177" i="49"/>
  <c r="E176" i="49"/>
  <c r="E175" i="49"/>
  <c r="E174" i="49"/>
  <c r="E173" i="49"/>
  <c r="E172" i="49"/>
  <c r="E171" i="49"/>
  <c r="E170" i="49"/>
  <c r="E169" i="49"/>
  <c r="E168" i="49"/>
  <c r="E167" i="49"/>
  <c r="E166" i="49"/>
  <c r="E165" i="49"/>
  <c r="E164" i="49"/>
  <c r="E163" i="49"/>
  <c r="E162" i="49"/>
  <c r="E161" i="49"/>
  <c r="E160" i="49"/>
  <c r="E159" i="49"/>
  <c r="E158" i="49"/>
  <c r="E157" i="49"/>
  <c r="E156" i="49"/>
  <c r="E155" i="49"/>
  <c r="E154" i="49"/>
  <c r="E153" i="49"/>
  <c r="E152" i="49"/>
  <c r="E151" i="49"/>
  <c r="E150" i="49"/>
  <c r="E149" i="49"/>
  <c r="E148" i="49"/>
  <c r="E147" i="49"/>
  <c r="E146" i="49"/>
  <c r="E145" i="49"/>
  <c r="E144" i="49"/>
  <c r="M143" i="49"/>
  <c r="K143" i="49"/>
  <c r="E9" i="49"/>
  <c r="E277" i="49"/>
  <c r="E276" i="49"/>
  <c r="E275" i="49"/>
  <c r="E274" i="49"/>
  <c r="E273" i="49"/>
  <c r="E272" i="49"/>
  <c r="E271" i="49"/>
  <c r="E270" i="49"/>
  <c r="E269" i="49"/>
  <c r="E268" i="49"/>
  <c r="E267" i="49"/>
  <c r="E266" i="49"/>
  <c r="E265" i="49"/>
  <c r="E264" i="49"/>
  <c r="E263" i="49"/>
  <c r="E262" i="49"/>
  <c r="E261" i="49"/>
  <c r="E260" i="49"/>
  <c r="E259" i="49"/>
  <c r="E258" i="49"/>
  <c r="E257" i="49"/>
  <c r="E256" i="49"/>
  <c r="E255" i="49"/>
  <c r="E254" i="49"/>
  <c r="E253" i="49"/>
  <c r="E252" i="49"/>
  <c r="E251" i="49"/>
  <c r="E250" i="49"/>
  <c r="E249" i="49"/>
  <c r="E248" i="49"/>
  <c r="E247" i="49"/>
  <c r="E246" i="49"/>
  <c r="E245" i="49"/>
  <c r="E244" i="49"/>
  <c r="E243" i="49"/>
  <c r="E242" i="49"/>
  <c r="E241" i="49"/>
  <c r="E240" i="49"/>
  <c r="E239" i="49"/>
  <c r="E238" i="49"/>
  <c r="E237" i="49"/>
  <c r="E236" i="49"/>
  <c r="M235" i="49"/>
  <c r="K235" i="49"/>
  <c r="E11" i="49"/>
  <c r="E369" i="49"/>
  <c r="E368" i="49"/>
  <c r="E367" i="49"/>
  <c r="E366" i="49"/>
  <c r="E365" i="49"/>
  <c r="E364" i="49"/>
  <c r="E363" i="49"/>
  <c r="E362" i="49"/>
  <c r="E361" i="49"/>
  <c r="E360" i="49"/>
  <c r="E359" i="49"/>
  <c r="E358" i="49"/>
  <c r="E357" i="49"/>
  <c r="E356" i="49"/>
  <c r="E355" i="49"/>
  <c r="E354" i="49"/>
  <c r="E353" i="49"/>
  <c r="E352" i="49"/>
  <c r="E351" i="49"/>
  <c r="E350" i="49"/>
  <c r="E349" i="49"/>
  <c r="E348" i="49"/>
  <c r="E347" i="49"/>
  <c r="E346" i="49"/>
  <c r="E345" i="49"/>
  <c r="E344" i="49"/>
  <c r="E343" i="49"/>
  <c r="E342" i="49"/>
  <c r="E341" i="49"/>
  <c r="E340" i="49"/>
  <c r="E339" i="49"/>
  <c r="E338" i="49"/>
  <c r="E337" i="49"/>
  <c r="E336" i="49"/>
  <c r="E335" i="49"/>
  <c r="E334" i="49"/>
  <c r="E333" i="49"/>
  <c r="E332" i="49"/>
  <c r="E331" i="49"/>
  <c r="E330" i="49"/>
  <c r="E329" i="49"/>
  <c r="E328" i="49"/>
  <c r="M327" i="49"/>
  <c r="K327" i="49"/>
  <c r="E13" i="49"/>
  <c r="E461" i="49"/>
  <c r="E460" i="49"/>
  <c r="E459" i="49"/>
  <c r="E458" i="49"/>
  <c r="E457" i="49"/>
  <c r="E456" i="49"/>
  <c r="E455" i="49"/>
  <c r="E454" i="49"/>
  <c r="E453" i="49"/>
  <c r="E452" i="49"/>
  <c r="E451" i="49"/>
  <c r="E450" i="49"/>
  <c r="E449" i="49"/>
  <c r="E448" i="49"/>
  <c r="E447" i="49"/>
  <c r="E446" i="49"/>
  <c r="E445" i="49"/>
  <c r="E444" i="49"/>
  <c r="E443" i="49"/>
  <c r="E442" i="49"/>
  <c r="E441" i="49"/>
  <c r="E440" i="49"/>
  <c r="E439" i="49"/>
  <c r="E438" i="49"/>
  <c r="E437" i="49"/>
  <c r="E436" i="49"/>
  <c r="E435" i="49"/>
  <c r="E434" i="49"/>
  <c r="E433" i="49"/>
  <c r="E432" i="49"/>
  <c r="E431" i="49"/>
  <c r="E430" i="49"/>
  <c r="E429" i="49"/>
  <c r="E428" i="49"/>
  <c r="E427" i="49"/>
  <c r="E426" i="49"/>
  <c r="E425" i="49"/>
  <c r="E424" i="49"/>
  <c r="E423" i="49"/>
  <c r="E422" i="49"/>
  <c r="E421" i="49"/>
  <c r="E420" i="49"/>
  <c r="M419" i="49"/>
  <c r="K419" i="49"/>
  <c r="E15" i="49"/>
  <c r="E553" i="49"/>
  <c r="E552" i="49"/>
  <c r="E551" i="49"/>
  <c r="E550" i="49"/>
  <c r="E549" i="49"/>
  <c r="E548" i="49"/>
  <c r="E547" i="49"/>
  <c r="E546" i="49"/>
  <c r="E545" i="49"/>
  <c r="E544" i="49"/>
  <c r="E543" i="49"/>
  <c r="E542" i="49"/>
  <c r="E541" i="49"/>
  <c r="E540" i="49"/>
  <c r="E539" i="49"/>
  <c r="E538" i="49"/>
  <c r="E537" i="49"/>
  <c r="E536" i="49"/>
  <c r="E535" i="49"/>
  <c r="E534" i="49"/>
  <c r="E533" i="49"/>
  <c r="E532" i="49"/>
  <c r="E531" i="49"/>
  <c r="E530" i="49"/>
  <c r="E529" i="49"/>
  <c r="E528" i="49"/>
  <c r="E527" i="49"/>
  <c r="E526" i="49"/>
  <c r="E525" i="49"/>
  <c r="E524" i="49"/>
  <c r="E523" i="49"/>
  <c r="E522" i="49"/>
  <c r="E521" i="49"/>
  <c r="E520" i="49"/>
  <c r="E519" i="49"/>
  <c r="E518" i="49"/>
  <c r="E517" i="49"/>
  <c r="E516" i="49"/>
  <c r="E515" i="49"/>
  <c r="E514" i="49"/>
  <c r="E513" i="49"/>
  <c r="E512" i="49"/>
  <c r="M511" i="49"/>
  <c r="K511" i="49"/>
  <c r="E17" i="49"/>
  <c r="E645" i="49"/>
  <c r="E644" i="49"/>
  <c r="E643" i="49"/>
  <c r="E642" i="49"/>
  <c r="E641" i="49"/>
  <c r="E640" i="49"/>
  <c r="E639" i="49"/>
  <c r="E638" i="49"/>
  <c r="E637" i="49"/>
  <c r="E636" i="49"/>
  <c r="E635" i="49"/>
  <c r="E634" i="49"/>
  <c r="E633" i="49"/>
  <c r="E632" i="49"/>
  <c r="E631" i="49"/>
  <c r="E630" i="49"/>
  <c r="E629" i="49"/>
  <c r="E628" i="49"/>
  <c r="E627" i="49"/>
  <c r="E626" i="49"/>
  <c r="E625" i="49"/>
  <c r="E624" i="49"/>
  <c r="E623" i="49"/>
  <c r="E622" i="49"/>
  <c r="E621" i="49"/>
  <c r="E620" i="49"/>
  <c r="E619" i="49"/>
  <c r="E618" i="49"/>
  <c r="E617" i="49"/>
  <c r="E616" i="49"/>
  <c r="E615" i="49"/>
  <c r="E614" i="49"/>
  <c r="E613" i="49"/>
  <c r="E612" i="49"/>
  <c r="E611" i="49"/>
  <c r="E610" i="49"/>
  <c r="E609" i="49"/>
  <c r="E608" i="49"/>
  <c r="E607" i="49"/>
  <c r="E606" i="49"/>
  <c r="E605" i="49"/>
  <c r="E604" i="49"/>
  <c r="M603" i="49"/>
  <c r="K603" i="49"/>
  <c r="E19" i="49"/>
  <c r="E737" i="49"/>
  <c r="E736" i="49"/>
  <c r="E735" i="49"/>
  <c r="E734" i="49"/>
  <c r="E733" i="49"/>
  <c r="E732" i="49"/>
  <c r="E731" i="49"/>
  <c r="E730" i="49"/>
  <c r="E729" i="49"/>
  <c r="E728" i="49"/>
  <c r="E727" i="49"/>
  <c r="E726" i="49"/>
  <c r="E725" i="49"/>
  <c r="E724" i="49"/>
  <c r="E723" i="49"/>
  <c r="E722" i="49"/>
  <c r="E721" i="49"/>
  <c r="E720" i="49"/>
  <c r="E719" i="49"/>
  <c r="E718" i="49"/>
  <c r="E717" i="49"/>
  <c r="E716" i="49"/>
  <c r="E715" i="49"/>
  <c r="E714" i="49"/>
  <c r="E713" i="49"/>
  <c r="E712" i="49"/>
  <c r="E711" i="49"/>
  <c r="E710" i="49"/>
  <c r="E709" i="49"/>
  <c r="E708" i="49"/>
  <c r="E707" i="49"/>
  <c r="E706" i="49"/>
  <c r="E705" i="49"/>
  <c r="E704" i="49"/>
  <c r="E703" i="49"/>
  <c r="E702" i="49"/>
  <c r="E701" i="49"/>
  <c r="E700" i="49"/>
  <c r="E699" i="49"/>
  <c r="E698" i="49"/>
  <c r="E697" i="49"/>
  <c r="E696" i="49"/>
  <c r="M695" i="49"/>
  <c r="K695" i="49"/>
  <c r="N695" i="49"/>
  <c r="J695" i="49"/>
  <c r="E21" i="49"/>
  <c r="E829" i="49"/>
  <c r="E828" i="49"/>
  <c r="E827" i="49"/>
  <c r="E826" i="49"/>
  <c r="E825" i="49"/>
  <c r="E824" i="49"/>
  <c r="E823" i="49"/>
  <c r="E822" i="49"/>
  <c r="E821" i="49"/>
  <c r="E820" i="49"/>
  <c r="E819" i="49"/>
  <c r="E818" i="49"/>
  <c r="E817" i="49"/>
  <c r="E816" i="49"/>
  <c r="E815" i="49"/>
  <c r="E814" i="49"/>
  <c r="E813" i="49"/>
  <c r="E812" i="49"/>
  <c r="E811" i="49"/>
  <c r="E810" i="49"/>
  <c r="E809" i="49"/>
  <c r="E808" i="49"/>
  <c r="E807" i="49"/>
  <c r="E806" i="49"/>
  <c r="E805" i="49"/>
  <c r="E804" i="49"/>
  <c r="E803" i="49"/>
  <c r="E802" i="49"/>
  <c r="E801" i="49"/>
  <c r="E800" i="49"/>
  <c r="E799" i="49"/>
  <c r="E798" i="49"/>
  <c r="E797" i="49"/>
  <c r="E796" i="49"/>
  <c r="E795" i="49"/>
  <c r="E794" i="49"/>
  <c r="E793" i="49"/>
  <c r="E792" i="49"/>
  <c r="E791" i="49"/>
  <c r="E790" i="49"/>
  <c r="E789" i="49"/>
  <c r="E788" i="49"/>
  <c r="M787" i="49"/>
  <c r="K787" i="49"/>
  <c r="L787" i="49"/>
  <c r="N787" i="49"/>
  <c r="J787" i="49"/>
  <c r="E23" i="49"/>
  <c r="E921" i="49"/>
  <c r="E920" i="49"/>
  <c r="E919" i="49"/>
  <c r="E918" i="49"/>
  <c r="E917" i="49"/>
  <c r="E916" i="49"/>
  <c r="E915" i="49"/>
  <c r="E914" i="49"/>
  <c r="E913" i="49"/>
  <c r="E912" i="49"/>
  <c r="E911" i="49"/>
  <c r="E910" i="49"/>
  <c r="E909" i="49"/>
  <c r="E908" i="49"/>
  <c r="E907" i="49"/>
  <c r="E906" i="49"/>
  <c r="E905" i="49"/>
  <c r="E904" i="49"/>
  <c r="E903" i="49"/>
  <c r="E902" i="49"/>
  <c r="E901" i="49"/>
  <c r="E900" i="49"/>
  <c r="E899" i="49"/>
  <c r="E898" i="49"/>
  <c r="E897" i="49"/>
  <c r="E896" i="49"/>
  <c r="E895" i="49"/>
  <c r="E894" i="49"/>
  <c r="E893" i="49"/>
  <c r="E892" i="49"/>
  <c r="E891" i="49"/>
  <c r="E890" i="49"/>
  <c r="E889" i="49"/>
  <c r="E888" i="49"/>
  <c r="E887" i="49"/>
  <c r="E886" i="49"/>
  <c r="E885" i="49"/>
  <c r="E884" i="49"/>
  <c r="E883" i="49"/>
  <c r="E882" i="49"/>
  <c r="E881" i="49"/>
  <c r="E880" i="49"/>
  <c r="M879" i="49"/>
  <c r="K879" i="49"/>
  <c r="N879" i="49"/>
  <c r="J879" i="49"/>
  <c r="L879" i="49"/>
  <c r="E25" i="49"/>
  <c r="E1013" i="49"/>
  <c r="E1012" i="49"/>
  <c r="E1011" i="49"/>
  <c r="E1010" i="49"/>
  <c r="E1009" i="49"/>
  <c r="E1008" i="49"/>
  <c r="E1007" i="49"/>
  <c r="E1006" i="49"/>
  <c r="E1005" i="49"/>
  <c r="E1004" i="49"/>
  <c r="E1003" i="49"/>
  <c r="E1002" i="49"/>
  <c r="E1001" i="49"/>
  <c r="E1000" i="49"/>
  <c r="E999" i="49"/>
  <c r="E998" i="49"/>
  <c r="E997" i="49"/>
  <c r="E996" i="49"/>
  <c r="E995" i="49"/>
  <c r="E994" i="49"/>
  <c r="E993" i="49"/>
  <c r="E992" i="49"/>
  <c r="E991" i="49"/>
  <c r="E990" i="49"/>
  <c r="E989" i="49"/>
  <c r="E988" i="49"/>
  <c r="E987" i="49"/>
  <c r="E986" i="49"/>
  <c r="E985" i="49"/>
  <c r="E984" i="49"/>
  <c r="E983" i="49"/>
  <c r="E982" i="49"/>
  <c r="E981" i="49"/>
  <c r="E980" i="49"/>
  <c r="E979" i="49"/>
  <c r="E978" i="49"/>
  <c r="E977" i="49"/>
  <c r="E976" i="49"/>
  <c r="E975" i="49"/>
  <c r="E974" i="49"/>
  <c r="E973" i="49"/>
  <c r="E972" i="49"/>
  <c r="M971" i="49"/>
  <c r="K971" i="49"/>
  <c r="L971" i="49"/>
  <c r="N971" i="49"/>
  <c r="J971" i="49"/>
  <c r="E27" i="49"/>
  <c r="E1084" i="49"/>
  <c r="E1083" i="49"/>
  <c r="E1082" i="49"/>
  <c r="E1081" i="49"/>
  <c r="E1080" i="49"/>
  <c r="E1079" i="49"/>
  <c r="E1078" i="49"/>
  <c r="E1077" i="49"/>
  <c r="E1076" i="49"/>
  <c r="E1075" i="49"/>
  <c r="E1074" i="49"/>
  <c r="E1073" i="49"/>
  <c r="E1072" i="49"/>
  <c r="E1071" i="49"/>
  <c r="E1070" i="49"/>
  <c r="E1069" i="49"/>
  <c r="E1068" i="49"/>
  <c r="E1067" i="49"/>
  <c r="E1066" i="49"/>
  <c r="E1065" i="49"/>
  <c r="E1064" i="49"/>
  <c r="M1063" i="49"/>
  <c r="K1063" i="49"/>
  <c r="N1063" i="49"/>
  <c r="J1063" i="49"/>
  <c r="E1105" i="49"/>
  <c r="E1104" i="49"/>
  <c r="E1103" i="49"/>
  <c r="E1102" i="49"/>
  <c r="E1101" i="49"/>
  <c r="E1100" i="49"/>
  <c r="E1099" i="49"/>
  <c r="E1098" i="49"/>
  <c r="E1097" i="49"/>
  <c r="E1096" i="49"/>
  <c r="E1095" i="49"/>
  <c r="E1094" i="49"/>
  <c r="E1093" i="49"/>
  <c r="E1092" i="49"/>
  <c r="E1091" i="49"/>
  <c r="E1090" i="49"/>
  <c r="E1089" i="49"/>
  <c r="E1088" i="49"/>
  <c r="E1087" i="49"/>
  <c r="E1086" i="49"/>
  <c r="E1085" i="49"/>
  <c r="L1063" i="49"/>
  <c r="E29" i="49"/>
  <c r="N1155" i="49"/>
  <c r="L1155" i="49"/>
  <c r="J1155" i="49"/>
  <c r="E1197" i="49"/>
  <c r="E1196" i="49"/>
  <c r="E1195" i="49"/>
  <c r="E1194" i="49"/>
  <c r="E1193" i="49"/>
  <c r="E1192" i="49"/>
  <c r="E1191" i="49"/>
  <c r="E1190" i="49"/>
  <c r="E1189" i="49"/>
  <c r="E1188" i="49"/>
  <c r="E1187" i="49"/>
  <c r="E1186" i="49"/>
  <c r="E1185" i="49"/>
  <c r="E1184" i="49"/>
  <c r="E1183" i="49"/>
  <c r="E1182" i="49"/>
  <c r="E1181" i="49"/>
  <c r="E1180" i="49"/>
  <c r="E1179" i="49"/>
  <c r="E1178" i="49"/>
  <c r="E1177" i="49"/>
  <c r="E1176" i="49"/>
  <c r="E1175" i="49"/>
  <c r="E1174" i="49"/>
  <c r="E1173" i="49"/>
  <c r="E1172" i="49"/>
  <c r="E1171" i="49"/>
  <c r="E1170" i="49"/>
  <c r="E1169" i="49"/>
  <c r="E1168" i="49"/>
  <c r="E1167" i="49"/>
  <c r="E1166" i="49"/>
  <c r="E1165" i="49"/>
  <c r="E1164" i="49"/>
  <c r="E1163" i="49"/>
  <c r="E1162" i="49"/>
  <c r="E1161" i="49"/>
  <c r="E1160" i="49"/>
  <c r="E1159" i="49"/>
  <c r="E1158" i="49"/>
  <c r="E1157" i="49"/>
  <c r="E1156" i="49"/>
  <c r="M1155" i="49"/>
  <c r="K1155" i="49"/>
  <c r="E31" i="49"/>
  <c r="N1247" i="49"/>
  <c r="L1247" i="49"/>
  <c r="J1247" i="49"/>
  <c r="K1247" i="49"/>
  <c r="E1289" i="49"/>
  <c r="E1288" i="49"/>
  <c r="E1287" i="49"/>
  <c r="E1286" i="49"/>
  <c r="E1285" i="49"/>
  <c r="E1284" i="49"/>
  <c r="E1283" i="49"/>
  <c r="E1282" i="49"/>
  <c r="E1281" i="49"/>
  <c r="E1280" i="49"/>
  <c r="E1279" i="49"/>
  <c r="E1278" i="49"/>
  <c r="E1277" i="49"/>
  <c r="E1276" i="49"/>
  <c r="E1275" i="49"/>
  <c r="E1274" i="49"/>
  <c r="E1273" i="49"/>
  <c r="E1272" i="49"/>
  <c r="E1271" i="49"/>
  <c r="E1270" i="49"/>
  <c r="E1269" i="49"/>
  <c r="E1268" i="49"/>
  <c r="E1267" i="49"/>
  <c r="E1266" i="49"/>
  <c r="E1265" i="49"/>
  <c r="E1264" i="49"/>
  <c r="E1263" i="49"/>
  <c r="E1262" i="49"/>
  <c r="E1261" i="49"/>
  <c r="E1260" i="49"/>
  <c r="E1259" i="49"/>
  <c r="E1258" i="49"/>
  <c r="E1257" i="49"/>
  <c r="E1256" i="49"/>
  <c r="E1255" i="49"/>
  <c r="E1254" i="49"/>
  <c r="E1253" i="49"/>
  <c r="E1252" i="49"/>
  <c r="E1251" i="49"/>
  <c r="E1250" i="49"/>
  <c r="E1249" i="49"/>
  <c r="E1248" i="49"/>
  <c r="M1247" i="49"/>
  <c r="E33" i="49"/>
  <c r="N1339" i="49"/>
  <c r="L1339" i="49"/>
  <c r="J1339" i="49"/>
  <c r="K1339" i="49"/>
  <c r="E1381" i="49"/>
  <c r="E1380" i="49"/>
  <c r="E1379" i="49"/>
  <c r="E1378" i="49"/>
  <c r="E1377" i="49"/>
  <c r="E1376" i="49"/>
  <c r="E1375" i="49"/>
  <c r="E1374" i="49"/>
  <c r="E1373" i="49"/>
  <c r="E1372" i="49"/>
  <c r="E1371" i="49"/>
  <c r="E1370" i="49"/>
  <c r="E1369" i="49"/>
  <c r="E1368" i="49"/>
  <c r="E1367" i="49"/>
  <c r="E1366" i="49"/>
  <c r="E1365" i="49"/>
  <c r="E1364" i="49"/>
  <c r="E1363" i="49"/>
  <c r="E1362" i="49"/>
  <c r="E1361" i="49"/>
  <c r="E1360" i="49"/>
  <c r="E1359" i="49"/>
  <c r="E1358" i="49"/>
  <c r="E1357" i="49"/>
  <c r="E1356" i="49"/>
  <c r="E1355" i="49"/>
  <c r="E1354" i="49"/>
  <c r="E1353" i="49"/>
  <c r="E1352" i="49"/>
  <c r="E1351" i="49"/>
  <c r="E1350" i="49"/>
  <c r="E1349" i="49"/>
  <c r="E1348" i="49"/>
  <c r="E1347" i="49"/>
  <c r="E1346" i="49"/>
  <c r="E1345" i="49"/>
  <c r="E1344" i="49"/>
  <c r="E1343" i="49"/>
  <c r="E1342" i="49"/>
  <c r="E1341" i="49"/>
  <c r="E1340" i="49"/>
  <c r="M1339" i="49"/>
  <c r="E35" i="49"/>
  <c r="E1473" i="49"/>
  <c r="E1472" i="49"/>
  <c r="E1471" i="49"/>
  <c r="E1470" i="49"/>
  <c r="E1469" i="49"/>
  <c r="E1468" i="49"/>
  <c r="E1467" i="49"/>
  <c r="E1466" i="49"/>
  <c r="E1465" i="49"/>
  <c r="E1464" i="49"/>
  <c r="E1463" i="49"/>
  <c r="E1462" i="49"/>
  <c r="E1461" i="49"/>
  <c r="E1460" i="49"/>
  <c r="E1459" i="49"/>
  <c r="E1458" i="49"/>
  <c r="E1457" i="49"/>
  <c r="E1456" i="49"/>
  <c r="E1455" i="49"/>
  <c r="E1454" i="49"/>
  <c r="E1453" i="49"/>
  <c r="E1452" i="49"/>
  <c r="E1451" i="49"/>
  <c r="E1450" i="49"/>
  <c r="E1449" i="49"/>
  <c r="E1448" i="49"/>
  <c r="E1447" i="49"/>
  <c r="E1446" i="49"/>
  <c r="E1445" i="49"/>
  <c r="E1444" i="49"/>
  <c r="E1443" i="49"/>
  <c r="E1442" i="49"/>
  <c r="E1441" i="49"/>
  <c r="E1440" i="49"/>
  <c r="E1439" i="49"/>
  <c r="E1438" i="49"/>
  <c r="E1437" i="49"/>
  <c r="E1436" i="49"/>
  <c r="E1435" i="49"/>
  <c r="E1434" i="49"/>
  <c r="E1433" i="49"/>
  <c r="E1432" i="49"/>
  <c r="M1431" i="49"/>
  <c r="K1431" i="49"/>
  <c r="N1431" i="49"/>
  <c r="J1431" i="49"/>
  <c r="L1431" i="49"/>
  <c r="E37" i="49"/>
  <c r="E38" i="49"/>
  <c r="E39" i="49"/>
  <c r="E40" i="49"/>
  <c r="E41" i="49"/>
  <c r="E42" i="49"/>
  <c r="E43" i="49"/>
  <c r="E44" i="49"/>
  <c r="E45" i="49"/>
  <c r="E46" i="49"/>
  <c r="E47" i="49"/>
  <c r="AQ50" i="49"/>
  <c r="L51" i="49"/>
  <c r="K97" i="49"/>
  <c r="AK142" i="49"/>
  <c r="J143" i="49"/>
  <c r="N143" i="49"/>
  <c r="N189" i="49"/>
  <c r="L189" i="49"/>
  <c r="J189" i="49"/>
  <c r="M189" i="49"/>
  <c r="E190" i="49"/>
  <c r="E191" i="49"/>
  <c r="E192" i="49"/>
  <c r="E193" i="49"/>
  <c r="E194" i="49"/>
  <c r="E195" i="49"/>
  <c r="E196" i="49"/>
  <c r="E197" i="49"/>
  <c r="E198" i="49"/>
  <c r="E199" i="49"/>
  <c r="E200" i="49"/>
  <c r="E201" i="49"/>
  <c r="E202" i="49"/>
  <c r="E203" i="49"/>
  <c r="E204" i="49"/>
  <c r="E205" i="49"/>
  <c r="E206" i="49"/>
  <c r="E207" i="49"/>
  <c r="E208" i="49"/>
  <c r="E209" i="49"/>
  <c r="E210" i="49"/>
  <c r="E211" i="49"/>
  <c r="E212" i="49"/>
  <c r="E213" i="49"/>
  <c r="E214" i="49"/>
  <c r="E215" i="49"/>
  <c r="E216" i="49"/>
  <c r="E217" i="49"/>
  <c r="E218" i="49"/>
  <c r="E219" i="49"/>
  <c r="E220" i="49"/>
  <c r="E221" i="49"/>
  <c r="E222" i="49"/>
  <c r="E223" i="49"/>
  <c r="E224" i="49"/>
  <c r="E225" i="49"/>
  <c r="E226" i="49"/>
  <c r="E227" i="49"/>
  <c r="E228" i="49"/>
  <c r="E229" i="49"/>
  <c r="E230" i="49"/>
  <c r="E231" i="49"/>
  <c r="AQ234" i="49"/>
  <c r="L235" i="49"/>
  <c r="K281" i="49"/>
  <c r="AK326" i="49"/>
  <c r="J327" i="49"/>
  <c r="N327" i="49"/>
  <c r="N373" i="49"/>
  <c r="L373" i="49"/>
  <c r="J373" i="49"/>
  <c r="M373" i="49"/>
  <c r="E374" i="49"/>
  <c r="E375" i="49"/>
  <c r="E376" i="49"/>
  <c r="E377" i="49"/>
  <c r="E378" i="49"/>
  <c r="E379" i="49"/>
  <c r="E380" i="49"/>
  <c r="E381" i="49"/>
  <c r="E382" i="49"/>
  <c r="E383" i="49"/>
  <c r="E384" i="49"/>
  <c r="E385" i="49"/>
  <c r="E386" i="49"/>
  <c r="E387" i="49"/>
  <c r="E388" i="49"/>
  <c r="E389" i="49"/>
  <c r="E390" i="49"/>
  <c r="E391" i="49"/>
  <c r="E392" i="49"/>
  <c r="E393" i="49"/>
  <c r="E394" i="49"/>
  <c r="E395" i="49"/>
  <c r="E396" i="49"/>
  <c r="E397" i="49"/>
  <c r="E398" i="49"/>
  <c r="E399" i="49"/>
  <c r="E400" i="49"/>
  <c r="E401" i="49"/>
  <c r="E402" i="49"/>
  <c r="E403" i="49"/>
  <c r="E404" i="49"/>
  <c r="E405" i="49"/>
  <c r="E406" i="49"/>
  <c r="E407" i="49"/>
  <c r="E408" i="49"/>
  <c r="E409" i="49"/>
  <c r="E410" i="49"/>
  <c r="E411" i="49"/>
  <c r="E412" i="49"/>
  <c r="E413" i="49"/>
  <c r="E414" i="49"/>
  <c r="E415" i="49"/>
  <c r="AQ418" i="49"/>
  <c r="L419" i="49"/>
  <c r="AK510" i="49"/>
  <c r="J511" i="49"/>
  <c r="N511" i="49"/>
  <c r="N557" i="49"/>
  <c r="L557" i="49"/>
  <c r="J557" i="49"/>
  <c r="M557" i="49"/>
  <c r="E558" i="49"/>
  <c r="E559" i="49"/>
  <c r="E560" i="49"/>
  <c r="E561" i="49"/>
  <c r="E562" i="49"/>
  <c r="E563" i="49"/>
  <c r="E564" i="49"/>
  <c r="E565" i="49"/>
  <c r="E566" i="49"/>
  <c r="E567" i="49"/>
  <c r="E568" i="49"/>
  <c r="E569" i="49"/>
  <c r="E570" i="49"/>
  <c r="E571" i="49"/>
  <c r="E572" i="49"/>
  <c r="E573" i="49"/>
  <c r="E574" i="49"/>
  <c r="E575" i="49"/>
  <c r="E576" i="49"/>
  <c r="E577" i="49"/>
  <c r="E578" i="49"/>
  <c r="E579" i="49"/>
  <c r="E580" i="49"/>
  <c r="E581" i="49"/>
  <c r="E582" i="49"/>
  <c r="E583" i="49"/>
  <c r="E584" i="49"/>
  <c r="E585" i="49"/>
  <c r="E586" i="49"/>
  <c r="E587" i="49"/>
  <c r="E588" i="49"/>
  <c r="E589" i="49"/>
  <c r="E590" i="49"/>
  <c r="E591" i="49"/>
  <c r="E592" i="49"/>
  <c r="E593" i="49"/>
  <c r="E594" i="49"/>
  <c r="E595" i="49"/>
  <c r="E596" i="49"/>
  <c r="E597" i="49"/>
  <c r="E598" i="49"/>
  <c r="E599" i="49"/>
  <c r="AQ602" i="49"/>
  <c r="L603" i="49"/>
  <c r="N649" i="49"/>
  <c r="L649" i="49"/>
  <c r="J649" i="49"/>
  <c r="K649" i="49"/>
  <c r="E650" i="49"/>
  <c r="E651" i="49"/>
  <c r="E652" i="49"/>
  <c r="E653" i="49"/>
  <c r="E654" i="49"/>
  <c r="E655" i="49"/>
  <c r="E656" i="49"/>
  <c r="E657" i="49"/>
  <c r="E658" i="49"/>
  <c r="E659" i="49"/>
  <c r="E660" i="49"/>
  <c r="E661" i="49"/>
  <c r="E662" i="49"/>
  <c r="E663" i="49"/>
  <c r="E664" i="49"/>
  <c r="E665" i="49"/>
  <c r="E666" i="49"/>
  <c r="E667" i="49"/>
  <c r="E668" i="49"/>
  <c r="E669" i="49"/>
  <c r="E670" i="49"/>
  <c r="E671" i="49"/>
  <c r="E672" i="49"/>
  <c r="E673" i="49"/>
  <c r="E674" i="49"/>
  <c r="E675" i="49"/>
  <c r="E676" i="49"/>
  <c r="E677" i="49"/>
  <c r="E678" i="49"/>
  <c r="E679" i="49"/>
  <c r="E680" i="49"/>
  <c r="E681" i="49"/>
  <c r="E682" i="49"/>
  <c r="E683" i="49"/>
  <c r="E684" i="49"/>
  <c r="E685" i="49"/>
  <c r="E686" i="49"/>
  <c r="E687" i="49"/>
  <c r="E688" i="49"/>
  <c r="E689" i="49"/>
  <c r="E690" i="49"/>
  <c r="E691" i="49"/>
  <c r="L695" i="49"/>
  <c r="AK4" i="49"/>
  <c r="N741" i="49"/>
  <c r="L741" i="49"/>
  <c r="J741" i="49"/>
  <c r="E783" i="49"/>
  <c r="E782" i="49"/>
  <c r="E781" i="49"/>
  <c r="E780" i="49"/>
  <c r="E779" i="49"/>
  <c r="E778" i="49"/>
  <c r="E777" i="49"/>
  <c r="E776" i="49"/>
  <c r="E775" i="49"/>
  <c r="E774" i="49"/>
  <c r="E773" i="49"/>
  <c r="E772" i="49"/>
  <c r="E771" i="49"/>
  <c r="E770" i="49"/>
  <c r="E769" i="49"/>
  <c r="E768" i="49"/>
  <c r="E767" i="49"/>
  <c r="E766" i="49"/>
  <c r="E765" i="49"/>
  <c r="E764" i="49"/>
  <c r="E763" i="49"/>
  <c r="E762" i="49"/>
  <c r="E761" i="49"/>
  <c r="E760" i="49"/>
  <c r="E759" i="49"/>
  <c r="E758" i="49"/>
  <c r="E757" i="49"/>
  <c r="E756" i="49"/>
  <c r="E755" i="49"/>
  <c r="E754" i="49"/>
  <c r="E753" i="49"/>
  <c r="E752" i="49"/>
  <c r="E751" i="49"/>
  <c r="E750" i="49"/>
  <c r="E749" i="49"/>
  <c r="E748" i="49"/>
  <c r="E747" i="49"/>
  <c r="E746" i="49"/>
  <c r="E745" i="49"/>
  <c r="E744" i="49"/>
  <c r="E743" i="49"/>
  <c r="E742" i="49"/>
  <c r="M741" i="49"/>
  <c r="N925" i="49"/>
  <c r="L925" i="49"/>
  <c r="J925" i="49"/>
  <c r="E967" i="49"/>
  <c r="E966" i="49"/>
  <c r="E965" i="49"/>
  <c r="E964" i="49"/>
  <c r="E963" i="49"/>
  <c r="E962" i="49"/>
  <c r="E961" i="49"/>
  <c r="E960" i="49"/>
  <c r="E959" i="49"/>
  <c r="E958" i="49"/>
  <c r="E957" i="49"/>
  <c r="E956" i="49"/>
  <c r="E955" i="49"/>
  <c r="E954" i="49"/>
  <c r="E953" i="49"/>
  <c r="E952" i="49"/>
  <c r="E951" i="49"/>
  <c r="E950" i="49"/>
  <c r="E949" i="49"/>
  <c r="E948" i="49"/>
  <c r="E947" i="49"/>
  <c r="E946" i="49"/>
  <c r="E945" i="49"/>
  <c r="E944" i="49"/>
  <c r="E943" i="49"/>
  <c r="E942" i="49"/>
  <c r="E941" i="49"/>
  <c r="E940" i="49"/>
  <c r="E939" i="49"/>
  <c r="E938" i="49"/>
  <c r="E937" i="49"/>
  <c r="E936" i="49"/>
  <c r="E935" i="49"/>
  <c r="E934" i="49"/>
  <c r="E933" i="49"/>
  <c r="E932" i="49"/>
  <c r="E931" i="49"/>
  <c r="E930" i="49"/>
  <c r="E929" i="49"/>
  <c r="E928" i="49"/>
  <c r="E927" i="49"/>
  <c r="E926" i="49"/>
  <c r="M925" i="49"/>
  <c r="K925" i="49"/>
  <c r="AK50" i="49"/>
  <c r="J51" i="49"/>
  <c r="N51" i="49"/>
  <c r="N97" i="49"/>
  <c r="L97" i="49"/>
  <c r="J97" i="49"/>
  <c r="M97" i="49"/>
  <c r="E98" i="49"/>
  <c r="E99" i="49"/>
  <c r="E100" i="49"/>
  <c r="E101" i="49"/>
  <c r="E102" i="49"/>
  <c r="E103" i="49"/>
  <c r="E104" i="49"/>
  <c r="E105" i="49"/>
  <c r="E106" i="49"/>
  <c r="E107" i="49"/>
  <c r="E108" i="49"/>
  <c r="E109" i="49"/>
  <c r="E110" i="49"/>
  <c r="E111" i="49"/>
  <c r="E112" i="49"/>
  <c r="E113" i="49"/>
  <c r="E114" i="49"/>
  <c r="E115" i="49"/>
  <c r="E116" i="49"/>
  <c r="E117" i="49"/>
  <c r="E118" i="49"/>
  <c r="E119" i="49"/>
  <c r="E120" i="49"/>
  <c r="E121" i="49"/>
  <c r="E122" i="49"/>
  <c r="E123" i="49"/>
  <c r="E124" i="49"/>
  <c r="E125" i="49"/>
  <c r="E126" i="49"/>
  <c r="E127" i="49"/>
  <c r="E128" i="49"/>
  <c r="E129" i="49"/>
  <c r="E130" i="49"/>
  <c r="E131" i="49"/>
  <c r="E132" i="49"/>
  <c r="E133" i="49"/>
  <c r="E134" i="49"/>
  <c r="E135" i="49"/>
  <c r="E136" i="49"/>
  <c r="E137" i="49"/>
  <c r="E138" i="49"/>
  <c r="E139" i="49"/>
  <c r="AQ142" i="49"/>
  <c r="L143" i="49"/>
  <c r="K189" i="49"/>
  <c r="AK234" i="49"/>
  <c r="J235" i="49"/>
  <c r="N235" i="49"/>
  <c r="N281" i="49"/>
  <c r="L281" i="49"/>
  <c r="J281" i="49"/>
  <c r="M281" i="49"/>
  <c r="E282" i="49"/>
  <c r="E283" i="49"/>
  <c r="E284" i="49"/>
  <c r="E285" i="49"/>
  <c r="E286" i="49"/>
  <c r="E287" i="49"/>
  <c r="E288" i="49"/>
  <c r="E289" i="49"/>
  <c r="E290" i="49"/>
  <c r="E291" i="49"/>
  <c r="E292" i="49"/>
  <c r="E293" i="49"/>
  <c r="E294" i="49"/>
  <c r="E295" i="49"/>
  <c r="E296" i="49"/>
  <c r="E297" i="49"/>
  <c r="E298" i="49"/>
  <c r="E299" i="49"/>
  <c r="E300" i="49"/>
  <c r="E301" i="49"/>
  <c r="E302" i="49"/>
  <c r="E303" i="49"/>
  <c r="E304" i="49"/>
  <c r="E305" i="49"/>
  <c r="E306" i="49"/>
  <c r="E307" i="49"/>
  <c r="E308" i="49"/>
  <c r="E309" i="49"/>
  <c r="E310" i="49"/>
  <c r="E311" i="49"/>
  <c r="E312" i="49"/>
  <c r="E313" i="49"/>
  <c r="E314" i="49"/>
  <c r="E315" i="49"/>
  <c r="E316" i="49"/>
  <c r="E317" i="49"/>
  <c r="E318" i="49"/>
  <c r="E319" i="49"/>
  <c r="E320" i="49"/>
  <c r="E321" i="49"/>
  <c r="E322" i="49"/>
  <c r="E323" i="49"/>
  <c r="AQ326" i="49"/>
  <c r="L327" i="49"/>
  <c r="K373" i="49"/>
  <c r="AK418" i="49"/>
  <c r="J419" i="49"/>
  <c r="N419" i="49"/>
  <c r="N465" i="49"/>
  <c r="L465" i="49"/>
  <c r="J465" i="49"/>
  <c r="M465" i="49"/>
  <c r="E466" i="49"/>
  <c r="E467" i="49"/>
  <c r="E468" i="49"/>
  <c r="E469" i="49"/>
  <c r="E470" i="49"/>
  <c r="E471" i="49"/>
  <c r="E472" i="49"/>
  <c r="E473" i="49"/>
  <c r="E474" i="49"/>
  <c r="E475" i="49"/>
  <c r="E476" i="49"/>
  <c r="E477" i="49"/>
  <c r="E478" i="49"/>
  <c r="E479" i="49"/>
  <c r="E480" i="49"/>
  <c r="E481" i="49"/>
  <c r="E482" i="49"/>
  <c r="E483" i="49"/>
  <c r="E484" i="49"/>
  <c r="E485" i="49"/>
  <c r="E486" i="49"/>
  <c r="E487" i="49"/>
  <c r="E488" i="49"/>
  <c r="E489" i="49"/>
  <c r="E490" i="49"/>
  <c r="E491" i="49"/>
  <c r="E492" i="49"/>
  <c r="E493" i="49"/>
  <c r="E494" i="49"/>
  <c r="E495" i="49"/>
  <c r="E496" i="49"/>
  <c r="E497" i="49"/>
  <c r="E498" i="49"/>
  <c r="E499" i="49"/>
  <c r="E500" i="49"/>
  <c r="E501" i="49"/>
  <c r="E502" i="49"/>
  <c r="E503" i="49"/>
  <c r="E504" i="49"/>
  <c r="E505" i="49"/>
  <c r="E506" i="49"/>
  <c r="E507" i="49"/>
  <c r="AQ510" i="49"/>
  <c r="L511" i="49"/>
  <c r="K557" i="49"/>
  <c r="AK602" i="49"/>
  <c r="J603" i="49"/>
  <c r="N603" i="49"/>
  <c r="M649" i="49"/>
  <c r="AQ694" i="49"/>
  <c r="K741" i="49"/>
  <c r="N833" i="49"/>
  <c r="L833" i="49"/>
  <c r="J833" i="49"/>
  <c r="M833" i="49"/>
  <c r="E834" i="49"/>
  <c r="E835" i="49"/>
  <c r="E836" i="49"/>
  <c r="E837" i="49"/>
  <c r="E838" i="49"/>
  <c r="E839" i="49"/>
  <c r="E840" i="49"/>
  <c r="E841" i="49"/>
  <c r="E842" i="49"/>
  <c r="E843" i="49"/>
  <c r="E844" i="49"/>
  <c r="E845" i="49"/>
  <c r="E846" i="49"/>
  <c r="E847" i="49"/>
  <c r="E848" i="49"/>
  <c r="E849" i="49"/>
  <c r="E850" i="49"/>
  <c r="E851" i="49"/>
  <c r="E852" i="49"/>
  <c r="E853" i="49"/>
  <c r="E854" i="49"/>
  <c r="E855" i="49"/>
  <c r="E856" i="49"/>
  <c r="E857" i="49"/>
  <c r="E858" i="49"/>
  <c r="E859" i="49"/>
  <c r="E860" i="49"/>
  <c r="E861" i="49"/>
  <c r="E862" i="49"/>
  <c r="E863" i="49"/>
  <c r="E864" i="49"/>
  <c r="E865" i="49"/>
  <c r="E866" i="49"/>
  <c r="E867" i="49"/>
  <c r="E868" i="49"/>
  <c r="E869" i="49"/>
  <c r="E870" i="49"/>
  <c r="E871" i="49"/>
  <c r="E872" i="49"/>
  <c r="E873" i="49"/>
  <c r="E874" i="49"/>
  <c r="E875" i="49"/>
  <c r="N1017" i="49"/>
  <c r="L1017" i="49"/>
  <c r="J1017" i="49"/>
  <c r="M1017" i="49"/>
  <c r="E1018" i="49"/>
  <c r="E1019" i="49"/>
  <c r="E1020" i="49"/>
  <c r="E1021" i="49"/>
  <c r="E1022" i="49"/>
  <c r="E1023" i="49"/>
  <c r="E1024" i="49"/>
  <c r="E1025" i="49"/>
  <c r="E1026" i="49"/>
  <c r="E1027" i="49"/>
  <c r="E1028" i="49"/>
  <c r="E1029" i="49"/>
  <c r="E1030" i="49"/>
  <c r="E1031" i="49"/>
  <c r="E1032" i="49"/>
  <c r="E1033" i="49"/>
  <c r="E1034" i="49"/>
  <c r="E1035" i="49"/>
  <c r="E1036" i="49"/>
  <c r="E1037" i="49"/>
  <c r="E1038" i="49"/>
  <c r="E1039" i="49"/>
  <c r="E1040" i="49"/>
  <c r="E1041" i="49"/>
  <c r="E1042" i="49"/>
  <c r="E1043" i="49"/>
  <c r="E1044" i="49"/>
  <c r="E1045" i="49"/>
  <c r="E1046" i="49"/>
  <c r="E1047" i="49"/>
  <c r="E1048" i="49"/>
  <c r="E1049" i="49"/>
  <c r="E1050" i="49"/>
  <c r="E1051" i="49"/>
  <c r="E1052" i="49"/>
  <c r="E1053" i="49"/>
  <c r="E1054" i="49"/>
  <c r="E1055" i="49"/>
  <c r="E1056" i="49"/>
  <c r="E1057" i="49"/>
  <c r="E1058" i="49"/>
  <c r="E1059" i="49"/>
  <c r="AL1109" i="49"/>
  <c r="AA1109" i="49"/>
  <c r="AQ1109" i="49"/>
  <c r="U1109" i="49"/>
  <c r="AG1109" i="49"/>
  <c r="AJ1201" i="49"/>
  <c r="Y1201" i="49"/>
  <c r="AO1201" i="49"/>
  <c r="S1201" i="49"/>
  <c r="AE1201" i="49"/>
  <c r="E1151" i="49"/>
  <c r="E1150" i="49"/>
  <c r="E1149" i="49"/>
  <c r="E1148" i="49"/>
  <c r="E1147" i="49"/>
  <c r="E1146" i="49"/>
  <c r="E1145" i="49"/>
  <c r="E1144" i="49"/>
  <c r="E1143" i="49"/>
  <c r="E1142" i="49"/>
  <c r="E1141" i="49"/>
  <c r="E1140" i="49"/>
  <c r="E1139" i="49"/>
  <c r="E1138" i="49"/>
  <c r="E1137" i="49"/>
  <c r="E1136" i="49"/>
  <c r="E1135" i="49"/>
  <c r="E1134" i="49"/>
  <c r="E1133" i="49"/>
  <c r="E1132" i="49"/>
  <c r="E1131" i="49"/>
  <c r="E1130" i="49"/>
  <c r="E1129" i="49"/>
  <c r="E1128" i="49"/>
  <c r="E1127" i="49"/>
  <c r="E1126" i="49"/>
  <c r="E1125" i="49"/>
  <c r="E1124" i="49"/>
  <c r="E1123" i="49"/>
  <c r="E1122" i="49"/>
  <c r="E1121" i="49"/>
  <c r="E1120" i="49"/>
  <c r="E1119" i="49"/>
  <c r="E1118" i="49"/>
  <c r="E1117" i="49"/>
  <c r="E1116" i="49"/>
  <c r="E1115" i="49"/>
  <c r="E1114" i="49"/>
  <c r="E1113" i="49"/>
  <c r="E1112" i="49"/>
  <c r="E1111" i="49"/>
  <c r="E1110" i="49"/>
  <c r="M1109" i="49"/>
  <c r="K1109" i="49"/>
  <c r="N1109" i="49"/>
  <c r="J1109" i="49"/>
  <c r="E1243" i="49"/>
  <c r="E1242" i="49"/>
  <c r="E1241" i="49"/>
  <c r="E1240" i="49"/>
  <c r="E1239" i="49"/>
  <c r="E1238" i="49"/>
  <c r="E1237" i="49"/>
  <c r="E1236" i="49"/>
  <c r="E1235" i="49"/>
  <c r="E1234" i="49"/>
  <c r="E1233" i="49"/>
  <c r="E1232" i="49"/>
  <c r="E1231" i="49"/>
  <c r="E1230" i="49"/>
  <c r="E1229" i="49"/>
  <c r="E1228" i="49"/>
  <c r="E1227" i="49"/>
  <c r="E1226" i="49"/>
  <c r="E1225" i="49"/>
  <c r="E1224" i="49"/>
  <c r="E1223" i="49"/>
  <c r="E1222" i="49"/>
  <c r="E1221" i="49"/>
  <c r="E1220" i="49"/>
  <c r="E1219" i="49"/>
  <c r="E1218" i="49"/>
  <c r="E1217" i="49"/>
  <c r="E1216" i="49"/>
  <c r="E1215" i="49"/>
  <c r="E1214" i="49"/>
  <c r="E1213" i="49"/>
  <c r="E1212" i="49"/>
  <c r="E1211" i="49"/>
  <c r="E1210" i="49"/>
  <c r="E1209" i="49"/>
  <c r="E1208" i="49"/>
  <c r="E1207" i="49"/>
  <c r="E1206" i="49"/>
  <c r="E1205" i="49"/>
  <c r="E1204" i="49"/>
  <c r="E1203" i="49"/>
  <c r="E1202" i="49"/>
  <c r="M1201" i="49"/>
  <c r="K1201" i="49"/>
  <c r="L1201" i="49"/>
  <c r="E1335" i="49"/>
  <c r="E1334" i="49"/>
  <c r="E1333" i="49"/>
  <c r="E1332" i="49"/>
  <c r="E1331" i="49"/>
  <c r="E1330" i="49"/>
  <c r="E1329" i="49"/>
  <c r="E1328" i="49"/>
  <c r="E1327" i="49"/>
  <c r="E1326" i="49"/>
  <c r="E1325" i="49"/>
  <c r="E1324" i="49"/>
  <c r="E1323" i="49"/>
  <c r="E1322" i="49"/>
  <c r="E1321" i="49"/>
  <c r="E1320" i="49"/>
  <c r="E1319" i="49"/>
  <c r="E1318" i="49"/>
  <c r="E1317" i="49"/>
  <c r="E1316" i="49"/>
  <c r="E1315" i="49"/>
  <c r="E1314" i="49"/>
  <c r="E1313" i="49"/>
  <c r="E1312" i="49"/>
  <c r="E1311" i="49"/>
  <c r="E1310" i="49"/>
  <c r="E1309" i="49"/>
  <c r="E1308" i="49"/>
  <c r="E1307" i="49"/>
  <c r="E1306" i="49"/>
  <c r="E1305" i="49"/>
  <c r="E1304" i="49"/>
  <c r="E1303" i="49"/>
  <c r="E1302" i="49"/>
  <c r="E1301" i="49"/>
  <c r="E1300" i="49"/>
  <c r="E1299" i="49"/>
  <c r="E1298" i="49"/>
  <c r="E1297" i="49"/>
  <c r="E1296" i="49"/>
  <c r="E1295" i="49"/>
  <c r="E1294" i="49"/>
  <c r="M1293" i="49"/>
  <c r="K1293" i="49"/>
  <c r="N1293" i="49"/>
  <c r="J1293" i="49"/>
  <c r="E1413" i="49"/>
  <c r="E1412" i="49"/>
  <c r="E1411" i="49"/>
  <c r="E1410" i="49"/>
  <c r="E1409" i="49"/>
  <c r="E1408" i="49"/>
  <c r="E1407" i="49"/>
  <c r="E1406" i="49"/>
  <c r="E1405" i="49"/>
  <c r="E1404" i="49"/>
  <c r="E1403" i="49"/>
  <c r="E1402" i="49"/>
  <c r="E1401" i="49"/>
  <c r="E1400" i="49"/>
  <c r="E1399" i="49"/>
  <c r="E1398" i="49"/>
  <c r="E1397" i="49"/>
  <c r="E1396" i="49"/>
  <c r="E1395" i="49"/>
  <c r="E1394" i="49"/>
  <c r="E1393" i="49"/>
  <c r="E1392" i="49"/>
  <c r="E1391" i="49"/>
  <c r="E1390" i="49"/>
  <c r="E1389" i="49"/>
  <c r="E1388" i="49"/>
  <c r="E1387" i="49"/>
  <c r="E1386" i="49"/>
  <c r="M1385" i="49"/>
  <c r="K1385" i="49"/>
  <c r="E1427" i="49"/>
  <c r="E1426" i="49"/>
  <c r="E1425" i="49"/>
  <c r="E1424" i="49"/>
  <c r="E1423" i="49"/>
  <c r="E1422" i="49"/>
  <c r="E1421" i="49"/>
  <c r="E1420" i="49"/>
  <c r="E1419" i="49"/>
  <c r="E1418" i="49"/>
  <c r="E1417" i="49"/>
  <c r="E1416" i="49"/>
  <c r="E1415" i="49"/>
  <c r="E1414" i="49"/>
  <c r="N1385" i="49"/>
  <c r="J1385" i="49"/>
  <c r="L1385" i="49"/>
  <c r="E1515" i="49"/>
  <c r="E1514" i="49"/>
  <c r="E1513" i="49"/>
  <c r="E1512" i="49"/>
  <c r="E1511" i="49"/>
  <c r="E1510" i="49"/>
  <c r="E1509" i="49"/>
  <c r="E1508" i="49"/>
  <c r="E1507" i="49"/>
  <c r="E1506" i="49"/>
  <c r="E1505" i="49"/>
  <c r="E1504" i="49"/>
  <c r="E1503" i="49"/>
  <c r="E1502" i="49"/>
  <c r="E1501" i="49"/>
  <c r="E1500" i="49"/>
  <c r="E1499" i="49"/>
  <c r="E1498" i="49"/>
  <c r="E1497" i="49"/>
  <c r="E1519" i="49"/>
  <c r="E1517" i="49"/>
  <c r="N1477" i="49"/>
  <c r="L1477" i="49"/>
  <c r="J1477" i="49"/>
  <c r="E1518" i="49"/>
  <c r="K1477" i="49"/>
  <c r="E1516" i="49"/>
  <c r="E1496" i="49"/>
  <c r="E1495" i="49"/>
  <c r="E1494" i="49"/>
  <c r="E1493" i="49"/>
  <c r="E1492" i="49"/>
  <c r="E1491" i="49"/>
  <c r="E1490" i="49"/>
  <c r="E1489" i="49"/>
  <c r="E1488" i="49"/>
  <c r="E1487" i="49"/>
  <c r="E1486" i="49"/>
  <c r="E1485" i="49"/>
  <c r="E1484" i="49"/>
  <c r="E1483" i="49"/>
  <c r="E1482" i="49"/>
  <c r="E1481" i="49"/>
  <c r="E1480" i="49"/>
  <c r="E1479" i="49"/>
  <c r="E1478" i="49"/>
  <c r="M1477" i="49"/>
  <c r="K833" i="49"/>
  <c r="K1017" i="49"/>
  <c r="N1201" i="49"/>
  <c r="L1293" i="49"/>
  <c r="U5" i="49" l="1"/>
  <c r="AG5" i="49"/>
  <c r="AA5" i="49"/>
  <c r="S5" i="49"/>
  <c r="AE5" i="49"/>
  <c r="Y5" i="49"/>
  <c r="W5" i="49"/>
  <c r="AI5" i="49"/>
  <c r="AC5" i="49"/>
  <c r="AN1201" i="49"/>
  <c r="AC1201" i="49"/>
  <c r="AS1201" i="49"/>
  <c r="W1201" i="49"/>
  <c r="AI1201" i="49"/>
  <c r="AK1017" i="49"/>
  <c r="Z1017" i="49"/>
  <c r="AF1017" i="49"/>
  <c r="AP1017" i="49"/>
  <c r="T1017" i="49"/>
  <c r="AO1477" i="49"/>
  <c r="AE1477" i="49"/>
  <c r="S1477" i="49"/>
  <c r="AJ1477" i="49"/>
  <c r="Y1477" i="49"/>
  <c r="AS1477" i="49"/>
  <c r="AI1477" i="49"/>
  <c r="W1477" i="49"/>
  <c r="AN1477" i="49"/>
  <c r="AC1477" i="49"/>
  <c r="AL1385" i="49"/>
  <c r="AA1385" i="49"/>
  <c r="AQ1385" i="49"/>
  <c r="U1385" i="49"/>
  <c r="AG1385" i="49"/>
  <c r="AN1385" i="49"/>
  <c r="AC1385" i="49"/>
  <c r="AI1385" i="49"/>
  <c r="W1385" i="49"/>
  <c r="AS1385" i="49"/>
  <c r="AR1385" i="49"/>
  <c r="AH1385" i="49"/>
  <c r="V1385" i="49"/>
  <c r="AM1385" i="49"/>
  <c r="AB1385" i="49"/>
  <c r="AJ1293" i="49"/>
  <c r="Y1293" i="49"/>
  <c r="AE1293" i="49"/>
  <c r="AO1293" i="49"/>
  <c r="S1293" i="49"/>
  <c r="AP1293" i="49"/>
  <c r="AF1293" i="49"/>
  <c r="T1293" i="49"/>
  <c r="Z1293" i="49"/>
  <c r="AK1293" i="49"/>
  <c r="AP1201" i="49"/>
  <c r="AF1201" i="49"/>
  <c r="T1201" i="49"/>
  <c r="AK1201" i="49"/>
  <c r="Z1201" i="49"/>
  <c r="AN1109" i="49"/>
  <c r="AC1109" i="49"/>
  <c r="AI1109" i="49"/>
  <c r="AS1109" i="49"/>
  <c r="W1109" i="49"/>
  <c r="AR1109" i="49"/>
  <c r="AH1109" i="49"/>
  <c r="V1109" i="49"/>
  <c r="AM1109" i="49"/>
  <c r="AB1109" i="49"/>
  <c r="AM1017" i="49"/>
  <c r="AB1017" i="49"/>
  <c r="AR1017" i="49"/>
  <c r="V1017" i="49"/>
  <c r="AH1017" i="49"/>
  <c r="AQ1017" i="49"/>
  <c r="AG1017" i="49"/>
  <c r="U1017" i="49"/>
  <c r="AA1017" i="49"/>
  <c r="AL1017" i="49"/>
  <c r="AM833" i="49"/>
  <c r="AB833" i="49"/>
  <c r="AR833" i="49"/>
  <c r="V833" i="49"/>
  <c r="AH833" i="49"/>
  <c r="AQ833" i="49"/>
  <c r="AG833" i="49"/>
  <c r="U833" i="49"/>
  <c r="AA833" i="49"/>
  <c r="AL833" i="49"/>
  <c r="AK741" i="49"/>
  <c r="Z741" i="49"/>
  <c r="AP741" i="49"/>
  <c r="T741" i="49"/>
  <c r="AF741" i="49"/>
  <c r="AM649" i="49"/>
  <c r="AB649" i="49"/>
  <c r="AR649" i="49"/>
  <c r="V649" i="49"/>
  <c r="AH649" i="49"/>
  <c r="AN603" i="49"/>
  <c r="AC603" i="49"/>
  <c r="AI603" i="49"/>
  <c r="AS603" i="49"/>
  <c r="W603" i="49"/>
  <c r="AK557" i="49"/>
  <c r="Z557" i="49"/>
  <c r="AF557" i="49"/>
  <c r="AP557" i="49"/>
  <c r="T557" i="49"/>
  <c r="AL511" i="49"/>
  <c r="AA511" i="49"/>
  <c r="AG511" i="49"/>
  <c r="AQ511" i="49"/>
  <c r="U511" i="49"/>
  <c r="AO465" i="49"/>
  <c r="AE465" i="49"/>
  <c r="S465" i="49"/>
  <c r="Y465" i="49"/>
  <c r="AJ465" i="49"/>
  <c r="AS465" i="49"/>
  <c r="AI465" i="49"/>
  <c r="W465" i="49"/>
  <c r="AC465" i="49"/>
  <c r="AN465" i="49"/>
  <c r="AJ419" i="49"/>
  <c r="Y419" i="49"/>
  <c r="AE419" i="49"/>
  <c r="AO419" i="49"/>
  <c r="S419" i="49"/>
  <c r="AM281" i="49"/>
  <c r="AB281" i="49"/>
  <c r="AH281" i="49"/>
  <c r="AR281" i="49"/>
  <c r="V281" i="49"/>
  <c r="AQ281" i="49"/>
  <c r="AG281" i="49"/>
  <c r="U281" i="49"/>
  <c r="AL281" i="49"/>
  <c r="AA281" i="49"/>
  <c r="AN235" i="49"/>
  <c r="AC235" i="49"/>
  <c r="AI235" i="49"/>
  <c r="AS235" i="49"/>
  <c r="W235" i="49"/>
  <c r="AK189" i="49"/>
  <c r="Z189" i="49"/>
  <c r="AF189" i="49"/>
  <c r="AP189" i="49"/>
  <c r="T189" i="49"/>
  <c r="AL143" i="49"/>
  <c r="AA143" i="49"/>
  <c r="AG143" i="49"/>
  <c r="AQ143" i="49"/>
  <c r="U143" i="49"/>
  <c r="AO97" i="49"/>
  <c r="AE97" i="49"/>
  <c r="S97" i="49"/>
  <c r="Y97" i="49"/>
  <c r="AJ97" i="49"/>
  <c r="AS97" i="49"/>
  <c r="AI97" i="49"/>
  <c r="W97" i="49"/>
  <c r="AC97" i="49"/>
  <c r="AN97" i="49"/>
  <c r="AJ51" i="49"/>
  <c r="Y51" i="49"/>
  <c r="AE51" i="49"/>
  <c r="AO51" i="49"/>
  <c r="S51" i="49"/>
  <c r="AM925" i="49"/>
  <c r="AB925" i="49"/>
  <c r="AH925" i="49"/>
  <c r="AR925" i="49"/>
  <c r="V925" i="49"/>
  <c r="AQ925" i="49"/>
  <c r="AG925" i="49"/>
  <c r="U925" i="49"/>
  <c r="AL925" i="49"/>
  <c r="AA925" i="49"/>
  <c r="AO741" i="49"/>
  <c r="AE741" i="49"/>
  <c r="S741" i="49"/>
  <c r="Y741" i="49"/>
  <c r="AJ741" i="49"/>
  <c r="AS741" i="49"/>
  <c r="AI741" i="49"/>
  <c r="W741" i="49"/>
  <c r="AC741" i="49"/>
  <c r="AN741" i="49"/>
  <c r="AK5" i="49"/>
  <c r="AP5" i="49"/>
  <c r="AL695" i="49"/>
  <c r="AA695" i="49"/>
  <c r="AQ695" i="49"/>
  <c r="U695" i="49"/>
  <c r="AG695" i="49"/>
  <c r="AK649" i="49"/>
  <c r="Z649" i="49"/>
  <c r="AF649" i="49"/>
  <c r="AP649" i="49"/>
  <c r="T649" i="49"/>
  <c r="AO649" i="49"/>
  <c r="AE649" i="49"/>
  <c r="S649" i="49"/>
  <c r="AJ649" i="49"/>
  <c r="Y649" i="49"/>
  <c r="AS649" i="49"/>
  <c r="AI649" i="49"/>
  <c r="W649" i="49"/>
  <c r="AN649" i="49"/>
  <c r="AC649" i="49"/>
  <c r="AO557" i="49"/>
  <c r="AE557" i="49"/>
  <c r="S557" i="49"/>
  <c r="AJ557" i="49"/>
  <c r="Y557" i="49"/>
  <c r="AS557" i="49"/>
  <c r="AI557" i="49"/>
  <c r="W557" i="49"/>
  <c r="AN557" i="49"/>
  <c r="AC557" i="49"/>
  <c r="AJ511" i="49"/>
  <c r="Y511" i="49"/>
  <c r="AO511" i="49"/>
  <c r="S511" i="49"/>
  <c r="AE511" i="49"/>
  <c r="AL419" i="49"/>
  <c r="AA419" i="49"/>
  <c r="AQ419" i="49"/>
  <c r="U419" i="49"/>
  <c r="AG419" i="49"/>
  <c r="AM373" i="49"/>
  <c r="AB373" i="49"/>
  <c r="AR373" i="49"/>
  <c r="V373" i="49"/>
  <c r="AH373" i="49"/>
  <c r="AQ373" i="49"/>
  <c r="AG373" i="49"/>
  <c r="U373" i="49"/>
  <c r="AA373" i="49"/>
  <c r="AL373" i="49"/>
  <c r="AN327" i="49"/>
  <c r="AC327" i="49"/>
  <c r="AS327" i="49"/>
  <c r="W327" i="49"/>
  <c r="AI327" i="49"/>
  <c r="AL235" i="49"/>
  <c r="AA235" i="49"/>
  <c r="AQ235" i="49"/>
  <c r="U235" i="49"/>
  <c r="AG235" i="49"/>
  <c r="AM189" i="49"/>
  <c r="AB189" i="49"/>
  <c r="AR189" i="49"/>
  <c r="V189" i="49"/>
  <c r="AH189" i="49"/>
  <c r="AQ189" i="49"/>
  <c r="AG189" i="49"/>
  <c r="U189" i="49"/>
  <c r="AA189" i="49"/>
  <c r="AL189" i="49"/>
  <c r="AN143" i="49"/>
  <c r="AC143" i="49"/>
  <c r="AS143" i="49"/>
  <c r="W143" i="49"/>
  <c r="AI143" i="49"/>
  <c r="AL51" i="49"/>
  <c r="AA51" i="49"/>
  <c r="AQ51" i="49"/>
  <c r="U51" i="49"/>
  <c r="AG51" i="49"/>
  <c r="AL1431" i="49"/>
  <c r="AA1431" i="49"/>
  <c r="AQ1431" i="49"/>
  <c r="U1431" i="49"/>
  <c r="AG1431" i="49"/>
  <c r="AN1431" i="49"/>
  <c r="AC1431" i="49"/>
  <c r="AI1431" i="49"/>
  <c r="W1431" i="49"/>
  <c r="AS1431" i="49"/>
  <c r="AR1431" i="49"/>
  <c r="AH1431" i="49"/>
  <c r="V1431" i="49"/>
  <c r="AM1431" i="49"/>
  <c r="AB1431" i="49"/>
  <c r="AM1339" i="49"/>
  <c r="AB1339" i="49"/>
  <c r="AR1339" i="49"/>
  <c r="V1339" i="49"/>
  <c r="AH1339" i="49"/>
  <c r="AK1339" i="49"/>
  <c r="Z1339" i="49"/>
  <c r="AF1339" i="49"/>
  <c r="T1339" i="49"/>
  <c r="AP1339" i="49"/>
  <c r="AO1339" i="49"/>
  <c r="AE1339" i="49"/>
  <c r="S1339" i="49"/>
  <c r="AJ1339" i="49"/>
  <c r="Y1339" i="49"/>
  <c r="AS1339" i="49"/>
  <c r="AI1339" i="49"/>
  <c r="W1339" i="49"/>
  <c r="AN1339" i="49"/>
  <c r="AC1339" i="49"/>
  <c r="AQ1247" i="49"/>
  <c r="AG1247" i="49"/>
  <c r="U1247" i="49"/>
  <c r="AA1247" i="49"/>
  <c r="AL1247" i="49"/>
  <c r="AO1155" i="49"/>
  <c r="AE1155" i="49"/>
  <c r="S1155" i="49"/>
  <c r="Y1155" i="49"/>
  <c r="AJ1155" i="49"/>
  <c r="AS1155" i="49"/>
  <c r="AI1155" i="49"/>
  <c r="W1155" i="49"/>
  <c r="AC1155" i="49"/>
  <c r="AN1155" i="49"/>
  <c r="AL1063" i="49"/>
  <c r="AA1063" i="49"/>
  <c r="AQ1063" i="49"/>
  <c r="U1063" i="49"/>
  <c r="AG1063" i="49"/>
  <c r="AJ1063" i="49"/>
  <c r="Y1063" i="49"/>
  <c r="AE1063" i="49"/>
  <c r="AO1063" i="49"/>
  <c r="S1063" i="49"/>
  <c r="AP1063" i="49"/>
  <c r="AF1063" i="49"/>
  <c r="T1063" i="49"/>
  <c r="Z1063" i="49"/>
  <c r="AK1063" i="49"/>
  <c r="AN971" i="49"/>
  <c r="AC971" i="49"/>
  <c r="AS971" i="49"/>
  <c r="W971" i="49"/>
  <c r="AI971" i="49"/>
  <c r="AP971" i="49"/>
  <c r="AF971" i="49"/>
  <c r="T971" i="49"/>
  <c r="AK971" i="49"/>
  <c r="Z971" i="49"/>
  <c r="AL879" i="49"/>
  <c r="AA879" i="49"/>
  <c r="AQ879" i="49"/>
  <c r="U879" i="49"/>
  <c r="AG879" i="49"/>
  <c r="AN879" i="49"/>
  <c r="AC879" i="49"/>
  <c r="AI879" i="49"/>
  <c r="AS879" i="49"/>
  <c r="W879" i="49"/>
  <c r="AR879" i="49"/>
  <c r="AH879" i="49"/>
  <c r="V879" i="49"/>
  <c r="AM879" i="49"/>
  <c r="AB879" i="49"/>
  <c r="AN787" i="49"/>
  <c r="AC787" i="49"/>
  <c r="AS787" i="49"/>
  <c r="W787" i="49"/>
  <c r="AI787" i="49"/>
  <c r="AP787" i="49"/>
  <c r="AF787" i="49"/>
  <c r="T787" i="49"/>
  <c r="AK787" i="49"/>
  <c r="Z787" i="49"/>
  <c r="AJ695" i="49"/>
  <c r="Y695" i="49"/>
  <c r="AE695" i="49"/>
  <c r="S695" i="49"/>
  <c r="AO695" i="49"/>
  <c r="AP695" i="49"/>
  <c r="AF695" i="49"/>
  <c r="T695" i="49"/>
  <c r="Z695" i="49"/>
  <c r="AK695" i="49"/>
  <c r="AP603" i="49"/>
  <c r="AF603" i="49"/>
  <c r="T603" i="49"/>
  <c r="Z603" i="49"/>
  <c r="AK603" i="49"/>
  <c r="AP511" i="49"/>
  <c r="AF511" i="49"/>
  <c r="T511" i="49"/>
  <c r="AK511" i="49"/>
  <c r="Z511" i="49"/>
  <c r="AP419" i="49"/>
  <c r="AF419" i="49"/>
  <c r="T419" i="49"/>
  <c r="Z419" i="49"/>
  <c r="AK419" i="49"/>
  <c r="AP327" i="49"/>
  <c r="AF327" i="49"/>
  <c r="T327" i="49"/>
  <c r="AK327" i="49"/>
  <c r="Z327" i="49"/>
  <c r="AP235" i="49"/>
  <c r="AF235" i="49"/>
  <c r="T235" i="49"/>
  <c r="Z235" i="49"/>
  <c r="AK235" i="49"/>
  <c r="AP143" i="49"/>
  <c r="AF143" i="49"/>
  <c r="T143" i="49"/>
  <c r="AK143" i="49"/>
  <c r="Z143" i="49"/>
  <c r="AP51" i="49"/>
  <c r="AF51" i="49"/>
  <c r="T51" i="49"/>
  <c r="Z51" i="49"/>
  <c r="AK51" i="49"/>
  <c r="AO5" i="49"/>
  <c r="AJ5" i="49"/>
  <c r="AS5" i="49"/>
  <c r="AN5" i="49"/>
  <c r="AL1293" i="49"/>
  <c r="AA1293" i="49"/>
  <c r="AQ1293" i="49"/>
  <c r="U1293" i="49"/>
  <c r="AG1293" i="49"/>
  <c r="AK833" i="49"/>
  <c r="Z833" i="49"/>
  <c r="AF833" i="49"/>
  <c r="AP833" i="49"/>
  <c r="T833" i="49"/>
  <c r="AM1477" i="49"/>
  <c r="AB1477" i="49"/>
  <c r="AR1477" i="49"/>
  <c r="V1477" i="49"/>
  <c r="AH1477" i="49"/>
  <c r="AK1477" i="49"/>
  <c r="Z1477" i="49"/>
  <c r="AF1477" i="49"/>
  <c r="T1477" i="49"/>
  <c r="AP1477" i="49"/>
  <c r="AQ1477" i="49"/>
  <c r="AG1477" i="49"/>
  <c r="U1477" i="49"/>
  <c r="AA1477" i="49"/>
  <c r="AL1477" i="49"/>
  <c r="AJ1385" i="49"/>
  <c r="Y1385" i="49"/>
  <c r="AE1385" i="49"/>
  <c r="AO1385" i="49"/>
  <c r="S1385" i="49"/>
  <c r="AP1385" i="49"/>
  <c r="AF1385" i="49"/>
  <c r="T1385" i="49"/>
  <c r="Z1385" i="49"/>
  <c r="AK1385" i="49"/>
  <c r="AN1293" i="49"/>
  <c r="AC1293" i="49"/>
  <c r="AI1293" i="49"/>
  <c r="W1293" i="49"/>
  <c r="AS1293" i="49"/>
  <c r="AR1293" i="49"/>
  <c r="AH1293" i="49"/>
  <c r="V1293" i="49"/>
  <c r="AM1293" i="49"/>
  <c r="AB1293" i="49"/>
  <c r="AL1201" i="49"/>
  <c r="AA1201" i="49"/>
  <c r="AG1201" i="49"/>
  <c r="AQ1201" i="49"/>
  <c r="U1201" i="49"/>
  <c r="AR1201" i="49"/>
  <c r="AH1201" i="49"/>
  <c r="V1201" i="49"/>
  <c r="AB1201" i="49"/>
  <c r="AM1201" i="49"/>
  <c r="AJ1109" i="49"/>
  <c r="Y1109" i="49"/>
  <c r="AE1109" i="49"/>
  <c r="S1109" i="49"/>
  <c r="AO1109" i="49"/>
  <c r="AP1109" i="49"/>
  <c r="AF1109" i="49"/>
  <c r="T1109" i="49"/>
  <c r="Z1109" i="49"/>
  <c r="AK1109" i="49"/>
  <c r="AO1017" i="49"/>
  <c r="AE1017" i="49"/>
  <c r="S1017" i="49"/>
  <c r="AJ1017" i="49"/>
  <c r="Y1017" i="49"/>
  <c r="AS1017" i="49"/>
  <c r="AI1017" i="49"/>
  <c r="W1017" i="49"/>
  <c r="AN1017" i="49"/>
  <c r="AC1017" i="49"/>
  <c r="AO833" i="49"/>
  <c r="AE833" i="49"/>
  <c r="S833" i="49"/>
  <c r="AJ833" i="49"/>
  <c r="Y833" i="49"/>
  <c r="AS833" i="49"/>
  <c r="AI833" i="49"/>
  <c r="W833" i="49"/>
  <c r="AN833" i="49"/>
  <c r="AC833" i="49"/>
  <c r="AJ603" i="49"/>
  <c r="Y603" i="49"/>
  <c r="AE603" i="49"/>
  <c r="AO603" i="49"/>
  <c r="S603" i="49"/>
  <c r="AM465" i="49"/>
  <c r="AB465" i="49"/>
  <c r="AH465" i="49"/>
  <c r="AR465" i="49"/>
  <c r="V465" i="49"/>
  <c r="AQ465" i="49"/>
  <c r="AG465" i="49"/>
  <c r="U465" i="49"/>
  <c r="AL465" i="49"/>
  <c r="AA465" i="49"/>
  <c r="AN419" i="49"/>
  <c r="AC419" i="49"/>
  <c r="AI419" i="49"/>
  <c r="AS419" i="49"/>
  <c r="W419" i="49"/>
  <c r="AK373" i="49"/>
  <c r="Z373" i="49"/>
  <c r="AF373" i="49"/>
  <c r="AP373" i="49"/>
  <c r="T373" i="49"/>
  <c r="AL327" i="49"/>
  <c r="AA327" i="49"/>
  <c r="AG327" i="49"/>
  <c r="AQ327" i="49"/>
  <c r="U327" i="49"/>
  <c r="AO281" i="49"/>
  <c r="AE281" i="49"/>
  <c r="S281" i="49"/>
  <c r="Y281" i="49"/>
  <c r="AJ281" i="49"/>
  <c r="AS281" i="49"/>
  <c r="AI281" i="49"/>
  <c r="W281" i="49"/>
  <c r="AC281" i="49"/>
  <c r="AN281" i="49"/>
  <c r="AJ235" i="49"/>
  <c r="Y235" i="49"/>
  <c r="AE235" i="49"/>
  <c r="AO235" i="49"/>
  <c r="S235" i="49"/>
  <c r="AM97" i="49"/>
  <c r="AB97" i="49"/>
  <c r="AH97" i="49"/>
  <c r="AR97" i="49"/>
  <c r="V97" i="49"/>
  <c r="AQ97" i="49"/>
  <c r="AG97" i="49"/>
  <c r="U97" i="49"/>
  <c r="AL97" i="49"/>
  <c r="AA97" i="49"/>
  <c r="AN51" i="49"/>
  <c r="AC51" i="49"/>
  <c r="AI51" i="49"/>
  <c r="AS51" i="49"/>
  <c r="W51" i="49"/>
  <c r="AK925" i="49"/>
  <c r="Z925" i="49"/>
  <c r="AP925" i="49"/>
  <c r="T925" i="49"/>
  <c r="AF925" i="49"/>
  <c r="AO925" i="49"/>
  <c r="AE925" i="49"/>
  <c r="S925" i="49"/>
  <c r="Y925" i="49"/>
  <c r="AJ925" i="49"/>
  <c r="AS925" i="49"/>
  <c r="AI925" i="49"/>
  <c r="W925" i="49"/>
  <c r="AC925" i="49"/>
  <c r="AN925" i="49"/>
  <c r="AM741" i="49"/>
  <c r="AB741" i="49"/>
  <c r="AH741" i="49"/>
  <c r="V741" i="49"/>
  <c r="AR741" i="49"/>
  <c r="AQ741" i="49"/>
  <c r="AG741" i="49"/>
  <c r="U741" i="49"/>
  <c r="AL741" i="49"/>
  <c r="AA741" i="49"/>
  <c r="AQ649" i="49"/>
  <c r="AG649" i="49"/>
  <c r="U649" i="49"/>
  <c r="AA649" i="49"/>
  <c r="AL649" i="49"/>
  <c r="AL603" i="49"/>
  <c r="AA603" i="49"/>
  <c r="AQ603" i="49"/>
  <c r="U603" i="49"/>
  <c r="AG603" i="49"/>
  <c r="AM557" i="49"/>
  <c r="AB557" i="49"/>
  <c r="AR557" i="49"/>
  <c r="V557" i="49"/>
  <c r="AH557" i="49"/>
  <c r="AQ557" i="49"/>
  <c r="AG557" i="49"/>
  <c r="U557" i="49"/>
  <c r="AA557" i="49"/>
  <c r="AL557" i="49"/>
  <c r="AN511" i="49"/>
  <c r="AC511" i="49"/>
  <c r="AS511" i="49"/>
  <c r="W511" i="49"/>
  <c r="AI511" i="49"/>
  <c r="AO373" i="49"/>
  <c r="AE373" i="49"/>
  <c r="S373" i="49"/>
  <c r="AJ373" i="49"/>
  <c r="Y373" i="49"/>
  <c r="AS373" i="49"/>
  <c r="AI373" i="49"/>
  <c r="W373" i="49"/>
  <c r="AN373" i="49"/>
  <c r="AC373" i="49"/>
  <c r="AJ327" i="49"/>
  <c r="Y327" i="49"/>
  <c r="AO327" i="49"/>
  <c r="S327" i="49"/>
  <c r="AE327" i="49"/>
  <c r="AK281" i="49"/>
  <c r="Z281" i="49"/>
  <c r="AP281" i="49"/>
  <c r="T281" i="49"/>
  <c r="AF281" i="49"/>
  <c r="AO189" i="49"/>
  <c r="AE189" i="49"/>
  <c r="S189" i="49"/>
  <c r="AJ189" i="49"/>
  <c r="Y189" i="49"/>
  <c r="AS189" i="49"/>
  <c r="AI189" i="49"/>
  <c r="W189" i="49"/>
  <c r="AN189" i="49"/>
  <c r="AC189" i="49"/>
  <c r="AJ143" i="49"/>
  <c r="Y143" i="49"/>
  <c r="AO143" i="49"/>
  <c r="S143" i="49"/>
  <c r="AE143" i="49"/>
  <c r="AK97" i="49"/>
  <c r="Z97" i="49"/>
  <c r="AP97" i="49"/>
  <c r="T97" i="49"/>
  <c r="AF97" i="49"/>
  <c r="AJ1431" i="49"/>
  <c r="Y1431" i="49"/>
  <c r="AE1431" i="49"/>
  <c r="AO1431" i="49"/>
  <c r="S1431" i="49"/>
  <c r="AP1431" i="49"/>
  <c r="AF1431" i="49"/>
  <c r="T1431" i="49"/>
  <c r="Z1431" i="49"/>
  <c r="AK1431" i="49"/>
  <c r="AQ1339" i="49"/>
  <c r="AG1339" i="49"/>
  <c r="U1339" i="49"/>
  <c r="AA1339" i="49"/>
  <c r="AL1339" i="49"/>
  <c r="AM1247" i="49"/>
  <c r="AB1247" i="49"/>
  <c r="AR1247" i="49"/>
  <c r="V1247" i="49"/>
  <c r="AH1247" i="49"/>
  <c r="AK1247" i="49"/>
  <c r="Z1247" i="49"/>
  <c r="AF1247" i="49"/>
  <c r="T1247" i="49"/>
  <c r="AP1247" i="49"/>
  <c r="AO1247" i="49"/>
  <c r="AE1247" i="49"/>
  <c r="S1247" i="49"/>
  <c r="AJ1247" i="49"/>
  <c r="Y1247" i="49"/>
  <c r="AS1247" i="49"/>
  <c r="AI1247" i="49"/>
  <c r="W1247" i="49"/>
  <c r="AN1247" i="49"/>
  <c r="AC1247" i="49"/>
  <c r="AK1155" i="49"/>
  <c r="Z1155" i="49"/>
  <c r="AP1155" i="49"/>
  <c r="T1155" i="49"/>
  <c r="AF1155" i="49"/>
  <c r="AM1155" i="49"/>
  <c r="AB1155" i="49"/>
  <c r="AH1155" i="49"/>
  <c r="V1155" i="49"/>
  <c r="AR1155" i="49"/>
  <c r="AQ1155" i="49"/>
  <c r="AG1155" i="49"/>
  <c r="U1155" i="49"/>
  <c r="AL1155" i="49"/>
  <c r="AA1155" i="49"/>
  <c r="AN1063" i="49"/>
  <c r="AC1063" i="49"/>
  <c r="AI1063" i="49"/>
  <c r="AS1063" i="49"/>
  <c r="W1063" i="49"/>
  <c r="AR1063" i="49"/>
  <c r="AH1063" i="49"/>
  <c r="V1063" i="49"/>
  <c r="AM1063" i="49"/>
  <c r="AB1063" i="49"/>
  <c r="AJ971" i="49"/>
  <c r="Y971" i="49"/>
  <c r="AO971" i="49"/>
  <c r="S971" i="49"/>
  <c r="AE971" i="49"/>
  <c r="AL971" i="49"/>
  <c r="AA971" i="49"/>
  <c r="AG971" i="49"/>
  <c r="AQ971" i="49"/>
  <c r="U971" i="49"/>
  <c r="AR971" i="49"/>
  <c r="AH971" i="49"/>
  <c r="V971" i="49"/>
  <c r="AB971" i="49"/>
  <c r="AM971" i="49"/>
  <c r="AJ879" i="49"/>
  <c r="Y879" i="49"/>
  <c r="AE879" i="49"/>
  <c r="AO879" i="49"/>
  <c r="S879" i="49"/>
  <c r="AP879" i="49"/>
  <c r="AF879" i="49"/>
  <c r="T879" i="49"/>
  <c r="Z879" i="49"/>
  <c r="AK879" i="49"/>
  <c r="AJ787" i="49"/>
  <c r="Y787" i="49"/>
  <c r="AO787" i="49"/>
  <c r="S787" i="49"/>
  <c r="AE787" i="49"/>
  <c r="AL787" i="49"/>
  <c r="AA787" i="49"/>
  <c r="AG787" i="49"/>
  <c r="AQ787" i="49"/>
  <c r="U787" i="49"/>
  <c r="AR787" i="49"/>
  <c r="AH787" i="49"/>
  <c r="V787" i="49"/>
  <c r="AB787" i="49"/>
  <c r="AM787" i="49"/>
  <c r="AN695" i="49"/>
  <c r="AC695" i="49"/>
  <c r="AI695" i="49"/>
  <c r="AS695" i="49"/>
  <c r="W695" i="49"/>
  <c r="AR695" i="49"/>
  <c r="AH695" i="49"/>
  <c r="V695" i="49"/>
  <c r="AM695" i="49"/>
  <c r="AB695" i="49"/>
  <c r="AR603" i="49"/>
  <c r="AH603" i="49"/>
  <c r="V603" i="49"/>
  <c r="AM603" i="49"/>
  <c r="AB603" i="49"/>
  <c r="AR511" i="49"/>
  <c r="AH511" i="49"/>
  <c r="V511" i="49"/>
  <c r="AB511" i="49"/>
  <c r="AM511" i="49"/>
  <c r="AR419" i="49"/>
  <c r="AH419" i="49"/>
  <c r="V419" i="49"/>
  <c r="AM419" i="49"/>
  <c r="AB419" i="49"/>
  <c r="AR327" i="49"/>
  <c r="AH327" i="49"/>
  <c r="V327" i="49"/>
  <c r="AB327" i="49"/>
  <c r="AM327" i="49"/>
  <c r="AR235" i="49"/>
  <c r="AH235" i="49"/>
  <c r="V235" i="49"/>
  <c r="AM235" i="49"/>
  <c r="AB235" i="49"/>
  <c r="AR143" i="49"/>
  <c r="AH143" i="49"/>
  <c r="V143" i="49"/>
  <c r="AB143" i="49"/>
  <c r="AM143" i="49"/>
  <c r="AR51" i="49"/>
  <c r="AH51" i="49"/>
  <c r="V51" i="49"/>
  <c r="AM51" i="49"/>
  <c r="AB51" i="49"/>
  <c r="AM5" i="49"/>
  <c r="AR5" i="49"/>
  <c r="AQ5" i="49"/>
  <c r="AL5" i="49"/>
  <c r="P4" i="44" l="1"/>
  <c r="L14" i="44"/>
  <c r="N34" i="44"/>
  <c r="N29" i="44"/>
  <c r="N24" i="44"/>
  <c r="N19" i="44"/>
  <c r="N14" i="44"/>
  <c r="N10" i="44"/>
  <c r="L34" i="44"/>
  <c r="L29" i="44"/>
  <c r="L24" i="44"/>
  <c r="L19" i="44"/>
  <c r="L10" i="44"/>
  <c r="N6" i="44"/>
  <c r="L6" i="44"/>
  <c r="J34" i="44"/>
  <c r="D34" i="44"/>
  <c r="D29" i="44"/>
  <c r="D24" i="44"/>
  <c r="D14" i="44"/>
  <c r="D19" i="44"/>
  <c r="D10" i="44"/>
  <c r="G38" i="44"/>
  <c r="F38" i="44"/>
  <c r="E38" i="44"/>
  <c r="B38" i="44" s="1"/>
  <c r="A38" i="44" s="1"/>
  <c r="G37" i="44"/>
  <c r="BE37" i="44" s="1"/>
  <c r="F37" i="44"/>
  <c r="E37" i="44"/>
  <c r="B37" i="44" s="1"/>
  <c r="A37" i="44" s="1"/>
  <c r="G36" i="44"/>
  <c r="F36" i="44"/>
  <c r="E36" i="44"/>
  <c r="B36" i="44" s="1"/>
  <c r="A36" i="44" s="1"/>
  <c r="G35" i="44"/>
  <c r="BG35" i="44" s="1"/>
  <c r="F35" i="44"/>
  <c r="E35" i="44"/>
  <c r="B35" i="44" s="1"/>
  <c r="A35" i="44" s="1"/>
  <c r="G34" i="44"/>
  <c r="F34" i="44"/>
  <c r="E34" i="44"/>
  <c r="B34" i="44" s="1"/>
  <c r="A34" i="44" s="1"/>
  <c r="G33" i="44"/>
  <c r="BA33" i="44" s="1"/>
  <c r="F33" i="44"/>
  <c r="E33" i="44"/>
  <c r="B33" i="44" s="1"/>
  <c r="A33" i="44" s="1"/>
  <c r="G32" i="44"/>
  <c r="F32" i="44"/>
  <c r="E32" i="44"/>
  <c r="B32" i="44" s="1"/>
  <c r="A32" i="44" s="1"/>
  <c r="G31" i="44"/>
  <c r="AV31" i="44" s="1"/>
  <c r="L1093" i="49" s="1"/>
  <c r="F31" i="44"/>
  <c r="E31" i="44"/>
  <c r="B31" i="44" s="1"/>
  <c r="G30" i="44"/>
  <c r="F30" i="44"/>
  <c r="E30" i="44"/>
  <c r="B30" i="44" s="1"/>
  <c r="G29" i="44"/>
  <c r="AV29" i="44" s="1"/>
  <c r="L1001" i="49" s="1"/>
  <c r="F29" i="44"/>
  <c r="E29" i="44"/>
  <c r="B29" i="44" s="1"/>
  <c r="G28" i="44"/>
  <c r="F28" i="44"/>
  <c r="E28" i="44"/>
  <c r="B28" i="44" s="1"/>
  <c r="A28" i="44" s="1"/>
  <c r="G27" i="44"/>
  <c r="AS27" i="44" s="1"/>
  <c r="L952" i="49" s="1"/>
  <c r="F27" i="44"/>
  <c r="E27" i="44"/>
  <c r="B27" i="44" s="1"/>
  <c r="G26" i="44"/>
  <c r="F26" i="44"/>
  <c r="E26" i="44"/>
  <c r="B26" i="44" s="1"/>
  <c r="G25" i="44"/>
  <c r="AO25" i="44" s="1"/>
  <c r="L856" i="49" s="1"/>
  <c r="F25" i="44"/>
  <c r="E25" i="44"/>
  <c r="B25" i="44" s="1"/>
  <c r="G24" i="44"/>
  <c r="F24" i="44"/>
  <c r="E24" i="44"/>
  <c r="B24" i="44" s="1"/>
  <c r="G23" i="44"/>
  <c r="AI23" i="44" s="1"/>
  <c r="L758" i="49" s="1"/>
  <c r="F23" i="44"/>
  <c r="E23" i="44"/>
  <c r="B23" i="44" s="1"/>
  <c r="G22" i="44"/>
  <c r="F22" i="44"/>
  <c r="E22" i="44"/>
  <c r="B22" i="44" s="1"/>
  <c r="G21" i="44"/>
  <c r="AE21" i="44" s="1"/>
  <c r="L662" i="49" s="1"/>
  <c r="F21" i="44"/>
  <c r="E21" i="44"/>
  <c r="B21" i="44" s="1"/>
  <c r="G20" i="44"/>
  <c r="F20" i="44"/>
  <c r="E20" i="44"/>
  <c r="B20" i="44" s="1"/>
  <c r="G19" i="44"/>
  <c r="F19" i="44"/>
  <c r="E19" i="44"/>
  <c r="B19" i="44" s="1"/>
  <c r="G18" i="44"/>
  <c r="F18" i="44"/>
  <c r="E18" i="44"/>
  <c r="B18" i="44" s="1"/>
  <c r="A18" i="44" s="1"/>
  <c r="G17" i="44"/>
  <c r="Z17" i="44" s="1"/>
  <c r="L519" i="49" s="1"/>
  <c r="F17" i="44"/>
  <c r="E17" i="44"/>
  <c r="B17" i="44" s="1"/>
  <c r="G16" i="44"/>
  <c r="F16" i="44"/>
  <c r="E16" i="44"/>
  <c r="B16" i="44" s="1"/>
  <c r="G15" i="44"/>
  <c r="Z15" i="44" s="1"/>
  <c r="L427" i="49" s="1"/>
  <c r="F15" i="44"/>
  <c r="E15" i="44"/>
  <c r="B15" i="44" s="1"/>
  <c r="G14" i="44"/>
  <c r="F14" i="44"/>
  <c r="E14" i="44"/>
  <c r="B14" i="44" s="1"/>
  <c r="G13" i="44"/>
  <c r="V13" i="44" s="1"/>
  <c r="L331" i="49" s="1"/>
  <c r="F13" i="44"/>
  <c r="E13" i="44"/>
  <c r="B13" i="44" s="1"/>
  <c r="G12" i="44"/>
  <c r="F12" i="44"/>
  <c r="E12" i="44"/>
  <c r="B12" i="44" s="1"/>
  <c r="G11" i="44"/>
  <c r="V11" i="44" s="1"/>
  <c r="L239" i="49" s="1"/>
  <c r="F11" i="44"/>
  <c r="E11" i="44"/>
  <c r="B11" i="44" s="1"/>
  <c r="G10" i="44"/>
  <c r="F10" i="44"/>
  <c r="E10" i="44"/>
  <c r="B10" i="44" s="1"/>
  <c r="G9" i="44"/>
  <c r="T9" i="44" s="1"/>
  <c r="L145" i="49" s="1"/>
  <c r="F9" i="44"/>
  <c r="E9" i="44"/>
  <c r="B9" i="44" s="1"/>
  <c r="G8" i="44"/>
  <c r="F8" i="44"/>
  <c r="E8" i="44"/>
  <c r="B8" i="44" s="1"/>
  <c r="G7" i="44"/>
  <c r="S7" i="44" s="1"/>
  <c r="L52" i="49" s="1"/>
  <c r="F7" i="44"/>
  <c r="E7" i="44"/>
  <c r="B7" i="44" s="1"/>
  <c r="G6" i="44"/>
  <c r="F6" i="44"/>
  <c r="E6" i="44"/>
  <c r="B6" i="44" s="1"/>
  <c r="A6" i="44" s="1"/>
  <c r="D6" i="44"/>
  <c r="E39" i="43"/>
  <c r="D39" i="43"/>
  <c r="C39" i="43"/>
  <c r="E38" i="43"/>
  <c r="D38" i="43"/>
  <c r="C38" i="43"/>
  <c r="E37" i="43"/>
  <c r="D37" i="43"/>
  <c r="C37" i="43"/>
  <c r="E36" i="43"/>
  <c r="D36" i="43"/>
  <c r="C36" i="43"/>
  <c r="E35" i="43"/>
  <c r="D35" i="43"/>
  <c r="C35" i="43"/>
  <c r="E34" i="43"/>
  <c r="D34" i="43"/>
  <c r="C34" i="43"/>
  <c r="E33" i="43"/>
  <c r="D33" i="43"/>
  <c r="C33" i="43"/>
  <c r="E32" i="43"/>
  <c r="D32" i="43"/>
  <c r="C32" i="43"/>
  <c r="E31" i="43"/>
  <c r="D31" i="43"/>
  <c r="C31" i="43"/>
  <c r="E30" i="43"/>
  <c r="D30" i="43"/>
  <c r="C30" i="43"/>
  <c r="E29" i="43"/>
  <c r="D29" i="43"/>
  <c r="C29" i="43"/>
  <c r="E28" i="43"/>
  <c r="D28" i="43"/>
  <c r="C28" i="43"/>
  <c r="E27" i="43"/>
  <c r="D27" i="43"/>
  <c r="C27" i="43"/>
  <c r="E26" i="43"/>
  <c r="D26" i="43"/>
  <c r="C26" i="43"/>
  <c r="E25" i="43"/>
  <c r="D25" i="43"/>
  <c r="C25" i="43"/>
  <c r="E24" i="43"/>
  <c r="D24" i="43"/>
  <c r="C24" i="43"/>
  <c r="E23" i="43"/>
  <c r="D23" i="43"/>
  <c r="C23" i="43"/>
  <c r="E22" i="43"/>
  <c r="D22" i="43"/>
  <c r="C22" i="43"/>
  <c r="E21" i="43"/>
  <c r="D21" i="43"/>
  <c r="C21" i="43"/>
  <c r="E20" i="43"/>
  <c r="D20" i="43"/>
  <c r="C20" i="43"/>
  <c r="E19" i="43"/>
  <c r="D19" i="43"/>
  <c r="C19" i="43"/>
  <c r="E18" i="43"/>
  <c r="D18" i="43"/>
  <c r="C18" i="43"/>
  <c r="E17" i="43"/>
  <c r="D17" i="43"/>
  <c r="C17" i="43"/>
  <c r="E16" i="43"/>
  <c r="D16" i="43"/>
  <c r="C16" i="43"/>
  <c r="E15" i="43"/>
  <c r="D15" i="43"/>
  <c r="C15" i="43"/>
  <c r="E14" i="43"/>
  <c r="D14" i="43"/>
  <c r="C14" i="43"/>
  <c r="E13" i="43"/>
  <c r="D13" i="43"/>
  <c r="C13" i="43"/>
  <c r="E12" i="43"/>
  <c r="D12" i="43"/>
  <c r="C12" i="43"/>
  <c r="E11" i="43"/>
  <c r="D11" i="43"/>
  <c r="C11" i="43"/>
  <c r="E10" i="43"/>
  <c r="D10" i="43"/>
  <c r="C10" i="43"/>
  <c r="E9" i="43"/>
  <c r="D9" i="43"/>
  <c r="C9" i="43"/>
  <c r="E8" i="43"/>
  <c r="D8" i="43"/>
  <c r="C8" i="43"/>
  <c r="E7" i="43"/>
  <c r="D7" i="43"/>
  <c r="C7" i="43"/>
  <c r="B35" i="43"/>
  <c r="B30" i="43"/>
  <c r="B25" i="43"/>
  <c r="B20" i="43"/>
  <c r="B15" i="43"/>
  <c r="B11" i="43"/>
  <c r="B7" i="43"/>
  <c r="BH39" i="44"/>
  <c r="BG39" i="44"/>
  <c r="BF39" i="44"/>
  <c r="BE39" i="44"/>
  <c r="BD39" i="44"/>
  <c r="BC39" i="44"/>
  <c r="BB39" i="44"/>
  <c r="BA39" i="44"/>
  <c r="AZ39" i="44"/>
  <c r="AY39" i="44"/>
  <c r="AX39" i="44"/>
  <c r="AW39" i="44"/>
  <c r="AV39" i="44"/>
  <c r="AU39" i="44"/>
  <c r="AT39" i="44"/>
  <c r="AS39" i="44"/>
  <c r="AR39" i="44"/>
  <c r="AQ39" i="44"/>
  <c r="AP39" i="44"/>
  <c r="AO39" i="44"/>
  <c r="AN39" i="44"/>
  <c r="AM39" i="44"/>
  <c r="AL39" i="44"/>
  <c r="AK39" i="44"/>
  <c r="AJ39" i="44"/>
  <c r="AI39" i="44"/>
  <c r="AH39" i="44"/>
  <c r="AG39" i="44"/>
  <c r="AF39" i="44"/>
  <c r="AE39" i="44"/>
  <c r="AD39" i="44"/>
  <c r="AC39" i="44"/>
  <c r="AB39" i="44"/>
  <c r="AA39" i="44"/>
  <c r="Z39" i="44"/>
  <c r="Y39" i="44"/>
  <c r="X39" i="44"/>
  <c r="W39" i="44"/>
  <c r="V39" i="44"/>
  <c r="U39" i="44"/>
  <c r="T39" i="44"/>
  <c r="S39" i="44"/>
  <c r="BH38" i="44"/>
  <c r="BG38" i="44"/>
  <c r="BF38" i="44"/>
  <c r="BE38" i="44"/>
  <c r="BD38" i="44"/>
  <c r="BC38" i="44"/>
  <c r="BB38" i="44"/>
  <c r="BA38" i="44"/>
  <c r="AZ38" i="44"/>
  <c r="AY38" i="44"/>
  <c r="AX38" i="44"/>
  <c r="AW38" i="44"/>
  <c r="AV38" i="44"/>
  <c r="AU38" i="44"/>
  <c r="AT38" i="44"/>
  <c r="AS38" i="44"/>
  <c r="AR38" i="44"/>
  <c r="AQ38" i="44"/>
  <c r="AP38" i="44"/>
  <c r="AO38" i="44"/>
  <c r="AN38" i="44"/>
  <c r="AM38" i="44"/>
  <c r="AL38" i="44"/>
  <c r="AK38" i="44"/>
  <c r="AJ38" i="44"/>
  <c r="AI38" i="44"/>
  <c r="AH38" i="44"/>
  <c r="AG38" i="44"/>
  <c r="AF38" i="44"/>
  <c r="AE38" i="44"/>
  <c r="AD38" i="44"/>
  <c r="AC38" i="44"/>
  <c r="AB38" i="44"/>
  <c r="AA38" i="44"/>
  <c r="Z38" i="44"/>
  <c r="Y38" i="44"/>
  <c r="X38" i="44"/>
  <c r="W38" i="44"/>
  <c r="V38" i="44"/>
  <c r="U38" i="44"/>
  <c r="T38" i="44"/>
  <c r="S38" i="44"/>
  <c r="BA37" i="44"/>
  <c r="AS37" i="44"/>
  <c r="AK37" i="44"/>
  <c r="AC37" i="44"/>
  <c r="U37" i="44"/>
  <c r="BH36" i="44"/>
  <c r="BG36" i="44"/>
  <c r="BF36" i="44"/>
  <c r="BE36" i="44"/>
  <c r="BD36" i="44"/>
  <c r="BC36" i="44"/>
  <c r="BB36" i="44"/>
  <c r="BA36" i="44"/>
  <c r="AZ36" i="44"/>
  <c r="AY36" i="44"/>
  <c r="AX36" i="44"/>
  <c r="AW36" i="44"/>
  <c r="AV36" i="44"/>
  <c r="AU36" i="44"/>
  <c r="AT36" i="44"/>
  <c r="AS36" i="44"/>
  <c r="AR36" i="44"/>
  <c r="AQ36" i="44"/>
  <c r="AP36" i="44"/>
  <c r="AO36" i="44"/>
  <c r="AN36" i="44"/>
  <c r="AM36" i="44"/>
  <c r="AL36" i="44"/>
  <c r="AK36" i="44"/>
  <c r="AJ36" i="44"/>
  <c r="AI36" i="44"/>
  <c r="AH36" i="44"/>
  <c r="AG36" i="44"/>
  <c r="AF36" i="44"/>
  <c r="AE36" i="44"/>
  <c r="AD36" i="44"/>
  <c r="AC36" i="44"/>
  <c r="AB36" i="44"/>
  <c r="AA36" i="44"/>
  <c r="Z36" i="44"/>
  <c r="Y36" i="44"/>
  <c r="X36" i="44"/>
  <c r="W36" i="44"/>
  <c r="V36" i="44"/>
  <c r="U36" i="44"/>
  <c r="T36" i="44"/>
  <c r="S36" i="44"/>
  <c r="BC35" i="44"/>
  <c r="AU35" i="44"/>
  <c r="AM35" i="44"/>
  <c r="AE35" i="44"/>
  <c r="W35" i="44"/>
  <c r="BH34" i="44"/>
  <c r="BG34" i="44"/>
  <c r="BF34" i="44"/>
  <c r="BE34" i="44"/>
  <c r="BD34" i="44"/>
  <c r="BC34" i="44"/>
  <c r="BB34" i="44"/>
  <c r="BA34" i="44"/>
  <c r="AZ34" i="44"/>
  <c r="AY34" i="44"/>
  <c r="AX34" i="44"/>
  <c r="AW34" i="44"/>
  <c r="AV34" i="44"/>
  <c r="AU34" i="44"/>
  <c r="AT34" i="44"/>
  <c r="AS34" i="44"/>
  <c r="AR34" i="44"/>
  <c r="AQ34" i="44"/>
  <c r="AP34" i="44"/>
  <c r="AO34" i="44"/>
  <c r="AN34" i="44"/>
  <c r="AM34" i="44"/>
  <c r="AL34" i="44"/>
  <c r="AK34" i="44"/>
  <c r="AJ34" i="44"/>
  <c r="AI34" i="44"/>
  <c r="AH34" i="44"/>
  <c r="AG34" i="44"/>
  <c r="AF34" i="44"/>
  <c r="AE34" i="44"/>
  <c r="AD34" i="44"/>
  <c r="AC34" i="44"/>
  <c r="AB34" i="44"/>
  <c r="AA34" i="44"/>
  <c r="Z34" i="44"/>
  <c r="Y34" i="44"/>
  <c r="X34" i="44"/>
  <c r="W34" i="44"/>
  <c r="V34" i="44"/>
  <c r="U34" i="44"/>
  <c r="T34" i="44"/>
  <c r="S34" i="44"/>
  <c r="BE33" i="44"/>
  <c r="AW33" i="44"/>
  <c r="AO33" i="44"/>
  <c r="AG33" i="44"/>
  <c r="Y33" i="44"/>
  <c r="BH32" i="44"/>
  <c r="BG32" i="44"/>
  <c r="BF32" i="44"/>
  <c r="BE32" i="44"/>
  <c r="BD32" i="44"/>
  <c r="BC32" i="44"/>
  <c r="BB32" i="44"/>
  <c r="BA32" i="44"/>
  <c r="AZ32" i="44"/>
  <c r="AY32" i="44"/>
  <c r="AX32" i="44"/>
  <c r="AW32" i="44"/>
  <c r="AV32" i="44"/>
  <c r="AU32" i="44"/>
  <c r="AT32" i="44"/>
  <c r="AS32" i="44"/>
  <c r="AR32" i="44"/>
  <c r="AQ32" i="44"/>
  <c r="AP32" i="44"/>
  <c r="AO32" i="44"/>
  <c r="AN32" i="44"/>
  <c r="AM32" i="44"/>
  <c r="AL32" i="44"/>
  <c r="AK32" i="44"/>
  <c r="AJ32" i="44"/>
  <c r="AI32" i="44"/>
  <c r="AH32" i="44"/>
  <c r="AG32" i="44"/>
  <c r="AF32" i="44"/>
  <c r="AE32" i="44"/>
  <c r="AD32" i="44"/>
  <c r="AC32" i="44"/>
  <c r="AB32" i="44"/>
  <c r="AA32" i="44"/>
  <c r="Z32" i="44"/>
  <c r="Y32" i="44"/>
  <c r="X32" i="44"/>
  <c r="W32" i="44"/>
  <c r="V32" i="44"/>
  <c r="U32" i="44"/>
  <c r="T32" i="44"/>
  <c r="S32" i="44"/>
  <c r="AZ31" i="44"/>
  <c r="L1097" i="49" s="1"/>
  <c r="AR31" i="44"/>
  <c r="L1089" i="49" s="1"/>
  <c r="AJ31" i="44"/>
  <c r="L1081" i="49" s="1"/>
  <c r="AB31" i="44"/>
  <c r="L1073" i="49" s="1"/>
  <c r="T31" i="44"/>
  <c r="L1065" i="49" s="1"/>
  <c r="AX30" i="44"/>
  <c r="L1049" i="49" s="1"/>
  <c r="AW30" i="44"/>
  <c r="L1048" i="49" s="1"/>
  <c r="AV30" i="44"/>
  <c r="L1047" i="49" s="1"/>
  <c r="AU30" i="44"/>
  <c r="L1046" i="49" s="1"/>
  <c r="AT30" i="44"/>
  <c r="L1045" i="49" s="1"/>
  <c r="AS30" i="44"/>
  <c r="L1044" i="49" s="1"/>
  <c r="AR30" i="44"/>
  <c r="L1043" i="49" s="1"/>
  <c r="AQ30" i="44"/>
  <c r="L1042" i="49" s="1"/>
  <c r="AP30" i="44"/>
  <c r="L1041" i="49" s="1"/>
  <c r="AO30" i="44"/>
  <c r="L1040" i="49" s="1"/>
  <c r="AN30" i="44"/>
  <c r="L1039" i="49" s="1"/>
  <c r="AM30" i="44"/>
  <c r="L1038" i="49" s="1"/>
  <c r="AL30" i="44"/>
  <c r="L1037" i="49" s="1"/>
  <c r="AK30" i="44"/>
  <c r="L1036" i="49" s="1"/>
  <c r="AJ30" i="44"/>
  <c r="L1035" i="49" s="1"/>
  <c r="AI30" i="44"/>
  <c r="L1034" i="49" s="1"/>
  <c r="AH30" i="44"/>
  <c r="L1033" i="49" s="1"/>
  <c r="AG30" i="44"/>
  <c r="L1032" i="49" s="1"/>
  <c r="AF30" i="44"/>
  <c r="L1031" i="49" s="1"/>
  <c r="AE30" i="44"/>
  <c r="L1030" i="49" s="1"/>
  <c r="AD30" i="44"/>
  <c r="L1029" i="49" s="1"/>
  <c r="AC30" i="44"/>
  <c r="L1028" i="49" s="1"/>
  <c r="AB30" i="44"/>
  <c r="L1027" i="49" s="1"/>
  <c r="AA30" i="44"/>
  <c r="L1026" i="49" s="1"/>
  <c r="Z30" i="44"/>
  <c r="L1025" i="49" s="1"/>
  <c r="Y30" i="44"/>
  <c r="L1024" i="49" s="1"/>
  <c r="X30" i="44"/>
  <c r="L1023" i="49" s="1"/>
  <c r="W30" i="44"/>
  <c r="L1022" i="49" s="1"/>
  <c r="V30" i="44"/>
  <c r="L1021" i="49" s="1"/>
  <c r="U30" i="44"/>
  <c r="L1020" i="49" s="1"/>
  <c r="T30" i="44"/>
  <c r="L1019" i="49" s="1"/>
  <c r="S30" i="44"/>
  <c r="L1018" i="49" s="1"/>
  <c r="AR29" i="44"/>
  <c r="L997" i="49" s="1"/>
  <c r="AM29" i="44"/>
  <c r="L992" i="49" s="1"/>
  <c r="AI29" i="44"/>
  <c r="L988" i="49" s="1"/>
  <c r="AE29" i="44"/>
  <c r="L984" i="49" s="1"/>
  <c r="AA29" i="44"/>
  <c r="L980" i="49" s="1"/>
  <c r="W29" i="44"/>
  <c r="L976" i="49" s="1"/>
  <c r="S29" i="44"/>
  <c r="L972" i="49" s="1"/>
  <c r="BH28" i="44"/>
  <c r="BG28" i="44"/>
  <c r="BF28" i="44"/>
  <c r="BE28" i="44"/>
  <c r="BD28" i="44"/>
  <c r="BC28" i="44"/>
  <c r="BB28" i="44"/>
  <c r="BA28" i="44"/>
  <c r="AZ28" i="44"/>
  <c r="AY28" i="44"/>
  <c r="AX28" i="44"/>
  <c r="AW28" i="44"/>
  <c r="AV28" i="44"/>
  <c r="AU28" i="44"/>
  <c r="AT28" i="44"/>
  <c r="AS28" i="44"/>
  <c r="AR28" i="44"/>
  <c r="AQ28" i="44"/>
  <c r="AP28" i="44"/>
  <c r="AO28" i="44"/>
  <c r="AN28" i="44"/>
  <c r="AM28" i="44"/>
  <c r="AL28" i="44"/>
  <c r="AK28" i="44"/>
  <c r="AJ28" i="44"/>
  <c r="AI28" i="44"/>
  <c r="AH28" i="44"/>
  <c r="AG28" i="44"/>
  <c r="AF28" i="44"/>
  <c r="AE28" i="44"/>
  <c r="AD28" i="44"/>
  <c r="AC28" i="44"/>
  <c r="AB28" i="44"/>
  <c r="AA28" i="44"/>
  <c r="Z28" i="44"/>
  <c r="Y28" i="44"/>
  <c r="X28" i="44"/>
  <c r="W28" i="44"/>
  <c r="V28" i="44"/>
  <c r="U28" i="44"/>
  <c r="T28" i="44"/>
  <c r="S28" i="44"/>
  <c r="AQ27" i="44"/>
  <c r="L950" i="49" s="1"/>
  <c r="AM27" i="44"/>
  <c r="L946" i="49" s="1"/>
  <c r="AI27" i="44"/>
  <c r="L942" i="49" s="1"/>
  <c r="AE27" i="44"/>
  <c r="L938" i="49" s="1"/>
  <c r="AA27" i="44"/>
  <c r="L934" i="49" s="1"/>
  <c r="W27" i="44"/>
  <c r="L930" i="49" s="1"/>
  <c r="S27" i="44"/>
  <c r="L926" i="49" s="1"/>
  <c r="AR26" i="44"/>
  <c r="L905" i="49" s="1"/>
  <c r="AQ26" i="44"/>
  <c r="L904" i="49" s="1"/>
  <c r="AP26" i="44"/>
  <c r="L903" i="49" s="1"/>
  <c r="AO26" i="44"/>
  <c r="L902" i="49" s="1"/>
  <c r="AN26" i="44"/>
  <c r="L901" i="49" s="1"/>
  <c r="AM26" i="44"/>
  <c r="L900" i="49" s="1"/>
  <c r="AL26" i="44"/>
  <c r="L899" i="49" s="1"/>
  <c r="AK26" i="44"/>
  <c r="L898" i="49" s="1"/>
  <c r="AJ26" i="44"/>
  <c r="L897" i="49" s="1"/>
  <c r="AI26" i="44"/>
  <c r="L896" i="49" s="1"/>
  <c r="AH26" i="44"/>
  <c r="L895" i="49" s="1"/>
  <c r="AG26" i="44"/>
  <c r="L894" i="49" s="1"/>
  <c r="AF26" i="44"/>
  <c r="L893" i="49" s="1"/>
  <c r="AE26" i="44"/>
  <c r="L892" i="49" s="1"/>
  <c r="AD26" i="44"/>
  <c r="L891" i="49" s="1"/>
  <c r="AC26" i="44"/>
  <c r="L890" i="49" s="1"/>
  <c r="AB26" i="44"/>
  <c r="L889" i="49" s="1"/>
  <c r="AA26" i="44"/>
  <c r="L888" i="49" s="1"/>
  <c r="Z26" i="44"/>
  <c r="L887" i="49" s="1"/>
  <c r="Y26" i="44"/>
  <c r="L886" i="49" s="1"/>
  <c r="X26" i="44"/>
  <c r="L885" i="49" s="1"/>
  <c r="W26" i="44"/>
  <c r="L884" i="49" s="1"/>
  <c r="V26" i="44"/>
  <c r="L883" i="49" s="1"/>
  <c r="U26" i="44"/>
  <c r="L882" i="49" s="1"/>
  <c r="T26" i="44"/>
  <c r="L881" i="49" s="1"/>
  <c r="S26" i="44"/>
  <c r="L880" i="49" s="1"/>
  <c r="AM25" i="44"/>
  <c r="L854" i="49" s="1"/>
  <c r="AI25" i="44"/>
  <c r="L850" i="49" s="1"/>
  <c r="AE25" i="44"/>
  <c r="L846" i="49" s="1"/>
  <c r="AA25" i="44"/>
  <c r="L842" i="49" s="1"/>
  <c r="W25" i="44"/>
  <c r="L838" i="49" s="1"/>
  <c r="S25" i="44"/>
  <c r="L834" i="49" s="1"/>
  <c r="AN24" i="44"/>
  <c r="L809" i="49" s="1"/>
  <c r="AM24" i="44"/>
  <c r="L808" i="49" s="1"/>
  <c r="AL24" i="44"/>
  <c r="L807" i="49" s="1"/>
  <c r="AK24" i="44"/>
  <c r="L806" i="49" s="1"/>
  <c r="AJ24" i="44"/>
  <c r="L805" i="49" s="1"/>
  <c r="AI24" i="44"/>
  <c r="L804" i="49" s="1"/>
  <c r="AH24" i="44"/>
  <c r="L803" i="49" s="1"/>
  <c r="AG24" i="44"/>
  <c r="L802" i="49" s="1"/>
  <c r="AF24" i="44"/>
  <c r="L801" i="49" s="1"/>
  <c r="AE24" i="44"/>
  <c r="L800" i="49" s="1"/>
  <c r="AD24" i="44"/>
  <c r="L799" i="49" s="1"/>
  <c r="AC24" i="44"/>
  <c r="L798" i="49" s="1"/>
  <c r="AB24" i="44"/>
  <c r="L797" i="49" s="1"/>
  <c r="AA24" i="44"/>
  <c r="L796" i="49" s="1"/>
  <c r="Z24" i="44"/>
  <c r="L795" i="49" s="1"/>
  <c r="Y24" i="44"/>
  <c r="L794" i="49" s="1"/>
  <c r="X24" i="44"/>
  <c r="L793" i="49" s="1"/>
  <c r="W24" i="44"/>
  <c r="L792" i="49" s="1"/>
  <c r="V24" i="44"/>
  <c r="L791" i="49" s="1"/>
  <c r="U24" i="44"/>
  <c r="L790" i="49" s="1"/>
  <c r="T24" i="44"/>
  <c r="L789" i="49" s="1"/>
  <c r="S24" i="44"/>
  <c r="L788" i="49" s="1"/>
  <c r="AK23" i="44"/>
  <c r="L760" i="49" s="1"/>
  <c r="AG23" i="44"/>
  <c r="L756" i="49" s="1"/>
  <c r="AC23" i="44"/>
  <c r="L752" i="49" s="1"/>
  <c r="Y23" i="44"/>
  <c r="L748" i="49" s="1"/>
  <c r="U23" i="44"/>
  <c r="L744" i="49" s="1"/>
  <c r="AJ22" i="44"/>
  <c r="L713" i="49" s="1"/>
  <c r="AI22" i="44"/>
  <c r="L712" i="49" s="1"/>
  <c r="AH22" i="44"/>
  <c r="L711" i="49" s="1"/>
  <c r="AG22" i="44"/>
  <c r="L710" i="49" s="1"/>
  <c r="AF22" i="44"/>
  <c r="L709" i="49" s="1"/>
  <c r="AE22" i="44"/>
  <c r="L708" i="49" s="1"/>
  <c r="AD22" i="44"/>
  <c r="L707" i="49" s="1"/>
  <c r="AC22" i="44"/>
  <c r="L706" i="49" s="1"/>
  <c r="AB22" i="44"/>
  <c r="L705" i="49" s="1"/>
  <c r="AA22" i="44"/>
  <c r="L704" i="49" s="1"/>
  <c r="Z22" i="44"/>
  <c r="L703" i="49" s="1"/>
  <c r="Y22" i="44"/>
  <c r="L702" i="49" s="1"/>
  <c r="X22" i="44"/>
  <c r="L701" i="49" s="1"/>
  <c r="W22" i="44"/>
  <c r="L700" i="49" s="1"/>
  <c r="V22" i="44"/>
  <c r="L699" i="49" s="1"/>
  <c r="U22" i="44"/>
  <c r="L698" i="49" s="1"/>
  <c r="T22" i="44"/>
  <c r="L697" i="49" s="1"/>
  <c r="S22" i="44"/>
  <c r="L696" i="49" s="1"/>
  <c r="AG21" i="44"/>
  <c r="L664" i="49" s="1"/>
  <c r="AC21" i="44"/>
  <c r="L660" i="49" s="1"/>
  <c r="Y21" i="44"/>
  <c r="L656" i="49" s="1"/>
  <c r="U21" i="44"/>
  <c r="L652" i="49" s="1"/>
  <c r="AF20" i="44"/>
  <c r="L617" i="49" s="1"/>
  <c r="AE20" i="44"/>
  <c r="L616" i="49" s="1"/>
  <c r="AD20" i="44"/>
  <c r="L615" i="49" s="1"/>
  <c r="AC20" i="44"/>
  <c r="L614" i="49" s="1"/>
  <c r="AB20" i="44"/>
  <c r="L613" i="49" s="1"/>
  <c r="AA20" i="44"/>
  <c r="L612" i="49" s="1"/>
  <c r="Z20" i="44"/>
  <c r="L611" i="49" s="1"/>
  <c r="Y20" i="44"/>
  <c r="L610" i="49" s="1"/>
  <c r="X20" i="44"/>
  <c r="L609" i="49" s="1"/>
  <c r="W20" i="44"/>
  <c r="L608" i="49" s="1"/>
  <c r="V20" i="44"/>
  <c r="L607" i="49" s="1"/>
  <c r="U20" i="44"/>
  <c r="L606" i="49" s="1"/>
  <c r="T20" i="44"/>
  <c r="L605" i="49" s="1"/>
  <c r="S20" i="44"/>
  <c r="L604" i="49" s="1"/>
  <c r="AD19" i="44"/>
  <c r="L569" i="49" s="1"/>
  <c r="Z19" i="44"/>
  <c r="L565" i="49" s="1"/>
  <c r="V19" i="44"/>
  <c r="L561" i="49" s="1"/>
  <c r="BH18" i="44"/>
  <c r="BG18" i="44"/>
  <c r="BF18" i="44"/>
  <c r="BE18" i="44"/>
  <c r="BD18" i="44"/>
  <c r="BC18" i="44"/>
  <c r="BB18" i="44"/>
  <c r="BA18" i="44"/>
  <c r="AZ18" i="44"/>
  <c r="AY18" i="44"/>
  <c r="AX18" i="44"/>
  <c r="AW18" i="44"/>
  <c r="AV18" i="44"/>
  <c r="AU18" i="44"/>
  <c r="AT18" i="44"/>
  <c r="AS18" i="44"/>
  <c r="AR18" i="44"/>
  <c r="AQ18" i="44"/>
  <c r="AP18" i="44"/>
  <c r="AO18" i="44"/>
  <c r="AN18" i="44"/>
  <c r="AM18" i="44"/>
  <c r="AL18" i="44"/>
  <c r="AK18" i="44"/>
  <c r="AJ18" i="44"/>
  <c r="AI18" i="44"/>
  <c r="AH18" i="44"/>
  <c r="AG18" i="44"/>
  <c r="AF18" i="44"/>
  <c r="AE18" i="44"/>
  <c r="AD18" i="44"/>
  <c r="AC18" i="44"/>
  <c r="AB18" i="44"/>
  <c r="AA18" i="44"/>
  <c r="Z18" i="44"/>
  <c r="Y18" i="44"/>
  <c r="X18" i="44"/>
  <c r="W18" i="44"/>
  <c r="V18" i="44"/>
  <c r="U18" i="44"/>
  <c r="T18" i="44"/>
  <c r="S18" i="44"/>
  <c r="AB17" i="44"/>
  <c r="L521" i="49" s="1"/>
  <c r="X17" i="44"/>
  <c r="L517" i="49" s="1"/>
  <c r="T17" i="44"/>
  <c r="L513" i="49" s="1"/>
  <c r="AB16" i="44"/>
  <c r="L475" i="49" s="1"/>
  <c r="AA16" i="44"/>
  <c r="L474" i="49" s="1"/>
  <c r="Z16" i="44"/>
  <c r="L473" i="49" s="1"/>
  <c r="Y16" i="44"/>
  <c r="L472" i="49" s="1"/>
  <c r="X16" i="44"/>
  <c r="L471" i="49" s="1"/>
  <c r="W16" i="44"/>
  <c r="L470" i="49" s="1"/>
  <c r="V16" i="44"/>
  <c r="L469" i="49" s="1"/>
  <c r="U16" i="44"/>
  <c r="L468" i="49" s="1"/>
  <c r="T16" i="44"/>
  <c r="L467" i="49" s="1"/>
  <c r="S16" i="44"/>
  <c r="L466" i="49" s="1"/>
  <c r="X15" i="44"/>
  <c r="L425" i="49" s="1"/>
  <c r="T15" i="44"/>
  <c r="L421" i="49" s="1"/>
  <c r="Z14" i="44"/>
  <c r="L381" i="49" s="1"/>
  <c r="Y14" i="44"/>
  <c r="L380" i="49" s="1"/>
  <c r="X14" i="44"/>
  <c r="L379" i="49" s="1"/>
  <c r="W14" i="44"/>
  <c r="L378" i="49" s="1"/>
  <c r="V14" i="44"/>
  <c r="L377" i="49" s="1"/>
  <c r="U14" i="44"/>
  <c r="L376" i="49" s="1"/>
  <c r="T14" i="44"/>
  <c r="L375" i="49" s="1"/>
  <c r="S14" i="44"/>
  <c r="L374" i="49" s="1"/>
  <c r="X13" i="44"/>
  <c r="L333" i="49" s="1"/>
  <c r="T13" i="44"/>
  <c r="L329" i="49" s="1"/>
  <c r="X12" i="44"/>
  <c r="L287" i="49" s="1"/>
  <c r="W12" i="44"/>
  <c r="L286" i="49" s="1"/>
  <c r="V12" i="44"/>
  <c r="L285" i="49" s="1"/>
  <c r="U12" i="44"/>
  <c r="L284" i="49" s="1"/>
  <c r="T12" i="44"/>
  <c r="L283" i="49" s="1"/>
  <c r="S12" i="44"/>
  <c r="L282" i="49" s="1"/>
  <c r="T11" i="44"/>
  <c r="L237" i="49" s="1"/>
  <c r="V10" i="44"/>
  <c r="L193" i="49" s="1"/>
  <c r="U10" i="44"/>
  <c r="L192" i="49" s="1"/>
  <c r="T10" i="44"/>
  <c r="L191" i="49" s="1"/>
  <c r="S10" i="44"/>
  <c r="L190" i="49" s="1"/>
  <c r="U9" i="44"/>
  <c r="L146" i="49" s="1"/>
  <c r="T8" i="44"/>
  <c r="L99" i="49" s="1"/>
  <c r="S8" i="44"/>
  <c r="L98" i="49" s="1"/>
  <c r="AD375" i="49" l="1"/>
  <c r="AL375" i="49"/>
  <c r="AG375" i="49"/>
  <c r="AA375" i="49"/>
  <c r="U375" i="49"/>
  <c r="Q375" i="49"/>
  <c r="F375" i="49"/>
  <c r="X375" i="49"/>
  <c r="AQ375" i="49"/>
  <c r="K6" i="34" s="1"/>
  <c r="AL744" i="49"/>
  <c r="U744" i="49"/>
  <c r="AG744" i="49"/>
  <c r="F744" i="49"/>
  <c r="AA744" i="49"/>
  <c r="Q744" i="49"/>
  <c r="AQ744" i="49"/>
  <c r="S7" i="34" s="1"/>
  <c r="X744" i="49"/>
  <c r="AD744" i="49"/>
  <c r="AL902" i="49"/>
  <c r="U902" i="49"/>
  <c r="F902" i="49"/>
  <c r="AA902" i="49"/>
  <c r="Q902" i="49"/>
  <c r="AQ902" i="49"/>
  <c r="V27" i="34" s="1"/>
  <c r="AG902" i="49"/>
  <c r="X902" i="49"/>
  <c r="AD902" i="49"/>
  <c r="AL1046" i="49"/>
  <c r="AG1046" i="49"/>
  <c r="AQ1046" i="49"/>
  <c r="Y33" i="34" s="1"/>
  <c r="U1046" i="49"/>
  <c r="F1046" i="49"/>
  <c r="AA1046" i="49"/>
  <c r="Q1046" i="49"/>
  <c r="X1046" i="49"/>
  <c r="AD1046" i="49"/>
  <c r="X856" i="49"/>
  <c r="AQ856" i="49"/>
  <c r="U27" i="34" s="1"/>
  <c r="Q856" i="49"/>
  <c r="AA856" i="49"/>
  <c r="U856" i="49"/>
  <c r="F856" i="49"/>
  <c r="AL856" i="49"/>
  <c r="AD856" i="49"/>
  <c r="AG856" i="49"/>
  <c r="AL376" i="49"/>
  <c r="F376" i="49"/>
  <c r="AG376" i="49"/>
  <c r="AA376" i="49"/>
  <c r="AQ376" i="49"/>
  <c r="K7" i="34" s="1"/>
  <c r="Q376" i="49"/>
  <c r="U376" i="49"/>
  <c r="X376" i="49"/>
  <c r="AD376" i="49"/>
  <c r="AD425" i="49"/>
  <c r="AL425" i="49"/>
  <c r="X425" i="49"/>
  <c r="U425" i="49"/>
  <c r="AQ425" i="49"/>
  <c r="L10" i="34" s="1"/>
  <c r="F425" i="49"/>
  <c r="AG425" i="49"/>
  <c r="AA425" i="49"/>
  <c r="Q425" i="49"/>
  <c r="AL473" i="49"/>
  <c r="AD473" i="49"/>
  <c r="Q473" i="49"/>
  <c r="F473" i="49"/>
  <c r="X473" i="49"/>
  <c r="AQ473" i="49"/>
  <c r="M12" i="34" s="1"/>
  <c r="AG473" i="49"/>
  <c r="AA473" i="49"/>
  <c r="U473" i="49"/>
  <c r="AL561" i="49"/>
  <c r="AA561" i="49"/>
  <c r="AG561" i="49"/>
  <c r="Q561" i="49"/>
  <c r="U561" i="49"/>
  <c r="F561" i="49"/>
  <c r="AQ561" i="49"/>
  <c r="O8" i="34" s="1"/>
  <c r="X561" i="49"/>
  <c r="AD561" i="49"/>
  <c r="AL609" i="49"/>
  <c r="AD609" i="49"/>
  <c r="F609" i="49"/>
  <c r="X609" i="49"/>
  <c r="AQ609" i="49"/>
  <c r="P10" i="34" s="1"/>
  <c r="AG609" i="49"/>
  <c r="AA609" i="49"/>
  <c r="U609" i="49"/>
  <c r="Q609" i="49"/>
  <c r="AL617" i="49"/>
  <c r="AD617" i="49"/>
  <c r="X617" i="49"/>
  <c r="AQ617" i="49"/>
  <c r="P18" i="34" s="1"/>
  <c r="AG617" i="49"/>
  <c r="AA617" i="49"/>
  <c r="U617" i="49"/>
  <c r="Q617" i="49"/>
  <c r="F617" i="49"/>
  <c r="AD699" i="49"/>
  <c r="AL699" i="49"/>
  <c r="F699" i="49"/>
  <c r="X699" i="49"/>
  <c r="AG699" i="49"/>
  <c r="AA699" i="49"/>
  <c r="AQ699" i="49"/>
  <c r="R8" i="34" s="1"/>
  <c r="U699" i="49"/>
  <c r="Q699" i="49"/>
  <c r="AL707" i="49"/>
  <c r="AD707" i="49"/>
  <c r="X707" i="49"/>
  <c r="AA707" i="49"/>
  <c r="U707" i="49"/>
  <c r="AQ707" i="49"/>
  <c r="R16" i="34" s="1"/>
  <c r="AG707" i="49"/>
  <c r="Q707" i="49"/>
  <c r="F707" i="49"/>
  <c r="AL748" i="49"/>
  <c r="Q748" i="49"/>
  <c r="AA748" i="49"/>
  <c r="F748" i="49"/>
  <c r="AQ748" i="49"/>
  <c r="S11" i="34" s="1"/>
  <c r="AG748" i="49"/>
  <c r="U748" i="49"/>
  <c r="X748" i="49"/>
  <c r="AD748" i="49"/>
  <c r="AL792" i="49"/>
  <c r="AA792" i="49"/>
  <c r="F792" i="49"/>
  <c r="AQ792" i="49"/>
  <c r="T9" i="34" s="1"/>
  <c r="Q792" i="49"/>
  <c r="U792" i="49"/>
  <c r="AG792" i="49"/>
  <c r="X792" i="49"/>
  <c r="AD792" i="49"/>
  <c r="AL800" i="49"/>
  <c r="AQ800" i="49"/>
  <c r="T17" i="34" s="1"/>
  <c r="U800" i="49"/>
  <c r="F800" i="49"/>
  <c r="Q800" i="49"/>
  <c r="AA800" i="49"/>
  <c r="AG800" i="49"/>
  <c r="X800" i="49"/>
  <c r="AD800" i="49"/>
  <c r="AL808" i="49"/>
  <c r="AA808" i="49"/>
  <c r="AG808" i="49"/>
  <c r="AQ808" i="49"/>
  <c r="T25" i="34" s="1"/>
  <c r="U808" i="49"/>
  <c r="F808" i="49"/>
  <c r="Q808" i="49"/>
  <c r="X808" i="49"/>
  <c r="AD808" i="49"/>
  <c r="F854" i="49"/>
  <c r="AQ854" i="49"/>
  <c r="U25" i="34" s="1"/>
  <c r="X854" i="49"/>
  <c r="AG854" i="49"/>
  <c r="U854" i="49"/>
  <c r="Q854" i="49"/>
  <c r="AA854" i="49"/>
  <c r="AL854" i="49"/>
  <c r="AD854" i="49"/>
  <c r="X887" i="49"/>
  <c r="AL887" i="49"/>
  <c r="AQ887" i="49"/>
  <c r="V12" i="34" s="1"/>
  <c r="AA887" i="49"/>
  <c r="U887" i="49"/>
  <c r="AG887" i="49"/>
  <c r="Q887" i="49"/>
  <c r="F887" i="49"/>
  <c r="AD887" i="49"/>
  <c r="AA895" i="49"/>
  <c r="U895" i="49"/>
  <c r="Q895" i="49"/>
  <c r="AL895" i="49"/>
  <c r="AD895" i="49"/>
  <c r="AQ895" i="49"/>
  <c r="V20" i="34" s="1"/>
  <c r="AG895" i="49"/>
  <c r="F895" i="49"/>
  <c r="X895" i="49"/>
  <c r="AL903" i="49"/>
  <c r="AD903" i="49"/>
  <c r="F903" i="49"/>
  <c r="X903" i="49"/>
  <c r="AG903" i="49"/>
  <c r="AA903" i="49"/>
  <c r="AQ903" i="49"/>
  <c r="V28" i="34" s="1"/>
  <c r="U903" i="49"/>
  <c r="Q903" i="49"/>
  <c r="AQ946" i="49"/>
  <c r="W25" i="34" s="1"/>
  <c r="AG946" i="49"/>
  <c r="F946" i="49"/>
  <c r="Q946" i="49"/>
  <c r="U946" i="49"/>
  <c r="AL946" i="49"/>
  <c r="AA946" i="49"/>
  <c r="X946" i="49"/>
  <c r="AD946" i="49"/>
  <c r="AA988" i="49"/>
  <c r="AQ988" i="49"/>
  <c r="X21" i="34" s="1"/>
  <c r="AG988" i="49"/>
  <c r="U988" i="49"/>
  <c r="AL988" i="49"/>
  <c r="Q988" i="49"/>
  <c r="F988" i="49"/>
  <c r="AD988" i="49"/>
  <c r="X988" i="49"/>
  <c r="X1023" i="49"/>
  <c r="U1023" i="49"/>
  <c r="Q1023" i="49"/>
  <c r="F1023" i="49"/>
  <c r="AL1023" i="49"/>
  <c r="AD1023" i="49"/>
  <c r="AQ1023" i="49"/>
  <c r="Y10" i="34" s="1"/>
  <c r="AG1023" i="49"/>
  <c r="AA1023" i="49"/>
  <c r="X1031" i="49"/>
  <c r="U1031" i="49"/>
  <c r="Q1031" i="49"/>
  <c r="F1031" i="49"/>
  <c r="AL1031" i="49"/>
  <c r="AD1031" i="49"/>
  <c r="AQ1031" i="49"/>
  <c r="Y18" i="34" s="1"/>
  <c r="AG1031" i="49"/>
  <c r="AA1031" i="49"/>
  <c r="AD1039" i="49"/>
  <c r="AL1039" i="49"/>
  <c r="U1039" i="49"/>
  <c r="Q1039" i="49"/>
  <c r="F1039" i="49"/>
  <c r="X1039" i="49"/>
  <c r="AQ1039" i="49"/>
  <c r="Y26" i="34" s="1"/>
  <c r="AG1039" i="49"/>
  <c r="AA1039" i="49"/>
  <c r="AL1047" i="49"/>
  <c r="AD1047" i="49"/>
  <c r="AQ1047" i="49"/>
  <c r="Y34" i="34" s="1"/>
  <c r="AG1047" i="49"/>
  <c r="AA1047" i="49"/>
  <c r="U1047" i="49"/>
  <c r="Q1047" i="49"/>
  <c r="F1047" i="49"/>
  <c r="X1047" i="49"/>
  <c r="AL608" i="49"/>
  <c r="AG608" i="49"/>
  <c r="Q608" i="49"/>
  <c r="F608" i="49"/>
  <c r="U608" i="49"/>
  <c r="AQ608" i="49"/>
  <c r="P9" i="34" s="1"/>
  <c r="AA608" i="49"/>
  <c r="X608" i="49"/>
  <c r="AD608" i="49"/>
  <c r="F850" i="49"/>
  <c r="X850" i="49"/>
  <c r="AD850" i="49"/>
  <c r="AG850" i="49"/>
  <c r="AA850" i="49"/>
  <c r="U850" i="49"/>
  <c r="Q850" i="49"/>
  <c r="AL850" i="49"/>
  <c r="AQ850" i="49"/>
  <c r="U21" i="34" s="1"/>
  <c r="AG1038" i="49"/>
  <c r="F1038" i="49"/>
  <c r="AQ1038" i="49"/>
  <c r="Y25" i="34" s="1"/>
  <c r="AA1038" i="49"/>
  <c r="Q1038" i="49"/>
  <c r="U1038" i="49"/>
  <c r="AL1038" i="49"/>
  <c r="X1038" i="49"/>
  <c r="AD1038" i="49"/>
  <c r="AL474" i="49"/>
  <c r="AA474" i="49"/>
  <c r="Q474" i="49"/>
  <c r="AG474" i="49"/>
  <c r="U474" i="49"/>
  <c r="F474" i="49"/>
  <c r="AQ474" i="49"/>
  <c r="M13" i="34" s="1"/>
  <c r="X474" i="49"/>
  <c r="AD474" i="49"/>
  <c r="AL610" i="49"/>
  <c r="F610" i="49"/>
  <c r="AQ610" i="49"/>
  <c r="P11" i="34" s="1"/>
  <c r="AA610" i="49"/>
  <c r="Q610" i="49"/>
  <c r="U610" i="49"/>
  <c r="AG610" i="49"/>
  <c r="AD610" i="49"/>
  <c r="X610" i="49"/>
  <c r="Q652" i="49"/>
  <c r="F652" i="49"/>
  <c r="X652" i="49"/>
  <c r="AQ652" i="49"/>
  <c r="Q7" i="34" s="1"/>
  <c r="AD652" i="49"/>
  <c r="AG652" i="49"/>
  <c r="AL652" i="49"/>
  <c r="AA652" i="49"/>
  <c r="U652" i="49"/>
  <c r="AL700" i="49"/>
  <c r="F700" i="49"/>
  <c r="AA700" i="49"/>
  <c r="AG700" i="49"/>
  <c r="U700" i="49"/>
  <c r="AQ700" i="49"/>
  <c r="R9" i="34" s="1"/>
  <c r="Q700" i="49"/>
  <c r="X700" i="49"/>
  <c r="AD700" i="49"/>
  <c r="AL708" i="49"/>
  <c r="F708" i="49"/>
  <c r="AQ708" i="49"/>
  <c r="R17" i="34" s="1"/>
  <c r="U708" i="49"/>
  <c r="Q708" i="49"/>
  <c r="AG708" i="49"/>
  <c r="AA708" i="49"/>
  <c r="X708" i="49"/>
  <c r="AD708" i="49"/>
  <c r="AL752" i="49"/>
  <c r="AG752" i="49"/>
  <c r="U752" i="49"/>
  <c r="F752" i="49"/>
  <c r="AQ752" i="49"/>
  <c r="S15" i="34" s="1"/>
  <c r="AA752" i="49"/>
  <c r="Q752" i="49"/>
  <c r="X752" i="49"/>
  <c r="AD752" i="49"/>
  <c r="U793" i="49"/>
  <c r="AD793" i="49"/>
  <c r="Q793" i="49"/>
  <c r="AL793" i="49"/>
  <c r="F793" i="49"/>
  <c r="X793" i="49"/>
  <c r="AQ793" i="49"/>
  <c r="T10" i="34" s="1"/>
  <c r="AG793" i="49"/>
  <c r="AA793" i="49"/>
  <c r="AQ801" i="49"/>
  <c r="T18" i="34" s="1"/>
  <c r="AG801" i="49"/>
  <c r="AA801" i="49"/>
  <c r="AD801" i="49"/>
  <c r="U801" i="49"/>
  <c r="AL801" i="49"/>
  <c r="Q801" i="49"/>
  <c r="F801" i="49"/>
  <c r="X801" i="49"/>
  <c r="AL809" i="49"/>
  <c r="AD809" i="49"/>
  <c r="Q809" i="49"/>
  <c r="F809" i="49"/>
  <c r="X809" i="49"/>
  <c r="AQ809" i="49"/>
  <c r="T26" i="34" s="1"/>
  <c r="AG809" i="49"/>
  <c r="AA809" i="49"/>
  <c r="U809" i="49"/>
  <c r="AL880" i="49"/>
  <c r="AA880" i="49"/>
  <c r="AG880" i="49"/>
  <c r="F880" i="49"/>
  <c r="AQ880" i="49"/>
  <c r="V5" i="34" s="1"/>
  <c r="Q880" i="49"/>
  <c r="U880" i="49"/>
  <c r="X880" i="49"/>
  <c r="AD880" i="49"/>
  <c r="AL888" i="49"/>
  <c r="AQ888" i="49"/>
  <c r="V13" i="34" s="1"/>
  <c r="U888" i="49"/>
  <c r="F888" i="49"/>
  <c r="Q888" i="49"/>
  <c r="AA888" i="49"/>
  <c r="AG888" i="49"/>
  <c r="X888" i="49"/>
  <c r="AD888" i="49"/>
  <c r="AL896" i="49"/>
  <c r="AG896" i="49"/>
  <c r="U896" i="49"/>
  <c r="Q896" i="49"/>
  <c r="AA896" i="49"/>
  <c r="AQ896" i="49"/>
  <c r="V21" i="34" s="1"/>
  <c r="F896" i="49"/>
  <c r="X896" i="49"/>
  <c r="AD896" i="49"/>
  <c r="AL904" i="49"/>
  <c r="F904" i="49"/>
  <c r="Q904" i="49"/>
  <c r="AQ904" i="49"/>
  <c r="V29" i="34" s="1"/>
  <c r="AA904" i="49"/>
  <c r="AG904" i="49"/>
  <c r="U904" i="49"/>
  <c r="X904" i="49"/>
  <c r="AD904" i="49"/>
  <c r="U950" i="49"/>
  <c r="Q950" i="49"/>
  <c r="AG950" i="49"/>
  <c r="AL950" i="49"/>
  <c r="F950" i="49"/>
  <c r="AQ950" i="49"/>
  <c r="W29" i="34" s="1"/>
  <c r="AA950" i="49"/>
  <c r="X950" i="49"/>
  <c r="AD950" i="49"/>
  <c r="AG992" i="49"/>
  <c r="AA992" i="49"/>
  <c r="U992" i="49"/>
  <c r="AL992" i="49"/>
  <c r="F992" i="49"/>
  <c r="AQ992" i="49"/>
  <c r="X25" i="34" s="1"/>
  <c r="Q992" i="49"/>
  <c r="X992" i="49"/>
  <c r="AD992" i="49"/>
  <c r="AQ1024" i="49"/>
  <c r="Y11" i="34" s="1"/>
  <c r="AA1024" i="49"/>
  <c r="AL1024" i="49"/>
  <c r="AG1024" i="49"/>
  <c r="U1024" i="49"/>
  <c r="F1024" i="49"/>
  <c r="Q1024" i="49"/>
  <c r="X1024" i="49"/>
  <c r="AD1024" i="49"/>
  <c r="AQ1032" i="49"/>
  <c r="Y19" i="34" s="1"/>
  <c r="AA1032" i="49"/>
  <c r="F1032" i="49"/>
  <c r="Q1032" i="49"/>
  <c r="AL1032" i="49"/>
  <c r="AG1032" i="49"/>
  <c r="X1032" i="49"/>
  <c r="AD1032" i="49"/>
  <c r="U1032" i="49"/>
  <c r="AG1040" i="49"/>
  <c r="U1040" i="49"/>
  <c r="AL1040" i="49"/>
  <c r="F1040" i="49"/>
  <c r="AQ1040" i="49"/>
  <c r="Y27" i="34" s="1"/>
  <c r="AA1040" i="49"/>
  <c r="Q1040" i="49"/>
  <c r="X1040" i="49"/>
  <c r="AD1040" i="49"/>
  <c r="AQ1048" i="49"/>
  <c r="Y35" i="34" s="1"/>
  <c r="U1048" i="49"/>
  <c r="AG1048" i="49"/>
  <c r="AA1048" i="49"/>
  <c r="Q1048" i="49"/>
  <c r="X1048" i="49"/>
  <c r="AD1048" i="49"/>
  <c r="F1048" i="49"/>
  <c r="AL1048" i="49"/>
  <c r="AL427" i="49"/>
  <c r="AD427" i="49"/>
  <c r="AQ427" i="49"/>
  <c r="L12" i="34" s="1"/>
  <c r="AG427" i="49"/>
  <c r="AA427" i="49"/>
  <c r="U427" i="49"/>
  <c r="Q427" i="49"/>
  <c r="F427" i="49"/>
  <c r="X427" i="49"/>
  <c r="AL758" i="49"/>
  <c r="AA758" i="49"/>
  <c r="U758" i="49"/>
  <c r="AG758" i="49"/>
  <c r="Q758" i="49"/>
  <c r="F758" i="49"/>
  <c r="AQ758" i="49"/>
  <c r="S21" i="34" s="1"/>
  <c r="AD758" i="49"/>
  <c r="X758" i="49"/>
  <c r="AL1093" i="49"/>
  <c r="Q1093" i="49"/>
  <c r="AA1093" i="49"/>
  <c r="F1093" i="49"/>
  <c r="AG1093" i="49"/>
  <c r="AQ1093" i="49"/>
  <c r="Z34" i="34" s="1"/>
  <c r="U1093" i="49"/>
  <c r="X1093" i="49"/>
  <c r="AD1093" i="49"/>
  <c r="AD421" i="49"/>
  <c r="AL421" i="49"/>
  <c r="X421" i="49"/>
  <c r="U421" i="49"/>
  <c r="AQ421" i="49"/>
  <c r="L6" i="34" s="1"/>
  <c r="AG421" i="49"/>
  <c r="AA421" i="49"/>
  <c r="Q421" i="49"/>
  <c r="F421" i="49"/>
  <c r="AA791" i="49"/>
  <c r="AD791" i="49"/>
  <c r="U791" i="49"/>
  <c r="AL791" i="49"/>
  <c r="Q791" i="49"/>
  <c r="F791" i="49"/>
  <c r="X791" i="49"/>
  <c r="AQ791" i="49"/>
  <c r="T8" i="34" s="1"/>
  <c r="AG791" i="49"/>
  <c r="AL942" i="49"/>
  <c r="U942" i="49"/>
  <c r="AG942" i="49"/>
  <c r="AQ942" i="49"/>
  <c r="W21" i="34" s="1"/>
  <c r="AA942" i="49"/>
  <c r="F942" i="49"/>
  <c r="Q942" i="49"/>
  <c r="AD942" i="49"/>
  <c r="X942" i="49"/>
  <c r="AL519" i="49"/>
  <c r="AD519" i="49"/>
  <c r="Q519" i="49"/>
  <c r="F519" i="49"/>
  <c r="X519" i="49"/>
  <c r="AQ519" i="49"/>
  <c r="N12" i="34" s="1"/>
  <c r="AG519" i="49"/>
  <c r="AA519" i="49"/>
  <c r="U519" i="49"/>
  <c r="AL466" i="49"/>
  <c r="AG466" i="49"/>
  <c r="U466" i="49"/>
  <c r="AA466" i="49"/>
  <c r="Q466" i="49"/>
  <c r="AQ466" i="49"/>
  <c r="M5" i="34" s="1"/>
  <c r="F466" i="49"/>
  <c r="X466" i="49"/>
  <c r="AD466" i="49"/>
  <c r="AL565" i="49"/>
  <c r="AG565" i="49"/>
  <c r="AQ565" i="49"/>
  <c r="O12" i="34" s="1"/>
  <c r="Q565" i="49"/>
  <c r="F565" i="49"/>
  <c r="AA565" i="49"/>
  <c r="U565" i="49"/>
  <c r="X565" i="49"/>
  <c r="AD565" i="49"/>
  <c r="AL378" i="49"/>
  <c r="AG378" i="49"/>
  <c r="AQ378" i="49"/>
  <c r="K9" i="34" s="1"/>
  <c r="U378" i="49"/>
  <c r="AA378" i="49"/>
  <c r="Q378" i="49"/>
  <c r="F378" i="49"/>
  <c r="X378" i="49"/>
  <c r="AD378" i="49"/>
  <c r="AD467" i="49"/>
  <c r="AL467" i="49"/>
  <c r="U467" i="49"/>
  <c r="Q467" i="49"/>
  <c r="F467" i="49"/>
  <c r="X467" i="49"/>
  <c r="AQ467" i="49"/>
  <c r="M6" i="34" s="1"/>
  <c r="AG467" i="49"/>
  <c r="AA467" i="49"/>
  <c r="AL475" i="49"/>
  <c r="AD475" i="49"/>
  <c r="AQ475" i="49"/>
  <c r="M14" i="34" s="1"/>
  <c r="AG475" i="49"/>
  <c r="AA475" i="49"/>
  <c r="Q475" i="49"/>
  <c r="F475" i="49"/>
  <c r="X475" i="49"/>
  <c r="U475" i="49"/>
  <c r="AL569" i="49"/>
  <c r="AG569" i="49"/>
  <c r="Q569" i="49"/>
  <c r="AQ569" i="49"/>
  <c r="O16" i="34" s="1"/>
  <c r="U569" i="49"/>
  <c r="AA569" i="49"/>
  <c r="F569" i="49"/>
  <c r="X569" i="49"/>
  <c r="AD569" i="49"/>
  <c r="AL611" i="49"/>
  <c r="AD611" i="49"/>
  <c r="F611" i="49"/>
  <c r="X611" i="49"/>
  <c r="AQ611" i="49"/>
  <c r="P12" i="34" s="1"/>
  <c r="AG611" i="49"/>
  <c r="AA611" i="49"/>
  <c r="U611" i="49"/>
  <c r="Q611" i="49"/>
  <c r="AG656" i="49"/>
  <c r="AA656" i="49"/>
  <c r="U656" i="49"/>
  <c r="Q656" i="49"/>
  <c r="F656" i="49"/>
  <c r="AD656" i="49"/>
  <c r="X656" i="49"/>
  <c r="AL656" i="49"/>
  <c r="AQ656" i="49"/>
  <c r="Q11" i="34" s="1"/>
  <c r="AD701" i="49"/>
  <c r="AL701" i="49"/>
  <c r="F701" i="49"/>
  <c r="X701" i="49"/>
  <c r="AG701" i="49"/>
  <c r="AA701" i="49"/>
  <c r="Q701" i="49"/>
  <c r="AQ701" i="49"/>
  <c r="R10" i="34" s="1"/>
  <c r="U701" i="49"/>
  <c r="AD709" i="49"/>
  <c r="AL709" i="49"/>
  <c r="X709" i="49"/>
  <c r="AA709" i="49"/>
  <c r="U709" i="49"/>
  <c r="F709" i="49"/>
  <c r="AQ709" i="49"/>
  <c r="R18" i="34" s="1"/>
  <c r="AG709" i="49"/>
  <c r="Q709" i="49"/>
  <c r="AL756" i="49"/>
  <c r="AA756" i="49"/>
  <c r="U756" i="49"/>
  <c r="Q756" i="49"/>
  <c r="AG756" i="49"/>
  <c r="F756" i="49"/>
  <c r="AQ756" i="49"/>
  <c r="S19" i="34" s="1"/>
  <c r="X756" i="49"/>
  <c r="AD756" i="49"/>
  <c r="AL794" i="49"/>
  <c r="AQ794" i="49"/>
  <c r="T11" i="34" s="1"/>
  <c r="Q794" i="49"/>
  <c r="U794" i="49"/>
  <c r="F794" i="49"/>
  <c r="AG794" i="49"/>
  <c r="AA794" i="49"/>
  <c r="X794" i="49"/>
  <c r="AD794" i="49"/>
  <c r="AL802" i="49"/>
  <c r="F802" i="49"/>
  <c r="AA802" i="49"/>
  <c r="Q802" i="49"/>
  <c r="U802" i="49"/>
  <c r="AG802" i="49"/>
  <c r="AQ802" i="49"/>
  <c r="T19" i="34" s="1"/>
  <c r="X802" i="49"/>
  <c r="AD802" i="49"/>
  <c r="U881" i="49"/>
  <c r="AL881" i="49"/>
  <c r="Q881" i="49"/>
  <c r="F881" i="49"/>
  <c r="AQ881" i="49"/>
  <c r="V6" i="34" s="1"/>
  <c r="AG881" i="49"/>
  <c r="AA881" i="49"/>
  <c r="X881" i="49"/>
  <c r="AD881" i="49"/>
  <c r="AL889" i="49"/>
  <c r="AQ889" i="49"/>
  <c r="V14" i="34" s="1"/>
  <c r="AG889" i="49"/>
  <c r="U889" i="49"/>
  <c r="Q889" i="49"/>
  <c r="AD889" i="49"/>
  <c r="AA889" i="49"/>
  <c r="F889" i="49"/>
  <c r="X889" i="49"/>
  <c r="AD897" i="49"/>
  <c r="Q897" i="49"/>
  <c r="AL897" i="49"/>
  <c r="U897" i="49"/>
  <c r="AQ897" i="49"/>
  <c r="V22" i="34" s="1"/>
  <c r="AG897" i="49"/>
  <c r="AA897" i="49"/>
  <c r="X897" i="49"/>
  <c r="F897" i="49"/>
  <c r="AL905" i="49"/>
  <c r="AD905" i="49"/>
  <c r="F905" i="49"/>
  <c r="X905" i="49"/>
  <c r="AG905" i="49"/>
  <c r="AA905" i="49"/>
  <c r="U905" i="49"/>
  <c r="Q905" i="49"/>
  <c r="AQ905" i="49"/>
  <c r="V30" i="34" s="1"/>
  <c r="AD997" i="49"/>
  <c r="AL997" i="49"/>
  <c r="Q997" i="49"/>
  <c r="F997" i="49"/>
  <c r="X997" i="49"/>
  <c r="AQ997" i="49"/>
  <c r="X30" i="34" s="1"/>
  <c r="AG997" i="49"/>
  <c r="AA997" i="49"/>
  <c r="U997" i="49"/>
  <c r="X1025" i="49"/>
  <c r="U1025" i="49"/>
  <c r="Q1025" i="49"/>
  <c r="F1025" i="49"/>
  <c r="AL1025" i="49"/>
  <c r="AD1025" i="49"/>
  <c r="AQ1025" i="49"/>
  <c r="Y12" i="34" s="1"/>
  <c r="AG1025" i="49"/>
  <c r="AA1025" i="49"/>
  <c r="AL1033" i="49"/>
  <c r="AQ1033" i="49"/>
  <c r="Y20" i="34" s="1"/>
  <c r="AG1033" i="49"/>
  <c r="AA1033" i="49"/>
  <c r="U1033" i="49"/>
  <c r="Q1033" i="49"/>
  <c r="AD1033" i="49"/>
  <c r="F1033" i="49"/>
  <c r="X1033" i="49"/>
  <c r="AD1041" i="49"/>
  <c r="AL1041" i="49"/>
  <c r="Q1041" i="49"/>
  <c r="F1041" i="49"/>
  <c r="X1041" i="49"/>
  <c r="AQ1041" i="49"/>
  <c r="Y28" i="34" s="1"/>
  <c r="AG1041" i="49"/>
  <c r="AA1041" i="49"/>
  <c r="U1041" i="49"/>
  <c r="AL1049" i="49"/>
  <c r="U1049" i="49"/>
  <c r="AG1049" i="49"/>
  <c r="AA1049" i="49"/>
  <c r="F1049" i="49"/>
  <c r="Q1049" i="49"/>
  <c r="AQ1049" i="49"/>
  <c r="Y36" i="34" s="1"/>
  <c r="AD1049" i="49"/>
  <c r="X1049" i="49"/>
  <c r="AL706" i="49"/>
  <c r="AG706" i="49"/>
  <c r="U706" i="49"/>
  <c r="F706" i="49"/>
  <c r="AA706" i="49"/>
  <c r="AQ706" i="49"/>
  <c r="R15" i="34" s="1"/>
  <c r="Q706" i="49"/>
  <c r="X706" i="49"/>
  <c r="AD706" i="49"/>
  <c r="AL886" i="49"/>
  <c r="AQ886" i="49"/>
  <c r="V11" i="34" s="1"/>
  <c r="Q886" i="49"/>
  <c r="F886" i="49"/>
  <c r="U886" i="49"/>
  <c r="AA886" i="49"/>
  <c r="AG886" i="49"/>
  <c r="X886" i="49"/>
  <c r="AD886" i="49"/>
  <c r="AA1022" i="49"/>
  <c r="AL1022" i="49"/>
  <c r="AQ1022" i="49"/>
  <c r="Y9" i="34" s="1"/>
  <c r="F1022" i="49"/>
  <c r="Q1022" i="49"/>
  <c r="AG1022" i="49"/>
  <c r="U1022" i="49"/>
  <c r="X1022" i="49"/>
  <c r="AD1022" i="49"/>
  <c r="AD379" i="49"/>
  <c r="AL379" i="49"/>
  <c r="AG379" i="49"/>
  <c r="AA379" i="49"/>
  <c r="U379" i="49"/>
  <c r="AQ379" i="49"/>
  <c r="K10" i="34" s="1"/>
  <c r="Q379" i="49"/>
  <c r="F379" i="49"/>
  <c r="X379" i="49"/>
  <c r="AL468" i="49"/>
  <c r="AA468" i="49"/>
  <c r="U468" i="49"/>
  <c r="Q468" i="49"/>
  <c r="F468" i="49"/>
  <c r="AQ468" i="49"/>
  <c r="M7" i="34" s="1"/>
  <c r="AG468" i="49"/>
  <c r="X468" i="49"/>
  <c r="AD468" i="49"/>
  <c r="AD513" i="49"/>
  <c r="AL513" i="49"/>
  <c r="AA513" i="49"/>
  <c r="U513" i="49"/>
  <c r="Q513" i="49"/>
  <c r="F513" i="49"/>
  <c r="X513" i="49"/>
  <c r="AQ513" i="49"/>
  <c r="N6" i="34" s="1"/>
  <c r="AG513" i="49"/>
  <c r="AL604" i="49"/>
  <c r="AQ604" i="49"/>
  <c r="P5" i="34" s="1"/>
  <c r="AA604" i="49"/>
  <c r="Q604" i="49"/>
  <c r="U604" i="49"/>
  <c r="F604" i="49"/>
  <c r="AG604" i="49"/>
  <c r="X604" i="49"/>
  <c r="AD604" i="49"/>
  <c r="AL612" i="49"/>
  <c r="AQ612" i="49"/>
  <c r="P13" i="34" s="1"/>
  <c r="F612" i="49"/>
  <c r="U612" i="49"/>
  <c r="AA612" i="49"/>
  <c r="Q612" i="49"/>
  <c r="AG612" i="49"/>
  <c r="X612" i="49"/>
  <c r="AD612" i="49"/>
  <c r="AA660" i="49"/>
  <c r="U660" i="49"/>
  <c r="Q660" i="49"/>
  <c r="F660" i="49"/>
  <c r="X660" i="49"/>
  <c r="AD660" i="49"/>
  <c r="AL660" i="49"/>
  <c r="AQ660" i="49"/>
  <c r="Q15" i="34" s="1"/>
  <c r="AG660" i="49"/>
  <c r="AL702" i="49"/>
  <c r="AQ702" i="49"/>
  <c r="R11" i="34" s="1"/>
  <c r="Q702" i="49"/>
  <c r="U702" i="49"/>
  <c r="AA702" i="49"/>
  <c r="AG702" i="49"/>
  <c r="F702" i="49"/>
  <c r="X702" i="49"/>
  <c r="AD702" i="49"/>
  <c r="AL710" i="49"/>
  <c r="AQ710" i="49"/>
  <c r="R19" i="34" s="1"/>
  <c r="U710" i="49"/>
  <c r="Q710" i="49"/>
  <c r="AA710" i="49"/>
  <c r="AG710" i="49"/>
  <c r="F710" i="49"/>
  <c r="X710" i="49"/>
  <c r="AD710" i="49"/>
  <c r="AL760" i="49"/>
  <c r="F760" i="49"/>
  <c r="AA760" i="49"/>
  <c r="U760" i="49"/>
  <c r="AQ760" i="49"/>
  <c r="S23" i="34" s="1"/>
  <c r="AG760" i="49"/>
  <c r="Q760" i="49"/>
  <c r="X760" i="49"/>
  <c r="AD760" i="49"/>
  <c r="Q795" i="49"/>
  <c r="AD795" i="49"/>
  <c r="F795" i="49"/>
  <c r="AL795" i="49"/>
  <c r="X795" i="49"/>
  <c r="AQ795" i="49"/>
  <c r="T12" i="34" s="1"/>
  <c r="AG795" i="49"/>
  <c r="AA795" i="49"/>
  <c r="U795" i="49"/>
  <c r="AQ803" i="49"/>
  <c r="T20" i="34" s="1"/>
  <c r="AG803" i="49"/>
  <c r="AA803" i="49"/>
  <c r="U803" i="49"/>
  <c r="AD803" i="49"/>
  <c r="Q803" i="49"/>
  <c r="AL803" i="49"/>
  <c r="F803" i="49"/>
  <c r="X803" i="49"/>
  <c r="AL834" i="49"/>
  <c r="Q834" i="49"/>
  <c r="AQ834" i="49"/>
  <c r="U5" i="34" s="1"/>
  <c r="U834" i="49"/>
  <c r="AA834" i="49"/>
  <c r="AG834" i="49"/>
  <c r="F834" i="49"/>
  <c r="X834" i="49"/>
  <c r="AD834" i="49"/>
  <c r="AL882" i="49"/>
  <c r="Q882" i="49"/>
  <c r="AA882" i="49"/>
  <c r="AG882" i="49"/>
  <c r="U882" i="49"/>
  <c r="AQ882" i="49"/>
  <c r="V7" i="34" s="1"/>
  <c r="F882" i="49"/>
  <c r="X882" i="49"/>
  <c r="AD882" i="49"/>
  <c r="AL890" i="49"/>
  <c r="AQ890" i="49"/>
  <c r="V15" i="34" s="1"/>
  <c r="F890" i="49"/>
  <c r="Q890" i="49"/>
  <c r="U890" i="49"/>
  <c r="AA890" i="49"/>
  <c r="AG890" i="49"/>
  <c r="X890" i="49"/>
  <c r="AD890" i="49"/>
  <c r="AL898" i="49"/>
  <c r="AG898" i="49"/>
  <c r="U898" i="49"/>
  <c r="Q898" i="49"/>
  <c r="AA898" i="49"/>
  <c r="AQ898" i="49"/>
  <c r="V23" i="34" s="1"/>
  <c r="F898" i="49"/>
  <c r="X898" i="49"/>
  <c r="AD898" i="49"/>
  <c r="AL926" i="49"/>
  <c r="AQ926" i="49"/>
  <c r="W5" i="34" s="1"/>
  <c r="AG926" i="49"/>
  <c r="U926" i="49"/>
  <c r="AA926" i="49"/>
  <c r="Q926" i="49"/>
  <c r="F926" i="49"/>
  <c r="AD926" i="49"/>
  <c r="X926" i="49"/>
  <c r="AL1018" i="49"/>
  <c r="U1018" i="49"/>
  <c r="AG1018" i="49"/>
  <c r="AQ1018" i="49"/>
  <c r="Y5" i="34" s="1"/>
  <c r="AA1018" i="49"/>
  <c r="F1018" i="49"/>
  <c r="Q1018" i="49"/>
  <c r="X1018" i="49"/>
  <c r="AD1018" i="49"/>
  <c r="AA1026" i="49"/>
  <c r="AQ1026" i="49"/>
  <c r="Y13" i="34" s="1"/>
  <c r="Q1026" i="49"/>
  <c r="AL1026" i="49"/>
  <c r="U1026" i="49"/>
  <c r="F1026" i="49"/>
  <c r="AG1026" i="49"/>
  <c r="X1026" i="49"/>
  <c r="AD1026" i="49"/>
  <c r="AL1034" i="49"/>
  <c r="AQ1034" i="49"/>
  <c r="Y21" i="34" s="1"/>
  <c r="AA1034" i="49"/>
  <c r="AG1034" i="49"/>
  <c r="U1034" i="49"/>
  <c r="Q1034" i="49"/>
  <c r="F1034" i="49"/>
  <c r="X1034" i="49"/>
  <c r="AD1034" i="49"/>
  <c r="AL1042" i="49"/>
  <c r="AG1042" i="49"/>
  <c r="AQ1042" i="49"/>
  <c r="Y29" i="34" s="1"/>
  <c r="U1042" i="49"/>
  <c r="AA1042" i="49"/>
  <c r="Q1042" i="49"/>
  <c r="F1042" i="49"/>
  <c r="X1042" i="49"/>
  <c r="AD1042" i="49"/>
  <c r="U1065" i="49"/>
  <c r="Q1065" i="49"/>
  <c r="F1065" i="49"/>
  <c r="AD1065" i="49"/>
  <c r="X1065" i="49"/>
  <c r="AL1065" i="49"/>
  <c r="AQ1065" i="49"/>
  <c r="Z6" i="34" s="1"/>
  <c r="AG1065" i="49"/>
  <c r="AA1065" i="49"/>
  <c r="U662" i="49"/>
  <c r="Q662" i="49"/>
  <c r="AD662" i="49"/>
  <c r="F662" i="49"/>
  <c r="AL662" i="49"/>
  <c r="X662" i="49"/>
  <c r="AQ662" i="49"/>
  <c r="Q17" i="34" s="1"/>
  <c r="AG662" i="49"/>
  <c r="AA662" i="49"/>
  <c r="AD1001" i="49"/>
  <c r="AL1001" i="49"/>
  <c r="Q1001" i="49"/>
  <c r="F1001" i="49"/>
  <c r="X1001" i="49"/>
  <c r="AQ1001" i="49"/>
  <c r="X34" i="34" s="1"/>
  <c r="AA1001" i="49"/>
  <c r="U1001" i="49"/>
  <c r="AG1001" i="49"/>
  <c r="AL472" i="49"/>
  <c r="AQ472" i="49"/>
  <c r="M11" i="34" s="1"/>
  <c r="U472" i="49"/>
  <c r="AA472" i="49"/>
  <c r="Q472" i="49"/>
  <c r="F472" i="49"/>
  <c r="AG472" i="49"/>
  <c r="X472" i="49"/>
  <c r="AD472" i="49"/>
  <c r="X799" i="49"/>
  <c r="AD799" i="49"/>
  <c r="AL799" i="49"/>
  <c r="AQ799" i="49"/>
  <c r="T16" i="34" s="1"/>
  <c r="AG799" i="49"/>
  <c r="AA799" i="49"/>
  <c r="U799" i="49"/>
  <c r="Q799" i="49"/>
  <c r="F799" i="49"/>
  <c r="F984" i="49"/>
  <c r="AL984" i="49"/>
  <c r="U984" i="49"/>
  <c r="Q984" i="49"/>
  <c r="AQ984" i="49"/>
  <c r="X17" i="34" s="1"/>
  <c r="AG984" i="49"/>
  <c r="AA984" i="49"/>
  <c r="X984" i="49"/>
  <c r="AD984" i="49"/>
  <c r="AL377" i="49"/>
  <c r="AD377" i="49"/>
  <c r="AG377" i="49"/>
  <c r="AA377" i="49"/>
  <c r="U377" i="49"/>
  <c r="X377" i="49"/>
  <c r="Q377" i="49"/>
  <c r="F377" i="49"/>
  <c r="AQ377" i="49"/>
  <c r="K8" i="34" s="1"/>
  <c r="AL380" i="49"/>
  <c r="AG380" i="49"/>
  <c r="F380" i="49"/>
  <c r="U380" i="49"/>
  <c r="AA380" i="49"/>
  <c r="Q380" i="49"/>
  <c r="AQ380" i="49"/>
  <c r="K11" i="34" s="1"/>
  <c r="AD380" i="49"/>
  <c r="X380" i="49"/>
  <c r="AL469" i="49"/>
  <c r="AD469" i="49"/>
  <c r="U469" i="49"/>
  <c r="Q469" i="49"/>
  <c r="F469" i="49"/>
  <c r="X469" i="49"/>
  <c r="AQ469" i="49"/>
  <c r="M8" i="34" s="1"/>
  <c r="AG469" i="49"/>
  <c r="AA469" i="49"/>
  <c r="AD517" i="49"/>
  <c r="AL517" i="49"/>
  <c r="U517" i="49"/>
  <c r="Q517" i="49"/>
  <c r="F517" i="49"/>
  <c r="X517" i="49"/>
  <c r="AQ517" i="49"/>
  <c r="N10" i="34" s="1"/>
  <c r="AG517" i="49"/>
  <c r="AA517" i="49"/>
  <c r="AL605" i="49"/>
  <c r="AD605" i="49"/>
  <c r="Q605" i="49"/>
  <c r="F605" i="49"/>
  <c r="X605" i="49"/>
  <c r="AQ605" i="49"/>
  <c r="P6" i="34" s="1"/>
  <c r="AG605" i="49"/>
  <c r="AA605" i="49"/>
  <c r="U605" i="49"/>
  <c r="AL613" i="49"/>
  <c r="AD613" i="49"/>
  <c r="F613" i="49"/>
  <c r="X613" i="49"/>
  <c r="AQ613" i="49"/>
  <c r="P14" i="34" s="1"/>
  <c r="AG613" i="49"/>
  <c r="AA613" i="49"/>
  <c r="U613" i="49"/>
  <c r="Q613" i="49"/>
  <c r="AL664" i="49"/>
  <c r="AD664" i="49"/>
  <c r="AQ664" i="49"/>
  <c r="Q19" i="34" s="1"/>
  <c r="X664" i="49"/>
  <c r="AG664" i="49"/>
  <c r="AA664" i="49"/>
  <c r="U664" i="49"/>
  <c r="Q664" i="49"/>
  <c r="F664" i="49"/>
  <c r="AL703" i="49"/>
  <c r="AD703" i="49"/>
  <c r="X703" i="49"/>
  <c r="AA703" i="49"/>
  <c r="U703" i="49"/>
  <c r="AQ703" i="49"/>
  <c r="R12" i="34" s="1"/>
  <c r="AG703" i="49"/>
  <c r="Q703" i="49"/>
  <c r="F703" i="49"/>
  <c r="AD711" i="49"/>
  <c r="AL711" i="49"/>
  <c r="AQ711" i="49"/>
  <c r="R20" i="34" s="1"/>
  <c r="AG711" i="49"/>
  <c r="AA711" i="49"/>
  <c r="U711" i="49"/>
  <c r="Q711" i="49"/>
  <c r="F711" i="49"/>
  <c r="X711" i="49"/>
  <c r="AL788" i="49"/>
  <c r="AQ788" i="49"/>
  <c r="T5" i="34" s="1"/>
  <c r="AA788" i="49"/>
  <c r="AG788" i="49"/>
  <c r="F788" i="49"/>
  <c r="U788" i="49"/>
  <c r="Q788" i="49"/>
  <c r="X788" i="49"/>
  <c r="AD788" i="49"/>
  <c r="AL796" i="49"/>
  <c r="AA796" i="49"/>
  <c r="AQ796" i="49"/>
  <c r="T13" i="34" s="1"/>
  <c r="AG796" i="49"/>
  <c r="Q796" i="49"/>
  <c r="U796" i="49"/>
  <c r="F796" i="49"/>
  <c r="X796" i="49"/>
  <c r="AD796" i="49"/>
  <c r="AL804" i="49"/>
  <c r="AA804" i="49"/>
  <c r="F804" i="49"/>
  <c r="Q804" i="49"/>
  <c r="AG804" i="49"/>
  <c r="U804" i="49"/>
  <c r="AQ804" i="49"/>
  <c r="T21" i="34" s="1"/>
  <c r="X804" i="49"/>
  <c r="AD804" i="49"/>
  <c r="AL838" i="49"/>
  <c r="Q838" i="49"/>
  <c r="AQ838" i="49"/>
  <c r="U9" i="34" s="1"/>
  <c r="U838" i="49"/>
  <c r="AG838" i="49"/>
  <c r="AA838" i="49"/>
  <c r="F838" i="49"/>
  <c r="X838" i="49"/>
  <c r="AD838" i="49"/>
  <c r="Q883" i="49"/>
  <c r="AL883" i="49"/>
  <c r="F883" i="49"/>
  <c r="X883" i="49"/>
  <c r="AQ883" i="49"/>
  <c r="V8" i="34" s="1"/>
  <c r="AG883" i="49"/>
  <c r="AD883" i="49"/>
  <c r="AA883" i="49"/>
  <c r="U883" i="49"/>
  <c r="AQ891" i="49"/>
  <c r="V16" i="34" s="1"/>
  <c r="AL891" i="49"/>
  <c r="AG891" i="49"/>
  <c r="AA891" i="49"/>
  <c r="Q891" i="49"/>
  <c r="F891" i="49"/>
  <c r="AD891" i="49"/>
  <c r="U891" i="49"/>
  <c r="X891" i="49"/>
  <c r="AL899" i="49"/>
  <c r="AD899" i="49"/>
  <c r="F899" i="49"/>
  <c r="X899" i="49"/>
  <c r="AG899" i="49"/>
  <c r="AA899" i="49"/>
  <c r="Q899" i="49"/>
  <c r="AQ899" i="49"/>
  <c r="V24" i="34" s="1"/>
  <c r="U899" i="49"/>
  <c r="AL930" i="49"/>
  <c r="Q930" i="49"/>
  <c r="U930" i="49"/>
  <c r="AQ930" i="49"/>
  <c r="W9" i="34" s="1"/>
  <c r="AA930" i="49"/>
  <c r="AG930" i="49"/>
  <c r="F930" i="49"/>
  <c r="AD930" i="49"/>
  <c r="X930" i="49"/>
  <c r="AG972" i="49"/>
  <c r="U972" i="49"/>
  <c r="AL972" i="49"/>
  <c r="F972" i="49"/>
  <c r="AA972" i="49"/>
  <c r="AQ972" i="49"/>
  <c r="X5" i="34" s="1"/>
  <c r="AD972" i="49"/>
  <c r="Q972" i="49"/>
  <c r="X972" i="49"/>
  <c r="X1019" i="49"/>
  <c r="AA1019" i="49"/>
  <c r="U1019" i="49"/>
  <c r="Q1019" i="49"/>
  <c r="F1019" i="49"/>
  <c r="AL1019" i="49"/>
  <c r="AD1019" i="49"/>
  <c r="AQ1019" i="49"/>
  <c r="Y6" i="34" s="1"/>
  <c r="AG1019" i="49"/>
  <c r="X1027" i="49"/>
  <c r="U1027" i="49"/>
  <c r="Q1027" i="49"/>
  <c r="F1027" i="49"/>
  <c r="AL1027" i="49"/>
  <c r="AD1027" i="49"/>
  <c r="AQ1027" i="49"/>
  <c r="Y14" i="34" s="1"/>
  <c r="AG1027" i="49"/>
  <c r="AA1027" i="49"/>
  <c r="AG1035" i="49"/>
  <c r="AA1035" i="49"/>
  <c r="U1035" i="49"/>
  <c r="X1035" i="49"/>
  <c r="Q1035" i="49"/>
  <c r="AD1035" i="49"/>
  <c r="AL1035" i="49"/>
  <c r="AQ1035" i="49"/>
  <c r="Y22" i="34" s="1"/>
  <c r="F1035" i="49"/>
  <c r="AD1043" i="49"/>
  <c r="AL1043" i="49"/>
  <c r="F1043" i="49"/>
  <c r="X1043" i="49"/>
  <c r="AQ1043" i="49"/>
  <c r="Y30" i="34" s="1"/>
  <c r="AG1043" i="49"/>
  <c r="U1043" i="49"/>
  <c r="Q1043" i="49"/>
  <c r="AA1043" i="49"/>
  <c r="AQ1073" i="49"/>
  <c r="Z14" i="34" s="1"/>
  <c r="AG1073" i="49"/>
  <c r="AA1073" i="49"/>
  <c r="U1073" i="49"/>
  <c r="Q1073" i="49"/>
  <c r="AD1073" i="49"/>
  <c r="F1073" i="49"/>
  <c r="X1073" i="49"/>
  <c r="AL1073" i="49"/>
  <c r="AL616" i="49"/>
  <c r="Q616" i="49"/>
  <c r="AQ616" i="49"/>
  <c r="P17" i="34" s="1"/>
  <c r="AG616" i="49"/>
  <c r="AA616" i="49"/>
  <c r="U616" i="49"/>
  <c r="F616" i="49"/>
  <c r="X616" i="49"/>
  <c r="AD616" i="49"/>
  <c r="AL894" i="49"/>
  <c r="AG894" i="49"/>
  <c r="AQ894" i="49"/>
  <c r="V19" i="34" s="1"/>
  <c r="AA894" i="49"/>
  <c r="F894" i="49"/>
  <c r="Q894" i="49"/>
  <c r="U894" i="49"/>
  <c r="X894" i="49"/>
  <c r="AD894" i="49"/>
  <c r="AA1030" i="49"/>
  <c r="AL1030" i="49"/>
  <c r="F1030" i="49"/>
  <c r="AG1030" i="49"/>
  <c r="U1030" i="49"/>
  <c r="AQ1030" i="49"/>
  <c r="Y17" i="34" s="1"/>
  <c r="X1030" i="49"/>
  <c r="Q1030" i="49"/>
  <c r="AD1030" i="49"/>
  <c r="AL381" i="49"/>
  <c r="AD381" i="49"/>
  <c r="AG381" i="49"/>
  <c r="X381" i="49"/>
  <c r="AA381" i="49"/>
  <c r="U381" i="49"/>
  <c r="Q381" i="49"/>
  <c r="AQ381" i="49"/>
  <c r="K12" i="34" s="1"/>
  <c r="F381" i="49"/>
  <c r="AL470" i="49"/>
  <c r="AA470" i="49"/>
  <c r="AG470" i="49"/>
  <c r="Q470" i="49"/>
  <c r="AQ470" i="49"/>
  <c r="M9" i="34" s="1"/>
  <c r="F470" i="49"/>
  <c r="U470" i="49"/>
  <c r="AD470" i="49"/>
  <c r="X470" i="49"/>
  <c r="AL606" i="49"/>
  <c r="AA606" i="49"/>
  <c r="Q606" i="49"/>
  <c r="F606" i="49"/>
  <c r="AG606" i="49"/>
  <c r="AQ606" i="49"/>
  <c r="P7" i="34" s="1"/>
  <c r="U606" i="49"/>
  <c r="X606" i="49"/>
  <c r="AD606" i="49"/>
  <c r="AL614" i="49"/>
  <c r="AQ614" i="49"/>
  <c r="P15" i="34" s="1"/>
  <c r="AG614" i="49"/>
  <c r="Q614" i="49"/>
  <c r="F614" i="49"/>
  <c r="AA614" i="49"/>
  <c r="U614" i="49"/>
  <c r="X614" i="49"/>
  <c r="AD614" i="49"/>
  <c r="AL696" i="49"/>
  <c r="AQ696" i="49"/>
  <c r="R5" i="34" s="1"/>
  <c r="AA696" i="49"/>
  <c r="Q696" i="49"/>
  <c r="U696" i="49"/>
  <c r="AG696" i="49"/>
  <c r="F696" i="49"/>
  <c r="X696" i="49"/>
  <c r="AD696" i="49"/>
  <c r="AL704" i="49"/>
  <c r="AG704" i="49"/>
  <c r="U704" i="49"/>
  <c r="AA704" i="49"/>
  <c r="AQ704" i="49"/>
  <c r="R13" i="34" s="1"/>
  <c r="Q704" i="49"/>
  <c r="F704" i="49"/>
  <c r="X704" i="49"/>
  <c r="AD704" i="49"/>
  <c r="AL712" i="49"/>
  <c r="AQ712" i="49"/>
  <c r="R21" i="34" s="1"/>
  <c r="Q712" i="49"/>
  <c r="AA712" i="49"/>
  <c r="U712" i="49"/>
  <c r="F712" i="49"/>
  <c r="AG712" i="49"/>
  <c r="X712" i="49"/>
  <c r="AD712" i="49"/>
  <c r="F789" i="49"/>
  <c r="AG789" i="49"/>
  <c r="AD789" i="49"/>
  <c r="AQ789" i="49"/>
  <c r="T6" i="34" s="1"/>
  <c r="AL789" i="49"/>
  <c r="AA789" i="49"/>
  <c r="U789" i="49"/>
  <c r="Q789" i="49"/>
  <c r="X789" i="49"/>
  <c r="F797" i="49"/>
  <c r="AD797" i="49"/>
  <c r="X797" i="49"/>
  <c r="AL797" i="49"/>
  <c r="AQ797" i="49"/>
  <c r="T14" i="34" s="1"/>
  <c r="AG797" i="49"/>
  <c r="AA797" i="49"/>
  <c r="U797" i="49"/>
  <c r="Q797" i="49"/>
  <c r="AD805" i="49"/>
  <c r="F805" i="49"/>
  <c r="AL805" i="49"/>
  <c r="Q805" i="49"/>
  <c r="U805" i="49"/>
  <c r="AQ805" i="49"/>
  <c r="T22" i="34" s="1"/>
  <c r="AG805" i="49"/>
  <c r="AA805" i="49"/>
  <c r="X805" i="49"/>
  <c r="AG842" i="49"/>
  <c r="AA842" i="49"/>
  <c r="AD842" i="49"/>
  <c r="U842" i="49"/>
  <c r="AL842" i="49"/>
  <c r="F842" i="49"/>
  <c r="X842" i="49"/>
  <c r="AQ842" i="49"/>
  <c r="U13" i="34" s="1"/>
  <c r="Q842" i="49"/>
  <c r="AL884" i="49"/>
  <c r="AG884" i="49"/>
  <c r="U884" i="49"/>
  <c r="F884" i="49"/>
  <c r="AA884" i="49"/>
  <c r="Q884" i="49"/>
  <c r="AQ884" i="49"/>
  <c r="V9" i="34" s="1"/>
  <c r="X884" i="49"/>
  <c r="AD884" i="49"/>
  <c r="AL892" i="49"/>
  <c r="U892" i="49"/>
  <c r="AA892" i="49"/>
  <c r="AG892" i="49"/>
  <c r="F892" i="49"/>
  <c r="AQ892" i="49"/>
  <c r="V17" i="34" s="1"/>
  <c r="Q892" i="49"/>
  <c r="X892" i="49"/>
  <c r="AD892" i="49"/>
  <c r="AL900" i="49"/>
  <c r="F900" i="49"/>
  <c r="U900" i="49"/>
  <c r="AA900" i="49"/>
  <c r="Q900" i="49"/>
  <c r="AQ900" i="49"/>
  <c r="V25" i="34" s="1"/>
  <c r="AG900" i="49"/>
  <c r="X900" i="49"/>
  <c r="AD900" i="49"/>
  <c r="AL934" i="49"/>
  <c r="Q934" i="49"/>
  <c r="F934" i="49"/>
  <c r="AG934" i="49"/>
  <c r="AQ934" i="49"/>
  <c r="W13" i="34" s="1"/>
  <c r="U934" i="49"/>
  <c r="AA934" i="49"/>
  <c r="AD934" i="49"/>
  <c r="X934" i="49"/>
  <c r="F976" i="49"/>
  <c r="AG976" i="49"/>
  <c r="AQ976" i="49"/>
  <c r="X9" i="34" s="1"/>
  <c r="AL976" i="49"/>
  <c r="AA976" i="49"/>
  <c r="Q976" i="49"/>
  <c r="U976" i="49"/>
  <c r="X976" i="49"/>
  <c r="AD976" i="49"/>
  <c r="AL1020" i="49"/>
  <c r="Q1020" i="49"/>
  <c r="AA1020" i="49"/>
  <c r="F1020" i="49"/>
  <c r="AG1020" i="49"/>
  <c r="U1020" i="49"/>
  <c r="AQ1020" i="49"/>
  <c r="Y7" i="34" s="1"/>
  <c r="X1020" i="49"/>
  <c r="AD1020" i="49"/>
  <c r="F1028" i="49"/>
  <c r="AA1028" i="49"/>
  <c r="AG1028" i="49"/>
  <c r="U1028" i="49"/>
  <c r="Q1028" i="49"/>
  <c r="AL1028" i="49"/>
  <c r="AQ1028" i="49"/>
  <c r="Y15" i="34" s="1"/>
  <c r="X1028" i="49"/>
  <c r="AD1028" i="49"/>
  <c r="AA1036" i="49"/>
  <c r="Q1036" i="49"/>
  <c r="U1036" i="49"/>
  <c r="F1036" i="49"/>
  <c r="AQ1036" i="49"/>
  <c r="Y23" i="34" s="1"/>
  <c r="AG1036" i="49"/>
  <c r="AL1036" i="49"/>
  <c r="X1036" i="49"/>
  <c r="AD1036" i="49"/>
  <c r="AL1044" i="49"/>
  <c r="U1044" i="49"/>
  <c r="F1044" i="49"/>
  <c r="AG1044" i="49"/>
  <c r="Q1044" i="49"/>
  <c r="AQ1044" i="49"/>
  <c r="Y31" i="34" s="1"/>
  <c r="AA1044" i="49"/>
  <c r="X1044" i="49"/>
  <c r="AD1044" i="49"/>
  <c r="AD1081" i="49"/>
  <c r="AL1081" i="49"/>
  <c r="X1081" i="49"/>
  <c r="AQ1081" i="49"/>
  <c r="Z22" i="34" s="1"/>
  <c r="AG1081" i="49"/>
  <c r="AA1081" i="49"/>
  <c r="U1081" i="49"/>
  <c r="Q1081" i="49"/>
  <c r="F1081" i="49"/>
  <c r="AA952" i="49"/>
  <c r="Q952" i="49"/>
  <c r="F952" i="49"/>
  <c r="U952" i="49"/>
  <c r="AL952" i="49"/>
  <c r="AQ952" i="49"/>
  <c r="W31" i="34" s="1"/>
  <c r="AG952" i="49"/>
  <c r="AD952" i="49"/>
  <c r="X952" i="49"/>
  <c r="AL698" i="49"/>
  <c r="AG698" i="49"/>
  <c r="AA698" i="49"/>
  <c r="Q698" i="49"/>
  <c r="F698" i="49"/>
  <c r="U698" i="49"/>
  <c r="AQ698" i="49"/>
  <c r="R7" i="34" s="1"/>
  <c r="X698" i="49"/>
  <c r="AD698" i="49"/>
  <c r="AL807" i="49"/>
  <c r="AD807" i="49"/>
  <c r="Q807" i="49"/>
  <c r="F807" i="49"/>
  <c r="X807" i="49"/>
  <c r="AQ807" i="49"/>
  <c r="T24" i="34" s="1"/>
  <c r="AG807" i="49"/>
  <c r="AA807" i="49"/>
  <c r="U807" i="49"/>
  <c r="AL1097" i="49"/>
  <c r="Q1097" i="49"/>
  <c r="AG1097" i="49"/>
  <c r="AA1097" i="49"/>
  <c r="AQ1097" i="49"/>
  <c r="Z38" i="34" s="1"/>
  <c r="X1097" i="49"/>
  <c r="AD1097" i="49"/>
  <c r="U1097" i="49"/>
  <c r="F1097" i="49"/>
  <c r="AL521" i="49"/>
  <c r="AD521" i="49"/>
  <c r="Q521" i="49"/>
  <c r="F521" i="49"/>
  <c r="X521" i="49"/>
  <c r="AQ521" i="49"/>
  <c r="N14" i="34" s="1"/>
  <c r="AG521" i="49"/>
  <c r="AA521" i="49"/>
  <c r="U521" i="49"/>
  <c r="F374" i="49"/>
  <c r="AL374" i="49"/>
  <c r="AQ374" i="49"/>
  <c r="K5" i="34" s="1"/>
  <c r="AG374" i="49"/>
  <c r="AA374" i="49"/>
  <c r="U374" i="49"/>
  <c r="Q374" i="49"/>
  <c r="X374" i="49"/>
  <c r="AD374" i="49"/>
  <c r="AL471" i="49"/>
  <c r="AD471" i="49"/>
  <c r="Q471" i="49"/>
  <c r="F471" i="49"/>
  <c r="X471" i="49"/>
  <c r="AQ471" i="49"/>
  <c r="M10" i="34" s="1"/>
  <c r="AG471" i="49"/>
  <c r="AA471" i="49"/>
  <c r="U471" i="49"/>
  <c r="AL607" i="49"/>
  <c r="AD607" i="49"/>
  <c r="F607" i="49"/>
  <c r="X607" i="49"/>
  <c r="AQ607" i="49"/>
  <c r="P8" i="34" s="1"/>
  <c r="AG607" i="49"/>
  <c r="AA607" i="49"/>
  <c r="U607" i="49"/>
  <c r="Q607" i="49"/>
  <c r="AL615" i="49"/>
  <c r="AD615" i="49"/>
  <c r="F615" i="49"/>
  <c r="X615" i="49"/>
  <c r="AQ615" i="49"/>
  <c r="P16" i="34" s="1"/>
  <c r="AG615" i="49"/>
  <c r="AA615" i="49"/>
  <c r="U615" i="49"/>
  <c r="Q615" i="49"/>
  <c r="AL697" i="49"/>
  <c r="AD697" i="49"/>
  <c r="F697" i="49"/>
  <c r="X697" i="49"/>
  <c r="AG697" i="49"/>
  <c r="AA697" i="49"/>
  <c r="Q697" i="49"/>
  <c r="AQ697" i="49"/>
  <c r="R6" i="34" s="1"/>
  <c r="U697" i="49"/>
  <c r="AL705" i="49"/>
  <c r="AD705" i="49"/>
  <c r="X705" i="49"/>
  <c r="AA705" i="49"/>
  <c r="U705" i="49"/>
  <c r="F705" i="49"/>
  <c r="AQ705" i="49"/>
  <c r="R14" i="34" s="1"/>
  <c r="AG705" i="49"/>
  <c r="Q705" i="49"/>
  <c r="AD713" i="49"/>
  <c r="AQ713" i="49"/>
  <c r="R22" i="34" s="1"/>
  <c r="X713" i="49"/>
  <c r="AG713" i="49"/>
  <c r="AA713" i="49"/>
  <c r="U713" i="49"/>
  <c r="Q713" i="49"/>
  <c r="F713" i="49"/>
  <c r="AL713" i="49"/>
  <c r="AL790" i="49"/>
  <c r="Q790" i="49"/>
  <c r="F790" i="49"/>
  <c r="U790" i="49"/>
  <c r="AA790" i="49"/>
  <c r="AQ790" i="49"/>
  <c r="T7" i="34" s="1"/>
  <c r="AG790" i="49"/>
  <c r="X790" i="49"/>
  <c r="AD790" i="49"/>
  <c r="AL798" i="49"/>
  <c r="AQ798" i="49"/>
  <c r="T15" i="34" s="1"/>
  <c r="AA798" i="49"/>
  <c r="Q798" i="49"/>
  <c r="AG798" i="49"/>
  <c r="F798" i="49"/>
  <c r="U798" i="49"/>
  <c r="X798" i="49"/>
  <c r="AD798" i="49"/>
  <c r="AL806" i="49"/>
  <c r="AA806" i="49"/>
  <c r="F806" i="49"/>
  <c r="Q806" i="49"/>
  <c r="U806" i="49"/>
  <c r="AG806" i="49"/>
  <c r="AQ806" i="49"/>
  <c r="T23" i="34" s="1"/>
  <c r="X806" i="49"/>
  <c r="AD806" i="49"/>
  <c r="U846" i="49"/>
  <c r="Q846" i="49"/>
  <c r="AD846" i="49"/>
  <c r="F846" i="49"/>
  <c r="AL846" i="49"/>
  <c r="AQ846" i="49"/>
  <c r="U17" i="34" s="1"/>
  <c r="AG846" i="49"/>
  <c r="AA846" i="49"/>
  <c r="X846" i="49"/>
  <c r="F885" i="49"/>
  <c r="AL885" i="49"/>
  <c r="X885" i="49"/>
  <c r="AG885" i="49"/>
  <c r="AA885" i="49"/>
  <c r="AD885" i="49"/>
  <c r="AQ885" i="49"/>
  <c r="V10" i="34" s="1"/>
  <c r="U885" i="49"/>
  <c r="Q885" i="49"/>
  <c r="AG893" i="49"/>
  <c r="AL893" i="49"/>
  <c r="AA893" i="49"/>
  <c r="U893" i="49"/>
  <c r="F893" i="49"/>
  <c r="X893" i="49"/>
  <c r="AQ893" i="49"/>
  <c r="V18" i="34" s="1"/>
  <c r="AD893" i="49"/>
  <c r="Q893" i="49"/>
  <c r="AL901" i="49"/>
  <c r="AD901" i="49"/>
  <c r="F901" i="49"/>
  <c r="X901" i="49"/>
  <c r="AG901" i="49"/>
  <c r="AA901" i="49"/>
  <c r="AQ901" i="49"/>
  <c r="V26" i="34" s="1"/>
  <c r="U901" i="49"/>
  <c r="Q901" i="49"/>
  <c r="AL938" i="49"/>
  <c r="AA938" i="49"/>
  <c r="AQ938" i="49"/>
  <c r="W17" i="34" s="1"/>
  <c r="F938" i="49"/>
  <c r="AG938" i="49"/>
  <c r="U938" i="49"/>
  <c r="Q938" i="49"/>
  <c r="AD938" i="49"/>
  <c r="X938" i="49"/>
  <c r="F980" i="49"/>
  <c r="AQ980" i="49"/>
  <c r="X13" i="34" s="1"/>
  <c r="Q980" i="49"/>
  <c r="U980" i="49"/>
  <c r="AG980" i="49"/>
  <c r="AA980" i="49"/>
  <c r="AL980" i="49"/>
  <c r="AD980" i="49"/>
  <c r="X980" i="49"/>
  <c r="X1021" i="49"/>
  <c r="AA1021" i="49"/>
  <c r="U1021" i="49"/>
  <c r="Q1021" i="49"/>
  <c r="F1021" i="49"/>
  <c r="AL1021" i="49"/>
  <c r="AD1021" i="49"/>
  <c r="AQ1021" i="49"/>
  <c r="Y8" i="34" s="1"/>
  <c r="AG1021" i="49"/>
  <c r="X1029" i="49"/>
  <c r="U1029" i="49"/>
  <c r="Q1029" i="49"/>
  <c r="F1029" i="49"/>
  <c r="AL1029" i="49"/>
  <c r="AD1029" i="49"/>
  <c r="AA1029" i="49"/>
  <c r="AQ1029" i="49"/>
  <c r="Y16" i="34" s="1"/>
  <c r="AG1029" i="49"/>
  <c r="AD1037" i="49"/>
  <c r="AL1037" i="49"/>
  <c r="AA1037" i="49"/>
  <c r="U1037" i="49"/>
  <c r="Q1037" i="49"/>
  <c r="F1037" i="49"/>
  <c r="X1037" i="49"/>
  <c r="AG1037" i="49"/>
  <c r="AQ1037" i="49"/>
  <c r="Y24" i="34" s="1"/>
  <c r="AL1045" i="49"/>
  <c r="AD1045" i="49"/>
  <c r="X1045" i="49"/>
  <c r="AQ1045" i="49"/>
  <c r="Y32" i="34" s="1"/>
  <c r="AG1045" i="49"/>
  <c r="AA1045" i="49"/>
  <c r="U1045" i="49"/>
  <c r="Q1045" i="49"/>
  <c r="F1045" i="49"/>
  <c r="AD1089" i="49"/>
  <c r="AQ1089" i="49"/>
  <c r="Z30" i="34" s="1"/>
  <c r="AL1089" i="49"/>
  <c r="AG1089" i="49"/>
  <c r="AA1089" i="49"/>
  <c r="U1089" i="49"/>
  <c r="Q1089" i="49"/>
  <c r="F1089" i="49"/>
  <c r="X1089" i="49"/>
  <c r="AL283" i="49"/>
  <c r="AA283" i="49"/>
  <c r="Q283" i="49"/>
  <c r="F283" i="49"/>
  <c r="U283" i="49"/>
  <c r="AQ283" i="49"/>
  <c r="I6" i="34" s="1"/>
  <c r="AG283" i="49"/>
  <c r="X283" i="49"/>
  <c r="AD283" i="49"/>
  <c r="AL145" i="49"/>
  <c r="AD145" i="49"/>
  <c r="F145" i="49"/>
  <c r="X145" i="49"/>
  <c r="AQ145" i="49"/>
  <c r="F6" i="34" s="1"/>
  <c r="AA145" i="49"/>
  <c r="U145" i="49"/>
  <c r="Q145" i="49"/>
  <c r="AG145" i="49"/>
  <c r="AD99" i="49"/>
  <c r="AL99" i="49"/>
  <c r="X99" i="49"/>
  <c r="AG99" i="49"/>
  <c r="AQ99" i="49"/>
  <c r="E6" i="34" s="1"/>
  <c r="AA99" i="49"/>
  <c r="U99" i="49"/>
  <c r="Q99" i="49"/>
  <c r="F99" i="49"/>
  <c r="AL146" i="49"/>
  <c r="Q146" i="49"/>
  <c r="AQ146" i="49"/>
  <c r="F7" i="34" s="1"/>
  <c r="AG146" i="49"/>
  <c r="AA146" i="49"/>
  <c r="U146" i="49"/>
  <c r="F146" i="49"/>
  <c r="X146" i="49"/>
  <c r="AD146" i="49"/>
  <c r="AD284" i="49"/>
  <c r="AL284" i="49"/>
  <c r="AG284" i="49"/>
  <c r="AA284" i="49"/>
  <c r="U284" i="49"/>
  <c r="Q284" i="49"/>
  <c r="F284" i="49"/>
  <c r="X284" i="49"/>
  <c r="AQ284" i="49"/>
  <c r="I7" i="34" s="1"/>
  <c r="AL285" i="49"/>
  <c r="Q285" i="49"/>
  <c r="F285" i="49"/>
  <c r="AQ285" i="49"/>
  <c r="I8" i="34" s="1"/>
  <c r="AG285" i="49"/>
  <c r="U285" i="49"/>
  <c r="AA285" i="49"/>
  <c r="X285" i="49"/>
  <c r="AD285" i="49"/>
  <c r="AL52" i="49"/>
  <c r="F52" i="49"/>
  <c r="AG52" i="49"/>
  <c r="AA52" i="49"/>
  <c r="U52" i="49"/>
  <c r="AQ52" i="49"/>
  <c r="D5" i="34" s="1"/>
  <c r="Q52" i="49"/>
  <c r="AD52" i="49"/>
  <c r="X52" i="49"/>
  <c r="AL190" i="49"/>
  <c r="F190" i="49"/>
  <c r="AG190" i="49"/>
  <c r="AA190" i="49"/>
  <c r="AQ190" i="49"/>
  <c r="G5" i="34" s="1"/>
  <c r="U190" i="49"/>
  <c r="Q190" i="49"/>
  <c r="AD190" i="49"/>
  <c r="X190" i="49"/>
  <c r="AQ191" i="49"/>
  <c r="G6" i="34" s="1"/>
  <c r="F191" i="49"/>
  <c r="X191" i="49"/>
  <c r="AG191" i="49"/>
  <c r="AA191" i="49"/>
  <c r="U191" i="49"/>
  <c r="AD191" i="49"/>
  <c r="Q191" i="49"/>
  <c r="AL191" i="49"/>
  <c r="AD286" i="49"/>
  <c r="AL286" i="49"/>
  <c r="AG286" i="49"/>
  <c r="AA286" i="49"/>
  <c r="U286" i="49"/>
  <c r="Q286" i="49"/>
  <c r="F286" i="49"/>
  <c r="X286" i="49"/>
  <c r="AQ286" i="49"/>
  <c r="I9" i="34" s="1"/>
  <c r="AL287" i="49"/>
  <c r="F287" i="49"/>
  <c r="AQ287" i="49"/>
  <c r="I10" i="34" s="1"/>
  <c r="AA287" i="49"/>
  <c r="U287" i="49"/>
  <c r="AG287" i="49"/>
  <c r="Q287" i="49"/>
  <c r="AD287" i="49"/>
  <c r="X287" i="49"/>
  <c r="AL331" i="49"/>
  <c r="Q331" i="49"/>
  <c r="U331" i="49"/>
  <c r="AD331" i="49"/>
  <c r="AA331" i="49"/>
  <c r="AG331" i="49"/>
  <c r="AQ331" i="49"/>
  <c r="J8" i="34" s="1"/>
  <c r="X331" i="49"/>
  <c r="F331" i="49"/>
  <c r="AL192" i="49"/>
  <c r="F192" i="49"/>
  <c r="AG192" i="49"/>
  <c r="AQ192" i="49"/>
  <c r="G7" i="34" s="1"/>
  <c r="AA192" i="49"/>
  <c r="U192" i="49"/>
  <c r="Q192" i="49"/>
  <c r="X192" i="49"/>
  <c r="AD192" i="49"/>
  <c r="X193" i="49"/>
  <c r="AQ193" i="49"/>
  <c r="G8" i="34" s="1"/>
  <c r="AG193" i="49"/>
  <c r="AA193" i="49"/>
  <c r="U193" i="49"/>
  <c r="Q193" i="49"/>
  <c r="AD193" i="49"/>
  <c r="F193" i="49"/>
  <c r="AL193" i="49"/>
  <c r="AL329" i="49"/>
  <c r="U329" i="49"/>
  <c r="AA329" i="49"/>
  <c r="X329" i="49"/>
  <c r="AG329" i="49"/>
  <c r="AD329" i="49"/>
  <c r="AQ329" i="49"/>
  <c r="J6" i="34" s="1"/>
  <c r="F329" i="49"/>
  <c r="Q329" i="49"/>
  <c r="AL333" i="49"/>
  <c r="AQ333" i="49"/>
  <c r="J10" i="34" s="1"/>
  <c r="AG333" i="49"/>
  <c r="AA333" i="49"/>
  <c r="Q333" i="49"/>
  <c r="U333" i="49"/>
  <c r="F333" i="49"/>
  <c r="X333" i="49"/>
  <c r="AD333" i="49"/>
  <c r="AD239" i="49"/>
  <c r="AL239" i="49"/>
  <c r="AQ239" i="49"/>
  <c r="H8" i="34" s="1"/>
  <c r="AG239" i="49"/>
  <c r="AA239" i="49"/>
  <c r="U239" i="49"/>
  <c r="Q239" i="49"/>
  <c r="F239" i="49"/>
  <c r="X239" i="49"/>
  <c r="AL237" i="49"/>
  <c r="AD237" i="49"/>
  <c r="AQ237" i="49"/>
  <c r="H6" i="34" s="1"/>
  <c r="AG237" i="49"/>
  <c r="AA237" i="49"/>
  <c r="U237" i="49"/>
  <c r="Q237" i="49"/>
  <c r="F237" i="49"/>
  <c r="X237" i="49"/>
  <c r="AL98" i="49"/>
  <c r="U98" i="49"/>
  <c r="F98" i="49"/>
  <c r="Q98" i="49"/>
  <c r="AQ98" i="49"/>
  <c r="E5" i="34" s="1"/>
  <c r="AG98" i="49"/>
  <c r="AA98" i="49"/>
  <c r="AD98" i="49"/>
  <c r="X98" i="49"/>
  <c r="AL282" i="49"/>
  <c r="AD282" i="49"/>
  <c r="AG282" i="49"/>
  <c r="AA282" i="49"/>
  <c r="U282" i="49"/>
  <c r="Q282" i="49"/>
  <c r="F282" i="49"/>
  <c r="X282" i="49"/>
  <c r="AQ282" i="49"/>
  <c r="I5" i="34" s="1"/>
  <c r="S9" i="44"/>
  <c r="L144" i="49" s="1"/>
  <c r="V15" i="44"/>
  <c r="L423" i="49" s="1"/>
  <c r="V17" i="44"/>
  <c r="L515" i="49" s="1"/>
  <c r="T19" i="44"/>
  <c r="L559" i="49" s="1"/>
  <c r="X19" i="44"/>
  <c r="L563" i="49" s="1"/>
  <c r="AB19" i="44"/>
  <c r="L567" i="49" s="1"/>
  <c r="S21" i="44"/>
  <c r="L650" i="49" s="1"/>
  <c r="W21" i="44"/>
  <c r="L654" i="49" s="1"/>
  <c r="AA21" i="44"/>
  <c r="L658" i="49" s="1"/>
  <c r="S23" i="44"/>
  <c r="L742" i="49" s="1"/>
  <c r="W23" i="44"/>
  <c r="L746" i="49" s="1"/>
  <c r="AA23" i="44"/>
  <c r="L750" i="49" s="1"/>
  <c r="AE23" i="44"/>
  <c r="L754" i="49" s="1"/>
  <c r="U25" i="44"/>
  <c r="L836" i="49" s="1"/>
  <c r="Y25" i="44"/>
  <c r="L840" i="49" s="1"/>
  <c r="AC25" i="44"/>
  <c r="L844" i="49" s="1"/>
  <c r="AG25" i="44"/>
  <c r="L848" i="49" s="1"/>
  <c r="AK25" i="44"/>
  <c r="L852" i="49" s="1"/>
  <c r="U27" i="44"/>
  <c r="L928" i="49" s="1"/>
  <c r="Y27" i="44"/>
  <c r="L932" i="49" s="1"/>
  <c r="AC27" i="44"/>
  <c r="L936" i="49" s="1"/>
  <c r="AG27" i="44"/>
  <c r="L940" i="49" s="1"/>
  <c r="AK27" i="44"/>
  <c r="L944" i="49" s="1"/>
  <c r="AO27" i="44"/>
  <c r="L948" i="49" s="1"/>
  <c r="U29" i="44"/>
  <c r="L974" i="49" s="1"/>
  <c r="Y29" i="44"/>
  <c r="L978" i="49" s="1"/>
  <c r="AC29" i="44"/>
  <c r="L982" i="49" s="1"/>
  <c r="AG29" i="44"/>
  <c r="L986" i="49" s="1"/>
  <c r="AK29" i="44"/>
  <c r="L990" i="49" s="1"/>
  <c r="AO29" i="44"/>
  <c r="L994" i="49" s="1"/>
  <c r="X31" i="44"/>
  <c r="L1069" i="49" s="1"/>
  <c r="AF31" i="44"/>
  <c r="L1077" i="49" s="1"/>
  <c r="AN31" i="44"/>
  <c r="L1085" i="49" s="1"/>
  <c r="U33" i="44"/>
  <c r="AC33" i="44"/>
  <c r="AK33" i="44"/>
  <c r="AS33" i="44"/>
  <c r="S35" i="44"/>
  <c r="AA35" i="44"/>
  <c r="AI35" i="44"/>
  <c r="AQ35" i="44"/>
  <c r="AY35" i="44"/>
  <c r="Y37" i="44"/>
  <c r="AG37" i="44"/>
  <c r="AO37" i="44"/>
  <c r="AW37" i="44"/>
  <c r="A8" i="44"/>
  <c r="A10" i="44"/>
  <c r="A12" i="44"/>
  <c r="A14" i="44"/>
  <c r="A16" i="44"/>
  <c r="A20" i="44"/>
  <c r="A22" i="44"/>
  <c r="A24" i="44"/>
  <c r="A26" i="44"/>
  <c r="A30" i="44"/>
  <c r="A7" i="44"/>
  <c r="A9" i="44"/>
  <c r="A11" i="44"/>
  <c r="A13" i="44"/>
  <c r="A15" i="44"/>
  <c r="A17" i="44"/>
  <c r="A19" i="44"/>
  <c r="A21" i="44"/>
  <c r="A23" i="44"/>
  <c r="A25" i="44"/>
  <c r="A27" i="44"/>
  <c r="A29" i="44"/>
  <c r="A31" i="44"/>
  <c r="AU29" i="44"/>
  <c r="L1000" i="49" s="1"/>
  <c r="AS29" i="44"/>
  <c r="L998" i="49" s="1"/>
  <c r="AQ29" i="44"/>
  <c r="L996" i="49" s="1"/>
  <c r="AY31" i="44"/>
  <c r="L1096" i="49" s="1"/>
  <c r="AW31" i="44"/>
  <c r="L1094" i="49" s="1"/>
  <c r="AU31" i="44"/>
  <c r="L1092" i="49" s="1"/>
  <c r="AS31" i="44"/>
  <c r="L1090" i="49" s="1"/>
  <c r="AQ31" i="44"/>
  <c r="L1088" i="49" s="1"/>
  <c r="AO31" i="44"/>
  <c r="L1086" i="49" s="1"/>
  <c r="AM31" i="44"/>
  <c r="L1084" i="49" s="1"/>
  <c r="AK31" i="44"/>
  <c r="L1082" i="49" s="1"/>
  <c r="AI31" i="44"/>
  <c r="L1080" i="49" s="1"/>
  <c r="AG31" i="44"/>
  <c r="L1078" i="49" s="1"/>
  <c r="AE31" i="44"/>
  <c r="L1076" i="49" s="1"/>
  <c r="AC31" i="44"/>
  <c r="L1074" i="49" s="1"/>
  <c r="AA31" i="44"/>
  <c r="L1072" i="49" s="1"/>
  <c r="Y31" i="44"/>
  <c r="L1070" i="49" s="1"/>
  <c r="W31" i="44"/>
  <c r="L1068" i="49" s="1"/>
  <c r="U31" i="44"/>
  <c r="L1066" i="49" s="1"/>
  <c r="S31" i="44"/>
  <c r="L1064" i="49" s="1"/>
  <c r="BH33" i="44"/>
  <c r="BF33" i="44"/>
  <c r="BD33" i="44"/>
  <c r="BB33" i="44"/>
  <c r="AZ33" i="44"/>
  <c r="AX33" i="44"/>
  <c r="AV33" i="44"/>
  <c r="AT33" i="44"/>
  <c r="AR33" i="44"/>
  <c r="AP33" i="44"/>
  <c r="AN33" i="44"/>
  <c r="AL33" i="44"/>
  <c r="AJ33" i="44"/>
  <c r="AH33" i="44"/>
  <c r="AF33" i="44"/>
  <c r="AD33" i="44"/>
  <c r="AB33" i="44"/>
  <c r="Z33" i="44"/>
  <c r="X33" i="44"/>
  <c r="V33" i="44"/>
  <c r="T33" i="44"/>
  <c r="BH35" i="44"/>
  <c r="BF35" i="44"/>
  <c r="BD35" i="44"/>
  <c r="BB35" i="44"/>
  <c r="AZ35" i="44"/>
  <c r="AX35" i="44"/>
  <c r="AV35" i="44"/>
  <c r="AT35" i="44"/>
  <c r="AR35" i="44"/>
  <c r="AP35" i="44"/>
  <c r="AN35" i="44"/>
  <c r="AL35" i="44"/>
  <c r="AJ35" i="44"/>
  <c r="AH35" i="44"/>
  <c r="AF35" i="44"/>
  <c r="AD35" i="44"/>
  <c r="AB35" i="44"/>
  <c r="Z35" i="44"/>
  <c r="X35" i="44"/>
  <c r="V35" i="44"/>
  <c r="T35" i="44"/>
  <c r="BH37" i="44"/>
  <c r="BF37" i="44"/>
  <c r="BD37" i="44"/>
  <c r="BB37" i="44"/>
  <c r="AZ37" i="44"/>
  <c r="AX37" i="44"/>
  <c r="AV37" i="44"/>
  <c r="AT37" i="44"/>
  <c r="AR37" i="44"/>
  <c r="AP37" i="44"/>
  <c r="AN37" i="44"/>
  <c r="AL37" i="44"/>
  <c r="AJ37" i="44"/>
  <c r="AH37" i="44"/>
  <c r="AF37" i="44"/>
  <c r="AD37" i="44"/>
  <c r="AB37" i="44"/>
  <c r="Z37" i="44"/>
  <c r="X37" i="44"/>
  <c r="V37" i="44"/>
  <c r="T37" i="44"/>
  <c r="S11" i="44"/>
  <c r="L236" i="49" s="1"/>
  <c r="U11" i="44"/>
  <c r="L238" i="49" s="1"/>
  <c r="W11" i="44"/>
  <c r="L240" i="49" s="1"/>
  <c r="S13" i="44"/>
  <c r="L328" i="49" s="1"/>
  <c r="U13" i="44"/>
  <c r="L330" i="49" s="1"/>
  <c r="W13" i="44"/>
  <c r="L332" i="49" s="1"/>
  <c r="Y13" i="44"/>
  <c r="L334" i="49" s="1"/>
  <c r="S15" i="44"/>
  <c r="L420" i="49" s="1"/>
  <c r="U15" i="44"/>
  <c r="L422" i="49" s="1"/>
  <c r="W15" i="44"/>
  <c r="L424" i="49" s="1"/>
  <c r="Y15" i="44"/>
  <c r="L426" i="49" s="1"/>
  <c r="AA15" i="44"/>
  <c r="L428" i="49" s="1"/>
  <c r="S17" i="44"/>
  <c r="L512" i="49" s="1"/>
  <c r="U17" i="44"/>
  <c r="L514" i="49" s="1"/>
  <c r="W17" i="44"/>
  <c r="L516" i="49" s="1"/>
  <c r="Y17" i="44"/>
  <c r="L518" i="49" s="1"/>
  <c r="AA17" i="44"/>
  <c r="L520" i="49" s="1"/>
  <c r="AC17" i="44"/>
  <c r="L522" i="49" s="1"/>
  <c r="S19" i="44"/>
  <c r="L558" i="49" s="1"/>
  <c r="U19" i="44"/>
  <c r="L560" i="49" s="1"/>
  <c r="W19" i="44"/>
  <c r="L562" i="49" s="1"/>
  <c r="Y19" i="44"/>
  <c r="L564" i="49" s="1"/>
  <c r="AA19" i="44"/>
  <c r="L566" i="49" s="1"/>
  <c r="AC19" i="44"/>
  <c r="L568" i="49" s="1"/>
  <c r="T21" i="44"/>
  <c r="L651" i="49" s="1"/>
  <c r="V21" i="44"/>
  <c r="L653" i="49" s="1"/>
  <c r="X21" i="44"/>
  <c r="L655" i="49" s="1"/>
  <c r="Z21" i="44"/>
  <c r="L657" i="49" s="1"/>
  <c r="AB21" i="44"/>
  <c r="L659" i="49" s="1"/>
  <c r="AD21" i="44"/>
  <c r="L661" i="49" s="1"/>
  <c r="AF21" i="44"/>
  <c r="L663" i="49" s="1"/>
  <c r="AH21" i="44"/>
  <c r="L665" i="49" s="1"/>
  <c r="T23" i="44"/>
  <c r="L743" i="49" s="1"/>
  <c r="V23" i="44"/>
  <c r="L745" i="49" s="1"/>
  <c r="X23" i="44"/>
  <c r="L747" i="49" s="1"/>
  <c r="Z23" i="44"/>
  <c r="L749" i="49" s="1"/>
  <c r="AB23" i="44"/>
  <c r="L751" i="49" s="1"/>
  <c r="AD23" i="44"/>
  <c r="L753" i="49" s="1"/>
  <c r="AF23" i="44"/>
  <c r="L755" i="49" s="1"/>
  <c r="AH23" i="44"/>
  <c r="L757" i="49" s="1"/>
  <c r="AJ23" i="44"/>
  <c r="L759" i="49" s="1"/>
  <c r="AL23" i="44"/>
  <c r="L761" i="49" s="1"/>
  <c r="T25" i="44"/>
  <c r="L835" i="49" s="1"/>
  <c r="V25" i="44"/>
  <c r="L837" i="49" s="1"/>
  <c r="X25" i="44"/>
  <c r="L839" i="49" s="1"/>
  <c r="Z25" i="44"/>
  <c r="L841" i="49" s="1"/>
  <c r="AB25" i="44"/>
  <c r="L843" i="49" s="1"/>
  <c r="AD25" i="44"/>
  <c r="L845" i="49" s="1"/>
  <c r="AF25" i="44"/>
  <c r="L847" i="49" s="1"/>
  <c r="AH25" i="44"/>
  <c r="L849" i="49" s="1"/>
  <c r="AJ25" i="44"/>
  <c r="L851" i="49" s="1"/>
  <c r="AL25" i="44"/>
  <c r="L853" i="49" s="1"/>
  <c r="AN25" i="44"/>
  <c r="L855" i="49" s="1"/>
  <c r="AP25" i="44"/>
  <c r="L857" i="49" s="1"/>
  <c r="T27" i="44"/>
  <c r="L927" i="49" s="1"/>
  <c r="V27" i="44"/>
  <c r="L929" i="49" s="1"/>
  <c r="X27" i="44"/>
  <c r="L931" i="49" s="1"/>
  <c r="Z27" i="44"/>
  <c r="L933" i="49" s="1"/>
  <c r="AB27" i="44"/>
  <c r="L935" i="49" s="1"/>
  <c r="AD27" i="44"/>
  <c r="L937" i="49" s="1"/>
  <c r="AF27" i="44"/>
  <c r="L939" i="49" s="1"/>
  <c r="AH27" i="44"/>
  <c r="L941" i="49" s="1"/>
  <c r="AJ27" i="44"/>
  <c r="L943" i="49" s="1"/>
  <c r="AL27" i="44"/>
  <c r="L945" i="49" s="1"/>
  <c r="AN27" i="44"/>
  <c r="L947" i="49" s="1"/>
  <c r="AP27" i="44"/>
  <c r="L949" i="49" s="1"/>
  <c r="AR27" i="44"/>
  <c r="L951" i="49" s="1"/>
  <c r="AT27" i="44"/>
  <c r="L953" i="49" s="1"/>
  <c r="T29" i="44"/>
  <c r="L973" i="49" s="1"/>
  <c r="V29" i="44"/>
  <c r="L975" i="49" s="1"/>
  <c r="X29" i="44"/>
  <c r="L977" i="49" s="1"/>
  <c r="Z29" i="44"/>
  <c r="L979" i="49" s="1"/>
  <c r="AB29" i="44"/>
  <c r="L981" i="49" s="1"/>
  <c r="AD29" i="44"/>
  <c r="L983" i="49" s="1"/>
  <c r="AF29" i="44"/>
  <c r="L985" i="49" s="1"/>
  <c r="AH29" i="44"/>
  <c r="L987" i="49" s="1"/>
  <c r="AJ29" i="44"/>
  <c r="L989" i="49" s="1"/>
  <c r="AL29" i="44"/>
  <c r="L991" i="49" s="1"/>
  <c r="AN29" i="44"/>
  <c r="L993" i="49" s="1"/>
  <c r="AP29" i="44"/>
  <c r="L995" i="49" s="1"/>
  <c r="AT29" i="44"/>
  <c r="L999" i="49" s="1"/>
  <c r="V31" i="44"/>
  <c r="L1067" i="49" s="1"/>
  <c r="Z31" i="44"/>
  <c r="L1071" i="49" s="1"/>
  <c r="AD31" i="44"/>
  <c r="L1075" i="49" s="1"/>
  <c r="AH31" i="44"/>
  <c r="L1079" i="49" s="1"/>
  <c r="AL31" i="44"/>
  <c r="L1083" i="49" s="1"/>
  <c r="AP31" i="44"/>
  <c r="L1087" i="49" s="1"/>
  <c r="AT31" i="44"/>
  <c r="L1091" i="49" s="1"/>
  <c r="AX31" i="44"/>
  <c r="L1095" i="49" s="1"/>
  <c r="S33" i="44"/>
  <c r="W33" i="44"/>
  <c r="AA33" i="44"/>
  <c r="AE33" i="44"/>
  <c r="AI33" i="44"/>
  <c r="AM33" i="44"/>
  <c r="AQ33" i="44"/>
  <c r="AU33" i="44"/>
  <c r="AY33" i="44"/>
  <c r="BC33" i="44"/>
  <c r="BG33" i="44"/>
  <c r="U35" i="44"/>
  <c r="Y35" i="44"/>
  <c r="AC35" i="44"/>
  <c r="AG35" i="44"/>
  <c r="AK35" i="44"/>
  <c r="AO35" i="44"/>
  <c r="AS35" i="44"/>
  <c r="AW35" i="44"/>
  <c r="BA35" i="44"/>
  <c r="BE35" i="44"/>
  <c r="S37" i="44"/>
  <c r="W37" i="44"/>
  <c r="AA37" i="44"/>
  <c r="AE37" i="44"/>
  <c r="AI37" i="44"/>
  <c r="AM37" i="44"/>
  <c r="AQ37" i="44"/>
  <c r="AU37" i="44"/>
  <c r="AY37" i="44"/>
  <c r="BC37" i="44"/>
  <c r="BG37" i="44"/>
  <c r="AL745" i="49" l="1"/>
  <c r="AD745" i="49"/>
  <c r="F745" i="49"/>
  <c r="X745" i="49"/>
  <c r="AQ745" i="49"/>
  <c r="S8" i="34" s="1"/>
  <c r="AG745" i="49"/>
  <c r="AA745" i="49"/>
  <c r="U745" i="49"/>
  <c r="Q745" i="49"/>
  <c r="O1097" i="49"/>
  <c r="P1097" i="49"/>
  <c r="N1097" i="49"/>
  <c r="J1097" i="49"/>
  <c r="G1097" i="49"/>
  <c r="K1097" i="49"/>
  <c r="M1097" i="49"/>
  <c r="O1028" i="49"/>
  <c r="P1028" i="49"/>
  <c r="N1028" i="49"/>
  <c r="J1028" i="49"/>
  <c r="G1028" i="49"/>
  <c r="K1028" i="49"/>
  <c r="M1028" i="49"/>
  <c r="M891" i="49"/>
  <c r="K891" i="49"/>
  <c r="J891" i="49"/>
  <c r="P891" i="49"/>
  <c r="O891" i="49"/>
  <c r="N891" i="49"/>
  <c r="G891" i="49"/>
  <c r="N1018" i="49"/>
  <c r="J1018" i="49"/>
  <c r="G1018" i="49"/>
  <c r="M1018" i="49"/>
  <c r="K1018" i="49"/>
  <c r="O1018" i="49"/>
  <c r="P1018" i="49"/>
  <c r="M950" i="49"/>
  <c r="N950" i="49"/>
  <c r="J950" i="49"/>
  <c r="K950" i="49"/>
  <c r="P950" i="49"/>
  <c r="G950" i="49"/>
  <c r="O950" i="49"/>
  <c r="AL1095" i="49"/>
  <c r="F1095" i="49"/>
  <c r="AA1095" i="49"/>
  <c r="Q1095" i="49"/>
  <c r="AQ1095" i="49"/>
  <c r="Z36" i="34" s="1"/>
  <c r="X1095" i="49"/>
  <c r="AG1095" i="49"/>
  <c r="U1095" i="49"/>
  <c r="AD1095" i="49"/>
  <c r="AD999" i="49"/>
  <c r="AL999" i="49"/>
  <c r="Q999" i="49"/>
  <c r="F999" i="49"/>
  <c r="X999" i="49"/>
  <c r="AQ999" i="49"/>
  <c r="X32" i="34" s="1"/>
  <c r="AG999" i="49"/>
  <c r="AA999" i="49"/>
  <c r="U999" i="49"/>
  <c r="AD981" i="49"/>
  <c r="AL981" i="49"/>
  <c r="U981" i="49"/>
  <c r="Q981" i="49"/>
  <c r="F981" i="49"/>
  <c r="X981" i="49"/>
  <c r="AQ981" i="49"/>
  <c r="X14" i="34" s="1"/>
  <c r="AG981" i="49"/>
  <c r="AA981" i="49"/>
  <c r="AD947" i="49"/>
  <c r="AL947" i="49"/>
  <c r="U947" i="49"/>
  <c r="Q947" i="49"/>
  <c r="F947" i="49"/>
  <c r="AQ947" i="49"/>
  <c r="W26" i="34" s="1"/>
  <c r="AG947" i="49"/>
  <c r="AA947" i="49"/>
  <c r="X947" i="49"/>
  <c r="U931" i="49"/>
  <c r="Q931" i="49"/>
  <c r="F931" i="49"/>
  <c r="AD931" i="49"/>
  <c r="X931" i="49"/>
  <c r="AL931" i="49"/>
  <c r="AQ931" i="49"/>
  <c r="W10" i="34" s="1"/>
  <c r="AG931" i="49"/>
  <c r="AA931" i="49"/>
  <c r="AL847" i="49"/>
  <c r="U847" i="49"/>
  <c r="Q847" i="49"/>
  <c r="AA847" i="49"/>
  <c r="AG847" i="49"/>
  <c r="F847" i="49"/>
  <c r="AQ847" i="49"/>
  <c r="U18" i="34" s="1"/>
  <c r="X847" i="49"/>
  <c r="AD847" i="49"/>
  <c r="AG759" i="49"/>
  <c r="AA759" i="49"/>
  <c r="X759" i="49"/>
  <c r="AD759" i="49"/>
  <c r="AL759" i="49"/>
  <c r="F759" i="49"/>
  <c r="Q759" i="49"/>
  <c r="U759" i="49"/>
  <c r="AQ759" i="49"/>
  <c r="S22" i="34" s="1"/>
  <c r="AL743" i="49"/>
  <c r="AD743" i="49"/>
  <c r="F743" i="49"/>
  <c r="X743" i="49"/>
  <c r="AQ743" i="49"/>
  <c r="S6" i="34" s="1"/>
  <c r="AG743" i="49"/>
  <c r="AA743" i="49"/>
  <c r="U743" i="49"/>
  <c r="Q743" i="49"/>
  <c r="AL651" i="49"/>
  <c r="AQ651" i="49"/>
  <c r="Q6" i="34" s="1"/>
  <c r="F651" i="49"/>
  <c r="U651" i="49"/>
  <c r="AG651" i="49"/>
  <c r="Q651" i="49"/>
  <c r="AA651" i="49"/>
  <c r="X651" i="49"/>
  <c r="AD651" i="49"/>
  <c r="AL520" i="49"/>
  <c r="AQ520" i="49"/>
  <c r="N13" i="34" s="1"/>
  <c r="F520" i="49"/>
  <c r="U520" i="49"/>
  <c r="AA520" i="49"/>
  <c r="AG520" i="49"/>
  <c r="Q520" i="49"/>
  <c r="X520" i="49"/>
  <c r="AD520" i="49"/>
  <c r="AL422" i="49"/>
  <c r="AG422" i="49"/>
  <c r="U422" i="49"/>
  <c r="F422" i="49"/>
  <c r="AQ422" i="49"/>
  <c r="L7" i="34" s="1"/>
  <c r="AA422" i="49"/>
  <c r="Q422" i="49"/>
  <c r="X422" i="49"/>
  <c r="AD422" i="49"/>
  <c r="AL1064" i="49"/>
  <c r="Q1064" i="49"/>
  <c r="AA1064" i="49"/>
  <c r="AQ1064" i="49"/>
  <c r="Z5" i="34" s="1"/>
  <c r="AG1064" i="49"/>
  <c r="X1064" i="49"/>
  <c r="AD1064" i="49"/>
  <c r="F1064" i="49"/>
  <c r="U1064" i="49"/>
  <c r="AL1080" i="49"/>
  <c r="U1080" i="49"/>
  <c r="AG1080" i="49"/>
  <c r="AQ1080" i="49"/>
  <c r="Z21" i="34" s="1"/>
  <c r="AA1080" i="49"/>
  <c r="X1080" i="49"/>
  <c r="Q1080" i="49"/>
  <c r="F1080" i="49"/>
  <c r="AD1080" i="49"/>
  <c r="X1096" i="49"/>
  <c r="AD1096" i="49"/>
  <c r="AQ1096" i="49"/>
  <c r="Z37" i="34" s="1"/>
  <c r="AG1096" i="49"/>
  <c r="AA1096" i="49"/>
  <c r="U1096" i="49"/>
  <c r="Q1096" i="49"/>
  <c r="F1096" i="49"/>
  <c r="AL1096" i="49"/>
  <c r="AG986" i="49"/>
  <c r="AA986" i="49"/>
  <c r="U986" i="49"/>
  <c r="AQ986" i="49"/>
  <c r="X19" i="34" s="1"/>
  <c r="Q986" i="49"/>
  <c r="F986" i="49"/>
  <c r="AL986" i="49"/>
  <c r="X986" i="49"/>
  <c r="AD986" i="49"/>
  <c r="AL932" i="49"/>
  <c r="Q932" i="49"/>
  <c r="F932" i="49"/>
  <c r="U932" i="49"/>
  <c r="AQ932" i="49"/>
  <c r="W11" i="34" s="1"/>
  <c r="AG932" i="49"/>
  <c r="AA932" i="49"/>
  <c r="X932" i="49"/>
  <c r="AD932" i="49"/>
  <c r="AL754" i="49"/>
  <c r="U754" i="49"/>
  <c r="Q754" i="49"/>
  <c r="AG754" i="49"/>
  <c r="F754" i="49"/>
  <c r="AQ754" i="49"/>
  <c r="S17" i="34" s="1"/>
  <c r="AA754" i="49"/>
  <c r="AD754" i="49"/>
  <c r="X754" i="49"/>
  <c r="AL563" i="49"/>
  <c r="AA563" i="49"/>
  <c r="F563" i="49"/>
  <c r="AG563" i="49"/>
  <c r="AQ563" i="49"/>
  <c r="O10" i="34" s="1"/>
  <c r="Q563" i="49"/>
  <c r="U563" i="49"/>
  <c r="X563" i="49"/>
  <c r="AD563" i="49"/>
  <c r="G846" i="49"/>
  <c r="M846" i="49"/>
  <c r="K846" i="49"/>
  <c r="O846" i="49"/>
  <c r="N846" i="49"/>
  <c r="J846" i="49"/>
  <c r="P846" i="49"/>
  <c r="O798" i="49"/>
  <c r="P798" i="49"/>
  <c r="N798" i="49"/>
  <c r="J798" i="49"/>
  <c r="G798" i="49"/>
  <c r="K798" i="49"/>
  <c r="M798" i="49"/>
  <c r="G713" i="49"/>
  <c r="O713" i="49"/>
  <c r="M713" i="49"/>
  <c r="K713" i="49"/>
  <c r="P713" i="49"/>
  <c r="N713" i="49"/>
  <c r="J713" i="49"/>
  <c r="N615" i="49"/>
  <c r="J615" i="49"/>
  <c r="O615" i="49"/>
  <c r="M615" i="49"/>
  <c r="K615" i="49"/>
  <c r="P615" i="49"/>
  <c r="G615" i="49"/>
  <c r="P952" i="49"/>
  <c r="N952" i="49"/>
  <c r="G952" i="49"/>
  <c r="K952" i="49"/>
  <c r="J952" i="49"/>
  <c r="O952" i="49"/>
  <c r="M952" i="49"/>
  <c r="M934" i="49"/>
  <c r="O934" i="49"/>
  <c r="P934" i="49"/>
  <c r="N934" i="49"/>
  <c r="J934" i="49"/>
  <c r="G934" i="49"/>
  <c r="K934" i="49"/>
  <c r="O892" i="49"/>
  <c r="P892" i="49"/>
  <c r="N892" i="49"/>
  <c r="G892" i="49"/>
  <c r="K892" i="49"/>
  <c r="J892" i="49"/>
  <c r="M892" i="49"/>
  <c r="J797" i="49"/>
  <c r="P797" i="49"/>
  <c r="O797" i="49"/>
  <c r="G797" i="49"/>
  <c r="M797" i="49"/>
  <c r="K797" i="49"/>
  <c r="N797" i="49"/>
  <c r="M381" i="49"/>
  <c r="K381" i="49"/>
  <c r="P381" i="49"/>
  <c r="G381" i="49"/>
  <c r="J381" i="49"/>
  <c r="N381" i="49"/>
  <c r="O381" i="49"/>
  <c r="P838" i="49"/>
  <c r="K838" i="49"/>
  <c r="N838" i="49"/>
  <c r="M838" i="49"/>
  <c r="O838" i="49"/>
  <c r="J838" i="49"/>
  <c r="G838" i="49"/>
  <c r="P472" i="49"/>
  <c r="N472" i="49"/>
  <c r="J472" i="49"/>
  <c r="O472" i="49"/>
  <c r="G472" i="49"/>
  <c r="K472" i="49"/>
  <c r="M472" i="49"/>
  <c r="P898" i="49"/>
  <c r="O898" i="49"/>
  <c r="J898" i="49"/>
  <c r="G898" i="49"/>
  <c r="N898" i="49"/>
  <c r="K898" i="49"/>
  <c r="M898" i="49"/>
  <c r="J702" i="49"/>
  <c r="G702" i="49"/>
  <c r="K702" i="49"/>
  <c r="O702" i="49"/>
  <c r="M702" i="49"/>
  <c r="P702" i="49"/>
  <c r="N702" i="49"/>
  <c r="K1025" i="49"/>
  <c r="N1025" i="49"/>
  <c r="P1025" i="49"/>
  <c r="G1025" i="49"/>
  <c r="O1025" i="49"/>
  <c r="M1025" i="49"/>
  <c r="J1025" i="49"/>
  <c r="N889" i="49"/>
  <c r="J889" i="49"/>
  <c r="P889" i="49"/>
  <c r="G889" i="49"/>
  <c r="O889" i="49"/>
  <c r="M889" i="49"/>
  <c r="K889" i="49"/>
  <c r="J709" i="49"/>
  <c r="M709" i="49"/>
  <c r="K709" i="49"/>
  <c r="P709" i="49"/>
  <c r="G709" i="49"/>
  <c r="O709" i="49"/>
  <c r="N709" i="49"/>
  <c r="N466" i="49"/>
  <c r="J466" i="49"/>
  <c r="O466" i="49"/>
  <c r="G466" i="49"/>
  <c r="K466" i="49"/>
  <c r="M466" i="49"/>
  <c r="P466" i="49"/>
  <c r="O1093" i="49"/>
  <c r="N1093" i="49"/>
  <c r="P1093" i="49"/>
  <c r="G1093" i="49"/>
  <c r="M1093" i="49"/>
  <c r="J1093" i="49"/>
  <c r="K1093" i="49"/>
  <c r="G752" i="49"/>
  <c r="O752" i="49"/>
  <c r="P752" i="49"/>
  <c r="N752" i="49"/>
  <c r="J752" i="49"/>
  <c r="M752" i="49"/>
  <c r="K752" i="49"/>
  <c r="M1038" i="49"/>
  <c r="P1038" i="49"/>
  <c r="N1038" i="49"/>
  <c r="J1038" i="49"/>
  <c r="K1038" i="49"/>
  <c r="G1038" i="49"/>
  <c r="O1038" i="49"/>
  <c r="N608" i="49"/>
  <c r="O608" i="49"/>
  <c r="P608" i="49"/>
  <c r="M608" i="49"/>
  <c r="J608" i="49"/>
  <c r="G608" i="49"/>
  <c r="K608" i="49"/>
  <c r="K903" i="49"/>
  <c r="P903" i="49"/>
  <c r="G903" i="49"/>
  <c r="N903" i="49"/>
  <c r="J903" i="49"/>
  <c r="O903" i="49"/>
  <c r="M903" i="49"/>
  <c r="M376" i="49"/>
  <c r="J376" i="49"/>
  <c r="K376" i="49"/>
  <c r="P376" i="49"/>
  <c r="N376" i="49"/>
  <c r="G376" i="49"/>
  <c r="O376" i="49"/>
  <c r="P375" i="49"/>
  <c r="G375" i="49"/>
  <c r="N375" i="49"/>
  <c r="J375" i="49"/>
  <c r="O375" i="49"/>
  <c r="M375" i="49"/>
  <c r="K375" i="49"/>
  <c r="AL949" i="49"/>
  <c r="AD949" i="49"/>
  <c r="Q949" i="49"/>
  <c r="F949" i="49"/>
  <c r="X949" i="49"/>
  <c r="AQ949" i="49"/>
  <c r="W28" i="34" s="1"/>
  <c r="AG949" i="49"/>
  <c r="AA949" i="49"/>
  <c r="U949" i="49"/>
  <c r="AL424" i="49"/>
  <c r="F424" i="49"/>
  <c r="AA424" i="49"/>
  <c r="Q424" i="49"/>
  <c r="U424" i="49"/>
  <c r="AQ424" i="49"/>
  <c r="L9" i="34" s="1"/>
  <c r="AG424" i="49"/>
  <c r="AD424" i="49"/>
  <c r="X424" i="49"/>
  <c r="P380" i="49"/>
  <c r="N380" i="49"/>
  <c r="J380" i="49"/>
  <c r="G380" i="49"/>
  <c r="M380" i="49"/>
  <c r="K380" i="49"/>
  <c r="O380" i="49"/>
  <c r="O926" i="49"/>
  <c r="P926" i="49"/>
  <c r="N926" i="49"/>
  <c r="J926" i="49"/>
  <c r="G926" i="49"/>
  <c r="K926" i="49"/>
  <c r="M926" i="49"/>
  <c r="AL1091" i="49"/>
  <c r="AQ1091" i="49"/>
  <c r="Z32" i="34" s="1"/>
  <c r="AD1091" i="49"/>
  <c r="AG1091" i="49"/>
  <c r="AA1091" i="49"/>
  <c r="U1091" i="49"/>
  <c r="Q1091" i="49"/>
  <c r="F1091" i="49"/>
  <c r="X1091" i="49"/>
  <c r="AL995" i="49"/>
  <c r="AD995" i="49"/>
  <c r="Q995" i="49"/>
  <c r="F995" i="49"/>
  <c r="X995" i="49"/>
  <c r="AQ995" i="49"/>
  <c r="X28" i="34" s="1"/>
  <c r="U995" i="49"/>
  <c r="AG995" i="49"/>
  <c r="AA995" i="49"/>
  <c r="AD979" i="49"/>
  <c r="AL979" i="49"/>
  <c r="U979" i="49"/>
  <c r="Q979" i="49"/>
  <c r="F979" i="49"/>
  <c r="X979" i="49"/>
  <c r="AQ979" i="49"/>
  <c r="X12" i="34" s="1"/>
  <c r="AG979" i="49"/>
  <c r="AA979" i="49"/>
  <c r="AL945" i="49"/>
  <c r="AD945" i="49"/>
  <c r="U945" i="49"/>
  <c r="Q945" i="49"/>
  <c r="F945" i="49"/>
  <c r="AQ945" i="49"/>
  <c r="W24" i="34" s="1"/>
  <c r="X945" i="49"/>
  <c r="AG945" i="49"/>
  <c r="AA945" i="49"/>
  <c r="AA929" i="49"/>
  <c r="AD929" i="49"/>
  <c r="U929" i="49"/>
  <c r="AL929" i="49"/>
  <c r="Q929" i="49"/>
  <c r="F929" i="49"/>
  <c r="X929" i="49"/>
  <c r="AQ929" i="49"/>
  <c r="W8" i="34" s="1"/>
  <c r="AG929" i="49"/>
  <c r="AL845" i="49"/>
  <c r="AG845" i="49"/>
  <c r="F845" i="49"/>
  <c r="AA845" i="49"/>
  <c r="AQ845" i="49"/>
  <c r="U16" i="34" s="1"/>
  <c r="Q845" i="49"/>
  <c r="U845" i="49"/>
  <c r="X845" i="49"/>
  <c r="AD845" i="49"/>
  <c r="AL757" i="49"/>
  <c r="AD757" i="49"/>
  <c r="AQ757" i="49"/>
  <c r="S20" i="34" s="1"/>
  <c r="AG757" i="49"/>
  <c r="AA757" i="49"/>
  <c r="U757" i="49"/>
  <c r="Q757" i="49"/>
  <c r="F757" i="49"/>
  <c r="X757" i="49"/>
  <c r="AL665" i="49"/>
  <c r="Q665" i="49"/>
  <c r="AA665" i="49"/>
  <c r="F665" i="49"/>
  <c r="AG665" i="49"/>
  <c r="AQ665" i="49"/>
  <c r="Q20" i="34" s="1"/>
  <c r="U665" i="49"/>
  <c r="X665" i="49"/>
  <c r="AD665" i="49"/>
  <c r="AL568" i="49"/>
  <c r="AD568" i="49"/>
  <c r="U568" i="49"/>
  <c r="Q568" i="49"/>
  <c r="F568" i="49"/>
  <c r="X568" i="49"/>
  <c r="AQ568" i="49"/>
  <c r="O15" i="34" s="1"/>
  <c r="AG568" i="49"/>
  <c r="AA568" i="49"/>
  <c r="AL518" i="49"/>
  <c r="U518" i="49"/>
  <c r="AQ518" i="49"/>
  <c r="N11" i="34" s="1"/>
  <c r="Q518" i="49"/>
  <c r="F518" i="49"/>
  <c r="AA518" i="49"/>
  <c r="AG518" i="49"/>
  <c r="X518" i="49"/>
  <c r="AD518" i="49"/>
  <c r="AL420" i="49"/>
  <c r="AG420" i="49"/>
  <c r="Q420" i="49"/>
  <c r="U420" i="49"/>
  <c r="AQ420" i="49"/>
  <c r="L5" i="34" s="1"/>
  <c r="AA420" i="49"/>
  <c r="F420" i="49"/>
  <c r="X420" i="49"/>
  <c r="AD420" i="49"/>
  <c r="AL1066" i="49"/>
  <c r="U1066" i="49"/>
  <c r="AA1066" i="49"/>
  <c r="AG1066" i="49"/>
  <c r="Q1066" i="49"/>
  <c r="F1066" i="49"/>
  <c r="AQ1066" i="49"/>
  <c r="Z7" i="34" s="1"/>
  <c r="X1066" i="49"/>
  <c r="AD1066" i="49"/>
  <c r="AL1082" i="49"/>
  <c r="AQ1082" i="49"/>
  <c r="Z23" i="34" s="1"/>
  <c r="AD1082" i="49"/>
  <c r="AA1082" i="49"/>
  <c r="Q1082" i="49"/>
  <c r="AG1082" i="49"/>
  <c r="U1082" i="49"/>
  <c r="F1082" i="49"/>
  <c r="X1082" i="49"/>
  <c r="AQ996" i="49"/>
  <c r="X29" i="34" s="1"/>
  <c r="AG996" i="49"/>
  <c r="F996" i="49"/>
  <c r="Q996" i="49"/>
  <c r="AA996" i="49"/>
  <c r="U996" i="49"/>
  <c r="AL996" i="49"/>
  <c r="X996" i="49"/>
  <c r="AD996" i="49"/>
  <c r="F982" i="49"/>
  <c r="AL982" i="49"/>
  <c r="AQ982" i="49"/>
  <c r="X15" i="34" s="1"/>
  <c r="AA982" i="49"/>
  <c r="Q982" i="49"/>
  <c r="AG982" i="49"/>
  <c r="U982" i="49"/>
  <c r="X982" i="49"/>
  <c r="AD982" i="49"/>
  <c r="AL928" i="49"/>
  <c r="AA928" i="49"/>
  <c r="F928" i="49"/>
  <c r="Q928" i="49"/>
  <c r="AG928" i="49"/>
  <c r="U928" i="49"/>
  <c r="AQ928" i="49"/>
  <c r="W7" i="34" s="1"/>
  <c r="X928" i="49"/>
  <c r="AD928" i="49"/>
  <c r="AL750" i="49"/>
  <c r="Q750" i="49"/>
  <c r="U750" i="49"/>
  <c r="F750" i="49"/>
  <c r="AG750" i="49"/>
  <c r="AQ750" i="49"/>
  <c r="S13" i="34" s="1"/>
  <c r="AA750" i="49"/>
  <c r="AD750" i="49"/>
  <c r="X750" i="49"/>
  <c r="AL559" i="49"/>
  <c r="AA559" i="49"/>
  <c r="Q559" i="49"/>
  <c r="F559" i="49"/>
  <c r="U559" i="49"/>
  <c r="AQ559" i="49"/>
  <c r="O6" i="34" s="1"/>
  <c r="AG559" i="49"/>
  <c r="X559" i="49"/>
  <c r="AD559" i="49"/>
  <c r="O1029" i="49"/>
  <c r="M1029" i="49"/>
  <c r="N1029" i="49"/>
  <c r="J1029" i="49"/>
  <c r="P1029" i="49"/>
  <c r="G1029" i="49"/>
  <c r="K1029" i="49"/>
  <c r="J1021" i="49"/>
  <c r="P1021" i="49"/>
  <c r="O1021" i="49"/>
  <c r="M1021" i="49"/>
  <c r="K1021" i="49"/>
  <c r="N1021" i="49"/>
  <c r="G1021" i="49"/>
  <c r="M607" i="49"/>
  <c r="K607" i="49"/>
  <c r="G607" i="49"/>
  <c r="N607" i="49"/>
  <c r="J607" i="49"/>
  <c r="O607" i="49"/>
  <c r="P607" i="49"/>
  <c r="G471" i="49"/>
  <c r="N471" i="49"/>
  <c r="J471" i="49"/>
  <c r="O471" i="49"/>
  <c r="M471" i="49"/>
  <c r="K471" i="49"/>
  <c r="P471" i="49"/>
  <c r="K976" i="49"/>
  <c r="M976" i="49"/>
  <c r="P976" i="49"/>
  <c r="N976" i="49"/>
  <c r="J976" i="49"/>
  <c r="O976" i="49"/>
  <c r="G976" i="49"/>
  <c r="O842" i="49"/>
  <c r="K842" i="49"/>
  <c r="N842" i="49"/>
  <c r="M842" i="49"/>
  <c r="J842" i="49"/>
  <c r="P842" i="49"/>
  <c r="G842" i="49"/>
  <c r="G789" i="49"/>
  <c r="M789" i="49"/>
  <c r="K789" i="49"/>
  <c r="O789" i="49"/>
  <c r="N789" i="49"/>
  <c r="J789" i="49"/>
  <c r="P789" i="49"/>
  <c r="K614" i="49"/>
  <c r="M614" i="49"/>
  <c r="O614" i="49"/>
  <c r="P614" i="49"/>
  <c r="N614" i="49"/>
  <c r="J614" i="49"/>
  <c r="G614" i="49"/>
  <c r="G899" i="49"/>
  <c r="N899" i="49"/>
  <c r="J899" i="49"/>
  <c r="O899" i="49"/>
  <c r="M899" i="49"/>
  <c r="K899" i="49"/>
  <c r="P899" i="49"/>
  <c r="M795" i="49"/>
  <c r="K795" i="49"/>
  <c r="N795" i="49"/>
  <c r="J795" i="49"/>
  <c r="P795" i="49"/>
  <c r="G795" i="49"/>
  <c r="O795" i="49"/>
  <c r="K997" i="49"/>
  <c r="P997" i="49"/>
  <c r="G997" i="49"/>
  <c r="N997" i="49"/>
  <c r="J997" i="49"/>
  <c r="O997" i="49"/>
  <c r="M997" i="49"/>
  <c r="O802" i="49"/>
  <c r="G802" i="49"/>
  <c r="K802" i="49"/>
  <c r="M802" i="49"/>
  <c r="P802" i="49"/>
  <c r="N802" i="49"/>
  <c r="J802" i="49"/>
  <c r="K565" i="49"/>
  <c r="M565" i="49"/>
  <c r="P565" i="49"/>
  <c r="O565" i="49"/>
  <c r="N565" i="49"/>
  <c r="J565" i="49"/>
  <c r="G565" i="49"/>
  <c r="O1039" i="49"/>
  <c r="M1039" i="49"/>
  <c r="K1039" i="49"/>
  <c r="P1039" i="49"/>
  <c r="G1039" i="49"/>
  <c r="N1039" i="49"/>
  <c r="J1039" i="49"/>
  <c r="P808" i="49"/>
  <c r="N808" i="49"/>
  <c r="J808" i="49"/>
  <c r="G808" i="49"/>
  <c r="O808" i="49"/>
  <c r="K808" i="49"/>
  <c r="M808" i="49"/>
  <c r="P699" i="49"/>
  <c r="J699" i="49"/>
  <c r="O699" i="49"/>
  <c r="M699" i="49"/>
  <c r="G699" i="49"/>
  <c r="N699" i="49"/>
  <c r="K699" i="49"/>
  <c r="P561" i="49"/>
  <c r="K561" i="49"/>
  <c r="G561" i="49"/>
  <c r="M561" i="49"/>
  <c r="J561" i="49"/>
  <c r="O561" i="49"/>
  <c r="N561" i="49"/>
  <c r="Q933" i="49"/>
  <c r="F933" i="49"/>
  <c r="X933" i="49"/>
  <c r="AD933" i="49"/>
  <c r="AL933" i="49"/>
  <c r="AQ933" i="49"/>
  <c r="W12" i="34" s="1"/>
  <c r="U933" i="49"/>
  <c r="AG933" i="49"/>
  <c r="AA933" i="49"/>
  <c r="X1094" i="49"/>
  <c r="AD1094" i="49"/>
  <c r="AQ1094" i="49"/>
  <c r="Z35" i="34" s="1"/>
  <c r="AG1094" i="49"/>
  <c r="AA1094" i="49"/>
  <c r="U1094" i="49"/>
  <c r="Q1094" i="49"/>
  <c r="F1094" i="49"/>
  <c r="AL1094" i="49"/>
  <c r="O794" i="49"/>
  <c r="P794" i="49"/>
  <c r="N794" i="49"/>
  <c r="J794" i="49"/>
  <c r="G794" i="49"/>
  <c r="K794" i="49"/>
  <c r="M794" i="49"/>
  <c r="J1048" i="49"/>
  <c r="O1048" i="49"/>
  <c r="G1048" i="49"/>
  <c r="K1048" i="49"/>
  <c r="M1048" i="49"/>
  <c r="P1048" i="49"/>
  <c r="N1048" i="49"/>
  <c r="AL1087" i="49"/>
  <c r="X1087" i="49"/>
  <c r="AQ1087" i="49"/>
  <c r="Z28" i="34" s="1"/>
  <c r="AG1087" i="49"/>
  <c r="AA1087" i="49"/>
  <c r="AD1087" i="49"/>
  <c r="U1087" i="49"/>
  <c r="Q1087" i="49"/>
  <c r="F1087" i="49"/>
  <c r="AD993" i="49"/>
  <c r="AL993" i="49"/>
  <c r="Q993" i="49"/>
  <c r="F993" i="49"/>
  <c r="X993" i="49"/>
  <c r="AQ993" i="49"/>
  <c r="X26" i="34" s="1"/>
  <c r="AG993" i="49"/>
  <c r="AA993" i="49"/>
  <c r="U993" i="49"/>
  <c r="AD977" i="49"/>
  <c r="AL977" i="49"/>
  <c r="AA977" i="49"/>
  <c r="U977" i="49"/>
  <c r="Q977" i="49"/>
  <c r="F977" i="49"/>
  <c r="X977" i="49"/>
  <c r="AG977" i="49"/>
  <c r="AQ977" i="49"/>
  <c r="X10" i="34" s="1"/>
  <c r="AQ943" i="49"/>
  <c r="W22" i="34" s="1"/>
  <c r="AG943" i="49"/>
  <c r="AA943" i="49"/>
  <c r="F943" i="49"/>
  <c r="Q943" i="49"/>
  <c r="X943" i="49"/>
  <c r="AD943" i="49"/>
  <c r="AL943" i="49"/>
  <c r="U943" i="49"/>
  <c r="AG927" i="49"/>
  <c r="AA927" i="49"/>
  <c r="U927" i="49"/>
  <c r="Q927" i="49"/>
  <c r="F927" i="49"/>
  <c r="X927" i="49"/>
  <c r="AD927" i="49"/>
  <c r="AL927" i="49"/>
  <c r="AQ927" i="49"/>
  <c r="W6" i="34" s="1"/>
  <c r="AL843" i="49"/>
  <c r="F843" i="49"/>
  <c r="Q843" i="49"/>
  <c r="AQ843" i="49"/>
  <c r="U14" i="34" s="1"/>
  <c r="U843" i="49"/>
  <c r="AG843" i="49"/>
  <c r="AA843" i="49"/>
  <c r="X843" i="49"/>
  <c r="AD843" i="49"/>
  <c r="AL755" i="49"/>
  <c r="AD755" i="49"/>
  <c r="AQ755" i="49"/>
  <c r="S18" i="34" s="1"/>
  <c r="AG755" i="49"/>
  <c r="AA755" i="49"/>
  <c r="U755" i="49"/>
  <c r="Q755" i="49"/>
  <c r="F755" i="49"/>
  <c r="X755" i="49"/>
  <c r="AL663" i="49"/>
  <c r="AG663" i="49"/>
  <c r="AQ663" i="49"/>
  <c r="Q18" i="34" s="1"/>
  <c r="U663" i="49"/>
  <c r="F663" i="49"/>
  <c r="AA663" i="49"/>
  <c r="Q663" i="49"/>
  <c r="X663" i="49"/>
  <c r="AD663" i="49"/>
  <c r="AL566" i="49"/>
  <c r="AD566" i="49"/>
  <c r="U566" i="49"/>
  <c r="Q566" i="49"/>
  <c r="F566" i="49"/>
  <c r="X566" i="49"/>
  <c r="AQ566" i="49"/>
  <c r="O13" i="34" s="1"/>
  <c r="AG566" i="49"/>
  <c r="AA566" i="49"/>
  <c r="AL516" i="49"/>
  <c r="AA516" i="49"/>
  <c r="F516" i="49"/>
  <c r="U516" i="49"/>
  <c r="Q516" i="49"/>
  <c r="AG516" i="49"/>
  <c r="AQ516" i="49"/>
  <c r="N9" i="34" s="1"/>
  <c r="X516" i="49"/>
  <c r="AD516" i="49"/>
  <c r="AL1068" i="49"/>
  <c r="Q1068" i="49"/>
  <c r="F1068" i="49"/>
  <c r="X1068" i="49"/>
  <c r="AG1068" i="49"/>
  <c r="AD1068" i="49"/>
  <c r="AA1068" i="49"/>
  <c r="U1068" i="49"/>
  <c r="AQ1068" i="49"/>
  <c r="Z9" i="34" s="1"/>
  <c r="AL1084" i="49"/>
  <c r="AQ1084" i="49"/>
  <c r="Z25" i="34" s="1"/>
  <c r="AA1084" i="49"/>
  <c r="AG1084" i="49"/>
  <c r="X1084" i="49"/>
  <c r="AD1084" i="49"/>
  <c r="Q1084" i="49"/>
  <c r="F1084" i="49"/>
  <c r="U1084" i="49"/>
  <c r="AQ998" i="49"/>
  <c r="X31" i="34" s="1"/>
  <c r="AG998" i="49"/>
  <c r="Q998" i="49"/>
  <c r="F998" i="49"/>
  <c r="U998" i="49"/>
  <c r="AL998" i="49"/>
  <c r="AA998" i="49"/>
  <c r="X998" i="49"/>
  <c r="AD998" i="49"/>
  <c r="AQ978" i="49"/>
  <c r="X11" i="34" s="1"/>
  <c r="U978" i="49"/>
  <c r="AL978" i="49"/>
  <c r="AG978" i="49"/>
  <c r="Q978" i="49"/>
  <c r="F978" i="49"/>
  <c r="AA978" i="49"/>
  <c r="AD978" i="49"/>
  <c r="X978" i="49"/>
  <c r="X852" i="49"/>
  <c r="AD852" i="49"/>
  <c r="AQ852" i="49"/>
  <c r="U23" i="34" s="1"/>
  <c r="AA852" i="49"/>
  <c r="U852" i="49"/>
  <c r="AL852" i="49"/>
  <c r="AG852" i="49"/>
  <c r="Q852" i="49"/>
  <c r="F852" i="49"/>
  <c r="AL746" i="49"/>
  <c r="AA746" i="49"/>
  <c r="AQ746" i="49"/>
  <c r="S9" i="34" s="1"/>
  <c r="Q746" i="49"/>
  <c r="U746" i="49"/>
  <c r="F746" i="49"/>
  <c r="AG746" i="49"/>
  <c r="AD746" i="49"/>
  <c r="X746" i="49"/>
  <c r="AL515" i="49"/>
  <c r="AD515" i="49"/>
  <c r="U515" i="49"/>
  <c r="Q515" i="49"/>
  <c r="F515" i="49"/>
  <c r="X515" i="49"/>
  <c r="AQ515" i="49"/>
  <c r="N8" i="34" s="1"/>
  <c r="AG515" i="49"/>
  <c r="AA515" i="49"/>
  <c r="N1089" i="49"/>
  <c r="J1089" i="49"/>
  <c r="M1089" i="49"/>
  <c r="K1089" i="49"/>
  <c r="O1089" i="49"/>
  <c r="P1089" i="49"/>
  <c r="G1089" i="49"/>
  <c r="N1045" i="49"/>
  <c r="J1045" i="49"/>
  <c r="O1045" i="49"/>
  <c r="M1045" i="49"/>
  <c r="K1045" i="49"/>
  <c r="P1045" i="49"/>
  <c r="G1045" i="49"/>
  <c r="J885" i="49"/>
  <c r="P885" i="49"/>
  <c r="G885" i="49"/>
  <c r="O885" i="49"/>
  <c r="M885" i="49"/>
  <c r="K885" i="49"/>
  <c r="N885" i="49"/>
  <c r="P806" i="49"/>
  <c r="N806" i="49"/>
  <c r="O806" i="49"/>
  <c r="J806" i="49"/>
  <c r="G806" i="49"/>
  <c r="K806" i="49"/>
  <c r="M806" i="49"/>
  <c r="P900" i="49"/>
  <c r="N900" i="49"/>
  <c r="J900" i="49"/>
  <c r="O900" i="49"/>
  <c r="K900" i="49"/>
  <c r="M900" i="49"/>
  <c r="G900" i="49"/>
  <c r="O884" i="49"/>
  <c r="P884" i="49"/>
  <c r="N884" i="49"/>
  <c r="G884" i="49"/>
  <c r="K884" i="49"/>
  <c r="J884" i="49"/>
  <c r="M884" i="49"/>
  <c r="N470" i="49"/>
  <c r="M470" i="49"/>
  <c r="G470" i="49"/>
  <c r="O470" i="49"/>
  <c r="K470" i="49"/>
  <c r="P470" i="49"/>
  <c r="J470" i="49"/>
  <c r="O796" i="49"/>
  <c r="P796" i="49"/>
  <c r="N796" i="49"/>
  <c r="J796" i="49"/>
  <c r="G796" i="49"/>
  <c r="K796" i="49"/>
  <c r="M796" i="49"/>
  <c r="O882" i="49"/>
  <c r="P882" i="49"/>
  <c r="N882" i="49"/>
  <c r="G882" i="49"/>
  <c r="K882" i="49"/>
  <c r="M882" i="49"/>
  <c r="J882" i="49"/>
  <c r="O1022" i="49"/>
  <c r="P1022" i="49"/>
  <c r="N1022" i="49"/>
  <c r="J1022" i="49"/>
  <c r="G1022" i="49"/>
  <c r="K1022" i="49"/>
  <c r="M1022" i="49"/>
  <c r="O421" i="49"/>
  <c r="M421" i="49"/>
  <c r="K421" i="49"/>
  <c r="P421" i="49"/>
  <c r="G421" i="49"/>
  <c r="N421" i="49"/>
  <c r="J421" i="49"/>
  <c r="N801" i="49"/>
  <c r="J801" i="49"/>
  <c r="G801" i="49"/>
  <c r="O801" i="49"/>
  <c r="M801" i="49"/>
  <c r="K801" i="49"/>
  <c r="P801" i="49"/>
  <c r="P850" i="49"/>
  <c r="G850" i="49"/>
  <c r="O850" i="49"/>
  <c r="M850" i="49"/>
  <c r="K850" i="49"/>
  <c r="N850" i="49"/>
  <c r="J850" i="49"/>
  <c r="P988" i="49"/>
  <c r="M988" i="49"/>
  <c r="O988" i="49"/>
  <c r="G988" i="49"/>
  <c r="J988" i="49"/>
  <c r="N988" i="49"/>
  <c r="K988" i="49"/>
  <c r="K707" i="49"/>
  <c r="P707" i="49"/>
  <c r="G707" i="49"/>
  <c r="N707" i="49"/>
  <c r="O707" i="49"/>
  <c r="M707" i="49"/>
  <c r="J707" i="49"/>
  <c r="J902" i="49"/>
  <c r="G902" i="49"/>
  <c r="K902" i="49"/>
  <c r="O902" i="49"/>
  <c r="P902" i="49"/>
  <c r="N902" i="49"/>
  <c r="M902" i="49"/>
  <c r="G744" i="49"/>
  <c r="K744" i="49"/>
  <c r="M744" i="49"/>
  <c r="O744" i="49"/>
  <c r="P744" i="49"/>
  <c r="N744" i="49"/>
  <c r="J744" i="49"/>
  <c r="AL849" i="49"/>
  <c r="F849" i="49"/>
  <c r="AQ849" i="49"/>
  <c r="U20" i="34" s="1"/>
  <c r="AA849" i="49"/>
  <c r="Q849" i="49"/>
  <c r="U849" i="49"/>
  <c r="AG849" i="49"/>
  <c r="X849" i="49"/>
  <c r="AD849" i="49"/>
  <c r="AL1078" i="49"/>
  <c r="U1078" i="49"/>
  <c r="AG1078" i="49"/>
  <c r="AQ1078" i="49"/>
  <c r="Z19" i="34" s="1"/>
  <c r="X1078" i="49"/>
  <c r="AD1078" i="49"/>
  <c r="AA1078" i="49"/>
  <c r="Q1078" i="49"/>
  <c r="F1078" i="49"/>
  <c r="G697" i="49"/>
  <c r="O697" i="49"/>
  <c r="M697" i="49"/>
  <c r="K697" i="49"/>
  <c r="P697" i="49"/>
  <c r="N697" i="49"/>
  <c r="J697" i="49"/>
  <c r="J467" i="49"/>
  <c r="O467" i="49"/>
  <c r="M467" i="49"/>
  <c r="K467" i="49"/>
  <c r="P467" i="49"/>
  <c r="G467" i="49"/>
  <c r="N467" i="49"/>
  <c r="AD991" i="49"/>
  <c r="Q991" i="49"/>
  <c r="F991" i="49"/>
  <c r="X991" i="49"/>
  <c r="AQ991" i="49"/>
  <c r="X24" i="34" s="1"/>
  <c r="AL991" i="49"/>
  <c r="AG991" i="49"/>
  <c r="AA991" i="49"/>
  <c r="U991" i="49"/>
  <c r="AD975" i="49"/>
  <c r="AL975" i="49"/>
  <c r="AA975" i="49"/>
  <c r="U975" i="49"/>
  <c r="Q975" i="49"/>
  <c r="F975" i="49"/>
  <c r="X975" i="49"/>
  <c r="AQ975" i="49"/>
  <c r="X8" i="34" s="1"/>
  <c r="AG975" i="49"/>
  <c r="AQ941" i="49"/>
  <c r="W20" i="34" s="1"/>
  <c r="X941" i="49"/>
  <c r="Q941" i="49"/>
  <c r="AD941" i="49"/>
  <c r="U941" i="49"/>
  <c r="AL941" i="49"/>
  <c r="AA941" i="49"/>
  <c r="F941" i="49"/>
  <c r="AG941" i="49"/>
  <c r="AL857" i="49"/>
  <c r="AQ857" i="49"/>
  <c r="U28" i="34" s="1"/>
  <c r="Q857" i="49"/>
  <c r="F857" i="49"/>
  <c r="AA857" i="49"/>
  <c r="U857" i="49"/>
  <c r="AG857" i="49"/>
  <c r="AD857" i="49"/>
  <c r="X857" i="49"/>
  <c r="AL841" i="49"/>
  <c r="AQ841" i="49"/>
  <c r="U12" i="34" s="1"/>
  <c r="AA841" i="49"/>
  <c r="AG841" i="49"/>
  <c r="F841" i="49"/>
  <c r="U841" i="49"/>
  <c r="Q841" i="49"/>
  <c r="X841" i="49"/>
  <c r="AD841" i="49"/>
  <c r="AL753" i="49"/>
  <c r="AD753" i="49"/>
  <c r="X753" i="49"/>
  <c r="AQ753" i="49"/>
  <c r="S16" i="34" s="1"/>
  <c r="AG753" i="49"/>
  <c r="AA753" i="49"/>
  <c r="U753" i="49"/>
  <c r="Q753" i="49"/>
  <c r="F753" i="49"/>
  <c r="AL661" i="49"/>
  <c r="AG661" i="49"/>
  <c r="F661" i="49"/>
  <c r="AA661" i="49"/>
  <c r="U661" i="49"/>
  <c r="AQ661" i="49"/>
  <c r="Q16" i="34" s="1"/>
  <c r="Q661" i="49"/>
  <c r="X661" i="49"/>
  <c r="AD661" i="49"/>
  <c r="AQ564" i="49"/>
  <c r="O11" i="34" s="1"/>
  <c r="Q564" i="49"/>
  <c r="X564" i="49"/>
  <c r="U564" i="49"/>
  <c r="AD564" i="49"/>
  <c r="AA564" i="49"/>
  <c r="AL564" i="49"/>
  <c r="AG564" i="49"/>
  <c r="F564" i="49"/>
  <c r="AL514" i="49"/>
  <c r="AA514" i="49"/>
  <c r="U514" i="49"/>
  <c r="AG514" i="49"/>
  <c r="F514" i="49"/>
  <c r="AQ514" i="49"/>
  <c r="N7" i="34" s="1"/>
  <c r="Q514" i="49"/>
  <c r="AD514" i="49"/>
  <c r="X514" i="49"/>
  <c r="AL1070" i="49"/>
  <c r="AG1070" i="49"/>
  <c r="F1070" i="49"/>
  <c r="Q1070" i="49"/>
  <c r="U1070" i="49"/>
  <c r="AQ1070" i="49"/>
  <c r="Z11" i="34" s="1"/>
  <c r="AA1070" i="49"/>
  <c r="X1070" i="49"/>
  <c r="AD1070" i="49"/>
  <c r="AL1086" i="49"/>
  <c r="AG1086" i="49"/>
  <c r="U1086" i="49"/>
  <c r="AQ1086" i="49"/>
  <c r="Z27" i="34" s="1"/>
  <c r="AA1086" i="49"/>
  <c r="Q1086" i="49"/>
  <c r="X1086" i="49"/>
  <c r="F1086" i="49"/>
  <c r="AD1086" i="49"/>
  <c r="AG1000" i="49"/>
  <c r="AL1000" i="49"/>
  <c r="F1000" i="49"/>
  <c r="AQ1000" i="49"/>
  <c r="X33" i="34" s="1"/>
  <c r="Q1000" i="49"/>
  <c r="U1000" i="49"/>
  <c r="AA1000" i="49"/>
  <c r="X1000" i="49"/>
  <c r="AD1000" i="49"/>
  <c r="AL1085" i="49"/>
  <c r="X1085" i="49"/>
  <c r="AQ1085" i="49"/>
  <c r="Z26" i="34" s="1"/>
  <c r="AG1085" i="49"/>
  <c r="AA1085" i="49"/>
  <c r="U1085" i="49"/>
  <c r="AD1085" i="49"/>
  <c r="Q1085" i="49"/>
  <c r="F1085" i="49"/>
  <c r="F974" i="49"/>
  <c r="U974" i="49"/>
  <c r="AQ974" i="49"/>
  <c r="X7" i="34" s="1"/>
  <c r="AA974" i="49"/>
  <c r="Q974" i="49"/>
  <c r="AG974" i="49"/>
  <c r="AL974" i="49"/>
  <c r="X974" i="49"/>
  <c r="AD974" i="49"/>
  <c r="Q848" i="49"/>
  <c r="F848" i="49"/>
  <c r="AD848" i="49"/>
  <c r="X848" i="49"/>
  <c r="AL848" i="49"/>
  <c r="AQ848" i="49"/>
  <c r="U19" i="34" s="1"/>
  <c r="AG848" i="49"/>
  <c r="AA848" i="49"/>
  <c r="U848" i="49"/>
  <c r="AL742" i="49"/>
  <c r="AQ742" i="49"/>
  <c r="S5" i="34" s="1"/>
  <c r="Q742" i="49"/>
  <c r="AG742" i="49"/>
  <c r="AA742" i="49"/>
  <c r="F742" i="49"/>
  <c r="U742" i="49"/>
  <c r="X742" i="49"/>
  <c r="AD742" i="49"/>
  <c r="AL423" i="49"/>
  <c r="AD423" i="49"/>
  <c r="X423" i="49"/>
  <c r="AQ423" i="49"/>
  <c r="L8" i="34" s="1"/>
  <c r="AG423" i="49"/>
  <c r="U423" i="49"/>
  <c r="AA423" i="49"/>
  <c r="Q423" i="49"/>
  <c r="F423" i="49"/>
  <c r="O705" i="49"/>
  <c r="P705" i="49"/>
  <c r="G705" i="49"/>
  <c r="N705" i="49"/>
  <c r="J705" i="49"/>
  <c r="K705" i="49"/>
  <c r="M705" i="49"/>
  <c r="K521" i="49"/>
  <c r="P521" i="49"/>
  <c r="G521" i="49"/>
  <c r="N521" i="49"/>
  <c r="J521" i="49"/>
  <c r="O521" i="49"/>
  <c r="M521" i="49"/>
  <c r="J1044" i="49"/>
  <c r="P1044" i="49"/>
  <c r="N1044" i="49"/>
  <c r="G1044" i="49"/>
  <c r="O1044" i="49"/>
  <c r="K1044" i="49"/>
  <c r="M1044" i="49"/>
  <c r="M1036" i="49"/>
  <c r="P1036" i="49"/>
  <c r="N1036" i="49"/>
  <c r="G1036" i="49"/>
  <c r="J1036" i="49"/>
  <c r="O1036" i="49"/>
  <c r="K1036" i="49"/>
  <c r="P606" i="49"/>
  <c r="G606" i="49"/>
  <c r="K606" i="49"/>
  <c r="M606" i="49"/>
  <c r="O606" i="49"/>
  <c r="N606" i="49"/>
  <c r="J606" i="49"/>
  <c r="J1043" i="49"/>
  <c r="O1043" i="49"/>
  <c r="M1043" i="49"/>
  <c r="K1043" i="49"/>
  <c r="P1043" i="49"/>
  <c r="G1043" i="49"/>
  <c r="N1043" i="49"/>
  <c r="N883" i="49"/>
  <c r="J883" i="49"/>
  <c r="G883" i="49"/>
  <c r="O883" i="49"/>
  <c r="M883" i="49"/>
  <c r="K883" i="49"/>
  <c r="P883" i="49"/>
  <c r="N711" i="49"/>
  <c r="O711" i="49"/>
  <c r="M711" i="49"/>
  <c r="K711" i="49"/>
  <c r="P711" i="49"/>
  <c r="G711" i="49"/>
  <c r="J711" i="49"/>
  <c r="M703" i="49"/>
  <c r="G703" i="49"/>
  <c r="N703" i="49"/>
  <c r="J703" i="49"/>
  <c r="O703" i="49"/>
  <c r="K703" i="49"/>
  <c r="P703" i="49"/>
  <c r="J613" i="49"/>
  <c r="M613" i="49"/>
  <c r="O613" i="49"/>
  <c r="K613" i="49"/>
  <c r="P613" i="49"/>
  <c r="G613" i="49"/>
  <c r="N613" i="49"/>
  <c r="K605" i="49"/>
  <c r="P605" i="49"/>
  <c r="N605" i="49"/>
  <c r="O605" i="49"/>
  <c r="M605" i="49"/>
  <c r="G605" i="49"/>
  <c r="J605" i="49"/>
  <c r="G517" i="49"/>
  <c r="N517" i="49"/>
  <c r="J517" i="49"/>
  <c r="O517" i="49"/>
  <c r="M517" i="49"/>
  <c r="K517" i="49"/>
  <c r="P517" i="49"/>
  <c r="K377" i="49"/>
  <c r="P377" i="49"/>
  <c r="G377" i="49"/>
  <c r="N377" i="49"/>
  <c r="J377" i="49"/>
  <c r="O377" i="49"/>
  <c r="M377" i="49"/>
  <c r="P984" i="49"/>
  <c r="N984" i="49"/>
  <c r="J984" i="49"/>
  <c r="G984" i="49"/>
  <c r="K984" i="49"/>
  <c r="O984" i="49"/>
  <c r="M984" i="49"/>
  <c r="N1001" i="49"/>
  <c r="M1001" i="49"/>
  <c r="K1001" i="49"/>
  <c r="P1001" i="49"/>
  <c r="G1001" i="49"/>
  <c r="O1001" i="49"/>
  <c r="J1001" i="49"/>
  <c r="M1042" i="49"/>
  <c r="N1042" i="49"/>
  <c r="J1042" i="49"/>
  <c r="G1042" i="49"/>
  <c r="O1042" i="49"/>
  <c r="K1042" i="49"/>
  <c r="P1042" i="49"/>
  <c r="P834" i="49"/>
  <c r="K834" i="49"/>
  <c r="G834" i="49"/>
  <c r="O834" i="49"/>
  <c r="N834" i="49"/>
  <c r="J834" i="49"/>
  <c r="M834" i="49"/>
  <c r="O803" i="49"/>
  <c r="M803" i="49"/>
  <c r="K803" i="49"/>
  <c r="N803" i="49"/>
  <c r="J803" i="49"/>
  <c r="P803" i="49"/>
  <c r="G803" i="49"/>
  <c r="G760" i="49"/>
  <c r="O760" i="49"/>
  <c r="K760" i="49"/>
  <c r="M760" i="49"/>
  <c r="P760" i="49"/>
  <c r="N760" i="49"/>
  <c r="J760" i="49"/>
  <c r="O886" i="49"/>
  <c r="P886" i="49"/>
  <c r="N886" i="49"/>
  <c r="G886" i="49"/>
  <c r="K886" i="49"/>
  <c r="J886" i="49"/>
  <c r="M886" i="49"/>
  <c r="K1033" i="49"/>
  <c r="P1033" i="49"/>
  <c r="N1033" i="49"/>
  <c r="J1033" i="49"/>
  <c r="G1033" i="49"/>
  <c r="O1033" i="49"/>
  <c r="M1033" i="49"/>
  <c r="K905" i="49"/>
  <c r="P905" i="49"/>
  <c r="G905" i="49"/>
  <c r="N905" i="49"/>
  <c r="J905" i="49"/>
  <c r="O905" i="49"/>
  <c r="M905" i="49"/>
  <c r="K656" i="49"/>
  <c r="P656" i="49"/>
  <c r="G656" i="49"/>
  <c r="O656" i="49"/>
  <c r="M656" i="49"/>
  <c r="N656" i="49"/>
  <c r="J656" i="49"/>
  <c r="G569" i="49"/>
  <c r="P569" i="49"/>
  <c r="J569" i="49"/>
  <c r="K569" i="49"/>
  <c r="M569" i="49"/>
  <c r="O569" i="49"/>
  <c r="N569" i="49"/>
  <c r="P942" i="49"/>
  <c r="M942" i="49"/>
  <c r="O942" i="49"/>
  <c r="K942" i="49"/>
  <c r="G942" i="49"/>
  <c r="J942" i="49"/>
  <c r="N942" i="49"/>
  <c r="K904" i="49"/>
  <c r="M904" i="49"/>
  <c r="O904" i="49"/>
  <c r="P904" i="49"/>
  <c r="N904" i="49"/>
  <c r="J904" i="49"/>
  <c r="G904" i="49"/>
  <c r="O888" i="49"/>
  <c r="P888" i="49"/>
  <c r="N888" i="49"/>
  <c r="G888" i="49"/>
  <c r="K888" i="49"/>
  <c r="J888" i="49"/>
  <c r="M888" i="49"/>
  <c r="P708" i="49"/>
  <c r="N708" i="49"/>
  <c r="O708" i="49"/>
  <c r="K708" i="49"/>
  <c r="M708" i="49"/>
  <c r="J708" i="49"/>
  <c r="G708" i="49"/>
  <c r="N474" i="49"/>
  <c r="J474" i="49"/>
  <c r="G474" i="49"/>
  <c r="K474" i="49"/>
  <c r="O474" i="49"/>
  <c r="M474" i="49"/>
  <c r="P474" i="49"/>
  <c r="O1031" i="49"/>
  <c r="M1031" i="49"/>
  <c r="K1031" i="49"/>
  <c r="N1031" i="49"/>
  <c r="J1031" i="49"/>
  <c r="P1031" i="49"/>
  <c r="G1031" i="49"/>
  <c r="O609" i="49"/>
  <c r="M609" i="49"/>
  <c r="P609" i="49"/>
  <c r="K609" i="49"/>
  <c r="G609" i="49"/>
  <c r="N609" i="49"/>
  <c r="J609" i="49"/>
  <c r="J425" i="49"/>
  <c r="O425" i="49"/>
  <c r="M425" i="49"/>
  <c r="K425" i="49"/>
  <c r="P425" i="49"/>
  <c r="G425" i="49"/>
  <c r="N425" i="49"/>
  <c r="Q1067" i="49"/>
  <c r="F1067" i="49"/>
  <c r="X1067" i="49"/>
  <c r="AD1067" i="49"/>
  <c r="AL1067" i="49"/>
  <c r="AQ1067" i="49"/>
  <c r="Z8" i="34" s="1"/>
  <c r="AG1067" i="49"/>
  <c r="AA1067" i="49"/>
  <c r="U1067" i="49"/>
  <c r="AL653" i="49"/>
  <c r="F653" i="49"/>
  <c r="Q653" i="49"/>
  <c r="U653" i="49"/>
  <c r="AQ653" i="49"/>
  <c r="Q8" i="34" s="1"/>
  <c r="AG653" i="49"/>
  <c r="AA653" i="49"/>
  <c r="X653" i="49"/>
  <c r="AD653" i="49"/>
  <c r="AA990" i="49"/>
  <c r="U990" i="49"/>
  <c r="AQ990" i="49"/>
  <c r="X23" i="34" s="1"/>
  <c r="AG990" i="49"/>
  <c r="F990" i="49"/>
  <c r="AL990" i="49"/>
  <c r="X990" i="49"/>
  <c r="AD990" i="49"/>
  <c r="Q990" i="49"/>
  <c r="O1030" i="49"/>
  <c r="P1030" i="49"/>
  <c r="K1030" i="49"/>
  <c r="N1030" i="49"/>
  <c r="G1030" i="49"/>
  <c r="J1030" i="49"/>
  <c r="M1030" i="49"/>
  <c r="AD1083" i="49"/>
  <c r="AL1083" i="49"/>
  <c r="X1083" i="49"/>
  <c r="AQ1083" i="49"/>
  <c r="Z24" i="34" s="1"/>
  <c r="AG1083" i="49"/>
  <c r="AA1083" i="49"/>
  <c r="U1083" i="49"/>
  <c r="Q1083" i="49"/>
  <c r="F1083" i="49"/>
  <c r="AL1079" i="49"/>
  <c r="AD1079" i="49"/>
  <c r="F1079" i="49"/>
  <c r="X1079" i="49"/>
  <c r="AQ1079" i="49"/>
  <c r="Z20" i="34" s="1"/>
  <c r="AG1079" i="49"/>
  <c r="AA1079" i="49"/>
  <c r="U1079" i="49"/>
  <c r="Q1079" i="49"/>
  <c r="F989" i="49"/>
  <c r="AQ989" i="49"/>
  <c r="X22" i="34" s="1"/>
  <c r="Q989" i="49"/>
  <c r="AG989" i="49"/>
  <c r="U989" i="49"/>
  <c r="AA989" i="49"/>
  <c r="X989" i="49"/>
  <c r="AD989" i="49"/>
  <c r="AL989" i="49"/>
  <c r="AD973" i="49"/>
  <c r="AL973" i="49"/>
  <c r="AA973" i="49"/>
  <c r="U973" i="49"/>
  <c r="Q973" i="49"/>
  <c r="F973" i="49"/>
  <c r="X973" i="49"/>
  <c r="AQ973" i="49"/>
  <c r="X6" i="34" s="1"/>
  <c r="AG973" i="49"/>
  <c r="AQ939" i="49"/>
  <c r="W18" i="34" s="1"/>
  <c r="AG939" i="49"/>
  <c r="AA939" i="49"/>
  <c r="U939" i="49"/>
  <c r="AD939" i="49"/>
  <c r="F939" i="49"/>
  <c r="X939" i="49"/>
  <c r="AL939" i="49"/>
  <c r="Q939" i="49"/>
  <c r="AL855" i="49"/>
  <c r="AA855" i="49"/>
  <c r="U855" i="49"/>
  <c r="F855" i="49"/>
  <c r="AQ855" i="49"/>
  <c r="U26" i="34" s="1"/>
  <c r="AG855" i="49"/>
  <c r="Q855" i="49"/>
  <c r="AD855" i="49"/>
  <c r="X855" i="49"/>
  <c r="AQ839" i="49"/>
  <c r="U10" i="34" s="1"/>
  <c r="X839" i="49"/>
  <c r="AD839" i="49"/>
  <c r="Q839" i="49"/>
  <c r="U839" i="49"/>
  <c r="F839" i="49"/>
  <c r="AA839" i="49"/>
  <c r="AL839" i="49"/>
  <c r="AG839" i="49"/>
  <c r="AL751" i="49"/>
  <c r="AD751" i="49"/>
  <c r="F751" i="49"/>
  <c r="X751" i="49"/>
  <c r="AQ751" i="49"/>
  <c r="S14" i="34" s="1"/>
  <c r="AG751" i="49"/>
  <c r="AA751" i="49"/>
  <c r="U751" i="49"/>
  <c r="Q751" i="49"/>
  <c r="AL659" i="49"/>
  <c r="F659" i="49"/>
  <c r="AQ659" i="49"/>
  <c r="Q14" i="34" s="1"/>
  <c r="AG659" i="49"/>
  <c r="AA659" i="49"/>
  <c r="U659" i="49"/>
  <c r="Q659" i="49"/>
  <c r="X659" i="49"/>
  <c r="AD659" i="49"/>
  <c r="AQ562" i="49"/>
  <c r="O9" i="34" s="1"/>
  <c r="AA562" i="49"/>
  <c r="AG562" i="49"/>
  <c r="X562" i="49"/>
  <c r="AD562" i="49"/>
  <c r="AL562" i="49"/>
  <c r="F562" i="49"/>
  <c r="Q562" i="49"/>
  <c r="U562" i="49"/>
  <c r="AL512" i="49"/>
  <c r="U512" i="49"/>
  <c r="Q512" i="49"/>
  <c r="AG512" i="49"/>
  <c r="AQ512" i="49"/>
  <c r="N5" i="34" s="1"/>
  <c r="F512" i="49"/>
  <c r="AA512" i="49"/>
  <c r="X512" i="49"/>
  <c r="AD512" i="49"/>
  <c r="AL1072" i="49"/>
  <c r="F1072" i="49"/>
  <c r="AG1072" i="49"/>
  <c r="U1072" i="49"/>
  <c r="AQ1072" i="49"/>
  <c r="Z13" i="34" s="1"/>
  <c r="Q1072" i="49"/>
  <c r="X1072" i="49"/>
  <c r="AD1072" i="49"/>
  <c r="AA1072" i="49"/>
  <c r="AL1088" i="49"/>
  <c r="U1088" i="49"/>
  <c r="AA1088" i="49"/>
  <c r="Q1088" i="49"/>
  <c r="F1088" i="49"/>
  <c r="AG1088" i="49"/>
  <c r="X1088" i="49"/>
  <c r="AQ1088" i="49"/>
  <c r="Z29" i="34" s="1"/>
  <c r="AD1088" i="49"/>
  <c r="AQ1077" i="49"/>
  <c r="Z18" i="34" s="1"/>
  <c r="X1077" i="49"/>
  <c r="AA1077" i="49"/>
  <c r="AD1077" i="49"/>
  <c r="AG1077" i="49"/>
  <c r="AL1077" i="49"/>
  <c r="F1077" i="49"/>
  <c r="Q1077" i="49"/>
  <c r="U1077" i="49"/>
  <c r="AA948" i="49"/>
  <c r="U948" i="49"/>
  <c r="AQ948" i="49"/>
  <c r="W27" i="34" s="1"/>
  <c r="AL948" i="49"/>
  <c r="Q948" i="49"/>
  <c r="F948" i="49"/>
  <c r="AG948" i="49"/>
  <c r="AD948" i="49"/>
  <c r="X948" i="49"/>
  <c r="AA844" i="49"/>
  <c r="U844" i="49"/>
  <c r="AD844" i="49"/>
  <c r="Q844" i="49"/>
  <c r="AL844" i="49"/>
  <c r="X844" i="49"/>
  <c r="AG844" i="49"/>
  <c r="F844" i="49"/>
  <c r="AQ844" i="49"/>
  <c r="U15" i="34" s="1"/>
  <c r="F658" i="49"/>
  <c r="X658" i="49"/>
  <c r="AQ658" i="49"/>
  <c r="Q13" i="34" s="1"/>
  <c r="AG658" i="49"/>
  <c r="AD658" i="49"/>
  <c r="AA658" i="49"/>
  <c r="AL658" i="49"/>
  <c r="U658" i="49"/>
  <c r="Q658" i="49"/>
  <c r="O938" i="49"/>
  <c r="J938" i="49"/>
  <c r="G938" i="49"/>
  <c r="K938" i="49"/>
  <c r="M938" i="49"/>
  <c r="P938" i="49"/>
  <c r="N938" i="49"/>
  <c r="O790" i="49"/>
  <c r="P790" i="49"/>
  <c r="N790" i="49"/>
  <c r="J790" i="49"/>
  <c r="G790" i="49"/>
  <c r="K790" i="49"/>
  <c r="M790" i="49"/>
  <c r="M1081" i="49"/>
  <c r="K1081" i="49"/>
  <c r="N1081" i="49"/>
  <c r="J1081" i="49"/>
  <c r="G1081" i="49"/>
  <c r="O1081" i="49"/>
  <c r="P1081" i="49"/>
  <c r="M1027" i="49"/>
  <c r="K1027" i="49"/>
  <c r="J1027" i="49"/>
  <c r="P1027" i="49"/>
  <c r="G1027" i="49"/>
  <c r="O1027" i="49"/>
  <c r="N1027" i="49"/>
  <c r="P1019" i="49"/>
  <c r="O1019" i="49"/>
  <c r="M1019" i="49"/>
  <c r="K1019" i="49"/>
  <c r="N1019" i="49"/>
  <c r="J1019" i="49"/>
  <c r="G1019" i="49"/>
  <c r="G930" i="49"/>
  <c r="K930" i="49"/>
  <c r="M930" i="49"/>
  <c r="O930" i="49"/>
  <c r="P930" i="49"/>
  <c r="N930" i="49"/>
  <c r="J930" i="49"/>
  <c r="K664" i="49"/>
  <c r="P664" i="49"/>
  <c r="N664" i="49"/>
  <c r="J664" i="49"/>
  <c r="O664" i="49"/>
  <c r="M664" i="49"/>
  <c r="G664" i="49"/>
  <c r="N469" i="49"/>
  <c r="J469" i="49"/>
  <c r="O469" i="49"/>
  <c r="M469" i="49"/>
  <c r="K469" i="49"/>
  <c r="P469" i="49"/>
  <c r="G469" i="49"/>
  <c r="O799" i="49"/>
  <c r="M799" i="49"/>
  <c r="K799" i="49"/>
  <c r="N799" i="49"/>
  <c r="J799" i="49"/>
  <c r="P799" i="49"/>
  <c r="G799" i="49"/>
  <c r="M662" i="49"/>
  <c r="J662" i="49"/>
  <c r="P662" i="49"/>
  <c r="G662" i="49"/>
  <c r="O662" i="49"/>
  <c r="K662" i="49"/>
  <c r="N662" i="49"/>
  <c r="O1034" i="49"/>
  <c r="P1034" i="49"/>
  <c r="N1034" i="49"/>
  <c r="J1034" i="49"/>
  <c r="G1034" i="49"/>
  <c r="K1034" i="49"/>
  <c r="M1034" i="49"/>
  <c r="G660" i="49"/>
  <c r="M660" i="49"/>
  <c r="K660" i="49"/>
  <c r="N660" i="49"/>
  <c r="J660" i="49"/>
  <c r="O660" i="49"/>
  <c r="P660" i="49"/>
  <c r="P604" i="49"/>
  <c r="N604" i="49"/>
  <c r="J604" i="49"/>
  <c r="G604" i="49"/>
  <c r="O604" i="49"/>
  <c r="K604" i="49"/>
  <c r="M604" i="49"/>
  <c r="O706" i="49"/>
  <c r="J706" i="49"/>
  <c r="G706" i="49"/>
  <c r="P706" i="49"/>
  <c r="N706" i="49"/>
  <c r="K706" i="49"/>
  <c r="M706" i="49"/>
  <c r="P1049" i="49"/>
  <c r="N1049" i="49"/>
  <c r="J1049" i="49"/>
  <c r="G1049" i="49"/>
  <c r="O1049" i="49"/>
  <c r="K1049" i="49"/>
  <c r="M1049" i="49"/>
  <c r="K701" i="49"/>
  <c r="N701" i="49"/>
  <c r="J701" i="49"/>
  <c r="O701" i="49"/>
  <c r="M701" i="49"/>
  <c r="P701" i="49"/>
  <c r="G701" i="49"/>
  <c r="P475" i="49"/>
  <c r="G475" i="49"/>
  <c r="N475" i="49"/>
  <c r="J475" i="49"/>
  <c r="O475" i="49"/>
  <c r="M475" i="49"/>
  <c r="K475" i="49"/>
  <c r="P519" i="49"/>
  <c r="G519" i="49"/>
  <c r="N519" i="49"/>
  <c r="J519" i="49"/>
  <c r="O519" i="49"/>
  <c r="M519" i="49"/>
  <c r="K519" i="49"/>
  <c r="K791" i="49"/>
  <c r="N791" i="49"/>
  <c r="J791" i="49"/>
  <c r="P791" i="49"/>
  <c r="G791" i="49"/>
  <c r="O791" i="49"/>
  <c r="M791" i="49"/>
  <c r="M1040" i="49"/>
  <c r="P1040" i="49"/>
  <c r="G1040" i="49"/>
  <c r="J1040" i="49"/>
  <c r="N1040" i="49"/>
  <c r="O1040" i="49"/>
  <c r="K1040" i="49"/>
  <c r="O1024" i="49"/>
  <c r="J1024" i="49"/>
  <c r="G1024" i="49"/>
  <c r="K1024" i="49"/>
  <c r="M1024" i="49"/>
  <c r="P1024" i="49"/>
  <c r="N1024" i="49"/>
  <c r="O880" i="49"/>
  <c r="J880" i="49"/>
  <c r="K880" i="49"/>
  <c r="M880" i="49"/>
  <c r="N880" i="49"/>
  <c r="P880" i="49"/>
  <c r="G880" i="49"/>
  <c r="J700" i="49"/>
  <c r="G700" i="49"/>
  <c r="P700" i="49"/>
  <c r="N700" i="49"/>
  <c r="K700" i="49"/>
  <c r="O700" i="49"/>
  <c r="M700" i="49"/>
  <c r="N1023" i="49"/>
  <c r="J1023" i="49"/>
  <c r="G1023" i="49"/>
  <c r="O1023" i="49"/>
  <c r="M1023" i="49"/>
  <c r="K1023" i="49"/>
  <c r="P1023" i="49"/>
  <c r="O895" i="49"/>
  <c r="M895" i="49"/>
  <c r="N895" i="49"/>
  <c r="J895" i="49"/>
  <c r="K895" i="49"/>
  <c r="P895" i="49"/>
  <c r="G895" i="49"/>
  <c r="G800" i="49"/>
  <c r="O800" i="49"/>
  <c r="K800" i="49"/>
  <c r="M800" i="49"/>
  <c r="P800" i="49"/>
  <c r="N800" i="49"/>
  <c r="J800" i="49"/>
  <c r="N617" i="49"/>
  <c r="O617" i="49"/>
  <c r="K617" i="49"/>
  <c r="P617" i="49"/>
  <c r="G617" i="49"/>
  <c r="J617" i="49"/>
  <c r="M617" i="49"/>
  <c r="P473" i="49"/>
  <c r="G473" i="49"/>
  <c r="N473" i="49"/>
  <c r="J473" i="49"/>
  <c r="O473" i="49"/>
  <c r="M473" i="49"/>
  <c r="K473" i="49"/>
  <c r="AD983" i="49"/>
  <c r="AL983" i="49"/>
  <c r="U983" i="49"/>
  <c r="Q983" i="49"/>
  <c r="F983" i="49"/>
  <c r="X983" i="49"/>
  <c r="AG983" i="49"/>
  <c r="AA983" i="49"/>
  <c r="AQ983" i="49"/>
  <c r="X16" i="34" s="1"/>
  <c r="AL522" i="49"/>
  <c r="AA522" i="49"/>
  <c r="AQ522" i="49"/>
  <c r="N15" i="34" s="1"/>
  <c r="Q522" i="49"/>
  <c r="AG522" i="49"/>
  <c r="U522" i="49"/>
  <c r="F522" i="49"/>
  <c r="AD522" i="49"/>
  <c r="X522" i="49"/>
  <c r="AL567" i="49"/>
  <c r="AQ567" i="49"/>
  <c r="O14" i="34" s="1"/>
  <c r="Q567" i="49"/>
  <c r="F567" i="49"/>
  <c r="AA567" i="49"/>
  <c r="U567" i="49"/>
  <c r="AG567" i="49"/>
  <c r="X567" i="49"/>
  <c r="AD567" i="49"/>
  <c r="J710" i="49"/>
  <c r="G710" i="49"/>
  <c r="O710" i="49"/>
  <c r="N710" i="49"/>
  <c r="K710" i="49"/>
  <c r="M710" i="49"/>
  <c r="P710" i="49"/>
  <c r="K756" i="49"/>
  <c r="P756" i="49"/>
  <c r="N756" i="49"/>
  <c r="J756" i="49"/>
  <c r="G756" i="49"/>
  <c r="O756" i="49"/>
  <c r="M756" i="49"/>
  <c r="N758" i="49"/>
  <c r="J758" i="49"/>
  <c r="G758" i="49"/>
  <c r="O758" i="49"/>
  <c r="P758" i="49"/>
  <c r="K758" i="49"/>
  <c r="M758" i="49"/>
  <c r="K946" i="49"/>
  <c r="M946" i="49"/>
  <c r="P946" i="49"/>
  <c r="O946" i="49"/>
  <c r="N946" i="49"/>
  <c r="J946" i="49"/>
  <c r="G946" i="49"/>
  <c r="AQ1075" i="49"/>
  <c r="Z16" i="34" s="1"/>
  <c r="X1075" i="49"/>
  <c r="AG1075" i="49"/>
  <c r="AA1075" i="49"/>
  <c r="U1075" i="49"/>
  <c r="Q1075" i="49"/>
  <c r="F1075" i="49"/>
  <c r="AL1075" i="49"/>
  <c r="AD1075" i="49"/>
  <c r="AQ987" i="49"/>
  <c r="X20" i="34" s="1"/>
  <c r="Q987" i="49"/>
  <c r="U987" i="49"/>
  <c r="AA987" i="49"/>
  <c r="AG987" i="49"/>
  <c r="X987" i="49"/>
  <c r="F987" i="49"/>
  <c r="AD987" i="49"/>
  <c r="AL987" i="49"/>
  <c r="AD953" i="49"/>
  <c r="AL953" i="49"/>
  <c r="Q953" i="49"/>
  <c r="F953" i="49"/>
  <c r="X953" i="49"/>
  <c r="AQ953" i="49"/>
  <c r="W32" i="34" s="1"/>
  <c r="AG953" i="49"/>
  <c r="AA953" i="49"/>
  <c r="U953" i="49"/>
  <c r="X937" i="49"/>
  <c r="AQ937" i="49"/>
  <c r="W16" i="34" s="1"/>
  <c r="AG937" i="49"/>
  <c r="AA937" i="49"/>
  <c r="AD937" i="49"/>
  <c r="AL937" i="49"/>
  <c r="U937" i="49"/>
  <c r="Q937" i="49"/>
  <c r="F937" i="49"/>
  <c r="AL853" i="49"/>
  <c r="F853" i="49"/>
  <c r="Q853" i="49"/>
  <c r="AA853" i="49"/>
  <c r="U853" i="49"/>
  <c r="AG853" i="49"/>
  <c r="AQ853" i="49"/>
  <c r="U24" i="34" s="1"/>
  <c r="X853" i="49"/>
  <c r="AD853" i="49"/>
  <c r="AQ837" i="49"/>
  <c r="U8" i="34" s="1"/>
  <c r="F837" i="49"/>
  <c r="Q837" i="49"/>
  <c r="AA837" i="49"/>
  <c r="X837" i="49"/>
  <c r="AG837" i="49"/>
  <c r="AD837" i="49"/>
  <c r="U837" i="49"/>
  <c r="AL837" i="49"/>
  <c r="AL749" i="49"/>
  <c r="AD749" i="49"/>
  <c r="Q749" i="49"/>
  <c r="F749" i="49"/>
  <c r="X749" i="49"/>
  <c r="AQ749" i="49"/>
  <c r="S12" i="34" s="1"/>
  <c r="AG749" i="49"/>
  <c r="AA749" i="49"/>
  <c r="U749" i="49"/>
  <c r="AL657" i="49"/>
  <c r="AQ657" i="49"/>
  <c r="Q12" i="34" s="1"/>
  <c r="AA657" i="49"/>
  <c r="U657" i="49"/>
  <c r="F657" i="49"/>
  <c r="AG657" i="49"/>
  <c r="Q657" i="49"/>
  <c r="X657" i="49"/>
  <c r="AD657" i="49"/>
  <c r="AQ560" i="49"/>
  <c r="O7" i="34" s="1"/>
  <c r="F560" i="49"/>
  <c r="Q560" i="49"/>
  <c r="X560" i="49"/>
  <c r="U560" i="49"/>
  <c r="AD560" i="49"/>
  <c r="AA560" i="49"/>
  <c r="AG560" i="49"/>
  <c r="AL560" i="49"/>
  <c r="AL428" i="49"/>
  <c r="AG428" i="49"/>
  <c r="AA428" i="49"/>
  <c r="F428" i="49"/>
  <c r="U428" i="49"/>
  <c r="Q428" i="49"/>
  <c r="AQ428" i="49"/>
  <c r="L13" i="34" s="1"/>
  <c r="X428" i="49"/>
  <c r="AD428" i="49"/>
  <c r="AL1074" i="49"/>
  <c r="F1074" i="49"/>
  <c r="U1074" i="49"/>
  <c r="AG1074" i="49"/>
  <c r="AQ1074" i="49"/>
  <c r="Z15" i="34" s="1"/>
  <c r="AA1074" i="49"/>
  <c r="Q1074" i="49"/>
  <c r="AD1074" i="49"/>
  <c r="X1074" i="49"/>
  <c r="AL1090" i="49"/>
  <c r="AD1090" i="49"/>
  <c r="Q1090" i="49"/>
  <c r="F1090" i="49"/>
  <c r="AQ1090" i="49"/>
  <c r="Z31" i="34" s="1"/>
  <c r="U1090" i="49"/>
  <c r="AA1090" i="49"/>
  <c r="AG1090" i="49"/>
  <c r="X1090" i="49"/>
  <c r="F1069" i="49"/>
  <c r="X1069" i="49"/>
  <c r="AD1069" i="49"/>
  <c r="AQ1069" i="49"/>
  <c r="Z10" i="34" s="1"/>
  <c r="AL1069" i="49"/>
  <c r="AG1069" i="49"/>
  <c r="AA1069" i="49"/>
  <c r="U1069" i="49"/>
  <c r="Q1069" i="49"/>
  <c r="F944" i="49"/>
  <c r="AA944" i="49"/>
  <c r="U944" i="49"/>
  <c r="AG944" i="49"/>
  <c r="Q944" i="49"/>
  <c r="AL944" i="49"/>
  <c r="AQ944" i="49"/>
  <c r="W23" i="34" s="1"/>
  <c r="AD944" i="49"/>
  <c r="X944" i="49"/>
  <c r="F840" i="49"/>
  <c r="Q840" i="49"/>
  <c r="U840" i="49"/>
  <c r="AA840" i="49"/>
  <c r="AQ840" i="49"/>
  <c r="U11" i="34" s="1"/>
  <c r="X840" i="49"/>
  <c r="AG840" i="49"/>
  <c r="AD840" i="49"/>
  <c r="AL840" i="49"/>
  <c r="X654" i="49"/>
  <c r="AQ654" i="49"/>
  <c r="Q9" i="34" s="1"/>
  <c r="AG654" i="49"/>
  <c r="AA654" i="49"/>
  <c r="U654" i="49"/>
  <c r="AD654" i="49"/>
  <c r="Q654" i="49"/>
  <c r="AL654" i="49"/>
  <c r="F654" i="49"/>
  <c r="K893" i="49"/>
  <c r="N893" i="49"/>
  <c r="J893" i="49"/>
  <c r="P893" i="49"/>
  <c r="G893" i="49"/>
  <c r="O893" i="49"/>
  <c r="M893" i="49"/>
  <c r="N374" i="49"/>
  <c r="J374" i="49"/>
  <c r="G374" i="49"/>
  <c r="M374" i="49"/>
  <c r="K374" i="49"/>
  <c r="O374" i="49"/>
  <c r="P374" i="49"/>
  <c r="O807" i="49"/>
  <c r="K807" i="49"/>
  <c r="P807" i="49"/>
  <c r="M807" i="49"/>
  <c r="G807" i="49"/>
  <c r="N807" i="49"/>
  <c r="J807" i="49"/>
  <c r="P698" i="49"/>
  <c r="N698" i="49"/>
  <c r="K698" i="49"/>
  <c r="M698" i="49"/>
  <c r="J698" i="49"/>
  <c r="O698" i="49"/>
  <c r="G698" i="49"/>
  <c r="O1020" i="49"/>
  <c r="P1020" i="49"/>
  <c r="N1020" i="49"/>
  <c r="J1020" i="49"/>
  <c r="G1020" i="49"/>
  <c r="K1020" i="49"/>
  <c r="M1020" i="49"/>
  <c r="K712" i="49"/>
  <c r="M712" i="49"/>
  <c r="P712" i="49"/>
  <c r="N712" i="49"/>
  <c r="O712" i="49"/>
  <c r="J712" i="49"/>
  <c r="G712" i="49"/>
  <c r="K704" i="49"/>
  <c r="M704" i="49"/>
  <c r="O704" i="49"/>
  <c r="P704" i="49"/>
  <c r="N704" i="49"/>
  <c r="G704" i="49"/>
  <c r="J704" i="49"/>
  <c r="J616" i="49"/>
  <c r="P616" i="49"/>
  <c r="O616" i="49"/>
  <c r="N616" i="49"/>
  <c r="G616" i="49"/>
  <c r="K616" i="49"/>
  <c r="M616" i="49"/>
  <c r="G804" i="49"/>
  <c r="O804" i="49"/>
  <c r="M804" i="49"/>
  <c r="K804" i="49"/>
  <c r="P804" i="49"/>
  <c r="N804" i="49"/>
  <c r="J804" i="49"/>
  <c r="O788" i="49"/>
  <c r="P788" i="49"/>
  <c r="M788" i="49"/>
  <c r="J788" i="49"/>
  <c r="N788" i="49"/>
  <c r="K788" i="49"/>
  <c r="G788" i="49"/>
  <c r="O890" i="49"/>
  <c r="P890" i="49"/>
  <c r="N890" i="49"/>
  <c r="G890" i="49"/>
  <c r="K890" i="49"/>
  <c r="J890" i="49"/>
  <c r="M890" i="49"/>
  <c r="J513" i="49"/>
  <c r="O513" i="49"/>
  <c r="M513" i="49"/>
  <c r="K513" i="49"/>
  <c r="P513" i="49"/>
  <c r="G513" i="49"/>
  <c r="N513" i="49"/>
  <c r="M379" i="49"/>
  <c r="K379" i="49"/>
  <c r="P379" i="49"/>
  <c r="G379" i="49"/>
  <c r="N379" i="49"/>
  <c r="J379" i="49"/>
  <c r="O379" i="49"/>
  <c r="P881" i="49"/>
  <c r="G881" i="49"/>
  <c r="O881" i="49"/>
  <c r="M881" i="49"/>
  <c r="K881" i="49"/>
  <c r="N881" i="49"/>
  <c r="J881" i="49"/>
  <c r="J809" i="49"/>
  <c r="O809" i="49"/>
  <c r="K809" i="49"/>
  <c r="P809" i="49"/>
  <c r="M809" i="49"/>
  <c r="G809" i="49"/>
  <c r="N809" i="49"/>
  <c r="O652" i="49"/>
  <c r="N652" i="49"/>
  <c r="J652" i="49"/>
  <c r="G652" i="49"/>
  <c r="P652" i="49"/>
  <c r="M652" i="49"/>
  <c r="K652" i="49"/>
  <c r="G1047" i="49"/>
  <c r="N1047" i="49"/>
  <c r="J1047" i="49"/>
  <c r="O1047" i="49"/>
  <c r="M1047" i="49"/>
  <c r="K1047" i="49"/>
  <c r="P1047" i="49"/>
  <c r="K887" i="49"/>
  <c r="N887" i="49"/>
  <c r="P887" i="49"/>
  <c r="G887" i="49"/>
  <c r="J887" i="49"/>
  <c r="O887" i="49"/>
  <c r="M887" i="49"/>
  <c r="J854" i="49"/>
  <c r="P854" i="49"/>
  <c r="O854" i="49"/>
  <c r="G854" i="49"/>
  <c r="M854" i="49"/>
  <c r="K854" i="49"/>
  <c r="N854" i="49"/>
  <c r="O856" i="49"/>
  <c r="M856" i="49"/>
  <c r="N856" i="49"/>
  <c r="J856" i="49"/>
  <c r="K856" i="49"/>
  <c r="P856" i="49"/>
  <c r="G856" i="49"/>
  <c r="AL761" i="49"/>
  <c r="AD761" i="49"/>
  <c r="AQ761" i="49"/>
  <c r="S24" i="34" s="1"/>
  <c r="AG761" i="49"/>
  <c r="U761" i="49"/>
  <c r="Q761" i="49"/>
  <c r="AA761" i="49"/>
  <c r="F761" i="49"/>
  <c r="X761" i="49"/>
  <c r="AL936" i="49"/>
  <c r="AQ936" i="49"/>
  <c r="W15" i="34" s="1"/>
  <c r="AG936" i="49"/>
  <c r="U936" i="49"/>
  <c r="AA936" i="49"/>
  <c r="Q936" i="49"/>
  <c r="F936" i="49"/>
  <c r="X936" i="49"/>
  <c r="AD936" i="49"/>
  <c r="P468" i="49"/>
  <c r="N468" i="49"/>
  <c r="J468" i="49"/>
  <c r="O468" i="49"/>
  <c r="G468" i="49"/>
  <c r="K468" i="49"/>
  <c r="M468" i="49"/>
  <c r="P896" i="49"/>
  <c r="K896" i="49"/>
  <c r="M896" i="49"/>
  <c r="G896" i="49"/>
  <c r="N896" i="49"/>
  <c r="O896" i="49"/>
  <c r="J896" i="49"/>
  <c r="P1046" i="49"/>
  <c r="K1046" i="49"/>
  <c r="M1046" i="49"/>
  <c r="G1046" i="49"/>
  <c r="O1046" i="49"/>
  <c r="N1046" i="49"/>
  <c r="J1046" i="49"/>
  <c r="X1071" i="49"/>
  <c r="AQ1071" i="49"/>
  <c r="Z12" i="34" s="1"/>
  <c r="AD1071" i="49"/>
  <c r="AG1071" i="49"/>
  <c r="AL1071" i="49"/>
  <c r="AA1071" i="49"/>
  <c r="U1071" i="49"/>
  <c r="Q1071" i="49"/>
  <c r="F1071" i="49"/>
  <c r="AD985" i="49"/>
  <c r="AL985" i="49"/>
  <c r="U985" i="49"/>
  <c r="Q985" i="49"/>
  <c r="F985" i="49"/>
  <c r="X985" i="49"/>
  <c r="AQ985" i="49"/>
  <c r="X18" i="34" s="1"/>
  <c r="AG985" i="49"/>
  <c r="AA985" i="49"/>
  <c r="AD951" i="49"/>
  <c r="AL951" i="49"/>
  <c r="Q951" i="49"/>
  <c r="F951" i="49"/>
  <c r="X951" i="49"/>
  <c r="AQ951" i="49"/>
  <c r="W30" i="34" s="1"/>
  <c r="AG951" i="49"/>
  <c r="U951" i="49"/>
  <c r="AA951" i="49"/>
  <c r="F935" i="49"/>
  <c r="X935" i="49"/>
  <c r="AQ935" i="49"/>
  <c r="W14" i="34" s="1"/>
  <c r="AG935" i="49"/>
  <c r="AD935" i="49"/>
  <c r="AL935" i="49"/>
  <c r="AA935" i="49"/>
  <c r="U935" i="49"/>
  <c r="Q935" i="49"/>
  <c r="AL851" i="49"/>
  <c r="AQ851" i="49"/>
  <c r="U22" i="34" s="1"/>
  <c r="U851" i="49"/>
  <c r="F851" i="49"/>
  <c r="AG851" i="49"/>
  <c r="Q851" i="49"/>
  <c r="AA851" i="49"/>
  <c r="X851" i="49"/>
  <c r="AD851" i="49"/>
  <c r="AQ835" i="49"/>
  <c r="U6" i="34" s="1"/>
  <c r="Q835" i="49"/>
  <c r="U835" i="49"/>
  <c r="AA835" i="49"/>
  <c r="AD835" i="49"/>
  <c r="AL835" i="49"/>
  <c r="X835" i="49"/>
  <c r="F835" i="49"/>
  <c r="AG835" i="49"/>
  <c r="AD747" i="49"/>
  <c r="AL747" i="49"/>
  <c r="F747" i="49"/>
  <c r="X747" i="49"/>
  <c r="AQ747" i="49"/>
  <c r="S10" i="34" s="1"/>
  <c r="AG747" i="49"/>
  <c r="AA747" i="49"/>
  <c r="U747" i="49"/>
  <c r="Q747" i="49"/>
  <c r="AL655" i="49"/>
  <c r="AA655" i="49"/>
  <c r="F655" i="49"/>
  <c r="Q655" i="49"/>
  <c r="AG655" i="49"/>
  <c r="U655" i="49"/>
  <c r="AQ655" i="49"/>
  <c r="Q10" i="34" s="1"/>
  <c r="X655" i="49"/>
  <c r="AD655" i="49"/>
  <c r="AQ558" i="49"/>
  <c r="O5" i="34" s="1"/>
  <c r="AD558" i="49"/>
  <c r="AL558" i="49"/>
  <c r="F558" i="49"/>
  <c r="Q558" i="49"/>
  <c r="U558" i="49"/>
  <c r="AA558" i="49"/>
  <c r="AG558" i="49"/>
  <c r="X558" i="49"/>
  <c r="AL426" i="49"/>
  <c r="AQ426" i="49"/>
  <c r="L11" i="34" s="1"/>
  <c r="U426" i="49"/>
  <c r="Q426" i="49"/>
  <c r="AA426" i="49"/>
  <c r="AG426" i="49"/>
  <c r="F426" i="49"/>
  <c r="AD426" i="49"/>
  <c r="X426" i="49"/>
  <c r="AL1076" i="49"/>
  <c r="AG1076" i="49"/>
  <c r="U1076" i="49"/>
  <c r="AQ1076" i="49"/>
  <c r="Z17" i="34" s="1"/>
  <c r="X1076" i="49"/>
  <c r="AA1076" i="49"/>
  <c r="AD1076" i="49"/>
  <c r="Q1076" i="49"/>
  <c r="F1076" i="49"/>
  <c r="X1092" i="49"/>
  <c r="AD1092" i="49"/>
  <c r="AQ1092" i="49"/>
  <c r="Z33" i="34" s="1"/>
  <c r="AG1092" i="49"/>
  <c r="AA1092" i="49"/>
  <c r="U1092" i="49"/>
  <c r="Q1092" i="49"/>
  <c r="F1092" i="49"/>
  <c r="AL1092" i="49"/>
  <c r="AG994" i="49"/>
  <c r="U994" i="49"/>
  <c r="AL994" i="49"/>
  <c r="F994" i="49"/>
  <c r="AQ994" i="49"/>
  <c r="X27" i="34" s="1"/>
  <c r="AA994" i="49"/>
  <c r="Q994" i="49"/>
  <c r="AD994" i="49"/>
  <c r="X994" i="49"/>
  <c r="AL940" i="49"/>
  <c r="Q940" i="49"/>
  <c r="AG940" i="49"/>
  <c r="F940" i="49"/>
  <c r="AA940" i="49"/>
  <c r="AQ940" i="49"/>
  <c r="W19" i="34" s="1"/>
  <c r="U940" i="49"/>
  <c r="X940" i="49"/>
  <c r="AD940" i="49"/>
  <c r="AL836" i="49"/>
  <c r="Q836" i="49"/>
  <c r="AQ836" i="49"/>
  <c r="U7" i="34" s="1"/>
  <c r="U836" i="49"/>
  <c r="AA836" i="49"/>
  <c r="AG836" i="49"/>
  <c r="F836" i="49"/>
  <c r="AD836" i="49"/>
  <c r="X836" i="49"/>
  <c r="X650" i="49"/>
  <c r="F650" i="49"/>
  <c r="AQ650" i="49"/>
  <c r="Q5" i="34" s="1"/>
  <c r="AG650" i="49"/>
  <c r="AD650" i="49"/>
  <c r="AA650" i="49"/>
  <c r="AL650" i="49"/>
  <c r="U650" i="49"/>
  <c r="Q650" i="49"/>
  <c r="O1037" i="49"/>
  <c r="M1037" i="49"/>
  <c r="K1037" i="49"/>
  <c r="P1037" i="49"/>
  <c r="G1037" i="49"/>
  <c r="N1037" i="49"/>
  <c r="J1037" i="49"/>
  <c r="K980" i="49"/>
  <c r="M980" i="49"/>
  <c r="P980" i="49"/>
  <c r="O980" i="49"/>
  <c r="J980" i="49"/>
  <c r="G980" i="49"/>
  <c r="N980" i="49"/>
  <c r="P901" i="49"/>
  <c r="G901" i="49"/>
  <c r="N901" i="49"/>
  <c r="J901" i="49"/>
  <c r="O901" i="49"/>
  <c r="M901" i="49"/>
  <c r="K901" i="49"/>
  <c r="N805" i="49"/>
  <c r="J805" i="49"/>
  <c r="O805" i="49"/>
  <c r="G805" i="49"/>
  <c r="M805" i="49"/>
  <c r="K805" i="49"/>
  <c r="P805" i="49"/>
  <c r="J696" i="49"/>
  <c r="G696" i="49"/>
  <c r="M696" i="49"/>
  <c r="P696" i="49"/>
  <c r="O696" i="49"/>
  <c r="N696" i="49"/>
  <c r="K696" i="49"/>
  <c r="K894" i="49"/>
  <c r="M894" i="49"/>
  <c r="O894" i="49"/>
  <c r="P894" i="49"/>
  <c r="N894" i="49"/>
  <c r="J894" i="49"/>
  <c r="G894" i="49"/>
  <c r="P1073" i="49"/>
  <c r="G1073" i="49"/>
  <c r="M1073" i="49"/>
  <c r="K1073" i="49"/>
  <c r="O1073" i="49"/>
  <c r="N1073" i="49"/>
  <c r="J1073" i="49"/>
  <c r="M1035" i="49"/>
  <c r="K1035" i="49"/>
  <c r="P1035" i="49"/>
  <c r="G1035" i="49"/>
  <c r="N1035" i="49"/>
  <c r="J1035" i="49"/>
  <c r="O1035" i="49"/>
  <c r="P972" i="49"/>
  <c r="N972" i="49"/>
  <c r="J972" i="49"/>
  <c r="G972" i="49"/>
  <c r="K972" i="49"/>
  <c r="O972" i="49"/>
  <c r="M972" i="49"/>
  <c r="O1065" i="49"/>
  <c r="N1065" i="49"/>
  <c r="J1065" i="49"/>
  <c r="M1065" i="49"/>
  <c r="K1065" i="49"/>
  <c r="P1065" i="49"/>
  <c r="G1065" i="49"/>
  <c r="O1026" i="49"/>
  <c r="K1026" i="49"/>
  <c r="M1026" i="49"/>
  <c r="P1026" i="49"/>
  <c r="N1026" i="49"/>
  <c r="J1026" i="49"/>
  <c r="G1026" i="49"/>
  <c r="J612" i="49"/>
  <c r="G612" i="49"/>
  <c r="K612" i="49"/>
  <c r="O612" i="49"/>
  <c r="M612" i="49"/>
  <c r="P612" i="49"/>
  <c r="N612" i="49"/>
  <c r="J1041" i="49"/>
  <c r="O1041" i="49"/>
  <c r="M1041" i="49"/>
  <c r="K1041" i="49"/>
  <c r="P1041" i="49"/>
  <c r="G1041" i="49"/>
  <c r="N1041" i="49"/>
  <c r="G897" i="49"/>
  <c r="O897" i="49"/>
  <c r="M897" i="49"/>
  <c r="K897" i="49"/>
  <c r="P897" i="49"/>
  <c r="N897" i="49"/>
  <c r="J897" i="49"/>
  <c r="O611" i="49"/>
  <c r="K611" i="49"/>
  <c r="N611" i="49"/>
  <c r="J611" i="49"/>
  <c r="M611" i="49"/>
  <c r="P611" i="49"/>
  <c r="G611" i="49"/>
  <c r="K378" i="49"/>
  <c r="M378" i="49"/>
  <c r="N378" i="49"/>
  <c r="G378" i="49"/>
  <c r="P378" i="49"/>
  <c r="J378" i="49"/>
  <c r="O378" i="49"/>
  <c r="N427" i="49"/>
  <c r="J427" i="49"/>
  <c r="O427" i="49"/>
  <c r="M427" i="49"/>
  <c r="K427" i="49"/>
  <c r="P427" i="49"/>
  <c r="G427" i="49"/>
  <c r="O1032" i="49"/>
  <c r="P1032" i="49"/>
  <c r="N1032" i="49"/>
  <c r="J1032" i="49"/>
  <c r="G1032" i="49"/>
  <c r="K1032" i="49"/>
  <c r="M1032" i="49"/>
  <c r="P992" i="49"/>
  <c r="N992" i="49"/>
  <c r="J992" i="49"/>
  <c r="O992" i="49"/>
  <c r="G992" i="49"/>
  <c r="K992" i="49"/>
  <c r="M992" i="49"/>
  <c r="P793" i="49"/>
  <c r="G793" i="49"/>
  <c r="O793" i="49"/>
  <c r="M793" i="49"/>
  <c r="K793" i="49"/>
  <c r="N793" i="49"/>
  <c r="J793" i="49"/>
  <c r="P610" i="49"/>
  <c r="N610" i="49"/>
  <c r="J610" i="49"/>
  <c r="O610" i="49"/>
  <c r="G610" i="49"/>
  <c r="K610" i="49"/>
  <c r="M610" i="49"/>
  <c r="O792" i="49"/>
  <c r="P792" i="49"/>
  <c r="N792" i="49"/>
  <c r="J792" i="49"/>
  <c r="G792" i="49"/>
  <c r="K792" i="49"/>
  <c r="M792" i="49"/>
  <c r="K748" i="49"/>
  <c r="N748" i="49"/>
  <c r="J748" i="49"/>
  <c r="M748" i="49"/>
  <c r="P748" i="49"/>
  <c r="G748" i="49"/>
  <c r="O748" i="49"/>
  <c r="AQ328" i="49"/>
  <c r="J5" i="34" s="1"/>
  <c r="X328" i="49"/>
  <c r="AD328" i="49"/>
  <c r="F328" i="49"/>
  <c r="AL328" i="49"/>
  <c r="Q328" i="49"/>
  <c r="U328" i="49"/>
  <c r="AA328" i="49"/>
  <c r="AG328" i="49"/>
  <c r="AL144" i="49"/>
  <c r="AA144" i="49"/>
  <c r="U144" i="49"/>
  <c r="Q144" i="49"/>
  <c r="F144" i="49"/>
  <c r="AQ144" i="49"/>
  <c r="F5" i="34" s="1"/>
  <c r="AG144" i="49"/>
  <c r="X144" i="49"/>
  <c r="AD144" i="49"/>
  <c r="O333" i="49"/>
  <c r="M333" i="49"/>
  <c r="P333" i="49"/>
  <c r="N333" i="49"/>
  <c r="J333" i="49"/>
  <c r="G333" i="49"/>
  <c r="K333" i="49"/>
  <c r="G329" i="49"/>
  <c r="O329" i="49"/>
  <c r="M329" i="49"/>
  <c r="K329" i="49"/>
  <c r="P329" i="49"/>
  <c r="J329" i="49"/>
  <c r="N329" i="49"/>
  <c r="O192" i="49"/>
  <c r="P192" i="49"/>
  <c r="N192" i="49"/>
  <c r="J192" i="49"/>
  <c r="K192" i="49"/>
  <c r="G192" i="49"/>
  <c r="M192" i="49"/>
  <c r="G286" i="49"/>
  <c r="N286" i="49"/>
  <c r="J286" i="49"/>
  <c r="P286" i="49"/>
  <c r="O286" i="49"/>
  <c r="M286" i="49"/>
  <c r="K286" i="49"/>
  <c r="O52" i="49"/>
  <c r="P52" i="49"/>
  <c r="N52" i="49"/>
  <c r="J52" i="49"/>
  <c r="G52" i="49"/>
  <c r="K52" i="49"/>
  <c r="M52" i="49"/>
  <c r="P285" i="49"/>
  <c r="N285" i="49"/>
  <c r="J285" i="49"/>
  <c r="G285" i="49"/>
  <c r="K285" i="49"/>
  <c r="M285" i="49"/>
  <c r="O285" i="49"/>
  <c r="AL240" i="49"/>
  <c r="AQ240" i="49"/>
  <c r="H9" i="34" s="1"/>
  <c r="Q240" i="49"/>
  <c r="AA240" i="49"/>
  <c r="U240" i="49"/>
  <c r="F240" i="49"/>
  <c r="AG240" i="49"/>
  <c r="AD240" i="49"/>
  <c r="X240" i="49"/>
  <c r="M98" i="49"/>
  <c r="O98" i="49"/>
  <c r="N98" i="49"/>
  <c r="P98" i="49"/>
  <c r="J98" i="49"/>
  <c r="G98" i="49"/>
  <c r="K98" i="49"/>
  <c r="J193" i="49"/>
  <c r="P193" i="49"/>
  <c r="G193" i="49"/>
  <c r="O193" i="49"/>
  <c r="N193" i="49"/>
  <c r="M193" i="49"/>
  <c r="K193" i="49"/>
  <c r="AL236" i="49"/>
  <c r="Q236" i="49"/>
  <c r="AQ236" i="49"/>
  <c r="H5" i="34" s="1"/>
  <c r="U236" i="49"/>
  <c r="AG236" i="49"/>
  <c r="F236" i="49"/>
  <c r="AA236" i="49"/>
  <c r="AD236" i="49"/>
  <c r="X236" i="49"/>
  <c r="J282" i="49"/>
  <c r="O282" i="49"/>
  <c r="M282" i="49"/>
  <c r="K282" i="49"/>
  <c r="P282" i="49"/>
  <c r="N282" i="49"/>
  <c r="G282" i="49"/>
  <c r="O331" i="49"/>
  <c r="M331" i="49"/>
  <c r="G331" i="49"/>
  <c r="K331" i="49"/>
  <c r="P331" i="49"/>
  <c r="N331" i="49"/>
  <c r="J331" i="49"/>
  <c r="J287" i="49"/>
  <c r="G287" i="49"/>
  <c r="K287" i="49"/>
  <c r="M287" i="49"/>
  <c r="P287" i="49"/>
  <c r="O287" i="49"/>
  <c r="N287" i="49"/>
  <c r="P145" i="49"/>
  <c r="G145" i="49"/>
  <c r="N145" i="49"/>
  <c r="J145" i="49"/>
  <c r="O145" i="49"/>
  <c r="K145" i="49"/>
  <c r="M145" i="49"/>
  <c r="P283" i="49"/>
  <c r="N283" i="49"/>
  <c r="J283" i="49"/>
  <c r="G283" i="49"/>
  <c r="O283" i="49"/>
  <c r="M283" i="49"/>
  <c r="K283" i="49"/>
  <c r="F334" i="49"/>
  <c r="X334" i="49"/>
  <c r="AD334" i="49"/>
  <c r="AL334" i="49"/>
  <c r="AQ334" i="49"/>
  <c r="J11" i="34" s="1"/>
  <c r="AG334" i="49"/>
  <c r="AA334" i="49"/>
  <c r="U334" i="49"/>
  <c r="Q334" i="49"/>
  <c r="N237" i="49"/>
  <c r="O237" i="49"/>
  <c r="M237" i="49"/>
  <c r="K237" i="49"/>
  <c r="P237" i="49"/>
  <c r="G237" i="49"/>
  <c r="J237" i="49"/>
  <c r="N284" i="49"/>
  <c r="J284" i="49"/>
  <c r="O284" i="49"/>
  <c r="M284" i="49"/>
  <c r="K284" i="49"/>
  <c r="P284" i="49"/>
  <c r="G284" i="49"/>
  <c r="K99" i="49"/>
  <c r="P99" i="49"/>
  <c r="G99" i="49"/>
  <c r="N99" i="49"/>
  <c r="J99" i="49"/>
  <c r="O99" i="49"/>
  <c r="M99" i="49"/>
  <c r="AL238" i="49"/>
  <c r="F238" i="49"/>
  <c r="AA238" i="49"/>
  <c r="U238" i="49"/>
  <c r="Q238" i="49"/>
  <c r="AQ238" i="49"/>
  <c r="H7" i="34" s="1"/>
  <c r="AG238" i="49"/>
  <c r="X238" i="49"/>
  <c r="AD238" i="49"/>
  <c r="U332" i="49"/>
  <c r="Q332" i="49"/>
  <c r="F332" i="49"/>
  <c r="AD332" i="49"/>
  <c r="X332" i="49"/>
  <c r="AL332" i="49"/>
  <c r="AQ332" i="49"/>
  <c r="J9" i="34" s="1"/>
  <c r="AG332" i="49"/>
  <c r="AA332" i="49"/>
  <c r="N239" i="49"/>
  <c r="J239" i="49"/>
  <c r="O239" i="49"/>
  <c r="M239" i="49"/>
  <c r="G239" i="49"/>
  <c r="K239" i="49"/>
  <c r="P239" i="49"/>
  <c r="J191" i="49"/>
  <c r="P191" i="49"/>
  <c r="G191" i="49"/>
  <c r="N191" i="49"/>
  <c r="O191" i="49"/>
  <c r="M191" i="49"/>
  <c r="K191" i="49"/>
  <c r="N146" i="49"/>
  <c r="J146" i="49"/>
  <c r="O146" i="49"/>
  <c r="G146" i="49"/>
  <c r="M146" i="49"/>
  <c r="K146" i="49"/>
  <c r="P146" i="49"/>
  <c r="AQ330" i="49"/>
  <c r="J7" i="34" s="1"/>
  <c r="F330" i="49"/>
  <c r="X330" i="49"/>
  <c r="Q330" i="49"/>
  <c r="AD330" i="49"/>
  <c r="U330" i="49"/>
  <c r="AL330" i="49"/>
  <c r="AA330" i="49"/>
  <c r="AG330" i="49"/>
  <c r="O190" i="49"/>
  <c r="P190" i="49"/>
  <c r="N190" i="49"/>
  <c r="J190" i="49"/>
  <c r="K190" i="49"/>
  <c r="M190" i="49"/>
  <c r="G190" i="49"/>
  <c r="O38" i="44"/>
  <c r="O37" i="44"/>
  <c r="O36" i="44"/>
  <c r="O35" i="44"/>
  <c r="C34" i="44"/>
  <c r="O34" i="44"/>
  <c r="O33" i="44"/>
  <c r="O32" i="44"/>
  <c r="R31" i="44"/>
  <c r="R30" i="44"/>
  <c r="C29" i="44"/>
  <c r="R29" i="44"/>
  <c r="O28" i="44"/>
  <c r="R28" i="44"/>
  <c r="C27" i="44"/>
  <c r="R27" i="44"/>
  <c r="R26" i="44"/>
  <c r="R25" i="44"/>
  <c r="N27" i="44"/>
  <c r="C24" i="44"/>
  <c r="R24" i="44"/>
  <c r="R23" i="44"/>
  <c r="R22" i="44"/>
  <c r="R21" i="44"/>
  <c r="R20" i="44"/>
  <c r="C19" i="44"/>
  <c r="R19" i="44"/>
  <c r="C18" i="44"/>
  <c r="O18" i="44"/>
  <c r="C17" i="44"/>
  <c r="R17" i="44"/>
  <c r="C16" i="44"/>
  <c r="R16" i="44"/>
  <c r="C15" i="44"/>
  <c r="R15" i="44"/>
  <c r="C14" i="44"/>
  <c r="R14" i="44"/>
  <c r="C13" i="44"/>
  <c r="R13" i="44"/>
  <c r="C12" i="44"/>
  <c r="R12" i="44"/>
  <c r="C11" i="44"/>
  <c r="R11" i="44"/>
  <c r="R10" i="44"/>
  <c r="R9" i="44"/>
  <c r="R8" i="44"/>
  <c r="R7" i="44"/>
  <c r="O38" i="43"/>
  <c r="M38" i="43"/>
  <c r="H37" i="43"/>
  <c r="O36" i="43"/>
  <c r="M36" i="43"/>
  <c r="H36" i="43"/>
  <c r="L35" i="43"/>
  <c r="L37" i="43" s="1"/>
  <c r="J35" i="43"/>
  <c r="N38" i="43" s="1"/>
  <c r="M33" i="43"/>
  <c r="M31" i="43"/>
  <c r="H34" i="44" s="1"/>
  <c r="J30" i="43"/>
  <c r="M28" i="43"/>
  <c r="L25" i="43"/>
  <c r="J25" i="43"/>
  <c r="M23" i="43"/>
  <c r="J20" i="43"/>
  <c r="M18" i="43" s="1"/>
  <c r="L15" i="43"/>
  <c r="J15" i="43"/>
  <c r="M14" i="43"/>
  <c r="J11" i="43"/>
  <c r="L7" i="43" s="1"/>
  <c r="O28" i="43"/>
  <c r="J7" i="43"/>
  <c r="I8" i="42"/>
  <c r="C8" i="42"/>
  <c r="I39" i="42"/>
  <c r="D39" i="42"/>
  <c r="C39" i="42"/>
  <c r="I38" i="42"/>
  <c r="D38" i="42"/>
  <c r="C38" i="42"/>
  <c r="I37" i="42"/>
  <c r="D37" i="42"/>
  <c r="C37" i="42"/>
  <c r="I36" i="42"/>
  <c r="D36" i="42"/>
  <c r="C36" i="42"/>
  <c r="I35" i="42"/>
  <c r="D35" i="42"/>
  <c r="C35" i="42"/>
  <c r="I34" i="42"/>
  <c r="D34" i="42"/>
  <c r="C34" i="42"/>
  <c r="I33" i="42"/>
  <c r="D33" i="42"/>
  <c r="C33" i="42"/>
  <c r="C32" i="42"/>
  <c r="D32" i="42" s="1"/>
  <c r="D31" i="42"/>
  <c r="C31" i="42"/>
  <c r="C30" i="42"/>
  <c r="D30" i="42" s="1"/>
  <c r="I29" i="42"/>
  <c r="D29" i="42"/>
  <c r="C29" i="42"/>
  <c r="C28" i="42"/>
  <c r="D28" i="42" s="1"/>
  <c r="D27" i="42"/>
  <c r="C27" i="42"/>
  <c r="C26" i="42"/>
  <c r="D26" i="42" s="1"/>
  <c r="D25" i="42"/>
  <c r="C25" i="42"/>
  <c r="C24" i="42"/>
  <c r="D24" i="42" s="1"/>
  <c r="D23" i="42"/>
  <c r="C23" i="42"/>
  <c r="C22" i="42"/>
  <c r="D22" i="42" s="1"/>
  <c r="D21" i="42"/>
  <c r="C21" i="42"/>
  <c r="C20" i="42"/>
  <c r="D20" i="42" s="1"/>
  <c r="I19" i="42"/>
  <c r="D19" i="42"/>
  <c r="C19" i="42"/>
  <c r="C18" i="42"/>
  <c r="D18" i="42" s="1"/>
  <c r="D17" i="42"/>
  <c r="C17" i="42"/>
  <c r="C16" i="42"/>
  <c r="D16" i="42" s="1"/>
  <c r="D15" i="42"/>
  <c r="C15" i="42"/>
  <c r="C14" i="42"/>
  <c r="D14" i="42" s="1"/>
  <c r="G11" i="42" s="1"/>
  <c r="D13" i="42"/>
  <c r="C13" i="42"/>
  <c r="C12" i="42"/>
  <c r="D12" i="42" s="1"/>
  <c r="C11" i="42"/>
  <c r="D11" i="42" s="1"/>
  <c r="D10" i="42"/>
  <c r="F7" i="42" s="1"/>
  <c r="C10" i="42"/>
  <c r="D9" i="42"/>
  <c r="C9" i="42"/>
  <c r="D8" i="42"/>
  <c r="F9" i="42" s="1"/>
  <c r="D7" i="42"/>
  <c r="C7" i="42"/>
  <c r="E55" i="14"/>
  <c r="E54" i="14"/>
  <c r="E53" i="14"/>
  <c r="E52" i="14"/>
  <c r="E51" i="14"/>
  <c r="E50" i="14"/>
  <c r="E49" i="14"/>
  <c r="BH40" i="44" s="1"/>
  <c r="E48" i="14"/>
  <c r="BG40" i="44" s="1"/>
  <c r="E47" i="14"/>
  <c r="BF40" i="44" s="1"/>
  <c r="E46" i="14"/>
  <c r="BE40" i="44" s="1"/>
  <c r="E45" i="14"/>
  <c r="BD40" i="44" s="1"/>
  <c r="E44" i="14"/>
  <c r="BC40" i="44" s="1"/>
  <c r="E43" i="14"/>
  <c r="BB40" i="44" s="1"/>
  <c r="E42" i="14"/>
  <c r="BA40" i="44" s="1"/>
  <c r="E41" i="14"/>
  <c r="AZ40" i="44" s="1"/>
  <c r="E40" i="14"/>
  <c r="AY40" i="44" s="1"/>
  <c r="E39" i="14"/>
  <c r="AX40" i="44" s="1"/>
  <c r="E38" i="14"/>
  <c r="AW40" i="44" s="1"/>
  <c r="E37" i="14"/>
  <c r="AV40" i="44" s="1"/>
  <c r="E36" i="14"/>
  <c r="AU40" i="44" s="1"/>
  <c r="E35" i="14"/>
  <c r="AT40" i="44" s="1"/>
  <c r="E34" i="14"/>
  <c r="AS40" i="44" s="1"/>
  <c r="E33" i="14"/>
  <c r="AR40" i="44" s="1"/>
  <c r="E32" i="14"/>
  <c r="AQ40" i="44" s="1"/>
  <c r="E31" i="14"/>
  <c r="AP40" i="44" s="1"/>
  <c r="E30" i="14"/>
  <c r="AO40" i="44" s="1"/>
  <c r="E29" i="14"/>
  <c r="AN40" i="44" s="1"/>
  <c r="E28" i="14"/>
  <c r="AM40" i="44" s="1"/>
  <c r="E27" i="14"/>
  <c r="AL40" i="44" s="1"/>
  <c r="E26" i="14"/>
  <c r="AK40" i="44" s="1"/>
  <c r="E25" i="14"/>
  <c r="AJ40" i="44" s="1"/>
  <c r="E24" i="14"/>
  <c r="AI40" i="44" s="1"/>
  <c r="E23" i="14"/>
  <c r="AH40" i="44" s="1"/>
  <c r="E22" i="14"/>
  <c r="AG40" i="44" s="1"/>
  <c r="E21" i="14"/>
  <c r="AF40" i="44" s="1"/>
  <c r="E20" i="14"/>
  <c r="AE40" i="44" s="1"/>
  <c r="E19" i="14"/>
  <c r="AD40" i="44" s="1"/>
  <c r="E18" i="14"/>
  <c r="AC40" i="44" s="1"/>
  <c r="E17" i="14"/>
  <c r="AB40" i="44" s="1"/>
  <c r="E16" i="14"/>
  <c r="AA40" i="44" s="1"/>
  <c r="E15" i="14"/>
  <c r="Z40" i="44" s="1"/>
  <c r="E14" i="14"/>
  <c r="Y40" i="44" s="1"/>
  <c r="E13" i="14"/>
  <c r="X40" i="44" s="1"/>
  <c r="E12" i="14"/>
  <c r="W40" i="44" s="1"/>
  <c r="E11" i="14"/>
  <c r="V40" i="44" s="1"/>
  <c r="E10" i="14"/>
  <c r="U40" i="44" s="1"/>
  <c r="E9" i="14"/>
  <c r="T40" i="44" s="1"/>
  <c r="E8" i="14"/>
  <c r="S40" i="44" s="1"/>
  <c r="O33" i="43" l="1"/>
  <c r="J29" i="44"/>
  <c r="AW29" i="44" s="1"/>
  <c r="L1002" i="49" s="1"/>
  <c r="N28" i="43"/>
  <c r="J24" i="44"/>
  <c r="AO24" i="44" s="1"/>
  <c r="L810" i="49" s="1"/>
  <c r="O23" i="43"/>
  <c r="J19" i="44"/>
  <c r="AE19" i="44" s="1"/>
  <c r="L570" i="49" s="1"/>
  <c r="AK992" i="49"/>
  <c r="AP992" i="49"/>
  <c r="AF992" i="49"/>
  <c r="Z992" i="49"/>
  <c r="T992" i="49"/>
  <c r="W612" i="49"/>
  <c r="AS612" i="49"/>
  <c r="AC612" i="49"/>
  <c r="AN612" i="49"/>
  <c r="AI612" i="49"/>
  <c r="AP894" i="49"/>
  <c r="AF894" i="49"/>
  <c r="Z894" i="49"/>
  <c r="T894" i="49"/>
  <c r="AK894" i="49"/>
  <c r="Y854" i="49"/>
  <c r="S854" i="49"/>
  <c r="AJ854" i="49"/>
  <c r="AO854" i="49"/>
  <c r="AE854" i="49"/>
  <c r="AN698" i="49"/>
  <c r="AI698" i="49"/>
  <c r="W698" i="49"/>
  <c r="AS698" i="49"/>
  <c r="AC698" i="49"/>
  <c r="P840" i="49"/>
  <c r="G840" i="49"/>
  <c r="J840" i="49"/>
  <c r="K840" i="49"/>
  <c r="N840" i="49"/>
  <c r="M840" i="49"/>
  <c r="O840" i="49"/>
  <c r="W1040" i="49"/>
  <c r="AC1040" i="49"/>
  <c r="AS1040" i="49"/>
  <c r="AN1040" i="49"/>
  <c r="AI1040" i="49"/>
  <c r="AE1081" i="49"/>
  <c r="Y1081" i="49"/>
  <c r="AJ1081" i="49"/>
  <c r="AO1081" i="49"/>
  <c r="S1081" i="49"/>
  <c r="R474" i="49"/>
  <c r="H474" i="49"/>
  <c r="R760" i="49"/>
  <c r="H760" i="49"/>
  <c r="AM883" i="49"/>
  <c r="AH883" i="49"/>
  <c r="V883" i="49"/>
  <c r="AR883" i="49"/>
  <c r="AB883" i="49"/>
  <c r="G564" i="49"/>
  <c r="M564" i="49"/>
  <c r="N564" i="49"/>
  <c r="J564" i="49"/>
  <c r="O564" i="49"/>
  <c r="K564" i="49"/>
  <c r="P564" i="49"/>
  <c r="H988" i="49"/>
  <c r="R988" i="49"/>
  <c r="T470" i="49"/>
  <c r="AK470" i="49"/>
  <c r="AP470" i="49"/>
  <c r="AF470" i="49"/>
  <c r="Z470" i="49"/>
  <c r="M998" i="49"/>
  <c r="P998" i="49"/>
  <c r="O998" i="49"/>
  <c r="N998" i="49"/>
  <c r="J998" i="49"/>
  <c r="G998" i="49"/>
  <c r="K998" i="49"/>
  <c r="AK997" i="49"/>
  <c r="T997" i="49"/>
  <c r="AP997" i="49"/>
  <c r="AF997" i="49"/>
  <c r="Z997" i="49"/>
  <c r="AJ1038" i="49"/>
  <c r="AE1038" i="49"/>
  <c r="S1038" i="49"/>
  <c r="Y1038" i="49"/>
  <c r="AO1038" i="49"/>
  <c r="AH1025" i="49"/>
  <c r="V1025" i="49"/>
  <c r="AM1025" i="49"/>
  <c r="AB1025" i="49"/>
  <c r="AR1025" i="49"/>
  <c r="AH892" i="49"/>
  <c r="AB892" i="49"/>
  <c r="V892" i="49"/>
  <c r="AM892" i="49"/>
  <c r="AR892" i="49"/>
  <c r="O1080" i="49"/>
  <c r="G1080" i="49"/>
  <c r="K1080" i="49"/>
  <c r="M1080" i="49"/>
  <c r="P1080" i="49"/>
  <c r="N1080" i="49"/>
  <c r="J1080" i="49"/>
  <c r="P520" i="49"/>
  <c r="N520" i="49"/>
  <c r="J520" i="49"/>
  <c r="O520" i="49"/>
  <c r="G520" i="49"/>
  <c r="K520" i="49"/>
  <c r="M520" i="49"/>
  <c r="AP748" i="49"/>
  <c r="AF748" i="49"/>
  <c r="Z748" i="49"/>
  <c r="T748" i="49"/>
  <c r="AK748" i="49"/>
  <c r="AR610" i="49"/>
  <c r="AH610" i="49"/>
  <c r="AB610" i="49"/>
  <c r="V610" i="49"/>
  <c r="AM610" i="49"/>
  <c r="AI793" i="49"/>
  <c r="AC793" i="49"/>
  <c r="W793" i="49"/>
  <c r="AS793" i="49"/>
  <c r="AN793" i="49"/>
  <c r="R992" i="49"/>
  <c r="H992" i="49"/>
  <c r="AJ1032" i="49"/>
  <c r="AO1032" i="49"/>
  <c r="Y1032" i="49"/>
  <c r="AE1032" i="49"/>
  <c r="S1032" i="49"/>
  <c r="AR378" i="49"/>
  <c r="AH378" i="49"/>
  <c r="AB378" i="49"/>
  <c r="V378" i="49"/>
  <c r="AM378" i="49"/>
  <c r="AI1041" i="49"/>
  <c r="AC1041" i="49"/>
  <c r="AS1041" i="49"/>
  <c r="AN1041" i="49"/>
  <c r="W1041" i="49"/>
  <c r="AN1026" i="49"/>
  <c r="AS1026" i="49"/>
  <c r="AC1026" i="49"/>
  <c r="AI1026" i="49"/>
  <c r="W1026" i="49"/>
  <c r="AM1065" i="49"/>
  <c r="AH1065" i="49"/>
  <c r="AR1065" i="49"/>
  <c r="AB1065" i="49"/>
  <c r="V1065" i="49"/>
  <c r="S972" i="49"/>
  <c r="AO972" i="49"/>
  <c r="Y972" i="49"/>
  <c r="AJ972" i="49"/>
  <c r="AE972" i="49"/>
  <c r="AK1035" i="49"/>
  <c r="AF1035" i="49"/>
  <c r="T1035" i="49"/>
  <c r="AP1035" i="49"/>
  <c r="Z1035" i="49"/>
  <c r="Z696" i="49"/>
  <c r="AP696" i="49"/>
  <c r="AF696" i="49"/>
  <c r="T696" i="49"/>
  <c r="AK696" i="49"/>
  <c r="AP805" i="49"/>
  <c r="Z805" i="49"/>
  <c r="T805" i="49"/>
  <c r="AK805" i="49"/>
  <c r="AF805" i="49"/>
  <c r="AP1037" i="49"/>
  <c r="Z1037" i="49"/>
  <c r="AK1037" i="49"/>
  <c r="AF1037" i="49"/>
  <c r="T1037" i="49"/>
  <c r="N1092" i="49"/>
  <c r="J1092" i="49"/>
  <c r="O1092" i="49"/>
  <c r="M1092" i="49"/>
  <c r="K1092" i="49"/>
  <c r="P1092" i="49"/>
  <c r="G1092" i="49"/>
  <c r="P1076" i="49"/>
  <c r="G1076" i="49"/>
  <c r="J1076" i="49"/>
  <c r="N1076" i="49"/>
  <c r="K1076" i="49"/>
  <c r="M1076" i="49"/>
  <c r="O1076" i="49"/>
  <c r="AP1046" i="49"/>
  <c r="AF1046" i="49"/>
  <c r="Z1046" i="49"/>
  <c r="T1046" i="49"/>
  <c r="AK1046" i="49"/>
  <c r="AM887" i="49"/>
  <c r="AH887" i="49"/>
  <c r="V887" i="49"/>
  <c r="AR887" i="49"/>
  <c r="AB887" i="49"/>
  <c r="AF1047" i="49"/>
  <c r="T1047" i="49"/>
  <c r="Z1047" i="49"/>
  <c r="AK1047" i="49"/>
  <c r="AP1047" i="49"/>
  <c r="AP379" i="49"/>
  <c r="Z379" i="49"/>
  <c r="AF379" i="49"/>
  <c r="T379" i="49"/>
  <c r="AK379" i="49"/>
  <c r="Y513" i="49"/>
  <c r="S513" i="49"/>
  <c r="AJ513" i="49"/>
  <c r="AO513" i="49"/>
  <c r="AE513" i="49"/>
  <c r="R788" i="49"/>
  <c r="H788" i="49"/>
  <c r="AN804" i="49"/>
  <c r="AS804" i="49"/>
  <c r="AI804" i="49"/>
  <c r="AC804" i="49"/>
  <c r="W804" i="49"/>
  <c r="H616" i="49"/>
  <c r="R616" i="49"/>
  <c r="P944" i="49"/>
  <c r="J944" i="49"/>
  <c r="G944" i="49"/>
  <c r="K944" i="49"/>
  <c r="M944" i="49"/>
  <c r="O944" i="49"/>
  <c r="N944" i="49"/>
  <c r="O853" i="49"/>
  <c r="J853" i="49"/>
  <c r="P853" i="49"/>
  <c r="N853" i="49"/>
  <c r="G853" i="49"/>
  <c r="K853" i="49"/>
  <c r="M853" i="49"/>
  <c r="G953" i="49"/>
  <c r="J953" i="49"/>
  <c r="O953" i="49"/>
  <c r="K953" i="49"/>
  <c r="P953" i="49"/>
  <c r="N953" i="49"/>
  <c r="M953" i="49"/>
  <c r="AN946" i="49"/>
  <c r="AI946" i="49"/>
  <c r="W946" i="49"/>
  <c r="AS946" i="49"/>
  <c r="AC946" i="49"/>
  <c r="AN756" i="49"/>
  <c r="AI756" i="49"/>
  <c r="W756" i="49"/>
  <c r="AC756" i="49"/>
  <c r="AS756" i="49"/>
  <c r="R710" i="49"/>
  <c r="H710" i="49"/>
  <c r="G983" i="49"/>
  <c r="O983" i="49"/>
  <c r="M983" i="49"/>
  <c r="K983" i="49"/>
  <c r="P983" i="49"/>
  <c r="N983" i="49"/>
  <c r="J983" i="49"/>
  <c r="AO473" i="49"/>
  <c r="AE473" i="49"/>
  <c r="Y473" i="49"/>
  <c r="AJ473" i="49"/>
  <c r="S473" i="49"/>
  <c r="AF617" i="49"/>
  <c r="T617" i="49"/>
  <c r="AP617" i="49"/>
  <c r="Z617" i="49"/>
  <c r="AK617" i="49"/>
  <c r="AR700" i="49"/>
  <c r="V700" i="49"/>
  <c r="AM700" i="49"/>
  <c r="AB700" i="49"/>
  <c r="AH700" i="49"/>
  <c r="V1024" i="49"/>
  <c r="AM1024" i="49"/>
  <c r="AR1024" i="49"/>
  <c r="AH1024" i="49"/>
  <c r="AB1024" i="49"/>
  <c r="Y1040" i="49"/>
  <c r="AO1040" i="49"/>
  <c r="AJ1040" i="49"/>
  <c r="AE1040" i="49"/>
  <c r="S1040" i="49"/>
  <c r="AO791" i="49"/>
  <c r="AE791" i="49"/>
  <c r="AJ791" i="49"/>
  <c r="Y791" i="49"/>
  <c r="S791" i="49"/>
  <c r="R519" i="49"/>
  <c r="H519" i="49"/>
  <c r="AH1049" i="49"/>
  <c r="AB1049" i="49"/>
  <c r="V1049" i="49"/>
  <c r="AM1049" i="49"/>
  <c r="AR1049" i="49"/>
  <c r="Z706" i="49"/>
  <c r="T706" i="49"/>
  <c r="AK706" i="49"/>
  <c r="AF706" i="49"/>
  <c r="AP706" i="49"/>
  <c r="AI660" i="49"/>
  <c r="AC660" i="49"/>
  <c r="W660" i="49"/>
  <c r="AN660" i="49"/>
  <c r="AS660" i="49"/>
  <c r="W1034" i="49"/>
  <c r="AS1034" i="49"/>
  <c r="AC1034" i="49"/>
  <c r="AN1034" i="49"/>
  <c r="AI1034" i="49"/>
  <c r="AO662" i="49"/>
  <c r="Y662" i="49"/>
  <c r="S662" i="49"/>
  <c r="AJ662" i="49"/>
  <c r="AE662" i="49"/>
  <c r="R664" i="49"/>
  <c r="H664" i="49"/>
  <c r="AN930" i="49"/>
  <c r="AS930" i="49"/>
  <c r="AC930" i="49"/>
  <c r="AI930" i="49"/>
  <c r="W930" i="49"/>
  <c r="AI1019" i="49"/>
  <c r="AC1019" i="49"/>
  <c r="W1019" i="49"/>
  <c r="AN1019" i="49"/>
  <c r="AS1019" i="49"/>
  <c r="AI1081" i="49"/>
  <c r="AC1081" i="49"/>
  <c r="AN1081" i="49"/>
  <c r="AS1081" i="49"/>
  <c r="W1081" i="49"/>
  <c r="O839" i="49"/>
  <c r="M839" i="49"/>
  <c r="P839" i="49"/>
  <c r="N839" i="49"/>
  <c r="K839" i="49"/>
  <c r="J839" i="49"/>
  <c r="G839" i="49"/>
  <c r="K1079" i="49"/>
  <c r="P1079" i="49"/>
  <c r="J1079" i="49"/>
  <c r="O1079" i="49"/>
  <c r="M1079" i="49"/>
  <c r="G1079" i="49"/>
  <c r="N1079" i="49"/>
  <c r="T1030" i="49"/>
  <c r="AK1030" i="49"/>
  <c r="AP1030" i="49"/>
  <c r="AF1030" i="49"/>
  <c r="Z1030" i="49"/>
  <c r="AK609" i="49"/>
  <c r="AF609" i="49"/>
  <c r="T609" i="49"/>
  <c r="AP609" i="49"/>
  <c r="Z609" i="49"/>
  <c r="AF1031" i="49"/>
  <c r="AK1031" i="49"/>
  <c r="Z1031" i="49"/>
  <c r="T1031" i="49"/>
  <c r="AP1031" i="49"/>
  <c r="S474" i="49"/>
  <c r="AO474" i="49"/>
  <c r="Y474" i="49"/>
  <c r="AJ474" i="49"/>
  <c r="AE474" i="49"/>
  <c r="H904" i="49"/>
  <c r="R904" i="49"/>
  <c r="Y942" i="49"/>
  <c r="AJ942" i="49"/>
  <c r="AO942" i="49"/>
  <c r="AE942" i="49"/>
  <c r="S942" i="49"/>
  <c r="AH569" i="49"/>
  <c r="AB569" i="49"/>
  <c r="V569" i="49"/>
  <c r="AM569" i="49"/>
  <c r="AR569" i="49"/>
  <c r="H905" i="49"/>
  <c r="R905" i="49"/>
  <c r="R803" i="49"/>
  <c r="H803" i="49"/>
  <c r="AE834" i="49"/>
  <c r="AO834" i="49"/>
  <c r="S834" i="49"/>
  <c r="AJ834" i="49"/>
  <c r="Y834" i="49"/>
  <c r="AO984" i="49"/>
  <c r="AJ984" i="49"/>
  <c r="AE984" i="49"/>
  <c r="S984" i="49"/>
  <c r="Y984" i="49"/>
  <c r="H517" i="49"/>
  <c r="R517" i="49"/>
  <c r="AN613" i="49"/>
  <c r="AS613" i="49"/>
  <c r="AI613" i="49"/>
  <c r="AC613" i="49"/>
  <c r="W613" i="49"/>
  <c r="AP703" i="49"/>
  <c r="Z703" i="49"/>
  <c r="AK703" i="49"/>
  <c r="AF703" i="49"/>
  <c r="T703" i="49"/>
  <c r="AM1043" i="49"/>
  <c r="AR1043" i="49"/>
  <c r="AH1043" i="49"/>
  <c r="V1043" i="49"/>
  <c r="AB1043" i="49"/>
  <c r="R606" i="49"/>
  <c r="H606" i="49"/>
  <c r="AR1036" i="49"/>
  <c r="AH1036" i="49"/>
  <c r="AB1036" i="49"/>
  <c r="AM1036" i="49"/>
  <c r="V1036" i="49"/>
  <c r="AM521" i="49"/>
  <c r="AR521" i="49"/>
  <c r="AB521" i="49"/>
  <c r="V521" i="49"/>
  <c r="AH521" i="49"/>
  <c r="AK705" i="49"/>
  <c r="T705" i="49"/>
  <c r="AP705" i="49"/>
  <c r="Z705" i="49"/>
  <c r="AF705" i="49"/>
  <c r="O857" i="49"/>
  <c r="N857" i="49"/>
  <c r="J857" i="49"/>
  <c r="K857" i="49"/>
  <c r="P857" i="49"/>
  <c r="G857" i="49"/>
  <c r="M857" i="49"/>
  <c r="O975" i="49"/>
  <c r="P975" i="49"/>
  <c r="G975" i="49"/>
  <c r="N975" i="49"/>
  <c r="J975" i="49"/>
  <c r="M975" i="49"/>
  <c r="K975" i="49"/>
  <c r="H467" i="49"/>
  <c r="R467" i="49"/>
  <c r="AN744" i="49"/>
  <c r="AI744" i="49"/>
  <c r="W744" i="49"/>
  <c r="AS744" i="49"/>
  <c r="AC744" i="49"/>
  <c r="AI707" i="49"/>
  <c r="AC707" i="49"/>
  <c r="W707" i="49"/>
  <c r="AS707" i="49"/>
  <c r="AN707" i="49"/>
  <c r="H850" i="49"/>
  <c r="R850" i="49"/>
  <c r="W801" i="49"/>
  <c r="AN801" i="49"/>
  <c r="AS801" i="49"/>
  <c r="AI801" i="49"/>
  <c r="AC801" i="49"/>
  <c r="AR1022" i="49"/>
  <c r="AH1022" i="49"/>
  <c r="AB1022" i="49"/>
  <c r="V1022" i="49"/>
  <c r="AM1022" i="49"/>
  <c r="AR882" i="49"/>
  <c r="AH882" i="49"/>
  <c r="AB882" i="49"/>
  <c r="V882" i="49"/>
  <c r="AM882" i="49"/>
  <c r="R796" i="49"/>
  <c r="H796" i="49"/>
  <c r="AC884" i="49"/>
  <c r="AI884" i="49"/>
  <c r="W884" i="49"/>
  <c r="AN884" i="49"/>
  <c r="AS884" i="49"/>
  <c r="AN900" i="49"/>
  <c r="AI900" i="49"/>
  <c r="W900" i="49"/>
  <c r="AS900" i="49"/>
  <c r="AC900" i="49"/>
  <c r="R1045" i="49"/>
  <c r="H1045" i="49"/>
  <c r="O852" i="49"/>
  <c r="M852" i="49"/>
  <c r="N852" i="49"/>
  <c r="J852" i="49"/>
  <c r="K852" i="49"/>
  <c r="P852" i="49"/>
  <c r="G852" i="49"/>
  <c r="O843" i="49"/>
  <c r="M843" i="49"/>
  <c r="N843" i="49"/>
  <c r="J843" i="49"/>
  <c r="G843" i="49"/>
  <c r="K843" i="49"/>
  <c r="P843" i="49"/>
  <c r="K943" i="49"/>
  <c r="J943" i="49"/>
  <c r="G943" i="49"/>
  <c r="O943" i="49"/>
  <c r="M943" i="49"/>
  <c r="P943" i="49"/>
  <c r="N943" i="49"/>
  <c r="R794" i="49"/>
  <c r="H794" i="49"/>
  <c r="H699" i="49"/>
  <c r="R699" i="49"/>
  <c r="R808" i="49"/>
  <c r="H808" i="49"/>
  <c r="T1039" i="49"/>
  <c r="AP1039" i="49"/>
  <c r="AK1039" i="49"/>
  <c r="AF1039" i="49"/>
  <c r="Z1039" i="49"/>
  <c r="AH565" i="49"/>
  <c r="AB565" i="49"/>
  <c r="V565" i="49"/>
  <c r="AM565" i="49"/>
  <c r="AR565" i="49"/>
  <c r="AK899" i="49"/>
  <c r="AP899" i="49"/>
  <c r="Z899" i="49"/>
  <c r="AF899" i="49"/>
  <c r="T899" i="49"/>
  <c r="AI614" i="49"/>
  <c r="AS614" i="49"/>
  <c r="AC614" i="49"/>
  <c r="AN614" i="49"/>
  <c r="W614" i="49"/>
  <c r="AN842" i="49"/>
  <c r="AC842" i="49"/>
  <c r="W842" i="49"/>
  <c r="AS842" i="49"/>
  <c r="AI842" i="49"/>
  <c r="AB976" i="49"/>
  <c r="AR976" i="49"/>
  <c r="AH976" i="49"/>
  <c r="V976" i="49"/>
  <c r="AM976" i="49"/>
  <c r="R471" i="49"/>
  <c r="H471" i="49"/>
  <c r="H1021" i="49"/>
  <c r="R1021" i="49"/>
  <c r="H1029" i="49"/>
  <c r="R1029" i="49"/>
  <c r="G996" i="49"/>
  <c r="K996" i="49"/>
  <c r="M996" i="49"/>
  <c r="O996" i="49"/>
  <c r="J996" i="49"/>
  <c r="P996" i="49"/>
  <c r="N996" i="49"/>
  <c r="O845" i="49"/>
  <c r="M845" i="49"/>
  <c r="N845" i="49"/>
  <c r="J845" i="49"/>
  <c r="P845" i="49"/>
  <c r="G845" i="49"/>
  <c r="K845" i="49"/>
  <c r="J945" i="49"/>
  <c r="O945" i="49"/>
  <c r="M945" i="49"/>
  <c r="K945" i="49"/>
  <c r="P945" i="49"/>
  <c r="G945" i="49"/>
  <c r="N945" i="49"/>
  <c r="G1091" i="49"/>
  <c r="N1091" i="49"/>
  <c r="O1091" i="49"/>
  <c r="M1091" i="49"/>
  <c r="K1091" i="49"/>
  <c r="P1091" i="49"/>
  <c r="J1091" i="49"/>
  <c r="AM926" i="49"/>
  <c r="AR926" i="49"/>
  <c r="AH926" i="49"/>
  <c r="AB926" i="49"/>
  <c r="V926" i="49"/>
  <c r="AK380" i="49"/>
  <c r="AP380" i="49"/>
  <c r="AF380" i="49"/>
  <c r="Z380" i="49"/>
  <c r="T380" i="49"/>
  <c r="AK375" i="49"/>
  <c r="AF375" i="49"/>
  <c r="T375" i="49"/>
  <c r="AP375" i="49"/>
  <c r="Z375" i="49"/>
  <c r="R376" i="49"/>
  <c r="H376" i="49"/>
  <c r="AO903" i="49"/>
  <c r="AE903" i="49"/>
  <c r="AJ903" i="49"/>
  <c r="Y903" i="49"/>
  <c r="S903" i="49"/>
  <c r="AH608" i="49"/>
  <c r="AB608" i="49"/>
  <c r="AM608" i="49"/>
  <c r="AR608" i="49"/>
  <c r="V608" i="49"/>
  <c r="AS1038" i="49"/>
  <c r="AN1038" i="49"/>
  <c r="AI1038" i="49"/>
  <c r="W1038" i="49"/>
  <c r="AC1038" i="49"/>
  <c r="AS709" i="49"/>
  <c r="AI709" i="49"/>
  <c r="AC709" i="49"/>
  <c r="AN709" i="49"/>
  <c r="W709" i="49"/>
  <c r="AR889" i="49"/>
  <c r="AB889" i="49"/>
  <c r="AH889" i="49"/>
  <c r="V889" i="49"/>
  <c r="AM889" i="49"/>
  <c r="S898" i="49"/>
  <c r="AO898" i="49"/>
  <c r="Y898" i="49"/>
  <c r="AJ898" i="49"/>
  <c r="AE898" i="49"/>
  <c r="AC472" i="49"/>
  <c r="AN472" i="49"/>
  <c r="AI472" i="49"/>
  <c r="W472" i="49"/>
  <c r="AS472" i="49"/>
  <c r="AS797" i="49"/>
  <c r="AI797" i="49"/>
  <c r="W797" i="49"/>
  <c r="AN797" i="49"/>
  <c r="AC797" i="49"/>
  <c r="AO892" i="49"/>
  <c r="Y892" i="49"/>
  <c r="S892" i="49"/>
  <c r="AE892" i="49"/>
  <c r="AJ892" i="49"/>
  <c r="S934" i="49"/>
  <c r="AJ934" i="49"/>
  <c r="AO934" i="49"/>
  <c r="Y934" i="49"/>
  <c r="AE934" i="49"/>
  <c r="Z952" i="49"/>
  <c r="T952" i="49"/>
  <c r="AK952" i="49"/>
  <c r="AF952" i="49"/>
  <c r="AP952" i="49"/>
  <c r="H846" i="49"/>
  <c r="R846" i="49"/>
  <c r="P1064" i="49"/>
  <c r="K1064" i="49"/>
  <c r="M1064" i="49"/>
  <c r="O1064" i="49"/>
  <c r="N1064" i="49"/>
  <c r="J1064" i="49"/>
  <c r="G1064" i="49"/>
  <c r="O651" i="49"/>
  <c r="J651" i="49"/>
  <c r="G651" i="49"/>
  <c r="K651" i="49"/>
  <c r="M651" i="49"/>
  <c r="P651" i="49"/>
  <c r="N651" i="49"/>
  <c r="O847" i="49"/>
  <c r="M847" i="49"/>
  <c r="N847" i="49"/>
  <c r="J847" i="49"/>
  <c r="P847" i="49"/>
  <c r="G847" i="49"/>
  <c r="K847" i="49"/>
  <c r="AN950" i="49"/>
  <c r="AI950" i="49"/>
  <c r="W950" i="49"/>
  <c r="AS950" i="49"/>
  <c r="AC950" i="49"/>
  <c r="AN1018" i="49"/>
  <c r="AS1018" i="49"/>
  <c r="AC1018" i="49"/>
  <c r="AI1018" i="49"/>
  <c r="W1018" i="49"/>
  <c r="V1028" i="49"/>
  <c r="AM1028" i="49"/>
  <c r="AR1028" i="49"/>
  <c r="AH1028" i="49"/>
  <c r="AB1028" i="49"/>
  <c r="AP1097" i="49"/>
  <c r="Z1097" i="49"/>
  <c r="T1097" i="49"/>
  <c r="AK1097" i="49"/>
  <c r="AF1097" i="49"/>
  <c r="AN748" i="49"/>
  <c r="AI748" i="49"/>
  <c r="W748" i="49"/>
  <c r="AS748" i="49"/>
  <c r="AC748" i="49"/>
  <c r="AF611" i="49"/>
  <c r="AP611" i="49"/>
  <c r="Z611" i="49"/>
  <c r="AK611" i="49"/>
  <c r="T611" i="49"/>
  <c r="AP1065" i="49"/>
  <c r="Z1065" i="49"/>
  <c r="AF1065" i="49"/>
  <c r="AK1065" i="49"/>
  <c r="T1065" i="49"/>
  <c r="AM1046" i="49"/>
  <c r="AR1046" i="49"/>
  <c r="AH1046" i="49"/>
  <c r="AB1046" i="49"/>
  <c r="V1046" i="49"/>
  <c r="AJ804" i="49"/>
  <c r="AO804" i="49"/>
  <c r="Y804" i="49"/>
  <c r="S804" i="49"/>
  <c r="AE804" i="49"/>
  <c r="N837" i="49"/>
  <c r="J837" i="49"/>
  <c r="O837" i="49"/>
  <c r="M837" i="49"/>
  <c r="K837" i="49"/>
  <c r="P837" i="49"/>
  <c r="G837" i="49"/>
  <c r="AE946" i="49"/>
  <c r="Y946" i="49"/>
  <c r="AJ946" i="49"/>
  <c r="AO946" i="49"/>
  <c r="S946" i="49"/>
  <c r="Y660" i="49"/>
  <c r="AJ660" i="49"/>
  <c r="AE660" i="49"/>
  <c r="S660" i="49"/>
  <c r="AO660" i="49"/>
  <c r="R1027" i="49"/>
  <c r="H1027" i="49"/>
  <c r="AS517" i="49"/>
  <c r="AI517" i="49"/>
  <c r="AC517" i="49"/>
  <c r="W517" i="49"/>
  <c r="AN517" i="49"/>
  <c r="Y744" i="49"/>
  <c r="AJ744" i="49"/>
  <c r="AE744" i="49"/>
  <c r="S744" i="49"/>
  <c r="AO744" i="49"/>
  <c r="AJ882" i="49"/>
  <c r="Y882" i="49"/>
  <c r="AE882" i="49"/>
  <c r="AO882" i="49"/>
  <c r="S882" i="49"/>
  <c r="H1089" i="49"/>
  <c r="R1089" i="49"/>
  <c r="AI789" i="49"/>
  <c r="AC789" i="49"/>
  <c r="W789" i="49"/>
  <c r="AN789" i="49"/>
  <c r="AS789" i="49"/>
  <c r="O1066" i="49"/>
  <c r="K1066" i="49"/>
  <c r="M1066" i="49"/>
  <c r="P1066" i="49"/>
  <c r="N1066" i="49"/>
  <c r="J1066" i="49"/>
  <c r="G1066" i="49"/>
  <c r="AJ472" i="49"/>
  <c r="AE472" i="49"/>
  <c r="S472" i="49"/>
  <c r="AO472" i="49"/>
  <c r="Y472" i="49"/>
  <c r="AM846" i="49"/>
  <c r="AR846" i="49"/>
  <c r="AB846" i="49"/>
  <c r="AH846" i="49"/>
  <c r="V846" i="49"/>
  <c r="AO1018" i="49"/>
  <c r="S1018" i="49"/>
  <c r="AJ1018" i="49"/>
  <c r="Y1018" i="49"/>
  <c r="AE1018" i="49"/>
  <c r="Q37" i="43"/>
  <c r="K34" i="44"/>
  <c r="AR792" i="49"/>
  <c r="AH792" i="49"/>
  <c r="AB792" i="49"/>
  <c r="V792" i="49"/>
  <c r="AM792" i="49"/>
  <c r="AP610" i="49"/>
  <c r="AF610" i="49"/>
  <c r="Z610" i="49"/>
  <c r="T610" i="49"/>
  <c r="AK610" i="49"/>
  <c r="T793" i="49"/>
  <c r="AK793" i="49"/>
  <c r="AP793" i="49"/>
  <c r="Z793" i="49"/>
  <c r="AF793" i="49"/>
  <c r="AN1032" i="49"/>
  <c r="AS1032" i="49"/>
  <c r="AC1032" i="49"/>
  <c r="AI1032" i="49"/>
  <c r="W1032" i="49"/>
  <c r="AO427" i="49"/>
  <c r="AE427" i="49"/>
  <c r="Y427" i="49"/>
  <c r="S427" i="49"/>
  <c r="AJ427" i="49"/>
  <c r="Z378" i="49"/>
  <c r="T378" i="49"/>
  <c r="AK378" i="49"/>
  <c r="AP378" i="49"/>
  <c r="AF378" i="49"/>
  <c r="AO897" i="49"/>
  <c r="AE897" i="49"/>
  <c r="AJ897" i="49"/>
  <c r="Y897" i="49"/>
  <c r="S897" i="49"/>
  <c r="H1041" i="49"/>
  <c r="R1041" i="49"/>
  <c r="AH612" i="49"/>
  <c r="AB612" i="49"/>
  <c r="AM612" i="49"/>
  <c r="AR612" i="49"/>
  <c r="V612" i="49"/>
  <c r="S1065" i="49"/>
  <c r="AJ1065" i="49"/>
  <c r="AO1065" i="49"/>
  <c r="AE1065" i="49"/>
  <c r="Y1065" i="49"/>
  <c r="AS972" i="49"/>
  <c r="AN972" i="49"/>
  <c r="AI972" i="49"/>
  <c r="W972" i="49"/>
  <c r="AC972" i="49"/>
  <c r="AR1035" i="49"/>
  <c r="AB1035" i="49"/>
  <c r="V1035" i="49"/>
  <c r="AH1035" i="49"/>
  <c r="AM1035" i="49"/>
  <c r="R894" i="49"/>
  <c r="H894" i="49"/>
  <c r="AI696" i="49"/>
  <c r="AC696" i="49"/>
  <c r="AN696" i="49"/>
  <c r="W696" i="49"/>
  <c r="AS696" i="49"/>
  <c r="V805" i="49"/>
  <c r="AM805" i="49"/>
  <c r="AR805" i="49"/>
  <c r="AB805" i="49"/>
  <c r="AH805" i="49"/>
  <c r="AO901" i="49"/>
  <c r="AE901" i="49"/>
  <c r="Y901" i="49"/>
  <c r="S901" i="49"/>
  <c r="AJ901" i="49"/>
  <c r="AB1037" i="49"/>
  <c r="V1037" i="49"/>
  <c r="AM1037" i="49"/>
  <c r="AR1037" i="49"/>
  <c r="AH1037" i="49"/>
  <c r="O655" i="49"/>
  <c r="J655" i="49"/>
  <c r="G655" i="49"/>
  <c r="K655" i="49"/>
  <c r="M655" i="49"/>
  <c r="P655" i="49"/>
  <c r="N655" i="49"/>
  <c r="V468" i="49"/>
  <c r="AM468" i="49"/>
  <c r="AR468" i="49"/>
  <c r="AH468" i="49"/>
  <c r="AB468" i="49"/>
  <c r="AN854" i="49"/>
  <c r="AC854" i="49"/>
  <c r="W854" i="49"/>
  <c r="AS854" i="49"/>
  <c r="AI854" i="49"/>
  <c r="AB1047" i="49"/>
  <c r="AH1047" i="49"/>
  <c r="AM1047" i="49"/>
  <c r="AR1047" i="49"/>
  <c r="V1047" i="49"/>
  <c r="R652" i="49"/>
  <c r="H652" i="49"/>
  <c r="T809" i="49"/>
  <c r="AP809" i="49"/>
  <c r="Z809" i="49"/>
  <c r="AK809" i="49"/>
  <c r="AF809" i="49"/>
  <c r="H881" i="49"/>
  <c r="R881" i="49"/>
  <c r="AM379" i="49"/>
  <c r="AR379" i="49"/>
  <c r="AB379" i="49"/>
  <c r="AH379" i="49"/>
  <c r="V379" i="49"/>
  <c r="AR890" i="49"/>
  <c r="AH890" i="49"/>
  <c r="AB890" i="49"/>
  <c r="V890" i="49"/>
  <c r="AM890" i="49"/>
  <c r="AP788" i="49"/>
  <c r="AF788" i="49"/>
  <c r="Z788" i="49"/>
  <c r="T788" i="49"/>
  <c r="AK788" i="49"/>
  <c r="W616" i="49"/>
  <c r="AS616" i="49"/>
  <c r="AC616" i="49"/>
  <c r="AN616" i="49"/>
  <c r="AI616" i="49"/>
  <c r="AM712" i="49"/>
  <c r="AR712" i="49"/>
  <c r="AH712" i="49"/>
  <c r="AB712" i="49"/>
  <c r="V712" i="49"/>
  <c r="AE807" i="49"/>
  <c r="Y807" i="49"/>
  <c r="S807" i="49"/>
  <c r="AJ807" i="49"/>
  <c r="AO807" i="49"/>
  <c r="H893" i="49"/>
  <c r="R893" i="49"/>
  <c r="G1069" i="49"/>
  <c r="K1069" i="49"/>
  <c r="N1069" i="49"/>
  <c r="M1069" i="49"/>
  <c r="J1069" i="49"/>
  <c r="P1069" i="49"/>
  <c r="O1069" i="49"/>
  <c r="N428" i="49"/>
  <c r="G428" i="49"/>
  <c r="O428" i="49"/>
  <c r="M428" i="49"/>
  <c r="K428" i="49"/>
  <c r="P428" i="49"/>
  <c r="J428" i="49"/>
  <c r="R758" i="49"/>
  <c r="H758" i="49"/>
  <c r="AE710" i="49"/>
  <c r="S710" i="49"/>
  <c r="AO710" i="49"/>
  <c r="Y710" i="49"/>
  <c r="AJ710" i="49"/>
  <c r="AC473" i="49"/>
  <c r="W473" i="49"/>
  <c r="AN473" i="49"/>
  <c r="AS473" i="49"/>
  <c r="AI473" i="49"/>
  <c r="R800" i="49"/>
  <c r="H800" i="49"/>
  <c r="AN880" i="49"/>
  <c r="W880" i="49"/>
  <c r="AI880" i="49"/>
  <c r="AS880" i="49"/>
  <c r="AC880" i="49"/>
  <c r="AP1024" i="49"/>
  <c r="AF1024" i="49"/>
  <c r="Z1024" i="49"/>
  <c r="T1024" i="49"/>
  <c r="AK1024" i="49"/>
  <c r="R1040" i="49"/>
  <c r="H1040" i="49"/>
  <c r="AI791" i="49"/>
  <c r="AC791" i="49"/>
  <c r="W791" i="49"/>
  <c r="AN791" i="49"/>
  <c r="AS791" i="49"/>
  <c r="H701" i="49"/>
  <c r="R701" i="49"/>
  <c r="T1049" i="49"/>
  <c r="AK1049" i="49"/>
  <c r="AP1049" i="49"/>
  <c r="AF1049" i="49"/>
  <c r="Z1049" i="49"/>
  <c r="AI706" i="49"/>
  <c r="AC706" i="49"/>
  <c r="AN706" i="49"/>
  <c r="W706" i="49"/>
  <c r="AS706" i="49"/>
  <c r="R604" i="49"/>
  <c r="H604" i="49"/>
  <c r="AK660" i="49"/>
  <c r="AP660" i="49"/>
  <c r="Z660" i="49"/>
  <c r="AF660" i="49"/>
  <c r="T660" i="49"/>
  <c r="AH662" i="49"/>
  <c r="V662" i="49"/>
  <c r="AR662" i="49"/>
  <c r="AB662" i="49"/>
  <c r="AM662" i="49"/>
  <c r="H469" i="49"/>
  <c r="R469" i="49"/>
  <c r="AR664" i="49"/>
  <c r="AB664" i="49"/>
  <c r="V664" i="49"/>
  <c r="AM664" i="49"/>
  <c r="AH664" i="49"/>
  <c r="AP1019" i="49"/>
  <c r="Z1019" i="49"/>
  <c r="AK1019" i="49"/>
  <c r="AF1019" i="49"/>
  <c r="T1019" i="49"/>
  <c r="AO1027" i="49"/>
  <c r="Y1027" i="49"/>
  <c r="S1027" i="49"/>
  <c r="AJ1027" i="49"/>
  <c r="AE1027" i="49"/>
  <c r="T1081" i="49"/>
  <c r="AP1081" i="49"/>
  <c r="AK1081" i="49"/>
  <c r="AF1081" i="49"/>
  <c r="Z1081" i="49"/>
  <c r="G658" i="49"/>
  <c r="O658" i="49"/>
  <c r="M658" i="49"/>
  <c r="K658" i="49"/>
  <c r="N658" i="49"/>
  <c r="J658" i="49"/>
  <c r="P658" i="49"/>
  <c r="N989" i="49"/>
  <c r="O989" i="49"/>
  <c r="M989" i="49"/>
  <c r="K989" i="49"/>
  <c r="P989" i="49"/>
  <c r="G989" i="49"/>
  <c r="J989" i="49"/>
  <c r="T425" i="49"/>
  <c r="AP425" i="49"/>
  <c r="Z425" i="49"/>
  <c r="AF425" i="49"/>
  <c r="AK425" i="49"/>
  <c r="AM1031" i="49"/>
  <c r="V1031" i="49"/>
  <c r="AR1031" i="49"/>
  <c r="AH1031" i="49"/>
  <c r="AB1031" i="49"/>
  <c r="AN474" i="49"/>
  <c r="AI474" i="49"/>
  <c r="W474" i="49"/>
  <c r="AS474" i="49"/>
  <c r="AC474" i="49"/>
  <c r="AH888" i="49"/>
  <c r="AB888" i="49"/>
  <c r="V888" i="49"/>
  <c r="AM888" i="49"/>
  <c r="AR888" i="49"/>
  <c r="AJ904" i="49"/>
  <c r="AE904" i="49"/>
  <c r="S904" i="49"/>
  <c r="AO904" i="49"/>
  <c r="Y904" i="49"/>
  <c r="R942" i="49"/>
  <c r="H942" i="49"/>
  <c r="AF569" i="49"/>
  <c r="Z569" i="49"/>
  <c r="T569" i="49"/>
  <c r="AK569" i="49"/>
  <c r="AP569" i="49"/>
  <c r="H656" i="49"/>
  <c r="R656" i="49"/>
  <c r="AK1033" i="49"/>
  <c r="AF1033" i="49"/>
  <c r="AP1033" i="49"/>
  <c r="Z1033" i="49"/>
  <c r="T1033" i="49"/>
  <c r="AE760" i="49"/>
  <c r="S760" i="49"/>
  <c r="AO760" i="49"/>
  <c r="Y760" i="49"/>
  <c r="AJ760" i="49"/>
  <c r="AN834" i="49"/>
  <c r="AI834" i="49"/>
  <c r="AC834" i="49"/>
  <c r="AS834" i="49"/>
  <c r="W834" i="49"/>
  <c r="R1042" i="49"/>
  <c r="H1042" i="49"/>
  <c r="AP1001" i="49"/>
  <c r="Z1001" i="49"/>
  <c r="AF1001" i="49"/>
  <c r="T1001" i="49"/>
  <c r="AK1001" i="49"/>
  <c r="AS984" i="49"/>
  <c r="AN984" i="49"/>
  <c r="AI984" i="49"/>
  <c r="W984" i="49"/>
  <c r="AC984" i="49"/>
  <c r="AK377" i="49"/>
  <c r="AF377" i="49"/>
  <c r="T377" i="49"/>
  <c r="AP377" i="49"/>
  <c r="Z377" i="49"/>
  <c r="Y605" i="49"/>
  <c r="AJ605" i="49"/>
  <c r="AO605" i="49"/>
  <c r="AE605" i="49"/>
  <c r="S605" i="49"/>
  <c r="R613" i="49"/>
  <c r="H613" i="49"/>
  <c r="AK711" i="49"/>
  <c r="AF711" i="49"/>
  <c r="AP711" i="49"/>
  <c r="Z711" i="49"/>
  <c r="T711" i="49"/>
  <c r="H883" i="49"/>
  <c r="R883" i="49"/>
  <c r="AR1044" i="49"/>
  <c r="AH1044" i="49"/>
  <c r="AB1044" i="49"/>
  <c r="V1044" i="49"/>
  <c r="AM1044" i="49"/>
  <c r="AE705" i="49"/>
  <c r="Y705" i="49"/>
  <c r="S705" i="49"/>
  <c r="AJ705" i="49"/>
  <c r="AO705" i="49"/>
  <c r="J974" i="49"/>
  <c r="G974" i="49"/>
  <c r="K974" i="49"/>
  <c r="M974" i="49"/>
  <c r="P974" i="49"/>
  <c r="N974" i="49"/>
  <c r="O974" i="49"/>
  <c r="P1000" i="49"/>
  <c r="N1000" i="49"/>
  <c r="J1000" i="49"/>
  <c r="O1000" i="49"/>
  <c r="G1000" i="49"/>
  <c r="K1000" i="49"/>
  <c r="M1000" i="49"/>
  <c r="O753" i="49"/>
  <c r="M753" i="49"/>
  <c r="K753" i="49"/>
  <c r="P753" i="49"/>
  <c r="G753" i="49"/>
  <c r="N753" i="49"/>
  <c r="J753" i="49"/>
  <c r="T697" i="49"/>
  <c r="AP697" i="49"/>
  <c r="Z697" i="49"/>
  <c r="AK697" i="49"/>
  <c r="AF697" i="49"/>
  <c r="H707" i="49"/>
  <c r="R707" i="49"/>
  <c r="AR988" i="49"/>
  <c r="V988" i="49"/>
  <c r="AM988" i="49"/>
  <c r="AH988" i="49"/>
  <c r="AB988" i="49"/>
  <c r="AO421" i="49"/>
  <c r="AE421" i="49"/>
  <c r="Y421" i="49"/>
  <c r="S421" i="49"/>
  <c r="AJ421" i="49"/>
  <c r="T1022" i="49"/>
  <c r="AK1022" i="49"/>
  <c r="AP1022" i="49"/>
  <c r="AF1022" i="49"/>
  <c r="Z1022" i="49"/>
  <c r="AK882" i="49"/>
  <c r="AP882" i="49"/>
  <c r="AF882" i="49"/>
  <c r="Z882" i="49"/>
  <c r="T882" i="49"/>
  <c r="AJ796" i="49"/>
  <c r="AO796" i="49"/>
  <c r="AE796" i="49"/>
  <c r="S796" i="49"/>
  <c r="Y796" i="49"/>
  <c r="R470" i="49"/>
  <c r="H470" i="49"/>
  <c r="AN885" i="49"/>
  <c r="AC885" i="49"/>
  <c r="W885" i="49"/>
  <c r="AS885" i="49"/>
  <c r="AI885" i="49"/>
  <c r="G755" i="49"/>
  <c r="N755" i="49"/>
  <c r="J755" i="49"/>
  <c r="O755" i="49"/>
  <c r="M755" i="49"/>
  <c r="K755" i="49"/>
  <c r="P755" i="49"/>
  <c r="AR1048" i="49"/>
  <c r="AH1048" i="49"/>
  <c r="AB1048" i="49"/>
  <c r="V1048" i="49"/>
  <c r="AM1048" i="49"/>
  <c r="AO794" i="49"/>
  <c r="Y794" i="49"/>
  <c r="AJ794" i="49"/>
  <c r="AE794" i="49"/>
  <c r="S794" i="49"/>
  <c r="Y561" i="49"/>
  <c r="AJ561" i="49"/>
  <c r="AO561" i="49"/>
  <c r="AE561" i="49"/>
  <c r="S561" i="49"/>
  <c r="AM699" i="49"/>
  <c r="AR699" i="49"/>
  <c r="AB699" i="49"/>
  <c r="V699" i="49"/>
  <c r="AH699" i="49"/>
  <c r="AO808" i="49"/>
  <c r="Y808" i="49"/>
  <c r="AJ808" i="49"/>
  <c r="AE808" i="49"/>
  <c r="S808" i="49"/>
  <c r="V1039" i="49"/>
  <c r="AH1039" i="49"/>
  <c r="AR1039" i="49"/>
  <c r="AB1039" i="49"/>
  <c r="AM1039" i="49"/>
  <c r="AP565" i="49"/>
  <c r="AF565" i="49"/>
  <c r="Z565" i="49"/>
  <c r="T565" i="49"/>
  <c r="AK565" i="49"/>
  <c r="AH997" i="49"/>
  <c r="V997" i="49"/>
  <c r="AM997" i="49"/>
  <c r="AR997" i="49"/>
  <c r="AB997" i="49"/>
  <c r="H795" i="49"/>
  <c r="R795" i="49"/>
  <c r="AM899" i="49"/>
  <c r="AH899" i="49"/>
  <c r="V899" i="49"/>
  <c r="AR899" i="49"/>
  <c r="AB899" i="49"/>
  <c r="AK789" i="49"/>
  <c r="Z789" i="49"/>
  <c r="AF789" i="49"/>
  <c r="T789" i="49"/>
  <c r="AP789" i="49"/>
  <c r="AK842" i="49"/>
  <c r="AP842" i="49"/>
  <c r="Z842" i="49"/>
  <c r="AF842" i="49"/>
  <c r="T842" i="49"/>
  <c r="AP976" i="49"/>
  <c r="T976" i="49"/>
  <c r="AK976" i="49"/>
  <c r="AF976" i="49"/>
  <c r="Z976" i="49"/>
  <c r="AI1021" i="49"/>
  <c r="AC1021" i="49"/>
  <c r="AN1021" i="49"/>
  <c r="AS1021" i="49"/>
  <c r="W1021" i="49"/>
  <c r="P982" i="49"/>
  <c r="N982" i="49"/>
  <c r="J982" i="49"/>
  <c r="O982" i="49"/>
  <c r="G982" i="49"/>
  <c r="K982" i="49"/>
  <c r="M982" i="49"/>
  <c r="J979" i="49"/>
  <c r="M979" i="49"/>
  <c r="K979" i="49"/>
  <c r="P979" i="49"/>
  <c r="G979" i="49"/>
  <c r="N979" i="49"/>
  <c r="O979" i="49"/>
  <c r="AF926" i="49"/>
  <c r="Z926" i="49"/>
  <c r="T926" i="49"/>
  <c r="AK926" i="49"/>
  <c r="AP926" i="49"/>
  <c r="AR380" i="49"/>
  <c r="AH380" i="49"/>
  <c r="AB380" i="49"/>
  <c r="V380" i="49"/>
  <c r="AM380" i="49"/>
  <c r="V375" i="49"/>
  <c r="AM375" i="49"/>
  <c r="AR375" i="49"/>
  <c r="AH375" i="49"/>
  <c r="AB375" i="49"/>
  <c r="AN376" i="49"/>
  <c r="AI376" i="49"/>
  <c r="W376" i="49"/>
  <c r="AS376" i="49"/>
  <c r="AC376" i="49"/>
  <c r="AN903" i="49"/>
  <c r="AC903" i="49"/>
  <c r="W903" i="49"/>
  <c r="AS903" i="49"/>
  <c r="AI903" i="49"/>
  <c r="H752" i="49"/>
  <c r="R752" i="49"/>
  <c r="R1025" i="49"/>
  <c r="H1025" i="49"/>
  <c r="AP702" i="49"/>
  <c r="T702" i="49"/>
  <c r="AK702" i="49"/>
  <c r="Z702" i="49"/>
  <c r="AF702" i="49"/>
  <c r="AK797" i="49"/>
  <c r="AP797" i="49"/>
  <c r="Z797" i="49"/>
  <c r="T797" i="49"/>
  <c r="AF797" i="49"/>
  <c r="T892" i="49"/>
  <c r="AP892" i="49"/>
  <c r="AF892" i="49"/>
  <c r="Z892" i="49"/>
  <c r="AK892" i="49"/>
  <c r="AN934" i="49"/>
  <c r="AS934" i="49"/>
  <c r="AI934" i="49"/>
  <c r="W934" i="49"/>
  <c r="AC934" i="49"/>
  <c r="R952" i="49"/>
  <c r="H952" i="49"/>
  <c r="Y615" i="49"/>
  <c r="AJ615" i="49"/>
  <c r="AE615" i="49"/>
  <c r="S615" i="49"/>
  <c r="AO615" i="49"/>
  <c r="H713" i="49"/>
  <c r="R713" i="49"/>
  <c r="O932" i="49"/>
  <c r="K932" i="49"/>
  <c r="M932" i="49"/>
  <c r="P932" i="49"/>
  <c r="N932" i="49"/>
  <c r="J932" i="49"/>
  <c r="G932" i="49"/>
  <c r="N743" i="49"/>
  <c r="J743" i="49"/>
  <c r="O743" i="49"/>
  <c r="M743" i="49"/>
  <c r="K743" i="49"/>
  <c r="P743" i="49"/>
  <c r="G743" i="49"/>
  <c r="O1095" i="49"/>
  <c r="P1095" i="49"/>
  <c r="N1095" i="49"/>
  <c r="J1095" i="49"/>
  <c r="G1095" i="49"/>
  <c r="K1095" i="49"/>
  <c r="M1095" i="49"/>
  <c r="AM950" i="49"/>
  <c r="AR950" i="49"/>
  <c r="AH950" i="49"/>
  <c r="AB950" i="49"/>
  <c r="V950" i="49"/>
  <c r="H891" i="49"/>
  <c r="R891" i="49"/>
  <c r="AF1028" i="49"/>
  <c r="Z1028" i="49"/>
  <c r="T1028" i="49"/>
  <c r="AK1028" i="49"/>
  <c r="AP1028" i="49"/>
  <c r="R1097" i="49"/>
  <c r="H1097" i="49"/>
  <c r="AN378" i="49"/>
  <c r="AI378" i="49"/>
  <c r="W378" i="49"/>
  <c r="AS378" i="49"/>
  <c r="AC378" i="49"/>
  <c r="R972" i="49"/>
  <c r="H972" i="49"/>
  <c r="S980" i="49"/>
  <c r="AO980" i="49"/>
  <c r="Y980" i="49"/>
  <c r="AE980" i="49"/>
  <c r="AJ980" i="49"/>
  <c r="AP896" i="49"/>
  <c r="AF896" i="49"/>
  <c r="Z896" i="49"/>
  <c r="T896" i="49"/>
  <c r="AK896" i="49"/>
  <c r="AM652" i="49"/>
  <c r="V652" i="49"/>
  <c r="AR652" i="49"/>
  <c r="AB652" i="49"/>
  <c r="AH652" i="49"/>
  <c r="AN712" i="49"/>
  <c r="AI712" i="49"/>
  <c r="W712" i="49"/>
  <c r="AS712" i="49"/>
  <c r="AC712" i="49"/>
  <c r="O1075" i="49"/>
  <c r="M1075" i="49"/>
  <c r="K1075" i="49"/>
  <c r="N1075" i="49"/>
  <c r="J1075" i="49"/>
  <c r="P1075" i="49"/>
  <c r="G1075" i="49"/>
  <c r="R880" i="49"/>
  <c r="H880" i="49"/>
  <c r="AP604" i="49"/>
  <c r="AF604" i="49"/>
  <c r="T604" i="49"/>
  <c r="AK604" i="49"/>
  <c r="Z604" i="49"/>
  <c r="AN1030" i="49"/>
  <c r="W1030" i="49"/>
  <c r="AC1030" i="49"/>
  <c r="AS1030" i="49"/>
  <c r="AI1030" i="49"/>
  <c r="AN1031" i="49"/>
  <c r="AS1031" i="49"/>
  <c r="AI1031" i="49"/>
  <c r="AC1031" i="49"/>
  <c r="W1031" i="49"/>
  <c r="AC905" i="49"/>
  <c r="W905" i="49"/>
  <c r="AN905" i="49"/>
  <c r="AS905" i="49"/>
  <c r="AI905" i="49"/>
  <c r="T1042" i="49"/>
  <c r="AK1042" i="49"/>
  <c r="AP1042" i="49"/>
  <c r="AF1042" i="49"/>
  <c r="Z1042" i="49"/>
  <c r="AR705" i="49"/>
  <c r="AB705" i="49"/>
  <c r="AH705" i="49"/>
  <c r="AM705" i="49"/>
  <c r="V705" i="49"/>
  <c r="W806" i="49"/>
  <c r="AS806" i="49"/>
  <c r="AN806" i="49"/>
  <c r="AI806" i="49"/>
  <c r="AC806" i="49"/>
  <c r="AN1048" i="49"/>
  <c r="AI1048" i="49"/>
  <c r="W1048" i="49"/>
  <c r="AC1048" i="49"/>
  <c r="AS1048" i="49"/>
  <c r="P420" i="49"/>
  <c r="N420" i="49"/>
  <c r="J420" i="49"/>
  <c r="O420" i="49"/>
  <c r="G420" i="49"/>
  <c r="K420" i="49"/>
  <c r="M420" i="49"/>
  <c r="AF889" i="49"/>
  <c r="T889" i="49"/>
  <c r="AP889" i="49"/>
  <c r="Z889" i="49"/>
  <c r="AK889" i="49"/>
  <c r="V381" i="49"/>
  <c r="AM381" i="49"/>
  <c r="AR381" i="49"/>
  <c r="AH381" i="49"/>
  <c r="AB381" i="49"/>
  <c r="AR713" i="49"/>
  <c r="AB713" i="49"/>
  <c r="AH713" i="49"/>
  <c r="V713" i="49"/>
  <c r="AM713" i="49"/>
  <c r="J986" i="49"/>
  <c r="G986" i="49"/>
  <c r="O986" i="49"/>
  <c r="K986" i="49"/>
  <c r="M986" i="49"/>
  <c r="P986" i="49"/>
  <c r="N986" i="49"/>
  <c r="AH1097" i="49"/>
  <c r="AB1097" i="49"/>
  <c r="AR1097" i="49"/>
  <c r="V1097" i="49"/>
  <c r="AM1097" i="49"/>
  <c r="N18" i="43"/>
  <c r="J14" i="44"/>
  <c r="AA14" i="44" s="1"/>
  <c r="AF792" i="49"/>
  <c r="Z792" i="49"/>
  <c r="AK792" i="49"/>
  <c r="AP792" i="49"/>
  <c r="T792" i="49"/>
  <c r="R610" i="49"/>
  <c r="H610" i="49"/>
  <c r="AB793" i="49"/>
  <c r="AM793" i="49"/>
  <c r="AH793" i="49"/>
  <c r="V793" i="49"/>
  <c r="AR793" i="49"/>
  <c r="S992" i="49"/>
  <c r="AO992" i="49"/>
  <c r="Y992" i="49"/>
  <c r="AJ992" i="49"/>
  <c r="AE992" i="49"/>
  <c r="W427" i="49"/>
  <c r="AS427" i="49"/>
  <c r="AI427" i="49"/>
  <c r="AN427" i="49"/>
  <c r="AC427" i="49"/>
  <c r="H611" i="49"/>
  <c r="R611" i="49"/>
  <c r="AC897" i="49"/>
  <c r="AN897" i="49"/>
  <c r="W897" i="49"/>
  <c r="AS897" i="49"/>
  <c r="AI897" i="49"/>
  <c r="AR1026" i="49"/>
  <c r="AH1026" i="49"/>
  <c r="AB1026" i="49"/>
  <c r="V1026" i="49"/>
  <c r="AM1026" i="49"/>
  <c r="AS1065" i="49"/>
  <c r="AI1065" i="49"/>
  <c r="AC1065" i="49"/>
  <c r="W1065" i="49"/>
  <c r="AN1065" i="49"/>
  <c r="AO1073" i="49"/>
  <c r="AE1073" i="49"/>
  <c r="S1073" i="49"/>
  <c r="AJ1073" i="49"/>
  <c r="Y1073" i="49"/>
  <c r="AJ894" i="49"/>
  <c r="AE894" i="49"/>
  <c r="S894" i="49"/>
  <c r="AO894" i="49"/>
  <c r="Y894" i="49"/>
  <c r="R805" i="49"/>
  <c r="H805" i="49"/>
  <c r="AS901" i="49"/>
  <c r="AI901" i="49"/>
  <c r="AC901" i="49"/>
  <c r="W901" i="49"/>
  <c r="AN901" i="49"/>
  <c r="AB980" i="49"/>
  <c r="AR980" i="49"/>
  <c r="AH980" i="49"/>
  <c r="AM980" i="49"/>
  <c r="V980" i="49"/>
  <c r="J650" i="49"/>
  <c r="O650" i="49"/>
  <c r="M650" i="49"/>
  <c r="K650" i="49"/>
  <c r="N650" i="49"/>
  <c r="P650" i="49"/>
  <c r="G650" i="49"/>
  <c r="O940" i="49"/>
  <c r="J940" i="49"/>
  <c r="G940" i="49"/>
  <c r="K940" i="49"/>
  <c r="M940" i="49"/>
  <c r="N940" i="49"/>
  <c r="P940" i="49"/>
  <c r="P747" i="49"/>
  <c r="G747" i="49"/>
  <c r="N747" i="49"/>
  <c r="J747" i="49"/>
  <c r="O747" i="49"/>
  <c r="M747" i="49"/>
  <c r="K747" i="49"/>
  <c r="M1071" i="49"/>
  <c r="K1071" i="49"/>
  <c r="N1071" i="49"/>
  <c r="J1071" i="49"/>
  <c r="P1071" i="49"/>
  <c r="G1071" i="49"/>
  <c r="O1071" i="49"/>
  <c r="AJ896" i="49"/>
  <c r="AO896" i="49"/>
  <c r="AE896" i="49"/>
  <c r="Y896" i="49"/>
  <c r="S896" i="49"/>
  <c r="AF468" i="49"/>
  <c r="Z468" i="49"/>
  <c r="T468" i="49"/>
  <c r="AK468" i="49"/>
  <c r="AP468" i="49"/>
  <c r="O936" i="49"/>
  <c r="J936" i="49"/>
  <c r="G936" i="49"/>
  <c r="K936" i="49"/>
  <c r="M936" i="49"/>
  <c r="P936" i="49"/>
  <c r="N936" i="49"/>
  <c r="P761" i="49"/>
  <c r="G761" i="49"/>
  <c r="N761" i="49"/>
  <c r="J761" i="49"/>
  <c r="O761" i="49"/>
  <c r="M761" i="49"/>
  <c r="K761" i="49"/>
  <c r="R856" i="49"/>
  <c r="H856" i="49"/>
  <c r="AK854" i="49"/>
  <c r="T854" i="49"/>
  <c r="AF854" i="49"/>
  <c r="AP854" i="49"/>
  <c r="Z854" i="49"/>
  <c r="AO887" i="49"/>
  <c r="AE887" i="49"/>
  <c r="Y887" i="49"/>
  <c r="S887" i="49"/>
  <c r="AJ887" i="49"/>
  <c r="AO652" i="49"/>
  <c r="Y652" i="49"/>
  <c r="S652" i="49"/>
  <c r="AJ652" i="49"/>
  <c r="AE652" i="49"/>
  <c r="AS513" i="49"/>
  <c r="AI513" i="49"/>
  <c r="AC513" i="49"/>
  <c r="W513" i="49"/>
  <c r="AN513" i="49"/>
  <c r="AJ890" i="49"/>
  <c r="Y890" i="49"/>
  <c r="AE890" i="49"/>
  <c r="AO890" i="49"/>
  <c r="S890" i="49"/>
  <c r="AI788" i="49"/>
  <c r="AC788" i="49"/>
  <c r="AN788" i="49"/>
  <c r="AS788" i="49"/>
  <c r="W788" i="49"/>
  <c r="AP804" i="49"/>
  <c r="AF804" i="49"/>
  <c r="Z804" i="49"/>
  <c r="T804" i="49"/>
  <c r="AK804" i="49"/>
  <c r="AM704" i="49"/>
  <c r="AR704" i="49"/>
  <c r="AH704" i="49"/>
  <c r="AB704" i="49"/>
  <c r="V704" i="49"/>
  <c r="AP712" i="49"/>
  <c r="AF712" i="49"/>
  <c r="Z712" i="49"/>
  <c r="T712" i="49"/>
  <c r="AK712" i="49"/>
  <c r="R698" i="49"/>
  <c r="H698" i="49"/>
  <c r="AI807" i="49"/>
  <c r="AC807" i="49"/>
  <c r="W807" i="49"/>
  <c r="AS807" i="49"/>
  <c r="AN807" i="49"/>
  <c r="Z374" i="49"/>
  <c r="AK374" i="49"/>
  <c r="T374" i="49"/>
  <c r="AP374" i="49"/>
  <c r="AF374" i="49"/>
  <c r="O1074" i="49"/>
  <c r="N1074" i="49"/>
  <c r="J1074" i="49"/>
  <c r="G1074" i="49"/>
  <c r="K1074" i="49"/>
  <c r="M1074" i="49"/>
  <c r="P1074" i="49"/>
  <c r="O657" i="49"/>
  <c r="J657" i="49"/>
  <c r="G657" i="49"/>
  <c r="K657" i="49"/>
  <c r="M657" i="49"/>
  <c r="P657" i="49"/>
  <c r="N657" i="49"/>
  <c r="O937" i="49"/>
  <c r="M937" i="49"/>
  <c r="K937" i="49"/>
  <c r="N937" i="49"/>
  <c r="J937" i="49"/>
  <c r="P937" i="49"/>
  <c r="G937" i="49"/>
  <c r="AE758" i="49"/>
  <c r="S758" i="49"/>
  <c r="Y758" i="49"/>
  <c r="AJ758" i="49"/>
  <c r="AO758" i="49"/>
  <c r="AF756" i="49"/>
  <c r="Z756" i="49"/>
  <c r="T756" i="49"/>
  <c r="AK756" i="49"/>
  <c r="AP756" i="49"/>
  <c r="H473" i="49"/>
  <c r="R473" i="49"/>
  <c r="AS617" i="49"/>
  <c r="AI617" i="49"/>
  <c r="AC617" i="49"/>
  <c r="W617" i="49"/>
  <c r="AN617" i="49"/>
  <c r="H895" i="49"/>
  <c r="R895" i="49"/>
  <c r="AK1023" i="49"/>
  <c r="AP1023" i="49"/>
  <c r="T1023" i="49"/>
  <c r="AF1023" i="49"/>
  <c r="Z1023" i="49"/>
  <c r="AF700" i="49"/>
  <c r="Z700" i="49"/>
  <c r="T700" i="49"/>
  <c r="AK700" i="49"/>
  <c r="AP700" i="49"/>
  <c r="AH880" i="49"/>
  <c r="AB880" i="49"/>
  <c r="V880" i="49"/>
  <c r="AM880" i="49"/>
  <c r="AR880" i="49"/>
  <c r="R1024" i="49"/>
  <c r="H1024" i="49"/>
  <c r="AF791" i="49"/>
  <c r="AP791" i="49"/>
  <c r="Z791" i="49"/>
  <c r="T791" i="49"/>
  <c r="AK791" i="49"/>
  <c r="T475" i="49"/>
  <c r="AP475" i="49"/>
  <c r="Z475" i="49"/>
  <c r="AF475" i="49"/>
  <c r="AK475" i="49"/>
  <c r="AO604" i="49"/>
  <c r="AJ604" i="49"/>
  <c r="AE604" i="49"/>
  <c r="S604" i="49"/>
  <c r="Y604" i="49"/>
  <c r="V660" i="49"/>
  <c r="AB660" i="49"/>
  <c r="AM660" i="49"/>
  <c r="AH660" i="49"/>
  <c r="AR660" i="49"/>
  <c r="H799" i="49"/>
  <c r="R799" i="49"/>
  <c r="AH1019" i="49"/>
  <c r="V1019" i="49"/>
  <c r="AB1019" i="49"/>
  <c r="AM1019" i="49"/>
  <c r="AR1019" i="49"/>
  <c r="Z1027" i="49"/>
  <c r="T1027" i="49"/>
  <c r="AK1027" i="49"/>
  <c r="AP1027" i="49"/>
  <c r="AF1027" i="49"/>
  <c r="V1081" i="49"/>
  <c r="AM1081" i="49"/>
  <c r="AR1081" i="49"/>
  <c r="AB1081" i="49"/>
  <c r="AH1081" i="49"/>
  <c r="AN938" i="49"/>
  <c r="AS938" i="49"/>
  <c r="AC938" i="49"/>
  <c r="AI938" i="49"/>
  <c r="W938" i="49"/>
  <c r="O659" i="49"/>
  <c r="J659" i="49"/>
  <c r="G659" i="49"/>
  <c r="K659" i="49"/>
  <c r="M659" i="49"/>
  <c r="P659" i="49"/>
  <c r="N659" i="49"/>
  <c r="N751" i="49"/>
  <c r="J751" i="49"/>
  <c r="O751" i="49"/>
  <c r="M751" i="49"/>
  <c r="K751" i="49"/>
  <c r="P751" i="49"/>
  <c r="G751" i="49"/>
  <c r="O939" i="49"/>
  <c r="M939" i="49"/>
  <c r="N939" i="49"/>
  <c r="J939" i="49"/>
  <c r="K939" i="49"/>
  <c r="P939" i="49"/>
  <c r="G939" i="49"/>
  <c r="AH425" i="49"/>
  <c r="AM425" i="49"/>
  <c r="AR425" i="49"/>
  <c r="V425" i="49"/>
  <c r="AB425" i="49"/>
  <c r="AM609" i="49"/>
  <c r="AR609" i="49"/>
  <c r="AB609" i="49"/>
  <c r="AH609" i="49"/>
  <c r="V609" i="49"/>
  <c r="R708" i="49"/>
  <c r="H708" i="49"/>
  <c r="AJ888" i="49"/>
  <c r="AO888" i="49"/>
  <c r="Y888" i="49"/>
  <c r="AE888" i="49"/>
  <c r="S888" i="49"/>
  <c r="AN904" i="49"/>
  <c r="AI904" i="49"/>
  <c r="W904" i="49"/>
  <c r="AS904" i="49"/>
  <c r="AC904" i="49"/>
  <c r="AK942" i="49"/>
  <c r="AP942" i="49"/>
  <c r="AF942" i="49"/>
  <c r="Z942" i="49"/>
  <c r="T942" i="49"/>
  <c r="Y569" i="49"/>
  <c r="AJ569" i="49"/>
  <c r="AE569" i="49"/>
  <c r="S569" i="49"/>
  <c r="AO569" i="49"/>
  <c r="AP905" i="49"/>
  <c r="Z905" i="49"/>
  <c r="AF905" i="49"/>
  <c r="T905" i="49"/>
  <c r="AK905" i="49"/>
  <c r="AR886" i="49"/>
  <c r="AH886" i="49"/>
  <c r="AB886" i="49"/>
  <c r="V886" i="49"/>
  <c r="AM886" i="49"/>
  <c r="AC760" i="49"/>
  <c r="AN760" i="49"/>
  <c r="AI760" i="49"/>
  <c r="W760" i="49"/>
  <c r="AS760" i="49"/>
  <c r="S803" i="49"/>
  <c r="AJ803" i="49"/>
  <c r="AO803" i="49"/>
  <c r="AE803" i="49"/>
  <c r="Y803" i="49"/>
  <c r="AE1042" i="49"/>
  <c r="S1042" i="49"/>
  <c r="Y1042" i="49"/>
  <c r="AO1042" i="49"/>
  <c r="AJ1042" i="49"/>
  <c r="AH1001" i="49"/>
  <c r="V1001" i="49"/>
  <c r="AM1001" i="49"/>
  <c r="AR1001" i="49"/>
  <c r="AB1001" i="49"/>
  <c r="H605" i="49"/>
  <c r="R605" i="49"/>
  <c r="Y703" i="49"/>
  <c r="S703" i="49"/>
  <c r="AJ703" i="49"/>
  <c r="AO703" i="49"/>
  <c r="AE703" i="49"/>
  <c r="AM711" i="49"/>
  <c r="AB711" i="49"/>
  <c r="AH711" i="49"/>
  <c r="V711" i="49"/>
  <c r="AR711" i="49"/>
  <c r="AO883" i="49"/>
  <c r="AE883" i="49"/>
  <c r="AJ883" i="49"/>
  <c r="Y883" i="49"/>
  <c r="S883" i="49"/>
  <c r="AE1043" i="49"/>
  <c r="Y1043" i="49"/>
  <c r="S1043" i="49"/>
  <c r="AJ1043" i="49"/>
  <c r="AO1043" i="49"/>
  <c r="AP1036" i="49"/>
  <c r="AF1036" i="49"/>
  <c r="Z1036" i="49"/>
  <c r="T1036" i="49"/>
  <c r="AK1036" i="49"/>
  <c r="AK1044" i="49"/>
  <c r="AP1044" i="49"/>
  <c r="AF1044" i="49"/>
  <c r="Z1044" i="49"/>
  <c r="T1044" i="49"/>
  <c r="AO521" i="49"/>
  <c r="AE521" i="49"/>
  <c r="Y521" i="49"/>
  <c r="S521" i="49"/>
  <c r="AJ521" i="49"/>
  <c r="AS705" i="49"/>
  <c r="AC705" i="49"/>
  <c r="W705" i="49"/>
  <c r="AN705" i="49"/>
  <c r="AI705" i="49"/>
  <c r="N742" i="49"/>
  <c r="J742" i="49"/>
  <c r="G742" i="49"/>
  <c r="O742" i="49"/>
  <c r="K742" i="49"/>
  <c r="M742" i="49"/>
  <c r="P742" i="49"/>
  <c r="O1085" i="49"/>
  <c r="P1085" i="49"/>
  <c r="G1085" i="49"/>
  <c r="K1085" i="49"/>
  <c r="N1085" i="49"/>
  <c r="J1085" i="49"/>
  <c r="M1085" i="49"/>
  <c r="K514" i="49"/>
  <c r="N514" i="49"/>
  <c r="G514" i="49"/>
  <c r="M514" i="49"/>
  <c r="O514" i="49"/>
  <c r="P514" i="49"/>
  <c r="J514" i="49"/>
  <c r="AK467" i="49"/>
  <c r="AF467" i="49"/>
  <c r="T467" i="49"/>
  <c r="AP467" i="49"/>
  <c r="Z467" i="49"/>
  <c r="AR697" i="49"/>
  <c r="AB697" i="49"/>
  <c r="AH697" i="49"/>
  <c r="V697" i="49"/>
  <c r="AM697" i="49"/>
  <c r="AP902" i="49"/>
  <c r="AF902" i="49"/>
  <c r="Z902" i="49"/>
  <c r="T902" i="49"/>
  <c r="AK902" i="49"/>
  <c r="AS421" i="49"/>
  <c r="AI421" i="49"/>
  <c r="AC421" i="49"/>
  <c r="W421" i="49"/>
  <c r="AN421" i="49"/>
  <c r="R1022" i="49"/>
  <c r="H1022" i="49"/>
  <c r="R882" i="49"/>
  <c r="H882" i="49"/>
  <c r="AS796" i="49"/>
  <c r="W796" i="49"/>
  <c r="AN796" i="49"/>
  <c r="AC796" i="49"/>
  <c r="AI796" i="49"/>
  <c r="AR470" i="49"/>
  <c r="AH470" i="49"/>
  <c r="AB470" i="49"/>
  <c r="V470" i="49"/>
  <c r="AM470" i="49"/>
  <c r="AH806" i="49"/>
  <c r="AB806" i="49"/>
  <c r="AM806" i="49"/>
  <c r="V806" i="49"/>
  <c r="AR806" i="49"/>
  <c r="AK885" i="49"/>
  <c r="AF885" i="49"/>
  <c r="T885" i="49"/>
  <c r="AP885" i="49"/>
  <c r="Z885" i="49"/>
  <c r="Z1045" i="49"/>
  <c r="AK1045" i="49"/>
  <c r="AF1045" i="49"/>
  <c r="T1045" i="49"/>
  <c r="AP1045" i="49"/>
  <c r="AF1089" i="49"/>
  <c r="T1089" i="49"/>
  <c r="AP1089" i="49"/>
  <c r="Z1089" i="49"/>
  <c r="AK1089" i="49"/>
  <c r="N515" i="49"/>
  <c r="J515" i="49"/>
  <c r="O515" i="49"/>
  <c r="M515" i="49"/>
  <c r="K515" i="49"/>
  <c r="P515" i="49"/>
  <c r="G515" i="49"/>
  <c r="M746" i="49"/>
  <c r="O746" i="49"/>
  <c r="P746" i="49"/>
  <c r="N746" i="49"/>
  <c r="J746" i="49"/>
  <c r="G746" i="49"/>
  <c r="K746" i="49"/>
  <c r="O1068" i="49"/>
  <c r="K1068" i="49"/>
  <c r="M1068" i="49"/>
  <c r="P1068" i="49"/>
  <c r="N1068" i="49"/>
  <c r="J1068" i="49"/>
  <c r="G1068" i="49"/>
  <c r="N566" i="49"/>
  <c r="J566" i="49"/>
  <c r="O566" i="49"/>
  <c r="M566" i="49"/>
  <c r="K566" i="49"/>
  <c r="P566" i="49"/>
  <c r="G566" i="49"/>
  <c r="M993" i="49"/>
  <c r="G993" i="49"/>
  <c r="N993" i="49"/>
  <c r="J993" i="49"/>
  <c r="O993" i="49"/>
  <c r="K993" i="49"/>
  <c r="P993" i="49"/>
  <c r="AF1048" i="49"/>
  <c r="Z1048" i="49"/>
  <c r="T1048" i="49"/>
  <c r="AP1048" i="49"/>
  <c r="AK1048" i="49"/>
  <c r="AN794" i="49"/>
  <c r="W794" i="49"/>
  <c r="AS794" i="49"/>
  <c r="AC794" i="49"/>
  <c r="AI794" i="49"/>
  <c r="AR561" i="49"/>
  <c r="AH561" i="49"/>
  <c r="AB561" i="49"/>
  <c r="V561" i="49"/>
  <c r="AM561" i="49"/>
  <c r="AI808" i="49"/>
  <c r="W808" i="49"/>
  <c r="AN808" i="49"/>
  <c r="AS808" i="49"/>
  <c r="AC808" i="49"/>
  <c r="AO802" i="49"/>
  <c r="Y802" i="49"/>
  <c r="AJ802" i="49"/>
  <c r="AE802" i="49"/>
  <c r="S802" i="49"/>
  <c r="AM789" i="49"/>
  <c r="AH789" i="49"/>
  <c r="V789" i="49"/>
  <c r="AB789" i="49"/>
  <c r="AR789" i="49"/>
  <c r="AK1021" i="49"/>
  <c r="AP1021" i="49"/>
  <c r="Z1021" i="49"/>
  <c r="T1021" i="49"/>
  <c r="AF1021" i="49"/>
  <c r="AE1029" i="49"/>
  <c r="Y1029" i="49"/>
  <c r="AO1029" i="49"/>
  <c r="AJ1029" i="49"/>
  <c r="S1029" i="49"/>
  <c r="P518" i="49"/>
  <c r="M518" i="49"/>
  <c r="K518" i="49"/>
  <c r="N518" i="49"/>
  <c r="O518" i="49"/>
  <c r="J518" i="49"/>
  <c r="G518" i="49"/>
  <c r="O757" i="49"/>
  <c r="M757" i="49"/>
  <c r="K757" i="49"/>
  <c r="P757" i="49"/>
  <c r="G757" i="49"/>
  <c r="N757" i="49"/>
  <c r="J757" i="49"/>
  <c r="R926" i="49"/>
  <c r="H926" i="49"/>
  <c r="R380" i="49"/>
  <c r="H380" i="49"/>
  <c r="R903" i="49"/>
  <c r="H903" i="49"/>
  <c r="AH1038" i="49"/>
  <c r="AB1038" i="49"/>
  <c r="V1038" i="49"/>
  <c r="AM1038" i="49"/>
  <c r="AR1038" i="49"/>
  <c r="AK1093" i="49"/>
  <c r="AP1093" i="49"/>
  <c r="Z1093" i="49"/>
  <c r="T1093" i="49"/>
  <c r="AF1093" i="49"/>
  <c r="AR466" i="49"/>
  <c r="AH466" i="49"/>
  <c r="AB466" i="49"/>
  <c r="V466" i="49"/>
  <c r="AM466" i="49"/>
  <c r="H709" i="49"/>
  <c r="R709" i="49"/>
  <c r="H889" i="49"/>
  <c r="R889" i="49"/>
  <c r="R702" i="49"/>
  <c r="H702" i="49"/>
  <c r="R838" i="49"/>
  <c r="H838" i="49"/>
  <c r="AC381" i="49"/>
  <c r="W381" i="49"/>
  <c r="AN381" i="49"/>
  <c r="AI381" i="49"/>
  <c r="AS381" i="49"/>
  <c r="V797" i="49"/>
  <c r="AR797" i="49"/>
  <c r="AB797" i="49"/>
  <c r="AM797" i="49"/>
  <c r="AH797" i="49"/>
  <c r="R892" i="49"/>
  <c r="H892" i="49"/>
  <c r="AI952" i="49"/>
  <c r="W952" i="49"/>
  <c r="AS952" i="49"/>
  <c r="AC952" i="49"/>
  <c r="AN952" i="49"/>
  <c r="AC615" i="49"/>
  <c r="AN615" i="49"/>
  <c r="AS615" i="49"/>
  <c r="AI615" i="49"/>
  <c r="W615" i="49"/>
  <c r="AS891" i="49"/>
  <c r="AI891" i="49"/>
  <c r="AN891" i="49"/>
  <c r="AC891" i="49"/>
  <c r="W891" i="49"/>
  <c r="R1028" i="49"/>
  <c r="H1028" i="49"/>
  <c r="AE1097" i="49"/>
  <c r="AO1097" i="49"/>
  <c r="Y1097" i="49"/>
  <c r="S1097" i="49"/>
  <c r="AJ1097" i="49"/>
  <c r="AE793" i="49"/>
  <c r="Y793" i="49"/>
  <c r="S793" i="49"/>
  <c r="AO793" i="49"/>
  <c r="AJ793" i="49"/>
  <c r="O558" i="49"/>
  <c r="M558" i="49"/>
  <c r="K558" i="49"/>
  <c r="P558" i="49"/>
  <c r="N558" i="49"/>
  <c r="J558" i="49"/>
  <c r="G558" i="49"/>
  <c r="AH893" i="49"/>
  <c r="V893" i="49"/>
  <c r="AR893" i="49"/>
  <c r="AB893" i="49"/>
  <c r="AM893" i="49"/>
  <c r="AO756" i="49"/>
  <c r="Y756" i="49"/>
  <c r="AE756" i="49"/>
  <c r="S756" i="49"/>
  <c r="AJ756" i="49"/>
  <c r="AR895" i="49"/>
  <c r="AH895" i="49"/>
  <c r="AB895" i="49"/>
  <c r="V895" i="49"/>
  <c r="AM895" i="49"/>
  <c r="Z701" i="49"/>
  <c r="AK701" i="49"/>
  <c r="AF701" i="49"/>
  <c r="T701" i="49"/>
  <c r="AP701" i="49"/>
  <c r="S930" i="49"/>
  <c r="AJ930" i="49"/>
  <c r="AO930" i="49"/>
  <c r="Y930" i="49"/>
  <c r="AE930" i="49"/>
  <c r="J990" i="49"/>
  <c r="N990" i="49"/>
  <c r="G990" i="49"/>
  <c r="K990" i="49"/>
  <c r="O990" i="49"/>
  <c r="M990" i="49"/>
  <c r="P990" i="49"/>
  <c r="R377" i="49"/>
  <c r="H377" i="49"/>
  <c r="AJ1044" i="49"/>
  <c r="AE1044" i="49"/>
  <c r="S1044" i="49"/>
  <c r="AO1044" i="49"/>
  <c r="Y1044" i="49"/>
  <c r="AS902" i="49"/>
  <c r="AC902" i="49"/>
  <c r="AN902" i="49"/>
  <c r="AI902" i="49"/>
  <c r="W902" i="49"/>
  <c r="AP796" i="49"/>
  <c r="AF796" i="49"/>
  <c r="Z796" i="49"/>
  <c r="T796" i="49"/>
  <c r="AK796" i="49"/>
  <c r="K977" i="49"/>
  <c r="P977" i="49"/>
  <c r="G977" i="49"/>
  <c r="N977" i="49"/>
  <c r="J977" i="49"/>
  <c r="O977" i="49"/>
  <c r="M977" i="49"/>
  <c r="AN561" i="49"/>
  <c r="AS561" i="49"/>
  <c r="AI561" i="49"/>
  <c r="AC561" i="49"/>
  <c r="W561" i="49"/>
  <c r="AM842" i="49"/>
  <c r="AH842" i="49"/>
  <c r="V842" i="49"/>
  <c r="AR842" i="49"/>
  <c r="AB842" i="49"/>
  <c r="AN1093" i="49"/>
  <c r="AS1093" i="49"/>
  <c r="W1093" i="49"/>
  <c r="AI1093" i="49"/>
  <c r="AC1093" i="49"/>
  <c r="AF838" i="49"/>
  <c r="Z838" i="49"/>
  <c r="AP838" i="49"/>
  <c r="T838" i="49"/>
  <c r="AK838" i="49"/>
  <c r="AM615" i="49"/>
  <c r="AR615" i="49"/>
  <c r="AB615" i="49"/>
  <c r="AH615" i="49"/>
  <c r="V615" i="49"/>
  <c r="AJ950" i="49"/>
  <c r="AO950" i="49"/>
  <c r="Y950" i="49"/>
  <c r="AE950" i="49"/>
  <c r="S950" i="49"/>
  <c r="H748" i="49"/>
  <c r="R748" i="49"/>
  <c r="W992" i="49"/>
  <c r="AN992" i="49"/>
  <c r="AI992" i="49"/>
  <c r="AS992" i="49"/>
  <c r="AC992" i="49"/>
  <c r="AF1041" i="49"/>
  <c r="T1041" i="49"/>
  <c r="AP1041" i="49"/>
  <c r="Z1041" i="49"/>
  <c r="AK1041" i="49"/>
  <c r="AP612" i="49"/>
  <c r="Z612" i="49"/>
  <c r="AF612" i="49"/>
  <c r="T612" i="49"/>
  <c r="AK612" i="49"/>
  <c r="AP1026" i="49"/>
  <c r="AF1026" i="49"/>
  <c r="Z1026" i="49"/>
  <c r="T1026" i="49"/>
  <c r="AK1026" i="49"/>
  <c r="AS1073" i="49"/>
  <c r="AC1073" i="49"/>
  <c r="W1073" i="49"/>
  <c r="AN1073" i="49"/>
  <c r="AI1073" i="49"/>
  <c r="AN894" i="49"/>
  <c r="AS894" i="49"/>
  <c r="AC894" i="49"/>
  <c r="AI894" i="49"/>
  <c r="W894" i="49"/>
  <c r="R901" i="49"/>
  <c r="H901" i="49"/>
  <c r="AK980" i="49"/>
  <c r="AP980" i="49"/>
  <c r="AF980" i="49"/>
  <c r="Z980" i="49"/>
  <c r="T980" i="49"/>
  <c r="N994" i="49"/>
  <c r="J994" i="49"/>
  <c r="G994" i="49"/>
  <c r="K994" i="49"/>
  <c r="O994" i="49"/>
  <c r="M994" i="49"/>
  <c r="P994" i="49"/>
  <c r="M426" i="49"/>
  <c r="P426" i="49"/>
  <c r="O426" i="49"/>
  <c r="N426" i="49"/>
  <c r="J426" i="49"/>
  <c r="G426" i="49"/>
  <c r="K426" i="49"/>
  <c r="O851" i="49"/>
  <c r="J851" i="49"/>
  <c r="M851" i="49"/>
  <c r="P851" i="49"/>
  <c r="N851" i="49"/>
  <c r="G851" i="49"/>
  <c r="K851" i="49"/>
  <c r="AE1046" i="49"/>
  <c r="S1046" i="49"/>
  <c r="AO1046" i="49"/>
  <c r="Y1046" i="49"/>
  <c r="AJ1046" i="49"/>
  <c r="R468" i="49"/>
  <c r="H468" i="49"/>
  <c r="AM854" i="49"/>
  <c r="AH854" i="49"/>
  <c r="V854" i="49"/>
  <c r="AR854" i="49"/>
  <c r="AB854" i="49"/>
  <c r="H887" i="49"/>
  <c r="R887" i="49"/>
  <c r="AO1047" i="49"/>
  <c r="AE1047" i="49"/>
  <c r="S1047" i="49"/>
  <c r="AJ1047" i="49"/>
  <c r="Y1047" i="49"/>
  <c r="W652" i="49"/>
  <c r="AN652" i="49"/>
  <c r="AS652" i="49"/>
  <c r="AI652" i="49"/>
  <c r="AC652" i="49"/>
  <c r="AO809" i="49"/>
  <c r="AE809" i="49"/>
  <c r="S809" i="49"/>
  <c r="AJ809" i="49"/>
  <c r="Y809" i="49"/>
  <c r="H513" i="49"/>
  <c r="R513" i="49"/>
  <c r="AK890" i="49"/>
  <c r="AP890" i="49"/>
  <c r="AF890" i="49"/>
  <c r="Z890" i="49"/>
  <c r="T890" i="49"/>
  <c r="AJ788" i="49"/>
  <c r="AO788" i="49"/>
  <c r="AE788" i="49"/>
  <c r="S788" i="49"/>
  <c r="Y788" i="49"/>
  <c r="AM804" i="49"/>
  <c r="AR804" i="49"/>
  <c r="AH804" i="49"/>
  <c r="AB804" i="49"/>
  <c r="V804" i="49"/>
  <c r="AP704" i="49"/>
  <c r="AF704" i="49"/>
  <c r="Z704" i="49"/>
  <c r="T704" i="49"/>
  <c r="AK704" i="49"/>
  <c r="V1020" i="49"/>
  <c r="AM1020" i="49"/>
  <c r="AR1020" i="49"/>
  <c r="AH1020" i="49"/>
  <c r="AB1020" i="49"/>
  <c r="H807" i="49"/>
  <c r="R807" i="49"/>
  <c r="V374" i="49"/>
  <c r="AM374" i="49"/>
  <c r="AR374" i="49"/>
  <c r="AH374" i="49"/>
  <c r="AB374" i="49"/>
  <c r="AJ893" i="49"/>
  <c r="Y893" i="49"/>
  <c r="S893" i="49"/>
  <c r="AO893" i="49"/>
  <c r="AE893" i="49"/>
  <c r="AM946" i="49"/>
  <c r="AR946" i="49"/>
  <c r="AH946" i="49"/>
  <c r="AB946" i="49"/>
  <c r="V946" i="49"/>
  <c r="AC758" i="49"/>
  <c r="AN758" i="49"/>
  <c r="AS758" i="49"/>
  <c r="AI758" i="49"/>
  <c r="W758" i="49"/>
  <c r="S800" i="49"/>
  <c r="AJ800" i="49"/>
  <c r="AO800" i="49"/>
  <c r="Y800" i="49"/>
  <c r="AE800" i="49"/>
  <c r="AR1023" i="49"/>
  <c r="AB1023" i="49"/>
  <c r="AH1023" i="49"/>
  <c r="V1023" i="49"/>
  <c r="AM1023" i="49"/>
  <c r="AI700" i="49"/>
  <c r="AC700" i="49"/>
  <c r="AN700" i="49"/>
  <c r="W700" i="49"/>
  <c r="AS700" i="49"/>
  <c r="Z880" i="49"/>
  <c r="T880" i="49"/>
  <c r="AP880" i="49"/>
  <c r="AF880" i="49"/>
  <c r="AK880" i="49"/>
  <c r="AJ1024" i="49"/>
  <c r="AO1024" i="49"/>
  <c r="Y1024" i="49"/>
  <c r="AE1024" i="49"/>
  <c r="S1024" i="49"/>
  <c r="V1040" i="49"/>
  <c r="AR1040" i="49"/>
  <c r="AM1040" i="49"/>
  <c r="AH1040" i="49"/>
  <c r="AB1040" i="49"/>
  <c r="AK519" i="49"/>
  <c r="AF519" i="49"/>
  <c r="T519" i="49"/>
  <c r="AP519" i="49"/>
  <c r="Z519" i="49"/>
  <c r="V475" i="49"/>
  <c r="AM475" i="49"/>
  <c r="AH475" i="49"/>
  <c r="AR475" i="49"/>
  <c r="AB475" i="49"/>
  <c r="AM701" i="49"/>
  <c r="AR701" i="49"/>
  <c r="AH701" i="49"/>
  <c r="V701" i="49"/>
  <c r="AB701" i="49"/>
  <c r="R1049" i="49"/>
  <c r="H1049" i="49"/>
  <c r="R706" i="49"/>
  <c r="H706" i="49"/>
  <c r="W604" i="49"/>
  <c r="AS604" i="49"/>
  <c r="AN604" i="49"/>
  <c r="AI604" i="49"/>
  <c r="AC604" i="49"/>
  <c r="H660" i="49"/>
  <c r="R660" i="49"/>
  <c r="AC662" i="49"/>
  <c r="W662" i="49"/>
  <c r="AN662" i="49"/>
  <c r="AS662" i="49"/>
  <c r="AI662" i="49"/>
  <c r="Z469" i="49"/>
  <c r="AK469" i="49"/>
  <c r="AF469" i="49"/>
  <c r="AP469" i="49"/>
  <c r="T469" i="49"/>
  <c r="AO664" i="49"/>
  <c r="AE664" i="49"/>
  <c r="Y664" i="49"/>
  <c r="S664" i="49"/>
  <c r="AJ664" i="49"/>
  <c r="AM930" i="49"/>
  <c r="AR930" i="49"/>
  <c r="AB930" i="49"/>
  <c r="V930" i="49"/>
  <c r="AH930" i="49"/>
  <c r="AM1027" i="49"/>
  <c r="AH1027" i="49"/>
  <c r="V1027" i="49"/>
  <c r="AR1027" i="49"/>
  <c r="AB1027" i="49"/>
  <c r="V790" i="49"/>
  <c r="AM790" i="49"/>
  <c r="AR790" i="49"/>
  <c r="AH790" i="49"/>
  <c r="AB790" i="49"/>
  <c r="K844" i="49"/>
  <c r="N844" i="49"/>
  <c r="P844" i="49"/>
  <c r="G844" i="49"/>
  <c r="J844" i="49"/>
  <c r="O844" i="49"/>
  <c r="M844" i="49"/>
  <c r="P1088" i="49"/>
  <c r="K1088" i="49"/>
  <c r="G1088" i="49"/>
  <c r="O1088" i="49"/>
  <c r="N1088" i="49"/>
  <c r="M1088" i="49"/>
  <c r="J1088" i="49"/>
  <c r="O855" i="49"/>
  <c r="J855" i="49"/>
  <c r="N855" i="49"/>
  <c r="G855" i="49"/>
  <c r="K855" i="49"/>
  <c r="M855" i="49"/>
  <c r="P855" i="49"/>
  <c r="M973" i="49"/>
  <c r="G973" i="49"/>
  <c r="N973" i="49"/>
  <c r="J973" i="49"/>
  <c r="O973" i="49"/>
  <c r="K973" i="49"/>
  <c r="P973" i="49"/>
  <c r="O1083" i="49"/>
  <c r="M1083" i="49"/>
  <c r="G1083" i="49"/>
  <c r="N1083" i="49"/>
  <c r="K1083" i="49"/>
  <c r="P1083" i="49"/>
  <c r="J1083" i="49"/>
  <c r="O653" i="49"/>
  <c r="J653" i="49"/>
  <c r="G653" i="49"/>
  <c r="K653" i="49"/>
  <c r="M653" i="49"/>
  <c r="P653" i="49"/>
  <c r="N653" i="49"/>
  <c r="Y708" i="49"/>
  <c r="AJ708" i="49"/>
  <c r="AE708" i="49"/>
  <c r="S708" i="49"/>
  <c r="AO708" i="49"/>
  <c r="Z888" i="49"/>
  <c r="T888" i="49"/>
  <c r="AK888" i="49"/>
  <c r="AP888" i="49"/>
  <c r="AF888" i="49"/>
  <c r="AK656" i="49"/>
  <c r="AP656" i="49"/>
  <c r="AF656" i="49"/>
  <c r="T656" i="49"/>
  <c r="Z656" i="49"/>
  <c r="AR1033" i="49"/>
  <c r="AB1033" i="49"/>
  <c r="V1033" i="49"/>
  <c r="AM1033" i="49"/>
  <c r="AH1033" i="49"/>
  <c r="AE886" i="49"/>
  <c r="S886" i="49"/>
  <c r="AJ886" i="49"/>
  <c r="AO886" i="49"/>
  <c r="Y886" i="49"/>
  <c r="AS803" i="49"/>
  <c r="AI803" i="49"/>
  <c r="W803" i="49"/>
  <c r="AN803" i="49"/>
  <c r="AC803" i="49"/>
  <c r="R834" i="49"/>
  <c r="H834" i="49"/>
  <c r="AN1042" i="49"/>
  <c r="AI1042" i="49"/>
  <c r="W1042" i="49"/>
  <c r="AC1042" i="49"/>
  <c r="AS1042" i="49"/>
  <c r="AC1001" i="49"/>
  <c r="W1001" i="49"/>
  <c r="AS1001" i="49"/>
  <c r="AI1001" i="49"/>
  <c r="AN1001" i="49"/>
  <c r="AM377" i="49"/>
  <c r="AR377" i="49"/>
  <c r="AB377" i="49"/>
  <c r="AH377" i="49"/>
  <c r="V377" i="49"/>
  <c r="AK517" i="49"/>
  <c r="AF517" i="49"/>
  <c r="T517" i="49"/>
  <c r="AP517" i="49"/>
  <c r="Z517" i="49"/>
  <c r="AH605" i="49"/>
  <c r="AM605" i="49"/>
  <c r="AR605" i="49"/>
  <c r="AB605" i="49"/>
  <c r="V605" i="49"/>
  <c r="AF613" i="49"/>
  <c r="T613" i="49"/>
  <c r="AP613" i="49"/>
  <c r="Z613" i="49"/>
  <c r="AK613" i="49"/>
  <c r="AS703" i="49"/>
  <c r="AI703" i="49"/>
  <c r="W703" i="49"/>
  <c r="AN703" i="49"/>
  <c r="AC703" i="49"/>
  <c r="AN883" i="49"/>
  <c r="AC883" i="49"/>
  <c r="W883" i="49"/>
  <c r="AS883" i="49"/>
  <c r="AI883" i="49"/>
  <c r="AJ606" i="49"/>
  <c r="AE606" i="49"/>
  <c r="S606" i="49"/>
  <c r="AO606" i="49"/>
  <c r="Y606" i="49"/>
  <c r="AI521" i="49"/>
  <c r="AC521" i="49"/>
  <c r="W521" i="49"/>
  <c r="AN521" i="49"/>
  <c r="AS521" i="49"/>
  <c r="H705" i="49"/>
  <c r="R705" i="49"/>
  <c r="O1070" i="49"/>
  <c r="K1070" i="49"/>
  <c r="M1070" i="49"/>
  <c r="P1070" i="49"/>
  <c r="N1070" i="49"/>
  <c r="J1070" i="49"/>
  <c r="G1070" i="49"/>
  <c r="AM467" i="49"/>
  <c r="AR467" i="49"/>
  <c r="AB467" i="49"/>
  <c r="AH467" i="49"/>
  <c r="V467" i="49"/>
  <c r="AR744" i="49"/>
  <c r="AH744" i="49"/>
  <c r="AB744" i="49"/>
  <c r="V744" i="49"/>
  <c r="AM744" i="49"/>
  <c r="R902" i="49"/>
  <c r="H902" i="49"/>
  <c r="AF707" i="49"/>
  <c r="T707" i="49"/>
  <c r="AP707" i="49"/>
  <c r="Z707" i="49"/>
  <c r="AK707" i="49"/>
  <c r="AO850" i="49"/>
  <c r="AE850" i="49"/>
  <c r="AJ850" i="49"/>
  <c r="Y850" i="49"/>
  <c r="S850" i="49"/>
  <c r="AK801" i="49"/>
  <c r="Z801" i="49"/>
  <c r="AF801" i="49"/>
  <c r="T801" i="49"/>
  <c r="AP801" i="49"/>
  <c r="H421" i="49"/>
  <c r="R421" i="49"/>
  <c r="AJ1022" i="49"/>
  <c r="AO1022" i="49"/>
  <c r="Y1022" i="49"/>
  <c r="AE1022" i="49"/>
  <c r="S1022" i="49"/>
  <c r="AN882" i="49"/>
  <c r="AS882" i="49"/>
  <c r="AC882" i="49"/>
  <c r="AI882" i="49"/>
  <c r="W882" i="49"/>
  <c r="AN470" i="49"/>
  <c r="AI470" i="49"/>
  <c r="W470" i="49"/>
  <c r="AS470" i="49"/>
  <c r="AC470" i="49"/>
  <c r="H900" i="49"/>
  <c r="R900" i="49"/>
  <c r="AF806" i="49"/>
  <c r="Z806" i="49"/>
  <c r="AP806" i="49"/>
  <c r="T806" i="49"/>
  <c r="AK806" i="49"/>
  <c r="AM885" i="49"/>
  <c r="AH885" i="49"/>
  <c r="V885" i="49"/>
  <c r="AR885" i="49"/>
  <c r="AB885" i="49"/>
  <c r="AM1045" i="49"/>
  <c r="AR1045" i="49"/>
  <c r="AB1045" i="49"/>
  <c r="AH1045" i="49"/>
  <c r="V1045" i="49"/>
  <c r="AM1089" i="49"/>
  <c r="AR1089" i="49"/>
  <c r="AH1089" i="49"/>
  <c r="V1089" i="49"/>
  <c r="AB1089" i="49"/>
  <c r="P516" i="49"/>
  <c r="N516" i="49"/>
  <c r="J516" i="49"/>
  <c r="G516" i="49"/>
  <c r="O516" i="49"/>
  <c r="K516" i="49"/>
  <c r="M516" i="49"/>
  <c r="O663" i="49"/>
  <c r="M663" i="49"/>
  <c r="P663" i="49"/>
  <c r="N663" i="49"/>
  <c r="J663" i="49"/>
  <c r="G663" i="49"/>
  <c r="K663" i="49"/>
  <c r="R1048" i="49"/>
  <c r="H1048" i="49"/>
  <c r="R561" i="49"/>
  <c r="H561" i="49"/>
  <c r="AO699" i="49"/>
  <c r="AE699" i="49"/>
  <c r="Y699" i="49"/>
  <c r="AJ699" i="49"/>
  <c r="S699" i="49"/>
  <c r="R565" i="49"/>
  <c r="H565" i="49"/>
  <c r="AS802" i="49"/>
  <c r="AC802" i="49"/>
  <c r="W802" i="49"/>
  <c r="AN802" i="49"/>
  <c r="AI802" i="49"/>
  <c r="AE997" i="49"/>
  <c r="Y997" i="49"/>
  <c r="S997" i="49"/>
  <c r="AJ997" i="49"/>
  <c r="AO997" i="49"/>
  <c r="AE795" i="49"/>
  <c r="Y795" i="49"/>
  <c r="S795" i="49"/>
  <c r="AO795" i="49"/>
  <c r="AJ795" i="49"/>
  <c r="AJ899" i="49"/>
  <c r="Y899" i="49"/>
  <c r="S899" i="49"/>
  <c r="AO899" i="49"/>
  <c r="AE899" i="49"/>
  <c r="AB614" i="49"/>
  <c r="AR614" i="49"/>
  <c r="AH614" i="49"/>
  <c r="V614" i="49"/>
  <c r="AM614" i="49"/>
  <c r="R789" i="49"/>
  <c r="H789" i="49"/>
  <c r="R976" i="49"/>
  <c r="H976" i="49"/>
  <c r="AK471" i="49"/>
  <c r="AF471" i="49"/>
  <c r="T471" i="49"/>
  <c r="AP471" i="49"/>
  <c r="Z471" i="49"/>
  <c r="AO607" i="49"/>
  <c r="AE607" i="49"/>
  <c r="Y607" i="49"/>
  <c r="S607" i="49"/>
  <c r="AJ607" i="49"/>
  <c r="AB1021" i="49"/>
  <c r="AM1021" i="49"/>
  <c r="AH1021" i="49"/>
  <c r="V1021" i="49"/>
  <c r="AR1021" i="49"/>
  <c r="AS1029" i="49"/>
  <c r="AI1029" i="49"/>
  <c r="W1029" i="49"/>
  <c r="AN1029" i="49"/>
  <c r="AC1029" i="49"/>
  <c r="P559" i="49"/>
  <c r="N559" i="49"/>
  <c r="K559" i="49"/>
  <c r="M559" i="49"/>
  <c r="O559" i="49"/>
  <c r="G559" i="49"/>
  <c r="J559" i="49"/>
  <c r="G568" i="49"/>
  <c r="N568" i="49"/>
  <c r="J568" i="49"/>
  <c r="O568" i="49"/>
  <c r="M568" i="49"/>
  <c r="K568" i="49"/>
  <c r="P568" i="49"/>
  <c r="O995" i="49"/>
  <c r="P995" i="49"/>
  <c r="G995" i="49"/>
  <c r="N995" i="49"/>
  <c r="J995" i="49"/>
  <c r="M995" i="49"/>
  <c r="K995" i="49"/>
  <c r="S926" i="49"/>
  <c r="AJ926" i="49"/>
  <c r="AO926" i="49"/>
  <c r="Y926" i="49"/>
  <c r="AE926" i="49"/>
  <c r="AJ380" i="49"/>
  <c r="AE380" i="49"/>
  <c r="S380" i="49"/>
  <c r="AO380" i="49"/>
  <c r="Y380" i="49"/>
  <c r="AO375" i="49"/>
  <c r="AE375" i="49"/>
  <c r="Y375" i="49"/>
  <c r="S375" i="49"/>
  <c r="AJ375" i="49"/>
  <c r="AK376" i="49"/>
  <c r="AP376" i="49"/>
  <c r="AF376" i="49"/>
  <c r="Z376" i="49"/>
  <c r="T376" i="49"/>
  <c r="W608" i="49"/>
  <c r="AS608" i="49"/>
  <c r="AN608" i="49"/>
  <c r="AI608" i="49"/>
  <c r="AC608" i="49"/>
  <c r="AK752" i="49"/>
  <c r="Z752" i="49"/>
  <c r="T752" i="49"/>
  <c r="AP752" i="49"/>
  <c r="AF752" i="49"/>
  <c r="AO1093" i="49"/>
  <c r="Y1093" i="49"/>
  <c r="AE1093" i="49"/>
  <c r="AJ1093" i="49"/>
  <c r="S1093" i="49"/>
  <c r="AP466" i="49"/>
  <c r="AF466" i="49"/>
  <c r="Z466" i="49"/>
  <c r="T466" i="49"/>
  <c r="AK466" i="49"/>
  <c r="W1025" i="49"/>
  <c r="AN1025" i="49"/>
  <c r="AS1025" i="49"/>
  <c r="AI1025" i="49"/>
  <c r="AC1025" i="49"/>
  <c r="AO702" i="49"/>
  <c r="AJ702" i="49"/>
  <c r="AE702" i="49"/>
  <c r="Y702" i="49"/>
  <c r="S702" i="49"/>
  <c r="V472" i="49"/>
  <c r="AM472" i="49"/>
  <c r="AR472" i="49"/>
  <c r="AH472" i="49"/>
  <c r="AB472" i="49"/>
  <c r="AO838" i="49"/>
  <c r="AE838" i="49"/>
  <c r="S838" i="49"/>
  <c r="Y838" i="49"/>
  <c r="AJ838" i="49"/>
  <c r="AJ381" i="49"/>
  <c r="AO381" i="49"/>
  <c r="AE381" i="49"/>
  <c r="Y381" i="49"/>
  <c r="S381" i="49"/>
  <c r="H797" i="49"/>
  <c r="R797" i="49"/>
  <c r="AC892" i="49"/>
  <c r="AI892" i="49"/>
  <c r="W892" i="49"/>
  <c r="AN892" i="49"/>
  <c r="AS892" i="49"/>
  <c r="AE713" i="49"/>
  <c r="AJ713" i="49"/>
  <c r="Y713" i="49"/>
  <c r="AO713" i="49"/>
  <c r="S713" i="49"/>
  <c r="AM798" i="49"/>
  <c r="AR798" i="49"/>
  <c r="AH798" i="49"/>
  <c r="AB798" i="49"/>
  <c r="V798" i="49"/>
  <c r="AO846" i="49"/>
  <c r="AE846" i="49"/>
  <c r="Y846" i="49"/>
  <c r="S846" i="49"/>
  <c r="AJ846" i="49"/>
  <c r="N947" i="49"/>
  <c r="J947" i="49"/>
  <c r="O947" i="49"/>
  <c r="M947" i="49"/>
  <c r="K947" i="49"/>
  <c r="P947" i="49"/>
  <c r="G947" i="49"/>
  <c r="S1028" i="49"/>
  <c r="AJ1028" i="49"/>
  <c r="AO1028" i="49"/>
  <c r="Y1028" i="49"/>
  <c r="AE1028" i="49"/>
  <c r="AC1097" i="49"/>
  <c r="AI1097" i="49"/>
  <c r="AN1097" i="49"/>
  <c r="AS1097" i="49"/>
  <c r="W1097" i="49"/>
  <c r="AM427" i="49"/>
  <c r="AR427" i="49"/>
  <c r="AB427" i="49"/>
  <c r="AH427" i="49"/>
  <c r="V427" i="49"/>
  <c r="H1073" i="49"/>
  <c r="R1073" i="49"/>
  <c r="M935" i="49"/>
  <c r="K935" i="49"/>
  <c r="J935" i="49"/>
  <c r="P935" i="49"/>
  <c r="O935" i="49"/>
  <c r="N935" i="49"/>
  <c r="G935" i="49"/>
  <c r="AB809" i="49"/>
  <c r="AH809" i="49"/>
  <c r="V809" i="49"/>
  <c r="AM809" i="49"/>
  <c r="AR809" i="49"/>
  <c r="T616" i="49"/>
  <c r="AK616" i="49"/>
  <c r="Z616" i="49"/>
  <c r="AP616" i="49"/>
  <c r="AF616" i="49"/>
  <c r="N1090" i="49"/>
  <c r="O1090" i="49"/>
  <c r="M1090" i="49"/>
  <c r="G1090" i="49"/>
  <c r="P1090" i="49"/>
  <c r="J1090" i="49"/>
  <c r="K1090" i="49"/>
  <c r="P567" i="49"/>
  <c r="N567" i="49"/>
  <c r="J567" i="49"/>
  <c r="O567" i="49"/>
  <c r="G567" i="49"/>
  <c r="K567" i="49"/>
  <c r="M567" i="49"/>
  <c r="AR706" i="49"/>
  <c r="V706" i="49"/>
  <c r="AM706" i="49"/>
  <c r="AH706" i="49"/>
  <c r="AB706" i="49"/>
  <c r="AI469" i="49"/>
  <c r="AC469" i="49"/>
  <c r="W469" i="49"/>
  <c r="AN469" i="49"/>
  <c r="AS469" i="49"/>
  <c r="AJ938" i="49"/>
  <c r="AO938" i="49"/>
  <c r="Y938" i="49"/>
  <c r="AE938" i="49"/>
  <c r="S938" i="49"/>
  <c r="P1072" i="49"/>
  <c r="O1072" i="49"/>
  <c r="N1072" i="49"/>
  <c r="J1072" i="49"/>
  <c r="G1072" i="49"/>
  <c r="K1072" i="49"/>
  <c r="M1072" i="49"/>
  <c r="AN708" i="49"/>
  <c r="AI708" i="49"/>
  <c r="W708" i="49"/>
  <c r="AS708" i="49"/>
  <c r="AC708" i="49"/>
  <c r="AS1033" i="49"/>
  <c r="AI1033" i="49"/>
  <c r="AC1033" i="49"/>
  <c r="W1033" i="49"/>
  <c r="AN1033" i="49"/>
  <c r="AM834" i="49"/>
  <c r="AR834" i="49"/>
  <c r="AH834" i="49"/>
  <c r="AB834" i="49"/>
  <c r="V834" i="49"/>
  <c r="R711" i="49"/>
  <c r="H711" i="49"/>
  <c r="M848" i="49"/>
  <c r="K848" i="49"/>
  <c r="J848" i="49"/>
  <c r="P848" i="49"/>
  <c r="O848" i="49"/>
  <c r="N848" i="49"/>
  <c r="G848" i="49"/>
  <c r="S801" i="49"/>
  <c r="AJ801" i="49"/>
  <c r="AO801" i="49"/>
  <c r="AE801" i="49"/>
  <c r="Y801" i="49"/>
  <c r="Y885" i="49"/>
  <c r="S885" i="49"/>
  <c r="AJ885" i="49"/>
  <c r="AO885" i="49"/>
  <c r="AE885" i="49"/>
  <c r="T794" i="49"/>
  <c r="AK794" i="49"/>
  <c r="AP794" i="49"/>
  <c r="AF794" i="49"/>
  <c r="Z794" i="49"/>
  <c r="Y614" i="49"/>
  <c r="AE614" i="49"/>
  <c r="S614" i="49"/>
  <c r="AO614" i="49"/>
  <c r="AJ614" i="49"/>
  <c r="AR607" i="49"/>
  <c r="AH607" i="49"/>
  <c r="V607" i="49"/>
  <c r="AB607" i="49"/>
  <c r="AM607" i="49"/>
  <c r="R898" i="49"/>
  <c r="H898" i="49"/>
  <c r="R792" i="49"/>
  <c r="H792" i="49"/>
  <c r="S792" i="49"/>
  <c r="AJ792" i="49"/>
  <c r="AO792" i="49"/>
  <c r="Y792" i="49"/>
  <c r="AE792" i="49"/>
  <c r="AJ610" i="49"/>
  <c r="AE610" i="49"/>
  <c r="AO610" i="49"/>
  <c r="S610" i="49"/>
  <c r="Y610" i="49"/>
  <c r="H793" i="49"/>
  <c r="R793" i="49"/>
  <c r="R427" i="49"/>
  <c r="H427" i="49"/>
  <c r="AJ378" i="49"/>
  <c r="AE378" i="49"/>
  <c r="S378" i="49"/>
  <c r="AO378" i="49"/>
  <c r="Y378" i="49"/>
  <c r="AH611" i="49"/>
  <c r="AM611" i="49"/>
  <c r="AB611" i="49"/>
  <c r="V611" i="49"/>
  <c r="AR611" i="49"/>
  <c r="AK897" i="49"/>
  <c r="Z897" i="49"/>
  <c r="T897" i="49"/>
  <c r="AF897" i="49"/>
  <c r="AP897" i="49"/>
  <c r="AR1041" i="49"/>
  <c r="AB1041" i="49"/>
  <c r="AH1041" i="49"/>
  <c r="AM1041" i="49"/>
  <c r="V1041" i="49"/>
  <c r="R612" i="49"/>
  <c r="H612" i="49"/>
  <c r="AB972" i="49"/>
  <c r="AR972" i="49"/>
  <c r="AH972" i="49"/>
  <c r="V972" i="49"/>
  <c r="AM972" i="49"/>
  <c r="AJ1035" i="49"/>
  <c r="AO1035" i="49"/>
  <c r="Y1035" i="49"/>
  <c r="S1035" i="49"/>
  <c r="AE1035" i="49"/>
  <c r="AR696" i="49"/>
  <c r="V696" i="49"/>
  <c r="AM696" i="49"/>
  <c r="AH696" i="49"/>
  <c r="AB696" i="49"/>
  <c r="AE805" i="49"/>
  <c r="AJ805" i="49"/>
  <c r="Y805" i="49"/>
  <c r="AO805" i="49"/>
  <c r="S805" i="49"/>
  <c r="Y1037" i="49"/>
  <c r="S1037" i="49"/>
  <c r="AO1037" i="49"/>
  <c r="AE1037" i="49"/>
  <c r="AJ1037" i="49"/>
  <c r="AN1046" i="49"/>
  <c r="AI1046" i="49"/>
  <c r="W1046" i="49"/>
  <c r="AS1046" i="49"/>
  <c r="AC1046" i="49"/>
  <c r="AN896" i="49"/>
  <c r="AS896" i="49"/>
  <c r="AI896" i="49"/>
  <c r="AC896" i="49"/>
  <c r="W896" i="49"/>
  <c r="Z856" i="49"/>
  <c r="T856" i="49"/>
  <c r="AF856" i="49"/>
  <c r="AK856" i="49"/>
  <c r="AP856" i="49"/>
  <c r="R854" i="49"/>
  <c r="H854" i="49"/>
  <c r="AS1047" i="49"/>
  <c r="AC1047" i="49"/>
  <c r="W1047" i="49"/>
  <c r="AI1047" i="49"/>
  <c r="AN1047" i="49"/>
  <c r="AO881" i="49"/>
  <c r="AE881" i="49"/>
  <c r="AJ881" i="49"/>
  <c r="Y881" i="49"/>
  <c r="S881" i="49"/>
  <c r="AE379" i="49"/>
  <c r="Y379" i="49"/>
  <c r="S379" i="49"/>
  <c r="AJ379" i="49"/>
  <c r="AO379" i="49"/>
  <c r="R890" i="49"/>
  <c r="H890" i="49"/>
  <c r="AR788" i="49"/>
  <c r="AH788" i="49"/>
  <c r="AB788" i="49"/>
  <c r="V788" i="49"/>
  <c r="AM788" i="49"/>
  <c r="AE616" i="49"/>
  <c r="AJ616" i="49"/>
  <c r="S616" i="49"/>
  <c r="AO616" i="49"/>
  <c r="Y616" i="49"/>
  <c r="R712" i="49"/>
  <c r="H712" i="49"/>
  <c r="AF1020" i="49"/>
  <c r="Z1020" i="49"/>
  <c r="T1020" i="49"/>
  <c r="AK1020" i="49"/>
  <c r="AP1020" i="49"/>
  <c r="S698" i="49"/>
  <c r="AO698" i="49"/>
  <c r="Y698" i="49"/>
  <c r="AJ698" i="49"/>
  <c r="AE698" i="49"/>
  <c r="V807" i="49"/>
  <c r="AM807" i="49"/>
  <c r="AR807" i="49"/>
  <c r="AB807" i="49"/>
  <c r="AH807" i="49"/>
  <c r="R374" i="49"/>
  <c r="H374" i="49"/>
  <c r="AS893" i="49"/>
  <c r="AI893" i="49"/>
  <c r="AN893" i="49"/>
  <c r="AC893" i="49"/>
  <c r="W893" i="49"/>
  <c r="G560" i="49"/>
  <c r="M560" i="49"/>
  <c r="K560" i="49"/>
  <c r="P560" i="49"/>
  <c r="N560" i="49"/>
  <c r="J560" i="49"/>
  <c r="O560" i="49"/>
  <c r="M749" i="49"/>
  <c r="K749" i="49"/>
  <c r="P749" i="49"/>
  <c r="G749" i="49"/>
  <c r="N749" i="49"/>
  <c r="J749" i="49"/>
  <c r="O749" i="49"/>
  <c r="AF946" i="49"/>
  <c r="Z946" i="49"/>
  <c r="T946" i="49"/>
  <c r="AK946" i="49"/>
  <c r="AP946" i="49"/>
  <c r="AB756" i="49"/>
  <c r="V756" i="49"/>
  <c r="AM756" i="49"/>
  <c r="AR756" i="49"/>
  <c r="AH756" i="49"/>
  <c r="AR710" i="49"/>
  <c r="AH710" i="49"/>
  <c r="AB710" i="49"/>
  <c r="V710" i="49"/>
  <c r="AM710" i="49"/>
  <c r="AH617" i="49"/>
  <c r="AM617" i="49"/>
  <c r="V617" i="49"/>
  <c r="AR617" i="49"/>
  <c r="AB617" i="49"/>
  <c r="AS800" i="49"/>
  <c r="AC800" i="49"/>
  <c r="W800" i="49"/>
  <c r="AI800" i="49"/>
  <c r="AN800" i="49"/>
  <c r="AK895" i="49"/>
  <c r="Z895" i="49"/>
  <c r="T895" i="49"/>
  <c r="AP895" i="49"/>
  <c r="AF895" i="49"/>
  <c r="AJ880" i="49"/>
  <c r="AO880" i="49"/>
  <c r="Y880" i="49"/>
  <c r="AE880" i="49"/>
  <c r="S880" i="49"/>
  <c r="AM791" i="49"/>
  <c r="AH791" i="49"/>
  <c r="V791" i="49"/>
  <c r="AB791" i="49"/>
  <c r="AR791" i="49"/>
  <c r="V519" i="49"/>
  <c r="AM519" i="49"/>
  <c r="AR519" i="49"/>
  <c r="AH519" i="49"/>
  <c r="AB519" i="49"/>
  <c r="Y1049" i="49"/>
  <c r="AO1049" i="49"/>
  <c r="AJ1049" i="49"/>
  <c r="AE1049" i="49"/>
  <c r="S1049" i="49"/>
  <c r="S706" i="49"/>
  <c r="AJ706" i="49"/>
  <c r="AE706" i="49"/>
  <c r="AO706" i="49"/>
  <c r="Y706" i="49"/>
  <c r="AH1034" i="49"/>
  <c r="AB1034" i="49"/>
  <c r="V1034" i="49"/>
  <c r="AM1034" i="49"/>
  <c r="AR1034" i="49"/>
  <c r="AF662" i="49"/>
  <c r="AK662" i="49"/>
  <c r="AP662" i="49"/>
  <c r="Z662" i="49"/>
  <c r="T662" i="49"/>
  <c r="AE799" i="49"/>
  <c r="Y799" i="49"/>
  <c r="S799" i="49"/>
  <c r="AO799" i="49"/>
  <c r="AJ799" i="49"/>
  <c r="V469" i="49"/>
  <c r="AM469" i="49"/>
  <c r="AR469" i="49"/>
  <c r="AH469" i="49"/>
  <c r="AB469" i="49"/>
  <c r="AS664" i="49"/>
  <c r="AI664" i="49"/>
  <c r="W664" i="49"/>
  <c r="AN664" i="49"/>
  <c r="AC664" i="49"/>
  <c r="AP930" i="49"/>
  <c r="AK930" i="49"/>
  <c r="T930" i="49"/>
  <c r="Z930" i="49"/>
  <c r="AF930" i="49"/>
  <c r="AP790" i="49"/>
  <c r="Z790" i="49"/>
  <c r="T790" i="49"/>
  <c r="AF790" i="49"/>
  <c r="AK790" i="49"/>
  <c r="AM938" i="49"/>
  <c r="AR938" i="49"/>
  <c r="AB938" i="49"/>
  <c r="V938" i="49"/>
  <c r="AH938" i="49"/>
  <c r="P512" i="49"/>
  <c r="N512" i="49"/>
  <c r="J512" i="49"/>
  <c r="G512" i="49"/>
  <c r="O512" i="49"/>
  <c r="K512" i="49"/>
  <c r="M512" i="49"/>
  <c r="K562" i="49"/>
  <c r="J562" i="49"/>
  <c r="P562" i="49"/>
  <c r="N562" i="49"/>
  <c r="G562" i="49"/>
  <c r="O562" i="49"/>
  <c r="M562" i="49"/>
  <c r="AB1030" i="49"/>
  <c r="V1030" i="49"/>
  <c r="AM1030" i="49"/>
  <c r="AR1030" i="49"/>
  <c r="AH1030" i="49"/>
  <c r="K1067" i="49"/>
  <c r="N1067" i="49"/>
  <c r="J1067" i="49"/>
  <c r="P1067" i="49"/>
  <c r="G1067" i="49"/>
  <c r="O1067" i="49"/>
  <c r="M1067" i="49"/>
  <c r="AE425" i="49"/>
  <c r="Y425" i="49"/>
  <c r="AO425" i="49"/>
  <c r="S425" i="49"/>
  <c r="AJ425" i="49"/>
  <c r="H1031" i="49"/>
  <c r="R1031" i="49"/>
  <c r="AR474" i="49"/>
  <c r="AH474" i="49"/>
  <c r="AB474" i="49"/>
  <c r="V474" i="49"/>
  <c r="AM474" i="49"/>
  <c r="AM708" i="49"/>
  <c r="AR708" i="49"/>
  <c r="AH708" i="49"/>
  <c r="AB708" i="49"/>
  <c r="V708" i="49"/>
  <c r="R888" i="49"/>
  <c r="H888" i="49"/>
  <c r="AB942" i="49"/>
  <c r="AR942" i="49"/>
  <c r="AH942" i="49"/>
  <c r="V942" i="49"/>
  <c r="AM942" i="49"/>
  <c r="R569" i="49"/>
  <c r="H569" i="49"/>
  <c r="AM905" i="49"/>
  <c r="AH905" i="49"/>
  <c r="V905" i="49"/>
  <c r="AR905" i="49"/>
  <c r="AB905" i="49"/>
  <c r="AP886" i="49"/>
  <c r="AF886" i="49"/>
  <c r="T886" i="49"/>
  <c r="AK886" i="49"/>
  <c r="Z886" i="49"/>
  <c r="V760" i="49"/>
  <c r="AM760" i="49"/>
  <c r="AR760" i="49"/>
  <c r="AH760" i="49"/>
  <c r="AB760" i="49"/>
  <c r="AK803" i="49"/>
  <c r="Z803" i="49"/>
  <c r="AF803" i="49"/>
  <c r="T803" i="49"/>
  <c r="AP803" i="49"/>
  <c r="AF834" i="49"/>
  <c r="Z834" i="49"/>
  <c r="AK834" i="49"/>
  <c r="AP834" i="49"/>
  <c r="T834" i="49"/>
  <c r="V1042" i="49"/>
  <c r="AM1042" i="49"/>
  <c r="AH1042" i="49"/>
  <c r="AB1042" i="49"/>
  <c r="AR1042" i="49"/>
  <c r="AB984" i="49"/>
  <c r="AR984" i="49"/>
  <c r="AH984" i="49"/>
  <c r="V984" i="49"/>
  <c r="AM984" i="49"/>
  <c r="AB517" i="49"/>
  <c r="AH517" i="49"/>
  <c r="V517" i="49"/>
  <c r="AM517" i="49"/>
  <c r="AR517" i="49"/>
  <c r="R703" i="49"/>
  <c r="H703" i="49"/>
  <c r="W711" i="49"/>
  <c r="AN711" i="49"/>
  <c r="AS711" i="49"/>
  <c r="AI711" i="49"/>
  <c r="AC711" i="49"/>
  <c r="AS1043" i="49"/>
  <c r="AI1043" i="49"/>
  <c r="AC1043" i="49"/>
  <c r="W1043" i="49"/>
  <c r="AN1043" i="49"/>
  <c r="AI606" i="49"/>
  <c r="AN606" i="49"/>
  <c r="W606" i="49"/>
  <c r="AS606" i="49"/>
  <c r="AC606" i="49"/>
  <c r="AJ1036" i="49"/>
  <c r="AE1036" i="49"/>
  <c r="S1036" i="49"/>
  <c r="Y1036" i="49"/>
  <c r="AO1036" i="49"/>
  <c r="R1044" i="49"/>
  <c r="H1044" i="49"/>
  <c r="R521" i="49"/>
  <c r="H521" i="49"/>
  <c r="K991" i="49"/>
  <c r="N991" i="49"/>
  <c r="J991" i="49"/>
  <c r="O991" i="49"/>
  <c r="M991" i="49"/>
  <c r="G991" i="49"/>
  <c r="P991" i="49"/>
  <c r="H697" i="49"/>
  <c r="R697" i="49"/>
  <c r="AF744" i="49"/>
  <c r="Z744" i="49"/>
  <c r="T744" i="49"/>
  <c r="AK744" i="49"/>
  <c r="AP744" i="49"/>
  <c r="AO902" i="49"/>
  <c r="Y902" i="49"/>
  <c r="AJ902" i="49"/>
  <c r="AE902" i="49"/>
  <c r="S902" i="49"/>
  <c r="T988" i="49"/>
  <c r="AP988" i="49"/>
  <c r="AF988" i="49"/>
  <c r="Z988" i="49"/>
  <c r="AK988" i="49"/>
  <c r="AS850" i="49"/>
  <c r="AI850" i="49"/>
  <c r="AN850" i="49"/>
  <c r="AC850" i="49"/>
  <c r="W850" i="49"/>
  <c r="AM801" i="49"/>
  <c r="V801" i="49"/>
  <c r="AR801" i="49"/>
  <c r="AB801" i="49"/>
  <c r="AH801" i="49"/>
  <c r="AN1022" i="49"/>
  <c r="AS1022" i="49"/>
  <c r="AC1022" i="49"/>
  <c r="AI1022" i="49"/>
  <c r="W1022" i="49"/>
  <c r="AH884" i="49"/>
  <c r="AB884" i="49"/>
  <c r="V884" i="49"/>
  <c r="AM884" i="49"/>
  <c r="AR884" i="49"/>
  <c r="AR900" i="49"/>
  <c r="AH900" i="49"/>
  <c r="AB900" i="49"/>
  <c r="V900" i="49"/>
  <c r="AM900" i="49"/>
  <c r="R806" i="49"/>
  <c r="H806" i="49"/>
  <c r="AO1089" i="49"/>
  <c r="AE1089" i="49"/>
  <c r="S1089" i="49"/>
  <c r="AJ1089" i="49"/>
  <c r="Y1089" i="49"/>
  <c r="K978" i="49"/>
  <c r="P978" i="49"/>
  <c r="N978" i="49"/>
  <c r="G978" i="49"/>
  <c r="M978" i="49"/>
  <c r="O978" i="49"/>
  <c r="J978" i="49"/>
  <c r="N1084" i="49"/>
  <c r="J1084" i="49"/>
  <c r="O1084" i="49"/>
  <c r="G1084" i="49"/>
  <c r="K1084" i="49"/>
  <c r="M1084" i="49"/>
  <c r="P1084" i="49"/>
  <c r="AP561" i="49"/>
  <c r="AF561" i="49"/>
  <c r="Z561" i="49"/>
  <c r="T561" i="49"/>
  <c r="AK561" i="49"/>
  <c r="AE1039" i="49"/>
  <c r="Y1039" i="49"/>
  <c r="AJ1039" i="49"/>
  <c r="AO1039" i="49"/>
  <c r="S1039" i="49"/>
  <c r="AJ565" i="49"/>
  <c r="AE565" i="49"/>
  <c r="S565" i="49"/>
  <c r="AO565" i="49"/>
  <c r="Y565" i="49"/>
  <c r="AS997" i="49"/>
  <c r="AI997" i="49"/>
  <c r="W997" i="49"/>
  <c r="AN997" i="49"/>
  <c r="AC997" i="49"/>
  <c r="AI795" i="49"/>
  <c r="AC795" i="49"/>
  <c r="W795" i="49"/>
  <c r="AN795" i="49"/>
  <c r="AS795" i="49"/>
  <c r="AC899" i="49"/>
  <c r="W899" i="49"/>
  <c r="AN899" i="49"/>
  <c r="AS899" i="49"/>
  <c r="AI899" i="49"/>
  <c r="AF614" i="49"/>
  <c r="Z614" i="49"/>
  <c r="AK614" i="49"/>
  <c r="AP614" i="49"/>
  <c r="T614" i="49"/>
  <c r="H842" i="49"/>
  <c r="R842" i="49"/>
  <c r="AB471" i="49"/>
  <c r="AH471" i="49"/>
  <c r="V471" i="49"/>
  <c r="AM471" i="49"/>
  <c r="AR471" i="49"/>
  <c r="AS607" i="49"/>
  <c r="AI607" i="49"/>
  <c r="AC607" i="49"/>
  <c r="W607" i="49"/>
  <c r="AN607" i="49"/>
  <c r="AM1029" i="49"/>
  <c r="AH1029" i="49"/>
  <c r="AR1029" i="49"/>
  <c r="AB1029" i="49"/>
  <c r="V1029" i="49"/>
  <c r="P750" i="49"/>
  <c r="N750" i="49"/>
  <c r="J750" i="49"/>
  <c r="O750" i="49"/>
  <c r="G750" i="49"/>
  <c r="K750" i="49"/>
  <c r="M750" i="49"/>
  <c r="P1082" i="49"/>
  <c r="O1082" i="49"/>
  <c r="N1082" i="49"/>
  <c r="J1082" i="49"/>
  <c r="G1082" i="49"/>
  <c r="K1082" i="49"/>
  <c r="M1082" i="49"/>
  <c r="AN926" i="49"/>
  <c r="AS926" i="49"/>
  <c r="AI926" i="49"/>
  <c r="W926" i="49"/>
  <c r="AC926" i="49"/>
  <c r="AI380" i="49"/>
  <c r="W380" i="49"/>
  <c r="AS380" i="49"/>
  <c r="AC380" i="49"/>
  <c r="AN380" i="49"/>
  <c r="N949" i="49"/>
  <c r="O949" i="49"/>
  <c r="M949" i="49"/>
  <c r="P949" i="49"/>
  <c r="G949" i="49"/>
  <c r="J949" i="49"/>
  <c r="K949" i="49"/>
  <c r="AC375" i="49"/>
  <c r="W375" i="49"/>
  <c r="AS375" i="49"/>
  <c r="AN375" i="49"/>
  <c r="AI375" i="49"/>
  <c r="AJ376" i="49"/>
  <c r="AE376" i="49"/>
  <c r="S376" i="49"/>
  <c r="AO376" i="49"/>
  <c r="Y376" i="49"/>
  <c r="AK903" i="49"/>
  <c r="AF903" i="49"/>
  <c r="T903" i="49"/>
  <c r="AP903" i="49"/>
  <c r="Z903" i="49"/>
  <c r="AM752" i="49"/>
  <c r="AR752" i="49"/>
  <c r="AH752" i="49"/>
  <c r="AB752" i="49"/>
  <c r="V752" i="49"/>
  <c r="AH1093" i="49"/>
  <c r="AB1093" i="49"/>
  <c r="AR1093" i="49"/>
  <c r="V1093" i="49"/>
  <c r="AM1093" i="49"/>
  <c r="R466" i="49"/>
  <c r="H466" i="49"/>
  <c r="AK709" i="49"/>
  <c r="AF709" i="49"/>
  <c r="T709" i="49"/>
  <c r="Z709" i="49"/>
  <c r="AP709" i="49"/>
  <c r="AO889" i="49"/>
  <c r="AE889" i="49"/>
  <c r="Y889" i="49"/>
  <c r="S889" i="49"/>
  <c r="AJ889" i="49"/>
  <c r="AK1025" i="49"/>
  <c r="Z1025" i="49"/>
  <c r="T1025" i="49"/>
  <c r="AP1025" i="49"/>
  <c r="AF1025" i="49"/>
  <c r="AB898" i="49"/>
  <c r="V898" i="49"/>
  <c r="AM898" i="49"/>
  <c r="AR898" i="49"/>
  <c r="AH898" i="49"/>
  <c r="AP472" i="49"/>
  <c r="AF472" i="49"/>
  <c r="Z472" i="49"/>
  <c r="T472" i="49"/>
  <c r="AK472" i="49"/>
  <c r="R381" i="49"/>
  <c r="H381" i="49"/>
  <c r="AM934" i="49"/>
  <c r="AR934" i="49"/>
  <c r="AH934" i="49"/>
  <c r="AB934" i="49"/>
  <c r="V934" i="49"/>
  <c r="H615" i="49"/>
  <c r="R615" i="49"/>
  <c r="AC713" i="49"/>
  <c r="AN713" i="49"/>
  <c r="W713" i="49"/>
  <c r="AS713" i="49"/>
  <c r="AI713" i="49"/>
  <c r="AP798" i="49"/>
  <c r="Z798" i="49"/>
  <c r="T798" i="49"/>
  <c r="AF798" i="49"/>
  <c r="AK798" i="49"/>
  <c r="AC846" i="49"/>
  <c r="W846" i="49"/>
  <c r="AN846" i="49"/>
  <c r="AS846" i="49"/>
  <c r="AI846" i="49"/>
  <c r="K931" i="49"/>
  <c r="N931" i="49"/>
  <c r="P931" i="49"/>
  <c r="G931" i="49"/>
  <c r="O931" i="49"/>
  <c r="M931" i="49"/>
  <c r="J931" i="49"/>
  <c r="N981" i="49"/>
  <c r="O981" i="49"/>
  <c r="M981" i="49"/>
  <c r="K981" i="49"/>
  <c r="P981" i="49"/>
  <c r="G981" i="49"/>
  <c r="J981" i="49"/>
  <c r="R950" i="49"/>
  <c r="H950" i="49"/>
  <c r="AP1018" i="49"/>
  <c r="AF1018" i="49"/>
  <c r="Z1018" i="49"/>
  <c r="T1018" i="49"/>
  <c r="AK1018" i="49"/>
  <c r="W1028" i="49"/>
  <c r="AN1028" i="49"/>
  <c r="AS1028" i="49"/>
  <c r="AC1028" i="49"/>
  <c r="AI1028" i="49"/>
  <c r="G745" i="49"/>
  <c r="N745" i="49"/>
  <c r="J745" i="49"/>
  <c r="O745" i="49"/>
  <c r="M745" i="49"/>
  <c r="K745" i="49"/>
  <c r="P745" i="49"/>
  <c r="H1032" i="49"/>
  <c r="R1032" i="49"/>
  <c r="Y1026" i="49"/>
  <c r="AE1026" i="49"/>
  <c r="S1026" i="49"/>
  <c r="AJ1026" i="49"/>
  <c r="AO1026" i="49"/>
  <c r="AH901" i="49"/>
  <c r="V901" i="49"/>
  <c r="AR901" i="49"/>
  <c r="AB901" i="49"/>
  <c r="AM901" i="49"/>
  <c r="AH881" i="49"/>
  <c r="V881" i="49"/>
  <c r="AR881" i="49"/>
  <c r="AB881" i="49"/>
  <c r="AM881" i="49"/>
  <c r="AN704" i="49"/>
  <c r="AI704" i="49"/>
  <c r="W704" i="49"/>
  <c r="AS704" i="49"/>
  <c r="AC704" i="49"/>
  <c r="AS1023" i="49"/>
  <c r="AI1023" i="49"/>
  <c r="W1023" i="49"/>
  <c r="AN1023" i="49"/>
  <c r="AC1023" i="49"/>
  <c r="AI519" i="49"/>
  <c r="AC519" i="49"/>
  <c r="W519" i="49"/>
  <c r="AN519" i="49"/>
  <c r="AS519" i="49"/>
  <c r="AO1034" i="49"/>
  <c r="Y1034" i="49"/>
  <c r="AJ1034" i="49"/>
  <c r="AE1034" i="49"/>
  <c r="S1034" i="49"/>
  <c r="S1019" i="49"/>
  <c r="AJ1019" i="49"/>
  <c r="AO1019" i="49"/>
  <c r="AE1019" i="49"/>
  <c r="Y1019" i="49"/>
  <c r="H425" i="49"/>
  <c r="R425" i="49"/>
  <c r="AN942" i="49"/>
  <c r="AS942" i="49"/>
  <c r="AI942" i="49"/>
  <c r="AC942" i="49"/>
  <c r="W942" i="49"/>
  <c r="H1001" i="49"/>
  <c r="R1001" i="49"/>
  <c r="AP605" i="49"/>
  <c r="AK605" i="49"/>
  <c r="AF605" i="49"/>
  <c r="T605" i="49"/>
  <c r="Z605" i="49"/>
  <c r="AP606" i="49"/>
  <c r="AK606" i="49"/>
  <c r="AF606" i="49"/>
  <c r="T606" i="49"/>
  <c r="Z606" i="49"/>
  <c r="AS467" i="49"/>
  <c r="AI467" i="49"/>
  <c r="AN467" i="49"/>
  <c r="AC467" i="49"/>
  <c r="W467" i="49"/>
  <c r="R884" i="49"/>
  <c r="H884" i="49"/>
  <c r="AI699" i="49"/>
  <c r="AC699" i="49"/>
  <c r="W699" i="49"/>
  <c r="AN699" i="49"/>
  <c r="AS699" i="49"/>
  <c r="AP1029" i="49"/>
  <c r="Z1029" i="49"/>
  <c r="AF1029" i="49"/>
  <c r="AK1029" i="49"/>
  <c r="T1029" i="49"/>
  <c r="AE608" i="49"/>
  <c r="AJ608" i="49"/>
  <c r="Y608" i="49"/>
  <c r="AO608" i="49"/>
  <c r="S608" i="49"/>
  <c r="AB702" i="49"/>
  <c r="AH702" i="49"/>
  <c r="AM702" i="49"/>
  <c r="AR702" i="49"/>
  <c r="V702" i="49"/>
  <c r="S952" i="49"/>
  <c r="AJ952" i="49"/>
  <c r="AE952" i="49"/>
  <c r="AO952" i="49"/>
  <c r="Y952" i="49"/>
  <c r="P563" i="49"/>
  <c r="O563" i="49"/>
  <c r="G563" i="49"/>
  <c r="J563" i="49"/>
  <c r="N563" i="49"/>
  <c r="K563" i="49"/>
  <c r="M563" i="49"/>
  <c r="AR748" i="49"/>
  <c r="AH748" i="49"/>
  <c r="AB748" i="49"/>
  <c r="V748" i="49"/>
  <c r="AM748" i="49"/>
  <c r="AN792" i="49"/>
  <c r="AS792" i="49"/>
  <c r="AC792" i="49"/>
  <c r="AI792" i="49"/>
  <c r="W792" i="49"/>
  <c r="AI610" i="49"/>
  <c r="AC610" i="49"/>
  <c r="AN610" i="49"/>
  <c r="W610" i="49"/>
  <c r="AS610" i="49"/>
  <c r="AR1032" i="49"/>
  <c r="AH1032" i="49"/>
  <c r="AB1032" i="49"/>
  <c r="V1032" i="49"/>
  <c r="AM1032" i="49"/>
  <c r="AO611" i="49"/>
  <c r="Y611" i="49"/>
  <c r="S611" i="49"/>
  <c r="AJ611" i="49"/>
  <c r="AE611" i="49"/>
  <c r="AH897" i="49"/>
  <c r="V897" i="49"/>
  <c r="AR897" i="49"/>
  <c r="AB897" i="49"/>
  <c r="AM897" i="49"/>
  <c r="S612" i="49"/>
  <c r="AO612" i="49"/>
  <c r="Y612" i="49"/>
  <c r="AJ612" i="49"/>
  <c r="AE612" i="49"/>
  <c r="H1065" i="49"/>
  <c r="R1065" i="49"/>
  <c r="W1035" i="49"/>
  <c r="AN1035" i="49"/>
  <c r="AI1035" i="49"/>
  <c r="AC1035" i="49"/>
  <c r="AS1035" i="49"/>
  <c r="AK1073" i="49"/>
  <c r="AP1073" i="49"/>
  <c r="AF1073" i="49"/>
  <c r="T1073" i="49"/>
  <c r="Z1073" i="49"/>
  <c r="R696" i="49"/>
  <c r="H696" i="49"/>
  <c r="AS805" i="49"/>
  <c r="AI805" i="49"/>
  <c r="AN805" i="49"/>
  <c r="W805" i="49"/>
  <c r="AC805" i="49"/>
  <c r="AS980" i="49"/>
  <c r="AN980" i="49"/>
  <c r="AI980" i="49"/>
  <c r="W980" i="49"/>
  <c r="AC980" i="49"/>
  <c r="AS1037" i="49"/>
  <c r="AC1037" i="49"/>
  <c r="W1037" i="49"/>
  <c r="AN1037" i="49"/>
  <c r="AI1037" i="49"/>
  <c r="G951" i="49"/>
  <c r="N951" i="49"/>
  <c r="O951" i="49"/>
  <c r="M951" i="49"/>
  <c r="K951" i="49"/>
  <c r="P951" i="49"/>
  <c r="J951" i="49"/>
  <c r="P985" i="49"/>
  <c r="J985" i="49"/>
  <c r="O985" i="49"/>
  <c r="M985" i="49"/>
  <c r="K985" i="49"/>
  <c r="G985" i="49"/>
  <c r="N985" i="49"/>
  <c r="R896" i="49"/>
  <c r="H896" i="49"/>
  <c r="Y468" i="49"/>
  <c r="AJ468" i="49"/>
  <c r="AE468" i="49"/>
  <c r="S468" i="49"/>
  <c r="AO468" i="49"/>
  <c r="AO856" i="49"/>
  <c r="AE856" i="49"/>
  <c r="Y856" i="49"/>
  <c r="S856" i="49"/>
  <c r="AJ856" i="49"/>
  <c r="AN887" i="49"/>
  <c r="AC887" i="49"/>
  <c r="W887" i="49"/>
  <c r="AS887" i="49"/>
  <c r="AI887" i="49"/>
  <c r="R1047" i="49"/>
  <c r="H1047" i="49"/>
  <c r="AI809" i="49"/>
  <c r="AC809" i="49"/>
  <c r="W809" i="49"/>
  <c r="AS809" i="49"/>
  <c r="AN809" i="49"/>
  <c r="AS881" i="49"/>
  <c r="AI881" i="49"/>
  <c r="AN881" i="49"/>
  <c r="AC881" i="49"/>
  <c r="W881" i="49"/>
  <c r="AC379" i="49"/>
  <c r="AN379" i="49"/>
  <c r="AS379" i="49"/>
  <c r="W379" i="49"/>
  <c r="AI379" i="49"/>
  <c r="Z513" i="49"/>
  <c r="AK513" i="49"/>
  <c r="AF513" i="49"/>
  <c r="T513" i="49"/>
  <c r="AP513" i="49"/>
  <c r="AN890" i="49"/>
  <c r="AS890" i="49"/>
  <c r="AC890" i="49"/>
  <c r="AI890" i="49"/>
  <c r="W890" i="49"/>
  <c r="R804" i="49"/>
  <c r="H804" i="49"/>
  <c r="AJ704" i="49"/>
  <c r="AO704" i="49"/>
  <c r="Y704" i="49"/>
  <c r="AE704" i="49"/>
  <c r="S704" i="49"/>
  <c r="AJ712" i="49"/>
  <c r="AO712" i="49"/>
  <c r="Y712" i="49"/>
  <c r="AE712" i="49"/>
  <c r="S712" i="49"/>
  <c r="R1020" i="49"/>
  <c r="H1020" i="49"/>
  <c r="AM698" i="49"/>
  <c r="AR698" i="49"/>
  <c r="AH698" i="49"/>
  <c r="AB698" i="49"/>
  <c r="V698" i="49"/>
  <c r="AJ374" i="49"/>
  <c r="AE374" i="49"/>
  <c r="S374" i="49"/>
  <c r="AO374" i="49"/>
  <c r="Y374" i="49"/>
  <c r="AK893" i="49"/>
  <c r="AP893" i="49"/>
  <c r="Z893" i="49"/>
  <c r="AF893" i="49"/>
  <c r="T893" i="49"/>
  <c r="AR758" i="49"/>
  <c r="AH758" i="49"/>
  <c r="AB758" i="49"/>
  <c r="V758" i="49"/>
  <c r="AM758" i="49"/>
  <c r="T710" i="49"/>
  <c r="AP710" i="49"/>
  <c r="AF710" i="49"/>
  <c r="Z710" i="49"/>
  <c r="AK710" i="49"/>
  <c r="N522" i="49"/>
  <c r="J522" i="49"/>
  <c r="G522" i="49"/>
  <c r="K522" i="49"/>
  <c r="O522" i="49"/>
  <c r="M522" i="49"/>
  <c r="P522" i="49"/>
  <c r="AK473" i="49"/>
  <c r="AF473" i="49"/>
  <c r="T473" i="49"/>
  <c r="AP473" i="49"/>
  <c r="Z473" i="49"/>
  <c r="AO617" i="49"/>
  <c r="Y617" i="49"/>
  <c r="S617" i="49"/>
  <c r="AJ617" i="49"/>
  <c r="AE617" i="49"/>
  <c r="Y895" i="49"/>
  <c r="S895" i="49"/>
  <c r="AJ895" i="49"/>
  <c r="AO895" i="49"/>
  <c r="AE895" i="49"/>
  <c r="H1023" i="49"/>
  <c r="R1023" i="49"/>
  <c r="R700" i="49"/>
  <c r="H700" i="49"/>
  <c r="Z1040" i="49"/>
  <c r="T1040" i="49"/>
  <c r="AK1040" i="49"/>
  <c r="AP1040" i="49"/>
  <c r="AF1040" i="49"/>
  <c r="AE475" i="49"/>
  <c r="Y475" i="49"/>
  <c r="S475" i="49"/>
  <c r="AO475" i="49"/>
  <c r="AJ475" i="49"/>
  <c r="S701" i="49"/>
  <c r="AJ701" i="49"/>
  <c r="AO701" i="49"/>
  <c r="AE701" i="49"/>
  <c r="Y701" i="49"/>
  <c r="AI1049" i="49"/>
  <c r="W1049" i="49"/>
  <c r="AC1049" i="49"/>
  <c r="AS1049" i="49"/>
  <c r="AN1049" i="49"/>
  <c r="AP1034" i="49"/>
  <c r="AF1034" i="49"/>
  <c r="Z1034" i="49"/>
  <c r="T1034" i="49"/>
  <c r="AK1034" i="49"/>
  <c r="AS799" i="49"/>
  <c r="AI799" i="49"/>
  <c r="W799" i="49"/>
  <c r="AN799" i="49"/>
  <c r="AC799" i="49"/>
  <c r="R930" i="49"/>
  <c r="H930" i="49"/>
  <c r="AC1027" i="49"/>
  <c r="W1027" i="49"/>
  <c r="AS1027" i="49"/>
  <c r="AI1027" i="49"/>
  <c r="AN1027" i="49"/>
  <c r="R790" i="49"/>
  <c r="H790" i="49"/>
  <c r="AP938" i="49"/>
  <c r="AF938" i="49"/>
  <c r="Z938" i="49"/>
  <c r="T938" i="49"/>
  <c r="AK938" i="49"/>
  <c r="AJ1030" i="49"/>
  <c r="AO1030" i="49"/>
  <c r="Y1030" i="49"/>
  <c r="AE1030" i="49"/>
  <c r="S1030" i="49"/>
  <c r="AJ609" i="49"/>
  <c r="AO609" i="49"/>
  <c r="AE609" i="49"/>
  <c r="Y609" i="49"/>
  <c r="S609" i="49"/>
  <c r="AF708" i="49"/>
  <c r="AK708" i="49"/>
  <c r="AP708" i="49"/>
  <c r="Z708" i="49"/>
  <c r="T708" i="49"/>
  <c r="AC888" i="49"/>
  <c r="AI888" i="49"/>
  <c r="W888" i="49"/>
  <c r="AN888" i="49"/>
  <c r="AS888" i="49"/>
  <c r="AR904" i="49"/>
  <c r="AH904" i="49"/>
  <c r="AB904" i="49"/>
  <c r="V904" i="49"/>
  <c r="AM904" i="49"/>
  <c r="AJ656" i="49"/>
  <c r="AO656" i="49"/>
  <c r="AE656" i="49"/>
  <c r="Y656" i="49"/>
  <c r="S656" i="49"/>
  <c r="H1033" i="49"/>
  <c r="R1033" i="49"/>
  <c r="R886" i="49"/>
  <c r="H886" i="49"/>
  <c r="AP760" i="49"/>
  <c r="AF760" i="49"/>
  <c r="Z760" i="49"/>
  <c r="T760" i="49"/>
  <c r="AK760" i="49"/>
  <c r="V803" i="49"/>
  <c r="AR803" i="49"/>
  <c r="AB803" i="49"/>
  <c r="AM803" i="49"/>
  <c r="AH803" i="49"/>
  <c r="AO1001" i="49"/>
  <c r="AE1001" i="49"/>
  <c r="S1001" i="49"/>
  <c r="AJ1001" i="49"/>
  <c r="Y1001" i="49"/>
  <c r="AO377" i="49"/>
  <c r="AE377" i="49"/>
  <c r="Y377" i="49"/>
  <c r="S377" i="49"/>
  <c r="AJ377" i="49"/>
  <c r="AS605" i="49"/>
  <c r="AC605" i="49"/>
  <c r="W605" i="49"/>
  <c r="AN605" i="49"/>
  <c r="AI605" i="49"/>
  <c r="AR613" i="49"/>
  <c r="AB613" i="49"/>
  <c r="AH613" i="49"/>
  <c r="V613" i="49"/>
  <c r="AM613" i="49"/>
  <c r="AB703" i="49"/>
  <c r="AH703" i="49"/>
  <c r="V703" i="49"/>
  <c r="AM703" i="49"/>
  <c r="AR703" i="49"/>
  <c r="R1043" i="49"/>
  <c r="H1043" i="49"/>
  <c r="R1036" i="49"/>
  <c r="H1036" i="49"/>
  <c r="AN1044" i="49"/>
  <c r="W1044" i="49"/>
  <c r="AC1044" i="49"/>
  <c r="AS1044" i="49"/>
  <c r="AI1044" i="49"/>
  <c r="G1086" i="49"/>
  <c r="K1086" i="49"/>
  <c r="O1086" i="49"/>
  <c r="M1086" i="49"/>
  <c r="P1086" i="49"/>
  <c r="N1086" i="49"/>
  <c r="J1086" i="49"/>
  <c r="G941" i="49"/>
  <c r="M941" i="49"/>
  <c r="K941" i="49"/>
  <c r="P941" i="49"/>
  <c r="N941" i="49"/>
  <c r="J941" i="49"/>
  <c r="O941" i="49"/>
  <c r="AO467" i="49"/>
  <c r="AE467" i="49"/>
  <c r="AJ467" i="49"/>
  <c r="Y467" i="49"/>
  <c r="S467" i="49"/>
  <c r="M1078" i="49"/>
  <c r="O1078" i="49"/>
  <c r="P1078" i="49"/>
  <c r="N1078" i="49"/>
  <c r="J1078" i="49"/>
  <c r="G1078" i="49"/>
  <c r="K1078" i="49"/>
  <c r="O849" i="49"/>
  <c r="M849" i="49"/>
  <c r="N849" i="49"/>
  <c r="J849" i="49"/>
  <c r="P849" i="49"/>
  <c r="G849" i="49"/>
  <c r="K849" i="49"/>
  <c r="H744" i="49"/>
  <c r="R744" i="49"/>
  <c r="AJ707" i="49"/>
  <c r="AO707" i="49"/>
  <c r="AE707" i="49"/>
  <c r="Y707" i="49"/>
  <c r="S707" i="49"/>
  <c r="AC988" i="49"/>
  <c r="AN988" i="49"/>
  <c r="AS988" i="49"/>
  <c r="AI988" i="49"/>
  <c r="W988" i="49"/>
  <c r="AP850" i="49"/>
  <c r="Z850" i="49"/>
  <c r="AF850" i="49"/>
  <c r="T850" i="49"/>
  <c r="AK850" i="49"/>
  <c r="AK421" i="49"/>
  <c r="AF421" i="49"/>
  <c r="T421" i="49"/>
  <c r="AP421" i="49"/>
  <c r="Z421" i="49"/>
  <c r="AJ470" i="49"/>
  <c r="AE470" i="49"/>
  <c r="S470" i="49"/>
  <c r="AO470" i="49"/>
  <c r="Y470" i="49"/>
  <c r="AO884" i="49"/>
  <c r="Y884" i="49"/>
  <c r="S884" i="49"/>
  <c r="AJ884" i="49"/>
  <c r="AE884" i="49"/>
  <c r="AP900" i="49"/>
  <c r="AF900" i="49"/>
  <c r="Z900" i="49"/>
  <c r="T900" i="49"/>
  <c r="AK900" i="49"/>
  <c r="AE806" i="49"/>
  <c r="S806" i="49"/>
  <c r="Y806" i="49"/>
  <c r="AO806" i="49"/>
  <c r="AJ806" i="49"/>
  <c r="H885" i="49"/>
  <c r="R885" i="49"/>
  <c r="S1045" i="49"/>
  <c r="AJ1045" i="49"/>
  <c r="AE1045" i="49"/>
  <c r="Y1045" i="49"/>
  <c r="AO1045" i="49"/>
  <c r="AS1089" i="49"/>
  <c r="AI1089" i="49"/>
  <c r="AC1089" i="49"/>
  <c r="W1089" i="49"/>
  <c r="AN1089" i="49"/>
  <c r="S1048" i="49"/>
  <c r="Y1048" i="49"/>
  <c r="AO1048" i="49"/>
  <c r="AJ1048" i="49"/>
  <c r="AE1048" i="49"/>
  <c r="O933" i="49"/>
  <c r="M933" i="49"/>
  <c r="K933" i="49"/>
  <c r="N933" i="49"/>
  <c r="J933" i="49"/>
  <c r="P933" i="49"/>
  <c r="G933" i="49"/>
  <c r="AR808" i="49"/>
  <c r="AH808" i="49"/>
  <c r="AB808" i="49"/>
  <c r="V808" i="49"/>
  <c r="AM808" i="49"/>
  <c r="AS1039" i="49"/>
  <c r="AI1039" i="49"/>
  <c r="W1039" i="49"/>
  <c r="AN1039" i="49"/>
  <c r="AC1039" i="49"/>
  <c r="W565" i="49"/>
  <c r="AS565" i="49"/>
  <c r="AC565" i="49"/>
  <c r="AN565" i="49"/>
  <c r="AI565" i="49"/>
  <c r="AR802" i="49"/>
  <c r="AH802" i="49"/>
  <c r="V802" i="49"/>
  <c r="AM802" i="49"/>
  <c r="AB802" i="49"/>
  <c r="R997" i="49"/>
  <c r="H997" i="49"/>
  <c r="T795" i="49"/>
  <c r="AK795" i="49"/>
  <c r="AP795" i="49"/>
  <c r="Z795" i="49"/>
  <c r="AF795" i="49"/>
  <c r="H899" i="49"/>
  <c r="R899" i="49"/>
  <c r="AO976" i="49"/>
  <c r="AJ976" i="49"/>
  <c r="AE976" i="49"/>
  <c r="S976" i="49"/>
  <c r="Y976" i="49"/>
  <c r="R607" i="49"/>
  <c r="H607" i="49"/>
  <c r="P665" i="49"/>
  <c r="K665" i="49"/>
  <c r="M665" i="49"/>
  <c r="G665" i="49"/>
  <c r="O665" i="49"/>
  <c r="J665" i="49"/>
  <c r="N665" i="49"/>
  <c r="M424" i="49"/>
  <c r="O424" i="49"/>
  <c r="K424" i="49"/>
  <c r="P424" i="49"/>
  <c r="N424" i="49"/>
  <c r="J424" i="49"/>
  <c r="G424" i="49"/>
  <c r="H375" i="49"/>
  <c r="R375" i="49"/>
  <c r="AR376" i="49"/>
  <c r="AH376" i="49"/>
  <c r="AB376" i="49"/>
  <c r="V376" i="49"/>
  <c r="AM376" i="49"/>
  <c r="T608" i="49"/>
  <c r="AK608" i="49"/>
  <c r="AF608" i="49"/>
  <c r="Z608" i="49"/>
  <c r="AP608" i="49"/>
  <c r="R1038" i="49"/>
  <c r="H1038" i="49"/>
  <c r="AJ752" i="49"/>
  <c r="AE752" i="49"/>
  <c r="S752" i="49"/>
  <c r="Y752" i="49"/>
  <c r="AO752" i="49"/>
  <c r="R1093" i="49"/>
  <c r="H1093" i="49"/>
  <c r="AH709" i="49"/>
  <c r="V709" i="49"/>
  <c r="AM709" i="49"/>
  <c r="AR709" i="49"/>
  <c r="AB709" i="49"/>
  <c r="AS889" i="49"/>
  <c r="AI889" i="49"/>
  <c r="AC889" i="49"/>
  <c r="W889" i="49"/>
  <c r="AN889" i="49"/>
  <c r="AN702" i="49"/>
  <c r="AI702" i="49"/>
  <c r="W702" i="49"/>
  <c r="AS702" i="49"/>
  <c r="AC702" i="49"/>
  <c r="AK898" i="49"/>
  <c r="AP898" i="49"/>
  <c r="AF898" i="49"/>
  <c r="Z898" i="49"/>
  <c r="T898" i="49"/>
  <c r="R472" i="49"/>
  <c r="H472" i="49"/>
  <c r="AH838" i="49"/>
  <c r="AB838" i="49"/>
  <c r="AM838" i="49"/>
  <c r="V838" i="49"/>
  <c r="AR838" i="49"/>
  <c r="AR952" i="49"/>
  <c r="AH952" i="49"/>
  <c r="AB952" i="49"/>
  <c r="V952" i="49"/>
  <c r="AM952" i="49"/>
  <c r="R798" i="49"/>
  <c r="H798" i="49"/>
  <c r="G422" i="49"/>
  <c r="J422" i="49"/>
  <c r="K422" i="49"/>
  <c r="O422" i="49"/>
  <c r="M422" i="49"/>
  <c r="P422" i="49"/>
  <c r="N422" i="49"/>
  <c r="AH1018" i="49"/>
  <c r="AB1018" i="49"/>
  <c r="V1018" i="49"/>
  <c r="AM1018" i="49"/>
  <c r="AR1018" i="49"/>
  <c r="AO891" i="49"/>
  <c r="AE891" i="49"/>
  <c r="Y891" i="49"/>
  <c r="S891" i="49"/>
  <c r="AJ891" i="49"/>
  <c r="H897" i="49"/>
  <c r="R897" i="49"/>
  <c r="AR856" i="49"/>
  <c r="AB856" i="49"/>
  <c r="AM856" i="49"/>
  <c r="AH856" i="49"/>
  <c r="V856" i="49"/>
  <c r="W1020" i="49"/>
  <c r="AN1020" i="49"/>
  <c r="AS1020" i="49"/>
  <c r="AC1020" i="49"/>
  <c r="AI1020" i="49"/>
  <c r="AF800" i="49"/>
  <c r="Z800" i="49"/>
  <c r="AK800" i="49"/>
  <c r="T800" i="49"/>
  <c r="AP800" i="49"/>
  <c r="H475" i="49"/>
  <c r="R475" i="49"/>
  <c r="V799" i="49"/>
  <c r="AR799" i="49"/>
  <c r="AB799" i="49"/>
  <c r="AM799" i="49"/>
  <c r="AH799" i="49"/>
  <c r="W790" i="49"/>
  <c r="AN790" i="49"/>
  <c r="AS790" i="49"/>
  <c r="AC790" i="49"/>
  <c r="AI790" i="49"/>
  <c r="R609" i="49"/>
  <c r="H609" i="49"/>
  <c r="AH656" i="49"/>
  <c r="V656" i="49"/>
  <c r="AR656" i="49"/>
  <c r="AB656" i="49"/>
  <c r="AM656" i="49"/>
  <c r="R984" i="49"/>
  <c r="H984" i="49"/>
  <c r="AK1043" i="49"/>
  <c r="T1043" i="49"/>
  <c r="AP1043" i="49"/>
  <c r="AF1043" i="49"/>
  <c r="Z1043" i="49"/>
  <c r="AC697" i="49"/>
  <c r="W697" i="49"/>
  <c r="AN697" i="49"/>
  <c r="AS697" i="49"/>
  <c r="AI697" i="49"/>
  <c r="AE900" i="49"/>
  <c r="Y900" i="49"/>
  <c r="AJ900" i="49"/>
  <c r="S900" i="49"/>
  <c r="AO900" i="49"/>
  <c r="R802" i="49"/>
  <c r="H802" i="49"/>
  <c r="AS471" i="49"/>
  <c r="AI471" i="49"/>
  <c r="AC471" i="49"/>
  <c r="W471" i="49"/>
  <c r="AN471" i="49"/>
  <c r="AN466" i="49"/>
  <c r="AI466" i="49"/>
  <c r="W466" i="49"/>
  <c r="AS466" i="49"/>
  <c r="AC466" i="49"/>
  <c r="R934" i="49"/>
  <c r="H934" i="49"/>
  <c r="AN798" i="49"/>
  <c r="AS798" i="49"/>
  <c r="AC798" i="49"/>
  <c r="AI798" i="49"/>
  <c r="W798" i="49"/>
  <c r="J759" i="49"/>
  <c r="G759" i="49"/>
  <c r="O759" i="49"/>
  <c r="M759" i="49"/>
  <c r="K759" i="49"/>
  <c r="P759" i="49"/>
  <c r="N759" i="49"/>
  <c r="AH891" i="49"/>
  <c r="V891" i="49"/>
  <c r="AR891" i="49"/>
  <c r="AB891" i="49"/>
  <c r="AM891" i="49"/>
  <c r="AJ748" i="49"/>
  <c r="AE748" i="49"/>
  <c r="S748" i="49"/>
  <c r="AO748" i="49"/>
  <c r="Y748" i="49"/>
  <c r="AH992" i="49"/>
  <c r="AM992" i="49"/>
  <c r="AR992" i="49"/>
  <c r="V992" i="49"/>
  <c r="AB992" i="49"/>
  <c r="AP1032" i="49"/>
  <c r="AF1032" i="49"/>
  <c r="Z1032" i="49"/>
  <c r="T1032" i="49"/>
  <c r="AK1032" i="49"/>
  <c r="AF427" i="49"/>
  <c r="T427" i="49"/>
  <c r="AK427" i="49"/>
  <c r="AP427" i="49"/>
  <c r="Z427" i="49"/>
  <c r="H378" i="49"/>
  <c r="R378" i="49"/>
  <c r="AS611" i="49"/>
  <c r="AC611" i="49"/>
  <c r="W611" i="49"/>
  <c r="AN611" i="49"/>
  <c r="AI611" i="49"/>
  <c r="AO1041" i="49"/>
  <c r="AE1041" i="49"/>
  <c r="S1041" i="49"/>
  <c r="AJ1041" i="49"/>
  <c r="Y1041" i="49"/>
  <c r="R1026" i="49"/>
  <c r="H1026" i="49"/>
  <c r="AK972" i="49"/>
  <c r="AP972" i="49"/>
  <c r="AF972" i="49"/>
  <c r="Z972" i="49"/>
  <c r="T972" i="49"/>
  <c r="H1035" i="49"/>
  <c r="R1035" i="49"/>
  <c r="V1073" i="49"/>
  <c r="AR1073" i="49"/>
  <c r="AM1073" i="49"/>
  <c r="AH1073" i="49"/>
  <c r="AB1073" i="49"/>
  <c r="AH894" i="49"/>
  <c r="AR894" i="49"/>
  <c r="AB894" i="49"/>
  <c r="AM894" i="49"/>
  <c r="V894" i="49"/>
  <c r="AJ696" i="49"/>
  <c r="AE696" i="49"/>
  <c r="S696" i="49"/>
  <c r="AO696" i="49"/>
  <c r="Y696" i="49"/>
  <c r="AF901" i="49"/>
  <c r="T901" i="49"/>
  <c r="AP901" i="49"/>
  <c r="Z901" i="49"/>
  <c r="AK901" i="49"/>
  <c r="R980" i="49"/>
  <c r="H980" i="49"/>
  <c r="H1037" i="49"/>
  <c r="R1037" i="49"/>
  <c r="P836" i="49"/>
  <c r="O836" i="49"/>
  <c r="G836" i="49"/>
  <c r="J836" i="49"/>
  <c r="K836" i="49"/>
  <c r="M836" i="49"/>
  <c r="N836" i="49"/>
  <c r="O835" i="49"/>
  <c r="M835" i="49"/>
  <c r="P835" i="49"/>
  <c r="N835" i="49"/>
  <c r="K835" i="49"/>
  <c r="G835" i="49"/>
  <c r="J835" i="49"/>
  <c r="R1046" i="49"/>
  <c r="H1046" i="49"/>
  <c r="AB896" i="49"/>
  <c r="AR896" i="49"/>
  <c r="AH896" i="49"/>
  <c r="V896" i="49"/>
  <c r="AM896" i="49"/>
  <c r="AC468" i="49"/>
  <c r="AN468" i="49"/>
  <c r="AI468" i="49"/>
  <c r="W468" i="49"/>
  <c r="AS468" i="49"/>
  <c r="AS856" i="49"/>
  <c r="AI856" i="49"/>
  <c r="AC856" i="49"/>
  <c r="W856" i="49"/>
  <c r="AN856" i="49"/>
  <c r="AF887" i="49"/>
  <c r="T887" i="49"/>
  <c r="AP887" i="49"/>
  <c r="Z887" i="49"/>
  <c r="AK887" i="49"/>
  <c r="AF652" i="49"/>
  <c r="AK652" i="49"/>
  <c r="AP652" i="49"/>
  <c r="Z652" i="49"/>
  <c r="T652" i="49"/>
  <c r="H809" i="49"/>
  <c r="R809" i="49"/>
  <c r="AP881" i="49"/>
  <c r="Z881" i="49"/>
  <c r="AF881" i="49"/>
  <c r="T881" i="49"/>
  <c r="AK881" i="49"/>
  <c r="H379" i="49"/>
  <c r="R379" i="49"/>
  <c r="AM513" i="49"/>
  <c r="AR513" i="49"/>
  <c r="AB513" i="49"/>
  <c r="AH513" i="49"/>
  <c r="V513" i="49"/>
  <c r="AH616" i="49"/>
  <c r="AB616" i="49"/>
  <c r="V616" i="49"/>
  <c r="AM616" i="49"/>
  <c r="AR616" i="49"/>
  <c r="R704" i="49"/>
  <c r="H704" i="49"/>
  <c r="S1020" i="49"/>
  <c r="AJ1020" i="49"/>
  <c r="AO1020" i="49"/>
  <c r="Y1020" i="49"/>
  <c r="AE1020" i="49"/>
  <c r="AK698" i="49"/>
  <c r="AP698" i="49"/>
  <c r="AF698" i="49"/>
  <c r="Z698" i="49"/>
  <c r="T698" i="49"/>
  <c r="AK807" i="49"/>
  <c r="T807" i="49"/>
  <c r="AP807" i="49"/>
  <c r="Z807" i="49"/>
  <c r="AF807" i="49"/>
  <c r="AN374" i="49"/>
  <c r="AI374" i="49"/>
  <c r="W374" i="49"/>
  <c r="AS374" i="49"/>
  <c r="AC374" i="49"/>
  <c r="N654" i="49"/>
  <c r="G654" i="49"/>
  <c r="O654" i="49"/>
  <c r="M654" i="49"/>
  <c r="J654" i="49"/>
  <c r="P654" i="49"/>
  <c r="K654" i="49"/>
  <c r="O987" i="49"/>
  <c r="P987" i="49"/>
  <c r="N987" i="49"/>
  <c r="J987" i="49"/>
  <c r="G987" i="49"/>
  <c r="M987" i="49"/>
  <c r="K987" i="49"/>
  <c r="R946" i="49"/>
  <c r="H946" i="49"/>
  <c r="AP758" i="49"/>
  <c r="AF758" i="49"/>
  <c r="Z758" i="49"/>
  <c r="T758" i="49"/>
  <c r="AK758" i="49"/>
  <c r="R756" i="49"/>
  <c r="H756" i="49"/>
  <c r="AI710" i="49"/>
  <c r="AS710" i="49"/>
  <c r="AC710" i="49"/>
  <c r="AN710" i="49"/>
  <c r="W710" i="49"/>
  <c r="AM473" i="49"/>
  <c r="AR473" i="49"/>
  <c r="AB473" i="49"/>
  <c r="AH473" i="49"/>
  <c r="V473" i="49"/>
  <c r="R617" i="49"/>
  <c r="H617" i="49"/>
  <c r="AB800" i="49"/>
  <c r="AH800" i="49"/>
  <c r="V800" i="49"/>
  <c r="AM800" i="49"/>
  <c r="AR800" i="49"/>
  <c r="AS895" i="49"/>
  <c r="AI895" i="49"/>
  <c r="AN895" i="49"/>
  <c r="AC895" i="49"/>
  <c r="W895" i="49"/>
  <c r="AO1023" i="49"/>
  <c r="AE1023" i="49"/>
  <c r="S1023" i="49"/>
  <c r="AJ1023" i="49"/>
  <c r="Y1023" i="49"/>
  <c r="AE700" i="49"/>
  <c r="Y700" i="49"/>
  <c r="AJ700" i="49"/>
  <c r="S700" i="49"/>
  <c r="AO700" i="49"/>
  <c r="W1024" i="49"/>
  <c r="AN1024" i="49"/>
  <c r="AS1024" i="49"/>
  <c r="AC1024" i="49"/>
  <c r="AI1024" i="49"/>
  <c r="R791" i="49"/>
  <c r="H791" i="49"/>
  <c r="AO519" i="49"/>
  <c r="AE519" i="49"/>
  <c r="Y519" i="49"/>
  <c r="S519" i="49"/>
  <c r="AJ519" i="49"/>
  <c r="AS475" i="49"/>
  <c r="AI475" i="49"/>
  <c r="AC475" i="49"/>
  <c r="W475" i="49"/>
  <c r="AN475" i="49"/>
  <c r="AN701" i="49"/>
  <c r="AS701" i="49"/>
  <c r="AI701" i="49"/>
  <c r="AC701" i="49"/>
  <c r="W701" i="49"/>
  <c r="AH604" i="49"/>
  <c r="AB604" i="49"/>
  <c r="AM604" i="49"/>
  <c r="AR604" i="49"/>
  <c r="V604" i="49"/>
  <c r="R1034" i="49"/>
  <c r="H1034" i="49"/>
  <c r="H662" i="49"/>
  <c r="R662" i="49"/>
  <c r="T799" i="49"/>
  <c r="AK799" i="49"/>
  <c r="AP799" i="49"/>
  <c r="Z799" i="49"/>
  <c r="AF799" i="49"/>
  <c r="Y469" i="49"/>
  <c r="S469" i="49"/>
  <c r="AJ469" i="49"/>
  <c r="AO469" i="49"/>
  <c r="AE469" i="49"/>
  <c r="T664" i="49"/>
  <c r="AK664" i="49"/>
  <c r="AP664" i="49"/>
  <c r="AF664" i="49"/>
  <c r="Z664" i="49"/>
  <c r="H1019" i="49"/>
  <c r="R1019" i="49"/>
  <c r="H1081" i="49"/>
  <c r="R1081" i="49"/>
  <c r="Y790" i="49"/>
  <c r="AE790" i="49"/>
  <c r="AJ790" i="49"/>
  <c r="AO790" i="49"/>
  <c r="S790" i="49"/>
  <c r="R938" i="49"/>
  <c r="H938" i="49"/>
  <c r="N948" i="49"/>
  <c r="O948" i="49"/>
  <c r="K948" i="49"/>
  <c r="M948" i="49"/>
  <c r="P948" i="49"/>
  <c r="J948" i="49"/>
  <c r="G948" i="49"/>
  <c r="J1077" i="49"/>
  <c r="G1077" i="49"/>
  <c r="M1077" i="49"/>
  <c r="K1077" i="49"/>
  <c r="O1077" i="49"/>
  <c r="P1077" i="49"/>
  <c r="N1077" i="49"/>
  <c r="R1030" i="49"/>
  <c r="H1030" i="49"/>
  <c r="AS425" i="49"/>
  <c r="AC425" i="49"/>
  <c r="W425" i="49"/>
  <c r="AN425" i="49"/>
  <c r="AI425" i="49"/>
  <c r="AC609" i="49"/>
  <c r="AN609" i="49"/>
  <c r="AS609" i="49"/>
  <c r="AI609" i="49"/>
  <c r="W609" i="49"/>
  <c r="AE1031" i="49"/>
  <c r="Y1031" i="49"/>
  <c r="AJ1031" i="49"/>
  <c r="AO1031" i="49"/>
  <c r="S1031" i="49"/>
  <c r="AP474" i="49"/>
  <c r="AF474" i="49"/>
  <c r="Z474" i="49"/>
  <c r="T474" i="49"/>
  <c r="AK474" i="49"/>
  <c r="Z904" i="49"/>
  <c r="T904" i="49"/>
  <c r="AK904" i="49"/>
  <c r="AP904" i="49"/>
  <c r="AF904" i="49"/>
  <c r="W569" i="49"/>
  <c r="AS569" i="49"/>
  <c r="AC569" i="49"/>
  <c r="AN569" i="49"/>
  <c r="AI569" i="49"/>
  <c r="AN656" i="49"/>
  <c r="AS656" i="49"/>
  <c r="AI656" i="49"/>
  <c r="AC656" i="49"/>
  <c r="W656" i="49"/>
  <c r="Y905" i="49"/>
  <c r="S905" i="49"/>
  <c r="AJ905" i="49"/>
  <c r="AO905" i="49"/>
  <c r="AE905" i="49"/>
  <c r="AE1033" i="49"/>
  <c r="Y1033" i="49"/>
  <c r="S1033" i="49"/>
  <c r="AJ1033" i="49"/>
  <c r="AO1033" i="49"/>
  <c r="AN886" i="49"/>
  <c r="AS886" i="49"/>
  <c r="AC886" i="49"/>
  <c r="AI886" i="49"/>
  <c r="W886" i="49"/>
  <c r="AP984" i="49"/>
  <c r="T984" i="49"/>
  <c r="AK984" i="49"/>
  <c r="AF984" i="49"/>
  <c r="Z984" i="49"/>
  <c r="AN377" i="49"/>
  <c r="W377" i="49"/>
  <c r="AC377" i="49"/>
  <c r="AS377" i="49"/>
  <c r="AI377" i="49"/>
  <c r="AO517" i="49"/>
  <c r="AE517" i="49"/>
  <c r="AJ517" i="49"/>
  <c r="Y517" i="49"/>
  <c r="S517" i="49"/>
  <c r="AO613" i="49"/>
  <c r="AE613" i="49"/>
  <c r="Y613" i="49"/>
  <c r="S613" i="49"/>
  <c r="AJ613" i="49"/>
  <c r="AO711" i="49"/>
  <c r="Y711" i="49"/>
  <c r="S711" i="49"/>
  <c r="AJ711" i="49"/>
  <c r="AE711" i="49"/>
  <c r="AP883" i="49"/>
  <c r="Z883" i="49"/>
  <c r="AF883" i="49"/>
  <c r="T883" i="49"/>
  <c r="AK883" i="49"/>
  <c r="AR606" i="49"/>
  <c r="AH606" i="49"/>
  <c r="AB606" i="49"/>
  <c r="V606" i="49"/>
  <c r="AM606" i="49"/>
  <c r="AN1036" i="49"/>
  <c r="AI1036" i="49"/>
  <c r="W1036" i="49"/>
  <c r="AC1036" i="49"/>
  <c r="AS1036" i="49"/>
  <c r="AK521" i="49"/>
  <c r="AF521" i="49"/>
  <c r="T521" i="49"/>
  <c r="AP521" i="49"/>
  <c r="Z521" i="49"/>
  <c r="O423" i="49"/>
  <c r="M423" i="49"/>
  <c r="K423" i="49"/>
  <c r="P423" i="49"/>
  <c r="G423" i="49"/>
  <c r="N423" i="49"/>
  <c r="J423" i="49"/>
  <c r="O661" i="49"/>
  <c r="K661" i="49"/>
  <c r="N661" i="49"/>
  <c r="J661" i="49"/>
  <c r="G661" i="49"/>
  <c r="P661" i="49"/>
  <c r="M661" i="49"/>
  <c r="J841" i="49"/>
  <c r="G841" i="49"/>
  <c r="K841" i="49"/>
  <c r="M841" i="49"/>
  <c r="P841" i="49"/>
  <c r="N841" i="49"/>
  <c r="O841" i="49"/>
  <c r="AE697" i="49"/>
  <c r="Y697" i="49"/>
  <c r="S697" i="49"/>
  <c r="AO697" i="49"/>
  <c r="AJ697" i="49"/>
  <c r="AB902" i="49"/>
  <c r="V902" i="49"/>
  <c r="AM902" i="49"/>
  <c r="AR902" i="49"/>
  <c r="AH902" i="49"/>
  <c r="V707" i="49"/>
  <c r="AM707" i="49"/>
  <c r="AR707" i="49"/>
  <c r="AB707" i="49"/>
  <c r="AH707" i="49"/>
  <c r="AJ988" i="49"/>
  <c r="AO988" i="49"/>
  <c r="AE988" i="49"/>
  <c r="Y988" i="49"/>
  <c r="S988" i="49"/>
  <c r="AH850" i="49"/>
  <c r="V850" i="49"/>
  <c r="AR850" i="49"/>
  <c r="AB850" i="49"/>
  <c r="AM850" i="49"/>
  <c r="R801" i="49"/>
  <c r="H801" i="49"/>
  <c r="AH421" i="49"/>
  <c r="V421" i="49"/>
  <c r="AM421" i="49"/>
  <c r="AR421" i="49"/>
  <c r="AB421" i="49"/>
  <c r="AR796" i="49"/>
  <c r="AH796" i="49"/>
  <c r="V796" i="49"/>
  <c r="AM796" i="49"/>
  <c r="AB796" i="49"/>
  <c r="AF884" i="49"/>
  <c r="Z884" i="49"/>
  <c r="AP884" i="49"/>
  <c r="T884" i="49"/>
  <c r="AK884" i="49"/>
  <c r="AC1045" i="49"/>
  <c r="W1045" i="49"/>
  <c r="AS1045" i="49"/>
  <c r="AI1045" i="49"/>
  <c r="AN1045" i="49"/>
  <c r="N927" i="49"/>
  <c r="J927" i="49"/>
  <c r="G927" i="49"/>
  <c r="O927" i="49"/>
  <c r="M927" i="49"/>
  <c r="K927" i="49"/>
  <c r="P927" i="49"/>
  <c r="J1087" i="49"/>
  <c r="K1087" i="49"/>
  <c r="P1087" i="49"/>
  <c r="O1087" i="49"/>
  <c r="M1087" i="49"/>
  <c r="G1087" i="49"/>
  <c r="N1087" i="49"/>
  <c r="AB794" i="49"/>
  <c r="V794" i="49"/>
  <c r="AM794" i="49"/>
  <c r="AR794" i="49"/>
  <c r="AH794" i="49"/>
  <c r="K1094" i="49"/>
  <c r="N1094" i="49"/>
  <c r="G1094" i="49"/>
  <c r="P1094" i="49"/>
  <c r="O1094" i="49"/>
  <c r="M1094" i="49"/>
  <c r="J1094" i="49"/>
  <c r="AF699" i="49"/>
  <c r="T699" i="49"/>
  <c r="AP699" i="49"/>
  <c r="AK699" i="49"/>
  <c r="Z699" i="49"/>
  <c r="AP808" i="49"/>
  <c r="AF808" i="49"/>
  <c r="T808" i="49"/>
  <c r="AK808" i="49"/>
  <c r="Z808" i="49"/>
  <c r="H1039" i="49"/>
  <c r="R1039" i="49"/>
  <c r="T802" i="49"/>
  <c r="AK802" i="49"/>
  <c r="AP802" i="49"/>
  <c r="AF802" i="49"/>
  <c r="Z802" i="49"/>
  <c r="AM795" i="49"/>
  <c r="AH795" i="49"/>
  <c r="V795" i="49"/>
  <c r="AB795" i="49"/>
  <c r="AR795" i="49"/>
  <c r="R614" i="49"/>
  <c r="H614" i="49"/>
  <c r="S789" i="49"/>
  <c r="AJ789" i="49"/>
  <c r="AO789" i="49"/>
  <c r="AE789" i="49"/>
  <c r="Y789" i="49"/>
  <c r="AJ842" i="49"/>
  <c r="Y842" i="49"/>
  <c r="S842" i="49"/>
  <c r="AO842" i="49"/>
  <c r="AE842" i="49"/>
  <c r="AS976" i="49"/>
  <c r="AN976" i="49"/>
  <c r="AI976" i="49"/>
  <c r="W976" i="49"/>
  <c r="AC976" i="49"/>
  <c r="AO471" i="49"/>
  <c r="AE471" i="49"/>
  <c r="Y471" i="49"/>
  <c r="S471" i="49"/>
  <c r="AJ471" i="49"/>
  <c r="AF607" i="49"/>
  <c r="T607" i="49"/>
  <c r="AP607" i="49"/>
  <c r="Z607" i="49"/>
  <c r="AK607" i="49"/>
  <c r="Y1021" i="49"/>
  <c r="S1021" i="49"/>
  <c r="AO1021" i="49"/>
  <c r="AE1021" i="49"/>
  <c r="AJ1021" i="49"/>
  <c r="O928" i="49"/>
  <c r="N928" i="49"/>
  <c r="G928" i="49"/>
  <c r="K928" i="49"/>
  <c r="P928" i="49"/>
  <c r="M928" i="49"/>
  <c r="J928" i="49"/>
  <c r="M929" i="49"/>
  <c r="K929" i="49"/>
  <c r="N929" i="49"/>
  <c r="J929" i="49"/>
  <c r="P929" i="49"/>
  <c r="G929" i="49"/>
  <c r="O929" i="49"/>
  <c r="AM903" i="49"/>
  <c r="AR903" i="49"/>
  <c r="AB903" i="49"/>
  <c r="AH903" i="49"/>
  <c r="V903" i="49"/>
  <c r="R608" i="49"/>
  <c r="H608" i="49"/>
  <c r="AP1038" i="49"/>
  <c r="AF1038" i="49"/>
  <c r="Z1038" i="49"/>
  <c r="T1038" i="49"/>
  <c r="AK1038" i="49"/>
  <c r="AN752" i="49"/>
  <c r="AI752" i="49"/>
  <c r="W752" i="49"/>
  <c r="AC752" i="49"/>
  <c r="AS752" i="49"/>
  <c r="S466" i="49"/>
  <c r="AO466" i="49"/>
  <c r="Y466" i="49"/>
  <c r="AJ466" i="49"/>
  <c r="AE466" i="49"/>
  <c r="AO709" i="49"/>
  <c r="AE709" i="49"/>
  <c r="S709" i="49"/>
  <c r="AJ709" i="49"/>
  <c r="Y709" i="49"/>
  <c r="AJ1025" i="49"/>
  <c r="AO1025" i="49"/>
  <c r="AE1025" i="49"/>
  <c r="Y1025" i="49"/>
  <c r="S1025" i="49"/>
  <c r="AS898" i="49"/>
  <c r="AC898" i="49"/>
  <c r="AN898" i="49"/>
  <c r="AI898" i="49"/>
  <c r="W898" i="49"/>
  <c r="AN838" i="49"/>
  <c r="AS838" i="49"/>
  <c r="AI838" i="49"/>
  <c r="AC838" i="49"/>
  <c r="W838" i="49"/>
  <c r="AK381" i="49"/>
  <c r="AF381" i="49"/>
  <c r="T381" i="49"/>
  <c r="AP381" i="49"/>
  <c r="Z381" i="49"/>
  <c r="AE797" i="49"/>
  <c r="Y797" i="49"/>
  <c r="S797" i="49"/>
  <c r="AJ797" i="49"/>
  <c r="AO797" i="49"/>
  <c r="AF934" i="49"/>
  <c r="Z934" i="49"/>
  <c r="T934" i="49"/>
  <c r="AK934" i="49"/>
  <c r="AP934" i="49"/>
  <c r="AP615" i="49"/>
  <c r="AK615" i="49"/>
  <c r="AF615" i="49"/>
  <c r="T615" i="49"/>
  <c r="Z615" i="49"/>
  <c r="AP713" i="49"/>
  <c r="Z713" i="49"/>
  <c r="T713" i="49"/>
  <c r="AK713" i="49"/>
  <c r="AF713" i="49"/>
  <c r="Y798" i="49"/>
  <c r="AE798" i="49"/>
  <c r="S798" i="49"/>
  <c r="AJ798" i="49"/>
  <c r="AO798" i="49"/>
  <c r="AF846" i="49"/>
  <c r="T846" i="49"/>
  <c r="AP846" i="49"/>
  <c r="Z846" i="49"/>
  <c r="AK846" i="49"/>
  <c r="P754" i="49"/>
  <c r="N754" i="49"/>
  <c r="J754" i="49"/>
  <c r="G754" i="49"/>
  <c r="O754" i="49"/>
  <c r="K754" i="49"/>
  <c r="M754" i="49"/>
  <c r="M1096" i="49"/>
  <c r="K1096" i="49"/>
  <c r="P1096" i="49"/>
  <c r="G1096" i="49"/>
  <c r="O1096" i="49"/>
  <c r="N1096" i="49"/>
  <c r="J1096" i="49"/>
  <c r="J999" i="49"/>
  <c r="M999" i="49"/>
  <c r="K999" i="49"/>
  <c r="P999" i="49"/>
  <c r="G999" i="49"/>
  <c r="N999" i="49"/>
  <c r="O999" i="49"/>
  <c r="AP950" i="49"/>
  <c r="AF950" i="49"/>
  <c r="Z950" i="49"/>
  <c r="T950" i="49"/>
  <c r="AK950" i="49"/>
  <c r="R1018" i="49"/>
  <c r="H1018" i="49"/>
  <c r="AF891" i="49"/>
  <c r="T891" i="49"/>
  <c r="AP891" i="49"/>
  <c r="Z891" i="49"/>
  <c r="AK891" i="49"/>
  <c r="N14" i="43"/>
  <c r="J10" i="44"/>
  <c r="W10" i="44" s="1"/>
  <c r="L194" i="49" s="1"/>
  <c r="L11" i="43"/>
  <c r="M10" i="43"/>
  <c r="AE190" i="49"/>
  <c r="S190" i="49"/>
  <c r="AJ190" i="49"/>
  <c r="Y190" i="49"/>
  <c r="AO190" i="49"/>
  <c r="R146" i="49"/>
  <c r="H146" i="49"/>
  <c r="R191" i="49"/>
  <c r="H191" i="49"/>
  <c r="Y239" i="49"/>
  <c r="AE239" i="49"/>
  <c r="S239" i="49"/>
  <c r="AJ239" i="49"/>
  <c r="AO239" i="49"/>
  <c r="K332" i="49"/>
  <c r="N332" i="49"/>
  <c r="J332" i="49"/>
  <c r="M332" i="49"/>
  <c r="P332" i="49"/>
  <c r="G332" i="49"/>
  <c r="O332" i="49"/>
  <c r="R99" i="49"/>
  <c r="H99" i="49"/>
  <c r="AE284" i="49"/>
  <c r="AJ284" i="49"/>
  <c r="AO284" i="49"/>
  <c r="Y284" i="49"/>
  <c r="S284" i="49"/>
  <c r="AS237" i="49"/>
  <c r="W237" i="49"/>
  <c r="AI237" i="49"/>
  <c r="AC237" i="49"/>
  <c r="AN237" i="49"/>
  <c r="AN287" i="49"/>
  <c r="AI287" i="49"/>
  <c r="W287" i="49"/>
  <c r="AS287" i="49"/>
  <c r="AC287" i="49"/>
  <c r="AS331" i="49"/>
  <c r="AN331" i="49"/>
  <c r="AI331" i="49"/>
  <c r="W331" i="49"/>
  <c r="AC331" i="49"/>
  <c r="M236" i="49"/>
  <c r="K236" i="49"/>
  <c r="J236" i="49"/>
  <c r="G236" i="49"/>
  <c r="N236" i="49"/>
  <c r="O236" i="49"/>
  <c r="P236" i="49"/>
  <c r="AI98" i="49"/>
  <c r="W98" i="49"/>
  <c r="AS98" i="49"/>
  <c r="AN98" i="49"/>
  <c r="AC98" i="49"/>
  <c r="Y285" i="49"/>
  <c r="AJ285" i="49"/>
  <c r="AE285" i="49"/>
  <c r="AO285" i="49"/>
  <c r="S285" i="49"/>
  <c r="H286" i="49"/>
  <c r="R286" i="49"/>
  <c r="W329" i="49"/>
  <c r="AN329" i="49"/>
  <c r="AS329" i="49"/>
  <c r="AC329" i="49"/>
  <c r="AI329" i="49"/>
  <c r="R333" i="49"/>
  <c r="H333" i="49"/>
  <c r="N10" i="43"/>
  <c r="J6" i="44"/>
  <c r="S6" i="44" s="1"/>
  <c r="AS190" i="49"/>
  <c r="AC190" i="49"/>
  <c r="AI190" i="49"/>
  <c r="AN190" i="49"/>
  <c r="W190" i="49"/>
  <c r="W239" i="49"/>
  <c r="AN239" i="49"/>
  <c r="AC239" i="49"/>
  <c r="AS239" i="49"/>
  <c r="AI239" i="49"/>
  <c r="AC284" i="49"/>
  <c r="AS284" i="49"/>
  <c r="AI284" i="49"/>
  <c r="W284" i="49"/>
  <c r="AN284" i="49"/>
  <c r="N334" i="49"/>
  <c r="J334" i="49"/>
  <c r="P334" i="49"/>
  <c r="G334" i="49"/>
  <c r="K334" i="49"/>
  <c r="O334" i="49"/>
  <c r="M334" i="49"/>
  <c r="V145" i="49"/>
  <c r="AH145" i="49"/>
  <c r="AM145" i="49"/>
  <c r="AR145" i="49"/>
  <c r="AB145" i="49"/>
  <c r="AP282" i="49"/>
  <c r="Z282" i="49"/>
  <c r="T282" i="49"/>
  <c r="AK282" i="49"/>
  <c r="AF282" i="49"/>
  <c r="R193" i="49"/>
  <c r="H193" i="49"/>
  <c r="AC285" i="49"/>
  <c r="AS285" i="49"/>
  <c r="AN285" i="49"/>
  <c r="AI285" i="49"/>
  <c r="W285" i="49"/>
  <c r="AM192" i="49"/>
  <c r="V192" i="49"/>
  <c r="AR192" i="49"/>
  <c r="AH192" i="49"/>
  <c r="AB192" i="49"/>
  <c r="S329" i="49"/>
  <c r="AJ329" i="49"/>
  <c r="AO329" i="49"/>
  <c r="Y329" i="49"/>
  <c r="AE329" i="49"/>
  <c r="AJ333" i="49"/>
  <c r="AO333" i="49"/>
  <c r="Y333" i="49"/>
  <c r="AE333" i="49"/>
  <c r="S333" i="49"/>
  <c r="AJ146" i="49"/>
  <c r="AE146" i="49"/>
  <c r="S146" i="49"/>
  <c r="AO146" i="49"/>
  <c r="Y146" i="49"/>
  <c r="S191" i="49"/>
  <c r="AJ191" i="49"/>
  <c r="AO191" i="49"/>
  <c r="Y191" i="49"/>
  <c r="AE191" i="49"/>
  <c r="P238" i="49"/>
  <c r="N238" i="49"/>
  <c r="J238" i="49"/>
  <c r="G238" i="49"/>
  <c r="K238" i="49"/>
  <c r="M238" i="49"/>
  <c r="O238" i="49"/>
  <c r="AP99" i="49"/>
  <c r="T99" i="49"/>
  <c r="Z99" i="49"/>
  <c r="AK99" i="49"/>
  <c r="AF99" i="49"/>
  <c r="AJ237" i="49"/>
  <c r="AO237" i="49"/>
  <c r="AE237" i="49"/>
  <c r="Y237" i="49"/>
  <c r="S237" i="49"/>
  <c r="AP283" i="49"/>
  <c r="AF283" i="49"/>
  <c r="Z283" i="49"/>
  <c r="T283" i="49"/>
  <c r="AK283" i="49"/>
  <c r="Z145" i="49"/>
  <c r="AK145" i="49"/>
  <c r="AP145" i="49"/>
  <c r="AF145" i="49"/>
  <c r="T145" i="49"/>
  <c r="AP331" i="49"/>
  <c r="AF331" i="49"/>
  <c r="Z331" i="49"/>
  <c r="AK331" i="49"/>
  <c r="T331" i="49"/>
  <c r="AB282" i="49"/>
  <c r="AH282" i="49"/>
  <c r="V282" i="49"/>
  <c r="AR282" i="49"/>
  <c r="AM282" i="49"/>
  <c r="AR98" i="49"/>
  <c r="AH98" i="49"/>
  <c r="AB98" i="49"/>
  <c r="V98" i="49"/>
  <c r="AM98" i="49"/>
  <c r="Z286" i="49"/>
  <c r="AF286" i="49"/>
  <c r="AK286" i="49"/>
  <c r="T286" i="49"/>
  <c r="AP286" i="49"/>
  <c r="R192" i="49"/>
  <c r="H192" i="49"/>
  <c r="AN333" i="49"/>
  <c r="AS333" i="49"/>
  <c r="AC333" i="49"/>
  <c r="AI333" i="49"/>
  <c r="W333" i="49"/>
  <c r="P144" i="49"/>
  <c r="O144" i="49"/>
  <c r="N144" i="49"/>
  <c r="G144" i="49"/>
  <c r="K144" i="49"/>
  <c r="J144" i="49"/>
  <c r="M144" i="49"/>
  <c r="AR283" i="49"/>
  <c r="AH283" i="49"/>
  <c r="AB283" i="49"/>
  <c r="V283" i="49"/>
  <c r="AM283" i="49"/>
  <c r="AR287" i="49"/>
  <c r="AH287" i="49"/>
  <c r="AB287" i="49"/>
  <c r="V287" i="49"/>
  <c r="AM287" i="49"/>
  <c r="H331" i="49"/>
  <c r="R331" i="49"/>
  <c r="AO193" i="49"/>
  <c r="AE193" i="49"/>
  <c r="Y193" i="49"/>
  <c r="S193" i="49"/>
  <c r="AJ193" i="49"/>
  <c r="AR52" i="49"/>
  <c r="AH52" i="49"/>
  <c r="AB52" i="49"/>
  <c r="V52" i="49"/>
  <c r="AM52" i="49"/>
  <c r="V286" i="49"/>
  <c r="AH286" i="49"/>
  <c r="AM286" i="49"/>
  <c r="AR286" i="49"/>
  <c r="AB286" i="49"/>
  <c r="Z192" i="49"/>
  <c r="T192" i="49"/>
  <c r="AK192" i="49"/>
  <c r="AF192" i="49"/>
  <c r="AP192" i="49"/>
  <c r="AF329" i="49"/>
  <c r="Z329" i="49"/>
  <c r="T329" i="49"/>
  <c r="AP329" i="49"/>
  <c r="AK329" i="49"/>
  <c r="AN146" i="49"/>
  <c r="AI146" i="49"/>
  <c r="AS146" i="49"/>
  <c r="W146" i="49"/>
  <c r="AC146" i="49"/>
  <c r="Z191" i="49"/>
  <c r="AK191" i="49"/>
  <c r="AP191" i="49"/>
  <c r="AF191" i="49"/>
  <c r="T191" i="49"/>
  <c r="AP239" i="49"/>
  <c r="Z239" i="49"/>
  <c r="AK239" i="49"/>
  <c r="T239" i="49"/>
  <c r="AF239" i="49"/>
  <c r="AR99" i="49"/>
  <c r="AB99" i="49"/>
  <c r="AH99" i="49"/>
  <c r="AM99" i="49"/>
  <c r="V99" i="49"/>
  <c r="S145" i="49"/>
  <c r="AJ145" i="49"/>
  <c r="Y145" i="49"/>
  <c r="AO145" i="49"/>
  <c r="AE145" i="49"/>
  <c r="T287" i="49"/>
  <c r="AK287" i="49"/>
  <c r="Z287" i="49"/>
  <c r="AP287" i="49"/>
  <c r="AF287" i="49"/>
  <c r="V331" i="49"/>
  <c r="AR331" i="49"/>
  <c r="AH331" i="49"/>
  <c r="AB331" i="49"/>
  <c r="AM331" i="49"/>
  <c r="Y282" i="49"/>
  <c r="S282" i="49"/>
  <c r="AJ282" i="49"/>
  <c r="AE282" i="49"/>
  <c r="AO282" i="49"/>
  <c r="Z98" i="49"/>
  <c r="T98" i="49"/>
  <c r="AK98" i="49"/>
  <c r="AF98" i="49"/>
  <c r="AP98" i="49"/>
  <c r="AF52" i="49"/>
  <c r="Z52" i="49"/>
  <c r="AP52" i="49"/>
  <c r="T52" i="49"/>
  <c r="AK52" i="49"/>
  <c r="S192" i="49"/>
  <c r="AJ192" i="49"/>
  <c r="AO192" i="49"/>
  <c r="Y192" i="49"/>
  <c r="AE192" i="49"/>
  <c r="V329" i="49"/>
  <c r="AB329" i="49"/>
  <c r="AM329" i="49"/>
  <c r="AR329" i="49"/>
  <c r="AH329" i="49"/>
  <c r="AR333" i="49"/>
  <c r="AH333" i="49"/>
  <c r="AM333" i="49"/>
  <c r="AB333" i="49"/>
  <c r="V333" i="49"/>
  <c r="K328" i="49"/>
  <c r="P328" i="49"/>
  <c r="N328" i="49"/>
  <c r="J328" i="49"/>
  <c r="G328" i="49"/>
  <c r="O328" i="49"/>
  <c r="M328" i="49"/>
  <c r="R190" i="49"/>
  <c r="H190" i="49"/>
  <c r="AM191" i="49"/>
  <c r="AB191" i="49"/>
  <c r="AH191" i="49"/>
  <c r="V191" i="49"/>
  <c r="AR191" i="49"/>
  <c r="R239" i="49"/>
  <c r="H239" i="49"/>
  <c r="AK284" i="49"/>
  <c r="AF284" i="49"/>
  <c r="T284" i="49"/>
  <c r="AP284" i="49"/>
  <c r="Z284" i="49"/>
  <c r="AK237" i="49"/>
  <c r="AF237" i="49"/>
  <c r="T237" i="49"/>
  <c r="AP237" i="49"/>
  <c r="Z237" i="49"/>
  <c r="H283" i="49"/>
  <c r="R283" i="49"/>
  <c r="AI145" i="49"/>
  <c r="AC145" i="49"/>
  <c r="W145" i="49"/>
  <c r="AN145" i="49"/>
  <c r="AS145" i="49"/>
  <c r="H287" i="49"/>
  <c r="R287" i="49"/>
  <c r="Z193" i="49"/>
  <c r="AF193" i="49"/>
  <c r="AP193" i="49"/>
  <c r="T193" i="49"/>
  <c r="AK193" i="49"/>
  <c r="R98" i="49"/>
  <c r="H98" i="49"/>
  <c r="V285" i="49"/>
  <c r="AM285" i="49"/>
  <c r="AB285" i="49"/>
  <c r="AR285" i="49"/>
  <c r="AH285" i="49"/>
  <c r="R52" i="49"/>
  <c r="H52" i="49"/>
  <c r="AC192" i="49"/>
  <c r="AN192" i="49"/>
  <c r="AS192" i="49"/>
  <c r="AI192" i="49"/>
  <c r="W192" i="49"/>
  <c r="M330" i="49"/>
  <c r="K330" i="49"/>
  <c r="O330" i="49"/>
  <c r="P330" i="49"/>
  <c r="N330" i="49"/>
  <c r="J330" i="49"/>
  <c r="G330" i="49"/>
  <c r="H284" i="49"/>
  <c r="R284" i="49"/>
  <c r="AR190" i="49"/>
  <c r="AH190" i="49"/>
  <c r="AB190" i="49"/>
  <c r="V190" i="49"/>
  <c r="AM190" i="49"/>
  <c r="AK146" i="49"/>
  <c r="AP146" i="49"/>
  <c r="AF146" i="49"/>
  <c r="T146" i="49"/>
  <c r="Z146" i="49"/>
  <c r="AB239" i="49"/>
  <c r="AM239" i="49"/>
  <c r="AR239" i="49"/>
  <c r="AH239" i="49"/>
  <c r="V239" i="49"/>
  <c r="AO99" i="49"/>
  <c r="Y99" i="49"/>
  <c r="AE99" i="49"/>
  <c r="S99" i="49"/>
  <c r="AJ99" i="49"/>
  <c r="AR284" i="49"/>
  <c r="AB284" i="49"/>
  <c r="AH284" i="49"/>
  <c r="V284" i="49"/>
  <c r="AM284" i="49"/>
  <c r="AM237" i="49"/>
  <c r="AR237" i="49"/>
  <c r="AH237" i="49"/>
  <c r="AB237" i="49"/>
  <c r="V237" i="49"/>
  <c r="S283" i="49"/>
  <c r="AO283" i="49"/>
  <c r="Y283" i="49"/>
  <c r="AE283" i="49"/>
  <c r="AJ283" i="49"/>
  <c r="H145" i="49"/>
  <c r="R145" i="49"/>
  <c r="AJ287" i="49"/>
  <c r="AE287" i="49"/>
  <c r="S287" i="49"/>
  <c r="AO287" i="49"/>
  <c r="Y287" i="49"/>
  <c r="R282" i="49"/>
  <c r="H282" i="49"/>
  <c r="V193" i="49"/>
  <c r="AR193" i="49"/>
  <c r="AB193" i="49"/>
  <c r="AM193" i="49"/>
  <c r="AH193" i="49"/>
  <c r="AJ98" i="49"/>
  <c r="AE98" i="49"/>
  <c r="S98" i="49"/>
  <c r="Y98" i="49"/>
  <c r="AO98" i="49"/>
  <c r="P240" i="49"/>
  <c r="N240" i="49"/>
  <c r="J240" i="49"/>
  <c r="G240" i="49"/>
  <c r="K240" i="49"/>
  <c r="M240" i="49"/>
  <c r="O240" i="49"/>
  <c r="AF285" i="49"/>
  <c r="Z285" i="49"/>
  <c r="T285" i="49"/>
  <c r="AK285" i="49"/>
  <c r="AP285" i="49"/>
  <c r="Y52" i="49"/>
  <c r="AO52" i="49"/>
  <c r="AJ52" i="49"/>
  <c r="AE52" i="49"/>
  <c r="S52" i="49"/>
  <c r="AJ286" i="49"/>
  <c r="S286" i="49"/>
  <c r="AO286" i="49"/>
  <c r="AE286" i="49"/>
  <c r="Y286" i="49"/>
  <c r="R329" i="49"/>
  <c r="H329" i="49"/>
  <c r="R237" i="49"/>
  <c r="H237" i="49"/>
  <c r="AP190" i="49"/>
  <c r="AF190" i="49"/>
  <c r="Z190" i="49"/>
  <c r="T190" i="49"/>
  <c r="AK190" i="49"/>
  <c r="AM146" i="49"/>
  <c r="AR146" i="49"/>
  <c r="AH146" i="49"/>
  <c r="AB146" i="49"/>
  <c r="V146" i="49"/>
  <c r="AI191" i="49"/>
  <c r="AS191" i="49"/>
  <c r="AC191" i="49"/>
  <c r="W191" i="49"/>
  <c r="AN191" i="49"/>
  <c r="AC99" i="49"/>
  <c r="W99" i="49"/>
  <c r="AN99" i="49"/>
  <c r="AS99" i="49"/>
  <c r="AI99" i="49"/>
  <c r="AN283" i="49"/>
  <c r="AI283" i="49"/>
  <c r="W283" i="49"/>
  <c r="AS283" i="49"/>
  <c r="AC283" i="49"/>
  <c r="Y331" i="49"/>
  <c r="S331" i="49"/>
  <c r="AE331" i="49"/>
  <c r="AJ331" i="49"/>
  <c r="AO331" i="49"/>
  <c r="W282" i="49"/>
  <c r="AS282" i="49"/>
  <c r="AI282" i="49"/>
  <c r="AC282" i="49"/>
  <c r="AN282" i="49"/>
  <c r="AS193" i="49"/>
  <c r="AI193" i="49"/>
  <c r="W193" i="49"/>
  <c r="AC193" i="49"/>
  <c r="AN193" i="49"/>
  <c r="R285" i="49"/>
  <c r="H285" i="49"/>
  <c r="AI52" i="49"/>
  <c r="W52" i="49"/>
  <c r="AS52" i="49"/>
  <c r="AC52" i="49"/>
  <c r="AN52" i="49"/>
  <c r="AI286" i="49"/>
  <c r="AC286" i="49"/>
  <c r="W286" i="49"/>
  <c r="AN286" i="49"/>
  <c r="AS286" i="49"/>
  <c r="AK333" i="49"/>
  <c r="T333" i="49"/>
  <c r="AP333" i="49"/>
  <c r="AF333" i="49"/>
  <c r="Z333" i="49"/>
  <c r="C7" i="44"/>
  <c r="C8" i="44"/>
  <c r="N18" i="44"/>
  <c r="R18" i="44"/>
  <c r="P33" i="44"/>
  <c r="R33" i="44"/>
  <c r="Q34" i="44"/>
  <c r="R34" i="44"/>
  <c r="Q35" i="44"/>
  <c r="R35" i="44"/>
  <c r="Q36" i="44"/>
  <c r="R36" i="44"/>
  <c r="Q38" i="44"/>
  <c r="R38" i="44"/>
  <c r="O6" i="44"/>
  <c r="R6" i="44"/>
  <c r="C9" i="44"/>
  <c r="C16" i="41" s="1"/>
  <c r="C10" i="44"/>
  <c r="O29" i="44"/>
  <c r="P32" i="44"/>
  <c r="R32" i="44"/>
  <c r="Q37" i="44"/>
  <c r="R37" i="44"/>
  <c r="I33" i="44"/>
  <c r="C6" i="44"/>
  <c r="C17" i="41"/>
  <c r="C8" i="41"/>
  <c r="C7" i="41"/>
  <c r="O14" i="44"/>
  <c r="J18" i="44"/>
  <c r="O19" i="44"/>
  <c r="N22" i="44"/>
  <c r="C22" i="44"/>
  <c r="O24" i="44"/>
  <c r="N32" i="44"/>
  <c r="C32" i="44"/>
  <c r="K32" i="44"/>
  <c r="Q32" i="44"/>
  <c r="M33" i="44"/>
  <c r="N37" i="44"/>
  <c r="C37" i="44"/>
  <c r="N20" i="44"/>
  <c r="C20" i="44"/>
  <c r="N21" i="44"/>
  <c r="C21" i="44"/>
  <c r="N23" i="44"/>
  <c r="C23" i="44"/>
  <c r="N25" i="44"/>
  <c r="C25" i="44"/>
  <c r="N26" i="44"/>
  <c r="C26" i="44"/>
  <c r="N28" i="44"/>
  <c r="C28" i="44"/>
  <c r="N30" i="44"/>
  <c r="C30" i="44"/>
  <c r="N31" i="44"/>
  <c r="C31" i="44"/>
  <c r="I32" i="44"/>
  <c r="M32" i="44"/>
  <c r="N33" i="44"/>
  <c r="C33" i="44"/>
  <c r="K33" i="44"/>
  <c r="Q33" i="44"/>
  <c r="N35" i="44"/>
  <c r="C35" i="44"/>
  <c r="N36" i="44"/>
  <c r="C36" i="44"/>
  <c r="N38" i="44"/>
  <c r="C38" i="44"/>
  <c r="L11" i="44"/>
  <c r="N11" i="44"/>
  <c r="L12" i="44"/>
  <c r="N12" i="44"/>
  <c r="L13" i="44"/>
  <c r="N13" i="44"/>
  <c r="I16" i="44"/>
  <c r="L26" i="44"/>
  <c r="Q28" i="44"/>
  <c r="M28" i="44"/>
  <c r="K28" i="44"/>
  <c r="I28" i="44"/>
  <c r="L28" i="44"/>
  <c r="P28" i="44"/>
  <c r="L7" i="44"/>
  <c r="N7" i="44"/>
  <c r="L8" i="44"/>
  <c r="N8" i="44"/>
  <c r="L9" i="44"/>
  <c r="N9" i="44"/>
  <c r="O10" i="44"/>
  <c r="L15" i="44"/>
  <c r="N15" i="44"/>
  <c r="L16" i="44"/>
  <c r="N16" i="44"/>
  <c r="L17" i="44"/>
  <c r="N17" i="44"/>
  <c r="Q18" i="44"/>
  <c r="M18" i="44"/>
  <c r="K18" i="44"/>
  <c r="I18" i="44"/>
  <c r="L18" i="44"/>
  <c r="P18" i="44"/>
  <c r="L25" i="44"/>
  <c r="L27" i="44"/>
  <c r="J28" i="44"/>
  <c r="P34" i="44"/>
  <c r="J35" i="44"/>
  <c r="L35" i="44"/>
  <c r="P35" i="44"/>
  <c r="J36" i="44"/>
  <c r="L36" i="44"/>
  <c r="P36" i="44"/>
  <c r="J37" i="44"/>
  <c r="L37" i="44"/>
  <c r="P37" i="44"/>
  <c r="J38" i="44"/>
  <c r="L38" i="44"/>
  <c r="P38" i="44"/>
  <c r="L20" i="44"/>
  <c r="L21" i="44"/>
  <c r="L22" i="44"/>
  <c r="L23" i="44"/>
  <c r="L30" i="44"/>
  <c r="O30" i="44" s="1"/>
  <c r="L31" i="44"/>
  <c r="J32" i="44"/>
  <c r="L32" i="44"/>
  <c r="J33" i="44"/>
  <c r="L33" i="44"/>
  <c r="M34" i="44"/>
  <c r="K35" i="44"/>
  <c r="M35" i="44"/>
  <c r="I36" i="44"/>
  <c r="K36" i="44"/>
  <c r="M36" i="44"/>
  <c r="I37" i="44"/>
  <c r="K37" i="44"/>
  <c r="M37" i="44"/>
  <c r="I38" i="44"/>
  <c r="K38" i="44"/>
  <c r="M38" i="44"/>
  <c r="H8" i="43"/>
  <c r="H9" i="43" s="1"/>
  <c r="M8" i="43"/>
  <c r="H10" i="44" s="1"/>
  <c r="O10" i="43"/>
  <c r="O8" i="43" s="1"/>
  <c r="K6" i="44" s="1"/>
  <c r="K9" i="44" s="1"/>
  <c r="P9" i="44" s="1"/>
  <c r="H12" i="43"/>
  <c r="H13" i="43" s="1"/>
  <c r="M12" i="43"/>
  <c r="H14" i="44" s="1"/>
  <c r="O14" i="43"/>
  <c r="O12" i="43" s="1"/>
  <c r="K10" i="44" s="1"/>
  <c r="X10" i="44" s="1"/>
  <c r="H16" i="43"/>
  <c r="H17" i="43" s="1"/>
  <c r="M16" i="43"/>
  <c r="H19" i="44" s="1"/>
  <c r="O18" i="43"/>
  <c r="O16" i="43" s="1"/>
  <c r="K14" i="44" s="1"/>
  <c r="K17" i="44" s="1"/>
  <c r="P17" i="44" s="1"/>
  <c r="N23" i="43"/>
  <c r="H26" i="43"/>
  <c r="H27" i="43" s="1"/>
  <c r="M26" i="43"/>
  <c r="H29" i="44" s="1"/>
  <c r="O26" i="43"/>
  <c r="N33" i="43"/>
  <c r="N8" i="43"/>
  <c r="I7" i="44" s="1"/>
  <c r="I8" i="44" s="1"/>
  <c r="N12" i="43"/>
  <c r="I11" i="44" s="1"/>
  <c r="I13" i="44" s="1"/>
  <c r="N16" i="43"/>
  <c r="I15" i="44" s="1"/>
  <c r="I17" i="44" s="1"/>
  <c r="L20" i="43"/>
  <c r="M21" i="43" s="1"/>
  <c r="H24" i="44" s="1"/>
  <c r="H21" i="43"/>
  <c r="H22" i="43" s="1"/>
  <c r="N26" i="43"/>
  <c r="L30" i="43"/>
  <c r="H31" i="43"/>
  <c r="H32" i="43"/>
  <c r="L36" i="43"/>
  <c r="N36" i="43"/>
  <c r="I35" i="44" s="1"/>
  <c r="I9" i="42"/>
  <c r="I10" i="42" s="1"/>
  <c r="P14" i="44" l="1"/>
  <c r="AN754" i="49"/>
  <c r="AI754" i="49"/>
  <c r="W754" i="49"/>
  <c r="AC754" i="49"/>
  <c r="AS754" i="49"/>
  <c r="AP661" i="49"/>
  <c r="AF661" i="49"/>
  <c r="Z661" i="49"/>
  <c r="T661" i="49"/>
  <c r="AK661" i="49"/>
  <c r="AJ424" i="49"/>
  <c r="AE424" i="49"/>
  <c r="S424" i="49"/>
  <c r="AO424" i="49"/>
  <c r="Y424" i="49"/>
  <c r="AN567" i="49"/>
  <c r="AI567" i="49"/>
  <c r="W567" i="49"/>
  <c r="AS567" i="49"/>
  <c r="AC567" i="49"/>
  <c r="R559" i="49"/>
  <c r="H559" i="49"/>
  <c r="AP653" i="49"/>
  <c r="AF653" i="49"/>
  <c r="Z653" i="49"/>
  <c r="T653" i="49"/>
  <c r="AK653" i="49"/>
  <c r="AE757" i="49"/>
  <c r="Y757" i="49"/>
  <c r="S757" i="49"/>
  <c r="AJ757" i="49"/>
  <c r="AO757" i="49"/>
  <c r="W1085" i="49"/>
  <c r="AN1085" i="49"/>
  <c r="AS1085" i="49"/>
  <c r="AI1085" i="49"/>
  <c r="AC1085" i="49"/>
  <c r="AH657" i="49"/>
  <c r="AB657" i="49"/>
  <c r="V657" i="49"/>
  <c r="AM657" i="49"/>
  <c r="AR657" i="49"/>
  <c r="R655" i="49"/>
  <c r="H655" i="49"/>
  <c r="AM852" i="49"/>
  <c r="AH852" i="49"/>
  <c r="V852" i="49"/>
  <c r="AR852" i="49"/>
  <c r="AB852" i="49"/>
  <c r="R944" i="49"/>
  <c r="H944" i="49"/>
  <c r="R520" i="49"/>
  <c r="H520" i="49"/>
  <c r="Z998" i="49"/>
  <c r="AP998" i="49"/>
  <c r="AF998" i="49"/>
  <c r="T998" i="49"/>
  <c r="AK998" i="49"/>
  <c r="N31" i="43"/>
  <c r="I30" i="44" s="1"/>
  <c r="I31" i="44" s="1"/>
  <c r="I25" i="44"/>
  <c r="K15" i="44"/>
  <c r="P15" i="44" s="1"/>
  <c r="AK999" i="49"/>
  <c r="T999" i="49"/>
  <c r="AP999" i="49"/>
  <c r="Z999" i="49"/>
  <c r="AF999" i="49"/>
  <c r="AP1096" i="49"/>
  <c r="Z1096" i="49"/>
  <c r="T1096" i="49"/>
  <c r="AF1096" i="49"/>
  <c r="AK1096" i="49"/>
  <c r="AF928" i="49"/>
  <c r="AP928" i="49"/>
  <c r="AK928" i="49"/>
  <c r="Z928" i="49"/>
  <c r="T928" i="49"/>
  <c r="AP1094" i="49"/>
  <c r="Z1094" i="49"/>
  <c r="T1094" i="49"/>
  <c r="AK1094" i="49"/>
  <c r="AF1094" i="49"/>
  <c r="AB1087" i="49"/>
  <c r="AH1087" i="49"/>
  <c r="AM1087" i="49"/>
  <c r="AR1087" i="49"/>
  <c r="V1087" i="49"/>
  <c r="R841" i="49"/>
  <c r="H841" i="49"/>
  <c r="R948" i="49"/>
  <c r="H948" i="49"/>
  <c r="AP654" i="49"/>
  <c r="AF654" i="49"/>
  <c r="T654" i="49"/>
  <c r="AK654" i="49"/>
  <c r="Z654" i="49"/>
  <c r="AM835" i="49"/>
  <c r="AR835" i="49"/>
  <c r="AH835" i="49"/>
  <c r="AB835" i="49"/>
  <c r="V835" i="49"/>
  <c r="W422" i="49"/>
  <c r="AS422" i="49"/>
  <c r="AC422" i="49"/>
  <c r="AN422" i="49"/>
  <c r="AI422" i="49"/>
  <c r="AN424" i="49"/>
  <c r="AI424" i="49"/>
  <c r="W424" i="49"/>
  <c r="AS424" i="49"/>
  <c r="AC424" i="49"/>
  <c r="H665" i="49"/>
  <c r="R665" i="49"/>
  <c r="H933" i="49"/>
  <c r="R933" i="49"/>
  <c r="Y985" i="49"/>
  <c r="S985" i="49"/>
  <c r="AO985" i="49"/>
  <c r="AE985" i="49"/>
  <c r="AJ985" i="49"/>
  <c r="R951" i="49"/>
  <c r="H951" i="49"/>
  <c r="AO981" i="49"/>
  <c r="AE981" i="49"/>
  <c r="S981" i="49"/>
  <c r="AJ981" i="49"/>
  <c r="Y981" i="49"/>
  <c r="AR931" i="49"/>
  <c r="AM931" i="49"/>
  <c r="AB931" i="49"/>
  <c r="AH931" i="49"/>
  <c r="V931" i="49"/>
  <c r="AC949" i="49"/>
  <c r="W949" i="49"/>
  <c r="AN949" i="49"/>
  <c r="AS949" i="49"/>
  <c r="AI949" i="49"/>
  <c r="H1084" i="49"/>
  <c r="R1084" i="49"/>
  <c r="W978" i="49"/>
  <c r="AS978" i="49"/>
  <c r="AC978" i="49"/>
  <c r="AN978" i="49"/>
  <c r="AI978" i="49"/>
  <c r="Y991" i="49"/>
  <c r="S991" i="49"/>
  <c r="AO991" i="49"/>
  <c r="AE991" i="49"/>
  <c r="AJ991" i="49"/>
  <c r="AO562" i="49"/>
  <c r="AE562" i="49"/>
  <c r="Y562" i="49"/>
  <c r="S562" i="49"/>
  <c r="AJ562" i="49"/>
  <c r="AO560" i="49"/>
  <c r="AE560" i="49"/>
  <c r="Y560" i="49"/>
  <c r="S560" i="49"/>
  <c r="AJ560" i="49"/>
  <c r="AO848" i="49"/>
  <c r="AE848" i="49"/>
  <c r="Y848" i="49"/>
  <c r="S848" i="49"/>
  <c r="AJ848" i="49"/>
  <c r="AC1072" i="49"/>
  <c r="AS1072" i="49"/>
  <c r="W1072" i="49"/>
  <c r="AI1072" i="49"/>
  <c r="AN1072" i="49"/>
  <c r="AM935" i="49"/>
  <c r="AR935" i="49"/>
  <c r="AB935" i="49"/>
  <c r="AH935" i="49"/>
  <c r="V935" i="49"/>
  <c r="AI947" i="49"/>
  <c r="AC947" i="49"/>
  <c r="W947" i="49"/>
  <c r="AN947" i="49"/>
  <c r="AS947" i="49"/>
  <c r="AK995" i="49"/>
  <c r="AF995" i="49"/>
  <c r="AP995" i="49"/>
  <c r="Z995" i="49"/>
  <c r="T995" i="49"/>
  <c r="AK568" i="49"/>
  <c r="AF568" i="49"/>
  <c r="T568" i="49"/>
  <c r="Z568" i="49"/>
  <c r="AP568" i="49"/>
  <c r="V516" i="49"/>
  <c r="AM516" i="49"/>
  <c r="AR516" i="49"/>
  <c r="AH516" i="49"/>
  <c r="AB516" i="49"/>
  <c r="H653" i="49"/>
  <c r="R653" i="49"/>
  <c r="AM1083" i="49"/>
  <c r="AR1083" i="49"/>
  <c r="AH1083" i="49"/>
  <c r="V1083" i="49"/>
  <c r="AB1083" i="49"/>
  <c r="AR973" i="49"/>
  <c r="AB973" i="49"/>
  <c r="V973" i="49"/>
  <c r="AM973" i="49"/>
  <c r="AH973" i="49"/>
  <c r="AE1088" i="49"/>
  <c r="S1088" i="49"/>
  <c r="AJ1088" i="49"/>
  <c r="AO1088" i="49"/>
  <c r="Y1088" i="49"/>
  <c r="R977" i="49"/>
  <c r="H977" i="49"/>
  <c r="R990" i="49"/>
  <c r="H990" i="49"/>
  <c r="T558" i="49"/>
  <c r="AK558" i="49"/>
  <c r="AP558" i="49"/>
  <c r="AF558" i="49"/>
  <c r="Z558" i="49"/>
  <c r="AS757" i="49"/>
  <c r="AI757" i="49"/>
  <c r="W757" i="49"/>
  <c r="AN757" i="49"/>
  <c r="AC757" i="49"/>
  <c r="AJ993" i="49"/>
  <c r="AO993" i="49"/>
  <c r="Y993" i="49"/>
  <c r="S993" i="49"/>
  <c r="AE993" i="49"/>
  <c r="T1068" i="49"/>
  <c r="AK1068" i="49"/>
  <c r="AP1068" i="49"/>
  <c r="AF1068" i="49"/>
  <c r="Z1068" i="49"/>
  <c r="AB746" i="49"/>
  <c r="V746" i="49"/>
  <c r="AM746" i="49"/>
  <c r="AR746" i="49"/>
  <c r="AH746" i="49"/>
  <c r="Z1085" i="49"/>
  <c r="AK1085" i="49"/>
  <c r="T1085" i="49"/>
  <c r="AP1085" i="49"/>
  <c r="AF1085" i="49"/>
  <c r="R742" i="49"/>
  <c r="H742" i="49"/>
  <c r="AR939" i="49"/>
  <c r="AB939" i="49"/>
  <c r="AH939" i="49"/>
  <c r="V939" i="49"/>
  <c r="AM939" i="49"/>
  <c r="AI751" i="49"/>
  <c r="AC751" i="49"/>
  <c r="W751" i="49"/>
  <c r="AN751" i="49"/>
  <c r="AS751" i="49"/>
  <c r="Y937" i="49"/>
  <c r="S937" i="49"/>
  <c r="AJ937" i="49"/>
  <c r="AO937" i="49"/>
  <c r="AE937" i="49"/>
  <c r="AF657" i="49"/>
  <c r="AK657" i="49"/>
  <c r="AP657" i="49"/>
  <c r="Z657" i="49"/>
  <c r="T657" i="49"/>
  <c r="S1074" i="49"/>
  <c r="AJ1074" i="49"/>
  <c r="AO1074" i="49"/>
  <c r="Y1074" i="49"/>
  <c r="AE1074" i="49"/>
  <c r="T936" i="49"/>
  <c r="AK936" i="49"/>
  <c r="AP936" i="49"/>
  <c r="AF936" i="49"/>
  <c r="Z936" i="49"/>
  <c r="AE747" i="49"/>
  <c r="Y747" i="49"/>
  <c r="S747" i="49"/>
  <c r="AO747" i="49"/>
  <c r="AJ747" i="49"/>
  <c r="R940" i="49"/>
  <c r="H940" i="49"/>
  <c r="AB986" i="49"/>
  <c r="AR986" i="49"/>
  <c r="AH986" i="49"/>
  <c r="AM986" i="49"/>
  <c r="V986" i="49"/>
  <c r="Y420" i="49"/>
  <c r="AJ420" i="49"/>
  <c r="AE420" i="49"/>
  <c r="S420" i="49"/>
  <c r="AO420" i="49"/>
  <c r="W1075" i="49"/>
  <c r="AN1075" i="49"/>
  <c r="AS1075" i="49"/>
  <c r="AI1075" i="49"/>
  <c r="AC1075" i="49"/>
  <c r="AO1095" i="49"/>
  <c r="AE1095" i="49"/>
  <c r="S1095" i="49"/>
  <c r="AJ1095" i="49"/>
  <c r="Y1095" i="49"/>
  <c r="AP932" i="49"/>
  <c r="AF932" i="49"/>
  <c r="Z932" i="49"/>
  <c r="T932" i="49"/>
  <c r="AK932" i="49"/>
  <c r="AK979" i="49"/>
  <c r="T979" i="49"/>
  <c r="AP979" i="49"/>
  <c r="AF979" i="49"/>
  <c r="Z979" i="49"/>
  <c r="W982" i="49"/>
  <c r="AS982" i="49"/>
  <c r="AC982" i="49"/>
  <c r="AN982" i="49"/>
  <c r="AI982" i="49"/>
  <c r="AB753" i="49"/>
  <c r="V753" i="49"/>
  <c r="AH753" i="49"/>
  <c r="AM753" i="49"/>
  <c r="AR753" i="49"/>
  <c r="AS989" i="49"/>
  <c r="AI989" i="49"/>
  <c r="AN989" i="49"/>
  <c r="W989" i="49"/>
  <c r="AC989" i="49"/>
  <c r="AR428" i="49"/>
  <c r="AH428" i="49"/>
  <c r="AB428" i="49"/>
  <c r="V428" i="49"/>
  <c r="AM428" i="49"/>
  <c r="AI1069" i="49"/>
  <c r="AC1069" i="49"/>
  <c r="AN1069" i="49"/>
  <c r="W1069" i="49"/>
  <c r="AS1069" i="49"/>
  <c r="Y655" i="49"/>
  <c r="AJ655" i="49"/>
  <c r="AO655" i="49"/>
  <c r="AE655" i="49"/>
  <c r="S655" i="49"/>
  <c r="S837" i="49"/>
  <c r="AJ837" i="49"/>
  <c r="AE837" i="49"/>
  <c r="Y837" i="49"/>
  <c r="AO837" i="49"/>
  <c r="R847" i="49"/>
  <c r="H847" i="49"/>
  <c r="AB651" i="49"/>
  <c r="AR651" i="49"/>
  <c r="AH651" i="49"/>
  <c r="V651" i="49"/>
  <c r="AM651" i="49"/>
  <c r="Z1091" i="49"/>
  <c r="AP1091" i="49"/>
  <c r="AF1091" i="49"/>
  <c r="AK1091" i="49"/>
  <c r="T1091" i="49"/>
  <c r="AP945" i="49"/>
  <c r="Z945" i="49"/>
  <c r="AF945" i="49"/>
  <c r="T945" i="49"/>
  <c r="AK945" i="49"/>
  <c r="AC845" i="49"/>
  <c r="AI845" i="49"/>
  <c r="AN845" i="49"/>
  <c r="AS845" i="49"/>
  <c r="W845" i="49"/>
  <c r="AP996" i="49"/>
  <c r="T996" i="49"/>
  <c r="AK996" i="49"/>
  <c r="Z996" i="49"/>
  <c r="AF996" i="49"/>
  <c r="H943" i="49"/>
  <c r="R943" i="49"/>
  <c r="AR843" i="49"/>
  <c r="AH843" i="49"/>
  <c r="AB843" i="49"/>
  <c r="V843" i="49"/>
  <c r="AM843" i="49"/>
  <c r="H975" i="49"/>
  <c r="R975" i="49"/>
  <c r="AN857" i="49"/>
  <c r="AS857" i="49"/>
  <c r="AI857" i="49"/>
  <c r="W857" i="49"/>
  <c r="AC857" i="49"/>
  <c r="AF1079" i="49"/>
  <c r="T1079" i="49"/>
  <c r="AP1079" i="49"/>
  <c r="AK1079" i="49"/>
  <c r="Z1079" i="49"/>
  <c r="R983" i="49"/>
  <c r="H983" i="49"/>
  <c r="AK953" i="49"/>
  <c r="AP953" i="49"/>
  <c r="Z953" i="49"/>
  <c r="AF953" i="49"/>
  <c r="T953" i="49"/>
  <c r="S944" i="49"/>
  <c r="AO944" i="49"/>
  <c r="Y944" i="49"/>
  <c r="AJ944" i="49"/>
  <c r="AE944" i="49"/>
  <c r="AE1076" i="49"/>
  <c r="Y1076" i="49"/>
  <c r="AJ1076" i="49"/>
  <c r="AO1076" i="49"/>
  <c r="S1076" i="49"/>
  <c r="AE1092" i="49"/>
  <c r="Y1092" i="49"/>
  <c r="AJ1092" i="49"/>
  <c r="AO1092" i="49"/>
  <c r="S1092" i="49"/>
  <c r="Z1080" i="49"/>
  <c r="T1080" i="49"/>
  <c r="AP1080" i="49"/>
  <c r="AF1080" i="49"/>
  <c r="AK1080" i="49"/>
  <c r="R998" i="49"/>
  <c r="H998" i="49"/>
  <c r="AJ564" i="49"/>
  <c r="AO564" i="49"/>
  <c r="AE564" i="49"/>
  <c r="Y564" i="49"/>
  <c r="S564" i="49"/>
  <c r="V840" i="49"/>
  <c r="AR840" i="49"/>
  <c r="AM840" i="49"/>
  <c r="AH840" i="49"/>
  <c r="AB840" i="49"/>
  <c r="AR927" i="49"/>
  <c r="AB927" i="49"/>
  <c r="AH927" i="49"/>
  <c r="V927" i="49"/>
  <c r="AM927" i="49"/>
  <c r="AB1067" i="49"/>
  <c r="AM1067" i="49"/>
  <c r="AH1067" i="49"/>
  <c r="V1067" i="49"/>
  <c r="AR1067" i="49"/>
  <c r="AR932" i="49"/>
  <c r="AH932" i="49"/>
  <c r="V932" i="49"/>
  <c r="AM932" i="49"/>
  <c r="AB932" i="49"/>
  <c r="AM999" i="49"/>
  <c r="AR999" i="49"/>
  <c r="AB999" i="49"/>
  <c r="AH999" i="49"/>
  <c r="V999" i="49"/>
  <c r="AB1096" i="49"/>
  <c r="AM1096" i="49"/>
  <c r="AH1096" i="49"/>
  <c r="V1096" i="49"/>
  <c r="AR1096" i="49"/>
  <c r="AO929" i="49"/>
  <c r="AE929" i="49"/>
  <c r="Y929" i="49"/>
  <c r="S929" i="49"/>
  <c r="AJ929" i="49"/>
  <c r="H928" i="49"/>
  <c r="R928" i="49"/>
  <c r="H927" i="49"/>
  <c r="R927" i="49"/>
  <c r="AO841" i="49"/>
  <c r="Y841" i="49"/>
  <c r="S841" i="49"/>
  <c r="AE841" i="49"/>
  <c r="AJ841" i="49"/>
  <c r="AO423" i="49"/>
  <c r="AE423" i="49"/>
  <c r="Y423" i="49"/>
  <c r="AJ423" i="49"/>
  <c r="S423" i="49"/>
  <c r="AS1077" i="49"/>
  <c r="AN1077" i="49"/>
  <c r="AC1077" i="49"/>
  <c r="W1077" i="49"/>
  <c r="AI1077" i="49"/>
  <c r="AO948" i="49"/>
  <c r="AJ948" i="49"/>
  <c r="AE948" i="49"/>
  <c r="S948" i="49"/>
  <c r="Y948" i="49"/>
  <c r="AK987" i="49"/>
  <c r="AF987" i="49"/>
  <c r="Z987" i="49"/>
  <c r="T987" i="49"/>
  <c r="AP987" i="49"/>
  <c r="AK759" i="49"/>
  <c r="AF759" i="49"/>
  <c r="AP759" i="49"/>
  <c r="T759" i="49"/>
  <c r="Z759" i="49"/>
  <c r="AB665" i="49"/>
  <c r="V665" i="49"/>
  <c r="AM665" i="49"/>
  <c r="AH665" i="49"/>
  <c r="AR665" i="49"/>
  <c r="AP1078" i="49"/>
  <c r="AF1078" i="49"/>
  <c r="AK1078" i="49"/>
  <c r="T1078" i="49"/>
  <c r="Z1078" i="49"/>
  <c r="AK941" i="49"/>
  <c r="Z941" i="49"/>
  <c r="T941" i="49"/>
  <c r="AP941" i="49"/>
  <c r="AF941" i="49"/>
  <c r="AP1086" i="49"/>
  <c r="AF1086" i="49"/>
  <c r="AK1086" i="49"/>
  <c r="Z1086" i="49"/>
  <c r="T1086" i="49"/>
  <c r="AR563" i="49"/>
  <c r="AH563" i="49"/>
  <c r="AB563" i="49"/>
  <c r="V563" i="49"/>
  <c r="AM563" i="49"/>
  <c r="S745" i="49"/>
  <c r="AJ745" i="49"/>
  <c r="AO745" i="49"/>
  <c r="AE745" i="49"/>
  <c r="Y745" i="49"/>
  <c r="H981" i="49"/>
  <c r="R981" i="49"/>
  <c r="AI991" i="49"/>
  <c r="AC991" i="49"/>
  <c r="W991" i="49"/>
  <c r="AN991" i="49"/>
  <c r="AS991" i="49"/>
  <c r="H1067" i="49"/>
  <c r="R1067" i="49"/>
  <c r="T562" i="49"/>
  <c r="AK562" i="49"/>
  <c r="AP562" i="49"/>
  <c r="AF562" i="49"/>
  <c r="Z562" i="49"/>
  <c r="S749" i="49"/>
  <c r="AJ749" i="49"/>
  <c r="AO749" i="49"/>
  <c r="AE749" i="49"/>
  <c r="Y749" i="49"/>
  <c r="AS560" i="49"/>
  <c r="AI560" i="49"/>
  <c r="AC560" i="49"/>
  <c r="W560" i="49"/>
  <c r="AN560" i="49"/>
  <c r="Z848" i="49"/>
  <c r="AF848" i="49"/>
  <c r="T848" i="49"/>
  <c r="AK848" i="49"/>
  <c r="AP848" i="49"/>
  <c r="AK1090" i="49"/>
  <c r="AP1090" i="49"/>
  <c r="AF1090" i="49"/>
  <c r="Z1090" i="49"/>
  <c r="T1090" i="49"/>
  <c r="AH995" i="49"/>
  <c r="V995" i="49"/>
  <c r="AR995" i="49"/>
  <c r="AB995" i="49"/>
  <c r="AM995" i="49"/>
  <c r="AB568" i="49"/>
  <c r="AH568" i="49"/>
  <c r="V568" i="49"/>
  <c r="AM568" i="49"/>
  <c r="AR568" i="49"/>
  <c r="V559" i="49"/>
  <c r="AM559" i="49"/>
  <c r="AR559" i="49"/>
  <c r="AH559" i="49"/>
  <c r="AB559" i="49"/>
  <c r="Z663" i="49"/>
  <c r="T663" i="49"/>
  <c r="AK663" i="49"/>
  <c r="AF663" i="49"/>
  <c r="AP663" i="49"/>
  <c r="AP516" i="49"/>
  <c r="AF516" i="49"/>
  <c r="Z516" i="49"/>
  <c r="T516" i="49"/>
  <c r="AK516" i="49"/>
  <c r="H1070" i="49"/>
  <c r="R1070" i="49"/>
  <c r="AJ653" i="49"/>
  <c r="AE653" i="49"/>
  <c r="S653" i="49"/>
  <c r="AO653" i="49"/>
  <c r="Y653" i="49"/>
  <c r="AH1088" i="49"/>
  <c r="AB1088" i="49"/>
  <c r="AR1088" i="49"/>
  <c r="V1088" i="49"/>
  <c r="AM1088" i="49"/>
  <c r="AE844" i="49"/>
  <c r="Y844" i="49"/>
  <c r="S844" i="49"/>
  <c r="AO844" i="49"/>
  <c r="AJ844" i="49"/>
  <c r="AP426" i="49"/>
  <c r="AF426" i="49"/>
  <c r="Z426" i="49"/>
  <c r="T426" i="49"/>
  <c r="AK426" i="49"/>
  <c r="AR994" i="49"/>
  <c r="AH994" i="49"/>
  <c r="AB994" i="49"/>
  <c r="V994" i="49"/>
  <c r="AM994" i="49"/>
  <c r="AN990" i="49"/>
  <c r="AS990" i="49"/>
  <c r="AC990" i="49"/>
  <c r="AI990" i="49"/>
  <c r="W990" i="49"/>
  <c r="AM558" i="49"/>
  <c r="AR558" i="49"/>
  <c r="AH558" i="49"/>
  <c r="AB558" i="49"/>
  <c r="V558" i="49"/>
  <c r="H757" i="49"/>
  <c r="R757" i="49"/>
  <c r="AN518" i="49"/>
  <c r="AI518" i="49"/>
  <c r="W518" i="49"/>
  <c r="AS518" i="49"/>
  <c r="AC518" i="49"/>
  <c r="AI993" i="49"/>
  <c r="AC993" i="49"/>
  <c r="AS993" i="49"/>
  <c r="AN993" i="49"/>
  <c r="W993" i="49"/>
  <c r="S566" i="49"/>
  <c r="AJ566" i="49"/>
  <c r="AO566" i="49"/>
  <c r="AE566" i="49"/>
  <c r="Y566" i="49"/>
  <c r="H515" i="49"/>
  <c r="R515" i="49"/>
  <c r="AR514" i="49"/>
  <c r="AH514" i="49"/>
  <c r="AB514" i="49"/>
  <c r="V514" i="49"/>
  <c r="AM514" i="49"/>
  <c r="R1085" i="49"/>
  <c r="H1085" i="49"/>
  <c r="S742" i="49"/>
  <c r="AO742" i="49"/>
  <c r="Y742" i="49"/>
  <c r="AJ742" i="49"/>
  <c r="AE742" i="49"/>
  <c r="AI659" i="49"/>
  <c r="AN659" i="49"/>
  <c r="AS659" i="49"/>
  <c r="AC659" i="49"/>
  <c r="W659" i="49"/>
  <c r="AN937" i="49"/>
  <c r="AS937" i="49"/>
  <c r="AC937" i="49"/>
  <c r="W937" i="49"/>
  <c r="AI937" i="49"/>
  <c r="H657" i="49"/>
  <c r="R657" i="49"/>
  <c r="AS1074" i="49"/>
  <c r="AC1074" i="49"/>
  <c r="AN1074" i="49"/>
  <c r="AI1074" i="49"/>
  <c r="W1074" i="49"/>
  <c r="AE761" i="49"/>
  <c r="Y761" i="49"/>
  <c r="S761" i="49"/>
  <c r="AJ761" i="49"/>
  <c r="AO761" i="49"/>
  <c r="H936" i="49"/>
  <c r="R936" i="49"/>
  <c r="AO1071" i="49"/>
  <c r="AE1071" i="49"/>
  <c r="Y1071" i="49"/>
  <c r="S1071" i="49"/>
  <c r="AJ1071" i="49"/>
  <c r="AS747" i="49"/>
  <c r="AI747" i="49"/>
  <c r="W747" i="49"/>
  <c r="AN747" i="49"/>
  <c r="AC747" i="49"/>
  <c r="Y940" i="49"/>
  <c r="AE940" i="49"/>
  <c r="S940" i="49"/>
  <c r="AJ940" i="49"/>
  <c r="AO940" i="49"/>
  <c r="Y650" i="49"/>
  <c r="S650" i="49"/>
  <c r="AJ650" i="49"/>
  <c r="AO650" i="49"/>
  <c r="AE650" i="49"/>
  <c r="AF986" i="49"/>
  <c r="Z986" i="49"/>
  <c r="T986" i="49"/>
  <c r="AK986" i="49"/>
  <c r="AP986" i="49"/>
  <c r="AC420" i="49"/>
  <c r="AS420" i="49"/>
  <c r="AI420" i="49"/>
  <c r="AN420" i="49"/>
  <c r="W420" i="49"/>
  <c r="AF1075" i="49"/>
  <c r="Z1075" i="49"/>
  <c r="AK1075" i="49"/>
  <c r="AP1075" i="49"/>
  <c r="T1075" i="49"/>
  <c r="AC1095" i="49"/>
  <c r="AI1095" i="49"/>
  <c r="AN1095" i="49"/>
  <c r="AS1095" i="49"/>
  <c r="W1095" i="49"/>
  <c r="AO743" i="49"/>
  <c r="AE743" i="49"/>
  <c r="S743" i="49"/>
  <c r="AJ743" i="49"/>
  <c r="Y743" i="49"/>
  <c r="AM979" i="49"/>
  <c r="AR979" i="49"/>
  <c r="AH979" i="49"/>
  <c r="V979" i="49"/>
  <c r="AB979" i="49"/>
  <c r="S755" i="49"/>
  <c r="AJ755" i="49"/>
  <c r="AO755" i="49"/>
  <c r="AE755" i="49"/>
  <c r="Y755" i="49"/>
  <c r="T1069" i="49"/>
  <c r="AK1069" i="49"/>
  <c r="AP1069" i="49"/>
  <c r="Z1069" i="49"/>
  <c r="AF1069" i="49"/>
  <c r="AS837" i="49"/>
  <c r="AI837" i="49"/>
  <c r="AC837" i="49"/>
  <c r="W837" i="49"/>
  <c r="AN837" i="49"/>
  <c r="T651" i="49"/>
  <c r="AP651" i="49"/>
  <c r="AF651" i="49"/>
  <c r="Z651" i="49"/>
  <c r="AK651" i="49"/>
  <c r="AH1064" i="49"/>
  <c r="AR1064" i="49"/>
  <c r="AB1064" i="49"/>
  <c r="V1064" i="49"/>
  <c r="AM1064" i="49"/>
  <c r="AR1091" i="49"/>
  <c r="AH1091" i="49"/>
  <c r="AM1091" i="49"/>
  <c r="V1091" i="49"/>
  <c r="AB1091" i="49"/>
  <c r="AH945" i="49"/>
  <c r="V945" i="49"/>
  <c r="AR945" i="49"/>
  <c r="AB945" i="49"/>
  <c r="AM945" i="49"/>
  <c r="AH845" i="49"/>
  <c r="AB845" i="49"/>
  <c r="AM845" i="49"/>
  <c r="V845" i="49"/>
  <c r="AR845" i="49"/>
  <c r="R996" i="49"/>
  <c r="H996" i="49"/>
  <c r="S943" i="49"/>
  <c r="AJ943" i="49"/>
  <c r="Y943" i="49"/>
  <c r="AO943" i="49"/>
  <c r="AE943" i="49"/>
  <c r="H839" i="49"/>
  <c r="R839" i="49"/>
  <c r="AJ853" i="49"/>
  <c r="AO853" i="49"/>
  <c r="AE853" i="49"/>
  <c r="S853" i="49"/>
  <c r="Y853" i="49"/>
  <c r="H1076" i="49"/>
  <c r="R1076" i="49"/>
  <c r="AS1092" i="49"/>
  <c r="AC1092" i="49"/>
  <c r="W1092" i="49"/>
  <c r="AN1092" i="49"/>
  <c r="AI1092" i="49"/>
  <c r="AJ520" i="49"/>
  <c r="AE520" i="49"/>
  <c r="S520" i="49"/>
  <c r="AO520" i="49"/>
  <c r="Y520" i="49"/>
  <c r="R1080" i="49"/>
  <c r="H1080" i="49"/>
  <c r="AJ998" i="49"/>
  <c r="AE998" i="49"/>
  <c r="S998" i="49"/>
  <c r="AO998" i="49"/>
  <c r="Y998" i="49"/>
  <c r="AS564" i="49"/>
  <c r="AI564" i="49"/>
  <c r="AC564" i="49"/>
  <c r="W564" i="49"/>
  <c r="AN564" i="49"/>
  <c r="W840" i="49"/>
  <c r="AS840" i="49"/>
  <c r="AI840" i="49"/>
  <c r="AN840" i="49"/>
  <c r="AC840" i="49"/>
  <c r="AH849" i="49"/>
  <c r="AB849" i="49"/>
  <c r="AM849" i="49"/>
  <c r="AR849" i="49"/>
  <c r="V849" i="49"/>
  <c r="AJ931" i="49"/>
  <c r="Y931" i="49"/>
  <c r="S931" i="49"/>
  <c r="AO931" i="49"/>
  <c r="AE931" i="49"/>
  <c r="Y1072" i="49"/>
  <c r="AE1072" i="49"/>
  <c r="AJ1072" i="49"/>
  <c r="AO1072" i="49"/>
  <c r="S1072" i="49"/>
  <c r="AH426" i="49"/>
  <c r="AB426" i="49"/>
  <c r="V426" i="49"/>
  <c r="AM426" i="49"/>
  <c r="AR426" i="49"/>
  <c r="Z990" i="49"/>
  <c r="AP990" i="49"/>
  <c r="AF990" i="49"/>
  <c r="AK990" i="49"/>
  <c r="T990" i="49"/>
  <c r="AJ518" i="49"/>
  <c r="AE518" i="49"/>
  <c r="S518" i="49"/>
  <c r="AO518" i="49"/>
  <c r="Y518" i="49"/>
  <c r="AM761" i="49"/>
  <c r="AR761" i="49"/>
  <c r="AB761" i="49"/>
  <c r="V761" i="49"/>
  <c r="AH761" i="49"/>
  <c r="AP940" i="49"/>
  <c r="AF940" i="49"/>
  <c r="Z940" i="49"/>
  <c r="T940" i="49"/>
  <c r="AK940" i="49"/>
  <c r="AE982" i="49"/>
  <c r="Y982" i="49"/>
  <c r="AJ982" i="49"/>
  <c r="S982" i="49"/>
  <c r="AO982" i="49"/>
  <c r="AF1066" i="49"/>
  <c r="Z1066" i="49"/>
  <c r="AP1066" i="49"/>
  <c r="T1066" i="49"/>
  <c r="AK1066" i="49"/>
  <c r="AH996" i="49"/>
  <c r="AM996" i="49"/>
  <c r="AR996" i="49"/>
  <c r="AB996" i="49"/>
  <c r="V996" i="49"/>
  <c r="AS843" i="49"/>
  <c r="AC843" i="49"/>
  <c r="AN843" i="49"/>
  <c r="AI843" i="49"/>
  <c r="W843" i="49"/>
  <c r="AS975" i="49"/>
  <c r="AI975" i="49"/>
  <c r="W975" i="49"/>
  <c r="AN975" i="49"/>
  <c r="AC975" i="49"/>
  <c r="AE999" i="49"/>
  <c r="Y999" i="49"/>
  <c r="AO999" i="49"/>
  <c r="AJ999" i="49"/>
  <c r="S999" i="49"/>
  <c r="AH754" i="49"/>
  <c r="AB754" i="49"/>
  <c r="V754" i="49"/>
  <c r="AM754" i="49"/>
  <c r="AR754" i="49"/>
  <c r="AC929" i="49"/>
  <c r="W929" i="49"/>
  <c r="AS929" i="49"/>
  <c r="AI929" i="49"/>
  <c r="AN929" i="49"/>
  <c r="AS928" i="49"/>
  <c r="AC928" i="49"/>
  <c r="W928" i="49"/>
  <c r="AN928" i="49"/>
  <c r="AI928" i="49"/>
  <c r="S1094" i="49"/>
  <c r="AJ1094" i="49"/>
  <c r="AO1094" i="49"/>
  <c r="Y1094" i="49"/>
  <c r="AE1094" i="49"/>
  <c r="Y927" i="49"/>
  <c r="S927" i="49"/>
  <c r="AO927" i="49"/>
  <c r="AE927" i="49"/>
  <c r="AJ927" i="49"/>
  <c r="AH661" i="49"/>
  <c r="AB661" i="49"/>
  <c r="V661" i="49"/>
  <c r="AM661" i="49"/>
  <c r="AR661" i="49"/>
  <c r="W423" i="49"/>
  <c r="AN423" i="49"/>
  <c r="AI423" i="49"/>
  <c r="AC423" i="49"/>
  <c r="AS423" i="49"/>
  <c r="AR987" i="49"/>
  <c r="AH987" i="49"/>
  <c r="V987" i="49"/>
  <c r="AM987" i="49"/>
  <c r="AB987" i="49"/>
  <c r="AO654" i="49"/>
  <c r="AE654" i="49"/>
  <c r="Y654" i="49"/>
  <c r="S654" i="49"/>
  <c r="AJ654" i="49"/>
  <c r="AS836" i="49"/>
  <c r="AI836" i="49"/>
  <c r="AN836" i="49"/>
  <c r="AC836" i="49"/>
  <c r="W836" i="49"/>
  <c r="AB759" i="49"/>
  <c r="AH759" i="49"/>
  <c r="V759" i="49"/>
  <c r="AM759" i="49"/>
  <c r="AR759" i="49"/>
  <c r="AH422" i="49"/>
  <c r="AB422" i="49"/>
  <c r="V422" i="49"/>
  <c r="AM422" i="49"/>
  <c r="AR422" i="49"/>
  <c r="AP424" i="49"/>
  <c r="AF424" i="49"/>
  <c r="Z424" i="49"/>
  <c r="T424" i="49"/>
  <c r="AK424" i="49"/>
  <c r="AK665" i="49"/>
  <c r="AP665" i="49"/>
  <c r="AF665" i="49"/>
  <c r="Z665" i="49"/>
  <c r="T665" i="49"/>
  <c r="AE933" i="49"/>
  <c r="Y933" i="49"/>
  <c r="S933" i="49"/>
  <c r="AJ933" i="49"/>
  <c r="AO933" i="49"/>
  <c r="AF849" i="49"/>
  <c r="Z849" i="49"/>
  <c r="AK849" i="49"/>
  <c r="AP849" i="49"/>
  <c r="T849" i="49"/>
  <c r="R1078" i="49"/>
  <c r="H1078" i="49"/>
  <c r="AR941" i="49"/>
  <c r="AH941" i="49"/>
  <c r="AB941" i="49"/>
  <c r="V941" i="49"/>
  <c r="AM941" i="49"/>
  <c r="H1086" i="49"/>
  <c r="R1086" i="49"/>
  <c r="AR522" i="49"/>
  <c r="AH522" i="49"/>
  <c r="AB522" i="49"/>
  <c r="V522" i="49"/>
  <c r="AM522" i="49"/>
  <c r="AO951" i="49"/>
  <c r="AE951" i="49"/>
  <c r="Y951" i="49"/>
  <c r="S951" i="49"/>
  <c r="AJ951" i="49"/>
  <c r="T563" i="49"/>
  <c r="AK563" i="49"/>
  <c r="AP563" i="49"/>
  <c r="AF563" i="49"/>
  <c r="Z563" i="49"/>
  <c r="W745" i="49"/>
  <c r="AN745" i="49"/>
  <c r="AS745" i="49"/>
  <c r="AI745" i="49"/>
  <c r="AC745" i="49"/>
  <c r="H931" i="49"/>
  <c r="R931" i="49"/>
  <c r="AK949" i="49"/>
  <c r="AF949" i="49"/>
  <c r="T949" i="49"/>
  <c r="AP949" i="49"/>
  <c r="Z949" i="49"/>
  <c r="AR750" i="49"/>
  <c r="AH750" i="49"/>
  <c r="AB750" i="49"/>
  <c r="V750" i="49"/>
  <c r="AM750" i="49"/>
  <c r="AE1084" i="49"/>
  <c r="S1084" i="49"/>
  <c r="AJ1084" i="49"/>
  <c r="AO1084" i="49"/>
  <c r="Y1084" i="49"/>
  <c r="Z978" i="49"/>
  <c r="AP978" i="49"/>
  <c r="AF978" i="49"/>
  <c r="T978" i="49"/>
  <c r="AK978" i="49"/>
  <c r="AP991" i="49"/>
  <c r="Z991" i="49"/>
  <c r="AK991" i="49"/>
  <c r="AF991" i="49"/>
  <c r="T991" i="49"/>
  <c r="V512" i="49"/>
  <c r="AM512" i="49"/>
  <c r="AR512" i="49"/>
  <c r="AH512" i="49"/>
  <c r="AB512" i="49"/>
  <c r="AI749" i="49"/>
  <c r="AC749" i="49"/>
  <c r="W749" i="49"/>
  <c r="AN749" i="49"/>
  <c r="AS749" i="49"/>
  <c r="V848" i="49"/>
  <c r="AR848" i="49"/>
  <c r="AB848" i="49"/>
  <c r="AM848" i="49"/>
  <c r="AH848" i="49"/>
  <c r="AR567" i="49"/>
  <c r="AH567" i="49"/>
  <c r="AB567" i="49"/>
  <c r="V567" i="49"/>
  <c r="AM567" i="49"/>
  <c r="AJ1090" i="49"/>
  <c r="AO1090" i="49"/>
  <c r="Y1090" i="49"/>
  <c r="AE1090" i="49"/>
  <c r="S1090" i="49"/>
  <c r="R935" i="49"/>
  <c r="H935" i="49"/>
  <c r="R947" i="49"/>
  <c r="H947" i="49"/>
  <c r="AJ995" i="49"/>
  <c r="AO995" i="49"/>
  <c r="AE995" i="49"/>
  <c r="Y995" i="49"/>
  <c r="S995" i="49"/>
  <c r="AF559" i="49"/>
  <c r="Z559" i="49"/>
  <c r="T559" i="49"/>
  <c r="AK559" i="49"/>
  <c r="AP559" i="49"/>
  <c r="R663" i="49"/>
  <c r="H663" i="49"/>
  <c r="AJ1070" i="49"/>
  <c r="AO1070" i="49"/>
  <c r="S1070" i="49"/>
  <c r="Y1070" i="49"/>
  <c r="AE1070" i="49"/>
  <c r="V855" i="49"/>
  <c r="AM855" i="49"/>
  <c r="AR855" i="49"/>
  <c r="AH855" i="49"/>
  <c r="AB855" i="49"/>
  <c r="AN1088" i="49"/>
  <c r="AC1088" i="49"/>
  <c r="AS1088" i="49"/>
  <c r="W1088" i="49"/>
  <c r="AI1088" i="49"/>
  <c r="H844" i="49"/>
  <c r="R844" i="49"/>
  <c r="T851" i="49"/>
  <c r="AK851" i="49"/>
  <c r="AP851" i="49"/>
  <c r="AF851" i="49"/>
  <c r="Z851" i="49"/>
  <c r="R426" i="49"/>
  <c r="H426" i="49"/>
  <c r="AK977" i="49"/>
  <c r="T977" i="49"/>
  <c r="AP977" i="49"/>
  <c r="Z977" i="49"/>
  <c r="AF977" i="49"/>
  <c r="AJ990" i="49"/>
  <c r="AE990" i="49"/>
  <c r="S990" i="49"/>
  <c r="AO990" i="49"/>
  <c r="Y990" i="49"/>
  <c r="Z518" i="49"/>
  <c r="T518" i="49"/>
  <c r="AK518" i="49"/>
  <c r="AP518" i="49"/>
  <c r="AF518" i="49"/>
  <c r="H993" i="49"/>
  <c r="R993" i="49"/>
  <c r="AS566" i="49"/>
  <c r="AI566" i="49"/>
  <c r="AC566" i="49"/>
  <c r="W566" i="49"/>
  <c r="AN566" i="49"/>
  <c r="T746" i="49"/>
  <c r="AK746" i="49"/>
  <c r="AP746" i="49"/>
  <c r="AF746" i="49"/>
  <c r="Z746" i="49"/>
  <c r="R514" i="49"/>
  <c r="H514" i="49"/>
  <c r="AS742" i="49"/>
  <c r="AC742" i="49"/>
  <c r="AN742" i="49"/>
  <c r="AI742" i="49"/>
  <c r="W742" i="49"/>
  <c r="H751" i="49"/>
  <c r="R751" i="49"/>
  <c r="AK937" i="49"/>
  <c r="AF937" i="49"/>
  <c r="T937" i="49"/>
  <c r="AP937" i="49"/>
  <c r="Z937" i="49"/>
  <c r="S657" i="49"/>
  <c r="AJ657" i="49"/>
  <c r="AO657" i="49"/>
  <c r="Y657" i="49"/>
  <c r="AE657" i="49"/>
  <c r="AI761" i="49"/>
  <c r="AC761" i="49"/>
  <c r="W761" i="49"/>
  <c r="AS761" i="49"/>
  <c r="AN761" i="49"/>
  <c r="AJ936" i="49"/>
  <c r="AO936" i="49"/>
  <c r="Y936" i="49"/>
  <c r="AE936" i="49"/>
  <c r="S936" i="49"/>
  <c r="W1071" i="49"/>
  <c r="AN1071" i="49"/>
  <c r="AS1071" i="49"/>
  <c r="AI1071" i="49"/>
  <c r="AC1071" i="49"/>
  <c r="H747" i="49"/>
  <c r="R747" i="49"/>
  <c r="AR1075" i="49"/>
  <c r="AH1075" i="49"/>
  <c r="AB1075" i="49"/>
  <c r="AM1075" i="49"/>
  <c r="V1075" i="49"/>
  <c r="AI743" i="49"/>
  <c r="AC743" i="49"/>
  <c r="W743" i="49"/>
  <c r="AN743" i="49"/>
  <c r="AS743" i="49"/>
  <c r="AE979" i="49"/>
  <c r="Y979" i="49"/>
  <c r="S979" i="49"/>
  <c r="AJ979" i="49"/>
  <c r="AO979" i="49"/>
  <c r="AI755" i="49"/>
  <c r="AC755" i="49"/>
  <c r="W755" i="49"/>
  <c r="AS755" i="49"/>
  <c r="AN755" i="49"/>
  <c r="AH1000" i="49"/>
  <c r="AM1000" i="49"/>
  <c r="AR1000" i="49"/>
  <c r="AB1000" i="49"/>
  <c r="V1000" i="49"/>
  <c r="W974" i="49"/>
  <c r="AS974" i="49"/>
  <c r="AC974" i="49"/>
  <c r="AN974" i="49"/>
  <c r="AI974" i="49"/>
  <c r="S989" i="49"/>
  <c r="AO989" i="49"/>
  <c r="AJ989" i="49"/>
  <c r="Y989" i="49"/>
  <c r="AE989" i="49"/>
  <c r="AJ658" i="49"/>
  <c r="AO658" i="49"/>
  <c r="AE658" i="49"/>
  <c r="Y658" i="49"/>
  <c r="S658" i="49"/>
  <c r="R428" i="49"/>
  <c r="H428" i="49"/>
  <c r="H1069" i="49"/>
  <c r="R1069" i="49"/>
  <c r="R1066" i="49"/>
  <c r="H1066" i="49"/>
  <c r="Y847" i="49"/>
  <c r="AE847" i="49"/>
  <c r="AJ847" i="49"/>
  <c r="AO847" i="49"/>
  <c r="S847" i="49"/>
  <c r="R651" i="49"/>
  <c r="H651" i="49"/>
  <c r="AP1064" i="49"/>
  <c r="T1064" i="49"/>
  <c r="AK1064" i="49"/>
  <c r="Z1064" i="49"/>
  <c r="AF1064" i="49"/>
  <c r="AF943" i="49"/>
  <c r="AP943" i="49"/>
  <c r="Z943" i="49"/>
  <c r="T943" i="49"/>
  <c r="AK943" i="49"/>
  <c r="R852" i="49"/>
  <c r="H852" i="49"/>
  <c r="W1079" i="49"/>
  <c r="AN1079" i="49"/>
  <c r="AS1079" i="49"/>
  <c r="AI1079" i="49"/>
  <c r="AC1079" i="49"/>
  <c r="Y839" i="49"/>
  <c r="S839" i="49"/>
  <c r="AJ839" i="49"/>
  <c r="AO839" i="49"/>
  <c r="AE839" i="49"/>
  <c r="AO983" i="49"/>
  <c r="AE983" i="49"/>
  <c r="S983" i="49"/>
  <c r="AJ983" i="49"/>
  <c r="Y983" i="49"/>
  <c r="AE953" i="49"/>
  <c r="Y953" i="49"/>
  <c r="S953" i="49"/>
  <c r="AJ953" i="49"/>
  <c r="AO953" i="49"/>
  <c r="AC520" i="49"/>
  <c r="AN520" i="49"/>
  <c r="AI520" i="49"/>
  <c r="W520" i="49"/>
  <c r="AS520" i="49"/>
  <c r="AI998" i="49"/>
  <c r="W998" i="49"/>
  <c r="AS998" i="49"/>
  <c r="AC998" i="49"/>
  <c r="AN998" i="49"/>
  <c r="AM564" i="49"/>
  <c r="AR564" i="49"/>
  <c r="AH564" i="49"/>
  <c r="AB564" i="49"/>
  <c r="V564" i="49"/>
  <c r="AK840" i="49"/>
  <c r="AP840" i="49"/>
  <c r="T840" i="49"/>
  <c r="AF840" i="49"/>
  <c r="Z840" i="49"/>
  <c r="AO1077" i="49"/>
  <c r="AJ1077" i="49"/>
  <c r="AE1077" i="49"/>
  <c r="Y1077" i="49"/>
  <c r="S1077" i="49"/>
  <c r="AH1078" i="49"/>
  <c r="AB1078" i="49"/>
  <c r="AR1078" i="49"/>
  <c r="V1078" i="49"/>
  <c r="AM1078" i="49"/>
  <c r="AN522" i="49"/>
  <c r="AI522" i="49"/>
  <c r="W522" i="49"/>
  <c r="AS522" i="49"/>
  <c r="AC522" i="49"/>
  <c r="AC512" i="49"/>
  <c r="AN512" i="49"/>
  <c r="AI512" i="49"/>
  <c r="W512" i="49"/>
  <c r="AS512" i="49"/>
  <c r="AO947" i="49"/>
  <c r="AE947" i="49"/>
  <c r="AJ947" i="49"/>
  <c r="Y947" i="49"/>
  <c r="S947" i="49"/>
  <c r="H973" i="49"/>
  <c r="R973" i="49"/>
  <c r="AS515" i="49"/>
  <c r="AI515" i="49"/>
  <c r="AC515" i="49"/>
  <c r="W515" i="49"/>
  <c r="AN515" i="49"/>
  <c r="AE751" i="49"/>
  <c r="Y751" i="49"/>
  <c r="S751" i="49"/>
  <c r="AJ751" i="49"/>
  <c r="AO751" i="49"/>
  <c r="H1071" i="49"/>
  <c r="R1071" i="49"/>
  <c r="AO1075" i="49"/>
  <c r="Y1075" i="49"/>
  <c r="S1075" i="49"/>
  <c r="AJ1075" i="49"/>
  <c r="AE1075" i="49"/>
  <c r="AE974" i="49"/>
  <c r="Y974" i="49"/>
  <c r="AJ974" i="49"/>
  <c r="AO974" i="49"/>
  <c r="S974" i="49"/>
  <c r="S857" i="49"/>
  <c r="AJ857" i="49"/>
  <c r="AO857" i="49"/>
  <c r="Y857" i="49"/>
  <c r="AE857" i="49"/>
  <c r="AC853" i="49"/>
  <c r="AI853" i="49"/>
  <c r="AN853" i="49"/>
  <c r="AS853" i="49"/>
  <c r="W853" i="49"/>
  <c r="AC1076" i="49"/>
  <c r="W1076" i="49"/>
  <c r="AN1076" i="49"/>
  <c r="AS1076" i="49"/>
  <c r="AI1076" i="49"/>
  <c r="AR1080" i="49"/>
  <c r="AM1080" i="49"/>
  <c r="AB1080" i="49"/>
  <c r="AH1080" i="49"/>
  <c r="V1080" i="49"/>
  <c r="S1096" i="49"/>
  <c r="AJ1096" i="49"/>
  <c r="AO1096" i="49"/>
  <c r="AE1096" i="49"/>
  <c r="Y1096" i="49"/>
  <c r="AK754" i="49"/>
  <c r="AP754" i="49"/>
  <c r="AF754" i="49"/>
  <c r="Z754" i="49"/>
  <c r="T754" i="49"/>
  <c r="AF929" i="49"/>
  <c r="T929" i="49"/>
  <c r="AP929" i="49"/>
  <c r="Z929" i="49"/>
  <c r="AK929" i="49"/>
  <c r="V1094" i="49"/>
  <c r="AR1094" i="49"/>
  <c r="AM1094" i="49"/>
  <c r="AH1094" i="49"/>
  <c r="AB1094" i="49"/>
  <c r="T1087" i="49"/>
  <c r="AP1087" i="49"/>
  <c r="Z1087" i="49"/>
  <c r="AK1087" i="49"/>
  <c r="AF1087" i="49"/>
  <c r="AS927" i="49"/>
  <c r="AI927" i="49"/>
  <c r="AC927" i="49"/>
  <c r="W927" i="49"/>
  <c r="AN927" i="49"/>
  <c r="H423" i="49"/>
  <c r="R423" i="49"/>
  <c r="AR948" i="49"/>
  <c r="AH948" i="49"/>
  <c r="AB948" i="49"/>
  <c r="V948" i="49"/>
  <c r="AM948" i="49"/>
  <c r="R987" i="49"/>
  <c r="H987" i="49"/>
  <c r="AR654" i="49"/>
  <c r="AB654" i="49"/>
  <c r="AM654" i="49"/>
  <c r="AH654" i="49"/>
  <c r="V654" i="49"/>
  <c r="AO835" i="49"/>
  <c r="AE835" i="49"/>
  <c r="Y835" i="49"/>
  <c r="S835" i="49"/>
  <c r="AJ835" i="49"/>
  <c r="AH836" i="49"/>
  <c r="AB836" i="49"/>
  <c r="AR836" i="49"/>
  <c r="V836" i="49"/>
  <c r="AM836" i="49"/>
  <c r="AS933" i="49"/>
  <c r="AI933" i="49"/>
  <c r="AN933" i="49"/>
  <c r="AC933" i="49"/>
  <c r="W933" i="49"/>
  <c r="R849" i="49"/>
  <c r="H849" i="49"/>
  <c r="AO1078" i="49"/>
  <c r="Y1078" i="49"/>
  <c r="AJ1078" i="49"/>
  <c r="AE1078" i="49"/>
  <c r="S1078" i="49"/>
  <c r="H941" i="49"/>
  <c r="R941" i="49"/>
  <c r="AN985" i="49"/>
  <c r="AS985" i="49"/>
  <c r="AI985" i="49"/>
  <c r="AC985" i="49"/>
  <c r="W985" i="49"/>
  <c r="AN563" i="49"/>
  <c r="AS563" i="49"/>
  <c r="AI563" i="49"/>
  <c r="AC563" i="49"/>
  <c r="W563" i="49"/>
  <c r="H745" i="49"/>
  <c r="R745" i="49"/>
  <c r="AF981" i="49"/>
  <c r="T981" i="49"/>
  <c r="Z981" i="49"/>
  <c r="AK981" i="49"/>
  <c r="AP981" i="49"/>
  <c r="AJ949" i="49"/>
  <c r="AO949" i="49"/>
  <c r="Y949" i="49"/>
  <c r="S949" i="49"/>
  <c r="AE949" i="49"/>
  <c r="AB1082" i="49"/>
  <c r="V1082" i="49"/>
  <c r="AR1082" i="49"/>
  <c r="AH1082" i="49"/>
  <c r="AM1082" i="49"/>
  <c r="Z750" i="49"/>
  <c r="T750" i="49"/>
  <c r="AK750" i="49"/>
  <c r="AP750" i="49"/>
  <c r="AF750" i="49"/>
  <c r="AS1084" i="49"/>
  <c r="AC1084" i="49"/>
  <c r="AN1084" i="49"/>
  <c r="AI1084" i="49"/>
  <c r="W1084" i="49"/>
  <c r="AO1067" i="49"/>
  <c r="AE1067" i="49"/>
  <c r="Y1067" i="49"/>
  <c r="AJ1067" i="49"/>
  <c r="S1067" i="49"/>
  <c r="AR562" i="49"/>
  <c r="AH562" i="49"/>
  <c r="AB562" i="49"/>
  <c r="V562" i="49"/>
  <c r="AM562" i="49"/>
  <c r="AK512" i="49"/>
  <c r="AP512" i="49"/>
  <c r="AF512" i="49"/>
  <c r="Z512" i="49"/>
  <c r="T512" i="49"/>
  <c r="H749" i="49"/>
  <c r="R749" i="49"/>
  <c r="AK560" i="49"/>
  <c r="AP560" i="49"/>
  <c r="AF560" i="49"/>
  <c r="Z560" i="49"/>
  <c r="T560" i="49"/>
  <c r="AP567" i="49"/>
  <c r="AF567" i="49"/>
  <c r="Z567" i="49"/>
  <c r="T567" i="49"/>
  <c r="AK567" i="49"/>
  <c r="AC935" i="49"/>
  <c r="W935" i="49"/>
  <c r="AN935" i="49"/>
  <c r="AS935" i="49"/>
  <c r="AI935" i="49"/>
  <c r="AS995" i="49"/>
  <c r="AI995" i="49"/>
  <c r="W995" i="49"/>
  <c r="AN995" i="49"/>
  <c r="AC995" i="49"/>
  <c r="AJ568" i="49"/>
  <c r="AO568" i="49"/>
  <c r="AE568" i="49"/>
  <c r="Y568" i="49"/>
  <c r="S568" i="49"/>
  <c r="AN559" i="49"/>
  <c r="AS559" i="49"/>
  <c r="AI559" i="49"/>
  <c r="AC559" i="49"/>
  <c r="W559" i="49"/>
  <c r="Y663" i="49"/>
  <c r="AJ663" i="49"/>
  <c r="AO663" i="49"/>
  <c r="AE663" i="49"/>
  <c r="S663" i="49"/>
  <c r="R516" i="49"/>
  <c r="H516" i="49"/>
  <c r="AN1070" i="49"/>
  <c r="AS1070" i="49"/>
  <c r="AC1070" i="49"/>
  <c r="AI1070" i="49"/>
  <c r="W1070" i="49"/>
  <c r="AO1083" i="49"/>
  <c r="Y1083" i="49"/>
  <c r="S1083" i="49"/>
  <c r="AJ1083" i="49"/>
  <c r="AE1083" i="49"/>
  <c r="AK973" i="49"/>
  <c r="AF973" i="49"/>
  <c r="AP973" i="49"/>
  <c r="Z973" i="49"/>
  <c r="T973" i="49"/>
  <c r="AP855" i="49"/>
  <c r="Z855" i="49"/>
  <c r="T855" i="49"/>
  <c r="AF855" i="49"/>
  <c r="AK855" i="49"/>
  <c r="R851" i="49"/>
  <c r="H851" i="49"/>
  <c r="S426" i="49"/>
  <c r="AO426" i="49"/>
  <c r="Y426" i="49"/>
  <c r="AJ426" i="49"/>
  <c r="AE426" i="49"/>
  <c r="AF994" i="49"/>
  <c r="Z994" i="49"/>
  <c r="T994" i="49"/>
  <c r="AK994" i="49"/>
  <c r="AP994" i="49"/>
  <c r="AK757" i="49"/>
  <c r="T757" i="49"/>
  <c r="AP757" i="49"/>
  <c r="Z757" i="49"/>
  <c r="AF757" i="49"/>
  <c r="AR518" i="49"/>
  <c r="AH518" i="49"/>
  <c r="AB518" i="49"/>
  <c r="V518" i="49"/>
  <c r="AM518" i="49"/>
  <c r="AR993" i="49"/>
  <c r="AB993" i="49"/>
  <c r="V993" i="49"/>
  <c r="AM993" i="49"/>
  <c r="AH993" i="49"/>
  <c r="R1068" i="49"/>
  <c r="H1068" i="49"/>
  <c r="R746" i="49"/>
  <c r="H746" i="49"/>
  <c r="Z515" i="49"/>
  <c r="AK515" i="49"/>
  <c r="AF515" i="49"/>
  <c r="T515" i="49"/>
  <c r="AP515" i="49"/>
  <c r="AN514" i="49"/>
  <c r="AI514" i="49"/>
  <c r="W514" i="49"/>
  <c r="AS514" i="49"/>
  <c r="AC514" i="49"/>
  <c r="H939" i="49"/>
  <c r="R939" i="49"/>
  <c r="AB659" i="49"/>
  <c r="AR659" i="49"/>
  <c r="AH659" i="49"/>
  <c r="V659" i="49"/>
  <c r="AM659" i="49"/>
  <c r="AM937" i="49"/>
  <c r="V937" i="49"/>
  <c r="AR937" i="49"/>
  <c r="AB937" i="49"/>
  <c r="AH937" i="49"/>
  <c r="H761" i="49"/>
  <c r="R761" i="49"/>
  <c r="AK1071" i="49"/>
  <c r="AP1071" i="49"/>
  <c r="AF1071" i="49"/>
  <c r="T1071" i="49"/>
  <c r="Z1071" i="49"/>
  <c r="H650" i="49"/>
  <c r="R650" i="49"/>
  <c r="H986" i="49"/>
  <c r="R986" i="49"/>
  <c r="R932" i="49"/>
  <c r="H932" i="49"/>
  <c r="AH982" i="49"/>
  <c r="AB982" i="49"/>
  <c r="V982" i="49"/>
  <c r="AM982" i="49"/>
  <c r="AR982" i="49"/>
  <c r="H755" i="49"/>
  <c r="R755" i="49"/>
  <c r="S753" i="49"/>
  <c r="AJ753" i="49"/>
  <c r="AO753" i="49"/>
  <c r="AE753" i="49"/>
  <c r="Y753" i="49"/>
  <c r="AK1000" i="49"/>
  <c r="AP1000" i="49"/>
  <c r="AF1000" i="49"/>
  <c r="Z1000" i="49"/>
  <c r="T1000" i="49"/>
  <c r="H989" i="49"/>
  <c r="R989" i="49"/>
  <c r="AS658" i="49"/>
  <c r="AC658" i="49"/>
  <c r="W658" i="49"/>
  <c r="AN658" i="49"/>
  <c r="AI658" i="49"/>
  <c r="AN428" i="49"/>
  <c r="AI428" i="49"/>
  <c r="W428" i="49"/>
  <c r="AS428" i="49"/>
  <c r="AC428" i="49"/>
  <c r="AI655" i="49"/>
  <c r="AN655" i="49"/>
  <c r="AS655" i="49"/>
  <c r="AC655" i="49"/>
  <c r="W655" i="49"/>
  <c r="S1066" i="49"/>
  <c r="AJ1066" i="49"/>
  <c r="AO1066" i="49"/>
  <c r="Y1066" i="49"/>
  <c r="AE1066" i="49"/>
  <c r="R837" i="49"/>
  <c r="H837" i="49"/>
  <c r="AS847" i="49"/>
  <c r="AC847" i="49"/>
  <c r="AN847" i="49"/>
  <c r="AI847" i="49"/>
  <c r="W847" i="49"/>
  <c r="AO651" i="49"/>
  <c r="Y651" i="49"/>
  <c r="AE651" i="49"/>
  <c r="S651" i="49"/>
  <c r="AJ651" i="49"/>
  <c r="AN1091" i="49"/>
  <c r="AS1091" i="49"/>
  <c r="AC1091" i="49"/>
  <c r="W1091" i="49"/>
  <c r="AI1091" i="49"/>
  <c r="Y945" i="49"/>
  <c r="S945" i="49"/>
  <c r="AO945" i="49"/>
  <c r="AE945" i="49"/>
  <c r="AJ945" i="49"/>
  <c r="W996" i="49"/>
  <c r="AN996" i="49"/>
  <c r="AI996" i="49"/>
  <c r="AS996" i="49"/>
  <c r="AC996" i="49"/>
  <c r="AR857" i="49"/>
  <c r="AB857" i="49"/>
  <c r="V857" i="49"/>
  <c r="AH857" i="49"/>
  <c r="AM857" i="49"/>
  <c r="H1079" i="49"/>
  <c r="R1079" i="49"/>
  <c r="AK839" i="49"/>
  <c r="AP839" i="49"/>
  <c r="T839" i="49"/>
  <c r="AF839" i="49"/>
  <c r="Z839" i="49"/>
  <c r="AN983" i="49"/>
  <c r="AS983" i="49"/>
  <c r="AC983" i="49"/>
  <c r="W983" i="49"/>
  <c r="AI983" i="49"/>
  <c r="H953" i="49"/>
  <c r="R953" i="49"/>
  <c r="AI944" i="49"/>
  <c r="W944" i="49"/>
  <c r="AS944" i="49"/>
  <c r="AC944" i="49"/>
  <c r="AN944" i="49"/>
  <c r="H1092" i="49"/>
  <c r="R1092" i="49"/>
  <c r="H564" i="49"/>
  <c r="R564" i="49"/>
  <c r="AO840" i="49"/>
  <c r="AE840" i="49"/>
  <c r="AJ840" i="49"/>
  <c r="Y840" i="49"/>
  <c r="S840" i="49"/>
  <c r="H929" i="49"/>
  <c r="R929" i="49"/>
  <c r="AB1086" i="49"/>
  <c r="V1086" i="49"/>
  <c r="AH1086" i="49"/>
  <c r="AM1086" i="49"/>
  <c r="AR1086" i="49"/>
  <c r="Z1084" i="49"/>
  <c r="T1084" i="49"/>
  <c r="AF1084" i="49"/>
  <c r="AK1084" i="49"/>
  <c r="AP1084" i="49"/>
  <c r="AM844" i="49"/>
  <c r="AH844" i="49"/>
  <c r="AB844" i="49"/>
  <c r="V844" i="49"/>
  <c r="AR844" i="49"/>
  <c r="AR1068" i="49"/>
  <c r="AH1068" i="49"/>
  <c r="AB1068" i="49"/>
  <c r="V1068" i="49"/>
  <c r="AM1068" i="49"/>
  <c r="AS939" i="49"/>
  <c r="AI939" i="49"/>
  <c r="AC939" i="49"/>
  <c r="W939" i="49"/>
  <c r="AN939" i="49"/>
  <c r="R1074" i="49"/>
  <c r="H1074" i="49"/>
  <c r="AM650" i="49"/>
  <c r="AH650" i="49"/>
  <c r="V650" i="49"/>
  <c r="AR650" i="49"/>
  <c r="AB650" i="49"/>
  <c r="W1000" i="49"/>
  <c r="AN1000" i="49"/>
  <c r="AI1000" i="49"/>
  <c r="AS1000" i="49"/>
  <c r="AC1000" i="49"/>
  <c r="AF428" i="49"/>
  <c r="Z428" i="49"/>
  <c r="T428" i="49"/>
  <c r="AK428" i="49"/>
  <c r="AP428" i="49"/>
  <c r="AI1096" i="49"/>
  <c r="AC1096" i="49"/>
  <c r="AN1096" i="49"/>
  <c r="AS1096" i="49"/>
  <c r="W1096" i="49"/>
  <c r="AM929" i="49"/>
  <c r="AH929" i="49"/>
  <c r="AR929" i="49"/>
  <c r="AB929" i="49"/>
  <c r="V929" i="49"/>
  <c r="AE1087" i="49"/>
  <c r="Y1087" i="49"/>
  <c r="AJ1087" i="49"/>
  <c r="S1087" i="49"/>
  <c r="AO1087" i="49"/>
  <c r="AC841" i="49"/>
  <c r="AI841" i="49"/>
  <c r="W841" i="49"/>
  <c r="AN841" i="49"/>
  <c r="AS841" i="49"/>
  <c r="H661" i="49"/>
  <c r="R661" i="49"/>
  <c r="AF1077" i="49"/>
  <c r="Z1077" i="49"/>
  <c r="T1077" i="49"/>
  <c r="AK1077" i="49"/>
  <c r="AP1077" i="49"/>
  <c r="AP948" i="49"/>
  <c r="AK948" i="49"/>
  <c r="T948" i="49"/>
  <c r="AF948" i="49"/>
  <c r="Z948" i="49"/>
  <c r="AE987" i="49"/>
  <c r="Y987" i="49"/>
  <c r="S987" i="49"/>
  <c r="AJ987" i="49"/>
  <c r="AO987" i="49"/>
  <c r="H835" i="49"/>
  <c r="R835" i="49"/>
  <c r="T836" i="49"/>
  <c r="AK836" i="49"/>
  <c r="AP836" i="49"/>
  <c r="AF836" i="49"/>
  <c r="Z836" i="49"/>
  <c r="H759" i="49"/>
  <c r="R759" i="49"/>
  <c r="T422" i="49"/>
  <c r="AK422" i="49"/>
  <c r="AP422" i="49"/>
  <c r="AF422" i="49"/>
  <c r="Z422" i="49"/>
  <c r="AR424" i="49"/>
  <c r="AH424" i="49"/>
  <c r="AB424" i="49"/>
  <c r="V424" i="49"/>
  <c r="AM424" i="49"/>
  <c r="AP933" i="49"/>
  <c r="Z933" i="49"/>
  <c r="T933" i="49"/>
  <c r="AK933" i="49"/>
  <c r="AF933" i="49"/>
  <c r="W1078" i="49"/>
  <c r="AS1078" i="49"/>
  <c r="AI1078" i="49"/>
  <c r="AC1078" i="49"/>
  <c r="AN1078" i="49"/>
  <c r="AO1086" i="49"/>
  <c r="Y1086" i="49"/>
  <c r="AJ1086" i="49"/>
  <c r="AE1086" i="49"/>
  <c r="S1086" i="49"/>
  <c r="AP522" i="49"/>
  <c r="AF522" i="49"/>
  <c r="Z522" i="49"/>
  <c r="T522" i="49"/>
  <c r="AK522" i="49"/>
  <c r="H985" i="49"/>
  <c r="R985" i="49"/>
  <c r="AF951" i="49"/>
  <c r="T951" i="49"/>
  <c r="AP951" i="49"/>
  <c r="Z951" i="49"/>
  <c r="AK951" i="49"/>
  <c r="AE563" i="49"/>
  <c r="AJ563" i="49"/>
  <c r="AO563" i="49"/>
  <c r="Y563" i="49"/>
  <c r="S563" i="49"/>
  <c r="AM981" i="49"/>
  <c r="AR981" i="49"/>
  <c r="AB981" i="49"/>
  <c r="AH981" i="49"/>
  <c r="V981" i="49"/>
  <c r="AS931" i="49"/>
  <c r="AI931" i="49"/>
  <c r="AN931" i="49"/>
  <c r="AC931" i="49"/>
  <c r="W931" i="49"/>
  <c r="H949" i="49"/>
  <c r="R949" i="49"/>
  <c r="AK1082" i="49"/>
  <c r="AP1082" i="49"/>
  <c r="AF1082" i="49"/>
  <c r="Z1082" i="49"/>
  <c r="T1082" i="49"/>
  <c r="R750" i="49"/>
  <c r="H750" i="49"/>
  <c r="AJ978" i="49"/>
  <c r="AE978" i="49"/>
  <c r="S978" i="49"/>
  <c r="AO978" i="49"/>
  <c r="Y978" i="49"/>
  <c r="AI1067" i="49"/>
  <c r="AC1067" i="49"/>
  <c r="AN1067" i="49"/>
  <c r="AS1067" i="49"/>
  <c r="W1067" i="49"/>
  <c r="AB560" i="49"/>
  <c r="V560" i="49"/>
  <c r="AM560" i="49"/>
  <c r="AR560" i="49"/>
  <c r="AH560" i="49"/>
  <c r="R848" i="49"/>
  <c r="H848" i="49"/>
  <c r="AR1072" i="49"/>
  <c r="AH1072" i="49"/>
  <c r="AM1072" i="49"/>
  <c r="AB1072" i="49"/>
  <c r="V1072" i="49"/>
  <c r="R567" i="49"/>
  <c r="H567" i="49"/>
  <c r="R1090" i="49"/>
  <c r="H1090" i="49"/>
  <c r="AK947" i="49"/>
  <c r="AF947" i="49"/>
  <c r="T947" i="49"/>
  <c r="AP947" i="49"/>
  <c r="Z947" i="49"/>
  <c r="H995" i="49"/>
  <c r="R995" i="49"/>
  <c r="AS568" i="49"/>
  <c r="AI568" i="49"/>
  <c r="AC568" i="49"/>
  <c r="W568" i="49"/>
  <c r="AN568" i="49"/>
  <c r="AI663" i="49"/>
  <c r="AN663" i="49"/>
  <c r="AS663" i="49"/>
  <c r="AC663" i="49"/>
  <c r="W663" i="49"/>
  <c r="AO516" i="49"/>
  <c r="Y516" i="49"/>
  <c r="AJ516" i="49"/>
  <c r="AE516" i="49"/>
  <c r="S516" i="49"/>
  <c r="AC653" i="49"/>
  <c r="AI653" i="49"/>
  <c r="W653" i="49"/>
  <c r="AN653" i="49"/>
  <c r="AS653" i="49"/>
  <c r="H855" i="49"/>
  <c r="R855" i="49"/>
  <c r="R1088" i="49"/>
  <c r="H1088" i="49"/>
  <c r="W844" i="49"/>
  <c r="AN844" i="49"/>
  <c r="AI844" i="49"/>
  <c r="AC844" i="49"/>
  <c r="AS844" i="49"/>
  <c r="AS851" i="49"/>
  <c r="AC851" i="49"/>
  <c r="AN851" i="49"/>
  <c r="AI851" i="49"/>
  <c r="W851" i="49"/>
  <c r="W426" i="49"/>
  <c r="AS426" i="49"/>
  <c r="AC426" i="49"/>
  <c r="AN426" i="49"/>
  <c r="AI426" i="49"/>
  <c r="R994" i="49"/>
  <c r="H994" i="49"/>
  <c r="AH977" i="49"/>
  <c r="V977" i="49"/>
  <c r="AR977" i="49"/>
  <c r="AB977" i="49"/>
  <c r="AM977" i="49"/>
  <c r="H558" i="49"/>
  <c r="R558" i="49"/>
  <c r="AB757" i="49"/>
  <c r="V757" i="49"/>
  <c r="AH757" i="49"/>
  <c r="AM757" i="49"/>
  <c r="AR757" i="49"/>
  <c r="H566" i="49"/>
  <c r="R566" i="49"/>
  <c r="Y1068" i="49"/>
  <c r="AE1068" i="49"/>
  <c r="AO1068" i="49"/>
  <c r="S1068" i="49"/>
  <c r="AJ1068" i="49"/>
  <c r="AJ746" i="49"/>
  <c r="AE746" i="49"/>
  <c r="S746" i="49"/>
  <c r="AO746" i="49"/>
  <c r="Y746" i="49"/>
  <c r="AR515" i="49"/>
  <c r="AB515" i="49"/>
  <c r="AH515" i="49"/>
  <c r="V515" i="49"/>
  <c r="AM515" i="49"/>
  <c r="AP514" i="49"/>
  <c r="AF514" i="49"/>
  <c r="Z514" i="49"/>
  <c r="T514" i="49"/>
  <c r="AK514" i="49"/>
  <c r="AK751" i="49"/>
  <c r="T751" i="49"/>
  <c r="AP751" i="49"/>
  <c r="Z751" i="49"/>
  <c r="AF751" i="49"/>
  <c r="T659" i="49"/>
  <c r="AP659" i="49"/>
  <c r="AF659" i="49"/>
  <c r="AK659" i="49"/>
  <c r="Z659" i="49"/>
  <c r="AH1071" i="49"/>
  <c r="V1071" i="49"/>
  <c r="AR1071" i="49"/>
  <c r="AB1071" i="49"/>
  <c r="AM1071" i="49"/>
  <c r="AJ986" i="49"/>
  <c r="AO986" i="49"/>
  <c r="AE986" i="49"/>
  <c r="Y986" i="49"/>
  <c r="S986" i="49"/>
  <c r="AR420" i="49"/>
  <c r="AH420" i="49"/>
  <c r="AB420" i="49"/>
  <c r="V420" i="49"/>
  <c r="AM420" i="49"/>
  <c r="H743" i="49"/>
  <c r="R743" i="49"/>
  <c r="Y932" i="49"/>
  <c r="AE932" i="49"/>
  <c r="S932" i="49"/>
  <c r="AJ932" i="49"/>
  <c r="AO932" i="49"/>
  <c r="AF982" i="49"/>
  <c r="Z982" i="49"/>
  <c r="T982" i="49"/>
  <c r="AK982" i="49"/>
  <c r="AP982" i="49"/>
  <c r="AS753" i="49"/>
  <c r="AI753" i="49"/>
  <c r="W753" i="49"/>
  <c r="AN753" i="49"/>
  <c r="AC753" i="49"/>
  <c r="R1000" i="49"/>
  <c r="H1000" i="49"/>
  <c r="AH974" i="49"/>
  <c r="AB974" i="49"/>
  <c r="V974" i="49"/>
  <c r="AM974" i="49"/>
  <c r="AR974" i="49"/>
  <c r="AP658" i="49"/>
  <c r="Z658" i="49"/>
  <c r="AF658" i="49"/>
  <c r="T658" i="49"/>
  <c r="AK658" i="49"/>
  <c r="AN1066" i="49"/>
  <c r="AS1066" i="49"/>
  <c r="AC1066" i="49"/>
  <c r="AI1066" i="49"/>
  <c r="W1066" i="49"/>
  <c r="AR847" i="49"/>
  <c r="AH847" i="49"/>
  <c r="AB847" i="49"/>
  <c r="V847" i="49"/>
  <c r="AM847" i="49"/>
  <c r="R1091" i="49"/>
  <c r="H1091" i="49"/>
  <c r="AP845" i="49"/>
  <c r="AF845" i="49"/>
  <c r="Z845" i="49"/>
  <c r="T845" i="49"/>
  <c r="AK845" i="49"/>
  <c r="AS943" i="49"/>
  <c r="AI943" i="49"/>
  <c r="W943" i="49"/>
  <c r="AC943" i="49"/>
  <c r="AN943" i="49"/>
  <c r="T843" i="49"/>
  <c r="AK843" i="49"/>
  <c r="AP843" i="49"/>
  <c r="AF843" i="49"/>
  <c r="Z843" i="49"/>
  <c r="AK852" i="49"/>
  <c r="AF852" i="49"/>
  <c r="T852" i="49"/>
  <c r="AP852" i="49"/>
  <c r="Z852" i="49"/>
  <c r="AK975" i="49"/>
  <c r="AF975" i="49"/>
  <c r="T975" i="49"/>
  <c r="AP975" i="49"/>
  <c r="Z975" i="49"/>
  <c r="R857" i="49"/>
  <c r="H857" i="49"/>
  <c r="AR1079" i="49"/>
  <c r="AB1079" i="49"/>
  <c r="AM1079" i="49"/>
  <c r="V1079" i="49"/>
  <c r="AH1079" i="49"/>
  <c r="W839" i="49"/>
  <c r="AN839" i="49"/>
  <c r="AI839" i="49"/>
  <c r="AC839" i="49"/>
  <c r="AS839" i="49"/>
  <c r="AH853" i="49"/>
  <c r="AB853" i="49"/>
  <c r="AM853" i="49"/>
  <c r="V853" i="49"/>
  <c r="AR853" i="49"/>
  <c r="AE1080" i="49"/>
  <c r="S1080" i="49"/>
  <c r="AJ1080" i="49"/>
  <c r="AO1080" i="49"/>
  <c r="Y1080" i="49"/>
  <c r="R840" i="49"/>
  <c r="H840" i="49"/>
  <c r="AS1094" i="49"/>
  <c r="AC1094" i="49"/>
  <c r="W1094" i="49"/>
  <c r="AN1094" i="49"/>
  <c r="AI1094" i="49"/>
  <c r="AP841" i="49"/>
  <c r="T841" i="49"/>
  <c r="AK841" i="49"/>
  <c r="Z841" i="49"/>
  <c r="AF841" i="49"/>
  <c r="AI759" i="49"/>
  <c r="AC759" i="49"/>
  <c r="AN759" i="49"/>
  <c r="W759" i="49"/>
  <c r="AS759" i="49"/>
  <c r="AS951" i="49"/>
  <c r="AI951" i="49"/>
  <c r="W951" i="49"/>
  <c r="AN951" i="49"/>
  <c r="AC951" i="49"/>
  <c r="AN1082" i="49"/>
  <c r="AS1082" i="49"/>
  <c r="AC1082" i="49"/>
  <c r="W1082" i="49"/>
  <c r="AI1082" i="49"/>
  <c r="H978" i="49"/>
  <c r="R978" i="49"/>
  <c r="AF935" i="49"/>
  <c r="Z935" i="49"/>
  <c r="T935" i="49"/>
  <c r="AK935" i="49"/>
  <c r="AP935" i="49"/>
  <c r="AO851" i="49"/>
  <c r="Y851" i="49"/>
  <c r="AJ851" i="49"/>
  <c r="AE851" i="49"/>
  <c r="S851" i="49"/>
  <c r="AR936" i="49"/>
  <c r="AH936" i="49"/>
  <c r="V936" i="49"/>
  <c r="AM936" i="49"/>
  <c r="AB936" i="49"/>
  <c r="L382" i="49"/>
  <c r="AB14" i="44"/>
  <c r="AM743" i="49"/>
  <c r="AR743" i="49"/>
  <c r="AB743" i="49"/>
  <c r="V743" i="49"/>
  <c r="AH743" i="49"/>
  <c r="AH755" i="49"/>
  <c r="AM755" i="49"/>
  <c r="AR755" i="49"/>
  <c r="AB755" i="49"/>
  <c r="V755" i="49"/>
  <c r="Z753" i="49"/>
  <c r="AK753" i="49"/>
  <c r="AF753" i="49"/>
  <c r="T753" i="49"/>
  <c r="AP753" i="49"/>
  <c r="H658" i="49"/>
  <c r="R658" i="49"/>
  <c r="AB1069" i="49"/>
  <c r="AM1069" i="49"/>
  <c r="AH1069" i="49"/>
  <c r="V1069" i="49"/>
  <c r="AR1069" i="49"/>
  <c r="AP847" i="49"/>
  <c r="Z847" i="49"/>
  <c r="T847" i="49"/>
  <c r="AF847" i="49"/>
  <c r="AK847" i="49"/>
  <c r="Q27" i="43"/>
  <c r="K24" i="44"/>
  <c r="M14" i="44"/>
  <c r="O31" i="43"/>
  <c r="AC999" i="49"/>
  <c r="W999" i="49"/>
  <c r="AS999" i="49"/>
  <c r="AI999" i="49"/>
  <c r="AN999" i="49"/>
  <c r="R754" i="49"/>
  <c r="H754" i="49"/>
  <c r="AJ928" i="49"/>
  <c r="AO928" i="49"/>
  <c r="Y928" i="49"/>
  <c r="AE928" i="49"/>
  <c r="S928" i="49"/>
  <c r="AJ661" i="49"/>
  <c r="AE661" i="49"/>
  <c r="S661" i="49"/>
  <c r="AO661" i="49"/>
  <c r="Y661" i="49"/>
  <c r="AK423" i="49"/>
  <c r="AF423" i="49"/>
  <c r="T423" i="49"/>
  <c r="AP423" i="49"/>
  <c r="Z423" i="49"/>
  <c r="AM1077" i="49"/>
  <c r="AR1077" i="49"/>
  <c r="AB1077" i="49"/>
  <c r="V1077" i="49"/>
  <c r="AH1077" i="49"/>
  <c r="AN987" i="49"/>
  <c r="AS987" i="49"/>
  <c r="AC987" i="49"/>
  <c r="W987" i="49"/>
  <c r="AI987" i="49"/>
  <c r="H654" i="49"/>
  <c r="R654" i="49"/>
  <c r="AK835" i="49"/>
  <c r="AP835" i="49"/>
  <c r="T835" i="49"/>
  <c r="AF835" i="49"/>
  <c r="Z835" i="49"/>
  <c r="AJ836" i="49"/>
  <c r="AO836" i="49"/>
  <c r="AE836" i="49"/>
  <c r="Y836" i="49"/>
  <c r="S836" i="49"/>
  <c r="AO759" i="49"/>
  <c r="AE759" i="49"/>
  <c r="Y759" i="49"/>
  <c r="S759" i="49"/>
  <c r="AJ759" i="49"/>
  <c r="AJ422" i="49"/>
  <c r="AE422" i="49"/>
  <c r="S422" i="49"/>
  <c r="AO422" i="49"/>
  <c r="Y422" i="49"/>
  <c r="AS665" i="49"/>
  <c r="AI665" i="49"/>
  <c r="AC665" i="49"/>
  <c r="W665" i="49"/>
  <c r="AN665" i="49"/>
  <c r="AH933" i="49"/>
  <c r="V933" i="49"/>
  <c r="AR933" i="49"/>
  <c r="AB933" i="49"/>
  <c r="AM933" i="49"/>
  <c r="S849" i="49"/>
  <c r="AJ849" i="49"/>
  <c r="AO849" i="49"/>
  <c r="Y849" i="49"/>
  <c r="AE849" i="49"/>
  <c r="AN1086" i="49"/>
  <c r="AS1086" i="49"/>
  <c r="AC1086" i="49"/>
  <c r="AI1086" i="49"/>
  <c r="W1086" i="49"/>
  <c r="R522" i="49"/>
  <c r="H522" i="49"/>
  <c r="AP985" i="49"/>
  <c r="Z985" i="49"/>
  <c r="AF985" i="49"/>
  <c r="T985" i="49"/>
  <c r="AK985" i="49"/>
  <c r="AH951" i="49"/>
  <c r="V951" i="49"/>
  <c r="AR951" i="49"/>
  <c r="AB951" i="49"/>
  <c r="AM951" i="49"/>
  <c r="H563" i="49"/>
  <c r="R563" i="49"/>
  <c r="AK931" i="49"/>
  <c r="AP931" i="49"/>
  <c r="Z931" i="49"/>
  <c r="AF931" i="49"/>
  <c r="T931" i="49"/>
  <c r="H1082" i="49"/>
  <c r="R1082" i="49"/>
  <c r="H991" i="49"/>
  <c r="R991" i="49"/>
  <c r="AK1067" i="49"/>
  <c r="AP1067" i="49"/>
  <c r="AF1067" i="49"/>
  <c r="T1067" i="49"/>
  <c r="Z1067" i="49"/>
  <c r="H562" i="49"/>
  <c r="R562" i="49"/>
  <c r="R512" i="49"/>
  <c r="H512" i="49"/>
  <c r="Z749" i="49"/>
  <c r="AK749" i="49"/>
  <c r="AF749" i="49"/>
  <c r="T749" i="49"/>
  <c r="AP749" i="49"/>
  <c r="H560" i="49"/>
  <c r="R560" i="49"/>
  <c r="AS848" i="49"/>
  <c r="AI848" i="49"/>
  <c r="AN848" i="49"/>
  <c r="AC848" i="49"/>
  <c r="W848" i="49"/>
  <c r="AP1072" i="49"/>
  <c r="T1072" i="49"/>
  <c r="AK1072" i="49"/>
  <c r="AF1072" i="49"/>
  <c r="Z1072" i="49"/>
  <c r="AH1090" i="49"/>
  <c r="AB1090" i="49"/>
  <c r="AM1090" i="49"/>
  <c r="AR1090" i="49"/>
  <c r="V1090" i="49"/>
  <c r="AR947" i="49"/>
  <c r="AB947" i="49"/>
  <c r="V947" i="49"/>
  <c r="AM947" i="49"/>
  <c r="AH947" i="49"/>
  <c r="R568" i="49"/>
  <c r="H568" i="49"/>
  <c r="AC516" i="49"/>
  <c r="AN516" i="49"/>
  <c r="AI516" i="49"/>
  <c r="W516" i="49"/>
  <c r="AS516" i="49"/>
  <c r="AB1070" i="49"/>
  <c r="V1070" i="49"/>
  <c r="AM1070" i="49"/>
  <c r="AR1070" i="49"/>
  <c r="AH1070" i="49"/>
  <c r="AK1083" i="49"/>
  <c r="AF1083" i="49"/>
  <c r="AP1083" i="49"/>
  <c r="Z1083" i="49"/>
  <c r="T1083" i="49"/>
  <c r="AJ973" i="49"/>
  <c r="AO973" i="49"/>
  <c r="AE973" i="49"/>
  <c r="Y973" i="49"/>
  <c r="S973" i="49"/>
  <c r="W855" i="49"/>
  <c r="AN855" i="49"/>
  <c r="AS855" i="49"/>
  <c r="AC855" i="49"/>
  <c r="AI855" i="49"/>
  <c r="Z1088" i="49"/>
  <c r="T1088" i="49"/>
  <c r="AP1088" i="49"/>
  <c r="AF1088" i="49"/>
  <c r="AK1088" i="49"/>
  <c r="T844" i="49"/>
  <c r="AP844" i="49"/>
  <c r="Z844" i="49"/>
  <c r="AK844" i="49"/>
  <c r="AF844" i="49"/>
  <c r="AE994" i="49"/>
  <c r="Y994" i="49"/>
  <c r="AJ994" i="49"/>
  <c r="S994" i="49"/>
  <c r="AO994" i="49"/>
  <c r="AR990" i="49"/>
  <c r="AH990" i="49"/>
  <c r="AB990" i="49"/>
  <c r="V990" i="49"/>
  <c r="AM990" i="49"/>
  <c r="Y558" i="49"/>
  <c r="S558" i="49"/>
  <c r="AJ558" i="49"/>
  <c r="AO558" i="49"/>
  <c r="AE558" i="49"/>
  <c r="AS1068" i="49"/>
  <c r="AC1068" i="49"/>
  <c r="AI1068" i="49"/>
  <c r="W1068" i="49"/>
  <c r="AN1068" i="49"/>
  <c r="AS746" i="49"/>
  <c r="AC746" i="49"/>
  <c r="AN746" i="49"/>
  <c r="AI746" i="49"/>
  <c r="W746" i="49"/>
  <c r="AR1085" i="49"/>
  <c r="AB1085" i="49"/>
  <c r="AH1085" i="49"/>
  <c r="AM1085" i="49"/>
  <c r="V1085" i="49"/>
  <c r="AB742" i="49"/>
  <c r="V742" i="49"/>
  <c r="AM742" i="49"/>
  <c r="AR742" i="49"/>
  <c r="AH742" i="49"/>
  <c r="AP939" i="49"/>
  <c r="Z939" i="49"/>
  <c r="AF939" i="49"/>
  <c r="T939" i="49"/>
  <c r="AK939" i="49"/>
  <c r="AM751" i="49"/>
  <c r="AR751" i="49"/>
  <c r="AB751" i="49"/>
  <c r="AH751" i="49"/>
  <c r="V751" i="49"/>
  <c r="R659" i="49"/>
  <c r="H659" i="49"/>
  <c r="AC657" i="49"/>
  <c r="AI657" i="49"/>
  <c r="W657" i="49"/>
  <c r="AN657" i="49"/>
  <c r="AS657" i="49"/>
  <c r="AM1074" i="49"/>
  <c r="AR1074" i="49"/>
  <c r="AH1074" i="49"/>
  <c r="AB1074" i="49"/>
  <c r="V1074" i="49"/>
  <c r="AS936" i="49"/>
  <c r="AC936" i="49"/>
  <c r="W936" i="49"/>
  <c r="AN936" i="49"/>
  <c r="AI936" i="49"/>
  <c r="T747" i="49"/>
  <c r="AP747" i="49"/>
  <c r="Z747" i="49"/>
  <c r="AK747" i="49"/>
  <c r="AF747" i="49"/>
  <c r="AS940" i="49"/>
  <c r="AC940" i="49"/>
  <c r="AI940" i="49"/>
  <c r="W940" i="49"/>
  <c r="AN940" i="49"/>
  <c r="AC650" i="49"/>
  <c r="AN650" i="49"/>
  <c r="AS650" i="49"/>
  <c r="AI650" i="49"/>
  <c r="W650" i="49"/>
  <c r="AF420" i="49"/>
  <c r="Z420" i="49"/>
  <c r="T420" i="49"/>
  <c r="AK420" i="49"/>
  <c r="AP420" i="49"/>
  <c r="R1075" i="49"/>
  <c r="H1075" i="49"/>
  <c r="AH1095" i="49"/>
  <c r="AB1095" i="49"/>
  <c r="AM1095" i="49"/>
  <c r="AR1095" i="49"/>
  <c r="V1095" i="49"/>
  <c r="AS932" i="49"/>
  <c r="AC932" i="49"/>
  <c r="W932" i="49"/>
  <c r="AN932" i="49"/>
  <c r="AI932" i="49"/>
  <c r="AC979" i="49"/>
  <c r="W979" i="49"/>
  <c r="AS979" i="49"/>
  <c r="AI979" i="49"/>
  <c r="AN979" i="49"/>
  <c r="H982" i="49"/>
  <c r="R982" i="49"/>
  <c r="H753" i="49"/>
  <c r="R753" i="49"/>
  <c r="AF974" i="49"/>
  <c r="Z974" i="49"/>
  <c r="T974" i="49"/>
  <c r="AK974" i="49"/>
  <c r="AP974" i="49"/>
  <c r="Z989" i="49"/>
  <c r="T989" i="49"/>
  <c r="AF989" i="49"/>
  <c r="AP989" i="49"/>
  <c r="AK989" i="49"/>
  <c r="AH658" i="49"/>
  <c r="V658" i="49"/>
  <c r="AR658" i="49"/>
  <c r="AM658" i="49"/>
  <c r="AB658" i="49"/>
  <c r="Y428" i="49"/>
  <c r="AJ428" i="49"/>
  <c r="AE428" i="49"/>
  <c r="S428" i="49"/>
  <c r="AO428" i="49"/>
  <c r="AB655" i="49"/>
  <c r="AR655" i="49"/>
  <c r="AH655" i="49"/>
  <c r="V655" i="49"/>
  <c r="AM655" i="49"/>
  <c r="AF837" i="49"/>
  <c r="Z837" i="49"/>
  <c r="T837" i="49"/>
  <c r="AK837" i="49"/>
  <c r="AP837" i="49"/>
  <c r="R1064" i="49"/>
  <c r="H1064" i="49"/>
  <c r="AS945" i="49"/>
  <c r="AI945" i="49"/>
  <c r="AC945" i="49"/>
  <c r="W945" i="49"/>
  <c r="AN945" i="49"/>
  <c r="R845" i="49"/>
  <c r="H845" i="49"/>
  <c r="AO996" i="49"/>
  <c r="AJ996" i="49"/>
  <c r="AE996" i="49"/>
  <c r="S996" i="49"/>
  <c r="Y996" i="49"/>
  <c r="R843" i="49"/>
  <c r="H843" i="49"/>
  <c r="S852" i="49"/>
  <c r="AJ852" i="49"/>
  <c r="AO852" i="49"/>
  <c r="AE852" i="49"/>
  <c r="Y852" i="49"/>
  <c r="AH975" i="49"/>
  <c r="V975" i="49"/>
  <c r="AM975" i="49"/>
  <c r="AR975" i="49"/>
  <c r="AB975" i="49"/>
  <c r="AF983" i="49"/>
  <c r="T983" i="49"/>
  <c r="Z983" i="49"/>
  <c r="AK983" i="49"/>
  <c r="AP983" i="49"/>
  <c r="AR953" i="49"/>
  <c r="AB953" i="49"/>
  <c r="V953" i="49"/>
  <c r="AM953" i="49"/>
  <c r="AH953" i="49"/>
  <c r="AP853" i="49"/>
  <c r="AF853" i="49"/>
  <c r="Z853" i="49"/>
  <c r="T853" i="49"/>
  <c r="AK853" i="49"/>
  <c r="AR944" i="49"/>
  <c r="AH944" i="49"/>
  <c r="AB944" i="49"/>
  <c r="V944" i="49"/>
  <c r="AM944" i="49"/>
  <c r="AH1076" i="49"/>
  <c r="AB1076" i="49"/>
  <c r="AR1076" i="49"/>
  <c r="V1076" i="49"/>
  <c r="AM1076" i="49"/>
  <c r="AF1092" i="49"/>
  <c r="AK1092" i="49"/>
  <c r="AP1092" i="49"/>
  <c r="T1092" i="49"/>
  <c r="Z1092" i="49"/>
  <c r="V520" i="49"/>
  <c r="AM520" i="49"/>
  <c r="AR520" i="49"/>
  <c r="AH520" i="49"/>
  <c r="AB520" i="49"/>
  <c r="W1080" i="49"/>
  <c r="AS1080" i="49"/>
  <c r="AN1080" i="49"/>
  <c r="AI1080" i="49"/>
  <c r="AC1080" i="49"/>
  <c r="AR998" i="49"/>
  <c r="AH998" i="49"/>
  <c r="AB998" i="49"/>
  <c r="V998" i="49"/>
  <c r="AM998" i="49"/>
  <c r="H1087" i="49"/>
  <c r="R1087" i="49"/>
  <c r="AC941" i="49"/>
  <c r="W941" i="49"/>
  <c r="AN941" i="49"/>
  <c r="AS941" i="49"/>
  <c r="AI941" i="49"/>
  <c r="AM745" i="49"/>
  <c r="AB745" i="49"/>
  <c r="AH745" i="49"/>
  <c r="V745" i="49"/>
  <c r="AR745" i="49"/>
  <c r="AN750" i="49"/>
  <c r="AI750" i="49"/>
  <c r="W750" i="49"/>
  <c r="AC750" i="49"/>
  <c r="AS750" i="49"/>
  <c r="W1090" i="49"/>
  <c r="AS1090" i="49"/>
  <c r="AN1090" i="49"/>
  <c r="AI1090" i="49"/>
  <c r="AC1090" i="49"/>
  <c r="H1083" i="49"/>
  <c r="R1083" i="49"/>
  <c r="AS977" i="49"/>
  <c r="AI977" i="49"/>
  <c r="W977" i="49"/>
  <c r="AN977" i="49"/>
  <c r="AC977" i="49"/>
  <c r="AR566" i="49"/>
  <c r="AH566" i="49"/>
  <c r="V566" i="49"/>
  <c r="AM566" i="49"/>
  <c r="AB566" i="49"/>
  <c r="R1095" i="49"/>
  <c r="H1095" i="49"/>
  <c r="AN1064" i="49"/>
  <c r="AS1064" i="49"/>
  <c r="AC1064" i="49"/>
  <c r="AI1064" i="49"/>
  <c r="W1064" i="49"/>
  <c r="AJ845" i="49"/>
  <c r="AO845" i="49"/>
  <c r="AE845" i="49"/>
  <c r="S845" i="49"/>
  <c r="Y845" i="49"/>
  <c r="J15" i="44"/>
  <c r="AB15" i="44" s="1"/>
  <c r="L429" i="49" s="1"/>
  <c r="K16" i="44"/>
  <c r="P16" i="44" s="1"/>
  <c r="R999" i="49"/>
  <c r="H999" i="49"/>
  <c r="H1096" i="49"/>
  <c r="R1096" i="49"/>
  <c r="AO754" i="49"/>
  <c r="AJ754" i="49"/>
  <c r="AE754" i="49"/>
  <c r="S754" i="49"/>
  <c r="Y754" i="49"/>
  <c r="AR928" i="49"/>
  <c r="AH928" i="49"/>
  <c r="V928" i="49"/>
  <c r="AM928" i="49"/>
  <c r="AB928" i="49"/>
  <c r="H1094" i="49"/>
  <c r="R1094" i="49"/>
  <c r="AS1087" i="49"/>
  <c r="AC1087" i="49"/>
  <c r="W1087" i="49"/>
  <c r="AN1087" i="49"/>
  <c r="AI1087" i="49"/>
  <c r="AP927" i="49"/>
  <c r="T927" i="49"/>
  <c r="Z927" i="49"/>
  <c r="AF927" i="49"/>
  <c r="AK927" i="49"/>
  <c r="AH841" i="49"/>
  <c r="AB841" i="49"/>
  <c r="AM841" i="49"/>
  <c r="AR841" i="49"/>
  <c r="V841" i="49"/>
  <c r="AC661" i="49"/>
  <c r="AI661" i="49"/>
  <c r="W661" i="49"/>
  <c r="AN661" i="49"/>
  <c r="AS661" i="49"/>
  <c r="AM423" i="49"/>
  <c r="AR423" i="49"/>
  <c r="AB423" i="49"/>
  <c r="AH423" i="49"/>
  <c r="V423" i="49"/>
  <c r="R1077" i="49"/>
  <c r="H1077" i="49"/>
  <c r="AI948" i="49"/>
  <c r="W948" i="49"/>
  <c r="AS948" i="49"/>
  <c r="AC948" i="49"/>
  <c r="AN948" i="49"/>
  <c r="AS654" i="49"/>
  <c r="AI654" i="49"/>
  <c r="AC654" i="49"/>
  <c r="AN654" i="49"/>
  <c r="W654" i="49"/>
  <c r="W835" i="49"/>
  <c r="AN835" i="49"/>
  <c r="AI835" i="49"/>
  <c r="AC835" i="49"/>
  <c r="AS835" i="49"/>
  <c r="H836" i="49"/>
  <c r="R836" i="49"/>
  <c r="R422" i="49"/>
  <c r="H422" i="49"/>
  <c r="R424" i="49"/>
  <c r="H424" i="49"/>
  <c r="AE665" i="49"/>
  <c r="AJ665" i="49"/>
  <c r="AO665" i="49"/>
  <c r="Y665" i="49"/>
  <c r="S665" i="49"/>
  <c r="AC849" i="49"/>
  <c r="AI849" i="49"/>
  <c r="W849" i="49"/>
  <c r="AN849" i="49"/>
  <c r="AS849" i="49"/>
  <c r="AO941" i="49"/>
  <c r="AE941" i="49"/>
  <c r="AJ941" i="49"/>
  <c r="Y941" i="49"/>
  <c r="S941" i="49"/>
  <c r="AE522" i="49"/>
  <c r="S522" i="49"/>
  <c r="AO522" i="49"/>
  <c r="Y522" i="49"/>
  <c r="AJ522" i="49"/>
  <c r="AM985" i="49"/>
  <c r="AB985" i="49"/>
  <c r="AH985" i="49"/>
  <c r="AR985" i="49"/>
  <c r="V985" i="49"/>
  <c r="Z745" i="49"/>
  <c r="AK745" i="49"/>
  <c r="AF745" i="49"/>
  <c r="T745" i="49"/>
  <c r="AP745" i="49"/>
  <c r="AC981" i="49"/>
  <c r="W981" i="49"/>
  <c r="AS981" i="49"/>
  <c r="AI981" i="49"/>
  <c r="AN981" i="49"/>
  <c r="AM949" i="49"/>
  <c r="AH949" i="49"/>
  <c r="V949" i="49"/>
  <c r="AR949" i="49"/>
  <c r="AB949" i="49"/>
  <c r="AJ1082" i="49"/>
  <c r="AO1082" i="49"/>
  <c r="Y1082" i="49"/>
  <c r="S1082" i="49"/>
  <c r="AE1082" i="49"/>
  <c r="S750" i="49"/>
  <c r="Y750" i="49"/>
  <c r="AO750" i="49"/>
  <c r="AJ750" i="49"/>
  <c r="AE750" i="49"/>
  <c r="AB1084" i="49"/>
  <c r="V1084" i="49"/>
  <c r="AR1084" i="49"/>
  <c r="AH1084" i="49"/>
  <c r="AM1084" i="49"/>
  <c r="AH978" i="49"/>
  <c r="AB978" i="49"/>
  <c r="V978" i="49"/>
  <c r="AM978" i="49"/>
  <c r="AR978" i="49"/>
  <c r="AR991" i="49"/>
  <c r="AB991" i="49"/>
  <c r="V991" i="49"/>
  <c r="AM991" i="49"/>
  <c r="AH991" i="49"/>
  <c r="AI562" i="49"/>
  <c r="AC562" i="49"/>
  <c r="W562" i="49"/>
  <c r="AN562" i="49"/>
  <c r="AS562" i="49"/>
  <c r="AJ512" i="49"/>
  <c r="AE512" i="49"/>
  <c r="S512" i="49"/>
  <c r="AO512" i="49"/>
  <c r="Y512" i="49"/>
  <c r="AM749" i="49"/>
  <c r="AR749" i="49"/>
  <c r="AB749" i="49"/>
  <c r="AH749" i="49"/>
  <c r="V749" i="49"/>
  <c r="R1072" i="49"/>
  <c r="H1072" i="49"/>
  <c r="S567" i="49"/>
  <c r="AO567" i="49"/>
  <c r="Y567" i="49"/>
  <c r="AJ567" i="49"/>
  <c r="AE567" i="49"/>
  <c r="AJ935" i="49"/>
  <c r="AO935" i="49"/>
  <c r="AE935" i="49"/>
  <c r="Y935" i="49"/>
  <c r="S935" i="49"/>
  <c r="AE559" i="49"/>
  <c r="AJ559" i="49"/>
  <c r="AO559" i="49"/>
  <c r="Y559" i="49"/>
  <c r="S559" i="49"/>
  <c r="AB663" i="49"/>
  <c r="AR663" i="49"/>
  <c r="AH663" i="49"/>
  <c r="V663" i="49"/>
  <c r="AM663" i="49"/>
  <c r="AF1070" i="49"/>
  <c r="Z1070" i="49"/>
  <c r="AP1070" i="49"/>
  <c r="T1070" i="49"/>
  <c r="AK1070" i="49"/>
  <c r="AH653" i="49"/>
  <c r="AB653" i="49"/>
  <c r="V653" i="49"/>
  <c r="AM653" i="49"/>
  <c r="AR653" i="49"/>
  <c r="AS1083" i="49"/>
  <c r="AI1083" i="49"/>
  <c r="W1083" i="49"/>
  <c r="AN1083" i="49"/>
  <c r="AC1083" i="49"/>
  <c r="AI973" i="49"/>
  <c r="AC973" i="49"/>
  <c r="W973" i="49"/>
  <c r="AN973" i="49"/>
  <c r="AS973" i="49"/>
  <c r="Y855" i="49"/>
  <c r="AE855" i="49"/>
  <c r="S855" i="49"/>
  <c r="AJ855" i="49"/>
  <c r="AO855" i="49"/>
  <c r="AR851" i="49"/>
  <c r="AH851" i="49"/>
  <c r="AB851" i="49"/>
  <c r="V851" i="49"/>
  <c r="AM851" i="49"/>
  <c r="AI994" i="49"/>
  <c r="W994" i="49"/>
  <c r="AS994" i="49"/>
  <c r="AC994" i="49"/>
  <c r="AN994" i="49"/>
  <c r="AE977" i="49"/>
  <c r="Y977" i="49"/>
  <c r="AO977" i="49"/>
  <c r="AJ977" i="49"/>
  <c r="S977" i="49"/>
  <c r="AI558" i="49"/>
  <c r="AC558" i="49"/>
  <c r="W558" i="49"/>
  <c r="AN558" i="49"/>
  <c r="AS558" i="49"/>
  <c r="R518" i="49"/>
  <c r="H518" i="49"/>
  <c r="AK993" i="49"/>
  <c r="AF993" i="49"/>
  <c r="T993" i="49"/>
  <c r="AP993" i="49"/>
  <c r="Z993" i="49"/>
  <c r="Z566" i="49"/>
  <c r="AK566" i="49"/>
  <c r="AF566" i="49"/>
  <c r="T566" i="49"/>
  <c r="AP566" i="49"/>
  <c r="S515" i="49"/>
  <c r="AJ515" i="49"/>
  <c r="AO515" i="49"/>
  <c r="AE515" i="49"/>
  <c r="Y515" i="49"/>
  <c r="AE514" i="49"/>
  <c r="S514" i="49"/>
  <c r="AO514" i="49"/>
  <c r="Y514" i="49"/>
  <c r="AJ514" i="49"/>
  <c r="S1085" i="49"/>
  <c r="AJ1085" i="49"/>
  <c r="AO1085" i="49"/>
  <c r="AE1085" i="49"/>
  <c r="Y1085" i="49"/>
  <c r="AP742" i="49"/>
  <c r="AF742" i="49"/>
  <c r="Z742" i="49"/>
  <c r="T742" i="49"/>
  <c r="AK742" i="49"/>
  <c r="AO939" i="49"/>
  <c r="AE939" i="49"/>
  <c r="AJ939" i="49"/>
  <c r="Y939" i="49"/>
  <c r="S939" i="49"/>
  <c r="AO659" i="49"/>
  <c r="Y659" i="49"/>
  <c r="AE659" i="49"/>
  <c r="S659" i="49"/>
  <c r="AJ659" i="49"/>
  <c r="H937" i="49"/>
  <c r="R937" i="49"/>
  <c r="AF1074" i="49"/>
  <c r="Z1074" i="49"/>
  <c r="AK1074" i="49"/>
  <c r="AP1074" i="49"/>
  <c r="T1074" i="49"/>
  <c r="T761" i="49"/>
  <c r="AP761" i="49"/>
  <c r="Z761" i="49"/>
  <c r="AK761" i="49"/>
  <c r="AF761" i="49"/>
  <c r="AB747" i="49"/>
  <c r="AH747" i="49"/>
  <c r="V747" i="49"/>
  <c r="AM747" i="49"/>
  <c r="AR747" i="49"/>
  <c r="AR940" i="49"/>
  <c r="AH940" i="49"/>
  <c r="AB940" i="49"/>
  <c r="V940" i="49"/>
  <c r="AM940" i="49"/>
  <c r="AP650" i="49"/>
  <c r="Z650" i="49"/>
  <c r="AF650" i="49"/>
  <c r="T650" i="49"/>
  <c r="AK650" i="49"/>
  <c r="AI986" i="49"/>
  <c r="AC986" i="49"/>
  <c r="W986" i="49"/>
  <c r="AS986" i="49"/>
  <c r="AN986" i="49"/>
  <c r="R420" i="49"/>
  <c r="H420" i="49"/>
  <c r="AP1095" i="49"/>
  <c r="AF1095" i="49"/>
  <c r="Z1095" i="49"/>
  <c r="AK1095" i="49"/>
  <c r="T1095" i="49"/>
  <c r="AK743" i="49"/>
  <c r="AF743" i="49"/>
  <c r="T743" i="49"/>
  <c r="Z743" i="49"/>
  <c r="AP743" i="49"/>
  <c r="R979" i="49"/>
  <c r="H979" i="49"/>
  <c r="Z755" i="49"/>
  <c r="AK755" i="49"/>
  <c r="AF755" i="49"/>
  <c r="T755" i="49"/>
  <c r="AP755" i="49"/>
  <c r="S1000" i="49"/>
  <c r="AO1000" i="49"/>
  <c r="Y1000" i="49"/>
  <c r="AJ1000" i="49"/>
  <c r="AE1000" i="49"/>
  <c r="H974" i="49"/>
  <c r="R974" i="49"/>
  <c r="AM989" i="49"/>
  <c r="AB989" i="49"/>
  <c r="AH989" i="49"/>
  <c r="V989" i="49"/>
  <c r="AR989" i="49"/>
  <c r="AE1069" i="49"/>
  <c r="Y1069" i="49"/>
  <c r="AJ1069" i="49"/>
  <c r="S1069" i="49"/>
  <c r="AO1069" i="49"/>
  <c r="Z655" i="49"/>
  <c r="T655" i="49"/>
  <c r="AK655" i="49"/>
  <c r="AP655" i="49"/>
  <c r="AF655" i="49"/>
  <c r="AM1066" i="49"/>
  <c r="AR1066" i="49"/>
  <c r="AH1066" i="49"/>
  <c r="AB1066" i="49"/>
  <c r="V1066" i="49"/>
  <c r="AM837" i="49"/>
  <c r="V837" i="49"/>
  <c r="AB837" i="49"/>
  <c r="AR837" i="49"/>
  <c r="AH837" i="49"/>
  <c r="AI651" i="49"/>
  <c r="AN651" i="49"/>
  <c r="AS651" i="49"/>
  <c r="W651" i="49"/>
  <c r="AC651" i="49"/>
  <c r="Y1064" i="49"/>
  <c r="AE1064" i="49"/>
  <c r="AJ1064" i="49"/>
  <c r="AO1064" i="49"/>
  <c r="S1064" i="49"/>
  <c r="S1091" i="49"/>
  <c r="AE1091" i="49"/>
  <c r="AJ1091" i="49"/>
  <c r="AO1091" i="49"/>
  <c r="Y1091" i="49"/>
  <c r="H945" i="49"/>
  <c r="R945" i="49"/>
  <c r="AM943" i="49"/>
  <c r="AR943" i="49"/>
  <c r="AB943" i="49"/>
  <c r="AH943" i="49"/>
  <c r="V943" i="49"/>
  <c r="AO843" i="49"/>
  <c r="Y843" i="49"/>
  <c r="AJ843" i="49"/>
  <c r="AE843" i="49"/>
  <c r="S843" i="49"/>
  <c r="AS852" i="49"/>
  <c r="W852" i="49"/>
  <c r="AN852" i="49"/>
  <c r="AI852" i="49"/>
  <c r="AC852" i="49"/>
  <c r="AJ975" i="49"/>
  <c r="AO975" i="49"/>
  <c r="Y975" i="49"/>
  <c r="S975" i="49"/>
  <c r="AE975" i="49"/>
  <c r="AF857" i="49"/>
  <c r="Z857" i="49"/>
  <c r="AK857" i="49"/>
  <c r="T857" i="49"/>
  <c r="AP857" i="49"/>
  <c r="AO1079" i="49"/>
  <c r="AE1079" i="49"/>
  <c r="Y1079" i="49"/>
  <c r="AJ1079" i="49"/>
  <c r="S1079" i="49"/>
  <c r="AH839" i="49"/>
  <c r="AB839" i="49"/>
  <c r="AM839" i="49"/>
  <c r="AR839" i="49"/>
  <c r="V839" i="49"/>
  <c r="AM983" i="49"/>
  <c r="AB983" i="49"/>
  <c r="AH983" i="49"/>
  <c r="V983" i="49"/>
  <c r="AR983" i="49"/>
  <c r="AN953" i="49"/>
  <c r="AC953" i="49"/>
  <c r="W953" i="49"/>
  <c r="AS953" i="49"/>
  <c r="AI953" i="49"/>
  <c r="R853" i="49"/>
  <c r="H853" i="49"/>
  <c r="AK944" i="49"/>
  <c r="AP944" i="49"/>
  <c r="AF944" i="49"/>
  <c r="Z944" i="49"/>
  <c r="T944" i="49"/>
  <c r="Z1076" i="49"/>
  <c r="T1076" i="49"/>
  <c r="AP1076" i="49"/>
  <c r="AF1076" i="49"/>
  <c r="AK1076" i="49"/>
  <c r="V1092" i="49"/>
  <c r="AR1092" i="49"/>
  <c r="AH1092" i="49"/>
  <c r="AB1092" i="49"/>
  <c r="AM1092" i="49"/>
  <c r="AK520" i="49"/>
  <c r="AP520" i="49"/>
  <c r="AF520" i="49"/>
  <c r="Z520" i="49"/>
  <c r="T520" i="49"/>
  <c r="AK564" i="49"/>
  <c r="AP564" i="49"/>
  <c r="AF564" i="49"/>
  <c r="Z564" i="49"/>
  <c r="T564" i="49"/>
  <c r="K13" i="44"/>
  <c r="P13" i="44" s="1"/>
  <c r="K12" i="44"/>
  <c r="P12" i="44" s="1"/>
  <c r="I12" i="44"/>
  <c r="K11" i="44"/>
  <c r="P11" i="44" s="1"/>
  <c r="M10" i="44"/>
  <c r="J11" i="44"/>
  <c r="X11" i="44" s="1"/>
  <c r="L241" i="49" s="1"/>
  <c r="M6" i="44"/>
  <c r="W144" i="49"/>
  <c r="AS144" i="49"/>
  <c r="AC144" i="49"/>
  <c r="AI144" i="49"/>
  <c r="AN144" i="49"/>
  <c r="AE334" i="49"/>
  <c r="Y334" i="49"/>
  <c r="S334" i="49"/>
  <c r="AO334" i="49"/>
  <c r="AJ334" i="49"/>
  <c r="AC236" i="49"/>
  <c r="AN236" i="49"/>
  <c r="AI236" i="49"/>
  <c r="W236" i="49"/>
  <c r="AS236" i="49"/>
  <c r="AS332" i="49"/>
  <c r="AI332" i="49"/>
  <c r="AC332" i="49"/>
  <c r="W332" i="49"/>
  <c r="AN332" i="49"/>
  <c r="J7" i="44"/>
  <c r="T7" i="44" s="1"/>
  <c r="L53" i="49" s="1"/>
  <c r="R330" i="49"/>
  <c r="H330" i="49"/>
  <c r="H328" i="49"/>
  <c r="R328" i="49"/>
  <c r="AC334" i="49"/>
  <c r="AS334" i="49"/>
  <c r="AI334" i="49"/>
  <c r="W334" i="49"/>
  <c r="AN334" i="49"/>
  <c r="L6" i="49"/>
  <c r="T6" i="44"/>
  <c r="R236" i="49"/>
  <c r="H236" i="49"/>
  <c r="AK332" i="49"/>
  <c r="AP332" i="49"/>
  <c r="Z332" i="49"/>
  <c r="AF332" i="49"/>
  <c r="T332" i="49"/>
  <c r="S330" i="49"/>
  <c r="AJ330" i="49"/>
  <c r="AO330" i="49"/>
  <c r="AE330" i="49"/>
  <c r="Y330" i="49"/>
  <c r="S328" i="49"/>
  <c r="AO328" i="49"/>
  <c r="AE328" i="49"/>
  <c r="Y328" i="49"/>
  <c r="AJ328" i="49"/>
  <c r="AJ236" i="49"/>
  <c r="AE236" i="49"/>
  <c r="S236" i="49"/>
  <c r="AO236" i="49"/>
  <c r="Y236" i="49"/>
  <c r="AR240" i="49"/>
  <c r="AH240" i="49"/>
  <c r="AB240" i="49"/>
  <c r="V240" i="49"/>
  <c r="AM240" i="49"/>
  <c r="W330" i="49"/>
  <c r="AC330" i="49"/>
  <c r="AN330" i="49"/>
  <c r="AS330" i="49"/>
  <c r="AI330" i="49"/>
  <c r="AC328" i="49"/>
  <c r="W328" i="49"/>
  <c r="AN328" i="49"/>
  <c r="AI328" i="49"/>
  <c r="AS328" i="49"/>
  <c r="V238" i="49"/>
  <c r="AM238" i="49"/>
  <c r="AR238" i="49"/>
  <c r="AB238" i="49"/>
  <c r="AH238" i="49"/>
  <c r="AH334" i="49"/>
  <c r="V334" i="49"/>
  <c r="AR334" i="49"/>
  <c r="AB334" i="49"/>
  <c r="AM334" i="49"/>
  <c r="AP236" i="49"/>
  <c r="AF236" i="49"/>
  <c r="Z236" i="49"/>
  <c r="T236" i="49"/>
  <c r="AK236" i="49"/>
  <c r="T240" i="49"/>
  <c r="AK240" i="49"/>
  <c r="Z240" i="49"/>
  <c r="AP240" i="49"/>
  <c r="AF240" i="49"/>
  <c r="AH144" i="49"/>
  <c r="AB144" i="49"/>
  <c r="V144" i="49"/>
  <c r="AM144" i="49"/>
  <c r="AR144" i="49"/>
  <c r="AF238" i="49"/>
  <c r="Z238" i="49"/>
  <c r="T238" i="49"/>
  <c r="AK238" i="49"/>
  <c r="AP238" i="49"/>
  <c r="AR236" i="49"/>
  <c r="AH236" i="49"/>
  <c r="AB236" i="49"/>
  <c r="V236" i="49"/>
  <c r="AM236" i="49"/>
  <c r="H332" i="49"/>
  <c r="R332" i="49"/>
  <c r="Y10" i="44"/>
  <c r="L195" i="49"/>
  <c r="P10" i="44"/>
  <c r="Q10" i="44" s="1"/>
  <c r="H240" i="49"/>
  <c r="R240" i="49"/>
  <c r="T328" i="49"/>
  <c r="AK328" i="49"/>
  <c r="AP328" i="49"/>
  <c r="AF328" i="49"/>
  <c r="Z328" i="49"/>
  <c r="AJ144" i="49"/>
  <c r="AE144" i="49"/>
  <c r="Y144" i="49"/>
  <c r="S144" i="49"/>
  <c r="AO144" i="49"/>
  <c r="R238" i="49"/>
  <c r="H238" i="49"/>
  <c r="T334" i="49"/>
  <c r="AK334" i="49"/>
  <c r="AF334" i="49"/>
  <c r="AP334" i="49"/>
  <c r="Z334" i="49"/>
  <c r="K8" i="44"/>
  <c r="P8" i="44" s="1"/>
  <c r="R51" i="49"/>
  <c r="R5" i="49"/>
  <c r="AJ240" i="49"/>
  <c r="AE240" i="49"/>
  <c r="S240" i="49"/>
  <c r="AO240" i="49"/>
  <c r="Y240" i="49"/>
  <c r="AF330" i="49"/>
  <c r="AK330" i="49"/>
  <c r="AP330" i="49"/>
  <c r="Z330" i="49"/>
  <c r="T330" i="49"/>
  <c r="Z144" i="49"/>
  <c r="T144" i="49"/>
  <c r="AF144" i="49"/>
  <c r="AK144" i="49"/>
  <c r="AP144" i="49"/>
  <c r="AO238" i="49"/>
  <c r="AJ238" i="49"/>
  <c r="AE238" i="49"/>
  <c r="S238" i="49"/>
  <c r="Y238" i="49"/>
  <c r="H334" i="49"/>
  <c r="R334" i="49"/>
  <c r="V332" i="49"/>
  <c r="AR332" i="49"/>
  <c r="AB332" i="49"/>
  <c r="AM332" i="49"/>
  <c r="AH332" i="49"/>
  <c r="K7" i="44"/>
  <c r="P7" i="44" s="1"/>
  <c r="P6" i="44"/>
  <c r="Q6" i="44" s="1"/>
  <c r="AN240" i="49"/>
  <c r="AI240" i="49"/>
  <c r="W240" i="49"/>
  <c r="AS240" i="49"/>
  <c r="AC240" i="49"/>
  <c r="AH330" i="49"/>
  <c r="AM330" i="49"/>
  <c r="AR330" i="49"/>
  <c r="AB330" i="49"/>
  <c r="V330" i="49"/>
  <c r="AH328" i="49"/>
  <c r="AB328" i="49"/>
  <c r="V328" i="49"/>
  <c r="AR328" i="49"/>
  <c r="AM328" i="49"/>
  <c r="R144" i="49"/>
  <c r="H144" i="49"/>
  <c r="AC238" i="49"/>
  <c r="AS238" i="49"/>
  <c r="AN238" i="49"/>
  <c r="AI238" i="49"/>
  <c r="W238" i="49"/>
  <c r="AE332" i="49"/>
  <c r="AJ332" i="49"/>
  <c r="AO332" i="49"/>
  <c r="Y332" i="49"/>
  <c r="S332" i="49"/>
  <c r="E7" i="41"/>
  <c r="G7" i="41" s="1"/>
  <c r="E16" i="41"/>
  <c r="C41" i="31"/>
  <c r="C42" i="31" s="1"/>
  <c r="C43" i="31" s="1"/>
  <c r="C44" i="31" s="1"/>
  <c r="C45" i="31" s="1"/>
  <c r="C46" i="31" s="1"/>
  <c r="C47" i="31" s="1"/>
  <c r="C48" i="31" s="1"/>
  <c r="C37" i="31"/>
  <c r="C38" i="31" s="1"/>
  <c r="C33" i="31"/>
  <c r="C34" i="31" s="1"/>
  <c r="C29" i="31"/>
  <c r="C30" i="31" s="1"/>
  <c r="C25" i="31"/>
  <c r="C26" i="31" s="1"/>
  <c r="C21" i="31"/>
  <c r="C22" i="31" s="1"/>
  <c r="C18" i="31"/>
  <c r="C16" i="31"/>
  <c r="C14" i="31"/>
  <c r="C12" i="31"/>
  <c r="C10" i="31"/>
  <c r="C8" i="31"/>
  <c r="C39" i="31"/>
  <c r="C40" i="31" s="1"/>
  <c r="C35" i="31"/>
  <c r="C36" i="31" s="1"/>
  <c r="C31" i="31"/>
  <c r="C32" i="31" s="1"/>
  <c r="C27" i="31"/>
  <c r="C28" i="31" s="1"/>
  <c r="C23" i="31"/>
  <c r="C24" i="31" s="1"/>
  <c r="C19" i="31"/>
  <c r="C20" i="31" s="1"/>
  <c r="C17" i="31"/>
  <c r="C15" i="31"/>
  <c r="C13" i="31"/>
  <c r="C11" i="31"/>
  <c r="C9" i="31"/>
  <c r="C7" i="31"/>
  <c r="O23" i="44"/>
  <c r="O21" i="44"/>
  <c r="O27" i="44"/>
  <c r="O25" i="44"/>
  <c r="AC15" i="44"/>
  <c r="U7" i="44"/>
  <c r="Y11" i="44"/>
  <c r="O26" i="44"/>
  <c r="O31" i="44"/>
  <c r="O22" i="44"/>
  <c r="O20" i="44"/>
  <c r="C9" i="41"/>
  <c r="O17" i="44"/>
  <c r="O16" i="44"/>
  <c r="O9" i="44"/>
  <c r="O7" i="44"/>
  <c r="Q14" i="44"/>
  <c r="C15" i="41"/>
  <c r="E15" i="41" s="1"/>
  <c r="C12" i="41"/>
  <c r="E12" i="41" s="1"/>
  <c r="C13" i="41"/>
  <c r="C39" i="41"/>
  <c r="I9" i="44"/>
  <c r="C11" i="41"/>
  <c r="E11" i="41" s="1"/>
  <c r="C19" i="41"/>
  <c r="C10" i="41"/>
  <c r="C14" i="41"/>
  <c r="C18" i="41"/>
  <c r="O13" i="44"/>
  <c r="O12" i="44"/>
  <c r="O11" i="44"/>
  <c r="C23" i="41"/>
  <c r="C31" i="41"/>
  <c r="C21" i="41"/>
  <c r="C29" i="41"/>
  <c r="C37" i="41"/>
  <c r="C27" i="41"/>
  <c r="C35" i="41"/>
  <c r="C25" i="41"/>
  <c r="C33" i="41"/>
  <c r="C41" i="41"/>
  <c r="L26" i="43"/>
  <c r="L27" i="43" s="1"/>
  <c r="O15" i="44"/>
  <c r="M15" i="44"/>
  <c r="J16" i="44"/>
  <c r="AC16" i="44" s="1"/>
  <c r="O8" i="44"/>
  <c r="J8" i="44"/>
  <c r="U8" i="44" s="1"/>
  <c r="Q13" i="43"/>
  <c r="L12" i="43"/>
  <c r="L13" i="43" s="1"/>
  <c r="Q17" i="43"/>
  <c r="L16" i="43"/>
  <c r="L17" i="43" s="1"/>
  <c r="Q9" i="43"/>
  <c r="L8" i="43"/>
  <c r="L9" i="43" s="1"/>
  <c r="L32" i="43"/>
  <c r="L31" i="43"/>
  <c r="O21" i="43"/>
  <c r="N21" i="43"/>
  <c r="I20" i="44" s="1"/>
  <c r="I11" i="42"/>
  <c r="AD16" i="44" l="1"/>
  <c r="L476" i="49"/>
  <c r="AC14" i="44"/>
  <c r="L383" i="49"/>
  <c r="I23" i="44"/>
  <c r="I26" i="44"/>
  <c r="I22" i="44"/>
  <c r="I27" i="44"/>
  <c r="I21" i="44"/>
  <c r="Q32" i="43"/>
  <c r="K29" i="44"/>
  <c r="F382" i="49"/>
  <c r="AP24" i="44"/>
  <c r="K26" i="44"/>
  <c r="P26" i="44" s="1"/>
  <c r="M24" i="44"/>
  <c r="P24" i="44"/>
  <c r="K27" i="44"/>
  <c r="P27" i="44" s="1"/>
  <c r="J25" i="44"/>
  <c r="K25" i="44"/>
  <c r="P25" i="44" s="1"/>
  <c r="AD15" i="44"/>
  <c r="L430" i="49"/>
  <c r="Q22" i="43"/>
  <c r="K19" i="44"/>
  <c r="M11" i="44"/>
  <c r="Q11" i="44" s="1"/>
  <c r="E8" i="41"/>
  <c r="M7" i="44"/>
  <c r="J12" i="44"/>
  <c r="R97" i="49"/>
  <c r="Z11" i="44"/>
  <c r="L242" i="49"/>
  <c r="R235" i="49"/>
  <c r="R465" i="49"/>
  <c r="V7" i="44"/>
  <c r="L54" i="49"/>
  <c r="F53" i="49" s="1"/>
  <c r="R281" i="49"/>
  <c r="R143" i="49"/>
  <c r="R189" i="49"/>
  <c r="R511" i="49"/>
  <c r="F194" i="49"/>
  <c r="V8" i="44"/>
  <c r="L100" i="49"/>
  <c r="R327" i="49"/>
  <c r="Z10" i="44"/>
  <c r="L196" i="49"/>
  <c r="R373" i="49"/>
  <c r="R557" i="49"/>
  <c r="U6" i="44"/>
  <c r="L7" i="49"/>
  <c r="F6" i="49" s="1"/>
  <c r="R419" i="49"/>
  <c r="C34" i="41"/>
  <c r="C38" i="41"/>
  <c r="E37" i="41"/>
  <c r="C22" i="41"/>
  <c r="C24" i="41"/>
  <c r="E9" i="41"/>
  <c r="E7" i="31"/>
  <c r="F7" i="31"/>
  <c r="Q6" i="49" s="1"/>
  <c r="E17" i="41"/>
  <c r="K7" i="41"/>
  <c r="C36" i="41"/>
  <c r="C20" i="41"/>
  <c r="E19" i="41"/>
  <c r="C40" i="41"/>
  <c r="C42" i="41"/>
  <c r="C26" i="41"/>
  <c r="C28" i="41"/>
  <c r="C30" i="41"/>
  <c r="E30" i="41" s="1"/>
  <c r="E29" i="41"/>
  <c r="C32" i="41"/>
  <c r="Q7" i="44"/>
  <c r="J13" i="44"/>
  <c r="Y12" i="44"/>
  <c r="L21" i="43"/>
  <c r="L22" i="43" s="1"/>
  <c r="Q15" i="44"/>
  <c r="M12" i="44"/>
  <c r="Q12" i="44" s="1"/>
  <c r="M8" i="44"/>
  <c r="Q8" i="44" s="1"/>
  <c r="J9" i="44"/>
  <c r="M16" i="44"/>
  <c r="Q16" i="44" s="1"/>
  <c r="J17" i="44"/>
  <c r="I12" i="42"/>
  <c r="Q24" i="44" l="1"/>
  <c r="AQ24" i="44"/>
  <c r="L811" i="49"/>
  <c r="AE15" i="44"/>
  <c r="L431" i="49"/>
  <c r="M382" i="49"/>
  <c r="K382" i="49"/>
  <c r="G382" i="49"/>
  <c r="O382" i="49"/>
  <c r="P382" i="49"/>
  <c r="N382" i="49"/>
  <c r="J382" i="49"/>
  <c r="E38" i="41"/>
  <c r="AX29" i="44"/>
  <c r="P29" i="44"/>
  <c r="K30" i="44"/>
  <c r="P30" i="44" s="1"/>
  <c r="M29" i="44"/>
  <c r="K31" i="44"/>
  <c r="P31" i="44" s="1"/>
  <c r="J30" i="44"/>
  <c r="AD14" i="44"/>
  <c r="L384" i="49"/>
  <c r="AQ25" i="44"/>
  <c r="J26" i="44"/>
  <c r="M25" i="44"/>
  <c r="Q25" i="44" s="1"/>
  <c r="AE16" i="44"/>
  <c r="L477" i="49"/>
  <c r="F476" i="49" s="1"/>
  <c r="AF19" i="44"/>
  <c r="M19" i="44"/>
  <c r="J20" i="44"/>
  <c r="P19" i="44"/>
  <c r="K20" i="44"/>
  <c r="P20" i="44" s="1"/>
  <c r="K21" i="44"/>
  <c r="P21" i="44" s="1"/>
  <c r="K22" i="44"/>
  <c r="P22" i="44" s="1"/>
  <c r="K23" i="44"/>
  <c r="P23" i="44" s="1"/>
  <c r="E20" i="41"/>
  <c r="F429" i="49"/>
  <c r="AL6" i="49"/>
  <c r="AG6" i="49"/>
  <c r="O6" i="49"/>
  <c r="K6" i="49"/>
  <c r="M6" i="49"/>
  <c r="N6" i="49"/>
  <c r="P6" i="49"/>
  <c r="J6" i="49"/>
  <c r="G6" i="49"/>
  <c r="Q7" i="49"/>
  <c r="AL7" i="49" s="1"/>
  <c r="R741" i="49"/>
  <c r="V6" i="44"/>
  <c r="L8" i="49"/>
  <c r="AA10" i="44"/>
  <c r="L197" i="49"/>
  <c r="F195" i="49"/>
  <c r="Z12" i="44"/>
  <c r="L288" i="49"/>
  <c r="R925" i="49"/>
  <c r="R1063" i="49"/>
  <c r="W8" i="44"/>
  <c r="L101" i="49"/>
  <c r="F100" i="49" s="1"/>
  <c r="R833" i="49"/>
  <c r="N194" i="49"/>
  <c r="J194" i="49"/>
  <c r="G194" i="49"/>
  <c r="M194" i="49"/>
  <c r="K194" i="49"/>
  <c r="O194" i="49"/>
  <c r="P194" i="49"/>
  <c r="K53" i="49"/>
  <c r="P53" i="49"/>
  <c r="G53" i="49"/>
  <c r="M53" i="49"/>
  <c r="N53" i="49"/>
  <c r="J53" i="49"/>
  <c r="O53" i="49"/>
  <c r="R695" i="49"/>
  <c r="R1017" i="49"/>
  <c r="R879" i="49"/>
  <c r="R787" i="49"/>
  <c r="W7" i="44"/>
  <c r="L55" i="49"/>
  <c r="F54" i="49" s="1"/>
  <c r="R649" i="49"/>
  <c r="F241" i="49"/>
  <c r="AA11" i="44"/>
  <c r="L243" i="49"/>
  <c r="R603" i="49"/>
  <c r="R971" i="49"/>
  <c r="C43" i="41"/>
  <c r="E13" i="41"/>
  <c r="M17" i="44"/>
  <c r="Q17" i="44" s="1"/>
  <c r="AD17" i="44"/>
  <c r="L523" i="49" s="1"/>
  <c r="M13" i="44"/>
  <c r="Q13" i="44" s="1"/>
  <c r="Z13" i="44"/>
  <c r="L335" i="49" s="1"/>
  <c r="M9" i="44"/>
  <c r="Q9" i="44" s="1"/>
  <c r="V9" i="44"/>
  <c r="L147" i="49" s="1"/>
  <c r="I13" i="42"/>
  <c r="Q19" i="44" l="1"/>
  <c r="M476" i="49"/>
  <c r="O476" i="49"/>
  <c r="K476" i="49"/>
  <c r="G476" i="49"/>
  <c r="P476" i="49"/>
  <c r="N476" i="49"/>
  <c r="J476" i="49"/>
  <c r="AF16" i="44"/>
  <c r="L478" i="49"/>
  <c r="AE14" i="44"/>
  <c r="L385" i="49"/>
  <c r="F384" i="49" s="1"/>
  <c r="F383" i="49"/>
  <c r="AY30" i="44"/>
  <c r="J31" i="44"/>
  <c r="M30" i="44"/>
  <c r="Q30" i="44" s="1"/>
  <c r="AE382" i="49"/>
  <c r="S382" i="49"/>
  <c r="AJ382" i="49"/>
  <c r="AO382" i="49"/>
  <c r="Y382" i="49"/>
  <c r="AF15" i="44"/>
  <c r="L432" i="49"/>
  <c r="AH382" i="49"/>
  <c r="AB382" i="49"/>
  <c r="V382" i="49"/>
  <c r="AR382" i="49"/>
  <c r="AM382" i="49"/>
  <c r="AS382" i="49"/>
  <c r="AC382" i="49"/>
  <c r="AN382" i="49"/>
  <c r="AI382" i="49"/>
  <c r="W382" i="49"/>
  <c r="F810" i="49"/>
  <c r="Q29" i="44"/>
  <c r="AR24" i="44"/>
  <c r="L812" i="49"/>
  <c r="F196" i="49"/>
  <c r="AG20" i="44"/>
  <c r="M20" i="44"/>
  <c r="Q20" i="44" s="1"/>
  <c r="J21" i="44"/>
  <c r="J27" i="44"/>
  <c r="M26" i="44"/>
  <c r="Q26" i="44" s="1"/>
  <c r="AS26" i="44"/>
  <c r="F430" i="49"/>
  <c r="F477" i="49"/>
  <c r="N429" i="49"/>
  <c r="J429" i="49"/>
  <c r="O429" i="49"/>
  <c r="M429" i="49"/>
  <c r="K429" i="49"/>
  <c r="P429" i="49"/>
  <c r="G429" i="49"/>
  <c r="L858" i="49"/>
  <c r="AR25" i="44"/>
  <c r="E31" i="41"/>
  <c r="H382" i="49"/>
  <c r="R382" i="49"/>
  <c r="U382" i="49" s="1"/>
  <c r="X382" i="49" s="1"/>
  <c r="AG19" i="44"/>
  <c r="L571" i="49"/>
  <c r="AY29" i="44"/>
  <c r="L1003" i="49"/>
  <c r="AP382" i="49"/>
  <c r="T382" i="49"/>
  <c r="AF382" i="49"/>
  <c r="Z382" i="49"/>
  <c r="AK382" i="49"/>
  <c r="F242" i="49"/>
  <c r="O242" i="49" s="1"/>
  <c r="P242" i="49" s="1"/>
  <c r="G54" i="49"/>
  <c r="O54" i="49"/>
  <c r="P54" i="49" s="1"/>
  <c r="M54" i="49" s="1"/>
  <c r="N100" i="49"/>
  <c r="J100" i="49"/>
  <c r="M100" i="49"/>
  <c r="G100" i="49"/>
  <c r="O100" i="49"/>
  <c r="K100" i="49"/>
  <c r="P100" i="49"/>
  <c r="O196" i="49"/>
  <c r="P196" i="49" s="1"/>
  <c r="M196" i="49" s="1"/>
  <c r="G196" i="49"/>
  <c r="AF194" i="49"/>
  <c r="AK194" i="49"/>
  <c r="AP194" i="49"/>
  <c r="Z194" i="49"/>
  <c r="T194" i="49"/>
  <c r="X8" i="44"/>
  <c r="L102" i="49"/>
  <c r="F101" i="49" s="1"/>
  <c r="AB10" i="44"/>
  <c r="L198" i="49"/>
  <c r="F197" i="49" s="1"/>
  <c r="W6" i="44"/>
  <c r="L9" i="49"/>
  <c r="V194" i="49"/>
  <c r="AM194" i="49"/>
  <c r="AB194" i="49"/>
  <c r="AR194" i="49"/>
  <c r="AH194" i="49"/>
  <c r="W6" i="49"/>
  <c r="AS6" i="49"/>
  <c r="AI6" i="49"/>
  <c r="AN6" i="49"/>
  <c r="AC6" i="49"/>
  <c r="AJ53" i="49"/>
  <c r="AO53" i="49"/>
  <c r="AE53" i="49"/>
  <c r="Y53" i="49"/>
  <c r="S53" i="49"/>
  <c r="R194" i="49"/>
  <c r="U194" i="49" s="1"/>
  <c r="X194" i="49" s="1"/>
  <c r="H194" i="49"/>
  <c r="AM6" i="49"/>
  <c r="AH6" i="49"/>
  <c r="AR6" i="49"/>
  <c r="AB6" i="49"/>
  <c r="V6" i="49"/>
  <c r="J241" i="49"/>
  <c r="N241" i="49"/>
  <c r="O241" i="49"/>
  <c r="P241" i="49"/>
  <c r="M241" i="49"/>
  <c r="K241" i="49"/>
  <c r="G241" i="49"/>
  <c r="AS53" i="49"/>
  <c r="AI53" i="49"/>
  <c r="W53" i="49"/>
  <c r="AC53" i="49"/>
  <c r="AN53" i="49"/>
  <c r="AJ194" i="49"/>
  <c r="Y194" i="49"/>
  <c r="AO194" i="49"/>
  <c r="AE194" i="49"/>
  <c r="S194" i="49"/>
  <c r="AP6" i="49"/>
  <c r="Z6" i="49"/>
  <c r="T6" i="49"/>
  <c r="AF6" i="49"/>
  <c r="AK6" i="49"/>
  <c r="V53" i="49"/>
  <c r="AH53" i="49"/>
  <c r="AM53" i="49"/>
  <c r="AR53" i="49"/>
  <c r="AB53" i="49"/>
  <c r="AN194" i="49"/>
  <c r="AS194" i="49"/>
  <c r="AC194" i="49"/>
  <c r="AI194" i="49"/>
  <c r="W194" i="49"/>
  <c r="R53" i="49"/>
  <c r="U53" i="49" s="1"/>
  <c r="X53" i="49" s="1"/>
  <c r="H53" i="49"/>
  <c r="AA12" i="44"/>
  <c r="L289" i="49"/>
  <c r="G195" i="49"/>
  <c r="O195" i="49"/>
  <c r="P195" i="49" s="1"/>
  <c r="AG7" i="49"/>
  <c r="R6" i="49"/>
  <c r="U6" i="49" s="1"/>
  <c r="H6" i="49"/>
  <c r="AB11" i="44"/>
  <c r="L244" i="49"/>
  <c r="X7" i="44"/>
  <c r="L56" i="49"/>
  <c r="F55" i="49" s="1"/>
  <c r="AK53" i="49"/>
  <c r="AF53" i="49"/>
  <c r="T53" i="49"/>
  <c r="Z53" i="49"/>
  <c r="AP53" i="49"/>
  <c r="Q8" i="49"/>
  <c r="AG8" i="49" s="1"/>
  <c r="F7" i="49"/>
  <c r="Y6" i="49"/>
  <c r="AJ6" i="49"/>
  <c r="AE6" i="49"/>
  <c r="AO6" i="49"/>
  <c r="S6" i="49"/>
  <c r="AE17" i="44"/>
  <c r="E18" i="41"/>
  <c r="W9" i="44"/>
  <c r="E10" i="41"/>
  <c r="AA13" i="44"/>
  <c r="E14" i="41"/>
  <c r="C44" i="41"/>
  <c r="I14" i="42"/>
  <c r="I16" i="42"/>
  <c r="I15" i="42"/>
  <c r="F243" i="49" l="1"/>
  <c r="G243" i="49" s="1"/>
  <c r="F431" i="49"/>
  <c r="G431" i="49" s="1"/>
  <c r="Z429" i="49"/>
  <c r="AK429" i="49"/>
  <c r="AP429" i="49"/>
  <c r="AF429" i="49"/>
  <c r="T429" i="49"/>
  <c r="AT26" i="44"/>
  <c r="L906" i="49"/>
  <c r="E33" i="41"/>
  <c r="AS24" i="44"/>
  <c r="L813" i="49"/>
  <c r="AG15" i="44"/>
  <c r="L433" i="49"/>
  <c r="F432" i="49" s="1"/>
  <c r="L1050" i="49"/>
  <c r="AZ30" i="44"/>
  <c r="E39" i="41"/>
  <c r="AJ476" i="49"/>
  <c r="AE476" i="49"/>
  <c r="S476" i="49"/>
  <c r="AO476" i="49"/>
  <c r="Y476" i="49"/>
  <c r="AH19" i="44"/>
  <c r="L572" i="49"/>
  <c r="M31" i="44"/>
  <c r="Q31" i="44" s="1"/>
  <c r="BA31" i="44"/>
  <c r="AH429" i="49"/>
  <c r="V429" i="49"/>
  <c r="AM429" i="49"/>
  <c r="AB429" i="49"/>
  <c r="AR429" i="49"/>
  <c r="AI476" i="49"/>
  <c r="W476" i="49"/>
  <c r="AS476" i="49"/>
  <c r="AC476" i="49"/>
  <c r="AN476" i="49"/>
  <c r="K196" i="49"/>
  <c r="J196" i="49" s="1"/>
  <c r="M27" i="44"/>
  <c r="Q27" i="44" s="1"/>
  <c r="AU27" i="44"/>
  <c r="J810" i="49"/>
  <c r="G810" i="49"/>
  <c r="O810" i="49"/>
  <c r="K810" i="49"/>
  <c r="P810" i="49"/>
  <c r="N810" i="49"/>
  <c r="M810" i="49"/>
  <c r="G383" i="49"/>
  <c r="O383" i="49"/>
  <c r="P383" i="49" s="1"/>
  <c r="K383" i="49" s="1"/>
  <c r="J383" i="49" s="1"/>
  <c r="S429" i="49"/>
  <c r="AJ429" i="49"/>
  <c r="AO429" i="49"/>
  <c r="AE429" i="49"/>
  <c r="Y429" i="49"/>
  <c r="AI21" i="44"/>
  <c r="M21" i="44"/>
  <c r="Q21" i="44" s="1"/>
  <c r="J22" i="44"/>
  <c r="F811" i="49"/>
  <c r="H476" i="49"/>
  <c r="R476" i="49"/>
  <c r="U476" i="49" s="1"/>
  <c r="X476" i="49" s="1"/>
  <c r="G384" i="49"/>
  <c r="O384" i="49"/>
  <c r="P384" i="49" s="1"/>
  <c r="K384" i="49" s="1"/>
  <c r="F1002" i="49"/>
  <c r="AS25" i="44"/>
  <c r="L859" i="49"/>
  <c r="E32" i="41"/>
  <c r="AI429" i="49"/>
  <c r="W429" i="49"/>
  <c r="AN429" i="49"/>
  <c r="AC429" i="49"/>
  <c r="AS429" i="49"/>
  <c r="AF14" i="44"/>
  <c r="L386" i="49"/>
  <c r="AK476" i="49"/>
  <c r="AF476" i="49"/>
  <c r="Z476" i="49"/>
  <c r="T476" i="49"/>
  <c r="AP476" i="49"/>
  <c r="AF17" i="44"/>
  <c r="L524" i="49"/>
  <c r="AZ29" i="44"/>
  <c r="L1004" i="49"/>
  <c r="F1003" i="49" s="1"/>
  <c r="G477" i="49"/>
  <c r="O477" i="49"/>
  <c r="P477" i="49" s="1"/>
  <c r="K477" i="49" s="1"/>
  <c r="J477" i="49" s="1"/>
  <c r="L618" i="49"/>
  <c r="AH20" i="44"/>
  <c r="E21" i="41"/>
  <c r="G430" i="49"/>
  <c r="O430" i="49"/>
  <c r="P430" i="49" s="1"/>
  <c r="K430" i="49" s="1"/>
  <c r="F570" i="49"/>
  <c r="F571" i="49" s="1"/>
  <c r="H429" i="49"/>
  <c r="R429" i="49"/>
  <c r="U429" i="49" s="1"/>
  <c r="X429" i="49" s="1"/>
  <c r="AG16" i="44"/>
  <c r="L479" i="49"/>
  <c r="F478" i="49" s="1"/>
  <c r="AR476" i="49"/>
  <c r="AM476" i="49"/>
  <c r="AH476" i="49"/>
  <c r="V476" i="49"/>
  <c r="AB476" i="49"/>
  <c r="K242" i="49"/>
  <c r="J242" i="49" s="1"/>
  <c r="M242" i="49"/>
  <c r="N242" i="49" s="1"/>
  <c r="G242" i="49"/>
  <c r="R242" i="49" s="1"/>
  <c r="U242" i="49" s="1"/>
  <c r="X242" i="49" s="1"/>
  <c r="N54" i="49"/>
  <c r="O55" i="49"/>
  <c r="P55" i="49" s="1"/>
  <c r="K55" i="49" s="1"/>
  <c r="G55" i="49"/>
  <c r="O243" i="49"/>
  <c r="P243" i="49" s="1"/>
  <c r="K243" i="49" s="1"/>
  <c r="J243" i="49" s="1"/>
  <c r="K195" i="49"/>
  <c r="M195" i="49"/>
  <c r="AC10" i="44"/>
  <c r="L199" i="49"/>
  <c r="F198" i="49" s="1"/>
  <c r="AL8" i="49"/>
  <c r="G101" i="49"/>
  <c r="O101" i="49"/>
  <c r="P101" i="49" s="1"/>
  <c r="AR100" i="49"/>
  <c r="AH100" i="49"/>
  <c r="AB100" i="49"/>
  <c r="V100" i="49"/>
  <c r="AM100" i="49"/>
  <c r="R54" i="49"/>
  <c r="U54" i="49" s="1"/>
  <c r="X54" i="49" s="1"/>
  <c r="H54" i="49"/>
  <c r="AB12" i="44"/>
  <c r="L290" i="49"/>
  <c r="AI241" i="49"/>
  <c r="AC241" i="49"/>
  <c r="W241" i="49"/>
  <c r="AN241" i="49"/>
  <c r="AS241" i="49"/>
  <c r="AE100" i="49"/>
  <c r="S100" i="49"/>
  <c r="AO100" i="49"/>
  <c r="Y100" i="49"/>
  <c r="AJ100" i="49"/>
  <c r="AO241" i="49"/>
  <c r="AE241" i="49"/>
  <c r="Y241" i="49"/>
  <c r="S241" i="49"/>
  <c r="AJ241" i="49"/>
  <c r="Q9" i="49"/>
  <c r="AL9" i="49" s="1"/>
  <c r="R196" i="49"/>
  <c r="U196" i="49" s="1"/>
  <c r="X196" i="49" s="1"/>
  <c r="H196" i="49"/>
  <c r="AI100" i="49"/>
  <c r="W100" i="49"/>
  <c r="AS100" i="49"/>
  <c r="AC100" i="49"/>
  <c r="AN100" i="49"/>
  <c r="R100" i="49"/>
  <c r="U100" i="49" s="1"/>
  <c r="X100" i="49" s="1"/>
  <c r="H100" i="49"/>
  <c r="AC11" i="44"/>
  <c r="L245" i="49"/>
  <c r="X6" i="49"/>
  <c r="AA6" i="49"/>
  <c r="H195" i="49"/>
  <c r="R195" i="49"/>
  <c r="U195" i="49" s="1"/>
  <c r="X195" i="49" s="1"/>
  <c r="X6" i="44"/>
  <c r="L10" i="49"/>
  <c r="F9" i="49" s="1"/>
  <c r="X9" i="44"/>
  <c r="L148" i="49"/>
  <c r="O7" i="49"/>
  <c r="P7" i="49" s="1"/>
  <c r="M7" i="49" s="1"/>
  <c r="N7" i="49" s="1"/>
  <c r="G7" i="49"/>
  <c r="O197" i="49"/>
  <c r="P197" i="49" s="1"/>
  <c r="G197" i="49"/>
  <c r="Y7" i="44"/>
  <c r="L57" i="49"/>
  <c r="H241" i="49"/>
  <c r="R241" i="49"/>
  <c r="U241" i="49" s="1"/>
  <c r="X241" i="49" s="1"/>
  <c r="AB13" i="44"/>
  <c r="L336" i="49"/>
  <c r="F288" i="49"/>
  <c r="Z241" i="49"/>
  <c r="AP241" i="49"/>
  <c r="AK241" i="49"/>
  <c r="AF241" i="49"/>
  <c r="T241" i="49"/>
  <c r="AP100" i="49"/>
  <c r="AF100" i="49"/>
  <c r="Z100" i="49"/>
  <c r="T100" i="49"/>
  <c r="AK100" i="49"/>
  <c r="K54" i="49"/>
  <c r="F8" i="49"/>
  <c r="V241" i="49"/>
  <c r="AM241" i="49"/>
  <c r="AH241" i="49"/>
  <c r="AR241" i="49"/>
  <c r="AB241" i="49"/>
  <c r="Y8" i="44"/>
  <c r="L103" i="49"/>
  <c r="N196" i="49"/>
  <c r="C45" i="41"/>
  <c r="I17" i="42"/>
  <c r="I18" i="42" s="1"/>
  <c r="I20" i="42" s="1"/>
  <c r="I21" i="42" s="1"/>
  <c r="I22" i="42" s="1"/>
  <c r="I23" i="42" s="1"/>
  <c r="I24" i="42" s="1"/>
  <c r="I25" i="42" s="1"/>
  <c r="I26" i="42" s="1"/>
  <c r="I27" i="42" s="1"/>
  <c r="I28" i="42" s="1"/>
  <c r="I30" i="42" s="1"/>
  <c r="I31" i="42" s="1"/>
  <c r="I32" i="42" s="1"/>
  <c r="O431" i="49" l="1"/>
  <c r="P431" i="49" s="1"/>
  <c r="K431" i="49" s="1"/>
  <c r="J431" i="49" s="1"/>
  <c r="H242" i="49"/>
  <c r="M430" i="49"/>
  <c r="N430" i="49" s="1"/>
  <c r="M383" i="49"/>
  <c r="N383" i="49" s="1"/>
  <c r="M477" i="49"/>
  <c r="N477" i="49" s="1"/>
  <c r="G478" i="49"/>
  <c r="O478" i="49"/>
  <c r="P478" i="49" s="1"/>
  <c r="K478" i="49" s="1"/>
  <c r="G1003" i="49"/>
  <c r="O1003" i="49"/>
  <c r="P1003" i="49" s="1"/>
  <c r="K1003" i="49" s="1"/>
  <c r="J1003" i="49" s="1"/>
  <c r="J430" i="49"/>
  <c r="K197" i="49"/>
  <c r="J197" i="49" s="1"/>
  <c r="M197" i="49"/>
  <c r="J384" i="49"/>
  <c r="G432" i="49"/>
  <c r="O432" i="49"/>
  <c r="P432" i="49" s="1"/>
  <c r="K432" i="49" s="1"/>
  <c r="J432" i="49" s="1"/>
  <c r="AH15" i="44"/>
  <c r="L434" i="49"/>
  <c r="F523" i="49"/>
  <c r="AG14" i="44"/>
  <c r="L387" i="49"/>
  <c r="AT25" i="44"/>
  <c r="L860" i="49"/>
  <c r="H384" i="49"/>
  <c r="R384" i="49"/>
  <c r="U384" i="49" s="1"/>
  <c r="X384" i="49" s="1"/>
  <c r="AJ21" i="44"/>
  <c r="L666" i="49"/>
  <c r="E23" i="41"/>
  <c r="H430" i="49"/>
  <c r="R430" i="49"/>
  <c r="U430" i="49" s="1"/>
  <c r="X430" i="49" s="1"/>
  <c r="AG17" i="44"/>
  <c r="L525" i="49"/>
  <c r="G1002" i="49"/>
  <c r="M1002" i="49"/>
  <c r="K1002" i="49"/>
  <c r="N1002" i="49"/>
  <c r="J1002" i="49"/>
  <c r="O1002" i="49"/>
  <c r="P1002" i="49"/>
  <c r="H810" i="49"/>
  <c r="R810" i="49"/>
  <c r="U810" i="49" s="1"/>
  <c r="X810" i="49" s="1"/>
  <c r="AT24" i="44"/>
  <c r="L814" i="49"/>
  <c r="G570" i="49"/>
  <c r="N570" i="49"/>
  <c r="J570" i="49"/>
  <c r="O570" i="49"/>
  <c r="M570" i="49"/>
  <c r="K570" i="49"/>
  <c r="P570" i="49"/>
  <c r="Y810" i="49"/>
  <c r="AE810" i="49"/>
  <c r="AO810" i="49"/>
  <c r="AJ810" i="49"/>
  <c r="S810" i="49"/>
  <c r="BB31" i="44"/>
  <c r="L1098" i="49"/>
  <c r="E41" i="41"/>
  <c r="AF810" i="49"/>
  <c r="Z810" i="49"/>
  <c r="T810" i="49"/>
  <c r="AK810" i="49"/>
  <c r="AP810" i="49"/>
  <c r="G571" i="49"/>
  <c r="O571" i="49"/>
  <c r="P571" i="49" s="1"/>
  <c r="M571" i="49" s="1"/>
  <c r="H477" i="49"/>
  <c r="R477" i="49"/>
  <c r="U477" i="49" s="1"/>
  <c r="X477" i="49" s="1"/>
  <c r="H383" i="49"/>
  <c r="R383" i="49"/>
  <c r="U383" i="49" s="1"/>
  <c r="X383" i="49" s="1"/>
  <c r="L954" i="49"/>
  <c r="E35" i="41"/>
  <c r="AV27" i="44"/>
  <c r="F858" i="49"/>
  <c r="F385" i="49"/>
  <c r="AB810" i="49"/>
  <c r="V810" i="49"/>
  <c r="AM810" i="49"/>
  <c r="AH810" i="49"/>
  <c r="AR810" i="49"/>
  <c r="BA30" i="44"/>
  <c r="L1051" i="49"/>
  <c r="F1050" i="49" s="1"/>
  <c r="E40" i="41"/>
  <c r="AU26" i="44"/>
  <c r="L907" i="49"/>
  <c r="E34" i="41"/>
  <c r="AI20" i="44"/>
  <c r="L619" i="49"/>
  <c r="E22" i="41"/>
  <c r="M384" i="49"/>
  <c r="O811" i="49"/>
  <c r="P811" i="49" s="1"/>
  <c r="G811" i="49"/>
  <c r="W810" i="49"/>
  <c r="AS810" i="49"/>
  <c r="AI810" i="49"/>
  <c r="AC810" i="49"/>
  <c r="AN810" i="49"/>
  <c r="AI19" i="44"/>
  <c r="L573" i="49"/>
  <c r="F572" i="49" s="1"/>
  <c r="V430" i="49"/>
  <c r="AG9" i="49"/>
  <c r="AH16" i="44"/>
  <c r="L480" i="49"/>
  <c r="F479" i="49" s="1"/>
  <c r="F618" i="49"/>
  <c r="BA29" i="44"/>
  <c r="L1005" i="49"/>
  <c r="J23" i="44"/>
  <c r="AK22" i="44"/>
  <c r="M22" i="44"/>
  <c r="Q22" i="44" s="1"/>
  <c r="F812" i="49"/>
  <c r="H431" i="49"/>
  <c r="R431" i="49"/>
  <c r="U431" i="49" s="1"/>
  <c r="X431" i="49" s="1"/>
  <c r="M243" i="49"/>
  <c r="V196" i="49"/>
  <c r="O9" i="49"/>
  <c r="P9" i="49" s="1"/>
  <c r="M9" i="49" s="1"/>
  <c r="N9" i="49" s="1"/>
  <c r="G9" i="49"/>
  <c r="K101" i="49"/>
  <c r="M101" i="49"/>
  <c r="W196" i="49"/>
  <c r="AN7" i="49"/>
  <c r="AI7" i="49"/>
  <c r="S242" i="49"/>
  <c r="H55" i="49"/>
  <c r="R55" i="49"/>
  <c r="U55" i="49" s="1"/>
  <c r="X55" i="49" s="1"/>
  <c r="F335" i="49"/>
  <c r="R7" i="49"/>
  <c r="U7" i="49" s="1"/>
  <c r="H7" i="49"/>
  <c r="F102" i="49"/>
  <c r="AC13" i="44"/>
  <c r="L337" i="49"/>
  <c r="F336" i="49" s="1"/>
  <c r="H197" i="49"/>
  <c r="R197" i="49"/>
  <c r="U197" i="49" s="1"/>
  <c r="X197" i="49" s="1"/>
  <c r="AM7" i="49"/>
  <c r="AH7" i="49"/>
  <c r="AC12" i="44"/>
  <c r="L291" i="49"/>
  <c r="S196" i="49"/>
  <c r="R101" i="49"/>
  <c r="U101" i="49" s="1"/>
  <c r="X101" i="49" s="1"/>
  <c r="H101" i="49"/>
  <c r="Z8" i="44"/>
  <c r="L104" i="49"/>
  <c r="T242" i="49"/>
  <c r="F147" i="49"/>
  <c r="AD6" i="49"/>
  <c r="AQ6" i="49"/>
  <c r="C5" i="34" s="1"/>
  <c r="T196" i="49"/>
  <c r="H243" i="49"/>
  <c r="R243" i="49"/>
  <c r="U243" i="49" s="1"/>
  <c r="X243" i="49" s="1"/>
  <c r="W54" i="49"/>
  <c r="G8" i="49"/>
  <c r="O8" i="49"/>
  <c r="P8" i="49" s="1"/>
  <c r="K8" i="49" s="1"/>
  <c r="J8" i="49" s="1"/>
  <c r="Y9" i="44"/>
  <c r="L149" i="49"/>
  <c r="Z7" i="44"/>
  <c r="L58" i="49"/>
  <c r="V242" i="49"/>
  <c r="F56" i="49"/>
  <c r="W242" i="49"/>
  <c r="F289" i="49"/>
  <c r="V195" i="49"/>
  <c r="N195" i="49"/>
  <c r="G198" i="49"/>
  <c r="O198" i="49"/>
  <c r="P198" i="49" s="1"/>
  <c r="K198" i="49" s="1"/>
  <c r="T54" i="49"/>
  <c r="J54" i="49"/>
  <c r="Q10" i="49"/>
  <c r="AL10" i="49" s="1"/>
  <c r="F244" i="49"/>
  <c r="T195" i="49"/>
  <c r="J195" i="49"/>
  <c r="M55" i="49"/>
  <c r="V54" i="49"/>
  <c r="G288" i="49"/>
  <c r="N288" i="49"/>
  <c r="P288" i="49"/>
  <c r="J288" i="49"/>
  <c r="O288" i="49"/>
  <c r="M288" i="49"/>
  <c r="K288" i="49"/>
  <c r="N197" i="49"/>
  <c r="K7" i="49"/>
  <c r="Y6" i="44"/>
  <c r="L11" i="49"/>
  <c r="F10" i="49" s="1"/>
  <c r="AD11" i="44"/>
  <c r="L246" i="49"/>
  <c r="AD10" i="44"/>
  <c r="L200" i="49"/>
  <c r="N243" i="49"/>
  <c r="J55" i="49"/>
  <c r="C46" i="41"/>
  <c r="M6" i="31"/>
  <c r="L6" i="31"/>
  <c r="M431" i="49" l="1"/>
  <c r="N431" i="49" s="1"/>
  <c r="W431" i="49" s="1"/>
  <c r="M432" i="49"/>
  <c r="N432" i="49" s="1"/>
  <c r="M478" i="49"/>
  <c r="N478" i="49" s="1"/>
  <c r="F386" i="49"/>
  <c r="T431" i="49"/>
  <c r="S431" i="49"/>
  <c r="T477" i="49"/>
  <c r="V477" i="49"/>
  <c r="F103" i="49"/>
  <c r="G103" i="49" s="1"/>
  <c r="W477" i="49"/>
  <c r="M1003" i="49"/>
  <c r="N1003" i="49" s="1"/>
  <c r="S384" i="49"/>
  <c r="K811" i="49"/>
  <c r="M811" i="49"/>
  <c r="P1050" i="49"/>
  <c r="G1050" i="49"/>
  <c r="N1050" i="49"/>
  <c r="J1050" i="49"/>
  <c r="O1050" i="49"/>
  <c r="M1050" i="49"/>
  <c r="K1050" i="49"/>
  <c r="J478" i="49"/>
  <c r="N571" i="49"/>
  <c r="AE1002" i="49"/>
  <c r="S1002" i="49"/>
  <c r="AJ1002" i="49"/>
  <c r="Y1002" i="49"/>
  <c r="AO1002" i="49"/>
  <c r="L714" i="49"/>
  <c r="AL22" i="44"/>
  <c r="E25" i="41"/>
  <c r="AS1002" i="49"/>
  <c r="AC1002" i="49"/>
  <c r="AN1002" i="49"/>
  <c r="AI1002" i="49"/>
  <c r="W1002" i="49"/>
  <c r="M23" i="44"/>
  <c r="Q23" i="44" s="1"/>
  <c r="AM23" i="44"/>
  <c r="O386" i="49"/>
  <c r="P386" i="49" s="1"/>
  <c r="K386" i="49" s="1"/>
  <c r="G386" i="49"/>
  <c r="BC31" i="44"/>
  <c r="L1099" i="49"/>
  <c r="E42" i="41"/>
  <c r="AK1002" i="49"/>
  <c r="AP1002" i="49"/>
  <c r="AF1002" i="49"/>
  <c r="Z1002" i="49"/>
  <c r="T1002" i="49"/>
  <c r="F813" i="49"/>
  <c r="AU25" i="44"/>
  <c r="L861" i="49"/>
  <c r="AI15" i="44"/>
  <c r="L435" i="49"/>
  <c r="T383" i="49"/>
  <c r="H432" i="49"/>
  <c r="R432" i="49"/>
  <c r="U432" i="49" s="1"/>
  <c r="X432" i="49" s="1"/>
  <c r="AG10" i="49"/>
  <c r="M8" i="49"/>
  <c r="N8" i="49" s="1"/>
  <c r="F1004" i="49"/>
  <c r="AV26" i="44"/>
  <c r="L908" i="49"/>
  <c r="AK570" i="49"/>
  <c r="AF570" i="49"/>
  <c r="T570" i="49"/>
  <c r="AP570" i="49"/>
  <c r="Z570" i="49"/>
  <c r="AU24" i="44"/>
  <c r="L815" i="49"/>
  <c r="AB1002" i="49"/>
  <c r="V1002" i="49"/>
  <c r="AR1002" i="49"/>
  <c r="AM1002" i="49"/>
  <c r="AH1002" i="49"/>
  <c r="V383" i="49"/>
  <c r="T384" i="49"/>
  <c r="F1098" i="49"/>
  <c r="BB29" i="44"/>
  <c r="L1006" i="49"/>
  <c r="F906" i="49"/>
  <c r="AM570" i="49"/>
  <c r="AR570" i="49"/>
  <c r="AB570" i="49"/>
  <c r="AH570" i="49"/>
  <c r="V570" i="49"/>
  <c r="H1002" i="49"/>
  <c r="R1002" i="49"/>
  <c r="U1002" i="49" s="1"/>
  <c r="X1002" i="49" s="1"/>
  <c r="AH14" i="44"/>
  <c r="L388" i="49"/>
  <c r="F387" i="49" s="1"/>
  <c r="O572" i="49"/>
  <c r="P572" i="49" s="1"/>
  <c r="K572" i="49" s="1"/>
  <c r="J572" i="49" s="1"/>
  <c r="G572" i="49"/>
  <c r="H570" i="49"/>
  <c r="R570" i="49"/>
  <c r="U570" i="49" s="1"/>
  <c r="X570" i="49" s="1"/>
  <c r="V384" i="49"/>
  <c r="N384" i="49"/>
  <c r="W384" i="49" s="1"/>
  <c r="H571" i="49"/>
  <c r="R571" i="49"/>
  <c r="U571" i="49" s="1"/>
  <c r="X571" i="49" s="1"/>
  <c r="G618" i="49"/>
  <c r="M618" i="49"/>
  <c r="K618" i="49"/>
  <c r="P618" i="49"/>
  <c r="N618" i="49"/>
  <c r="J618" i="49"/>
  <c r="O618" i="49"/>
  <c r="AJ19" i="44"/>
  <c r="L574" i="49"/>
  <c r="F573" i="49" s="1"/>
  <c r="L955" i="49"/>
  <c r="F954" i="49" s="1"/>
  <c r="AW27" i="44"/>
  <c r="E36" i="41"/>
  <c r="K523" i="49"/>
  <c r="P523" i="49"/>
  <c r="G523" i="49"/>
  <c r="N523" i="49"/>
  <c r="J523" i="49"/>
  <c r="O523" i="49"/>
  <c r="M523" i="49"/>
  <c r="H478" i="49"/>
  <c r="R478" i="49"/>
  <c r="U478" i="49" s="1"/>
  <c r="X478" i="49" s="1"/>
  <c r="F433" i="49"/>
  <c r="H811" i="49"/>
  <c r="R811" i="49"/>
  <c r="U811" i="49" s="1"/>
  <c r="X811" i="49" s="1"/>
  <c r="AJ20" i="44"/>
  <c r="L620" i="49"/>
  <c r="BB30" i="44"/>
  <c r="L1052" i="49"/>
  <c r="O385" i="49"/>
  <c r="P385" i="49" s="1"/>
  <c r="K385" i="49" s="1"/>
  <c r="G385" i="49"/>
  <c r="K571" i="49"/>
  <c r="AO570" i="49"/>
  <c r="AE570" i="49"/>
  <c r="Y570" i="49"/>
  <c r="S570" i="49"/>
  <c r="AJ570" i="49"/>
  <c r="AH17" i="44"/>
  <c r="L526" i="49"/>
  <c r="AK21" i="44"/>
  <c r="L667" i="49"/>
  <c r="E24" i="41"/>
  <c r="S430" i="49"/>
  <c r="H1003" i="49"/>
  <c r="R1003" i="49"/>
  <c r="U1003" i="49" s="1"/>
  <c r="X1003" i="49" s="1"/>
  <c r="W430" i="49"/>
  <c r="O479" i="49"/>
  <c r="P479" i="49" s="1"/>
  <c r="K479" i="49" s="1"/>
  <c r="G479" i="49"/>
  <c r="W383" i="49"/>
  <c r="G812" i="49"/>
  <c r="O812" i="49"/>
  <c r="P812" i="49" s="1"/>
  <c r="M812" i="49" s="1"/>
  <c r="AI16" i="44"/>
  <c r="L481" i="49"/>
  <c r="F480" i="49" s="1"/>
  <c r="F859" i="49"/>
  <c r="O858" i="49"/>
  <c r="K858" i="49"/>
  <c r="N858" i="49"/>
  <c r="M858" i="49"/>
  <c r="J858" i="49"/>
  <c r="P858" i="49"/>
  <c r="G858" i="49"/>
  <c r="AS570" i="49"/>
  <c r="AI570" i="49"/>
  <c r="AC570" i="49"/>
  <c r="W570" i="49"/>
  <c r="AN570" i="49"/>
  <c r="F524" i="49"/>
  <c r="T430" i="49"/>
  <c r="S383" i="49"/>
  <c r="S477" i="49"/>
  <c r="M198" i="49"/>
  <c r="N198" i="49" s="1"/>
  <c r="F148" i="49"/>
  <c r="G148" i="49" s="1"/>
  <c r="T197" i="49"/>
  <c r="V243" i="49"/>
  <c r="J198" i="49"/>
  <c r="G10" i="49"/>
  <c r="O10" i="49"/>
  <c r="P10" i="49" s="1"/>
  <c r="K10" i="49" s="1"/>
  <c r="AN9" i="49"/>
  <c r="AI9" i="49"/>
  <c r="S55" i="49"/>
  <c r="AJ8" i="49"/>
  <c r="AE8" i="49"/>
  <c r="W197" i="49"/>
  <c r="AN8" i="49"/>
  <c r="AI8" i="49"/>
  <c r="AF288" i="49"/>
  <c r="T288" i="49"/>
  <c r="AP288" i="49"/>
  <c r="AK288" i="49"/>
  <c r="Z288" i="49"/>
  <c r="V55" i="49"/>
  <c r="N55" i="49"/>
  <c r="H198" i="49"/>
  <c r="R198" i="49"/>
  <c r="U198" i="49" s="1"/>
  <c r="X198" i="49" s="1"/>
  <c r="AM8" i="49"/>
  <c r="AH8" i="49"/>
  <c r="G335" i="49"/>
  <c r="M335" i="49"/>
  <c r="K335" i="49"/>
  <c r="O335" i="49"/>
  <c r="J335" i="49"/>
  <c r="P335" i="49"/>
  <c r="N335" i="49"/>
  <c r="W7" i="49"/>
  <c r="AC7" i="49" s="1"/>
  <c r="AS7" i="49" s="1"/>
  <c r="H288" i="49"/>
  <c r="R288" i="49"/>
  <c r="U288" i="49" s="1"/>
  <c r="X288" i="49" s="1"/>
  <c r="AE10" i="44"/>
  <c r="L201" i="49"/>
  <c r="AM288" i="49"/>
  <c r="AR288" i="49"/>
  <c r="AH288" i="49"/>
  <c r="AB288" i="49"/>
  <c r="V288" i="49"/>
  <c r="S195" i="49"/>
  <c r="F199" i="49"/>
  <c r="W195" i="49"/>
  <c r="G56" i="49"/>
  <c r="O56" i="49"/>
  <c r="P56" i="49" s="1"/>
  <c r="K56" i="49" s="1"/>
  <c r="AF8" i="49"/>
  <c r="AK8" i="49"/>
  <c r="V101" i="49"/>
  <c r="N101" i="49"/>
  <c r="F245" i="49"/>
  <c r="T101" i="49"/>
  <c r="J101" i="49"/>
  <c r="S288" i="49"/>
  <c r="AO288" i="49"/>
  <c r="AE288" i="49"/>
  <c r="Y288" i="49"/>
  <c r="AJ288" i="49"/>
  <c r="F57" i="49"/>
  <c r="R8" i="49"/>
  <c r="U8" i="49" s="1"/>
  <c r="H8" i="49"/>
  <c r="AD13" i="44"/>
  <c r="L338" i="49"/>
  <c r="X7" i="49"/>
  <c r="AA7" i="49"/>
  <c r="S243" i="49"/>
  <c r="V197" i="49"/>
  <c r="Z9" i="44"/>
  <c r="L150" i="49"/>
  <c r="W243" i="49"/>
  <c r="AE11" i="44"/>
  <c r="L247" i="49"/>
  <c r="Q11" i="49"/>
  <c r="AL11" i="49" s="1"/>
  <c r="AA7" i="44"/>
  <c r="L59" i="49"/>
  <c r="AA8" i="44"/>
  <c r="L105" i="49"/>
  <c r="AD12" i="44"/>
  <c r="L292" i="49"/>
  <c r="G102" i="49"/>
  <c r="O102" i="49"/>
  <c r="P102" i="49" s="1"/>
  <c r="M102" i="49" s="1"/>
  <c r="N102" i="49" s="1"/>
  <c r="T55" i="49"/>
  <c r="K9" i="49"/>
  <c r="AK7" i="49"/>
  <c r="AF7" i="49"/>
  <c r="T7" i="49"/>
  <c r="Z7" i="49" s="1"/>
  <c r="J7" i="49"/>
  <c r="G147" i="49"/>
  <c r="N147" i="49"/>
  <c r="J147" i="49"/>
  <c r="O147" i="49"/>
  <c r="M147" i="49"/>
  <c r="K147" i="49"/>
  <c r="P147" i="49"/>
  <c r="G289" i="49"/>
  <c r="O289" i="49"/>
  <c r="P289" i="49" s="1"/>
  <c r="M289" i="49" s="1"/>
  <c r="Z6" i="44"/>
  <c r="L12" i="49"/>
  <c r="F11" i="49" s="1"/>
  <c r="AS288" i="49"/>
  <c r="AN288" i="49"/>
  <c r="AI288" i="49"/>
  <c r="AC288" i="49"/>
  <c r="W288" i="49"/>
  <c r="O244" i="49"/>
  <c r="P244" i="49" s="1"/>
  <c r="M244" i="49" s="1"/>
  <c r="G244" i="49"/>
  <c r="T243" i="49"/>
  <c r="V7" i="49"/>
  <c r="AB7" i="49" s="1"/>
  <c r="AR7" i="49" s="1"/>
  <c r="S197" i="49"/>
  <c r="F290" i="49"/>
  <c r="R9" i="49"/>
  <c r="U9" i="49" s="1"/>
  <c r="H9" i="49"/>
  <c r="S54" i="49"/>
  <c r="G336" i="49"/>
  <c r="O336" i="49"/>
  <c r="P336" i="49" s="1"/>
  <c r="K336" i="49" s="1"/>
  <c r="AH9" i="49"/>
  <c r="AM9" i="49"/>
  <c r="C47" i="41"/>
  <c r="O103" i="49" l="1"/>
  <c r="P103" i="49" s="1"/>
  <c r="K103" i="49" s="1"/>
  <c r="J103" i="49" s="1"/>
  <c r="V431" i="49"/>
  <c r="F814" i="49"/>
  <c r="AP7" i="49"/>
  <c r="W1003" i="49"/>
  <c r="K244" i="49"/>
  <c r="F525" i="49"/>
  <c r="G525" i="49" s="1"/>
  <c r="O148" i="49"/>
  <c r="P148" i="49" s="1"/>
  <c r="K148" i="49" s="1"/>
  <c r="J148" i="49" s="1"/>
  <c r="F149" i="49"/>
  <c r="M10" i="49"/>
  <c r="N10" i="49" s="1"/>
  <c r="AG11" i="49"/>
  <c r="W478" i="49"/>
  <c r="M572" i="49"/>
  <c r="N572" i="49" s="1"/>
  <c r="K812" i="49"/>
  <c r="J812" i="49" s="1"/>
  <c r="F907" i="49"/>
  <c r="G907" i="49" s="1"/>
  <c r="G573" i="49"/>
  <c r="O573" i="49"/>
  <c r="P573" i="49" s="1"/>
  <c r="K573" i="49" s="1"/>
  <c r="J386" i="49"/>
  <c r="J385" i="49"/>
  <c r="N812" i="49"/>
  <c r="G859" i="49"/>
  <c r="O859" i="49"/>
  <c r="P859" i="49" s="1"/>
  <c r="M859" i="49" s="1"/>
  <c r="N859" i="49" s="1"/>
  <c r="M906" i="49"/>
  <c r="K906" i="49"/>
  <c r="P906" i="49"/>
  <c r="G906" i="49"/>
  <c r="O906" i="49"/>
  <c r="N906" i="49"/>
  <c r="J906" i="49"/>
  <c r="H858" i="49"/>
  <c r="R858" i="49"/>
  <c r="U858" i="49" s="1"/>
  <c r="X858" i="49" s="1"/>
  <c r="G813" i="49"/>
  <c r="O813" i="49"/>
  <c r="P813" i="49" s="1"/>
  <c r="K813" i="49" s="1"/>
  <c r="J813" i="49" s="1"/>
  <c r="AJ16" i="44"/>
  <c r="L482" i="49"/>
  <c r="F481" i="49" s="1"/>
  <c r="AL21" i="44"/>
  <c r="L668" i="49"/>
  <c r="T571" i="49"/>
  <c r="J571" i="49"/>
  <c r="S571" i="49" s="1"/>
  <c r="BC30" i="44"/>
  <c r="L1053" i="49"/>
  <c r="AS523" i="49"/>
  <c r="AI523" i="49"/>
  <c r="AC523" i="49"/>
  <c r="W523" i="49"/>
  <c r="AN523" i="49"/>
  <c r="AX27" i="44"/>
  <c r="L956" i="49"/>
  <c r="F955" i="49" s="1"/>
  <c r="G387" i="49"/>
  <c r="O387" i="49"/>
  <c r="P387" i="49" s="1"/>
  <c r="M387" i="49" s="1"/>
  <c r="AV24" i="44"/>
  <c r="L816" i="49"/>
  <c r="AW26" i="44"/>
  <c r="L909" i="49"/>
  <c r="F908" i="49" s="1"/>
  <c r="AJ1050" i="49"/>
  <c r="AO1050" i="49"/>
  <c r="AE1050" i="49"/>
  <c r="Y1050" i="49"/>
  <c r="S1050" i="49"/>
  <c r="N954" i="49"/>
  <c r="J954" i="49"/>
  <c r="O954" i="49"/>
  <c r="M954" i="49"/>
  <c r="P954" i="49"/>
  <c r="G954" i="49"/>
  <c r="K954" i="49"/>
  <c r="H479" i="49"/>
  <c r="R479" i="49"/>
  <c r="U479" i="49" s="1"/>
  <c r="X479" i="49" s="1"/>
  <c r="G480" i="49"/>
  <c r="O480" i="49"/>
  <c r="P480" i="49" s="1"/>
  <c r="K480" i="49" s="1"/>
  <c r="J480" i="49" s="1"/>
  <c r="H618" i="49"/>
  <c r="R618" i="49"/>
  <c r="U618" i="49" s="1"/>
  <c r="X618" i="49" s="1"/>
  <c r="S432" i="49"/>
  <c r="G433" i="49"/>
  <c r="O433" i="49"/>
  <c r="P433" i="49" s="1"/>
  <c r="K433" i="49" s="1"/>
  <c r="J433" i="49" s="1"/>
  <c r="Y523" i="49"/>
  <c r="S523" i="49"/>
  <c r="AJ523" i="49"/>
  <c r="AO523" i="49"/>
  <c r="AE523" i="49"/>
  <c r="AK19" i="44"/>
  <c r="L575" i="49"/>
  <c r="F434" i="49"/>
  <c r="H523" i="49"/>
  <c r="R523" i="49"/>
  <c r="U523" i="49" s="1"/>
  <c r="X523" i="49" s="1"/>
  <c r="S618" i="49"/>
  <c r="AO618" i="49"/>
  <c r="Y618" i="49"/>
  <c r="AJ618" i="49"/>
  <c r="AE618" i="49"/>
  <c r="H572" i="49"/>
  <c r="R572" i="49"/>
  <c r="U572" i="49" s="1"/>
  <c r="X572" i="49" s="1"/>
  <c r="O1004" i="49"/>
  <c r="P1004" i="49" s="1"/>
  <c r="K1004" i="49" s="1"/>
  <c r="J1004" i="49" s="1"/>
  <c r="G1004" i="49"/>
  <c r="V478" i="49"/>
  <c r="BD31" i="44"/>
  <c r="L1100" i="49"/>
  <c r="F1099" i="49" s="1"/>
  <c r="E43" i="41"/>
  <c r="W571" i="49"/>
  <c r="AI1050" i="49"/>
  <c r="AC1050" i="49"/>
  <c r="AN1050" i="49"/>
  <c r="AS1050" i="49"/>
  <c r="W1050" i="49"/>
  <c r="H812" i="49"/>
  <c r="R812" i="49"/>
  <c r="U812" i="49" s="1"/>
  <c r="X812" i="49" s="1"/>
  <c r="AI14" i="44"/>
  <c r="L389" i="49"/>
  <c r="F246" i="49"/>
  <c r="AM858" i="49"/>
  <c r="AH858" i="49"/>
  <c r="V858" i="49"/>
  <c r="AR858" i="49"/>
  <c r="AB858" i="49"/>
  <c r="AI17" i="44"/>
  <c r="L527" i="49"/>
  <c r="AK20" i="44"/>
  <c r="L621" i="49"/>
  <c r="AI618" i="49"/>
  <c r="AC618" i="49"/>
  <c r="AN618" i="49"/>
  <c r="W618" i="49"/>
  <c r="AS618" i="49"/>
  <c r="BC29" i="44"/>
  <c r="L1007" i="49"/>
  <c r="S1003" i="49"/>
  <c r="L762" i="49"/>
  <c r="E27" i="41"/>
  <c r="AN23" i="44"/>
  <c r="L715" i="49"/>
  <c r="F714" i="49" s="1"/>
  <c r="AM22" i="44"/>
  <c r="E26" i="41"/>
  <c r="V571" i="49"/>
  <c r="H1050" i="49"/>
  <c r="R1050" i="49"/>
  <c r="U1050" i="49" s="1"/>
  <c r="X1050" i="49" s="1"/>
  <c r="H386" i="49"/>
  <c r="R386" i="49"/>
  <c r="U386" i="49" s="1"/>
  <c r="X386" i="49" s="1"/>
  <c r="AS858" i="49"/>
  <c r="W858" i="49"/>
  <c r="AN858" i="49"/>
  <c r="AI858" i="49"/>
  <c r="AC858" i="49"/>
  <c r="M385" i="49"/>
  <c r="T523" i="49"/>
  <c r="AP523" i="49"/>
  <c r="Z523" i="49"/>
  <c r="AF523" i="49"/>
  <c r="AK523" i="49"/>
  <c r="F1051" i="49"/>
  <c r="T1003" i="49"/>
  <c r="K1098" i="49"/>
  <c r="J1098" i="49"/>
  <c r="P1098" i="49"/>
  <c r="O1098" i="49"/>
  <c r="M1098" i="49"/>
  <c r="N1098" i="49"/>
  <c r="G1098" i="49"/>
  <c r="F1005" i="49"/>
  <c r="S478" i="49"/>
  <c r="O525" i="49"/>
  <c r="P525" i="49" s="1"/>
  <c r="K525" i="49" s="1"/>
  <c r="J525" i="49" s="1"/>
  <c r="O814" i="49"/>
  <c r="P814" i="49" s="1"/>
  <c r="M814" i="49" s="1"/>
  <c r="G814" i="49"/>
  <c r="F815" i="49"/>
  <c r="F860" i="49"/>
  <c r="AK858" i="49"/>
  <c r="AP858" i="49"/>
  <c r="Z858" i="49"/>
  <c r="T858" i="49"/>
  <c r="AF858" i="49"/>
  <c r="J479" i="49"/>
  <c r="S479" i="49" s="1"/>
  <c r="V432" i="49"/>
  <c r="F666" i="49"/>
  <c r="AF618" i="49"/>
  <c r="Z618" i="49"/>
  <c r="AP618" i="49"/>
  <c r="T618" i="49"/>
  <c r="AK618" i="49"/>
  <c r="W432" i="49"/>
  <c r="V1003" i="49"/>
  <c r="AJ15" i="44"/>
  <c r="L436" i="49"/>
  <c r="F435" i="49" s="1"/>
  <c r="M386" i="49"/>
  <c r="T478" i="49"/>
  <c r="V811" i="49"/>
  <c r="N811" i="49"/>
  <c r="W811" i="49" s="1"/>
  <c r="F574" i="49"/>
  <c r="AV25" i="44"/>
  <c r="L862" i="49"/>
  <c r="AH1050" i="49"/>
  <c r="AM1050" i="49"/>
  <c r="AB1050" i="49"/>
  <c r="V1050" i="49"/>
  <c r="AR1050" i="49"/>
  <c r="G524" i="49"/>
  <c r="O524" i="49"/>
  <c r="P524" i="49" s="1"/>
  <c r="K524" i="49" s="1"/>
  <c r="Y858" i="49"/>
  <c r="S858" i="49"/>
  <c r="AE858" i="49"/>
  <c r="AJ858" i="49"/>
  <c r="AO858" i="49"/>
  <c r="K102" i="49"/>
  <c r="J102" i="49" s="1"/>
  <c r="M479" i="49"/>
  <c r="T432" i="49"/>
  <c r="H385" i="49"/>
  <c r="R385" i="49"/>
  <c r="U385" i="49" s="1"/>
  <c r="X385" i="49" s="1"/>
  <c r="AB523" i="49"/>
  <c r="AH523" i="49"/>
  <c r="V523" i="49"/>
  <c r="AM523" i="49"/>
  <c r="AR523" i="49"/>
  <c r="F619" i="49"/>
  <c r="V618" i="49"/>
  <c r="AM618" i="49"/>
  <c r="AR618" i="49"/>
  <c r="AH618" i="49"/>
  <c r="AB618" i="49"/>
  <c r="F388" i="49"/>
  <c r="AP1050" i="49"/>
  <c r="Z1050" i="49"/>
  <c r="AF1050" i="49"/>
  <c r="T1050" i="49"/>
  <c r="AK1050" i="49"/>
  <c r="T811" i="49"/>
  <c r="J811" i="49"/>
  <c r="S811" i="49" s="1"/>
  <c r="F291" i="49"/>
  <c r="V198" i="49"/>
  <c r="G246" i="49"/>
  <c r="O246" i="49"/>
  <c r="P246" i="49" s="1"/>
  <c r="K246" i="49" s="1"/>
  <c r="J246" i="49" s="1"/>
  <c r="N244" i="49"/>
  <c r="G11" i="49"/>
  <c r="O11" i="49"/>
  <c r="P11" i="49" s="1"/>
  <c r="M11" i="49" s="1"/>
  <c r="N11" i="49" s="1"/>
  <c r="J56" i="49"/>
  <c r="N289" i="49"/>
  <c r="AK10" i="49"/>
  <c r="AF10" i="49"/>
  <c r="J10" i="49"/>
  <c r="R147" i="49"/>
  <c r="U147" i="49" s="1"/>
  <c r="X147" i="49" s="1"/>
  <c r="H147" i="49"/>
  <c r="AQ7" i="49"/>
  <c r="C6" i="34" s="1"/>
  <c r="AD7" i="49"/>
  <c r="F104" i="49"/>
  <c r="V8" i="49"/>
  <c r="AB8" i="49" s="1"/>
  <c r="AR8" i="49" s="1"/>
  <c r="W8" i="49"/>
  <c r="AC8" i="49" s="1"/>
  <c r="AS8" i="49" s="1"/>
  <c r="W9" i="49"/>
  <c r="AC9" i="49" s="1"/>
  <c r="AS9" i="49" s="1"/>
  <c r="M103" i="49"/>
  <c r="R336" i="49"/>
  <c r="U336" i="49" s="1"/>
  <c r="X336" i="49" s="1"/>
  <c r="H336" i="49"/>
  <c r="H289" i="49"/>
  <c r="R289" i="49"/>
  <c r="U289" i="49" s="1"/>
  <c r="X289" i="49" s="1"/>
  <c r="S7" i="49"/>
  <c r="Y7" i="49" s="1"/>
  <c r="AJ7" i="49"/>
  <c r="AE7" i="49"/>
  <c r="AB8" i="44"/>
  <c r="L106" i="49"/>
  <c r="R56" i="49"/>
  <c r="U56" i="49" s="1"/>
  <c r="X56" i="49" s="1"/>
  <c r="H56" i="49"/>
  <c r="AF10" i="44"/>
  <c r="L202" i="49"/>
  <c r="AJ335" i="49"/>
  <c r="AO335" i="49"/>
  <c r="S335" i="49"/>
  <c r="Y335" i="49"/>
  <c r="AE335" i="49"/>
  <c r="AN10" i="49"/>
  <c r="AI10" i="49"/>
  <c r="R148" i="49"/>
  <c r="U148" i="49" s="1"/>
  <c r="X148" i="49" s="1"/>
  <c r="H148" i="49"/>
  <c r="O245" i="49"/>
  <c r="P245" i="49" s="1"/>
  <c r="K245" i="49" s="1"/>
  <c r="J245" i="49" s="1"/>
  <c r="G245" i="49"/>
  <c r="AA6" i="44"/>
  <c r="L13" i="49"/>
  <c r="F12" i="49" s="1"/>
  <c r="AK147" i="49"/>
  <c r="AF147" i="49"/>
  <c r="T147" i="49"/>
  <c r="Z147" i="49"/>
  <c r="AP147" i="49"/>
  <c r="AB7" i="44"/>
  <c r="L60" i="49"/>
  <c r="AE13" i="44"/>
  <c r="L339" i="49"/>
  <c r="F58" i="49"/>
  <c r="T8" i="49"/>
  <c r="Z8" i="49" s="1"/>
  <c r="AP8" i="49" s="1"/>
  <c r="AP335" i="49"/>
  <c r="AF335" i="49"/>
  <c r="AK335" i="49"/>
  <c r="Z335" i="49"/>
  <c r="T335" i="49"/>
  <c r="AH10" i="49"/>
  <c r="AM10" i="49"/>
  <c r="S198" i="49"/>
  <c r="V9" i="49"/>
  <c r="AB9" i="49" s="1"/>
  <c r="AR9" i="49" s="1"/>
  <c r="G290" i="49"/>
  <c r="O290" i="49"/>
  <c r="P290" i="49" s="1"/>
  <c r="AM147" i="49"/>
  <c r="AR147" i="49"/>
  <c r="AH147" i="49"/>
  <c r="AB147" i="49"/>
  <c r="V147" i="49"/>
  <c r="S101" i="49"/>
  <c r="F337" i="49"/>
  <c r="W101" i="49"/>
  <c r="AM335" i="49"/>
  <c r="AH335" i="49"/>
  <c r="AR335" i="49"/>
  <c r="AB335" i="49"/>
  <c r="V335" i="49"/>
  <c r="W55" i="49"/>
  <c r="H103" i="49"/>
  <c r="R103" i="49"/>
  <c r="U103" i="49" s="1"/>
  <c r="X103" i="49" s="1"/>
  <c r="Q12" i="49"/>
  <c r="AL12" i="49" s="1"/>
  <c r="R244" i="49"/>
  <c r="U244" i="49" s="1"/>
  <c r="X244" i="49" s="1"/>
  <c r="H244" i="49"/>
  <c r="G149" i="49"/>
  <c r="O149" i="49"/>
  <c r="P149" i="49" s="1"/>
  <c r="R102" i="49"/>
  <c r="U102" i="49" s="1"/>
  <c r="X102" i="49" s="1"/>
  <c r="H102" i="49"/>
  <c r="W198" i="49"/>
  <c r="AA9" i="44"/>
  <c r="L151" i="49"/>
  <c r="X8" i="49"/>
  <c r="AA8" i="49"/>
  <c r="R335" i="49"/>
  <c r="U335" i="49" s="1"/>
  <c r="X335" i="49" s="1"/>
  <c r="H335" i="49"/>
  <c r="X9" i="49"/>
  <c r="AA9" i="49"/>
  <c r="O57" i="49"/>
  <c r="P57" i="49" s="1"/>
  <c r="G57" i="49"/>
  <c r="M56" i="49"/>
  <c r="O199" i="49"/>
  <c r="P199" i="49" s="1"/>
  <c r="G199" i="49"/>
  <c r="F200" i="49"/>
  <c r="S8" i="49"/>
  <c r="Y8" i="49" s="1"/>
  <c r="AO8" i="49" s="1"/>
  <c r="R10" i="49"/>
  <c r="U10" i="49" s="1"/>
  <c r="H10" i="49"/>
  <c r="T336" i="49"/>
  <c r="M336" i="49"/>
  <c r="K289" i="49"/>
  <c r="S147" i="49"/>
  <c r="AO147" i="49"/>
  <c r="AE147" i="49"/>
  <c r="Y147" i="49"/>
  <c r="AJ147" i="49"/>
  <c r="AK9" i="49"/>
  <c r="AF9" i="49"/>
  <c r="T9" i="49"/>
  <c r="Z9" i="49" s="1"/>
  <c r="J9" i="49"/>
  <c r="J336" i="49"/>
  <c r="J244" i="49"/>
  <c r="W147" i="49"/>
  <c r="AS147" i="49"/>
  <c r="AI147" i="49"/>
  <c r="AC147" i="49"/>
  <c r="AN147" i="49"/>
  <c r="AE12" i="44"/>
  <c r="L293" i="49"/>
  <c r="AF11" i="44"/>
  <c r="L248" i="49"/>
  <c r="F247" i="49" s="1"/>
  <c r="AS335" i="49"/>
  <c r="AN335" i="49"/>
  <c r="AC335" i="49"/>
  <c r="AI335" i="49"/>
  <c r="W335" i="49"/>
  <c r="T198" i="49"/>
  <c r="C48" i="41"/>
  <c r="F526" i="49" l="1"/>
  <c r="M148" i="49"/>
  <c r="N148" i="49" s="1"/>
  <c r="M573" i="49"/>
  <c r="N573" i="49" s="1"/>
  <c r="F1006" i="49"/>
  <c r="K11" i="49"/>
  <c r="F861" i="49"/>
  <c r="W572" i="49"/>
  <c r="O907" i="49"/>
  <c r="P907" i="49" s="1"/>
  <c r="K907" i="49" s="1"/>
  <c r="J907" i="49" s="1"/>
  <c r="M813" i="49"/>
  <c r="N813" i="49" s="1"/>
  <c r="M433" i="49"/>
  <c r="N433" i="49" s="1"/>
  <c r="M480" i="49"/>
  <c r="N480" i="49" s="1"/>
  <c r="M524" i="49"/>
  <c r="N524" i="49" s="1"/>
  <c r="S386" i="49"/>
  <c r="V812" i="49"/>
  <c r="T386" i="49"/>
  <c r="M907" i="49"/>
  <c r="N907" i="49" s="1"/>
  <c r="K859" i="49"/>
  <c r="J859" i="49" s="1"/>
  <c r="M1004" i="49"/>
  <c r="N1004" i="49" s="1"/>
  <c r="G908" i="49"/>
  <c r="O908" i="49"/>
  <c r="P908" i="49" s="1"/>
  <c r="K908" i="49" s="1"/>
  <c r="G1099" i="49"/>
  <c r="O1099" i="49"/>
  <c r="P1099" i="49" s="1"/>
  <c r="M1099" i="49" s="1"/>
  <c r="N1099" i="49" s="1"/>
  <c r="K1099" i="49"/>
  <c r="J1099" i="49" s="1"/>
  <c r="O481" i="49"/>
  <c r="P481" i="49" s="1"/>
  <c r="K481" i="49" s="1"/>
  <c r="G481" i="49"/>
  <c r="G861" i="49"/>
  <c r="O861" i="49"/>
  <c r="P861" i="49" s="1"/>
  <c r="M861" i="49" s="1"/>
  <c r="N814" i="49"/>
  <c r="J573" i="49"/>
  <c r="J524" i="49"/>
  <c r="H480" i="49"/>
  <c r="R480" i="49"/>
  <c r="U480" i="49" s="1"/>
  <c r="X480" i="49" s="1"/>
  <c r="AO954" i="49"/>
  <c r="Y954" i="49"/>
  <c r="AJ954" i="49"/>
  <c r="AE954" i="49"/>
  <c r="S954" i="49"/>
  <c r="AM906" i="49"/>
  <c r="AH906" i="49"/>
  <c r="AB906" i="49"/>
  <c r="V906" i="49"/>
  <c r="AR906" i="49"/>
  <c r="O815" i="49"/>
  <c r="P815" i="49" s="1"/>
  <c r="K815" i="49" s="1"/>
  <c r="G815" i="49"/>
  <c r="AN954" i="49"/>
  <c r="AI954" i="49"/>
  <c r="W954" i="49"/>
  <c r="AS954" i="49"/>
  <c r="AC954" i="49"/>
  <c r="O619" i="49"/>
  <c r="P619" i="49"/>
  <c r="K619" i="49" s="1"/>
  <c r="J619" i="49" s="1"/>
  <c r="G619" i="49"/>
  <c r="AO1098" i="49"/>
  <c r="AE1098" i="49"/>
  <c r="AJ1098" i="49"/>
  <c r="S1098" i="49"/>
  <c r="Y1098" i="49"/>
  <c r="S812" i="49"/>
  <c r="O955" i="49"/>
  <c r="P955" i="49" s="1"/>
  <c r="G955" i="49"/>
  <c r="AX26" i="44"/>
  <c r="L910" i="49"/>
  <c r="S572" i="49"/>
  <c r="Y906" i="49"/>
  <c r="S906" i="49"/>
  <c r="AJ906" i="49"/>
  <c r="AE906" i="49"/>
  <c r="AO906" i="49"/>
  <c r="G714" i="49"/>
  <c r="O714" i="49"/>
  <c r="M714" i="49"/>
  <c r="K714" i="49"/>
  <c r="P714" i="49"/>
  <c r="N714" i="49"/>
  <c r="J714" i="49"/>
  <c r="H387" i="49"/>
  <c r="R387" i="49"/>
  <c r="U387" i="49" s="1"/>
  <c r="X387" i="49" s="1"/>
  <c r="AK16" i="44"/>
  <c r="L483" i="49"/>
  <c r="F482" i="49" s="1"/>
  <c r="V479" i="49"/>
  <c r="N479" i="49"/>
  <c r="W479" i="49" s="1"/>
  <c r="G435" i="49"/>
  <c r="O435" i="49"/>
  <c r="P435" i="49" s="1"/>
  <c r="M435" i="49" s="1"/>
  <c r="N435" i="49" s="1"/>
  <c r="AP1098" i="49"/>
  <c r="Z1098" i="49"/>
  <c r="AF1098" i="49"/>
  <c r="T1098" i="49"/>
  <c r="AK1098" i="49"/>
  <c r="V385" i="49"/>
  <c r="N385" i="49"/>
  <c r="W385" i="49" s="1"/>
  <c r="BD29" i="44"/>
  <c r="L1008" i="49"/>
  <c r="F1007" i="49" s="1"/>
  <c r="AL20" i="44"/>
  <c r="L622" i="49"/>
  <c r="AL19" i="44"/>
  <c r="L576" i="49"/>
  <c r="Z954" i="49"/>
  <c r="T954" i="49"/>
  <c r="AK954" i="49"/>
  <c r="AP954" i="49"/>
  <c r="AF954" i="49"/>
  <c r="BD30" i="44"/>
  <c r="L1054" i="49"/>
  <c r="AN906" i="49"/>
  <c r="W906" i="49"/>
  <c r="AS906" i="49"/>
  <c r="AI906" i="49"/>
  <c r="AC906" i="49"/>
  <c r="F105" i="49"/>
  <c r="O291" i="49"/>
  <c r="P291" i="49" s="1"/>
  <c r="M291" i="49" s="1"/>
  <c r="N291" i="49" s="1"/>
  <c r="G388" i="49"/>
  <c r="O388" i="49"/>
  <c r="P388" i="49" s="1"/>
  <c r="M388" i="49" s="1"/>
  <c r="V386" i="49"/>
  <c r="N386" i="49"/>
  <c r="W386" i="49" s="1"/>
  <c r="M525" i="49"/>
  <c r="O1005" i="49"/>
  <c r="P1005" i="49" s="1"/>
  <c r="K1005" i="49" s="1"/>
  <c r="G1005" i="49"/>
  <c r="T812" i="49"/>
  <c r="AN22" i="44"/>
  <c r="L716" i="49"/>
  <c r="F715" i="49" s="1"/>
  <c r="T572" i="49"/>
  <c r="T479" i="49"/>
  <c r="H954" i="49"/>
  <c r="R954" i="49"/>
  <c r="U954" i="49" s="1"/>
  <c r="X954" i="49" s="1"/>
  <c r="AW24" i="44"/>
  <c r="L817" i="49"/>
  <c r="F816" i="49" s="1"/>
  <c r="AY27" i="44"/>
  <c r="L957" i="49"/>
  <c r="F956" i="49" s="1"/>
  <c r="H907" i="49"/>
  <c r="R907" i="49"/>
  <c r="U907" i="49" s="1"/>
  <c r="X907" i="49" s="1"/>
  <c r="V387" i="49"/>
  <c r="F909" i="49"/>
  <c r="F292" i="49"/>
  <c r="G291" i="49"/>
  <c r="R291" i="49" s="1"/>
  <c r="U291" i="49" s="1"/>
  <c r="X291" i="49" s="1"/>
  <c r="H1098" i="49"/>
  <c r="R1098" i="49"/>
  <c r="U1098" i="49" s="1"/>
  <c r="X1098" i="49" s="1"/>
  <c r="G1051" i="49"/>
  <c r="O1051" i="49"/>
  <c r="P1051" i="49" s="1"/>
  <c r="K1051" i="49" s="1"/>
  <c r="AJ17" i="44"/>
  <c r="L528" i="49"/>
  <c r="G434" i="49"/>
  <c r="O434" i="49"/>
  <c r="P434" i="49" s="1"/>
  <c r="M434" i="49" s="1"/>
  <c r="N434" i="49" s="1"/>
  <c r="H433" i="49"/>
  <c r="R433" i="49"/>
  <c r="U433" i="49" s="1"/>
  <c r="X433" i="49" s="1"/>
  <c r="T480" i="49"/>
  <c r="H906" i="49"/>
  <c r="R906" i="49"/>
  <c r="U906" i="49" s="1"/>
  <c r="X906" i="49" s="1"/>
  <c r="P574" i="49"/>
  <c r="K574" i="49" s="1"/>
  <c r="O574" i="49"/>
  <c r="G574" i="49"/>
  <c r="H814" i="49"/>
  <c r="R814" i="49"/>
  <c r="U814" i="49" s="1"/>
  <c r="X814" i="49" s="1"/>
  <c r="BE31" i="44"/>
  <c r="L1101" i="49"/>
  <c r="F1100" i="49" s="1"/>
  <c r="E44" i="41"/>
  <c r="O1006" i="49"/>
  <c r="P1006" i="49" s="1"/>
  <c r="K1006" i="49" s="1"/>
  <c r="J1006" i="49" s="1"/>
  <c r="G1006" i="49"/>
  <c r="G526" i="49"/>
  <c r="O526" i="49"/>
  <c r="P526" i="49" s="1"/>
  <c r="K526" i="49" s="1"/>
  <c r="AW25" i="44"/>
  <c r="L863" i="49"/>
  <c r="AK15" i="44"/>
  <c r="L437" i="49"/>
  <c r="F667" i="49"/>
  <c r="M666" i="49"/>
  <c r="N666" i="49"/>
  <c r="J666" i="49"/>
  <c r="G666" i="49"/>
  <c r="O666" i="49"/>
  <c r="K666" i="49"/>
  <c r="P666" i="49"/>
  <c r="K814" i="49"/>
  <c r="H525" i="49"/>
  <c r="R525" i="49"/>
  <c r="U525" i="49" s="1"/>
  <c r="X525" i="49" s="1"/>
  <c r="W1098" i="49"/>
  <c r="AN1098" i="49"/>
  <c r="AS1098" i="49"/>
  <c r="AC1098" i="49"/>
  <c r="AI1098" i="49"/>
  <c r="L763" i="49"/>
  <c r="AO23" i="44"/>
  <c r="E28" i="41"/>
  <c r="AJ14" i="44"/>
  <c r="L390" i="49"/>
  <c r="F389" i="49" s="1"/>
  <c r="H1004" i="49"/>
  <c r="R1004" i="49"/>
  <c r="U1004" i="49" s="1"/>
  <c r="X1004" i="49" s="1"/>
  <c r="V480" i="49"/>
  <c r="AM954" i="49"/>
  <c r="AH954" i="49"/>
  <c r="AB954" i="49"/>
  <c r="V954" i="49"/>
  <c r="AR954" i="49"/>
  <c r="N387" i="49"/>
  <c r="W387" i="49" s="1"/>
  <c r="H813" i="49"/>
  <c r="R813" i="49"/>
  <c r="U813" i="49" s="1"/>
  <c r="X813" i="49" s="1"/>
  <c r="H859" i="49"/>
  <c r="R859" i="49"/>
  <c r="U859" i="49" s="1"/>
  <c r="X859" i="49" s="1"/>
  <c r="S385" i="49"/>
  <c r="AP9" i="49"/>
  <c r="H524" i="49"/>
  <c r="R524" i="49"/>
  <c r="U524" i="49" s="1"/>
  <c r="X524" i="49" s="1"/>
  <c r="G860" i="49"/>
  <c r="O860" i="49"/>
  <c r="P860" i="49" s="1"/>
  <c r="M860" i="49" s="1"/>
  <c r="N860" i="49" s="1"/>
  <c r="AR1098" i="49"/>
  <c r="AB1098" i="49"/>
  <c r="V1098" i="49"/>
  <c r="AM1098" i="49"/>
  <c r="AH1098" i="49"/>
  <c r="F620" i="49"/>
  <c r="F1052" i="49"/>
  <c r="K387" i="49"/>
  <c r="AM21" i="44"/>
  <c r="L669" i="49"/>
  <c r="F668" i="49" s="1"/>
  <c r="V572" i="49"/>
  <c r="AF906" i="49"/>
  <c r="Z906" i="49"/>
  <c r="AP906" i="49"/>
  <c r="T906" i="49"/>
  <c r="AK906" i="49"/>
  <c r="W812" i="49"/>
  <c r="T385" i="49"/>
  <c r="H573" i="49"/>
  <c r="R573" i="49"/>
  <c r="U573" i="49" s="1"/>
  <c r="X573" i="49" s="1"/>
  <c r="K290" i="49"/>
  <c r="J290" i="49" s="1"/>
  <c r="M290" i="49"/>
  <c r="N290" i="49" s="1"/>
  <c r="M246" i="49"/>
  <c r="N246" i="49" s="1"/>
  <c r="V10" i="49"/>
  <c r="AB10" i="49" s="1"/>
  <c r="AR10" i="49" s="1"/>
  <c r="F338" i="49"/>
  <c r="O338" i="49" s="1"/>
  <c r="P338" i="49" s="1"/>
  <c r="M338" i="49" s="1"/>
  <c r="F201" i="49"/>
  <c r="G201" i="49" s="1"/>
  <c r="T148" i="49"/>
  <c r="V102" i="49"/>
  <c r="T244" i="49"/>
  <c r="M245" i="49"/>
  <c r="N245" i="49" s="1"/>
  <c r="M199" i="49"/>
  <c r="K199" i="49"/>
  <c r="K149" i="49"/>
  <c r="M149" i="49"/>
  <c r="G105" i="49"/>
  <c r="O105" i="49"/>
  <c r="P105" i="49" s="1"/>
  <c r="K105" i="49" s="1"/>
  <c r="K57" i="49"/>
  <c r="M57" i="49"/>
  <c r="O247" i="49"/>
  <c r="P247" i="49" s="1"/>
  <c r="M247" i="49" s="1"/>
  <c r="N247" i="49" s="1"/>
  <c r="G247" i="49"/>
  <c r="W148" i="49"/>
  <c r="AF13" i="44"/>
  <c r="L340" i="49"/>
  <c r="F339" i="49" s="1"/>
  <c r="AO7" i="49"/>
  <c r="AG10" i="44"/>
  <c r="L203" i="49"/>
  <c r="V103" i="49"/>
  <c r="N103" i="49"/>
  <c r="AM11" i="49"/>
  <c r="AH11" i="49"/>
  <c r="AG11" i="44"/>
  <c r="L249" i="49"/>
  <c r="F248" i="49" s="1"/>
  <c r="W10" i="49"/>
  <c r="AC10" i="49" s="1"/>
  <c r="AS10" i="49" s="1"/>
  <c r="AJ10" i="49"/>
  <c r="AE10" i="49"/>
  <c r="S10" i="49"/>
  <c r="Y10" i="49" s="1"/>
  <c r="S244" i="49"/>
  <c r="H57" i="49"/>
  <c r="R57" i="49"/>
  <c r="U57" i="49" s="1"/>
  <c r="X57" i="49" s="1"/>
  <c r="AB9" i="44"/>
  <c r="L152" i="49"/>
  <c r="AF12" i="44"/>
  <c r="L294" i="49"/>
  <c r="F293" i="49" s="1"/>
  <c r="H199" i="49"/>
  <c r="R199" i="49"/>
  <c r="U199" i="49" s="1"/>
  <c r="X199" i="49" s="1"/>
  <c r="AC7" i="44"/>
  <c r="L61" i="49"/>
  <c r="F59" i="49"/>
  <c r="S56" i="49"/>
  <c r="R11" i="49"/>
  <c r="U11" i="49" s="1"/>
  <c r="H11" i="49"/>
  <c r="W102" i="49"/>
  <c r="V336" i="49"/>
  <c r="N336" i="49"/>
  <c r="AN11" i="49"/>
  <c r="AI11" i="49"/>
  <c r="S336" i="49"/>
  <c r="Q13" i="49"/>
  <c r="T10" i="49"/>
  <c r="Z10" i="49" s="1"/>
  <c r="AP10" i="49" s="1"/>
  <c r="S103" i="49"/>
  <c r="W289" i="49"/>
  <c r="AA10" i="49"/>
  <c r="X10" i="49"/>
  <c r="G12" i="49"/>
  <c r="O12" i="49"/>
  <c r="P12" i="49" s="1"/>
  <c r="K12" i="49" s="1"/>
  <c r="H290" i="49"/>
  <c r="R290" i="49"/>
  <c r="U290" i="49" s="1"/>
  <c r="X290" i="49" s="1"/>
  <c r="AB6" i="44"/>
  <c r="L14" i="49"/>
  <c r="F13" i="49" s="1"/>
  <c r="G104" i="49"/>
  <c r="O104" i="49"/>
  <c r="P104" i="49" s="1"/>
  <c r="M104" i="49" s="1"/>
  <c r="V56" i="49"/>
  <c r="N56" i="49"/>
  <c r="AG12" i="49"/>
  <c r="T102" i="49"/>
  <c r="T103" i="49"/>
  <c r="H245" i="49"/>
  <c r="R245" i="49"/>
  <c r="U245" i="49" s="1"/>
  <c r="X245" i="49" s="1"/>
  <c r="AC8" i="44"/>
  <c r="L107" i="49"/>
  <c r="F106" i="49" s="1"/>
  <c r="S148" i="49"/>
  <c r="T56" i="49"/>
  <c r="S102" i="49"/>
  <c r="W244" i="49"/>
  <c r="O292" i="49"/>
  <c r="P292" i="49" s="1"/>
  <c r="K292" i="49" s="1"/>
  <c r="J292" i="49" s="1"/>
  <c r="G292" i="49"/>
  <c r="AF11" i="49"/>
  <c r="AK11" i="49"/>
  <c r="AJ9" i="49"/>
  <c r="AE9" i="49"/>
  <c r="S9" i="49"/>
  <c r="Y9" i="49" s="1"/>
  <c r="R149" i="49"/>
  <c r="U149" i="49" s="1"/>
  <c r="X149" i="49" s="1"/>
  <c r="H149" i="49"/>
  <c r="T289" i="49"/>
  <c r="J289" i="49"/>
  <c r="O200" i="49"/>
  <c r="P200" i="49" s="1"/>
  <c r="K200" i="49" s="1"/>
  <c r="G200" i="49"/>
  <c r="AD9" i="49"/>
  <c r="AQ9" i="49"/>
  <c r="C8" i="34" s="1"/>
  <c r="AD8" i="49"/>
  <c r="AQ8" i="49"/>
  <c r="C7" i="34" s="1"/>
  <c r="G337" i="49"/>
  <c r="O337" i="49"/>
  <c r="P337" i="49" s="1"/>
  <c r="K337" i="49" s="1"/>
  <c r="M337" i="49"/>
  <c r="F150" i="49"/>
  <c r="G58" i="49"/>
  <c r="O58" i="49"/>
  <c r="P58" i="49" s="1"/>
  <c r="K58" i="49" s="1"/>
  <c r="V148" i="49"/>
  <c r="V289" i="49"/>
  <c r="J11" i="49"/>
  <c r="V244" i="49"/>
  <c r="R246" i="49"/>
  <c r="U246" i="49" s="1"/>
  <c r="X246" i="49" s="1"/>
  <c r="H246" i="49"/>
  <c r="E11" i="31"/>
  <c r="E12" i="31"/>
  <c r="E13" i="31"/>
  <c r="E9" i="31"/>
  <c r="E8" i="31"/>
  <c r="E16" i="31"/>
  <c r="E40" i="31"/>
  <c r="E15" i="31"/>
  <c r="E19" i="31"/>
  <c r="E14" i="31"/>
  <c r="E22" i="31"/>
  <c r="E28" i="31"/>
  <c r="E17" i="31"/>
  <c r="E18" i="31"/>
  <c r="E10" i="31"/>
  <c r="AO9" i="49" l="1"/>
  <c r="T1004" i="49"/>
  <c r="W433" i="49"/>
  <c r="M619" i="49"/>
  <c r="S480" i="49"/>
  <c r="K434" i="49"/>
  <c r="J434" i="49" s="1"/>
  <c r="M908" i="49"/>
  <c r="N908" i="49" s="1"/>
  <c r="M200" i="49"/>
  <c r="N200" i="49" s="1"/>
  <c r="W480" i="49"/>
  <c r="T525" i="49"/>
  <c r="M1006" i="49"/>
  <c r="F202" i="49"/>
  <c r="F1053" i="49"/>
  <c r="K861" i="49"/>
  <c r="T861" i="49" s="1"/>
  <c r="K955" i="49"/>
  <c r="J955" i="49" s="1"/>
  <c r="M955" i="49"/>
  <c r="V955" i="49" s="1"/>
  <c r="V433" i="49"/>
  <c r="K435" i="49"/>
  <c r="J435" i="49" s="1"/>
  <c r="T433" i="49"/>
  <c r="W859" i="49"/>
  <c r="S573" i="49"/>
  <c r="AO10" i="49"/>
  <c r="V524" i="49"/>
  <c r="K291" i="49"/>
  <c r="J291" i="49" s="1"/>
  <c r="M58" i="49"/>
  <c r="N58" i="49" s="1"/>
  <c r="J1051" i="49"/>
  <c r="J1005" i="49"/>
  <c r="J481" i="49"/>
  <c r="O668" i="49"/>
  <c r="P668" i="49" s="1"/>
  <c r="G668" i="49"/>
  <c r="O715" i="49"/>
  <c r="P715" i="49" s="1"/>
  <c r="K715" i="49" s="1"/>
  <c r="J715" i="49" s="1"/>
  <c r="G715" i="49"/>
  <c r="J815" i="49"/>
  <c r="J908" i="49"/>
  <c r="N388" i="49"/>
  <c r="J526" i="49"/>
  <c r="H481" i="49"/>
  <c r="R481" i="49"/>
  <c r="U481" i="49" s="1"/>
  <c r="X481" i="49" s="1"/>
  <c r="H1051" i="49"/>
  <c r="R1051" i="49"/>
  <c r="U1051" i="49" s="1"/>
  <c r="X1051" i="49" s="1"/>
  <c r="AO22" i="44"/>
  <c r="L717" i="49"/>
  <c r="O201" i="49"/>
  <c r="P201" i="49" s="1"/>
  <c r="K201" i="49" s="1"/>
  <c r="T387" i="49"/>
  <c r="J387" i="49"/>
  <c r="S387" i="49" s="1"/>
  <c r="H1006" i="49"/>
  <c r="R1006" i="49"/>
  <c r="U1006" i="49" s="1"/>
  <c r="X1006" i="49" s="1"/>
  <c r="AK17" i="44"/>
  <c r="L529" i="49"/>
  <c r="V859" i="49"/>
  <c r="G816" i="49"/>
  <c r="O816" i="49"/>
  <c r="P816" i="49" s="1"/>
  <c r="K816" i="49" s="1"/>
  <c r="S859" i="49"/>
  <c r="AF714" i="49"/>
  <c r="Z714" i="49"/>
  <c r="T714" i="49"/>
  <c r="AK714" i="49"/>
  <c r="AP714" i="49"/>
  <c r="H955" i="49"/>
  <c r="R955" i="49"/>
  <c r="U955" i="49" s="1"/>
  <c r="X955" i="49" s="1"/>
  <c r="H619" i="49"/>
  <c r="R619" i="49"/>
  <c r="U619" i="49" s="1"/>
  <c r="X619" i="49" s="1"/>
  <c r="T573" i="49"/>
  <c r="AP23" i="44"/>
  <c r="L764" i="49"/>
  <c r="AM666" i="49"/>
  <c r="AH666" i="49"/>
  <c r="AR666" i="49"/>
  <c r="AB666" i="49"/>
  <c r="V666" i="49"/>
  <c r="F60" i="49"/>
  <c r="G338" i="49"/>
  <c r="H338" i="49" s="1"/>
  <c r="O1052" i="49"/>
  <c r="P1052" i="49" s="1"/>
  <c r="G1052" i="49"/>
  <c r="Z666" i="49"/>
  <c r="AF666" i="49"/>
  <c r="T666" i="49"/>
  <c r="AK666" i="49"/>
  <c r="AP666" i="49"/>
  <c r="AL15" i="44"/>
  <c r="L438" i="49"/>
  <c r="M526" i="49"/>
  <c r="V813" i="49"/>
  <c r="S1004" i="49"/>
  <c r="AM19" i="44"/>
  <c r="L577" i="49"/>
  <c r="AR714" i="49"/>
  <c r="AH714" i="49"/>
  <c r="AB714" i="49"/>
  <c r="AM714" i="49"/>
  <c r="V714" i="49"/>
  <c r="AY26" i="44"/>
  <c r="L911" i="49"/>
  <c r="F910" i="49" s="1"/>
  <c r="W814" i="49"/>
  <c r="H861" i="49"/>
  <c r="R861" i="49"/>
  <c r="U861" i="49" s="1"/>
  <c r="X861" i="49" s="1"/>
  <c r="H860" i="49"/>
  <c r="R860" i="49"/>
  <c r="U860" i="49" s="1"/>
  <c r="X860" i="49" s="1"/>
  <c r="O389" i="49"/>
  <c r="P389" i="49" s="1"/>
  <c r="M389" i="49" s="1"/>
  <c r="G389" i="49"/>
  <c r="G1007" i="49"/>
  <c r="O1007" i="49"/>
  <c r="P1007" i="49" s="1"/>
  <c r="K1007" i="49" s="1"/>
  <c r="J1007" i="49" s="1"/>
  <c r="O1100" i="49"/>
  <c r="P1100" i="49" s="1"/>
  <c r="M1100" i="49" s="1"/>
  <c r="N1100" i="49" s="1"/>
  <c r="G1100" i="49"/>
  <c r="AN21" i="44"/>
  <c r="L670" i="49"/>
  <c r="F669" i="49" s="1"/>
  <c r="T814" i="49"/>
  <c r="J814" i="49"/>
  <c r="S814" i="49" s="1"/>
  <c r="T907" i="49"/>
  <c r="V525" i="49"/>
  <c r="N525" i="49"/>
  <c r="W525" i="49" s="1"/>
  <c r="H291" i="49"/>
  <c r="O620" i="49"/>
  <c r="P620" i="49" s="1"/>
  <c r="K620" i="49" s="1"/>
  <c r="G620" i="49"/>
  <c r="J574" i="49"/>
  <c r="T813" i="49"/>
  <c r="G909" i="49"/>
  <c r="O909" i="49"/>
  <c r="P909" i="49" s="1"/>
  <c r="W573" i="49"/>
  <c r="S813" i="49"/>
  <c r="W1004" i="49"/>
  <c r="AL16" i="44"/>
  <c r="L484" i="49"/>
  <c r="F483" i="49" s="1"/>
  <c r="S433" i="49"/>
  <c r="V814" i="49"/>
  <c r="O482" i="49"/>
  <c r="P482" i="49" s="1"/>
  <c r="K482" i="49" s="1"/>
  <c r="J482" i="49" s="1"/>
  <c r="G482" i="49"/>
  <c r="H666" i="49"/>
  <c r="R666" i="49"/>
  <c r="U666" i="49" s="1"/>
  <c r="X666" i="49" s="1"/>
  <c r="AX25" i="44"/>
  <c r="L864" i="49"/>
  <c r="M574" i="49"/>
  <c r="H434" i="49"/>
  <c r="R434" i="49"/>
  <c r="U434" i="49" s="1"/>
  <c r="X434" i="49" s="1"/>
  <c r="F436" i="49"/>
  <c r="AZ27" i="44"/>
  <c r="L958" i="49"/>
  <c r="F957" i="49" s="1"/>
  <c r="M1005" i="49"/>
  <c r="S907" i="49"/>
  <c r="H435" i="49"/>
  <c r="R435" i="49"/>
  <c r="U435" i="49" s="1"/>
  <c r="X435" i="49" s="1"/>
  <c r="H714" i="49"/>
  <c r="R714" i="49"/>
  <c r="U714" i="49" s="1"/>
  <c r="X714" i="49" s="1"/>
  <c r="M815" i="49"/>
  <c r="F762" i="49"/>
  <c r="O956" i="49"/>
  <c r="P956" i="49" s="1"/>
  <c r="K956" i="49" s="1"/>
  <c r="G956" i="49"/>
  <c r="W714" i="49"/>
  <c r="AS714" i="49"/>
  <c r="AC714" i="49"/>
  <c r="AN714" i="49"/>
  <c r="AI714" i="49"/>
  <c r="G667" i="49"/>
  <c r="O667" i="49"/>
  <c r="P667" i="49" s="1"/>
  <c r="K667" i="49" s="1"/>
  <c r="K860" i="49"/>
  <c r="AK14" i="44"/>
  <c r="L391" i="49"/>
  <c r="Y666" i="49"/>
  <c r="AJ666" i="49"/>
  <c r="AO666" i="49"/>
  <c r="AE666" i="49"/>
  <c r="S666" i="49"/>
  <c r="H526" i="49"/>
  <c r="R526" i="49"/>
  <c r="U526" i="49" s="1"/>
  <c r="X526" i="49" s="1"/>
  <c r="BF31" i="44"/>
  <c r="L1102" i="49"/>
  <c r="E45" i="41"/>
  <c r="H574" i="49"/>
  <c r="R574" i="49"/>
  <c r="U574" i="49" s="1"/>
  <c r="X574" i="49" s="1"/>
  <c r="V1004" i="49"/>
  <c r="M1051" i="49"/>
  <c r="F527" i="49"/>
  <c r="K388" i="49"/>
  <c r="T859" i="49"/>
  <c r="BE30" i="44"/>
  <c r="L1055" i="49"/>
  <c r="AM20" i="44"/>
  <c r="L623" i="49"/>
  <c r="W524" i="49"/>
  <c r="W813" i="49"/>
  <c r="F575" i="49"/>
  <c r="F621" i="49"/>
  <c r="S524" i="49"/>
  <c r="N861" i="49"/>
  <c r="M481" i="49"/>
  <c r="H908" i="49"/>
  <c r="R908" i="49"/>
  <c r="U908" i="49" s="1"/>
  <c r="X908" i="49" s="1"/>
  <c r="F716" i="49"/>
  <c r="BE29" i="44"/>
  <c r="L1009" i="49"/>
  <c r="F1008" i="49" s="1"/>
  <c r="G1053" i="49"/>
  <c r="H388" i="49"/>
  <c r="R388" i="49"/>
  <c r="U388" i="49" s="1"/>
  <c r="X388" i="49" s="1"/>
  <c r="AS666" i="49"/>
  <c r="AI666" i="49"/>
  <c r="W666" i="49"/>
  <c r="AN666" i="49"/>
  <c r="AC666" i="49"/>
  <c r="W907" i="49"/>
  <c r="N1006" i="49"/>
  <c r="F862" i="49"/>
  <c r="V573" i="49"/>
  <c r="AX24" i="44"/>
  <c r="L818" i="49"/>
  <c r="H1005" i="49"/>
  <c r="R1005" i="49"/>
  <c r="U1005" i="49" s="1"/>
  <c r="X1005" i="49" s="1"/>
  <c r="AJ714" i="49"/>
  <c r="AE714" i="49"/>
  <c r="S714" i="49"/>
  <c r="Y714" i="49"/>
  <c r="AO714" i="49"/>
  <c r="V907" i="49"/>
  <c r="N955" i="49"/>
  <c r="W955" i="49" s="1"/>
  <c r="N619" i="49"/>
  <c r="H815" i="49"/>
  <c r="R815" i="49"/>
  <c r="U815" i="49" s="1"/>
  <c r="X815" i="49" s="1"/>
  <c r="T524" i="49"/>
  <c r="H1099" i="49"/>
  <c r="R1099" i="49"/>
  <c r="U1099" i="49" s="1"/>
  <c r="X1099" i="49" s="1"/>
  <c r="S525" i="49"/>
  <c r="K104" i="49"/>
  <c r="J104" i="49" s="1"/>
  <c r="F151" i="49"/>
  <c r="O151" i="49" s="1"/>
  <c r="P151" i="49" s="1"/>
  <c r="K151" i="49" s="1"/>
  <c r="M105" i="49"/>
  <c r="N105" i="49" s="1"/>
  <c r="O13" i="49"/>
  <c r="P13" i="49" s="1"/>
  <c r="K13" i="49" s="1"/>
  <c r="J13" i="49" s="1"/>
  <c r="G13" i="49"/>
  <c r="J200" i="49"/>
  <c r="G60" i="49"/>
  <c r="O60" i="49"/>
  <c r="P60" i="49" s="1"/>
  <c r="M60" i="49" s="1"/>
  <c r="J105" i="49"/>
  <c r="G248" i="49"/>
  <c r="O248" i="49"/>
  <c r="P248" i="49" s="1"/>
  <c r="K248" i="49" s="1"/>
  <c r="G106" i="49"/>
  <c r="O106" i="49"/>
  <c r="P106" i="49" s="1"/>
  <c r="K106" i="49" s="1"/>
  <c r="J106" i="49" s="1"/>
  <c r="AF12" i="49"/>
  <c r="AK12" i="49"/>
  <c r="J12" i="49"/>
  <c r="M201" i="49"/>
  <c r="N104" i="49"/>
  <c r="N338" i="49"/>
  <c r="V291" i="49"/>
  <c r="AD7" i="44"/>
  <c r="L62" i="49"/>
  <c r="AC9" i="44"/>
  <c r="L153" i="49"/>
  <c r="H201" i="49"/>
  <c r="R201" i="49"/>
  <c r="U201" i="49" s="1"/>
  <c r="X201" i="49" s="1"/>
  <c r="T149" i="49"/>
  <c r="J149" i="49"/>
  <c r="S11" i="49"/>
  <c r="Y11" i="49" s="1"/>
  <c r="AJ11" i="49"/>
  <c r="AE11" i="49"/>
  <c r="R337" i="49"/>
  <c r="U337" i="49" s="1"/>
  <c r="X337" i="49" s="1"/>
  <c r="H337" i="49"/>
  <c r="AQ10" i="49"/>
  <c r="C9" i="34" s="1"/>
  <c r="AD10" i="49"/>
  <c r="V246" i="49"/>
  <c r="AG13" i="49"/>
  <c r="W336" i="49"/>
  <c r="W103" i="49"/>
  <c r="S290" i="49"/>
  <c r="K247" i="49"/>
  <c r="V57" i="49"/>
  <c r="N57" i="49"/>
  <c r="S246" i="49"/>
  <c r="H105" i="49"/>
  <c r="R105" i="49"/>
  <c r="U105" i="49" s="1"/>
  <c r="X105" i="49" s="1"/>
  <c r="R12" i="49"/>
  <c r="U12" i="49" s="1"/>
  <c r="H12" i="49"/>
  <c r="H58" i="49"/>
  <c r="R58" i="49"/>
  <c r="U58" i="49" s="1"/>
  <c r="X58" i="49" s="1"/>
  <c r="R200" i="49"/>
  <c r="U200" i="49" s="1"/>
  <c r="X200" i="49" s="1"/>
  <c r="H200" i="49"/>
  <c r="W290" i="49"/>
  <c r="T246" i="49"/>
  <c r="V245" i="49"/>
  <c r="AL13" i="49"/>
  <c r="H247" i="49"/>
  <c r="R247" i="49"/>
  <c r="U247" i="49" s="1"/>
  <c r="X247" i="49" s="1"/>
  <c r="T57" i="49"/>
  <c r="J57" i="49"/>
  <c r="Q14" i="49"/>
  <c r="AG14" i="49" s="1"/>
  <c r="O339" i="49"/>
  <c r="P339" i="49" s="1"/>
  <c r="M339" i="49" s="1"/>
  <c r="G339" i="49"/>
  <c r="G202" i="49"/>
  <c r="O202" i="49"/>
  <c r="P202" i="49" s="1"/>
  <c r="M202" i="49" s="1"/>
  <c r="V58" i="49"/>
  <c r="G293" i="49"/>
  <c r="O293" i="49"/>
  <c r="P293" i="49" s="1"/>
  <c r="M293" i="49" s="1"/>
  <c r="N293" i="49" s="1"/>
  <c r="V11" i="49"/>
  <c r="AB11" i="49" s="1"/>
  <c r="AR11" i="49" s="1"/>
  <c r="S245" i="49"/>
  <c r="W58" i="49"/>
  <c r="AD8" i="44"/>
  <c r="L108" i="49"/>
  <c r="F107" i="49" s="1"/>
  <c r="X11" i="49"/>
  <c r="AA11" i="49"/>
  <c r="V149" i="49"/>
  <c r="N149" i="49"/>
  <c r="G150" i="49"/>
  <c r="O150" i="49"/>
  <c r="P150" i="49" s="1"/>
  <c r="M150" i="49" s="1"/>
  <c r="N150" i="49" s="1"/>
  <c r="N337" i="49"/>
  <c r="S289" i="49"/>
  <c r="W56" i="49"/>
  <c r="M12" i="49"/>
  <c r="T290" i="49"/>
  <c r="AH11" i="44"/>
  <c r="L250" i="49"/>
  <c r="W246" i="49"/>
  <c r="H292" i="49"/>
  <c r="R292" i="49"/>
  <c r="U292" i="49" s="1"/>
  <c r="X292" i="49" s="1"/>
  <c r="AC6" i="44"/>
  <c r="L15" i="49"/>
  <c r="W291" i="49"/>
  <c r="T245" i="49"/>
  <c r="J58" i="49"/>
  <c r="J337" i="49"/>
  <c r="T11" i="49"/>
  <c r="Z11" i="49" s="1"/>
  <c r="AP11" i="49" s="1"/>
  <c r="M292" i="49"/>
  <c r="R104" i="49"/>
  <c r="U104" i="49" s="1"/>
  <c r="X104" i="49" s="1"/>
  <c r="H104" i="49"/>
  <c r="W11" i="49"/>
  <c r="AC11" i="49" s="1"/>
  <c r="AS11" i="49" s="1"/>
  <c r="O59" i="49"/>
  <c r="P59" i="49" s="1"/>
  <c r="M59" i="49" s="1"/>
  <c r="G59" i="49"/>
  <c r="AG13" i="44"/>
  <c r="L341" i="49"/>
  <c r="K338" i="49"/>
  <c r="W245" i="49"/>
  <c r="T199" i="49"/>
  <c r="J199" i="49"/>
  <c r="F61" i="49"/>
  <c r="AG12" i="44"/>
  <c r="L295" i="49"/>
  <c r="F294" i="49" s="1"/>
  <c r="S291" i="49"/>
  <c r="AH10" i="44"/>
  <c r="L204" i="49"/>
  <c r="F203" i="49" s="1"/>
  <c r="V290" i="49"/>
  <c r="V199" i="49"/>
  <c r="N199" i="49"/>
  <c r="E38" i="31"/>
  <c r="E37" i="31"/>
  <c r="E34" i="31"/>
  <c r="E26" i="31"/>
  <c r="E25" i="31"/>
  <c r="E31" i="31"/>
  <c r="K26" i="41"/>
  <c r="G26" i="31"/>
  <c r="E27" i="31"/>
  <c r="K20" i="41"/>
  <c r="G16" i="41"/>
  <c r="F16" i="31" s="1"/>
  <c r="D15" i="41"/>
  <c r="G38" i="31"/>
  <c r="K29" i="41"/>
  <c r="E39" i="31"/>
  <c r="D7" i="41"/>
  <c r="D8" i="41" s="1"/>
  <c r="G8" i="41"/>
  <c r="F8" i="31" s="1"/>
  <c r="Q61" i="49" s="1"/>
  <c r="D9" i="41"/>
  <c r="G28" i="31"/>
  <c r="G37" i="31"/>
  <c r="G19" i="31"/>
  <c r="G34" i="31"/>
  <c r="G31" i="31"/>
  <c r="E20" i="31"/>
  <c r="G13" i="31"/>
  <c r="E29" i="31"/>
  <c r="G11" i="31"/>
  <c r="D12" i="31"/>
  <c r="D11" i="31"/>
  <c r="G10" i="31"/>
  <c r="D12" i="41"/>
  <c r="G11" i="41"/>
  <c r="G8" i="31"/>
  <c r="G12" i="31"/>
  <c r="D13" i="31"/>
  <c r="D14" i="31" s="1"/>
  <c r="G15" i="41"/>
  <c r="F15" i="31" s="1"/>
  <c r="D16" i="41"/>
  <c r="D17" i="41" s="1"/>
  <c r="D18" i="41" s="1"/>
  <c r="G17" i="31"/>
  <c r="G22" i="31"/>
  <c r="D15" i="31"/>
  <c r="G14" i="31"/>
  <c r="K22" i="41"/>
  <c r="G40" i="31"/>
  <c r="G9" i="31"/>
  <c r="G7" i="31"/>
  <c r="D8" i="31"/>
  <c r="D9" i="31" s="1"/>
  <c r="D10" i="31" s="1"/>
  <c r="D7" i="31"/>
  <c r="D11" i="41"/>
  <c r="K34" i="41"/>
  <c r="E41" i="31"/>
  <c r="G35" i="31"/>
  <c r="G12" i="41"/>
  <c r="F12" i="31" s="1"/>
  <c r="D13" i="41"/>
  <c r="D19" i="31"/>
  <c r="G18" i="31"/>
  <c r="K32" i="41"/>
  <c r="H32" i="31" s="1"/>
  <c r="K19" i="41"/>
  <c r="H19" i="31" s="1"/>
  <c r="K25" i="41"/>
  <c r="G17" i="41"/>
  <c r="F17" i="31" s="1"/>
  <c r="G9" i="41"/>
  <c r="F9" i="31" s="1"/>
  <c r="Q107" i="49" s="1"/>
  <c r="D10" i="41"/>
  <c r="K31" i="41"/>
  <c r="G15" i="31"/>
  <c r="D16" i="31"/>
  <c r="G25" i="31"/>
  <c r="D17" i="31"/>
  <c r="D18" i="31" s="1"/>
  <c r="G16" i="31"/>
  <c r="D19" i="41"/>
  <c r="D20" i="41" s="1"/>
  <c r="D14" i="41"/>
  <c r="G13" i="41"/>
  <c r="F13" i="31" s="1"/>
  <c r="Q294" i="49" s="1"/>
  <c r="G32" i="31"/>
  <c r="E23" i="31"/>
  <c r="R338" i="49" l="1"/>
  <c r="U338" i="49" s="1"/>
  <c r="X338" i="49" s="1"/>
  <c r="T291" i="49"/>
  <c r="J861" i="49"/>
  <c r="S861" i="49" s="1"/>
  <c r="W1006" i="49"/>
  <c r="W861" i="49"/>
  <c r="M482" i="49"/>
  <c r="V482" i="49" s="1"/>
  <c r="M667" i="49"/>
  <c r="N667" i="49" s="1"/>
  <c r="M13" i="49"/>
  <c r="N13" i="49" s="1"/>
  <c r="AN13" i="49" s="1"/>
  <c r="O1053" i="49"/>
  <c r="P1053" i="49" s="1"/>
  <c r="M1053" i="49" s="1"/>
  <c r="N1053" i="49" s="1"/>
  <c r="F1054" i="49"/>
  <c r="O1054" i="49" s="1"/>
  <c r="P1054" i="49" s="1"/>
  <c r="K1054" i="49" s="1"/>
  <c r="J1054" i="49" s="1"/>
  <c r="F622" i="49"/>
  <c r="F528" i="49"/>
  <c r="K293" i="49"/>
  <c r="J293" i="49" s="1"/>
  <c r="M715" i="49"/>
  <c r="N715" i="49" s="1"/>
  <c r="T58" i="49"/>
  <c r="M106" i="49"/>
  <c r="N106" i="49" s="1"/>
  <c r="W619" i="49"/>
  <c r="S619" i="49"/>
  <c r="V435" i="49"/>
  <c r="F863" i="49"/>
  <c r="G863" i="49" s="1"/>
  <c r="G151" i="49"/>
  <c r="H151" i="49" s="1"/>
  <c r="M1007" i="49"/>
  <c r="T1051" i="49"/>
  <c r="V908" i="49"/>
  <c r="W860" i="49"/>
  <c r="F152" i="49"/>
  <c r="F437" i="49"/>
  <c r="O437" i="49" s="1"/>
  <c r="P437" i="49" s="1"/>
  <c r="S526" i="49"/>
  <c r="K59" i="49"/>
  <c r="J59" i="49" s="1"/>
  <c r="V619" i="49"/>
  <c r="K1052" i="49"/>
  <c r="M1052" i="49"/>
  <c r="J816" i="49"/>
  <c r="J620" i="49"/>
  <c r="K668" i="49"/>
  <c r="M668" i="49"/>
  <c r="O910" i="49"/>
  <c r="P910" i="49" s="1"/>
  <c r="M910" i="49" s="1"/>
  <c r="G910" i="49"/>
  <c r="J956" i="49"/>
  <c r="K909" i="49"/>
  <c r="M909" i="49"/>
  <c r="G1054" i="49"/>
  <c r="G669" i="49"/>
  <c r="O669" i="49"/>
  <c r="P669" i="49" s="1"/>
  <c r="K669" i="49" s="1"/>
  <c r="T388" i="49"/>
  <c r="J388" i="49"/>
  <c r="S388" i="49" s="1"/>
  <c r="T1099" i="49"/>
  <c r="O716" i="49"/>
  <c r="P716" i="49" s="1"/>
  <c r="M716" i="49" s="1"/>
  <c r="N716" i="49" s="1"/>
  <c r="G716" i="49"/>
  <c r="G527" i="49"/>
  <c r="O527" i="49"/>
  <c r="P527" i="49" s="1"/>
  <c r="K527" i="49" s="1"/>
  <c r="J527" i="49" s="1"/>
  <c r="P762" i="49"/>
  <c r="N762" i="49"/>
  <c r="J762" i="49"/>
  <c r="O762" i="49"/>
  <c r="M762" i="49"/>
  <c r="K762" i="49"/>
  <c r="G762" i="49"/>
  <c r="H389" i="49"/>
  <c r="R389" i="49"/>
  <c r="U389" i="49" s="1"/>
  <c r="X389" i="49" s="1"/>
  <c r="AN19" i="44"/>
  <c r="L578" i="49"/>
  <c r="H1052" i="49"/>
  <c r="R1052" i="49"/>
  <c r="U1052" i="49" s="1"/>
  <c r="X1052" i="49" s="1"/>
  <c r="AQ23" i="44"/>
  <c r="L765" i="49"/>
  <c r="T435" i="49"/>
  <c r="H816" i="49"/>
  <c r="R816" i="49"/>
  <c r="U816" i="49" s="1"/>
  <c r="X816" i="49" s="1"/>
  <c r="V388" i="49"/>
  <c r="H715" i="49"/>
  <c r="R715" i="49"/>
  <c r="U715" i="49" s="1"/>
  <c r="X715" i="49" s="1"/>
  <c r="S481" i="49"/>
  <c r="O528" i="49"/>
  <c r="P528" i="49" s="1"/>
  <c r="K528" i="49" s="1"/>
  <c r="G528" i="49"/>
  <c r="W388" i="49"/>
  <c r="BG31" i="44"/>
  <c r="L1103" i="49"/>
  <c r="E46" i="41"/>
  <c r="V815" i="49"/>
  <c r="N815" i="49"/>
  <c r="W815" i="49" s="1"/>
  <c r="V574" i="49"/>
  <c r="N574" i="49"/>
  <c r="W574" i="49" s="1"/>
  <c r="F390" i="49"/>
  <c r="H482" i="49"/>
  <c r="R482" i="49"/>
  <c r="U482" i="49" s="1"/>
  <c r="X482" i="49" s="1"/>
  <c r="AM16" i="44"/>
  <c r="L485" i="49"/>
  <c r="Q485" i="49" s="1"/>
  <c r="K1100" i="49"/>
  <c r="T574" i="49"/>
  <c r="W908" i="49"/>
  <c r="S908" i="49"/>
  <c r="T481" i="49"/>
  <c r="G575" i="49"/>
  <c r="O575" i="49"/>
  <c r="P575" i="49" s="1"/>
  <c r="M575" i="49" s="1"/>
  <c r="O622" i="49"/>
  <c r="P622" i="49" s="1"/>
  <c r="K622" i="49" s="1"/>
  <c r="G622" i="49"/>
  <c r="AO21" i="44"/>
  <c r="L671" i="49"/>
  <c r="F670" i="49" s="1"/>
  <c r="S1099" i="49"/>
  <c r="AM15" i="44"/>
  <c r="L439" i="49"/>
  <c r="F438" i="49" s="1"/>
  <c r="AY24" i="44"/>
  <c r="L819" i="49"/>
  <c r="F817" i="49"/>
  <c r="AL14" i="44"/>
  <c r="L392" i="49"/>
  <c r="H667" i="49"/>
  <c r="R667" i="49"/>
  <c r="U667" i="49" s="1"/>
  <c r="X667" i="49" s="1"/>
  <c r="W434" i="49"/>
  <c r="H1007" i="49"/>
  <c r="R1007" i="49"/>
  <c r="U1007" i="49" s="1"/>
  <c r="X1007" i="49" s="1"/>
  <c r="S434" i="49"/>
  <c r="W1099" i="49"/>
  <c r="F576" i="49"/>
  <c r="T908" i="49"/>
  <c r="S1005" i="49"/>
  <c r="V389" i="49"/>
  <c r="AP22" i="44"/>
  <c r="L718" i="49"/>
  <c r="V200" i="49"/>
  <c r="V481" i="49"/>
  <c r="N481" i="49"/>
  <c r="W481" i="49" s="1"/>
  <c r="AN20" i="44"/>
  <c r="L624" i="49"/>
  <c r="V1051" i="49"/>
  <c r="N1051" i="49"/>
  <c r="W1051" i="49" s="1"/>
  <c r="T860" i="49"/>
  <c r="J860" i="49"/>
  <c r="S860" i="49" s="1"/>
  <c r="V860" i="49"/>
  <c r="M956" i="49"/>
  <c r="V1005" i="49"/>
  <c r="N1005" i="49"/>
  <c r="W1005" i="49" s="1"/>
  <c r="F1101" i="49"/>
  <c r="M620" i="49"/>
  <c r="S1006" i="49"/>
  <c r="H1100" i="49"/>
  <c r="R1100" i="49"/>
  <c r="U1100" i="49" s="1"/>
  <c r="X1100" i="49" s="1"/>
  <c r="W435" i="49"/>
  <c r="V1006" i="49"/>
  <c r="T619" i="49"/>
  <c r="V434" i="49"/>
  <c r="AL17" i="44"/>
  <c r="L530" i="49"/>
  <c r="F529" i="49" s="1"/>
  <c r="S815" i="49"/>
  <c r="T1005" i="49"/>
  <c r="O862" i="49"/>
  <c r="P862" i="49" s="1"/>
  <c r="K862" i="49" s="1"/>
  <c r="G862" i="49"/>
  <c r="H1053" i="49"/>
  <c r="R1053" i="49"/>
  <c r="U1053" i="49" s="1"/>
  <c r="X1053" i="49" s="1"/>
  <c r="F763" i="49"/>
  <c r="H909" i="49"/>
  <c r="R909" i="49"/>
  <c r="U909" i="49" s="1"/>
  <c r="X909" i="49" s="1"/>
  <c r="T955" i="49"/>
  <c r="T1006" i="49"/>
  <c r="T434" i="49"/>
  <c r="V861" i="49"/>
  <c r="S955" i="49"/>
  <c r="T815" i="49"/>
  <c r="S1051" i="49"/>
  <c r="M248" i="49"/>
  <c r="N248" i="49" s="1"/>
  <c r="BF30" i="44"/>
  <c r="L1056" i="49"/>
  <c r="J667" i="49"/>
  <c r="H956" i="49"/>
  <c r="R956" i="49"/>
  <c r="U956" i="49" s="1"/>
  <c r="X956" i="49" s="1"/>
  <c r="BA27" i="44"/>
  <c r="L959" i="49"/>
  <c r="AY25" i="44"/>
  <c r="L865" i="49"/>
  <c r="V1099" i="49"/>
  <c r="H620" i="49"/>
  <c r="R620" i="49"/>
  <c r="U620" i="49" s="1"/>
  <c r="X620" i="49" s="1"/>
  <c r="N1007" i="49"/>
  <c r="N389" i="49"/>
  <c r="W389" i="49" s="1"/>
  <c r="G483" i="49"/>
  <c r="O483" i="49"/>
  <c r="P483" i="49" s="1"/>
  <c r="K483" i="49" s="1"/>
  <c r="J483" i="49" s="1"/>
  <c r="V526" i="49"/>
  <c r="N526" i="49"/>
  <c r="W526" i="49" s="1"/>
  <c r="S435" i="49"/>
  <c r="M816" i="49"/>
  <c r="H668" i="49"/>
  <c r="R668" i="49"/>
  <c r="U668" i="49" s="1"/>
  <c r="X668" i="49" s="1"/>
  <c r="O1008" i="49"/>
  <c r="P1008" i="49" s="1"/>
  <c r="M1008" i="49" s="1"/>
  <c r="G1008" i="49"/>
  <c r="BF29" i="44"/>
  <c r="L1010" i="49"/>
  <c r="G621" i="49"/>
  <c r="O621" i="49"/>
  <c r="P621" i="49" s="1"/>
  <c r="K621" i="49" s="1"/>
  <c r="J621" i="49" s="1"/>
  <c r="G436" i="49"/>
  <c r="O436" i="49"/>
  <c r="P436" i="49" s="1"/>
  <c r="K436" i="49" s="1"/>
  <c r="G957" i="49"/>
  <c r="O957" i="49"/>
  <c r="P957" i="49" s="1"/>
  <c r="K957" i="49" s="1"/>
  <c r="S574" i="49"/>
  <c r="K389" i="49"/>
  <c r="AZ26" i="44"/>
  <c r="L912" i="49"/>
  <c r="F911" i="49" s="1"/>
  <c r="T526" i="49"/>
  <c r="K150" i="49"/>
  <c r="J150" i="49" s="1"/>
  <c r="K60" i="49"/>
  <c r="J60" i="49" s="1"/>
  <c r="V337" i="49"/>
  <c r="W200" i="49"/>
  <c r="T292" i="49"/>
  <c r="S292" i="49"/>
  <c r="AO11" i="49"/>
  <c r="J248" i="49"/>
  <c r="AL107" i="49"/>
  <c r="AG107" i="49"/>
  <c r="N202" i="49"/>
  <c r="O294" i="49"/>
  <c r="P294" i="49" s="1"/>
  <c r="M294" i="49" s="1"/>
  <c r="G294" i="49"/>
  <c r="N59" i="49"/>
  <c r="N339" i="49"/>
  <c r="N60" i="49"/>
  <c r="AL61" i="49"/>
  <c r="AG61" i="49"/>
  <c r="AG294" i="49"/>
  <c r="AL294" i="49"/>
  <c r="AI10" i="44"/>
  <c r="L205" i="49"/>
  <c r="F204" i="49" s="1"/>
  <c r="O203" i="49"/>
  <c r="P203" i="49" s="1"/>
  <c r="G203" i="49"/>
  <c r="G107" i="49"/>
  <c r="O107" i="49"/>
  <c r="P107" i="49" s="1"/>
  <c r="K107" i="49" s="1"/>
  <c r="AM12" i="49"/>
  <c r="V12" i="49"/>
  <c r="AB12" i="49" s="1"/>
  <c r="AH12" i="49"/>
  <c r="N12" i="49"/>
  <c r="H150" i="49"/>
  <c r="R150" i="49"/>
  <c r="U150" i="49" s="1"/>
  <c r="X150" i="49" s="1"/>
  <c r="K202" i="49"/>
  <c r="AL14" i="49"/>
  <c r="T12" i="49"/>
  <c r="Z12" i="49" s="1"/>
  <c r="AP12" i="49" s="1"/>
  <c r="S200" i="49"/>
  <c r="O61" i="49"/>
  <c r="P61" i="49" s="1"/>
  <c r="M61" i="49" s="1"/>
  <c r="N61" i="49" s="1"/>
  <c r="G61" i="49"/>
  <c r="T338" i="49"/>
  <c r="J338" i="49"/>
  <c r="Q15" i="49"/>
  <c r="AL15" i="49" s="1"/>
  <c r="T104" i="49"/>
  <c r="G152" i="49"/>
  <c r="O152" i="49"/>
  <c r="P152" i="49" s="1"/>
  <c r="M152" i="49" s="1"/>
  <c r="AD9" i="44"/>
  <c r="L154" i="49"/>
  <c r="T105" i="49"/>
  <c r="W199" i="49"/>
  <c r="AD6" i="44"/>
  <c r="L16" i="49"/>
  <c r="F340" i="49"/>
  <c r="W337" i="49"/>
  <c r="R202" i="49"/>
  <c r="U202" i="49" s="1"/>
  <c r="X202" i="49" s="1"/>
  <c r="H202" i="49"/>
  <c r="T247" i="49"/>
  <c r="J247" i="49"/>
  <c r="W104" i="49"/>
  <c r="T201" i="49"/>
  <c r="J201" i="49"/>
  <c r="Q295" i="49"/>
  <c r="AG295" i="49" s="1"/>
  <c r="AH13" i="44"/>
  <c r="L342" i="49"/>
  <c r="V292" i="49"/>
  <c r="N292" i="49"/>
  <c r="AQ11" i="49"/>
  <c r="C10" i="34" s="1"/>
  <c r="AD11" i="49"/>
  <c r="V105" i="49"/>
  <c r="V201" i="49"/>
  <c r="N201" i="49"/>
  <c r="T200" i="49"/>
  <c r="AH12" i="44"/>
  <c r="L296" i="49"/>
  <c r="S199" i="49"/>
  <c r="V247" i="49"/>
  <c r="T337" i="49"/>
  <c r="AJ12" i="49"/>
  <c r="AE12" i="49"/>
  <c r="S12" i="49"/>
  <c r="Y12" i="49" s="1"/>
  <c r="R248" i="49"/>
  <c r="U248" i="49" s="1"/>
  <c r="X248" i="49" s="1"/>
  <c r="H248" i="49"/>
  <c r="AJ13" i="49"/>
  <c r="AE13" i="49"/>
  <c r="S337" i="49"/>
  <c r="W105" i="49"/>
  <c r="Q250" i="49"/>
  <c r="AG250" i="49" s="1"/>
  <c r="W149" i="49"/>
  <c r="Q108" i="49"/>
  <c r="AL108" i="49" s="1"/>
  <c r="F249" i="49"/>
  <c r="R293" i="49"/>
  <c r="U293" i="49" s="1"/>
  <c r="X293" i="49" s="1"/>
  <c r="H293" i="49"/>
  <c r="K339" i="49"/>
  <c r="S57" i="49"/>
  <c r="W247" i="49"/>
  <c r="Q62" i="49"/>
  <c r="AL62" i="49" s="1"/>
  <c r="W338" i="49"/>
  <c r="V104" i="49"/>
  <c r="S105" i="49"/>
  <c r="AH13" i="49"/>
  <c r="Q100" i="49"/>
  <c r="Q101" i="49"/>
  <c r="Q102" i="49"/>
  <c r="Q103" i="49"/>
  <c r="Q104" i="49"/>
  <c r="Q105" i="49"/>
  <c r="AI105" i="49" s="1"/>
  <c r="Q106" i="49"/>
  <c r="AK106" i="49" s="1"/>
  <c r="Q241" i="49"/>
  <c r="Q242" i="49"/>
  <c r="Q243" i="49"/>
  <c r="Q244" i="49"/>
  <c r="Q245" i="49"/>
  <c r="Q246" i="49"/>
  <c r="Z246" i="49" s="1"/>
  <c r="Q247" i="49"/>
  <c r="AK247" i="49" s="1"/>
  <c r="Q248" i="49"/>
  <c r="Q390" i="49"/>
  <c r="Q387" i="49"/>
  <c r="Q389" i="49"/>
  <c r="Q388" i="49"/>
  <c r="Q384" i="49"/>
  <c r="Q385" i="49"/>
  <c r="Q386" i="49"/>
  <c r="Q392" i="49"/>
  <c r="Q391" i="49"/>
  <c r="Q382" i="49"/>
  <c r="Q383" i="49"/>
  <c r="S58" i="49"/>
  <c r="AI11" i="44"/>
  <c r="L251" i="49"/>
  <c r="AE8" i="44"/>
  <c r="L109" i="49"/>
  <c r="F14" i="49"/>
  <c r="X12" i="49"/>
  <c r="AA12" i="49"/>
  <c r="W57" i="49"/>
  <c r="S149" i="49"/>
  <c r="AE7" i="44"/>
  <c r="L63" i="49"/>
  <c r="F62" i="49" s="1"/>
  <c r="V338" i="49"/>
  <c r="H106" i="49"/>
  <c r="R106" i="49"/>
  <c r="U106" i="49" s="1"/>
  <c r="X106" i="49" s="1"/>
  <c r="M151" i="49"/>
  <c r="R13" i="49"/>
  <c r="U13" i="49" s="1"/>
  <c r="H13" i="49"/>
  <c r="Q53" i="49"/>
  <c r="Q54" i="49"/>
  <c r="Q55" i="49"/>
  <c r="Q56" i="49"/>
  <c r="Q57" i="49"/>
  <c r="AE57" i="49" s="1"/>
  <c r="Q58" i="49"/>
  <c r="Q59" i="49"/>
  <c r="Q60" i="49"/>
  <c r="Q288" i="49"/>
  <c r="Q289" i="49"/>
  <c r="Q290" i="49"/>
  <c r="Y290" i="49" s="1"/>
  <c r="Q291" i="49"/>
  <c r="Z291" i="49" s="1"/>
  <c r="Q292" i="49"/>
  <c r="AM292" i="49" s="1"/>
  <c r="Q293" i="49"/>
  <c r="AM293" i="49" s="1"/>
  <c r="Q483" i="49"/>
  <c r="Q480" i="49"/>
  <c r="Q478" i="49"/>
  <c r="Q482" i="49"/>
  <c r="Q479" i="49"/>
  <c r="Q481" i="49"/>
  <c r="Q476" i="49"/>
  <c r="Q477" i="49"/>
  <c r="Q484" i="49"/>
  <c r="Q433" i="49"/>
  <c r="Q434" i="49"/>
  <c r="Q436" i="49"/>
  <c r="Q438" i="49"/>
  <c r="Q437" i="49"/>
  <c r="Q431" i="49"/>
  <c r="Q432" i="49"/>
  <c r="Q430" i="49"/>
  <c r="Q429" i="49"/>
  <c r="Q435" i="49"/>
  <c r="R59" i="49"/>
  <c r="U59" i="49" s="1"/>
  <c r="X59" i="49" s="1"/>
  <c r="H59" i="49"/>
  <c r="Q249" i="49"/>
  <c r="H339" i="49"/>
  <c r="R339" i="49"/>
  <c r="U339" i="49" s="1"/>
  <c r="X339" i="49" s="1"/>
  <c r="S104" i="49"/>
  <c r="R60" i="49"/>
  <c r="U60" i="49" s="1"/>
  <c r="X60" i="49" s="1"/>
  <c r="H60" i="49"/>
  <c r="J151" i="49"/>
  <c r="AK13" i="49"/>
  <c r="AF13" i="49"/>
  <c r="G18" i="41"/>
  <c r="F18" i="31" s="1"/>
  <c r="G10" i="41"/>
  <c r="F10" i="31" s="1"/>
  <c r="Q153" i="49" s="1"/>
  <c r="G14" i="41"/>
  <c r="F14" i="31" s="1"/>
  <c r="Q341" i="49" s="1"/>
  <c r="E32" i="31"/>
  <c r="E35" i="31"/>
  <c r="G19" i="41"/>
  <c r="F19" i="31" s="1"/>
  <c r="K13" i="41"/>
  <c r="H13" i="31" s="1"/>
  <c r="J13" i="31" s="1"/>
  <c r="K13" i="31" s="1"/>
  <c r="K9" i="41"/>
  <c r="L9" i="41" s="1"/>
  <c r="I9" i="31" s="1"/>
  <c r="K14" i="41"/>
  <c r="K10" i="41"/>
  <c r="H10" i="31" s="1"/>
  <c r="M9" i="31"/>
  <c r="K11" i="41"/>
  <c r="H11" i="31" s="1"/>
  <c r="L7" i="31"/>
  <c r="L15" i="31"/>
  <c r="K17" i="41"/>
  <c r="L17" i="41" s="1"/>
  <c r="I17" i="31" s="1"/>
  <c r="K16" i="41"/>
  <c r="F11" i="31"/>
  <c r="Q204" i="49" s="1"/>
  <c r="AG204" i="49" s="1"/>
  <c r="H31" i="31"/>
  <c r="M17" i="31"/>
  <c r="L17" i="31"/>
  <c r="L8" i="31"/>
  <c r="M8" i="31"/>
  <c r="M13" i="31"/>
  <c r="L13" i="31"/>
  <c r="H25" i="31"/>
  <c r="M12" i="31"/>
  <c r="L12" i="31"/>
  <c r="H34" i="31"/>
  <c r="H22" i="31"/>
  <c r="H26" i="31"/>
  <c r="K35" i="41"/>
  <c r="K28" i="41"/>
  <c r="L16" i="31"/>
  <c r="M15" i="31"/>
  <c r="L9" i="31"/>
  <c r="K15" i="41"/>
  <c r="D20" i="31"/>
  <c r="K8" i="41"/>
  <c r="G27" i="31"/>
  <c r="K27" i="41"/>
  <c r="H27" i="31" s="1"/>
  <c r="G23" i="31"/>
  <c r="E24" i="31"/>
  <c r="K18" i="41"/>
  <c r="K33" i="41"/>
  <c r="G41" i="31"/>
  <c r="E42" i="31"/>
  <c r="M7" i="31"/>
  <c r="K37" i="41"/>
  <c r="K21" i="41"/>
  <c r="D21" i="41"/>
  <c r="D22" i="41" s="1"/>
  <c r="D23" i="41" s="1"/>
  <c r="K12" i="41"/>
  <c r="K30" i="41"/>
  <c r="M16" i="31"/>
  <c r="K23" i="41"/>
  <c r="G29" i="31"/>
  <c r="H29" i="31"/>
  <c r="E30" i="31"/>
  <c r="H20" i="31"/>
  <c r="G20" i="31"/>
  <c r="E21" i="31"/>
  <c r="G39" i="31"/>
  <c r="AM13" i="49" l="1"/>
  <c r="AB57" i="49"/>
  <c r="Q439" i="49"/>
  <c r="N482" i="49"/>
  <c r="W482" i="49" s="1"/>
  <c r="AI13" i="49"/>
  <c r="V715" i="49"/>
  <c r="S482" i="49"/>
  <c r="M528" i="49"/>
  <c r="W667" i="49"/>
  <c r="K575" i="49"/>
  <c r="J575" i="49" s="1"/>
  <c r="G20" i="41"/>
  <c r="L20" i="41" s="1"/>
  <c r="I20" i="31" s="1"/>
  <c r="S715" i="49"/>
  <c r="S667" i="49"/>
  <c r="O863" i="49"/>
  <c r="P863" i="49" s="1"/>
  <c r="K863" i="49" s="1"/>
  <c r="J863" i="49" s="1"/>
  <c r="T715" i="49"/>
  <c r="W1007" i="49"/>
  <c r="S1007" i="49"/>
  <c r="R151" i="49"/>
  <c r="U151" i="49" s="1"/>
  <c r="X151" i="49" s="1"/>
  <c r="AC104" i="49"/>
  <c r="K294" i="49"/>
  <c r="G437" i="49"/>
  <c r="K716" i="49"/>
  <c r="J716" i="49" s="1"/>
  <c r="K1053" i="49"/>
  <c r="J1053" i="49" s="1"/>
  <c r="S1053" i="49" s="1"/>
  <c r="AF59" i="49"/>
  <c r="AG62" i="49"/>
  <c r="Y58" i="49"/>
  <c r="M483" i="49"/>
  <c r="W715" i="49"/>
  <c r="M957" i="49"/>
  <c r="N957" i="49" s="1"/>
  <c r="M669" i="49"/>
  <c r="N669" i="49" s="1"/>
  <c r="F818" i="49"/>
  <c r="O818" i="49" s="1"/>
  <c r="F1102" i="49"/>
  <c r="O1102" i="49" s="1"/>
  <c r="P1102" i="49" s="1"/>
  <c r="J669" i="49"/>
  <c r="J528" i="49"/>
  <c r="O911" i="49"/>
  <c r="P911" i="49" s="1"/>
  <c r="K911" i="49" s="1"/>
  <c r="J911" i="49" s="1"/>
  <c r="G911" i="49"/>
  <c r="J622" i="49"/>
  <c r="G670" i="49"/>
  <c r="O670" i="49"/>
  <c r="P670" i="49" s="1"/>
  <c r="J436" i="49"/>
  <c r="N1008" i="49"/>
  <c r="J862" i="49"/>
  <c r="N910" i="49"/>
  <c r="K437" i="49"/>
  <c r="M437" i="49"/>
  <c r="O529" i="49"/>
  <c r="P529" i="49" s="1"/>
  <c r="K529" i="49" s="1"/>
  <c r="G529" i="49"/>
  <c r="AZ24" i="44"/>
  <c r="L820" i="49"/>
  <c r="F819" i="49" s="1"/>
  <c r="BH31" i="44"/>
  <c r="L1104" i="49"/>
  <c r="E47" i="41"/>
  <c r="H762" i="49"/>
  <c r="R762" i="49"/>
  <c r="U762" i="49" s="1"/>
  <c r="X762" i="49" s="1"/>
  <c r="H910" i="49"/>
  <c r="R910" i="49"/>
  <c r="U910" i="49" s="1"/>
  <c r="X910" i="49" s="1"/>
  <c r="V1052" i="49"/>
  <c r="N1052" i="49"/>
  <c r="W1052" i="49" s="1"/>
  <c r="H436" i="49"/>
  <c r="R436" i="49"/>
  <c r="U436" i="49" s="1"/>
  <c r="X436" i="49" s="1"/>
  <c r="BG29" i="44"/>
  <c r="L1011" i="49"/>
  <c r="O763" i="49"/>
  <c r="P763" i="49" s="1"/>
  <c r="K763" i="49" s="1"/>
  <c r="J763" i="49" s="1"/>
  <c r="G763" i="49"/>
  <c r="O576" i="49"/>
  <c r="P576" i="49" s="1"/>
  <c r="G576" i="49"/>
  <c r="V1053" i="49"/>
  <c r="H528" i="49"/>
  <c r="R528" i="49"/>
  <c r="U528" i="49" s="1"/>
  <c r="X528" i="49" s="1"/>
  <c r="AO19" i="44"/>
  <c r="L579" i="49"/>
  <c r="Z762" i="49"/>
  <c r="T762" i="49"/>
  <c r="AP762" i="49"/>
  <c r="AK762" i="49"/>
  <c r="AF762" i="49"/>
  <c r="T667" i="49"/>
  <c r="V909" i="49"/>
  <c r="N909" i="49"/>
  <c r="W909" i="49" s="1"/>
  <c r="H863" i="49"/>
  <c r="R863" i="49"/>
  <c r="U863" i="49" s="1"/>
  <c r="X863" i="49" s="1"/>
  <c r="T1052" i="49"/>
  <c r="J1052" i="49"/>
  <c r="S1052" i="49" s="1"/>
  <c r="T1100" i="49"/>
  <c r="J1100" i="49"/>
  <c r="S1100" i="49" s="1"/>
  <c r="AM762" i="49"/>
  <c r="AB762" i="49"/>
  <c r="AR762" i="49"/>
  <c r="AH762" i="49"/>
  <c r="V762" i="49"/>
  <c r="H669" i="49"/>
  <c r="R669" i="49"/>
  <c r="U669" i="49" s="1"/>
  <c r="X669" i="49" s="1"/>
  <c r="T909" i="49"/>
  <c r="J909" i="49"/>
  <c r="S909" i="49" s="1"/>
  <c r="S956" i="49"/>
  <c r="V668" i="49"/>
  <c r="N668" i="49"/>
  <c r="W668" i="49" s="1"/>
  <c r="H483" i="49"/>
  <c r="R483" i="49"/>
  <c r="U483" i="49" s="1"/>
  <c r="X483" i="49" s="1"/>
  <c r="AM14" i="44"/>
  <c r="L393" i="49"/>
  <c r="L10" i="31"/>
  <c r="Y105" i="49"/>
  <c r="AN105" i="49"/>
  <c r="F717" i="49"/>
  <c r="BG30" i="44"/>
  <c r="L1057" i="49"/>
  <c r="F864" i="49"/>
  <c r="AM17" i="44"/>
  <c r="L531" i="49"/>
  <c r="Q531" i="49" s="1"/>
  <c r="V620" i="49"/>
  <c r="N620" i="49"/>
  <c r="W620" i="49" s="1"/>
  <c r="AQ22" i="44"/>
  <c r="L719" i="49"/>
  <c r="O817" i="49"/>
  <c r="P817" i="49" s="1"/>
  <c r="K817" i="49" s="1"/>
  <c r="J817" i="49" s="1"/>
  <c r="G817" i="49"/>
  <c r="AN15" i="44"/>
  <c r="L440" i="49"/>
  <c r="F439" i="49" s="1"/>
  <c r="M622" i="49"/>
  <c r="H716" i="49"/>
  <c r="R716" i="49"/>
  <c r="W1100" i="49"/>
  <c r="T956" i="49"/>
  <c r="T668" i="49"/>
  <c r="J668" i="49"/>
  <c r="S668" i="49" s="1"/>
  <c r="AH248" i="49"/>
  <c r="H957" i="49"/>
  <c r="R957" i="49"/>
  <c r="U957" i="49" s="1"/>
  <c r="X957" i="49" s="1"/>
  <c r="V816" i="49"/>
  <c r="N816" i="49"/>
  <c r="W816" i="49" s="1"/>
  <c r="AM106" i="49"/>
  <c r="K1008" i="49"/>
  <c r="AZ25" i="44"/>
  <c r="L866" i="49"/>
  <c r="M862" i="49"/>
  <c r="G1101" i="49"/>
  <c r="O1101" i="49"/>
  <c r="P1101" i="49" s="1"/>
  <c r="H575" i="49"/>
  <c r="R575" i="49"/>
  <c r="U575" i="49" s="1"/>
  <c r="X575" i="49" s="1"/>
  <c r="AN16" i="44"/>
  <c r="L486" i="49"/>
  <c r="F577" i="49"/>
  <c r="T1007" i="49"/>
  <c r="AE762" i="49"/>
  <c r="AO762" i="49"/>
  <c r="Y762" i="49"/>
  <c r="AJ762" i="49"/>
  <c r="S762" i="49"/>
  <c r="M527" i="49"/>
  <c r="S620" i="49"/>
  <c r="J10" i="31"/>
  <c r="K10" i="31" s="1"/>
  <c r="T389" i="49"/>
  <c r="J389" i="49"/>
  <c r="S389" i="49" s="1"/>
  <c r="L19" i="41"/>
  <c r="I19" i="31" s="1"/>
  <c r="O438" i="49"/>
  <c r="P438" i="49" s="1"/>
  <c r="K438" i="49" s="1"/>
  <c r="G438" i="49"/>
  <c r="M621" i="49"/>
  <c r="F1009" i="49"/>
  <c r="F958" i="49"/>
  <c r="F623" i="49"/>
  <c r="V1007" i="49"/>
  <c r="H622" i="49"/>
  <c r="R622" i="49"/>
  <c r="U622" i="49" s="1"/>
  <c r="X622" i="49" s="1"/>
  <c r="F391" i="49"/>
  <c r="AR23" i="44"/>
  <c r="L766" i="49"/>
  <c r="AN762" i="49"/>
  <c r="AC762" i="49"/>
  <c r="AI762" i="49"/>
  <c r="W762" i="49"/>
  <c r="AS762" i="49"/>
  <c r="W1053" i="49"/>
  <c r="M1054" i="49"/>
  <c r="T620" i="49"/>
  <c r="H437" i="49"/>
  <c r="R437" i="49"/>
  <c r="U437" i="49" s="1"/>
  <c r="X437" i="49" s="1"/>
  <c r="AO20" i="44"/>
  <c r="L625" i="49"/>
  <c r="N528" i="49"/>
  <c r="W528" i="49" s="1"/>
  <c r="F484" i="49"/>
  <c r="H527" i="49"/>
  <c r="R527" i="49"/>
  <c r="U527" i="49" s="1"/>
  <c r="X527" i="49" s="1"/>
  <c r="H1054" i="49"/>
  <c r="R1054" i="49"/>
  <c r="U1054" i="49" s="1"/>
  <c r="X1054" i="49" s="1"/>
  <c r="K910" i="49"/>
  <c r="S816" i="49"/>
  <c r="J957" i="49"/>
  <c r="M436" i="49"/>
  <c r="H1008" i="49"/>
  <c r="R1008" i="49"/>
  <c r="N483" i="49"/>
  <c r="AI483" i="49" s="1"/>
  <c r="BB27" i="44"/>
  <c r="L960" i="49"/>
  <c r="V1100" i="49"/>
  <c r="H862" i="49"/>
  <c r="R862" i="49"/>
  <c r="U862" i="49" s="1"/>
  <c r="X862" i="49" s="1"/>
  <c r="BA26" i="44"/>
  <c r="L913" i="49"/>
  <c r="H621" i="49"/>
  <c r="R621" i="49"/>
  <c r="U621" i="49" s="1"/>
  <c r="X621" i="49" s="1"/>
  <c r="S483" i="49"/>
  <c r="Y483" i="49" s="1"/>
  <c r="F1055" i="49"/>
  <c r="V956" i="49"/>
  <c r="N956" i="49"/>
  <c r="W956" i="49" s="1"/>
  <c r="AP21" i="44"/>
  <c r="L672" i="49"/>
  <c r="F671" i="49" s="1"/>
  <c r="N575" i="49"/>
  <c r="O390" i="49"/>
  <c r="P390" i="49" s="1"/>
  <c r="M390" i="49" s="1"/>
  <c r="G390" i="49"/>
  <c r="F1103" i="49"/>
  <c r="T482" i="49"/>
  <c r="V667" i="49"/>
  <c r="F764" i="49"/>
  <c r="T816" i="49"/>
  <c r="AB290" i="49"/>
  <c r="AR12" i="49"/>
  <c r="L14" i="41"/>
  <c r="I14" i="31" s="1"/>
  <c r="T13" i="49"/>
  <c r="Z13" i="49" s="1"/>
  <c r="AP13" i="49" s="1"/>
  <c r="V150" i="49"/>
  <c r="AJ105" i="49"/>
  <c r="T150" i="49"/>
  <c r="K152" i="49"/>
  <c r="AE105" i="49"/>
  <c r="AC105" i="49"/>
  <c r="AS105" i="49" s="1"/>
  <c r="AO12" i="49"/>
  <c r="L14" i="31"/>
  <c r="M10" i="31"/>
  <c r="M14" i="31"/>
  <c r="Z290" i="49"/>
  <c r="W150" i="49"/>
  <c r="AL153" i="49"/>
  <c r="AG153" i="49"/>
  <c r="O62" i="49"/>
  <c r="P62" i="49" s="1"/>
  <c r="M62" i="49" s="1"/>
  <c r="G62" i="49"/>
  <c r="N152" i="49"/>
  <c r="M203" i="49"/>
  <c r="K203" i="49"/>
  <c r="AG341" i="49"/>
  <c r="AL341" i="49"/>
  <c r="AL430" i="49"/>
  <c r="AG430" i="49"/>
  <c r="AA430" i="49"/>
  <c r="AF430" i="49"/>
  <c r="AM430" i="49"/>
  <c r="Z430" i="49"/>
  <c r="AH430" i="49"/>
  <c r="AB430" i="49"/>
  <c r="AK430" i="49"/>
  <c r="AC430" i="49"/>
  <c r="Y430" i="49"/>
  <c r="AJ430" i="49"/>
  <c r="AE430" i="49"/>
  <c r="AN430" i="49"/>
  <c r="AI430" i="49"/>
  <c r="AL439" i="49"/>
  <c r="AG439" i="49"/>
  <c r="AL478" i="49"/>
  <c r="AG478" i="49"/>
  <c r="AF478" i="49"/>
  <c r="AH478" i="49"/>
  <c r="AB478" i="49"/>
  <c r="AK478" i="49"/>
  <c r="AM478" i="49"/>
  <c r="AA478" i="49"/>
  <c r="AJ478" i="49"/>
  <c r="AE478" i="49"/>
  <c r="AN478" i="49"/>
  <c r="AI478" i="49"/>
  <c r="Y478" i="49"/>
  <c r="AC478" i="49"/>
  <c r="Z478" i="49"/>
  <c r="AL288" i="49"/>
  <c r="AG288" i="49"/>
  <c r="AA288" i="49"/>
  <c r="AL53" i="49"/>
  <c r="AG53" i="49"/>
  <c r="AA53" i="49"/>
  <c r="AF7" i="44"/>
  <c r="L64" i="49"/>
  <c r="AL385" i="49"/>
  <c r="AG385" i="49"/>
  <c r="AM385" i="49"/>
  <c r="AH385" i="49"/>
  <c r="AA385" i="49"/>
  <c r="AK385" i="49"/>
  <c r="AF385" i="49"/>
  <c r="Z385" i="49"/>
  <c r="AI385" i="49"/>
  <c r="AN385" i="49"/>
  <c r="AE385" i="49"/>
  <c r="AC385" i="49"/>
  <c r="AJ385" i="49"/>
  <c r="AB385" i="49"/>
  <c r="Y385" i="49"/>
  <c r="AL389" i="49"/>
  <c r="AG389" i="49"/>
  <c r="AM389" i="49"/>
  <c r="AH389" i="49"/>
  <c r="AK389" i="49"/>
  <c r="AN389" i="49"/>
  <c r="AF389" i="49"/>
  <c r="AA389" i="49"/>
  <c r="AI389" i="49"/>
  <c r="Z389" i="49"/>
  <c r="AJ389" i="49"/>
  <c r="AB389" i="49"/>
  <c r="AC389" i="49"/>
  <c r="AL245" i="49"/>
  <c r="AG245" i="49"/>
  <c r="AA245" i="49"/>
  <c r="AC245" i="49"/>
  <c r="AK245" i="49"/>
  <c r="Y245" i="49"/>
  <c r="AN245" i="49"/>
  <c r="AF245" i="49"/>
  <c r="AH245" i="49"/>
  <c r="AI245" i="49"/>
  <c r="AJ245" i="49"/>
  <c r="AE245" i="49"/>
  <c r="AM245" i="49"/>
  <c r="Z245" i="49"/>
  <c r="AL103" i="49"/>
  <c r="AG103" i="49"/>
  <c r="AA103" i="49"/>
  <c r="AF103" i="49"/>
  <c r="AJ103" i="49"/>
  <c r="AK103" i="49"/>
  <c r="AE103" i="49"/>
  <c r="Y103" i="49"/>
  <c r="AH103" i="49"/>
  <c r="AM103" i="49"/>
  <c r="Z103" i="49"/>
  <c r="AB103" i="49"/>
  <c r="AN103" i="49"/>
  <c r="AI103" i="49"/>
  <c r="AC103" i="49"/>
  <c r="O249" i="49"/>
  <c r="P249" i="49" s="1"/>
  <c r="M249" i="49" s="1"/>
  <c r="N249" i="49" s="1"/>
  <c r="G249" i="49"/>
  <c r="T59" i="49"/>
  <c r="Z59" i="49" s="1"/>
  <c r="AF60" i="49"/>
  <c r="Q296" i="49"/>
  <c r="AG296" i="49" s="1"/>
  <c r="V106" i="49"/>
  <c r="AB106" i="49" s="1"/>
  <c r="AB292" i="49"/>
  <c r="AN104" i="49"/>
  <c r="O340" i="49"/>
  <c r="P340" i="49" s="1"/>
  <c r="K340" i="49" s="1"/>
  <c r="J340" i="49" s="1"/>
  <c r="G340" i="49"/>
  <c r="AI106" i="49"/>
  <c r="AN61" i="49"/>
  <c r="AI61" i="49"/>
  <c r="AK107" i="49"/>
  <c r="AF107" i="49"/>
  <c r="AJ10" i="44"/>
  <c r="L206" i="49"/>
  <c r="AI59" i="49"/>
  <c r="W59" i="49"/>
  <c r="AC59" i="49" s="1"/>
  <c r="AN59" i="49"/>
  <c r="AK294" i="49"/>
  <c r="AF294" i="49"/>
  <c r="AL204" i="49"/>
  <c r="AL480" i="49"/>
  <c r="AG480" i="49"/>
  <c r="AK480" i="49"/>
  <c r="AH480" i="49"/>
  <c r="AM480" i="49"/>
  <c r="Z480" i="49"/>
  <c r="AA480" i="49"/>
  <c r="AF480" i="49"/>
  <c r="AI480" i="49"/>
  <c r="AN480" i="49"/>
  <c r="AC480" i="49"/>
  <c r="AJ480" i="49"/>
  <c r="AE480" i="49"/>
  <c r="Y480" i="49"/>
  <c r="AB480" i="49"/>
  <c r="AL60" i="49"/>
  <c r="AG60" i="49"/>
  <c r="AA60" i="49"/>
  <c r="AL387" i="49"/>
  <c r="AG387" i="49"/>
  <c r="AM387" i="49"/>
  <c r="AH387" i="49"/>
  <c r="AF387" i="49"/>
  <c r="AN387" i="49"/>
  <c r="AI387" i="49"/>
  <c r="Z387" i="49"/>
  <c r="AA387" i="49"/>
  <c r="AK387" i="49"/>
  <c r="AE387" i="49"/>
  <c r="AJ387" i="49"/>
  <c r="AB387" i="49"/>
  <c r="AC387" i="49"/>
  <c r="Y387" i="49"/>
  <c r="AL244" i="49"/>
  <c r="AA244" i="49"/>
  <c r="AG244" i="49"/>
  <c r="AF244" i="49"/>
  <c r="AK244" i="49"/>
  <c r="AM244" i="49"/>
  <c r="AH244" i="49"/>
  <c r="AJ244" i="49"/>
  <c r="AE244" i="49"/>
  <c r="AI244" i="49"/>
  <c r="AN244" i="49"/>
  <c r="Y244" i="49"/>
  <c r="Z244" i="49"/>
  <c r="AC244" i="49"/>
  <c r="AB244" i="49"/>
  <c r="AG102" i="49"/>
  <c r="AL102" i="49"/>
  <c r="AA102" i="49"/>
  <c r="AE102" i="49"/>
  <c r="AF102" i="49"/>
  <c r="AH102" i="49"/>
  <c r="AB102" i="49"/>
  <c r="AJ102" i="49"/>
  <c r="AN102" i="49"/>
  <c r="AI102" i="49"/>
  <c r="Y102" i="49"/>
  <c r="AK102" i="49"/>
  <c r="AM102" i="49"/>
  <c r="AC102" i="49"/>
  <c r="Z102" i="49"/>
  <c r="AB245" i="49"/>
  <c r="AI12" i="44"/>
  <c r="L297" i="49"/>
  <c r="AH292" i="49"/>
  <c r="F295" i="49"/>
  <c r="S201" i="49"/>
  <c r="AI104" i="49"/>
  <c r="Q16" i="49"/>
  <c r="AL16" i="49" s="1"/>
  <c r="AN106" i="49"/>
  <c r="S338" i="49"/>
  <c r="R61" i="49"/>
  <c r="H61" i="49"/>
  <c r="V339" i="49"/>
  <c r="V59" i="49"/>
  <c r="AB59" i="49" s="1"/>
  <c r="AM294" i="49"/>
  <c r="AH294" i="49"/>
  <c r="Q530" i="49"/>
  <c r="Q523" i="49"/>
  <c r="Q528" i="49"/>
  <c r="Q529" i="49"/>
  <c r="Q525" i="49"/>
  <c r="Q527" i="49"/>
  <c r="Q526" i="49"/>
  <c r="Q524" i="49"/>
  <c r="M18" i="31"/>
  <c r="AL438" i="49"/>
  <c r="AG438" i="49"/>
  <c r="AL485" i="49"/>
  <c r="AG485" i="49"/>
  <c r="AG483" i="49"/>
  <c r="AL483" i="49"/>
  <c r="AF483" i="49"/>
  <c r="AK483" i="49"/>
  <c r="AA483" i="49"/>
  <c r="AE483" i="49"/>
  <c r="AJ483" i="49"/>
  <c r="AM483" i="49"/>
  <c r="AH483" i="49"/>
  <c r="AL59" i="49"/>
  <c r="AG59" i="49"/>
  <c r="AA59" i="49"/>
  <c r="X13" i="49"/>
  <c r="AA13" i="49"/>
  <c r="Z57" i="49"/>
  <c r="AG391" i="49"/>
  <c r="AL391" i="49"/>
  <c r="AL384" i="49"/>
  <c r="AG384" i="49"/>
  <c r="AF384" i="49"/>
  <c r="AK384" i="49"/>
  <c r="AH384" i="49"/>
  <c r="AA384" i="49"/>
  <c r="AM384" i="49"/>
  <c r="AI384" i="49"/>
  <c r="AJ384" i="49"/>
  <c r="AE384" i="49"/>
  <c r="AN384" i="49"/>
  <c r="Y384" i="49"/>
  <c r="Z384" i="49"/>
  <c r="AC384" i="49"/>
  <c r="AB384" i="49"/>
  <c r="AL243" i="49"/>
  <c r="AG243" i="49"/>
  <c r="AA243" i="49"/>
  <c r="AK243" i="49"/>
  <c r="AF243" i="49"/>
  <c r="AE243" i="49"/>
  <c r="AJ243" i="49"/>
  <c r="AM243" i="49"/>
  <c r="AH243" i="49"/>
  <c r="AB243" i="49"/>
  <c r="AN243" i="49"/>
  <c r="AC243" i="49"/>
  <c r="AI243" i="49"/>
  <c r="Y243" i="49"/>
  <c r="Z243" i="49"/>
  <c r="AL101" i="49"/>
  <c r="AA101" i="49"/>
  <c r="AG101" i="49"/>
  <c r="AM101" i="49"/>
  <c r="AF101" i="49"/>
  <c r="AH101" i="49"/>
  <c r="AK101" i="49"/>
  <c r="AB101" i="49"/>
  <c r="AJ101" i="49"/>
  <c r="AN101" i="49"/>
  <c r="Z101" i="49"/>
  <c r="AI101" i="49"/>
  <c r="AC101" i="49"/>
  <c r="AE101" i="49"/>
  <c r="Y101" i="49"/>
  <c r="S247" i="49"/>
  <c r="Y247" i="49" s="1"/>
  <c r="AJ247" i="49"/>
  <c r="AE247" i="49"/>
  <c r="V293" i="49"/>
  <c r="AB293" i="49" s="1"/>
  <c r="AE6" i="44"/>
  <c r="L17" i="49"/>
  <c r="AM248" i="49"/>
  <c r="Q154" i="49"/>
  <c r="AG154" i="49" s="1"/>
  <c r="R152" i="49"/>
  <c r="U152" i="49" s="1"/>
  <c r="X152" i="49" s="1"/>
  <c r="H152" i="49"/>
  <c r="AM61" i="49"/>
  <c r="AH61" i="49"/>
  <c r="AH59" i="49"/>
  <c r="S150" i="49"/>
  <c r="H294" i="49"/>
  <c r="R294" i="49"/>
  <c r="U294" i="49" s="1"/>
  <c r="L18" i="31"/>
  <c r="AG484" i="49"/>
  <c r="AL484" i="49"/>
  <c r="AL482" i="49"/>
  <c r="AG482" i="49"/>
  <c r="AB482" i="49"/>
  <c r="AF482" i="49"/>
  <c r="Z482" i="49"/>
  <c r="AM482" i="49"/>
  <c r="AK482" i="49"/>
  <c r="AA482" i="49"/>
  <c r="AH482" i="49"/>
  <c r="AJ482" i="49"/>
  <c r="AE482" i="49"/>
  <c r="Y482" i="49"/>
  <c r="AN482" i="49"/>
  <c r="AC482" i="49"/>
  <c r="AI482" i="49"/>
  <c r="AL293" i="49"/>
  <c r="AG293" i="49"/>
  <c r="AA293" i="49"/>
  <c r="AG58" i="49"/>
  <c r="AL58" i="49"/>
  <c r="AA58" i="49"/>
  <c r="AI58" i="49"/>
  <c r="AF58" i="49"/>
  <c r="AK58" i="49"/>
  <c r="AH58" i="49"/>
  <c r="AM58" i="49"/>
  <c r="AN58" i="49"/>
  <c r="AC58" i="49"/>
  <c r="V151" i="49"/>
  <c r="N151" i="49"/>
  <c r="O14" i="49"/>
  <c r="P14" i="49" s="1"/>
  <c r="K14" i="49" s="1"/>
  <c r="G14" i="49"/>
  <c r="Q251" i="49"/>
  <c r="AL251" i="49" s="1"/>
  <c r="AL383" i="49"/>
  <c r="AG383" i="49"/>
  <c r="AK383" i="49"/>
  <c r="AF383" i="49"/>
  <c r="AA383" i="49"/>
  <c r="AM383" i="49"/>
  <c r="AH383" i="49"/>
  <c r="AJ383" i="49"/>
  <c r="AE383" i="49"/>
  <c r="Y383" i="49"/>
  <c r="AI383" i="49"/>
  <c r="AN383" i="49"/>
  <c r="AC383" i="49"/>
  <c r="AB383" i="49"/>
  <c r="Z383" i="49"/>
  <c r="AA242" i="49"/>
  <c r="AL242" i="49"/>
  <c r="AG242" i="49"/>
  <c r="AN242" i="49"/>
  <c r="AM242" i="49"/>
  <c r="AH242" i="49"/>
  <c r="Y242" i="49"/>
  <c r="AI242" i="49"/>
  <c r="AK242" i="49"/>
  <c r="AC242" i="49"/>
  <c r="AF242" i="49"/>
  <c r="AJ242" i="49"/>
  <c r="AE242" i="49"/>
  <c r="AB242" i="49"/>
  <c r="Z242" i="49"/>
  <c r="AG100" i="49"/>
  <c r="AL100" i="49"/>
  <c r="AA100" i="49"/>
  <c r="AB104" i="49"/>
  <c r="Y57" i="49"/>
  <c r="T106" i="49"/>
  <c r="Z106" i="49" s="1"/>
  <c r="AB247" i="49"/>
  <c r="W13" i="49"/>
  <c r="AC13" i="49" s="1"/>
  <c r="AS13" i="49" s="1"/>
  <c r="W201" i="49"/>
  <c r="AB58" i="49"/>
  <c r="Q342" i="49"/>
  <c r="AL342" i="49" s="1"/>
  <c r="AL295" i="49"/>
  <c r="AF247" i="49"/>
  <c r="AH293" i="49"/>
  <c r="V248" i="49"/>
  <c r="AB248" i="49" s="1"/>
  <c r="AE9" i="44"/>
  <c r="L155" i="49"/>
  <c r="T202" i="49"/>
  <c r="J202" i="49"/>
  <c r="AN60" i="49"/>
  <c r="AI60" i="49"/>
  <c r="W60" i="49"/>
  <c r="AC60" i="49" s="1"/>
  <c r="AM59" i="49"/>
  <c r="AJ248" i="49"/>
  <c r="AE248" i="49"/>
  <c r="S248" i="49"/>
  <c r="Y248" i="49" s="1"/>
  <c r="S151" i="49"/>
  <c r="AL435" i="49"/>
  <c r="AG435" i="49"/>
  <c r="AA435" i="49"/>
  <c r="Z435" i="49"/>
  <c r="AK435" i="49"/>
  <c r="AF435" i="49"/>
  <c r="AM435" i="49"/>
  <c r="AH435" i="49"/>
  <c r="AJ435" i="49"/>
  <c r="AN435" i="49"/>
  <c r="AE435" i="49"/>
  <c r="AI435" i="49"/>
  <c r="Y435" i="49"/>
  <c r="AB435" i="49"/>
  <c r="AC435" i="49"/>
  <c r="AG434" i="49"/>
  <c r="AL434" i="49"/>
  <c r="AK434" i="49"/>
  <c r="AH434" i="49"/>
  <c r="AM434" i="49"/>
  <c r="AA434" i="49"/>
  <c r="AF434" i="49"/>
  <c r="Z434" i="49"/>
  <c r="AC434" i="49"/>
  <c r="AJ434" i="49"/>
  <c r="AE434" i="49"/>
  <c r="Y434" i="49"/>
  <c r="AN434" i="49"/>
  <c r="AI434" i="49"/>
  <c r="AB434" i="49"/>
  <c r="AL477" i="49"/>
  <c r="AG477" i="49"/>
  <c r="AF477" i="49"/>
  <c r="AK477" i="49"/>
  <c r="AA477" i="49"/>
  <c r="AM477" i="49"/>
  <c r="AH477" i="49"/>
  <c r="AE477" i="49"/>
  <c r="AJ477" i="49"/>
  <c r="AC477" i="49"/>
  <c r="AN477" i="49"/>
  <c r="AI477" i="49"/>
  <c r="Z477" i="49"/>
  <c r="AB477" i="49"/>
  <c r="Y477" i="49"/>
  <c r="AL476" i="49"/>
  <c r="AG476" i="49"/>
  <c r="AA476" i="49"/>
  <c r="AL292" i="49"/>
  <c r="AA292" i="49"/>
  <c r="AG292" i="49"/>
  <c r="AF292" i="49"/>
  <c r="AE292" i="49"/>
  <c r="AK292" i="49"/>
  <c r="Y292" i="49"/>
  <c r="AJ292" i="49"/>
  <c r="AL57" i="49"/>
  <c r="AG57" i="49"/>
  <c r="AA57" i="49"/>
  <c r="AF57" i="49"/>
  <c r="AM57" i="49"/>
  <c r="AH57" i="49"/>
  <c r="AR57" i="49" s="1"/>
  <c r="AK57" i="49"/>
  <c r="AN57" i="49"/>
  <c r="Q109" i="49"/>
  <c r="AL109" i="49" s="1"/>
  <c r="AJ11" i="44"/>
  <c r="L252" i="49"/>
  <c r="AG382" i="49"/>
  <c r="AL382" i="49"/>
  <c r="AA382" i="49"/>
  <c r="AL390" i="49"/>
  <c r="AG390" i="49"/>
  <c r="AH390" i="49"/>
  <c r="AL241" i="49"/>
  <c r="AG241" i="49"/>
  <c r="AA241" i="49"/>
  <c r="AJ57" i="49"/>
  <c r="F250" i="49"/>
  <c r="AF293" i="49"/>
  <c r="AI13" i="44"/>
  <c r="L343" i="49"/>
  <c r="S293" i="49"/>
  <c r="Y293" i="49" s="1"/>
  <c r="M107" i="49"/>
  <c r="H203" i="49"/>
  <c r="R203" i="49"/>
  <c r="U203" i="49" s="1"/>
  <c r="X203" i="49" s="1"/>
  <c r="S59" i="49"/>
  <c r="Y59" i="49" s="1"/>
  <c r="AH60" i="49"/>
  <c r="W202" i="49"/>
  <c r="T248" i="49"/>
  <c r="Z248" i="49" s="1"/>
  <c r="Q576" i="49"/>
  <c r="Q574" i="49"/>
  <c r="Q571" i="49"/>
  <c r="Q578" i="49"/>
  <c r="Q579" i="49"/>
  <c r="Q570" i="49"/>
  <c r="Q572" i="49"/>
  <c r="Q573" i="49"/>
  <c r="Q577" i="49"/>
  <c r="Q575" i="49"/>
  <c r="Q195" i="49"/>
  <c r="Q194" i="49"/>
  <c r="Q196" i="49"/>
  <c r="Q197" i="49"/>
  <c r="Q198" i="49"/>
  <c r="Q199" i="49"/>
  <c r="Q200" i="49"/>
  <c r="Y200" i="49" s="1"/>
  <c r="Q201" i="49"/>
  <c r="AN201" i="49" s="1"/>
  <c r="Q202" i="49"/>
  <c r="AK202" i="49" s="1"/>
  <c r="Q203" i="49"/>
  <c r="AL249" i="49"/>
  <c r="AG249" i="49"/>
  <c r="AG432" i="49"/>
  <c r="AL432" i="49"/>
  <c r="AB432" i="49"/>
  <c r="AM432" i="49"/>
  <c r="AF432" i="49"/>
  <c r="AK432" i="49"/>
  <c r="AA432" i="49"/>
  <c r="AH432" i="49"/>
  <c r="AE432" i="49"/>
  <c r="AN432" i="49"/>
  <c r="AI432" i="49"/>
  <c r="Y432" i="49"/>
  <c r="AC432" i="49"/>
  <c r="AJ432" i="49"/>
  <c r="Z432" i="49"/>
  <c r="AG436" i="49"/>
  <c r="AL436" i="49"/>
  <c r="AK436" i="49"/>
  <c r="AA436" i="49"/>
  <c r="AH436" i="49"/>
  <c r="AF436" i="49"/>
  <c r="AM436" i="49"/>
  <c r="AJ436" i="49"/>
  <c r="AE436" i="49"/>
  <c r="AL481" i="49"/>
  <c r="AG481" i="49"/>
  <c r="AH481" i="49"/>
  <c r="Z481" i="49"/>
  <c r="AF481" i="49"/>
  <c r="AM481" i="49"/>
  <c r="AA481" i="49"/>
  <c r="AK481" i="49"/>
  <c r="AI481" i="49"/>
  <c r="AE481" i="49"/>
  <c r="AN481" i="49"/>
  <c r="AJ481" i="49"/>
  <c r="AB481" i="49"/>
  <c r="AC481" i="49"/>
  <c r="Y481" i="49"/>
  <c r="AA291" i="49"/>
  <c r="AG291" i="49"/>
  <c r="AL291" i="49"/>
  <c r="AM291" i="49"/>
  <c r="AJ291" i="49"/>
  <c r="AB291" i="49"/>
  <c r="AF291" i="49"/>
  <c r="Y291" i="49"/>
  <c r="AH291" i="49"/>
  <c r="AK291" i="49"/>
  <c r="AE291" i="49"/>
  <c r="AC291" i="49"/>
  <c r="AN291" i="49"/>
  <c r="AI291" i="49"/>
  <c r="AG56" i="49"/>
  <c r="AL56" i="49"/>
  <c r="AA56" i="49"/>
  <c r="AK56" i="49"/>
  <c r="AF56" i="49"/>
  <c r="AH56" i="49"/>
  <c r="AM56" i="49"/>
  <c r="AE56" i="49"/>
  <c r="Y56" i="49"/>
  <c r="AJ56" i="49"/>
  <c r="Z56" i="49"/>
  <c r="AC56" i="49"/>
  <c r="AI56" i="49"/>
  <c r="AN56" i="49"/>
  <c r="AB56" i="49"/>
  <c r="AC57" i="49"/>
  <c r="AF8" i="44"/>
  <c r="L110" i="49"/>
  <c r="Z58" i="49"/>
  <c r="AL388" i="49"/>
  <c r="AG388" i="49"/>
  <c r="AF388" i="49"/>
  <c r="AA388" i="49"/>
  <c r="AH388" i="49"/>
  <c r="AB388" i="49"/>
  <c r="AM388" i="49"/>
  <c r="AK388" i="49"/>
  <c r="AN388" i="49"/>
  <c r="AI388" i="49"/>
  <c r="Y388" i="49"/>
  <c r="AE388" i="49"/>
  <c r="AJ388" i="49"/>
  <c r="AC388" i="49"/>
  <c r="Z388" i="49"/>
  <c r="AA248" i="49"/>
  <c r="AG248" i="49"/>
  <c r="AL248" i="49"/>
  <c r="AG106" i="49"/>
  <c r="AL106" i="49"/>
  <c r="AA106" i="49"/>
  <c r="V13" i="49"/>
  <c r="AB13" i="49" s="1"/>
  <c r="AR13" i="49" s="1"/>
  <c r="T339" i="49"/>
  <c r="J339" i="49"/>
  <c r="F108" i="49"/>
  <c r="AL250" i="49"/>
  <c r="S13" i="49"/>
  <c r="Y13" i="49" s="1"/>
  <c r="AO13" i="49" s="1"/>
  <c r="AF106" i="49"/>
  <c r="AK293" i="49"/>
  <c r="S60" i="49"/>
  <c r="Y60" i="49" s="1"/>
  <c r="AE293" i="49"/>
  <c r="F15" i="49"/>
  <c r="J107" i="49"/>
  <c r="AM60" i="49"/>
  <c r="AI293" i="49"/>
  <c r="AE106" i="49"/>
  <c r="V202" i="49"/>
  <c r="AB202" i="49" s="1"/>
  <c r="Q335" i="49"/>
  <c r="Q336" i="49"/>
  <c r="Q337" i="49"/>
  <c r="Q338" i="49"/>
  <c r="AE338" i="49" s="1"/>
  <c r="Q339" i="49"/>
  <c r="AK339" i="49" s="1"/>
  <c r="Q340" i="49"/>
  <c r="AL431" i="49"/>
  <c r="AG431" i="49"/>
  <c r="AK431" i="49"/>
  <c r="AF431" i="49"/>
  <c r="AM431" i="49"/>
  <c r="AH431" i="49"/>
  <c r="AE431" i="49"/>
  <c r="AA431" i="49"/>
  <c r="AJ431" i="49"/>
  <c r="AI431" i="49"/>
  <c r="AC431" i="49"/>
  <c r="AN431" i="49"/>
  <c r="AB431" i="49"/>
  <c r="Y431" i="49"/>
  <c r="Z431" i="49"/>
  <c r="AL479" i="49"/>
  <c r="AG479" i="49"/>
  <c r="AK479" i="49"/>
  <c r="AF479" i="49"/>
  <c r="AJ479" i="49"/>
  <c r="AM479" i="49"/>
  <c r="AH479" i="49"/>
  <c r="AE479" i="49"/>
  <c r="Y479" i="49"/>
  <c r="AA479" i="49"/>
  <c r="AN479" i="49"/>
  <c r="AI479" i="49"/>
  <c r="AC479" i="49"/>
  <c r="Z479" i="49"/>
  <c r="AB479" i="49"/>
  <c r="AL290" i="49"/>
  <c r="AA290" i="49"/>
  <c r="AG290" i="49"/>
  <c r="AK290" i="49"/>
  <c r="AF290" i="49"/>
  <c r="AN290" i="49"/>
  <c r="AC290" i="49"/>
  <c r="AJ290" i="49"/>
  <c r="AM290" i="49"/>
  <c r="AI290" i="49"/>
  <c r="AE290" i="49"/>
  <c r="AH290" i="49"/>
  <c r="AL55" i="49"/>
  <c r="AG55" i="49"/>
  <c r="AA55" i="49"/>
  <c r="AK55" i="49"/>
  <c r="AF55" i="49"/>
  <c r="AM55" i="49"/>
  <c r="AH55" i="49"/>
  <c r="AE55" i="49"/>
  <c r="Y55" i="49"/>
  <c r="AJ55" i="49"/>
  <c r="AN55" i="49"/>
  <c r="AI55" i="49"/>
  <c r="Z55" i="49"/>
  <c r="AB55" i="49"/>
  <c r="AC55" i="49"/>
  <c r="AI57" i="49"/>
  <c r="AJ58" i="49"/>
  <c r="AG392" i="49"/>
  <c r="AL392" i="49"/>
  <c r="AL247" i="49"/>
  <c r="AA247" i="49"/>
  <c r="AG247" i="49"/>
  <c r="AI247" i="49"/>
  <c r="AC247" i="49"/>
  <c r="AM247" i="49"/>
  <c r="AH247" i="49"/>
  <c r="AN247" i="49"/>
  <c r="AL105" i="49"/>
  <c r="AG105" i="49"/>
  <c r="AA105" i="49"/>
  <c r="AF105" i="49"/>
  <c r="AK105" i="49"/>
  <c r="AH105" i="49"/>
  <c r="AM105" i="49"/>
  <c r="Z105" i="49"/>
  <c r="AC338" i="49"/>
  <c r="AG108" i="49"/>
  <c r="AK59" i="49"/>
  <c r="AK60" i="49"/>
  <c r="T293" i="49"/>
  <c r="Z293" i="49" s="1"/>
  <c r="AP293" i="49" s="1"/>
  <c r="AE60" i="49"/>
  <c r="Z247" i="49"/>
  <c r="T151" i="49"/>
  <c r="J152" i="49"/>
  <c r="AJ293" i="49"/>
  <c r="AG15" i="49"/>
  <c r="AI12" i="49"/>
  <c r="AN12" i="49"/>
  <c r="W12" i="49"/>
  <c r="AC12" i="49" s="1"/>
  <c r="AE59" i="49"/>
  <c r="V60" i="49"/>
  <c r="AB60" i="49" s="1"/>
  <c r="AN293" i="49"/>
  <c r="AJ106" i="49"/>
  <c r="N294" i="49"/>
  <c r="AF248" i="49"/>
  <c r="Q147" i="49"/>
  <c r="Q148" i="49"/>
  <c r="Q149" i="49"/>
  <c r="Y149" i="49" s="1"/>
  <c r="Q150" i="49"/>
  <c r="Q151" i="49"/>
  <c r="Q152" i="49"/>
  <c r="AN248" i="49"/>
  <c r="AI248" i="49"/>
  <c r="W248" i="49"/>
  <c r="AC248" i="49" s="1"/>
  <c r="G204" i="49"/>
  <c r="O204" i="49"/>
  <c r="P204" i="49" s="1"/>
  <c r="K204" i="49" s="1"/>
  <c r="AL429" i="49"/>
  <c r="AG429" i="49"/>
  <c r="AA429" i="49"/>
  <c r="AG437" i="49"/>
  <c r="AL437" i="49"/>
  <c r="AK437" i="49"/>
  <c r="AF437" i="49"/>
  <c r="AM437" i="49"/>
  <c r="AH437" i="49"/>
  <c r="AA437" i="49"/>
  <c r="AL433" i="49"/>
  <c r="AG433" i="49"/>
  <c r="AK433" i="49"/>
  <c r="AF433" i="49"/>
  <c r="AE433" i="49"/>
  <c r="Y433" i="49"/>
  <c r="AA433" i="49"/>
  <c r="AJ433" i="49"/>
  <c r="AM433" i="49"/>
  <c r="AH433" i="49"/>
  <c r="AN433" i="49"/>
  <c r="AI433" i="49"/>
  <c r="AB433" i="49"/>
  <c r="Z433" i="49"/>
  <c r="AC433" i="49"/>
  <c r="AL289" i="49"/>
  <c r="AG289" i="49"/>
  <c r="AA289" i="49"/>
  <c r="AM289" i="49"/>
  <c r="AH289" i="49"/>
  <c r="AB289" i="49"/>
  <c r="AF289" i="49"/>
  <c r="AN289" i="49"/>
  <c r="AC289" i="49"/>
  <c r="AI289" i="49"/>
  <c r="Z289" i="49"/>
  <c r="AK289" i="49"/>
  <c r="Y289" i="49"/>
  <c r="AJ289" i="49"/>
  <c r="AE289" i="49"/>
  <c r="AL54" i="49"/>
  <c r="AG54" i="49"/>
  <c r="AA54" i="49"/>
  <c r="AB54" i="49"/>
  <c r="AM54" i="49"/>
  <c r="AH54" i="49"/>
  <c r="AN54" i="49"/>
  <c r="AI54" i="49"/>
  <c r="AF54" i="49"/>
  <c r="Z54" i="49"/>
  <c r="AC54" i="49"/>
  <c r="AK54" i="49"/>
  <c r="AJ54" i="49"/>
  <c r="AE54" i="49"/>
  <c r="Y54" i="49"/>
  <c r="Q63" i="49"/>
  <c r="AL63" i="49" s="1"/>
  <c r="F63" i="49"/>
  <c r="AD12" i="49"/>
  <c r="AQ12" i="49"/>
  <c r="C11" i="34" s="1"/>
  <c r="AE58" i="49"/>
  <c r="AO58" i="49" s="1"/>
  <c r="AL386" i="49"/>
  <c r="AG386" i="49"/>
  <c r="AB386" i="49"/>
  <c r="AF386" i="49"/>
  <c r="AH386" i="49"/>
  <c r="AA386" i="49"/>
  <c r="AM386" i="49"/>
  <c r="AK386" i="49"/>
  <c r="AJ386" i="49"/>
  <c r="AN386" i="49"/>
  <c r="AE386" i="49"/>
  <c r="AI386" i="49"/>
  <c r="Y386" i="49"/>
  <c r="AC386" i="49"/>
  <c r="Z386" i="49"/>
  <c r="AA246" i="49"/>
  <c r="AG246" i="49"/>
  <c r="AL246" i="49"/>
  <c r="AN246" i="49"/>
  <c r="AI246" i="49"/>
  <c r="AK246" i="49"/>
  <c r="AJ246" i="49"/>
  <c r="AH246" i="49"/>
  <c r="AC246" i="49"/>
  <c r="AE246" i="49"/>
  <c r="AB246" i="49"/>
  <c r="AM246" i="49"/>
  <c r="Y246" i="49"/>
  <c r="AF246" i="49"/>
  <c r="AP246" i="49" s="1"/>
  <c r="AA104" i="49"/>
  <c r="AL104" i="49"/>
  <c r="AG104" i="49"/>
  <c r="AK104" i="49"/>
  <c r="Y104" i="49"/>
  <c r="AF104" i="49"/>
  <c r="AH104" i="49"/>
  <c r="AM104" i="49"/>
  <c r="AE104" i="49"/>
  <c r="AJ104" i="49"/>
  <c r="Z104" i="49"/>
  <c r="T60" i="49"/>
  <c r="Z60" i="49" s="1"/>
  <c r="AH106" i="49"/>
  <c r="AB105" i="49"/>
  <c r="W292" i="49"/>
  <c r="AC292" i="49" s="1"/>
  <c r="AN292" i="49"/>
  <c r="AI292" i="49"/>
  <c r="AJ60" i="49"/>
  <c r="F341" i="49"/>
  <c r="W106" i="49"/>
  <c r="AC106" i="49" s="1"/>
  <c r="AS106" i="49" s="1"/>
  <c r="Z292" i="49"/>
  <c r="K61" i="49"/>
  <c r="F153" i="49"/>
  <c r="H107" i="49"/>
  <c r="R107" i="49"/>
  <c r="U107" i="49" s="1"/>
  <c r="Q205" i="49"/>
  <c r="AL205" i="49" s="1"/>
  <c r="F205" i="49"/>
  <c r="AJ59" i="49"/>
  <c r="W339" i="49"/>
  <c r="W293" i="49"/>
  <c r="AC293" i="49" s="1"/>
  <c r="AS293" i="49" s="1"/>
  <c r="S106" i="49"/>
  <c r="Y106" i="49" s="1"/>
  <c r="J294" i="49"/>
  <c r="AK248" i="49"/>
  <c r="E36" i="31"/>
  <c r="D37" i="31"/>
  <c r="D38" i="31" s="1"/>
  <c r="D39" i="31" s="1"/>
  <c r="D40" i="31" s="1"/>
  <c r="D41" i="31" s="1"/>
  <c r="D42" i="31" s="1"/>
  <c r="G36" i="31"/>
  <c r="E33" i="31"/>
  <c r="G33" i="31"/>
  <c r="L13" i="41"/>
  <c r="I13" i="31" s="1"/>
  <c r="H9" i="31"/>
  <c r="J9" i="31" s="1"/>
  <c r="K9" i="31" s="1"/>
  <c r="N9" i="31" s="1"/>
  <c r="H17" i="31"/>
  <c r="J17" i="31" s="1"/>
  <c r="K17" i="31" s="1"/>
  <c r="N17" i="31" s="1"/>
  <c r="H14" i="31"/>
  <c r="J14" i="31" s="1"/>
  <c r="K14" i="31" s="1"/>
  <c r="G21" i="41"/>
  <c r="L21" i="41" s="1"/>
  <c r="I21" i="31" s="1"/>
  <c r="H33" i="31"/>
  <c r="F20" i="31"/>
  <c r="J20" i="31" s="1"/>
  <c r="K20" i="31" s="1"/>
  <c r="L10" i="41"/>
  <c r="I10" i="31" s="1"/>
  <c r="L19" i="31"/>
  <c r="N13" i="31"/>
  <c r="L11" i="41"/>
  <c r="I11" i="31" s="1"/>
  <c r="L16" i="41"/>
  <c r="I16" i="31" s="1"/>
  <c r="H16" i="31"/>
  <c r="J16" i="31" s="1"/>
  <c r="K16" i="31" s="1"/>
  <c r="N16" i="31" s="1"/>
  <c r="H35" i="31"/>
  <c r="D25" i="31"/>
  <c r="D26" i="31" s="1"/>
  <c r="D27" i="31" s="1"/>
  <c r="D28" i="31" s="1"/>
  <c r="D29" i="31" s="1"/>
  <c r="D30" i="31" s="1"/>
  <c r="G24" i="31"/>
  <c r="L8" i="41"/>
  <c r="I8" i="31" s="1"/>
  <c r="H8" i="31"/>
  <c r="J8" i="31" s="1"/>
  <c r="K8" i="31" s="1"/>
  <c r="N8" i="31" s="1"/>
  <c r="H28" i="31"/>
  <c r="H12" i="31"/>
  <c r="J12" i="31" s="1"/>
  <c r="K12" i="31" s="1"/>
  <c r="N12" i="31" s="1"/>
  <c r="L12" i="41"/>
  <c r="I12" i="31" s="1"/>
  <c r="H37" i="31"/>
  <c r="J19" i="31"/>
  <c r="K19" i="31" s="1"/>
  <c r="M19" i="31"/>
  <c r="K24" i="41"/>
  <c r="D24" i="41"/>
  <c r="D25" i="41" s="1"/>
  <c r="D26" i="41" s="1"/>
  <c r="D27" i="41" s="1"/>
  <c r="D28" i="41" s="1"/>
  <c r="D29" i="41" s="1"/>
  <c r="D30" i="41" s="1"/>
  <c r="D31" i="41" s="1"/>
  <c r="D32" i="41" s="1"/>
  <c r="D33" i="41" s="1"/>
  <c r="D34" i="41" s="1"/>
  <c r="D35" i="41" s="1"/>
  <c r="D36" i="41" s="1"/>
  <c r="D37" i="41" s="1"/>
  <c r="D38" i="41" s="1"/>
  <c r="D39" i="41" s="1"/>
  <c r="D40" i="41" s="1"/>
  <c r="D41" i="41" s="1"/>
  <c r="D42" i="41" s="1"/>
  <c r="D43" i="41" s="1"/>
  <c r="H23" i="31"/>
  <c r="L7" i="41"/>
  <c r="I7" i="31" s="1"/>
  <c r="H7" i="31"/>
  <c r="J7" i="31" s="1"/>
  <c r="K7" i="31" s="1"/>
  <c r="N7" i="31" s="1"/>
  <c r="J11" i="31"/>
  <c r="K11" i="31" s="1"/>
  <c r="M11" i="31"/>
  <c r="L11" i="31"/>
  <c r="G21" i="31"/>
  <c r="H21" i="31"/>
  <c r="D21" i="31"/>
  <c r="D22" i="31" s="1"/>
  <c r="D23" i="31" s="1"/>
  <c r="D24" i="31" s="1"/>
  <c r="D31" i="31"/>
  <c r="D32" i="31" s="1"/>
  <c r="D33" i="31" s="1"/>
  <c r="D34" i="31" s="1"/>
  <c r="D35" i="31" s="1"/>
  <c r="D36" i="31" s="1"/>
  <c r="G30" i="31"/>
  <c r="H30" i="31"/>
  <c r="G42" i="31"/>
  <c r="K38" i="41"/>
  <c r="H18" i="31"/>
  <c r="J18" i="31" s="1"/>
  <c r="K18" i="31" s="1"/>
  <c r="N18" i="31" s="1"/>
  <c r="L18" i="41"/>
  <c r="I18" i="31" s="1"/>
  <c r="H15" i="31"/>
  <c r="J15" i="31" s="1"/>
  <c r="K15" i="31" s="1"/>
  <c r="N15" i="31" s="1"/>
  <c r="L15" i="41"/>
  <c r="I15" i="31" s="1"/>
  <c r="K36" i="41"/>
  <c r="N14" i="31" l="1"/>
  <c r="AO106" i="49"/>
  <c r="AC339" i="49"/>
  <c r="M863" i="49"/>
  <c r="AS104" i="49"/>
  <c r="AR56" i="49"/>
  <c r="M763" i="49"/>
  <c r="N763" i="49" s="1"/>
  <c r="AR248" i="49"/>
  <c r="AP59" i="49"/>
  <c r="AP481" i="49"/>
  <c r="N10" i="31"/>
  <c r="AR60" i="49"/>
  <c r="M911" i="49"/>
  <c r="N911" i="49" s="1"/>
  <c r="T957" i="49"/>
  <c r="AO105" i="49"/>
  <c r="AP60" i="49"/>
  <c r="AO248" i="49"/>
  <c r="K249" i="49"/>
  <c r="J249" i="49" s="1"/>
  <c r="M529" i="49"/>
  <c r="AN483" i="49"/>
  <c r="AS387" i="49"/>
  <c r="Y389" i="49"/>
  <c r="S957" i="49"/>
  <c r="F251" i="49"/>
  <c r="O251" i="49" s="1"/>
  <c r="P251" i="49" s="1"/>
  <c r="K251" i="49" s="1"/>
  <c r="J251" i="49" s="1"/>
  <c r="AI339" i="49"/>
  <c r="T1053" i="49"/>
  <c r="W669" i="49"/>
  <c r="G818" i="49"/>
  <c r="AN339" i="49"/>
  <c r="AP292" i="49"/>
  <c r="AR105" i="49"/>
  <c r="AO246" i="49"/>
  <c r="M204" i="49"/>
  <c r="N204" i="49" s="1"/>
  <c r="AS290" i="49"/>
  <c r="W575" i="49"/>
  <c r="F624" i="49"/>
  <c r="O624" i="49" s="1"/>
  <c r="P624" i="49" s="1"/>
  <c r="K624" i="49" s="1"/>
  <c r="AF438" i="49"/>
  <c r="AK438" i="49"/>
  <c r="AB338" i="49"/>
  <c r="AR290" i="49"/>
  <c r="M14" i="49"/>
  <c r="N14" i="49" s="1"/>
  <c r="T528" i="49"/>
  <c r="AO290" i="49"/>
  <c r="AO56" i="49"/>
  <c r="AS481" i="49"/>
  <c r="F392" i="49"/>
  <c r="W910" i="49"/>
  <c r="T622" i="49"/>
  <c r="AO244" i="49"/>
  <c r="G1102" i="49"/>
  <c r="AP243" i="49"/>
  <c r="M340" i="49"/>
  <c r="AS478" i="49"/>
  <c r="V575" i="49"/>
  <c r="AG16" i="49"/>
  <c r="M438" i="49"/>
  <c r="N438" i="49" s="1"/>
  <c r="S1054" i="49"/>
  <c r="P818" i="49"/>
  <c r="K818" i="49" s="1"/>
  <c r="J818" i="49" s="1"/>
  <c r="AO289" i="49"/>
  <c r="G671" i="49"/>
  <c r="O671" i="49"/>
  <c r="P671" i="49" s="1"/>
  <c r="K671" i="49" s="1"/>
  <c r="J671" i="49" s="1"/>
  <c r="M1101" i="49"/>
  <c r="K1101" i="49"/>
  <c r="U716" i="49"/>
  <c r="X716" i="49" s="1"/>
  <c r="V716" i="49"/>
  <c r="T716" i="49"/>
  <c r="W716" i="49"/>
  <c r="AP386" i="49"/>
  <c r="U1008" i="49"/>
  <c r="X1008" i="49" s="1"/>
  <c r="V1008" i="49"/>
  <c r="O717" i="49"/>
  <c r="P717" i="49" s="1"/>
  <c r="K717" i="49" s="1"/>
  <c r="G717" i="49"/>
  <c r="F1010" i="49"/>
  <c r="T863" i="49"/>
  <c r="N529" i="49"/>
  <c r="K1102" i="49"/>
  <c r="M1102" i="49"/>
  <c r="AS12" i="49"/>
  <c r="U61" i="49"/>
  <c r="V61" i="49"/>
  <c r="AB61" i="49" s="1"/>
  <c r="G439" i="49"/>
  <c r="O439" i="49"/>
  <c r="P439" i="49" s="1"/>
  <c r="K439" i="49" s="1"/>
  <c r="Q486" i="49"/>
  <c r="AL486" i="49" s="1"/>
  <c r="F485" i="49"/>
  <c r="M576" i="49"/>
  <c r="AH576" i="49" s="1"/>
  <c r="K576" i="49"/>
  <c r="H390" i="49"/>
  <c r="R390" i="49"/>
  <c r="U390" i="49" s="1"/>
  <c r="G624" i="49"/>
  <c r="K670" i="49"/>
  <c r="M670" i="49"/>
  <c r="T910" i="49"/>
  <c r="J910" i="49"/>
  <c r="S910" i="49" s="1"/>
  <c r="N390" i="49"/>
  <c r="AM390" i="49"/>
  <c r="F765" i="49"/>
  <c r="G392" i="49"/>
  <c r="O392" i="49"/>
  <c r="P392" i="49" s="1"/>
  <c r="K392" i="49" s="1"/>
  <c r="J392" i="49" s="1"/>
  <c r="AR383" i="49"/>
  <c r="AS59" i="49"/>
  <c r="O1055" i="49"/>
  <c r="P1055" i="49" s="1"/>
  <c r="M1055" i="49" s="1"/>
  <c r="G1055" i="49"/>
  <c r="V863" i="49"/>
  <c r="N863" i="49"/>
  <c r="W863" i="49" s="1"/>
  <c r="AS23" i="44"/>
  <c r="L767" i="49"/>
  <c r="O958" i="49"/>
  <c r="P958" i="49" s="1"/>
  <c r="K958" i="49" s="1"/>
  <c r="J958" i="49" s="1"/>
  <c r="G958" i="49"/>
  <c r="AO16" i="44"/>
  <c r="L487" i="49"/>
  <c r="F486" i="49" s="1"/>
  <c r="H1101" i="49"/>
  <c r="R1101" i="49"/>
  <c r="U1101" i="49" s="1"/>
  <c r="X1101" i="49" s="1"/>
  <c r="F530" i="49"/>
  <c r="BH29" i="44"/>
  <c r="L1013" i="49" s="1"/>
  <c r="L1012" i="49"/>
  <c r="V669" i="49"/>
  <c r="V910" i="49"/>
  <c r="S669" i="49"/>
  <c r="T621" i="49"/>
  <c r="AP20" i="44"/>
  <c r="L626" i="49"/>
  <c r="T527" i="49"/>
  <c r="O391" i="49"/>
  <c r="P391" i="49" s="1"/>
  <c r="K391" i="49" s="1"/>
  <c r="J391" i="49" s="1"/>
  <c r="G391" i="49"/>
  <c r="G1009" i="49"/>
  <c r="O1009" i="49"/>
  <c r="P1009" i="49" s="1"/>
  <c r="M1009" i="49" s="1"/>
  <c r="H438" i="49"/>
  <c r="R438" i="49"/>
  <c r="U438" i="49" s="1"/>
  <c r="V862" i="49"/>
  <c r="N862" i="49"/>
  <c r="W862" i="49" s="1"/>
  <c r="S527" i="49"/>
  <c r="Y527" i="49" s="1"/>
  <c r="M817" i="49"/>
  <c r="AN17" i="44"/>
  <c r="L532" i="49"/>
  <c r="F531" i="49" s="1"/>
  <c r="L1105" i="49"/>
  <c r="F1104" i="49" s="1"/>
  <c r="E48" i="41"/>
  <c r="H529" i="49"/>
  <c r="R529" i="49"/>
  <c r="U529" i="49" s="1"/>
  <c r="X529" i="49" s="1"/>
  <c r="S862" i="49"/>
  <c r="T669" i="49"/>
  <c r="M818" i="49"/>
  <c r="AP291" i="49"/>
  <c r="AS435" i="49"/>
  <c r="AR58" i="49"/>
  <c r="AO247" i="49"/>
  <c r="F296" i="49"/>
  <c r="O296" i="49" s="1"/>
  <c r="P296" i="49" s="1"/>
  <c r="G1103" i="49"/>
  <c r="O1103" i="49"/>
  <c r="P1103" i="49" s="1"/>
  <c r="K1103" i="49" s="1"/>
  <c r="V436" i="49"/>
  <c r="AB436" i="49" s="1"/>
  <c r="AR436" i="49" s="1"/>
  <c r="N436" i="49"/>
  <c r="H817" i="49"/>
  <c r="R817" i="49"/>
  <c r="U817" i="49" s="1"/>
  <c r="X817" i="49" s="1"/>
  <c r="G864" i="49"/>
  <c r="O864" i="49"/>
  <c r="P864" i="49" s="1"/>
  <c r="K864" i="49" s="1"/>
  <c r="T575" i="49"/>
  <c r="Z575" i="49" s="1"/>
  <c r="S575" i="49"/>
  <c r="Y575" i="49" s="1"/>
  <c r="T862" i="49"/>
  <c r="AS55" i="49"/>
  <c r="AO101" i="49"/>
  <c r="AO243" i="49"/>
  <c r="AQ21" i="44"/>
  <c r="L673" i="49"/>
  <c r="F672" i="49" s="1"/>
  <c r="F959" i="49"/>
  <c r="BA25" i="44"/>
  <c r="L867" i="49"/>
  <c r="Q393" i="49"/>
  <c r="AP19" i="44"/>
  <c r="L580" i="49"/>
  <c r="W1008" i="49"/>
  <c r="AP388" i="49"/>
  <c r="AP434" i="49"/>
  <c r="AR245" i="49"/>
  <c r="T1054" i="49"/>
  <c r="V957" i="49"/>
  <c r="V621" i="49"/>
  <c r="N621" i="49"/>
  <c r="W621" i="49" s="1"/>
  <c r="T1008" i="49"/>
  <c r="J1008" i="49"/>
  <c r="S1008" i="49" s="1"/>
  <c r="V622" i="49"/>
  <c r="N622" i="49"/>
  <c r="W622" i="49" s="1"/>
  <c r="BH30" i="44"/>
  <c r="L1059" i="49" s="1"/>
  <c r="L1058" i="49"/>
  <c r="AN14" i="44"/>
  <c r="L394" i="49"/>
  <c r="F393" i="49" s="1"/>
  <c r="H763" i="49"/>
  <c r="R763" i="49"/>
  <c r="U763" i="49" s="1"/>
  <c r="X763" i="49" s="1"/>
  <c r="BA24" i="44"/>
  <c r="L821" i="49"/>
  <c r="F820" i="49" s="1"/>
  <c r="H911" i="49"/>
  <c r="R911" i="49"/>
  <c r="U911" i="49" s="1"/>
  <c r="X911" i="49" s="1"/>
  <c r="H818" i="49"/>
  <c r="R818" i="49"/>
  <c r="U818" i="49" s="1"/>
  <c r="X818" i="49" s="1"/>
  <c r="AP247" i="49"/>
  <c r="AP55" i="49"/>
  <c r="AP479" i="49"/>
  <c r="AS430" i="49"/>
  <c r="K62" i="49"/>
  <c r="J62" i="49" s="1"/>
  <c r="G764" i="49"/>
  <c r="O764" i="49"/>
  <c r="P764" i="49" s="1"/>
  <c r="K764" i="49" s="1"/>
  <c r="J764" i="49" s="1"/>
  <c r="M764" i="49"/>
  <c r="N764" i="49" s="1"/>
  <c r="K390" i="49"/>
  <c r="O819" i="49"/>
  <c r="P819" i="49" s="1"/>
  <c r="K819" i="49" s="1"/>
  <c r="G819" i="49"/>
  <c r="BC27" i="44"/>
  <c r="L961" i="49"/>
  <c r="F912" i="49"/>
  <c r="O484" i="49"/>
  <c r="P484" i="49" s="1"/>
  <c r="M484" i="49" s="1"/>
  <c r="G484" i="49"/>
  <c r="S863" i="49"/>
  <c r="O623" i="49"/>
  <c r="P623" i="49" s="1"/>
  <c r="M623" i="49" s="1"/>
  <c r="N623" i="49" s="1"/>
  <c r="G623" i="49"/>
  <c r="F1056" i="49"/>
  <c r="V527" i="49"/>
  <c r="N527" i="49"/>
  <c r="W527" i="49" s="1"/>
  <c r="Q440" i="49"/>
  <c r="AR22" i="44"/>
  <c r="L720" i="49"/>
  <c r="F578" i="49"/>
  <c r="V437" i="49"/>
  <c r="AB437" i="49" s="1"/>
  <c r="AR437" i="49" s="1"/>
  <c r="N437" i="49"/>
  <c r="S436" i="49"/>
  <c r="Y436" i="49" s="1"/>
  <c r="AO436" i="49" s="1"/>
  <c r="H670" i="49"/>
  <c r="R670" i="49"/>
  <c r="U670" i="49" s="1"/>
  <c r="X670" i="49" s="1"/>
  <c r="H1102" i="49"/>
  <c r="R1102" i="49"/>
  <c r="U1102" i="49" s="1"/>
  <c r="X1102" i="49" s="1"/>
  <c r="S621" i="49"/>
  <c r="AP54" i="49"/>
  <c r="AS289" i="49"/>
  <c r="AS248" i="49"/>
  <c r="AS60" i="49"/>
  <c r="AS244" i="49"/>
  <c r="AS480" i="49"/>
  <c r="AE389" i="49"/>
  <c r="AO389" i="49" s="1"/>
  <c r="AP478" i="49"/>
  <c r="S716" i="49"/>
  <c r="BB26" i="44"/>
  <c r="L914" i="49"/>
  <c r="F913" i="49" s="1"/>
  <c r="W483" i="49"/>
  <c r="AC483" i="49" s="1"/>
  <c r="V1054" i="49"/>
  <c r="N1054" i="49"/>
  <c r="W1054" i="49" s="1"/>
  <c r="J438" i="49"/>
  <c r="V483" i="49"/>
  <c r="AB483" i="49" s="1"/>
  <c r="AR483" i="49" s="1"/>
  <c r="O577" i="49"/>
  <c r="P577" i="49" s="1"/>
  <c r="M577" i="49" s="1"/>
  <c r="G577" i="49"/>
  <c r="AO15" i="44"/>
  <c r="L441" i="49"/>
  <c r="F440" i="49" s="1"/>
  <c r="F865" i="49"/>
  <c r="F718" i="49"/>
  <c r="H576" i="49"/>
  <c r="R576" i="49"/>
  <c r="U576" i="49" s="1"/>
  <c r="X576" i="49" s="1"/>
  <c r="T483" i="49"/>
  <c r="Z483" i="49" s="1"/>
  <c r="AP483" i="49" s="1"/>
  <c r="V528" i="49"/>
  <c r="J529" i="49"/>
  <c r="T437" i="49"/>
  <c r="Z437" i="49" s="1"/>
  <c r="AP437" i="49" s="1"/>
  <c r="J437" i="49"/>
  <c r="T436" i="49"/>
  <c r="Z436" i="49" s="1"/>
  <c r="AP436" i="49" s="1"/>
  <c r="S622" i="49"/>
  <c r="S528" i="49"/>
  <c r="Y528" i="49" s="1"/>
  <c r="W957" i="49"/>
  <c r="AG205" i="49"/>
  <c r="AO104" i="49"/>
  <c r="Z339" i="49"/>
  <c r="F342" i="49"/>
  <c r="O342" i="49" s="1"/>
  <c r="P342" i="49" s="1"/>
  <c r="AP101" i="49"/>
  <c r="AS102" i="49"/>
  <c r="AP244" i="49"/>
  <c r="AO60" i="49"/>
  <c r="F154" i="49"/>
  <c r="O154" i="49" s="1"/>
  <c r="P154" i="49" s="1"/>
  <c r="M154" i="49" s="1"/>
  <c r="N154" i="49" s="1"/>
  <c r="AP482" i="49"/>
  <c r="AR384" i="49"/>
  <c r="AP104" i="49"/>
  <c r="AS388" i="49"/>
  <c r="AP242" i="49"/>
  <c r="AO242" i="49"/>
  <c r="AO482" i="49"/>
  <c r="AL154" i="49"/>
  <c r="AS339" i="49"/>
  <c r="AG63" i="49"/>
  <c r="AS247" i="49"/>
  <c r="AR242" i="49"/>
  <c r="AR101" i="49"/>
  <c r="AR430" i="49"/>
  <c r="AO384" i="49"/>
  <c r="AP387" i="49"/>
  <c r="AP389" i="49"/>
  <c r="AO478" i="49"/>
  <c r="AO55" i="49"/>
  <c r="AP290" i="49"/>
  <c r="AO431" i="49"/>
  <c r="AO388" i="49"/>
  <c r="AP58" i="49"/>
  <c r="AP56" i="49"/>
  <c r="AP477" i="49"/>
  <c r="AO434" i="49"/>
  <c r="AR103" i="49"/>
  <c r="AP385" i="49"/>
  <c r="AR386" i="49"/>
  <c r="AO479" i="49"/>
  <c r="F109" i="49"/>
  <c r="O109" i="49" s="1"/>
  <c r="P109" i="49" s="1"/>
  <c r="M109" i="49" s="1"/>
  <c r="F16" i="49"/>
  <c r="O16" i="49" s="1"/>
  <c r="P16" i="49" s="1"/>
  <c r="K16" i="49" s="1"/>
  <c r="AS243" i="49"/>
  <c r="AR244" i="49"/>
  <c r="AN204" i="49"/>
  <c r="AI204" i="49"/>
  <c r="G251" i="49"/>
  <c r="AF204" i="49"/>
  <c r="AK204" i="49"/>
  <c r="J204" i="49"/>
  <c r="AF14" i="49"/>
  <c r="AK14" i="49"/>
  <c r="J14" i="49"/>
  <c r="AE340" i="49"/>
  <c r="AJ340" i="49"/>
  <c r="AE294" i="49"/>
  <c r="S294" i="49"/>
  <c r="Y294" i="49" s="1"/>
  <c r="AJ294" i="49"/>
  <c r="O153" i="49"/>
  <c r="P153" i="49" s="1"/>
  <c r="M153" i="49" s="1"/>
  <c r="G153" i="49"/>
  <c r="AS292" i="49"/>
  <c r="AD104" i="49"/>
  <c r="AQ104" i="49"/>
  <c r="E11" i="34" s="1"/>
  <c r="AO386" i="49"/>
  <c r="AR54" i="49"/>
  <c r="AP289" i="49"/>
  <c r="AD289" i="49"/>
  <c r="AQ289" i="49"/>
  <c r="I12" i="34" s="1"/>
  <c r="AP433" i="49"/>
  <c r="AO433" i="49"/>
  <c r="AQ55" i="49"/>
  <c r="D8" i="34" s="1"/>
  <c r="AD55" i="49"/>
  <c r="AD431" i="49"/>
  <c r="AQ431" i="49"/>
  <c r="L16" i="34" s="1"/>
  <c r="AL340" i="49"/>
  <c r="AG340" i="49"/>
  <c r="AG8" i="44"/>
  <c r="L111" i="49"/>
  <c r="F110" i="49" s="1"/>
  <c r="AG198" i="49"/>
  <c r="AL198" i="49"/>
  <c r="AA198" i="49"/>
  <c r="AK198" i="49"/>
  <c r="AF198" i="49"/>
  <c r="Z198" i="49"/>
  <c r="AH198" i="49"/>
  <c r="AM198" i="49"/>
  <c r="AN198" i="49"/>
  <c r="AJ198" i="49"/>
  <c r="AI198" i="49"/>
  <c r="AE198" i="49"/>
  <c r="AB198" i="49"/>
  <c r="AC198" i="49"/>
  <c r="Y198" i="49"/>
  <c r="AL574" i="49"/>
  <c r="AG574" i="49"/>
  <c r="AK574" i="49"/>
  <c r="AF574" i="49"/>
  <c r="AE574" i="49"/>
  <c r="Y574" i="49"/>
  <c r="AA574" i="49"/>
  <c r="AJ574" i="49"/>
  <c r="AM574" i="49"/>
  <c r="AH574" i="49"/>
  <c r="AI574" i="49"/>
  <c r="AN574" i="49"/>
  <c r="AC574" i="49"/>
  <c r="AB574" i="49"/>
  <c r="Z574" i="49"/>
  <c r="AO292" i="49"/>
  <c r="AO477" i="49"/>
  <c r="AQ434" i="49"/>
  <c r="L19" i="34" s="1"/>
  <c r="AD434" i="49"/>
  <c r="AD435" i="49"/>
  <c r="AQ435" i="49"/>
  <c r="L20" i="34" s="1"/>
  <c r="AD242" i="49"/>
  <c r="AQ242" i="49"/>
  <c r="H11" i="34" s="1"/>
  <c r="AQ482" i="49"/>
  <c r="M21" i="34" s="1"/>
  <c r="AD482" i="49"/>
  <c r="AR293" i="49"/>
  <c r="AS101" i="49"/>
  <c r="AS483" i="49"/>
  <c r="V294" i="49"/>
  <c r="AB294" i="49" s="1"/>
  <c r="AR294" i="49" s="1"/>
  <c r="Y338" i="49"/>
  <c r="Y201" i="49"/>
  <c r="Q206" i="49"/>
  <c r="AG206" i="49" s="1"/>
  <c r="AS103" i="49"/>
  <c r="AQ478" i="49"/>
  <c r="M17" i="34" s="1"/>
  <c r="AD478" i="49"/>
  <c r="AE62" i="49"/>
  <c r="AJ62" i="49"/>
  <c r="AF61" i="49"/>
  <c r="AK61" i="49"/>
  <c r="T61" i="49"/>
  <c r="Z61" i="49" s="1"/>
  <c r="J61" i="49"/>
  <c r="AS54" i="49"/>
  <c r="AD54" i="49"/>
  <c r="AQ54" i="49"/>
  <c r="D7" i="34" s="1"/>
  <c r="AR433" i="49"/>
  <c r="AN294" i="49"/>
  <c r="AI294" i="49"/>
  <c r="W294" i="49"/>
  <c r="AC294" i="49" s="1"/>
  <c r="AP431" i="49"/>
  <c r="AG339" i="49"/>
  <c r="AA339" i="49"/>
  <c r="AL339" i="49"/>
  <c r="AH339" i="49"/>
  <c r="AB339" i="49"/>
  <c r="AM339" i="49"/>
  <c r="AF339" i="49"/>
  <c r="AD248" i="49"/>
  <c r="AQ248" i="49"/>
  <c r="H17" i="34" s="1"/>
  <c r="AS57" i="49"/>
  <c r="AR291" i="49"/>
  <c r="AP432" i="49"/>
  <c r="AD432" i="49"/>
  <c r="AQ432" i="49"/>
  <c r="L17" i="34" s="1"/>
  <c r="AG197" i="49"/>
  <c r="AL197" i="49"/>
  <c r="AA197" i="49"/>
  <c r="AE197" i="49"/>
  <c r="Y197" i="49"/>
  <c r="AM197" i="49"/>
  <c r="AH197" i="49"/>
  <c r="AJ197" i="49"/>
  <c r="AB197" i="49"/>
  <c r="AK197" i="49"/>
  <c r="AF197" i="49"/>
  <c r="Z197" i="49"/>
  <c r="AN197" i="49"/>
  <c r="AI197" i="49"/>
  <c r="AC197" i="49"/>
  <c r="AL577" i="49"/>
  <c r="AG577" i="49"/>
  <c r="AB201" i="49"/>
  <c r="AR477" i="49"/>
  <c r="AJ202" i="49"/>
  <c r="AE202" i="49"/>
  <c r="S202" i="49"/>
  <c r="Y202" i="49" s="1"/>
  <c r="AG342" i="49"/>
  <c r="AR247" i="49"/>
  <c r="AG251" i="49"/>
  <c r="W151" i="49"/>
  <c r="AC151" i="49" s="1"/>
  <c r="AN151" i="49"/>
  <c r="AI151" i="49"/>
  <c r="AD243" i="49"/>
  <c r="AQ243" i="49"/>
  <c r="H12" i="34" s="1"/>
  <c r="AP57" i="49"/>
  <c r="AQ483" i="49"/>
  <c r="M22" i="34" s="1"/>
  <c r="AD483" i="49"/>
  <c r="AJ201" i="49"/>
  <c r="AP102" i="49"/>
  <c r="AR102" i="49"/>
  <c r="AR387" i="49"/>
  <c r="T294" i="49"/>
  <c r="Z294" i="49" s="1"/>
  <c r="AP294" i="49" s="1"/>
  <c r="AK10" i="44"/>
  <c r="L207" i="49"/>
  <c r="W61" i="49"/>
  <c r="AC61" i="49" s="1"/>
  <c r="AS61" i="49" s="1"/>
  <c r="AH340" i="49"/>
  <c r="AM340" i="49"/>
  <c r="AS245" i="49"/>
  <c r="AN152" i="49"/>
  <c r="AI152" i="49"/>
  <c r="W152" i="49"/>
  <c r="AC152" i="49" s="1"/>
  <c r="AK62" i="49"/>
  <c r="AF62" i="49"/>
  <c r="G63" i="49"/>
  <c r="O63" i="49"/>
  <c r="P63" i="49" s="1"/>
  <c r="M63" i="49" s="1"/>
  <c r="N63" i="49" s="1"/>
  <c r="AM204" i="49"/>
  <c r="AH204" i="49"/>
  <c r="AA152" i="49"/>
  <c r="AL152" i="49"/>
  <c r="AG152" i="49"/>
  <c r="AD105" i="49"/>
  <c r="AQ105" i="49"/>
  <c r="E12" i="34" s="1"/>
  <c r="AD479" i="49"/>
  <c r="AQ479" i="49"/>
  <c r="M18" i="34" s="1"/>
  <c r="AL338" i="49"/>
  <c r="AG338" i="49"/>
  <c r="AA338" i="49"/>
  <c r="AH338" i="49"/>
  <c r="AM338" i="49"/>
  <c r="AK338" i="49"/>
  <c r="AN338" i="49"/>
  <c r="AF338" i="49"/>
  <c r="AI338" i="49"/>
  <c r="Z338" i="49"/>
  <c r="AG196" i="49"/>
  <c r="AL196" i="49"/>
  <c r="AA196" i="49"/>
  <c r="AF196" i="49"/>
  <c r="Z196" i="49"/>
  <c r="AK196" i="49"/>
  <c r="AH196" i="49"/>
  <c r="AE196" i="49"/>
  <c r="AJ196" i="49"/>
  <c r="AM196" i="49"/>
  <c r="AI196" i="49"/>
  <c r="AB196" i="49"/>
  <c r="AN196" i="49"/>
  <c r="Y196" i="49"/>
  <c r="AC196" i="49"/>
  <c r="AL573" i="49"/>
  <c r="AG573" i="49"/>
  <c r="AA573" i="49"/>
  <c r="AK573" i="49"/>
  <c r="AH573" i="49"/>
  <c r="AM573" i="49"/>
  <c r="AF573" i="49"/>
  <c r="AI573" i="49"/>
  <c r="Y573" i="49"/>
  <c r="AC573" i="49"/>
  <c r="AJ573" i="49"/>
  <c r="AE573" i="49"/>
  <c r="AN573" i="49"/>
  <c r="Z573" i="49"/>
  <c r="AB573" i="49"/>
  <c r="G250" i="49"/>
  <c r="O250" i="49"/>
  <c r="P250" i="49" s="1"/>
  <c r="K250" i="49" s="1"/>
  <c r="AD477" i="49"/>
  <c r="AQ477" i="49"/>
  <c r="M16" i="34" s="1"/>
  <c r="AF202" i="49"/>
  <c r="AP106" i="49"/>
  <c r="AO383" i="49"/>
  <c r="AB151" i="49"/>
  <c r="AS482" i="49"/>
  <c r="AR243" i="49"/>
  <c r="AG529" i="49"/>
  <c r="AL529" i="49"/>
  <c r="AK529" i="49"/>
  <c r="AM529" i="49"/>
  <c r="AF529" i="49"/>
  <c r="AH529" i="49"/>
  <c r="AJ529" i="49"/>
  <c r="AJ338" i="49"/>
  <c r="G295" i="49"/>
  <c r="O295" i="49"/>
  <c r="P295" i="49" s="1"/>
  <c r="K295" i="49" s="1"/>
  <c r="T107" i="49"/>
  <c r="Z107" i="49" s="1"/>
  <c r="AP107" i="49" s="1"/>
  <c r="AF152" i="49"/>
  <c r="AK340" i="49"/>
  <c r="AF340" i="49"/>
  <c r="AI249" i="49"/>
  <c r="AN249" i="49"/>
  <c r="AQ245" i="49"/>
  <c r="H14" i="34" s="1"/>
  <c r="AD245" i="49"/>
  <c r="Q64" i="49"/>
  <c r="AL64" i="49" s="1"/>
  <c r="AM152" i="49"/>
  <c r="AH62" i="49"/>
  <c r="AM62" i="49"/>
  <c r="O205" i="49"/>
  <c r="P205" i="49" s="1"/>
  <c r="G205" i="49"/>
  <c r="AL151" i="49"/>
  <c r="AA151" i="49"/>
  <c r="AG151" i="49"/>
  <c r="AK151" i="49"/>
  <c r="AF151" i="49"/>
  <c r="AD247" i="49"/>
  <c r="AQ247" i="49"/>
  <c r="H16" i="34" s="1"/>
  <c r="AR431" i="49"/>
  <c r="AG337" i="49"/>
  <c r="AL337" i="49"/>
  <c r="AA337" i="49"/>
  <c r="AH337" i="49"/>
  <c r="AK337" i="49"/>
  <c r="AF337" i="49"/>
  <c r="AM337" i="49"/>
  <c r="Z337" i="49"/>
  <c r="AI337" i="49"/>
  <c r="AC337" i="49"/>
  <c r="AJ337" i="49"/>
  <c r="AN337" i="49"/>
  <c r="AE337" i="49"/>
  <c r="AB337" i="49"/>
  <c r="AO59" i="49"/>
  <c r="AR388" i="49"/>
  <c r="AS291" i="49"/>
  <c r="AS432" i="49"/>
  <c r="AA203" i="49"/>
  <c r="AL203" i="49"/>
  <c r="AG203" i="49"/>
  <c r="AG194" i="49"/>
  <c r="AL194" i="49"/>
  <c r="AA194" i="49"/>
  <c r="AL572" i="49"/>
  <c r="AG572" i="49"/>
  <c r="AK572" i="49"/>
  <c r="AF572" i="49"/>
  <c r="AM572" i="49"/>
  <c r="AE572" i="49"/>
  <c r="AH572" i="49"/>
  <c r="Y572" i="49"/>
  <c r="AA572" i="49"/>
  <c r="AJ572" i="49"/>
  <c r="AN572" i="49"/>
  <c r="AI572" i="49"/>
  <c r="Z572" i="49"/>
  <c r="AC572" i="49"/>
  <c r="AB572" i="49"/>
  <c r="AG578" i="49"/>
  <c r="AL578" i="49"/>
  <c r="Y151" i="49"/>
  <c r="Y337" i="49"/>
  <c r="AH151" i="49"/>
  <c r="X294" i="49"/>
  <c r="AA294" i="49"/>
  <c r="AD101" i="49"/>
  <c r="AQ101" i="49"/>
  <c r="E8" i="34" s="1"/>
  <c r="AD13" i="49"/>
  <c r="AQ13" i="49"/>
  <c r="C12" i="34" s="1"/>
  <c r="AG524" i="49"/>
  <c r="AL524" i="49"/>
  <c r="AF524" i="49"/>
  <c r="Z524" i="49"/>
  <c r="AH524" i="49"/>
  <c r="AB524" i="49"/>
  <c r="AK524" i="49"/>
  <c r="AM524" i="49"/>
  <c r="AA524" i="49"/>
  <c r="AJ524" i="49"/>
  <c r="AC524" i="49"/>
  <c r="AE524" i="49"/>
  <c r="AN524" i="49"/>
  <c r="AI524" i="49"/>
  <c r="Y524" i="49"/>
  <c r="AL525" i="49"/>
  <c r="AG525" i="49"/>
  <c r="AK525" i="49"/>
  <c r="AF525" i="49"/>
  <c r="AH525" i="49"/>
  <c r="AE525" i="49"/>
  <c r="AA525" i="49"/>
  <c r="AJ525" i="49"/>
  <c r="AM525" i="49"/>
  <c r="AC525" i="49"/>
  <c r="AN525" i="49"/>
  <c r="AI525" i="49"/>
  <c r="Y525" i="49"/>
  <c r="AB525" i="49"/>
  <c r="Z525" i="49"/>
  <c r="AK152" i="49"/>
  <c r="H340" i="49"/>
  <c r="R340" i="49"/>
  <c r="U340" i="49" s="1"/>
  <c r="X340" i="49" s="1"/>
  <c r="AE249" i="49"/>
  <c r="AJ249" i="49"/>
  <c r="AG7" i="44"/>
  <c r="L65" i="49"/>
  <c r="F64" i="49" s="1"/>
  <c r="AR478" i="49"/>
  <c r="V152" i="49"/>
  <c r="AB152" i="49" s="1"/>
  <c r="R62" i="49"/>
  <c r="U62" i="49" s="1"/>
  <c r="H62" i="49"/>
  <c r="G341" i="49"/>
  <c r="O341" i="49"/>
  <c r="P341" i="49" s="1"/>
  <c r="K341" i="49" s="1"/>
  <c r="J341" i="49" s="1"/>
  <c r="AR246" i="49"/>
  <c r="AD429" i="49"/>
  <c r="AQ429" i="49"/>
  <c r="L14" i="34" s="1"/>
  <c r="R204" i="49"/>
  <c r="U204" i="49" s="1"/>
  <c r="H204" i="49"/>
  <c r="AA150" i="49"/>
  <c r="AG150" i="49"/>
  <c r="AL150" i="49"/>
  <c r="AK150" i="49"/>
  <c r="AM150" i="49"/>
  <c r="AC150" i="49"/>
  <c r="AF150" i="49"/>
  <c r="Y150" i="49"/>
  <c r="AN150" i="49"/>
  <c r="AJ150" i="49"/>
  <c r="AI150" i="49"/>
  <c r="AE150" i="49"/>
  <c r="AH150" i="49"/>
  <c r="AB150" i="49"/>
  <c r="S152" i="49"/>
  <c r="Y152" i="49" s="1"/>
  <c r="AJ152" i="49"/>
  <c r="AE152" i="49"/>
  <c r="AL336" i="49"/>
  <c r="AG336" i="49"/>
  <c r="AA336" i="49"/>
  <c r="AK336" i="49"/>
  <c r="AF336" i="49"/>
  <c r="Z336" i="49"/>
  <c r="AJ336" i="49"/>
  <c r="AM336" i="49"/>
  <c r="AH336" i="49"/>
  <c r="AE336" i="49"/>
  <c r="AN336" i="49"/>
  <c r="AB336" i="49"/>
  <c r="AI336" i="49"/>
  <c r="AC336" i="49"/>
  <c r="Y336" i="49"/>
  <c r="AJ107" i="49"/>
  <c r="AE107" i="49"/>
  <c r="S107" i="49"/>
  <c r="Y107" i="49" s="1"/>
  <c r="AD106" i="49"/>
  <c r="AQ106" i="49"/>
  <c r="E13" i="34" s="1"/>
  <c r="AO432" i="49"/>
  <c r="AG202" i="49"/>
  <c r="AA202" i="49"/>
  <c r="AL202" i="49"/>
  <c r="AM202" i="49"/>
  <c r="AH202" i="49"/>
  <c r="AA195" i="49"/>
  <c r="AL195" i="49"/>
  <c r="AG195" i="49"/>
  <c r="AB195" i="49"/>
  <c r="AF195" i="49"/>
  <c r="AH195" i="49"/>
  <c r="AK195" i="49"/>
  <c r="AM195" i="49"/>
  <c r="AJ195" i="49"/>
  <c r="AI195" i="49"/>
  <c r="AC195" i="49"/>
  <c r="Z195" i="49"/>
  <c r="AE195" i="49"/>
  <c r="AN195" i="49"/>
  <c r="Y195" i="49"/>
  <c r="AL570" i="49"/>
  <c r="AG570" i="49"/>
  <c r="AA570" i="49"/>
  <c r="AC202" i="49"/>
  <c r="AM107" i="49"/>
  <c r="AH107" i="49"/>
  <c r="V107" i="49"/>
  <c r="AB107" i="49" s="1"/>
  <c r="N107" i="49"/>
  <c r="AD241" i="49"/>
  <c r="AQ241" i="49"/>
  <c r="H10" i="34" s="1"/>
  <c r="AD382" i="49"/>
  <c r="AQ382" i="49"/>
  <c r="K13" i="34" s="1"/>
  <c r="AQ57" i="49"/>
  <c r="D10" i="34" s="1"/>
  <c r="AD57" i="49"/>
  <c r="AE151" i="49"/>
  <c r="AN14" i="49"/>
  <c r="AI14" i="49"/>
  <c r="AM151" i="49"/>
  <c r="AD58" i="49"/>
  <c r="AQ58" i="49"/>
  <c r="D11" i="34" s="1"/>
  <c r="AS384" i="49"/>
  <c r="AQ384" i="49"/>
  <c r="K15" i="34" s="1"/>
  <c r="AD384" i="49"/>
  <c r="AL526" i="49"/>
  <c r="AG526" i="49"/>
  <c r="AF526" i="49"/>
  <c r="AK526" i="49"/>
  <c r="AH526" i="49"/>
  <c r="AB526" i="49"/>
  <c r="AA526" i="49"/>
  <c r="AM526" i="49"/>
  <c r="AC526" i="49"/>
  <c r="AJ526" i="49"/>
  <c r="AE526" i="49"/>
  <c r="AN526" i="49"/>
  <c r="AI526" i="49"/>
  <c r="Y526" i="49"/>
  <c r="Z526" i="49"/>
  <c r="AG528" i="49"/>
  <c r="AL528" i="49"/>
  <c r="Z528" i="49"/>
  <c r="AK528" i="49"/>
  <c r="AF528" i="49"/>
  <c r="AH528" i="49"/>
  <c r="AM528" i="49"/>
  <c r="AA528" i="49"/>
  <c r="AN528" i="49"/>
  <c r="AI528" i="49"/>
  <c r="AJ528" i="49"/>
  <c r="AC528" i="49"/>
  <c r="AE528" i="49"/>
  <c r="AB528" i="49"/>
  <c r="AR59" i="49"/>
  <c r="AR106" i="49"/>
  <c r="AQ60" i="49"/>
  <c r="D13" i="34" s="1"/>
  <c r="AD60" i="49"/>
  <c r="T152" i="49"/>
  <c r="Z152" i="49" s="1"/>
  <c r="AM249" i="49"/>
  <c r="AH249" i="49"/>
  <c r="AP103" i="49"/>
  <c r="AD103" i="49"/>
  <c r="AQ103" i="49"/>
  <c r="E10" i="34" s="1"/>
  <c r="AQ389" i="49"/>
  <c r="K20" i="34" s="1"/>
  <c r="AD389" i="49"/>
  <c r="AO385" i="49"/>
  <c r="AD53" i="49"/>
  <c r="AQ53" i="49"/>
  <c r="D6" i="34" s="1"/>
  <c r="AP430" i="49"/>
  <c r="AH152" i="49"/>
  <c r="AO54" i="49"/>
  <c r="AR289" i="49"/>
  <c r="AQ437" i="49"/>
  <c r="L22" i="34" s="1"/>
  <c r="AD437" i="49"/>
  <c r="AL149" i="49"/>
  <c r="AG149" i="49"/>
  <c r="AA149" i="49"/>
  <c r="AM149" i="49"/>
  <c r="AF149" i="49"/>
  <c r="AK149" i="49"/>
  <c r="AH149" i="49"/>
  <c r="AB149" i="49"/>
  <c r="AN149" i="49"/>
  <c r="AI149" i="49"/>
  <c r="AE149" i="49"/>
  <c r="AC149" i="49"/>
  <c r="AJ149" i="49"/>
  <c r="Z149" i="49"/>
  <c r="Z151" i="49"/>
  <c r="AP105" i="49"/>
  <c r="AR55" i="49"/>
  <c r="AD290" i="49"/>
  <c r="AQ290" i="49"/>
  <c r="I13" i="34" s="1"/>
  <c r="AR479" i="49"/>
  <c r="AS431" i="49"/>
  <c r="AG335" i="49"/>
  <c r="AL335" i="49"/>
  <c r="AA335" i="49"/>
  <c r="O15" i="49"/>
  <c r="P15" i="49" s="1"/>
  <c r="M15" i="49" s="1"/>
  <c r="G15" i="49"/>
  <c r="Z150" i="49"/>
  <c r="AQ388" i="49"/>
  <c r="K19" i="34" s="1"/>
  <c r="AD388" i="49"/>
  <c r="AS56" i="49"/>
  <c r="AO481" i="49"/>
  <c r="AD481" i="49"/>
  <c r="AQ481" i="49"/>
  <c r="M20" i="34" s="1"/>
  <c r="AD436" i="49"/>
  <c r="AQ436" i="49"/>
  <c r="L21" i="34" s="1"/>
  <c r="AR432" i="49"/>
  <c r="AG201" i="49"/>
  <c r="AA201" i="49"/>
  <c r="AL201" i="49"/>
  <c r="AM201" i="49"/>
  <c r="AH201" i="49"/>
  <c r="AK201" i="49"/>
  <c r="AF201" i="49"/>
  <c r="AI202" i="49"/>
  <c r="AO293" i="49"/>
  <c r="AG109" i="49"/>
  <c r="AD292" i="49"/>
  <c r="AQ292" i="49"/>
  <c r="I15" i="34" s="1"/>
  <c r="AQ476" i="49"/>
  <c r="M15" i="34" s="1"/>
  <c r="AD476" i="49"/>
  <c r="AS477" i="49"/>
  <c r="AS434" i="49"/>
  <c r="AR435" i="49"/>
  <c r="AJ151" i="49"/>
  <c r="Z202" i="49"/>
  <c r="AC201" i="49"/>
  <c r="AO57" i="49"/>
  <c r="AP383" i="49"/>
  <c r="AS58" i="49"/>
  <c r="AR482" i="49"/>
  <c r="Z201" i="49"/>
  <c r="AP384" i="49"/>
  <c r="AD59" i="49"/>
  <c r="AQ59" i="49"/>
  <c r="D12" i="34" s="1"/>
  <c r="AL523" i="49"/>
  <c r="AG523" i="49"/>
  <c r="AA523" i="49"/>
  <c r="Q297" i="49"/>
  <c r="AG297" i="49" s="1"/>
  <c r="AO102" i="49"/>
  <c r="AQ102" i="49"/>
  <c r="E9" i="34" s="1"/>
  <c r="AD102" i="49"/>
  <c r="AQ244" i="49"/>
  <c r="H13" i="34" s="1"/>
  <c r="AD244" i="49"/>
  <c r="AD387" i="49"/>
  <c r="AQ387" i="49"/>
  <c r="K18" i="34" s="1"/>
  <c r="AL296" i="49"/>
  <c r="AF249" i="49"/>
  <c r="AK249" i="49"/>
  <c r="AS389" i="49"/>
  <c r="AR385" i="49"/>
  <c r="AQ246" i="49"/>
  <c r="H15" i="34" s="1"/>
  <c r="AD246" i="49"/>
  <c r="AL148" i="49"/>
  <c r="AG148" i="49"/>
  <c r="AA148" i="49"/>
  <c r="AK148" i="49"/>
  <c r="AM148" i="49"/>
  <c r="AB148" i="49"/>
  <c r="Z148" i="49"/>
  <c r="AH148" i="49"/>
  <c r="AF148" i="49"/>
  <c r="AC148" i="49"/>
  <c r="AN148" i="49"/>
  <c r="AJ148" i="49"/>
  <c r="AI148" i="49"/>
  <c r="AE148" i="49"/>
  <c r="Y148" i="49"/>
  <c r="AP248" i="49"/>
  <c r="G108" i="49"/>
  <c r="O108" i="49"/>
  <c r="P108" i="49" s="1"/>
  <c r="K108" i="49" s="1"/>
  <c r="AQ56" i="49"/>
  <c r="D9" i="34" s="1"/>
  <c r="AD56" i="49"/>
  <c r="AQ291" i="49"/>
  <c r="I14" i="34" s="1"/>
  <c r="AD291" i="49"/>
  <c r="AG200" i="49"/>
  <c r="AA200" i="49"/>
  <c r="AL200" i="49"/>
  <c r="AH200" i="49"/>
  <c r="AM200" i="49"/>
  <c r="AK200" i="49"/>
  <c r="AF200" i="49"/>
  <c r="AI200" i="49"/>
  <c r="Z200" i="49"/>
  <c r="AN200" i="49"/>
  <c r="AE200" i="49"/>
  <c r="AB200" i="49"/>
  <c r="AC200" i="49"/>
  <c r="AJ200" i="49"/>
  <c r="AG575" i="49"/>
  <c r="AL575" i="49"/>
  <c r="AA575" i="49"/>
  <c r="AF575" i="49"/>
  <c r="AK575" i="49"/>
  <c r="AH575" i="49"/>
  <c r="AM575" i="49"/>
  <c r="AC575" i="49"/>
  <c r="AJ575" i="49"/>
  <c r="AE575" i="49"/>
  <c r="AN575" i="49"/>
  <c r="AI575" i="49"/>
  <c r="AB575" i="49"/>
  <c r="AG579" i="49"/>
  <c r="AL579" i="49"/>
  <c r="AL571" i="49"/>
  <c r="AG571" i="49"/>
  <c r="AA571" i="49"/>
  <c r="AF571" i="49"/>
  <c r="Z571" i="49"/>
  <c r="AH571" i="49"/>
  <c r="AK571" i="49"/>
  <c r="AM571" i="49"/>
  <c r="AI571" i="49"/>
  <c r="Y571" i="49"/>
  <c r="AC571" i="49"/>
  <c r="AE571" i="49"/>
  <c r="AJ571" i="49"/>
  <c r="AN571" i="49"/>
  <c r="AB571" i="49"/>
  <c r="AL576" i="49"/>
  <c r="AG576" i="49"/>
  <c r="AK576" i="49"/>
  <c r="AF576" i="49"/>
  <c r="AN202" i="49"/>
  <c r="Q343" i="49"/>
  <c r="AG343" i="49" s="1"/>
  <c r="Q252" i="49"/>
  <c r="AL252" i="49" s="1"/>
  <c r="AO435" i="49"/>
  <c r="Q155" i="49"/>
  <c r="AG155" i="49" s="1"/>
  <c r="AR104" i="49"/>
  <c r="AM14" i="49"/>
  <c r="AH14" i="49"/>
  <c r="Q17" i="49"/>
  <c r="AL17" i="49" s="1"/>
  <c r="AL531" i="49"/>
  <c r="AG531" i="49"/>
  <c r="AL530" i="49"/>
  <c r="AG530" i="49"/>
  <c r="AJ12" i="44"/>
  <c r="L298" i="49"/>
  <c r="AR480" i="49"/>
  <c r="AQ480" i="49"/>
  <c r="M19" i="34" s="1"/>
  <c r="AD480" i="49"/>
  <c r="AR292" i="49"/>
  <c r="H249" i="49"/>
  <c r="R249" i="49"/>
  <c r="U249" i="49" s="1"/>
  <c r="AR389" i="49"/>
  <c r="AD385" i="49"/>
  <c r="AQ385" i="49"/>
  <c r="K16" i="34" s="1"/>
  <c r="AK203" i="49"/>
  <c r="AF203" i="49"/>
  <c r="T203" i="49"/>
  <c r="Z203" i="49" s="1"/>
  <c r="J203" i="49"/>
  <c r="X107" i="49"/>
  <c r="AA107" i="49"/>
  <c r="AS246" i="49"/>
  <c r="AS386" i="49"/>
  <c r="AQ386" i="49"/>
  <c r="K17" i="34" s="1"/>
  <c r="AD386" i="49"/>
  <c r="AS433" i="49"/>
  <c r="AD433" i="49"/>
  <c r="AQ433" i="49"/>
  <c r="L18" i="34" s="1"/>
  <c r="AL147" i="49"/>
  <c r="AG147" i="49"/>
  <c r="AA147" i="49"/>
  <c r="AS479" i="49"/>
  <c r="AJ339" i="49"/>
  <c r="AE339" i="49"/>
  <c r="S339" i="49"/>
  <c r="Y339" i="49" s="1"/>
  <c r="Q110" i="49"/>
  <c r="AG110" i="49" s="1"/>
  <c r="AO291" i="49"/>
  <c r="AR481" i="49"/>
  <c r="AG199" i="49"/>
  <c r="AA199" i="49"/>
  <c r="AL199" i="49"/>
  <c r="AF199" i="49"/>
  <c r="AK199" i="49"/>
  <c r="AM199" i="49"/>
  <c r="AH199" i="49"/>
  <c r="AE199" i="49"/>
  <c r="Y199" i="49"/>
  <c r="AC199" i="49"/>
  <c r="AB199" i="49"/>
  <c r="AJ199" i="49"/>
  <c r="AN199" i="49"/>
  <c r="AI199" i="49"/>
  <c r="Z199" i="49"/>
  <c r="AJ13" i="44"/>
  <c r="L344" i="49"/>
  <c r="F343" i="49" s="1"/>
  <c r="AK11" i="44"/>
  <c r="L253" i="49"/>
  <c r="AR434" i="49"/>
  <c r="AP435" i="49"/>
  <c r="AF9" i="44"/>
  <c r="L156" i="49"/>
  <c r="F155" i="49" s="1"/>
  <c r="AI201" i="49"/>
  <c r="AQ100" i="49"/>
  <c r="E7" i="34" s="1"/>
  <c r="AD100" i="49"/>
  <c r="AS242" i="49"/>
  <c r="AS383" i="49"/>
  <c r="AD383" i="49"/>
  <c r="AQ383" i="49"/>
  <c r="K14" i="34" s="1"/>
  <c r="R14" i="49"/>
  <c r="U14" i="49" s="1"/>
  <c r="H14" i="49"/>
  <c r="AD293" i="49"/>
  <c r="AQ293" i="49"/>
  <c r="I16" i="34" s="1"/>
  <c r="AR61" i="49"/>
  <c r="AF6" i="44"/>
  <c r="L18" i="49"/>
  <c r="AO483" i="49"/>
  <c r="AL527" i="49"/>
  <c r="AG527" i="49"/>
  <c r="AK527" i="49"/>
  <c r="AF527" i="49"/>
  <c r="AA527" i="49"/>
  <c r="AJ527" i="49"/>
  <c r="AM527" i="49"/>
  <c r="AH527" i="49"/>
  <c r="AE527" i="49"/>
  <c r="AN527" i="49"/>
  <c r="AI527" i="49"/>
  <c r="AC527" i="49"/>
  <c r="Z527" i="49"/>
  <c r="AB527" i="49"/>
  <c r="X61" i="49"/>
  <c r="AA61" i="49"/>
  <c r="AE201" i="49"/>
  <c r="AO387" i="49"/>
  <c r="AO480" i="49"/>
  <c r="AP480" i="49"/>
  <c r="N340" i="49"/>
  <c r="AO103" i="49"/>
  <c r="AP245" i="49"/>
  <c r="AO245" i="49"/>
  <c r="AS385" i="49"/>
  <c r="AD288" i="49"/>
  <c r="AQ288" i="49"/>
  <c r="I11" i="34" s="1"/>
  <c r="AO430" i="49"/>
  <c r="AQ430" i="49"/>
  <c r="L15" i="34" s="1"/>
  <c r="AD430" i="49"/>
  <c r="AH203" i="49"/>
  <c r="AM203" i="49"/>
  <c r="V203" i="49"/>
  <c r="AB203" i="49" s="1"/>
  <c r="N203" i="49"/>
  <c r="N62" i="49"/>
  <c r="D43" i="31"/>
  <c r="E43" i="31"/>
  <c r="F21" i="31"/>
  <c r="G22" i="41"/>
  <c r="D44" i="41"/>
  <c r="M20" i="31"/>
  <c r="L20" i="31"/>
  <c r="N19" i="31"/>
  <c r="H36" i="31"/>
  <c r="H24" i="31"/>
  <c r="K39" i="41"/>
  <c r="H38" i="31"/>
  <c r="K41" i="41"/>
  <c r="N11" i="31"/>
  <c r="K40" i="41"/>
  <c r="G43" i="31"/>
  <c r="E44" i="31"/>
  <c r="AM438" i="49" l="1"/>
  <c r="AM576" i="49"/>
  <c r="AH438" i="49"/>
  <c r="F252" i="49"/>
  <c r="AA576" i="49"/>
  <c r="S529" i="49"/>
  <c r="K577" i="49"/>
  <c r="J577" i="49" s="1"/>
  <c r="F960" i="49"/>
  <c r="G960" i="49" s="1"/>
  <c r="K1055" i="49"/>
  <c r="J1055" i="49" s="1"/>
  <c r="AL343" i="49"/>
  <c r="AS338" i="49"/>
  <c r="AR202" i="49"/>
  <c r="G16" i="49"/>
  <c r="F766" i="49"/>
  <c r="O766" i="49" s="1"/>
  <c r="P766" i="49" s="1"/>
  <c r="K766" i="49" s="1"/>
  <c r="F579" i="49"/>
  <c r="M671" i="49"/>
  <c r="N671" i="49" s="1"/>
  <c r="F1057" i="49"/>
  <c r="M819" i="49"/>
  <c r="N819" i="49" s="1"/>
  <c r="G154" i="49"/>
  <c r="F719" i="49"/>
  <c r="AP151" i="49"/>
  <c r="AP152" i="49"/>
  <c r="T763" i="49"/>
  <c r="AK577" i="49"/>
  <c r="K484" i="49"/>
  <c r="AK484" i="49" s="1"/>
  <c r="M391" i="49"/>
  <c r="N391" i="49" s="1"/>
  <c r="AP61" i="49"/>
  <c r="AP202" i="49"/>
  <c r="K623" i="49"/>
  <c r="J623" i="49" s="1"/>
  <c r="AR338" i="49"/>
  <c r="AG17" i="49"/>
  <c r="M1103" i="49"/>
  <c r="N1103" i="49" s="1"/>
  <c r="M717" i="49"/>
  <c r="AP149" i="49"/>
  <c r="AP339" i="49"/>
  <c r="G109" i="49"/>
  <c r="G342" i="49"/>
  <c r="AR200" i="49"/>
  <c r="K63" i="49"/>
  <c r="M392" i="49"/>
  <c r="N392" i="49" s="1"/>
  <c r="AN392" i="49" s="1"/>
  <c r="K154" i="49"/>
  <c r="M958" i="49"/>
  <c r="J864" i="49"/>
  <c r="N1055" i="49"/>
  <c r="G913" i="49"/>
  <c r="O913" i="49"/>
  <c r="P913" i="49" s="1"/>
  <c r="M913" i="49" s="1"/>
  <c r="J1103" i="49"/>
  <c r="G766" i="49"/>
  <c r="J819" i="49"/>
  <c r="G820" i="49"/>
  <c r="O820" i="49"/>
  <c r="P820" i="49" s="1"/>
  <c r="N1009" i="49"/>
  <c r="AM577" i="49"/>
  <c r="N577" i="49"/>
  <c r="AH577" i="49"/>
  <c r="G486" i="49"/>
  <c r="O486" i="49"/>
  <c r="P486" i="49" s="1"/>
  <c r="K486" i="49" s="1"/>
  <c r="M486" i="49"/>
  <c r="N486" i="49" s="1"/>
  <c r="AK439" i="49"/>
  <c r="AF439" i="49"/>
  <c r="J439" i="49"/>
  <c r="AH484" i="49"/>
  <c r="AM484" i="49"/>
  <c r="N484" i="49"/>
  <c r="G719" i="49"/>
  <c r="O719" i="49"/>
  <c r="P719" i="49" s="1"/>
  <c r="K719" i="49" s="1"/>
  <c r="AE392" i="49"/>
  <c r="AJ392" i="49"/>
  <c r="J624" i="49"/>
  <c r="O960" i="49"/>
  <c r="P960" i="49" s="1"/>
  <c r="K960" i="49" s="1"/>
  <c r="J960" i="49" s="1"/>
  <c r="O1104" i="49"/>
  <c r="P1104" i="49" s="1"/>
  <c r="M1104" i="49" s="1"/>
  <c r="N1104" i="49" s="1"/>
  <c r="G1104" i="49"/>
  <c r="T390" i="49"/>
  <c r="Z390" i="49" s="1"/>
  <c r="AP390" i="49" s="1"/>
  <c r="AF390" i="49"/>
  <c r="J390" i="49"/>
  <c r="AK390" i="49"/>
  <c r="G531" i="49"/>
  <c r="O531" i="49"/>
  <c r="P531" i="49" s="1"/>
  <c r="K531" i="49" s="1"/>
  <c r="J531" i="49" s="1"/>
  <c r="H392" i="49"/>
  <c r="R392" i="49"/>
  <c r="U392" i="49" s="1"/>
  <c r="V1101" i="49"/>
  <c r="N1101" i="49"/>
  <c r="W1101" i="49" s="1"/>
  <c r="AR203" i="49"/>
  <c r="AL110" i="49"/>
  <c r="F297" i="49"/>
  <c r="G297" i="49" s="1"/>
  <c r="M341" i="49"/>
  <c r="N341" i="49" s="1"/>
  <c r="AI529" i="49"/>
  <c r="AS22" i="44"/>
  <c r="L721" i="49"/>
  <c r="BB24" i="44"/>
  <c r="L822" i="49"/>
  <c r="H864" i="49"/>
  <c r="R864" i="49"/>
  <c r="U864" i="49" s="1"/>
  <c r="X864" i="49" s="1"/>
  <c r="G672" i="49"/>
  <c r="O672" i="49"/>
  <c r="P672" i="49" s="1"/>
  <c r="M672" i="49" s="1"/>
  <c r="N672" i="49" s="1"/>
  <c r="H1009" i="49"/>
  <c r="R1009" i="49"/>
  <c r="U1009" i="49" s="1"/>
  <c r="X1009" i="49" s="1"/>
  <c r="AQ20" i="44"/>
  <c r="L627" i="49"/>
  <c r="S817" i="49"/>
  <c r="G765" i="49"/>
  <c r="O765" i="49"/>
  <c r="P765" i="49" s="1"/>
  <c r="K765" i="49" s="1"/>
  <c r="J765" i="49" s="1"/>
  <c r="H624" i="49"/>
  <c r="R624" i="49"/>
  <c r="U624" i="49" s="1"/>
  <c r="X624" i="49" s="1"/>
  <c r="H439" i="49"/>
  <c r="R439" i="49"/>
  <c r="U439" i="49" s="1"/>
  <c r="V529" i="49"/>
  <c r="AB529" i="49" s="1"/>
  <c r="H717" i="49"/>
  <c r="R717" i="49"/>
  <c r="U717" i="49" s="1"/>
  <c r="X717" i="49" s="1"/>
  <c r="V438" i="49"/>
  <c r="AB438" i="49" s="1"/>
  <c r="AR438" i="49" s="1"/>
  <c r="O393" i="49"/>
  <c r="P393" i="49" s="1"/>
  <c r="G393" i="49"/>
  <c r="AR195" i="49"/>
  <c r="AO152" i="49"/>
  <c r="AE529" i="49"/>
  <c r="AG440" i="49"/>
  <c r="AL440" i="49"/>
  <c r="AF484" i="49"/>
  <c r="O1057" i="49"/>
  <c r="P1057" i="49" s="1"/>
  <c r="M1057" i="49" s="1"/>
  <c r="G1057" i="49"/>
  <c r="G579" i="49"/>
  <c r="O579" i="49"/>
  <c r="P579" i="49" s="1"/>
  <c r="M579" i="49" s="1"/>
  <c r="N579" i="49" s="1"/>
  <c r="X438" i="49"/>
  <c r="AA438" i="49"/>
  <c r="AN391" i="49"/>
  <c r="AI391" i="49"/>
  <c r="H958" i="49"/>
  <c r="R958" i="49"/>
  <c r="U958" i="49" s="1"/>
  <c r="X958" i="49" s="1"/>
  <c r="S763" i="49"/>
  <c r="V670" i="49"/>
  <c r="N670" i="49"/>
  <c r="W670" i="49" s="1"/>
  <c r="X390" i="49"/>
  <c r="AA390" i="49"/>
  <c r="F720" i="49"/>
  <c r="W438" i="49"/>
  <c r="AC438" i="49" s="1"/>
  <c r="AN438" i="49"/>
  <c r="AI438" i="49"/>
  <c r="AP199" i="49"/>
  <c r="AO200" i="49"/>
  <c r="AS195" i="49"/>
  <c r="AR150" i="49"/>
  <c r="AS150" i="49"/>
  <c r="AO524" i="49"/>
  <c r="H484" i="49"/>
  <c r="R484" i="49"/>
  <c r="U484" i="49" s="1"/>
  <c r="V763" i="49"/>
  <c r="T817" i="49"/>
  <c r="F1105" i="49"/>
  <c r="AE391" i="49"/>
  <c r="AJ391" i="49"/>
  <c r="S818" i="49"/>
  <c r="T670" i="49"/>
  <c r="J670" i="49"/>
  <c r="S670" i="49" s="1"/>
  <c r="G1010" i="49"/>
  <c r="O1010" i="49"/>
  <c r="P1010" i="49" s="1"/>
  <c r="M1010" i="49" s="1"/>
  <c r="N1010" i="49" s="1"/>
  <c r="AP201" i="49"/>
  <c r="O440" i="49"/>
  <c r="P440" i="49" s="1"/>
  <c r="M440" i="49" s="1"/>
  <c r="G440" i="49"/>
  <c r="H623" i="49"/>
  <c r="R623" i="49"/>
  <c r="U623" i="49" s="1"/>
  <c r="X623" i="49" s="1"/>
  <c r="Q394" i="49"/>
  <c r="AL394" i="49" s="1"/>
  <c r="Q580" i="49"/>
  <c r="T818" i="49"/>
  <c r="Q532" i="49"/>
  <c r="AH391" i="49"/>
  <c r="AM391" i="49"/>
  <c r="Q487" i="49"/>
  <c r="AG487" i="49" s="1"/>
  <c r="T576" i="49"/>
  <c r="Z576" i="49" s="1"/>
  <c r="AP576" i="49" s="1"/>
  <c r="J576" i="49"/>
  <c r="AR21" i="44"/>
  <c r="L674" i="49"/>
  <c r="F673" i="49" s="1"/>
  <c r="AP150" i="49"/>
  <c r="AO149" i="49"/>
  <c r="AR528" i="49"/>
  <c r="AO107" i="49"/>
  <c r="AE577" i="49"/>
  <c r="AF577" i="49"/>
  <c r="O718" i="49"/>
  <c r="P718" i="49" s="1"/>
  <c r="K718" i="49" s="1"/>
  <c r="G718" i="49"/>
  <c r="H577" i="49"/>
  <c r="R577" i="49"/>
  <c r="U577" i="49" s="1"/>
  <c r="BC26" i="44"/>
  <c r="L915" i="49"/>
  <c r="W437" i="49"/>
  <c r="AC437" i="49" s="1"/>
  <c r="AI437" i="49"/>
  <c r="AN437" i="49"/>
  <c r="G912" i="49"/>
  <c r="O912" i="49"/>
  <c r="P912" i="49" s="1"/>
  <c r="K912" i="49" s="1"/>
  <c r="J912" i="49"/>
  <c r="AO14" i="44"/>
  <c r="L395" i="49"/>
  <c r="AQ19" i="44"/>
  <c r="L581" i="49"/>
  <c r="F580" i="49" s="1"/>
  <c r="BB25" i="44"/>
  <c r="L868" i="49"/>
  <c r="V911" i="49"/>
  <c r="F866" i="49"/>
  <c r="N818" i="49"/>
  <c r="W818" i="49" s="1"/>
  <c r="V818" i="49"/>
  <c r="AO17" i="44"/>
  <c r="L533" i="49"/>
  <c r="F532" i="49" s="1"/>
  <c r="H391" i="49"/>
  <c r="R391" i="49"/>
  <c r="U391" i="49" s="1"/>
  <c r="S911" i="49"/>
  <c r="W763" i="49"/>
  <c r="AP16" i="44"/>
  <c r="L488" i="49"/>
  <c r="F487" i="49" s="1"/>
  <c r="AT23" i="44"/>
  <c r="L768" i="49"/>
  <c r="F767" i="49" s="1"/>
  <c r="V576" i="49"/>
  <c r="AB576" i="49" s="1"/>
  <c r="AR576" i="49" s="1"/>
  <c r="N576" i="49"/>
  <c r="V1102" i="49"/>
  <c r="N1102" i="49"/>
  <c r="W1102" i="49" s="1"/>
  <c r="F1011" i="49"/>
  <c r="AP15" i="44"/>
  <c r="L442" i="49"/>
  <c r="F441" i="49" s="1"/>
  <c r="S438" i="49"/>
  <c r="Y438" i="49" s="1"/>
  <c r="AE438" i="49"/>
  <c r="AJ438" i="49"/>
  <c r="W529" i="49"/>
  <c r="AC529" i="49" s="1"/>
  <c r="K15" i="49"/>
  <c r="AK15" i="49" s="1"/>
  <c r="Y529" i="49"/>
  <c r="G296" i="49"/>
  <c r="H296" i="49" s="1"/>
  <c r="S437" i="49"/>
  <c r="Y437" i="49" s="1"/>
  <c r="AE437" i="49"/>
  <c r="AJ437" i="49"/>
  <c r="G865" i="49"/>
  <c r="O865" i="49"/>
  <c r="P865" i="49" s="1"/>
  <c r="H819" i="49"/>
  <c r="R819" i="49"/>
  <c r="U819" i="49" s="1"/>
  <c r="X819" i="49" s="1"/>
  <c r="H764" i="49"/>
  <c r="R764" i="49"/>
  <c r="U764" i="49" s="1"/>
  <c r="X764" i="49" s="1"/>
  <c r="F1058" i="49"/>
  <c r="F1059" i="49" s="1"/>
  <c r="AG393" i="49"/>
  <c r="AL393" i="49"/>
  <c r="G959" i="49"/>
  <c r="O959" i="49"/>
  <c r="P959" i="49" s="1"/>
  <c r="M959" i="49" s="1"/>
  <c r="M864" i="49"/>
  <c r="W436" i="49"/>
  <c r="AC436" i="49" s="1"/>
  <c r="AN436" i="49"/>
  <c r="AI436" i="49"/>
  <c r="V817" i="49"/>
  <c r="N817" i="49"/>
  <c r="W817" i="49" s="1"/>
  <c r="K1009" i="49"/>
  <c r="AK391" i="49"/>
  <c r="AF391" i="49"/>
  <c r="G530" i="49"/>
  <c r="O530" i="49"/>
  <c r="P530" i="49" s="1"/>
  <c r="K530" i="49" s="1"/>
  <c r="T438" i="49"/>
  <c r="Z438" i="49" s="1"/>
  <c r="AP438" i="49" s="1"/>
  <c r="H1055" i="49"/>
  <c r="R1055" i="49"/>
  <c r="U1055" i="49" s="1"/>
  <c r="X1055" i="49" s="1"/>
  <c r="AF392" i="49"/>
  <c r="AK392" i="49"/>
  <c r="W390" i="49"/>
  <c r="AC390" i="49" s="1"/>
  <c r="AI390" i="49"/>
  <c r="AN390" i="49"/>
  <c r="M624" i="49"/>
  <c r="AG486" i="49"/>
  <c r="M439" i="49"/>
  <c r="T1102" i="49"/>
  <c r="J1102" i="49"/>
  <c r="S1102" i="49" s="1"/>
  <c r="N717" i="49"/>
  <c r="H671" i="49"/>
  <c r="R671" i="49"/>
  <c r="U671" i="49" s="1"/>
  <c r="X671" i="49" s="1"/>
  <c r="F821" i="49"/>
  <c r="AS571" i="49"/>
  <c r="AS528" i="49"/>
  <c r="AN529" i="49"/>
  <c r="AA529" i="49"/>
  <c r="AD529" i="49" s="1"/>
  <c r="AS152" i="49"/>
  <c r="AJ577" i="49"/>
  <c r="Q441" i="49"/>
  <c r="O578" i="49"/>
  <c r="P578" i="49" s="1"/>
  <c r="K578" i="49" s="1"/>
  <c r="J578" i="49" s="1"/>
  <c r="G578" i="49"/>
  <c r="O1056" i="49"/>
  <c r="P1056" i="49" s="1"/>
  <c r="M1056" i="49" s="1"/>
  <c r="N1056" i="49" s="1"/>
  <c r="G1056" i="49"/>
  <c r="J484" i="49"/>
  <c r="BD27" i="44"/>
  <c r="L962" i="49"/>
  <c r="T911" i="49"/>
  <c r="H1103" i="49"/>
  <c r="R1103" i="49"/>
  <c r="U1103" i="49" s="1"/>
  <c r="X1103" i="49" s="1"/>
  <c r="T529" i="49"/>
  <c r="Z529" i="49" s="1"/>
  <c r="AP529" i="49" s="1"/>
  <c r="N958" i="49"/>
  <c r="F625" i="49"/>
  <c r="V390" i="49"/>
  <c r="AB390" i="49" s="1"/>
  <c r="AR390" i="49" s="1"/>
  <c r="O485" i="49"/>
  <c r="P485" i="49" s="1"/>
  <c r="G485" i="49"/>
  <c r="W911" i="49"/>
  <c r="J717" i="49"/>
  <c r="T1101" i="49"/>
  <c r="J1101" i="49"/>
  <c r="S1101" i="49" s="1"/>
  <c r="K296" i="49"/>
  <c r="J296" i="49" s="1"/>
  <c r="AE296" i="49" s="1"/>
  <c r="M296" i="49"/>
  <c r="N296" i="49" s="1"/>
  <c r="AN296" i="49" s="1"/>
  <c r="K342" i="49"/>
  <c r="J342" i="49" s="1"/>
  <c r="AE342" i="49" s="1"/>
  <c r="M342" i="49"/>
  <c r="N342" i="49" s="1"/>
  <c r="AI342" i="49" s="1"/>
  <c r="AR336" i="49"/>
  <c r="AS294" i="49"/>
  <c r="AG252" i="49"/>
  <c r="AG64" i="49"/>
  <c r="AR197" i="49"/>
  <c r="AO199" i="49"/>
  <c r="AO572" i="49"/>
  <c r="AP525" i="49"/>
  <c r="AO196" i="49"/>
  <c r="AP338" i="49"/>
  <c r="AR149" i="49"/>
  <c r="AO336" i="49"/>
  <c r="AS572" i="49"/>
  <c r="AP573" i="49"/>
  <c r="AP196" i="49"/>
  <c r="AO198" i="49"/>
  <c r="AL155" i="49"/>
  <c r="AO150" i="49"/>
  <c r="AO525" i="49"/>
  <c r="AP572" i="49"/>
  <c r="AP337" i="49"/>
  <c r="AS148" i="49"/>
  <c r="AP195" i="49"/>
  <c r="AR198" i="49"/>
  <c r="AF295" i="49"/>
  <c r="AK295" i="49"/>
  <c r="J295" i="49"/>
  <c r="AM153" i="49"/>
  <c r="AH153" i="49"/>
  <c r="N153" i="49"/>
  <c r="M205" i="49"/>
  <c r="K205" i="49"/>
  <c r="O297" i="49"/>
  <c r="P297" i="49" s="1"/>
  <c r="K297" i="49" s="1"/>
  <c r="J297" i="49" s="1"/>
  <c r="AK108" i="49"/>
  <c r="AF108" i="49"/>
  <c r="J108" i="49"/>
  <c r="O155" i="49"/>
  <c r="P155" i="49" s="1"/>
  <c r="G155" i="49"/>
  <c r="AH15" i="49"/>
  <c r="AM15" i="49"/>
  <c r="N15" i="49"/>
  <c r="AF250" i="49"/>
  <c r="AK250" i="49"/>
  <c r="J250" i="49"/>
  <c r="AF16" i="49"/>
  <c r="AK16" i="49"/>
  <c r="J16" i="49"/>
  <c r="O343" i="49"/>
  <c r="P343" i="49" s="1"/>
  <c r="K343" i="49" s="1"/>
  <c r="G343" i="49"/>
  <c r="G252" i="49"/>
  <c r="O252" i="49"/>
  <c r="P252" i="49" s="1"/>
  <c r="K252" i="49" s="1"/>
  <c r="AJ341" i="49"/>
  <c r="AE341" i="49"/>
  <c r="G64" i="49"/>
  <c r="O64" i="49"/>
  <c r="P64" i="49" s="1"/>
  <c r="K64" i="49" s="1"/>
  <c r="AH109" i="49"/>
  <c r="AM109" i="49"/>
  <c r="N109" i="49"/>
  <c r="AN62" i="49"/>
  <c r="W62" i="49"/>
  <c r="AC62" i="49" s="1"/>
  <c r="AI62" i="49"/>
  <c r="AL11" i="44"/>
  <c r="L254" i="49"/>
  <c r="AR199" i="49"/>
  <c r="AK12" i="44"/>
  <c r="L299" i="49"/>
  <c r="V14" i="49"/>
  <c r="AB14" i="49" s="1"/>
  <c r="AR14" i="49" s="1"/>
  <c r="AO575" i="49"/>
  <c r="AD200" i="49"/>
  <c r="AQ200" i="49"/>
  <c r="G15" i="34" s="1"/>
  <c r="AQ523" i="49"/>
  <c r="N16" i="34" s="1"/>
  <c r="AD523" i="49"/>
  <c r="AQ201" i="49"/>
  <c r="G16" i="34" s="1"/>
  <c r="AD201" i="49"/>
  <c r="AS149" i="49"/>
  <c r="AO528" i="49"/>
  <c r="AO526" i="49"/>
  <c r="AR526" i="49"/>
  <c r="AI107" i="49"/>
  <c r="W107" i="49"/>
  <c r="AC107" i="49" s="1"/>
  <c r="AN107" i="49"/>
  <c r="AQ202" i="49"/>
  <c r="G17" i="34" s="1"/>
  <c r="AD202" i="49"/>
  <c r="S249" i="49"/>
  <c r="Y249" i="49" s="1"/>
  <c r="AO249" i="49" s="1"/>
  <c r="V62" i="49"/>
  <c r="AB62" i="49" s="1"/>
  <c r="AR62" i="49" s="1"/>
  <c r="M295" i="49"/>
  <c r="AQ529" i="49"/>
  <c r="N22" i="34" s="1"/>
  <c r="M250" i="49"/>
  <c r="AS196" i="49"/>
  <c r="AD338" i="49"/>
  <c r="AQ338" i="49"/>
  <c r="J15" i="34" s="1"/>
  <c r="AI63" i="49"/>
  <c r="AN63" i="49"/>
  <c r="AR201" i="49"/>
  <c r="AP197" i="49"/>
  <c r="S62" i="49"/>
  <c r="Y62" i="49" s="1"/>
  <c r="AO62" i="49" s="1"/>
  <c r="AH8" i="44"/>
  <c r="L112" i="49"/>
  <c r="K109" i="49"/>
  <c r="AN154" i="49"/>
  <c r="AI154" i="49"/>
  <c r="AE251" i="49"/>
  <c r="AJ251" i="49"/>
  <c r="AN340" i="49"/>
  <c r="AI340" i="49"/>
  <c r="W340" i="49"/>
  <c r="AC340" i="49" s="1"/>
  <c r="N20" i="31"/>
  <c r="AN203" i="49"/>
  <c r="W203" i="49"/>
  <c r="AC203" i="49" s="1"/>
  <c r="AI203" i="49"/>
  <c r="AS199" i="49"/>
  <c r="AQ199" i="49"/>
  <c r="G14" i="34" s="1"/>
  <c r="AD199" i="49"/>
  <c r="AP571" i="49"/>
  <c r="AQ575" i="49"/>
  <c r="O22" i="34" s="1"/>
  <c r="AD575" i="49"/>
  <c r="AP200" i="49"/>
  <c r="AQ148" i="49"/>
  <c r="F9" i="34" s="1"/>
  <c r="AD148" i="49"/>
  <c r="AS201" i="49"/>
  <c r="AD149" i="49"/>
  <c r="AQ149" i="49"/>
  <c r="F10" i="34" s="1"/>
  <c r="AD528" i="49"/>
  <c r="AQ528" i="49"/>
  <c r="N21" i="34" s="1"/>
  <c r="AR107" i="49"/>
  <c r="AS336" i="49"/>
  <c r="AP336" i="49"/>
  <c r="AQ150" i="49"/>
  <c r="F11" i="34" s="1"/>
  <c r="AD150" i="49"/>
  <c r="AA62" i="49"/>
  <c r="X62" i="49"/>
  <c r="AR524" i="49"/>
  <c r="AD572" i="49"/>
  <c r="AQ572" i="49"/>
  <c r="O19" i="34" s="1"/>
  <c r="W249" i="49"/>
  <c r="AC249" i="49" s="1"/>
  <c r="AS249" i="49" s="1"/>
  <c r="AR573" i="49"/>
  <c r="AH63" i="49"/>
  <c r="AM63" i="49"/>
  <c r="AQ197" i="49"/>
  <c r="G12" i="34" s="1"/>
  <c r="AD197" i="49"/>
  <c r="AQ339" i="49"/>
  <c r="J16" i="34" s="1"/>
  <c r="AD339" i="49"/>
  <c r="AE61" i="49"/>
  <c r="S61" i="49"/>
  <c r="Y61" i="49" s="1"/>
  <c r="AJ61" i="49"/>
  <c r="K153" i="49"/>
  <c r="AM154" i="49"/>
  <c r="AH154" i="49"/>
  <c r="T14" i="49"/>
  <c r="Z14" i="49" s="1"/>
  <c r="AP14" i="49" s="1"/>
  <c r="AJ204" i="49"/>
  <c r="AE204" i="49"/>
  <c r="S204" i="49"/>
  <c r="Y204" i="49" s="1"/>
  <c r="H251" i="49"/>
  <c r="R251" i="49"/>
  <c r="U251" i="49" s="1"/>
  <c r="AD147" i="49"/>
  <c r="AQ147" i="49"/>
  <c r="F8" i="34" s="1"/>
  <c r="AD107" i="49"/>
  <c r="AQ107" i="49"/>
  <c r="E14" i="34" s="1"/>
  <c r="AF15" i="49"/>
  <c r="V249" i="49"/>
  <c r="AB249" i="49" s="1"/>
  <c r="AR249" i="49" s="1"/>
  <c r="W14" i="49"/>
  <c r="AC14" i="49" s="1"/>
  <c r="AS14" i="49" s="1"/>
  <c r="AN341" i="49"/>
  <c r="AI341" i="49"/>
  <c r="AR152" i="49"/>
  <c r="AD525" i="49"/>
  <c r="AQ525" i="49"/>
  <c r="N18" i="34" s="1"/>
  <c r="AQ194" i="49"/>
  <c r="G9" i="34" s="1"/>
  <c r="AD194" i="49"/>
  <c r="AQ337" i="49"/>
  <c r="J14" i="34" s="1"/>
  <c r="AD337" i="49"/>
  <c r="H295" i="49"/>
  <c r="R295" i="49"/>
  <c r="U295" i="49" s="1"/>
  <c r="AK63" i="49"/>
  <c r="AF63" i="49"/>
  <c r="Q207" i="49"/>
  <c r="AG207" i="49" s="1"/>
  <c r="AO201" i="49"/>
  <c r="M16" i="49"/>
  <c r="AF154" i="49"/>
  <c r="AK154" i="49"/>
  <c r="AN342" i="49"/>
  <c r="AK251" i="49"/>
  <c r="AF251" i="49"/>
  <c r="AR527" i="49"/>
  <c r="Q18" i="49"/>
  <c r="AG18" i="49" s="1"/>
  <c r="AQ571" i="49"/>
  <c r="O18" i="34" s="1"/>
  <c r="AD571" i="49"/>
  <c r="AS575" i="49"/>
  <c r="T249" i="49"/>
  <c r="Z249" i="49" s="1"/>
  <c r="AP249" i="49" s="1"/>
  <c r="R15" i="49"/>
  <c r="U15" i="49" s="1"/>
  <c r="H15" i="49"/>
  <c r="AD570" i="49"/>
  <c r="AQ570" i="49"/>
  <c r="O17" i="34" s="1"/>
  <c r="X204" i="49"/>
  <c r="AA204" i="49"/>
  <c r="AR525" i="49"/>
  <c r="AP524" i="49"/>
  <c r="AR572" i="49"/>
  <c r="AS337" i="49"/>
  <c r="R250" i="49"/>
  <c r="U250" i="49" s="1"/>
  <c r="H250" i="49"/>
  <c r="AR196" i="49"/>
  <c r="AD152" i="49"/>
  <c r="AQ152" i="49"/>
  <c r="F13" i="34" s="1"/>
  <c r="AL10" i="44"/>
  <c r="L208" i="49"/>
  <c r="AO338" i="49"/>
  <c r="AS198" i="49"/>
  <c r="AP198" i="49"/>
  <c r="H153" i="49"/>
  <c r="R153" i="49"/>
  <c r="U153" i="49" s="1"/>
  <c r="H109" i="49"/>
  <c r="R109" i="49"/>
  <c r="U109" i="49" s="1"/>
  <c r="R296" i="49"/>
  <c r="U296" i="49" s="1"/>
  <c r="R154" i="49"/>
  <c r="U154" i="49" s="1"/>
  <c r="H154" i="49"/>
  <c r="AH342" i="49"/>
  <c r="T204" i="49"/>
  <c r="Z204" i="49" s="1"/>
  <c r="AP204" i="49" s="1"/>
  <c r="AD61" i="49"/>
  <c r="AQ61" i="49"/>
  <c r="D14" i="34" s="1"/>
  <c r="AP527" i="49"/>
  <c r="AD527" i="49"/>
  <c r="AQ527" i="49"/>
  <c r="N20" i="34" s="1"/>
  <c r="AG6" i="44"/>
  <c r="L19" i="49"/>
  <c r="S203" i="49"/>
  <c r="Y203" i="49" s="1"/>
  <c r="AJ203" i="49"/>
  <c r="AE203" i="49"/>
  <c r="X249" i="49"/>
  <c r="AA249" i="49"/>
  <c r="AD576" i="49"/>
  <c r="AQ576" i="49"/>
  <c r="O23" i="34" s="1"/>
  <c r="AO571" i="49"/>
  <c r="M108" i="49"/>
  <c r="AS202" i="49"/>
  <c r="AQ195" i="49"/>
  <c r="G10" i="34" s="1"/>
  <c r="AD195" i="49"/>
  <c r="AQ336" i="49"/>
  <c r="J13" i="34" s="1"/>
  <c r="AD336" i="49"/>
  <c r="AK341" i="49"/>
  <c r="AF341" i="49"/>
  <c r="Q65" i="49"/>
  <c r="AL65" i="49" s="1"/>
  <c r="AS524" i="49"/>
  <c r="R205" i="49"/>
  <c r="U205" i="49" s="1"/>
  <c r="H205" i="49"/>
  <c r="AR151" i="49"/>
  <c r="AQ196" i="49"/>
  <c r="G11" i="34" s="1"/>
  <c r="AD196" i="49"/>
  <c r="R63" i="49"/>
  <c r="U63" i="49" s="1"/>
  <c r="H63" i="49"/>
  <c r="F206" i="49"/>
  <c r="AF296" i="49"/>
  <c r="AJ342" i="49"/>
  <c r="L21" i="31"/>
  <c r="Q622" i="49"/>
  <c r="Q626" i="49"/>
  <c r="Q624" i="49"/>
  <c r="Q625" i="49"/>
  <c r="Q621" i="49"/>
  <c r="Q627" i="49"/>
  <c r="Q618" i="49"/>
  <c r="Q620" i="49"/>
  <c r="Q623" i="49"/>
  <c r="Q619" i="49"/>
  <c r="AS527" i="49"/>
  <c r="AO527" i="49"/>
  <c r="Q156" i="49"/>
  <c r="AG156" i="49" s="1"/>
  <c r="G110" i="49"/>
  <c r="O110" i="49"/>
  <c r="P110" i="49" s="1"/>
  <c r="K110" i="49" s="1"/>
  <c r="J110" i="49" s="1"/>
  <c r="AO339" i="49"/>
  <c r="AP203" i="49"/>
  <c r="F17" i="49"/>
  <c r="AR575" i="49"/>
  <c r="AS200" i="49"/>
  <c r="AO148" i="49"/>
  <c r="AP148" i="49"/>
  <c r="AQ335" i="49"/>
  <c r="J12" i="34" s="1"/>
  <c r="AD335" i="49"/>
  <c r="AS526" i="49"/>
  <c r="AH341" i="49"/>
  <c r="AM341" i="49"/>
  <c r="AH7" i="44"/>
  <c r="L66" i="49"/>
  <c r="F65" i="49" s="1"/>
  <c r="T340" i="49"/>
  <c r="Z340" i="49" s="1"/>
  <c r="AP340" i="49" s="1"/>
  <c r="AQ573" i="49"/>
  <c r="O20" i="34" s="1"/>
  <c r="AD573" i="49"/>
  <c r="T62" i="49"/>
  <c r="Z62" i="49" s="1"/>
  <c r="AP62" i="49" s="1"/>
  <c r="AS197" i="49"/>
  <c r="AL206" i="49"/>
  <c r="AP574" i="49"/>
  <c r="AQ574" i="49"/>
  <c r="O21" i="34" s="1"/>
  <c r="AD574" i="49"/>
  <c r="R16" i="49"/>
  <c r="U16" i="49" s="1"/>
  <c r="H16" i="49"/>
  <c r="S340" i="49"/>
  <c r="Y340" i="49" s="1"/>
  <c r="AO340" i="49" s="1"/>
  <c r="AJ14" i="49"/>
  <c r="AE14" i="49"/>
  <c r="S14" i="49"/>
  <c r="Y14" i="49" s="1"/>
  <c r="H342" i="49"/>
  <c r="R342" i="49"/>
  <c r="U342" i="49" s="1"/>
  <c r="X14" i="49"/>
  <c r="AA14" i="49"/>
  <c r="AG9" i="44"/>
  <c r="L157" i="49"/>
  <c r="Q344" i="49"/>
  <c r="AL344" i="49" s="1"/>
  <c r="AR148" i="49"/>
  <c r="AP528" i="49"/>
  <c r="AO195" i="49"/>
  <c r="AQ524" i="49"/>
  <c r="N17" i="34" s="1"/>
  <c r="AD524" i="49"/>
  <c r="AO337" i="49"/>
  <c r="AR529" i="49"/>
  <c r="AS573" i="49"/>
  <c r="V204" i="49"/>
  <c r="AB204" i="49" s="1"/>
  <c r="AR204" i="49" s="1"/>
  <c r="AS151" i="49"/>
  <c r="AO202" i="49"/>
  <c r="AR339" i="49"/>
  <c r="AR574" i="49"/>
  <c r="AO574" i="49"/>
  <c r="AQ198" i="49"/>
  <c r="G13" i="34" s="1"/>
  <c r="AD198" i="49"/>
  <c r="AA340" i="49"/>
  <c r="AO294" i="49"/>
  <c r="AF342" i="49"/>
  <c r="Q253" i="49"/>
  <c r="AL253" i="49" s="1"/>
  <c r="F253" i="49"/>
  <c r="AK13" i="44"/>
  <c r="L345" i="49"/>
  <c r="Q298" i="49"/>
  <c r="AG298" i="49" s="1"/>
  <c r="AR571" i="49"/>
  <c r="AP575" i="49"/>
  <c r="R108" i="49"/>
  <c r="U108" i="49" s="1"/>
  <c r="H108" i="49"/>
  <c r="AL297" i="49"/>
  <c r="J15" i="49"/>
  <c r="AP526" i="49"/>
  <c r="AQ526" i="49"/>
  <c r="N19" i="34" s="1"/>
  <c r="AD526" i="49"/>
  <c r="R341" i="49"/>
  <c r="U341" i="49" s="1"/>
  <c r="H341" i="49"/>
  <c r="AS525" i="49"/>
  <c r="AQ294" i="49"/>
  <c r="I17" i="34" s="1"/>
  <c r="AD294" i="49"/>
  <c r="AO151" i="49"/>
  <c r="AQ203" i="49"/>
  <c r="G18" i="34" s="1"/>
  <c r="AD203" i="49"/>
  <c r="AR337" i="49"/>
  <c r="AD151" i="49"/>
  <c r="AQ151" i="49"/>
  <c r="F12" i="34" s="1"/>
  <c r="AO573" i="49"/>
  <c r="J63" i="49"/>
  <c r="V340" i="49"/>
  <c r="AB340" i="49" s="1"/>
  <c r="AR340" i="49" s="1"/>
  <c r="AO197" i="49"/>
  <c r="AS574" i="49"/>
  <c r="Q111" i="49"/>
  <c r="AL111" i="49" s="1"/>
  <c r="F111" i="49"/>
  <c r="J154" i="49"/>
  <c r="M251" i="49"/>
  <c r="W204" i="49"/>
  <c r="AC204" i="49" s="1"/>
  <c r="AS204" i="49" s="1"/>
  <c r="J21" i="31"/>
  <c r="K21" i="31" s="1"/>
  <c r="M21" i="31"/>
  <c r="F22" i="31"/>
  <c r="G23" i="41"/>
  <c r="L22" i="41"/>
  <c r="I22" i="31" s="1"/>
  <c r="H40" i="31"/>
  <c r="G44" i="31"/>
  <c r="E45" i="31"/>
  <c r="H41" i="31"/>
  <c r="D44" i="31"/>
  <c r="D45" i="31" s="1"/>
  <c r="H39" i="31"/>
  <c r="D45" i="41"/>
  <c r="K42" i="41"/>
  <c r="AK342" i="49" l="1"/>
  <c r="AH392" i="49"/>
  <c r="F298" i="49"/>
  <c r="F961" i="49"/>
  <c r="AI392" i="49"/>
  <c r="AG344" i="49"/>
  <c r="AJ296" i="49"/>
  <c r="S717" i="49"/>
  <c r="M530" i="49"/>
  <c r="AO438" i="49"/>
  <c r="AO14" i="49"/>
  <c r="K579" i="49"/>
  <c r="J579" i="49" s="1"/>
  <c r="AJ579" i="49" s="1"/>
  <c r="M765" i="49"/>
  <c r="N765" i="49" s="1"/>
  <c r="K1057" i="49"/>
  <c r="J1057" i="49" s="1"/>
  <c r="K1056" i="49"/>
  <c r="J1056" i="49" s="1"/>
  <c r="K1010" i="49"/>
  <c r="J1010" i="49" s="1"/>
  <c r="AS437" i="49"/>
  <c r="AM342" i="49"/>
  <c r="AK296" i="49"/>
  <c r="W717" i="49"/>
  <c r="AM392" i="49"/>
  <c r="AS529" i="49"/>
  <c r="V764" i="49"/>
  <c r="AO529" i="49"/>
  <c r="AS436" i="49"/>
  <c r="M912" i="49"/>
  <c r="N912" i="49" s="1"/>
  <c r="M531" i="49"/>
  <c r="N531" i="49" s="1"/>
  <c r="AO437" i="49"/>
  <c r="W671" i="49"/>
  <c r="F626" i="49"/>
  <c r="O626" i="49" s="1"/>
  <c r="P626" i="49" s="1"/>
  <c r="M626" i="49" s="1"/>
  <c r="V484" i="49"/>
  <c r="AB484" i="49" s="1"/>
  <c r="AR484" i="49" s="1"/>
  <c r="K959" i="49"/>
  <c r="J959" i="49" s="1"/>
  <c r="AG394" i="49"/>
  <c r="T717" i="49"/>
  <c r="K1104" i="49"/>
  <c r="J1104" i="49" s="1"/>
  <c r="M718" i="49"/>
  <c r="N718" i="49" s="1"/>
  <c r="T764" i="49"/>
  <c r="AG253" i="49"/>
  <c r="AS438" i="49"/>
  <c r="AH440" i="49"/>
  <c r="AM440" i="49"/>
  <c r="N440" i="49"/>
  <c r="M393" i="49"/>
  <c r="K393" i="49"/>
  <c r="AJ531" i="49"/>
  <c r="AE531" i="49"/>
  <c r="J766" i="49"/>
  <c r="O441" i="49"/>
  <c r="P441" i="49" s="1"/>
  <c r="K441" i="49" s="1"/>
  <c r="G441" i="49"/>
  <c r="AI579" i="49"/>
  <c r="AN579" i="49"/>
  <c r="M485" i="49"/>
  <c r="K485" i="49"/>
  <c r="AJ578" i="49"/>
  <c r="AE578" i="49"/>
  <c r="N959" i="49"/>
  <c r="O767" i="49"/>
  <c r="P767" i="49" s="1"/>
  <c r="M767" i="49" s="1"/>
  <c r="N767" i="49" s="1"/>
  <c r="G767" i="49"/>
  <c r="K865" i="49"/>
  <c r="M865" i="49"/>
  <c r="O487" i="49"/>
  <c r="P487" i="49" s="1"/>
  <c r="K487" i="49" s="1"/>
  <c r="J487" i="49" s="1"/>
  <c r="G487" i="49"/>
  <c r="J719" i="49"/>
  <c r="N913" i="49"/>
  <c r="AF530" i="49"/>
  <c r="AK530" i="49"/>
  <c r="J530" i="49"/>
  <c r="K820" i="49"/>
  <c r="M820" i="49"/>
  <c r="AT22" i="44"/>
  <c r="L722" i="49"/>
  <c r="M110" i="49"/>
  <c r="AH296" i="49"/>
  <c r="H485" i="49"/>
  <c r="R485" i="49"/>
  <c r="U485" i="49" s="1"/>
  <c r="S484" i="49"/>
  <c r="Y484" i="49" s="1"/>
  <c r="AE484" i="49"/>
  <c r="AJ484" i="49"/>
  <c r="AQ16" i="44"/>
  <c r="L489" i="49"/>
  <c r="F488" i="49" s="1"/>
  <c r="AP14" i="44"/>
  <c r="L396" i="49"/>
  <c r="T1055" i="49"/>
  <c r="G580" i="49"/>
  <c r="O580" i="49"/>
  <c r="P580" i="49" s="1"/>
  <c r="M580" i="49" s="1"/>
  <c r="N580" i="49" s="1"/>
  <c r="V819" i="49"/>
  <c r="X484" i="49"/>
  <c r="AA484" i="49"/>
  <c r="T484" i="49"/>
  <c r="Z484" i="49" s="1"/>
  <c r="AP484" i="49" s="1"/>
  <c r="S671" i="49"/>
  <c r="S392" i="49"/>
  <c r="Y392" i="49" s="1"/>
  <c r="AO392" i="49" s="1"/>
  <c r="H719" i="49"/>
  <c r="R719" i="49"/>
  <c r="U719" i="49" s="1"/>
  <c r="X719" i="49" s="1"/>
  <c r="AK486" i="49"/>
  <c r="AF486" i="49"/>
  <c r="V577" i="49"/>
  <c r="AB577" i="49" s="1"/>
  <c r="AR577" i="49" s="1"/>
  <c r="H820" i="49"/>
  <c r="R820" i="49"/>
  <c r="U820" i="49" s="1"/>
  <c r="X820" i="49" s="1"/>
  <c r="H766" i="49"/>
  <c r="R766" i="49"/>
  <c r="U766" i="49" s="1"/>
  <c r="X766" i="49" s="1"/>
  <c r="H913" i="49"/>
  <c r="R913" i="49"/>
  <c r="U913" i="49" s="1"/>
  <c r="X913" i="49" s="1"/>
  <c r="Q395" i="49"/>
  <c r="AL395" i="49" s="1"/>
  <c r="H440" i="49"/>
  <c r="R440" i="49"/>
  <c r="U440" i="49" s="1"/>
  <c r="X392" i="49"/>
  <c r="AA392" i="49"/>
  <c r="T251" i="49"/>
  <c r="Z251" i="49" s="1"/>
  <c r="AM296" i="49"/>
  <c r="M578" i="49"/>
  <c r="O821" i="49"/>
  <c r="P821" i="49" s="1"/>
  <c r="K821" i="49" s="1"/>
  <c r="G821" i="49"/>
  <c r="V624" i="49"/>
  <c r="N624" i="49"/>
  <c r="W624" i="49" s="1"/>
  <c r="T392" i="49"/>
  <c r="Z392" i="49" s="1"/>
  <c r="AP392" i="49" s="1"/>
  <c r="G1058" i="49"/>
  <c r="O1058" i="49"/>
  <c r="P1058" i="49" s="1"/>
  <c r="K1058" i="49" s="1"/>
  <c r="J1058" i="49" s="1"/>
  <c r="G866" i="49"/>
  <c r="O866" i="49"/>
  <c r="P866" i="49" s="1"/>
  <c r="M866" i="49" s="1"/>
  <c r="O532" i="49"/>
  <c r="P532" i="49" s="1"/>
  <c r="K532" i="49" s="1"/>
  <c r="G532" i="49"/>
  <c r="AQ390" i="49"/>
  <c r="K21" i="34" s="1"/>
  <c r="AD390" i="49"/>
  <c r="V623" i="49"/>
  <c r="H672" i="49"/>
  <c r="R672" i="49"/>
  <c r="U672" i="49" s="1"/>
  <c r="X672" i="49" s="1"/>
  <c r="V958" i="49"/>
  <c r="H960" i="49"/>
  <c r="R960" i="49"/>
  <c r="U960" i="49" s="1"/>
  <c r="X960" i="49" s="1"/>
  <c r="S764" i="49"/>
  <c r="S439" i="49"/>
  <c r="Y439" i="49" s="1"/>
  <c r="AJ439" i="49"/>
  <c r="AE439" i="49"/>
  <c r="AM486" i="49"/>
  <c r="AH486" i="49"/>
  <c r="W1009" i="49"/>
  <c r="S819" i="49"/>
  <c r="S1103" i="49"/>
  <c r="BE27" i="44"/>
  <c r="L963" i="49"/>
  <c r="AG532" i="49"/>
  <c r="AL532" i="49"/>
  <c r="O673" i="49"/>
  <c r="P673" i="49" s="1"/>
  <c r="K673" i="49" s="1"/>
  <c r="G673" i="49"/>
  <c r="H578" i="49"/>
  <c r="R578" i="49"/>
  <c r="U578" i="49" s="1"/>
  <c r="H530" i="49"/>
  <c r="R530" i="49"/>
  <c r="U530" i="49" s="1"/>
  <c r="Q442" i="49"/>
  <c r="AG442" i="49" s="1"/>
  <c r="H718" i="49"/>
  <c r="R718" i="49"/>
  <c r="U718" i="49" s="1"/>
  <c r="X718" i="49" s="1"/>
  <c r="V1103" i="49"/>
  <c r="F914" i="49"/>
  <c r="W392" i="49"/>
  <c r="AC392" i="49" s="1"/>
  <c r="AS392" i="49" s="1"/>
  <c r="S391" i="49"/>
  <c r="Y391" i="49" s="1"/>
  <c r="AO391" i="49" s="1"/>
  <c r="T623" i="49"/>
  <c r="AH579" i="49"/>
  <c r="AM579" i="49"/>
  <c r="H1057" i="49"/>
  <c r="R1057" i="49"/>
  <c r="U1057" i="49" s="1"/>
  <c r="X1057" i="49" s="1"/>
  <c r="AR20" i="44"/>
  <c r="L628" i="49"/>
  <c r="F627" i="49" s="1"/>
  <c r="AI531" i="49"/>
  <c r="AN531" i="49"/>
  <c r="S390" i="49"/>
  <c r="Y390" i="49" s="1"/>
  <c r="AE390" i="49"/>
  <c r="AJ390" i="49"/>
  <c r="S624" i="49"/>
  <c r="W623" i="49"/>
  <c r="V1009" i="49"/>
  <c r="T819" i="49"/>
  <c r="T1103" i="49"/>
  <c r="W1055" i="49"/>
  <c r="T1009" i="49"/>
  <c r="J1009" i="49"/>
  <c r="S1009" i="49" s="1"/>
  <c r="G961" i="49"/>
  <c r="O961" i="49"/>
  <c r="P961" i="49" s="1"/>
  <c r="M961" i="49" s="1"/>
  <c r="N961" i="49" s="1"/>
  <c r="AI296" i="49"/>
  <c r="AF578" i="49"/>
  <c r="AK578" i="49"/>
  <c r="AS390" i="49"/>
  <c r="AQ15" i="44"/>
  <c r="L443" i="49"/>
  <c r="F442" i="49" s="1"/>
  <c r="X391" i="49"/>
  <c r="AA391" i="49"/>
  <c r="BD26" i="44"/>
  <c r="L916" i="49"/>
  <c r="AS21" i="44"/>
  <c r="L675" i="49"/>
  <c r="T577" i="49"/>
  <c r="Z577" i="49" s="1"/>
  <c r="AP577" i="49" s="1"/>
  <c r="T958" i="49"/>
  <c r="AF579" i="49"/>
  <c r="AK579" i="49"/>
  <c r="H1104" i="49"/>
  <c r="R1104" i="49"/>
  <c r="U1104" i="49" s="1"/>
  <c r="X1104" i="49" s="1"/>
  <c r="T624" i="49"/>
  <c r="W484" i="49"/>
  <c r="AC484" i="49" s="1"/>
  <c r="AI484" i="49"/>
  <c r="AN484" i="49"/>
  <c r="H486" i="49"/>
  <c r="R486" i="49"/>
  <c r="U486" i="49" s="1"/>
  <c r="V1055" i="49"/>
  <c r="Q488" i="49"/>
  <c r="AG488" i="49" s="1"/>
  <c r="S958" i="49"/>
  <c r="O625" i="49"/>
  <c r="P625" i="49" s="1"/>
  <c r="K625" i="49" s="1"/>
  <c r="J625" i="49" s="1"/>
  <c r="G625" i="49"/>
  <c r="AG441" i="49"/>
  <c r="H959" i="49"/>
  <c r="R959" i="49"/>
  <c r="U959" i="49" s="1"/>
  <c r="X959" i="49" s="1"/>
  <c r="O1011" i="49"/>
  <c r="P1011" i="49" s="1"/>
  <c r="M1011" i="49" s="1"/>
  <c r="N1011" i="49" s="1"/>
  <c r="G1011" i="49"/>
  <c r="V392" i="49"/>
  <c r="AB392" i="49" s="1"/>
  <c r="AR392" i="49" s="1"/>
  <c r="BC25" i="44"/>
  <c r="L869" i="49"/>
  <c r="X577" i="49"/>
  <c r="AA577" i="49"/>
  <c r="S623" i="49"/>
  <c r="AL487" i="49"/>
  <c r="H1010" i="49"/>
  <c r="R1010" i="49"/>
  <c r="U1010" i="49" s="1"/>
  <c r="X1010" i="49" s="1"/>
  <c r="O1105" i="49"/>
  <c r="P1105" i="49" s="1"/>
  <c r="M1105" i="49" s="1"/>
  <c r="N1105" i="49" s="1"/>
  <c r="G1105" i="49"/>
  <c r="W391" i="49"/>
  <c r="AC391" i="49" s="1"/>
  <c r="AS391" i="49" s="1"/>
  <c r="W764" i="49"/>
  <c r="AM531" i="49"/>
  <c r="AH531" i="49"/>
  <c r="S864" i="49"/>
  <c r="T296" i="49"/>
  <c r="Z296" i="49" s="1"/>
  <c r="W958" i="49"/>
  <c r="O1059" i="49"/>
  <c r="P1059" i="49" s="1"/>
  <c r="M1059" i="49" s="1"/>
  <c r="N1059" i="49" s="1"/>
  <c r="G1059" i="49"/>
  <c r="H1056" i="49"/>
  <c r="R1056" i="49"/>
  <c r="U1056" i="49" s="1"/>
  <c r="X1056" i="49" s="1"/>
  <c r="AL441" i="49"/>
  <c r="H865" i="49"/>
  <c r="R865" i="49"/>
  <c r="U865" i="49" s="1"/>
  <c r="X865" i="49" s="1"/>
  <c r="Q533" i="49"/>
  <c r="Q581" i="49"/>
  <c r="AG581" i="49" s="1"/>
  <c r="H912" i="49"/>
  <c r="R912" i="49"/>
  <c r="U912" i="49" s="1"/>
  <c r="X912" i="49" s="1"/>
  <c r="T671" i="49"/>
  <c r="F867" i="49"/>
  <c r="K440" i="49"/>
  <c r="V717" i="49"/>
  <c r="F1012" i="49"/>
  <c r="AQ438" i="49"/>
  <c r="L23" i="34" s="1"/>
  <c r="AD438" i="49"/>
  <c r="H579" i="49"/>
  <c r="R579" i="49"/>
  <c r="U579" i="49" s="1"/>
  <c r="S577" i="49"/>
  <c r="Y577" i="49" s="1"/>
  <c r="AO577" i="49" s="1"/>
  <c r="H393" i="49"/>
  <c r="R393" i="49"/>
  <c r="U393" i="49" s="1"/>
  <c r="X439" i="49"/>
  <c r="AA439" i="49"/>
  <c r="BC24" i="44"/>
  <c r="L823" i="49"/>
  <c r="AK531" i="49"/>
  <c r="AF531" i="49"/>
  <c r="M719" i="49"/>
  <c r="T439" i="49"/>
  <c r="Z439" i="49" s="1"/>
  <c r="AP439" i="49" s="1"/>
  <c r="M766" i="49"/>
  <c r="K913" i="49"/>
  <c r="T864" i="49"/>
  <c r="V439" i="49"/>
  <c r="AB439" i="49" s="1"/>
  <c r="AH439" i="49"/>
  <c r="AM439" i="49"/>
  <c r="N439" i="49"/>
  <c r="V530" i="49"/>
  <c r="AB530" i="49" s="1"/>
  <c r="AH530" i="49"/>
  <c r="AM530" i="49"/>
  <c r="W576" i="49"/>
  <c r="AC576" i="49" s="1"/>
  <c r="AN576" i="49"/>
  <c r="AI576" i="49"/>
  <c r="W1103" i="49"/>
  <c r="W672" i="49"/>
  <c r="AN486" i="49"/>
  <c r="AI486" i="49"/>
  <c r="F962" i="49"/>
  <c r="N530" i="49"/>
  <c r="T391" i="49"/>
  <c r="Z391" i="49" s="1"/>
  <c r="AP391" i="49" s="1"/>
  <c r="V864" i="49"/>
  <c r="N864" i="49"/>
  <c r="W864" i="49" s="1"/>
  <c r="AU23" i="44"/>
  <c r="L769" i="49"/>
  <c r="F768" i="49" s="1"/>
  <c r="AP17" i="44"/>
  <c r="L534" i="49"/>
  <c r="F533" i="49" s="1"/>
  <c r="AR19" i="44"/>
  <c r="L582" i="49"/>
  <c r="J718" i="49"/>
  <c r="S718" i="49" s="1"/>
  <c r="S576" i="49"/>
  <c r="Y576" i="49" s="1"/>
  <c r="AJ576" i="49"/>
  <c r="AE576" i="49"/>
  <c r="V391" i="49"/>
  <c r="AB391" i="49" s="1"/>
  <c r="AR391" i="49" s="1"/>
  <c r="AG580" i="49"/>
  <c r="AL580" i="49"/>
  <c r="F394" i="49"/>
  <c r="V671" i="49"/>
  <c r="G720" i="49"/>
  <c r="O720" i="49"/>
  <c r="P720" i="49" s="1"/>
  <c r="M720" i="49" s="1"/>
  <c r="S1055" i="49"/>
  <c r="N1057" i="49"/>
  <c r="W1057" i="49" s="1"/>
  <c r="H765" i="49"/>
  <c r="R765" i="49"/>
  <c r="U765" i="49" s="1"/>
  <c r="X765" i="49" s="1"/>
  <c r="K672" i="49"/>
  <c r="F721" i="49"/>
  <c r="H531" i="49"/>
  <c r="R531" i="49"/>
  <c r="U531" i="49" s="1"/>
  <c r="M960" i="49"/>
  <c r="J486" i="49"/>
  <c r="W577" i="49"/>
  <c r="AC577" i="49" s="1"/>
  <c r="AN577" i="49"/>
  <c r="AI577" i="49"/>
  <c r="W819" i="49"/>
  <c r="K155" i="49"/>
  <c r="AK155" i="49" s="1"/>
  <c r="M155" i="49"/>
  <c r="AH155" i="49" s="1"/>
  <c r="AP251" i="49"/>
  <c r="AO204" i="49"/>
  <c r="AS340" i="49"/>
  <c r="AS203" i="49"/>
  <c r="M297" i="49"/>
  <c r="N297" i="49" s="1"/>
  <c r="AI297" i="49" s="1"/>
  <c r="AO203" i="49"/>
  <c r="M252" i="49"/>
  <c r="AM252" i="49" s="1"/>
  <c r="O65" i="49"/>
  <c r="P65" i="49" s="1"/>
  <c r="G65" i="49"/>
  <c r="AK64" i="49"/>
  <c r="AF64" i="49"/>
  <c r="J64" i="49"/>
  <c r="AF343" i="49"/>
  <c r="AK343" i="49"/>
  <c r="J343" i="49"/>
  <c r="AF252" i="49"/>
  <c r="AK252" i="49"/>
  <c r="J252" i="49"/>
  <c r="AJ110" i="49"/>
  <c r="AE110" i="49"/>
  <c r="AG626" i="49"/>
  <c r="AL626" i="49"/>
  <c r="V108" i="49"/>
  <c r="AB108" i="49" s="1"/>
  <c r="AM108" i="49"/>
  <c r="AH108" i="49"/>
  <c r="N108" i="49"/>
  <c r="AQ204" i="49"/>
  <c r="G19" i="34" s="1"/>
  <c r="AD204" i="49"/>
  <c r="X15" i="49"/>
  <c r="AA15" i="49"/>
  <c r="W342" i="49"/>
  <c r="AC342" i="49" s="1"/>
  <c r="AS342" i="49" s="1"/>
  <c r="S251" i="49"/>
  <c r="Y251" i="49" s="1"/>
  <c r="AO251" i="49" s="1"/>
  <c r="W296" i="49"/>
  <c r="AC296" i="49" s="1"/>
  <c r="AS296" i="49" s="1"/>
  <c r="Q254" i="49"/>
  <c r="AL254" i="49" s="1"/>
  <c r="AI109" i="49"/>
  <c r="AN109" i="49"/>
  <c r="W109" i="49"/>
  <c r="AC109" i="49" s="1"/>
  <c r="AJ297" i="49"/>
  <c r="AE297" i="49"/>
  <c r="W153" i="49"/>
  <c r="AC153" i="49" s="1"/>
  <c r="AI153" i="49"/>
  <c r="AN153" i="49"/>
  <c r="N21" i="31"/>
  <c r="O17" i="49"/>
  <c r="P17" i="49" s="1"/>
  <c r="M17" i="49" s="1"/>
  <c r="N17" i="49" s="1"/>
  <c r="G17" i="49"/>
  <c r="AF110" i="49"/>
  <c r="AK110" i="49"/>
  <c r="AL622" i="49"/>
  <c r="AG622" i="49"/>
  <c r="AA622" i="49"/>
  <c r="AF622" i="49"/>
  <c r="Z622" i="49"/>
  <c r="AK622" i="49"/>
  <c r="AH622" i="49"/>
  <c r="AM622" i="49"/>
  <c r="AI622" i="49"/>
  <c r="AN622" i="49"/>
  <c r="AC622" i="49"/>
  <c r="AJ622" i="49"/>
  <c r="AE622" i="49"/>
  <c r="Y622" i="49"/>
  <c r="AB622" i="49"/>
  <c r="AL18" i="49"/>
  <c r="V296" i="49"/>
  <c r="AB296" i="49" s="1"/>
  <c r="AR296" i="49" s="1"/>
  <c r="AM11" i="44"/>
  <c r="L255" i="49"/>
  <c r="F254" i="49" s="1"/>
  <c r="V109" i="49"/>
  <c r="AB109" i="49" s="1"/>
  <c r="AR109" i="49" s="1"/>
  <c r="H64" i="49"/>
  <c r="R64" i="49"/>
  <c r="U64" i="49" s="1"/>
  <c r="S16" i="49"/>
  <c r="Y16" i="49" s="1"/>
  <c r="AJ16" i="49"/>
  <c r="AE16" i="49"/>
  <c r="AN15" i="49"/>
  <c r="W15" i="49"/>
  <c r="AC15" i="49" s="1"/>
  <c r="AI15" i="49"/>
  <c r="H155" i="49"/>
  <c r="R155" i="49"/>
  <c r="U155" i="49" s="1"/>
  <c r="AN297" i="49"/>
  <c r="V153" i="49"/>
  <c r="AB153" i="49" s="1"/>
  <c r="AR153" i="49" s="1"/>
  <c r="O111" i="49"/>
  <c r="P111" i="49" s="1"/>
  <c r="G111" i="49"/>
  <c r="O253" i="49"/>
  <c r="P253" i="49" s="1"/>
  <c r="K253" i="49" s="1"/>
  <c r="G253" i="49"/>
  <c r="Q157" i="49"/>
  <c r="AL157" i="49" s="1"/>
  <c r="AM110" i="49"/>
  <c r="AH110" i="49"/>
  <c r="AL619" i="49"/>
  <c r="AG619" i="49"/>
  <c r="AF619" i="49"/>
  <c r="AK619" i="49"/>
  <c r="AA619" i="49"/>
  <c r="AM619" i="49"/>
  <c r="AH619" i="49"/>
  <c r="AJ619" i="49"/>
  <c r="AE619" i="49"/>
  <c r="AI619" i="49"/>
  <c r="AC619" i="49"/>
  <c r="AN619" i="49"/>
  <c r="Z619" i="49"/>
  <c r="AB619" i="49"/>
  <c r="Y619" i="49"/>
  <c r="AG621" i="49"/>
  <c r="AL621" i="49"/>
  <c r="AF621" i="49"/>
  <c r="AK621" i="49"/>
  <c r="AE621" i="49"/>
  <c r="AJ621" i="49"/>
  <c r="AA621" i="49"/>
  <c r="AM621" i="49"/>
  <c r="AH621" i="49"/>
  <c r="AI621" i="49"/>
  <c r="AN621" i="49"/>
  <c r="AC621" i="49"/>
  <c r="Z621" i="49"/>
  <c r="Y621" i="49"/>
  <c r="AB621" i="49"/>
  <c r="AA205" i="49"/>
  <c r="X205" i="49"/>
  <c r="Q19" i="49"/>
  <c r="AG19" i="49" s="1"/>
  <c r="X154" i="49"/>
  <c r="AA154" i="49"/>
  <c r="AM16" i="49"/>
  <c r="AH16" i="49"/>
  <c r="V16" i="49"/>
  <c r="AB16" i="49" s="1"/>
  <c r="N16" i="49"/>
  <c r="X251" i="49"/>
  <c r="AA251" i="49"/>
  <c r="AO61" i="49"/>
  <c r="R252" i="49"/>
  <c r="U252" i="49" s="1"/>
  <c r="H252" i="49"/>
  <c r="T16" i="49"/>
  <c r="Z16" i="49" s="1"/>
  <c r="AP16" i="49" s="1"/>
  <c r="AM297" i="49"/>
  <c r="AG111" i="49"/>
  <c r="AD340" i="49"/>
  <c r="AQ340" i="49"/>
  <c r="J17" i="34" s="1"/>
  <c r="AH9" i="44"/>
  <c r="L158" i="49"/>
  <c r="Q66" i="49"/>
  <c r="AL66" i="49" s="1"/>
  <c r="S342" i="49"/>
  <c r="Y342" i="49" s="1"/>
  <c r="AO342" i="49" s="1"/>
  <c r="AG65" i="49"/>
  <c r="AH6" i="44"/>
  <c r="L20" i="49"/>
  <c r="AA296" i="49"/>
  <c r="X296" i="49"/>
  <c r="AA250" i="49"/>
  <c r="X250" i="49"/>
  <c r="T63" i="49"/>
  <c r="Z63" i="49" s="1"/>
  <c r="AP63" i="49" s="1"/>
  <c r="V154" i="49"/>
  <c r="AB154" i="49" s="1"/>
  <c r="AR154" i="49" s="1"/>
  <c r="AQ62" i="49"/>
  <c r="D15" i="34" s="1"/>
  <c r="AD62" i="49"/>
  <c r="T109" i="49"/>
  <c r="Z109" i="49" s="1"/>
  <c r="AK109" i="49"/>
  <c r="AF109" i="49"/>
  <c r="J109" i="49"/>
  <c r="W63" i="49"/>
  <c r="AC63" i="49" s="1"/>
  <c r="AS63" i="49" s="1"/>
  <c r="V250" i="49"/>
  <c r="AB250" i="49" s="1"/>
  <c r="AM250" i="49"/>
  <c r="AH250" i="49"/>
  <c r="N250" i="49"/>
  <c r="Q299" i="49"/>
  <c r="AG299" i="49" s="1"/>
  <c r="AF297" i="49"/>
  <c r="AK297" i="49"/>
  <c r="AJ15" i="49"/>
  <c r="AE15" i="49"/>
  <c r="S15" i="49"/>
  <c r="Y15" i="49" s="1"/>
  <c r="O298" i="49"/>
  <c r="P298" i="49" s="1"/>
  <c r="G298" i="49"/>
  <c r="AD14" i="49"/>
  <c r="AQ14" i="49"/>
  <c r="C13" i="34" s="1"/>
  <c r="AI7" i="44"/>
  <c r="L67" i="49"/>
  <c r="H110" i="49"/>
  <c r="R110" i="49"/>
  <c r="U110" i="49" s="1"/>
  <c r="AL623" i="49"/>
  <c r="AG623" i="49"/>
  <c r="AH623" i="49"/>
  <c r="Z623" i="49"/>
  <c r="AF623" i="49"/>
  <c r="AA623" i="49"/>
  <c r="AK623" i="49"/>
  <c r="AM623" i="49"/>
  <c r="AE623" i="49"/>
  <c r="AI623" i="49"/>
  <c r="AJ623" i="49"/>
  <c r="AN623" i="49"/>
  <c r="AB623" i="49"/>
  <c r="AC623" i="49"/>
  <c r="Y623" i="49"/>
  <c r="AG618" i="49"/>
  <c r="AL618" i="49"/>
  <c r="AA618" i="49"/>
  <c r="X63" i="49"/>
  <c r="AA63" i="49"/>
  <c r="AQ249" i="49"/>
  <c r="H18" i="34" s="1"/>
  <c r="AD249" i="49"/>
  <c r="Q208" i="49"/>
  <c r="AL208" i="49" s="1"/>
  <c r="T154" i="49"/>
  <c r="Z154" i="49" s="1"/>
  <c r="AP154" i="49" s="1"/>
  <c r="Q112" i="49"/>
  <c r="AG112" i="49" s="1"/>
  <c r="AL12" i="44"/>
  <c r="L300" i="49"/>
  <c r="F299" i="49" s="1"/>
  <c r="S341" i="49"/>
  <c r="Y341" i="49" s="1"/>
  <c r="AO341" i="49" s="1"/>
  <c r="AE108" i="49"/>
  <c r="S108" i="49"/>
  <c r="Y108" i="49" s="1"/>
  <c r="AJ108" i="49"/>
  <c r="R297" i="49"/>
  <c r="U297" i="49" s="1"/>
  <c r="H297" i="49"/>
  <c r="AJ295" i="49"/>
  <c r="AE295" i="49"/>
  <c r="S295" i="49"/>
  <c r="Y295" i="49" s="1"/>
  <c r="V251" i="49"/>
  <c r="AB251" i="49" s="1"/>
  <c r="AM251" i="49"/>
  <c r="AH251" i="49"/>
  <c r="N251" i="49"/>
  <c r="Q345" i="49"/>
  <c r="AL345" i="49" s="1"/>
  <c r="AJ154" i="49"/>
  <c r="S154" i="49"/>
  <c r="Y154" i="49" s="1"/>
  <c r="AE154" i="49"/>
  <c r="AE63" i="49"/>
  <c r="AJ63" i="49"/>
  <c r="S63" i="49"/>
  <c r="Y63" i="49" s="1"/>
  <c r="AL298" i="49"/>
  <c r="AL13" i="44"/>
  <c r="L346" i="49"/>
  <c r="V341" i="49"/>
  <c r="AB341" i="49" s="1"/>
  <c r="AR341" i="49" s="1"/>
  <c r="F156" i="49"/>
  <c r="AL627" i="49"/>
  <c r="AG627" i="49"/>
  <c r="T341" i="49"/>
  <c r="Z341" i="49" s="1"/>
  <c r="AP341" i="49" s="1"/>
  <c r="V342" i="49"/>
  <c r="AB342" i="49" s="1"/>
  <c r="AR342" i="49" s="1"/>
  <c r="X109" i="49"/>
  <c r="AA109" i="49"/>
  <c r="AM10" i="44"/>
  <c r="L209" i="49"/>
  <c r="F207" i="49"/>
  <c r="S296" i="49"/>
  <c r="Y296" i="49" s="1"/>
  <c r="AO296" i="49" s="1"/>
  <c r="W154" i="49"/>
  <c r="AC154" i="49" s="1"/>
  <c r="AS154" i="49" s="1"/>
  <c r="AI8" i="44"/>
  <c r="L113" i="49"/>
  <c r="F112" i="49" s="1"/>
  <c r="AS62" i="49"/>
  <c r="M343" i="49"/>
  <c r="S250" i="49"/>
  <c r="Y250" i="49" s="1"/>
  <c r="AE250" i="49"/>
  <c r="AJ250" i="49"/>
  <c r="V15" i="49"/>
  <c r="AB15" i="49" s="1"/>
  <c r="AR15" i="49" s="1"/>
  <c r="T108" i="49"/>
  <c r="Z108" i="49" s="1"/>
  <c r="AP108" i="49" s="1"/>
  <c r="X342" i="49"/>
  <c r="AA342" i="49"/>
  <c r="X16" i="49"/>
  <c r="AA16" i="49"/>
  <c r="AG620" i="49"/>
  <c r="AL620" i="49"/>
  <c r="AM620" i="49"/>
  <c r="AA620" i="49"/>
  <c r="AK620" i="49"/>
  <c r="AB620" i="49"/>
  <c r="AF620" i="49"/>
  <c r="AH620" i="49"/>
  <c r="AJ620" i="49"/>
  <c r="AE620" i="49"/>
  <c r="AN620" i="49"/>
  <c r="AI620" i="49"/>
  <c r="Y620" i="49"/>
  <c r="AC620" i="49"/>
  <c r="Z620" i="49"/>
  <c r="AL625" i="49"/>
  <c r="AG625" i="49"/>
  <c r="AK625" i="49"/>
  <c r="AF625" i="49"/>
  <c r="AP296" i="49"/>
  <c r="X295" i="49"/>
  <c r="AA295" i="49"/>
  <c r="V295" i="49"/>
  <c r="AB295" i="49" s="1"/>
  <c r="AH295" i="49"/>
  <c r="AM295" i="49"/>
  <c r="N295" i="49"/>
  <c r="M64" i="49"/>
  <c r="N155" i="49"/>
  <c r="AK205" i="49"/>
  <c r="AF205" i="49"/>
  <c r="T205" i="49"/>
  <c r="Z205" i="49" s="1"/>
  <c r="J205" i="49"/>
  <c r="T295" i="49"/>
  <c r="Z295" i="49" s="1"/>
  <c r="AP295" i="49" s="1"/>
  <c r="X341" i="49"/>
  <c r="AA341" i="49"/>
  <c r="X108" i="49"/>
  <c r="AA108" i="49"/>
  <c r="T342" i="49"/>
  <c r="Z342" i="49" s="1"/>
  <c r="AP342" i="49" s="1"/>
  <c r="F344" i="49"/>
  <c r="N110" i="49"/>
  <c r="AL156" i="49"/>
  <c r="AG624" i="49"/>
  <c r="AL624" i="49"/>
  <c r="AA624" i="49"/>
  <c r="AH624" i="49"/>
  <c r="AB624" i="49"/>
  <c r="AF624" i="49"/>
  <c r="AM624" i="49"/>
  <c r="AK624" i="49"/>
  <c r="AI624" i="49"/>
  <c r="AJ624" i="49"/>
  <c r="AE624" i="49"/>
  <c r="AC624" i="49"/>
  <c r="AN624" i="49"/>
  <c r="Y624" i="49"/>
  <c r="Z624" i="49"/>
  <c r="O206" i="49"/>
  <c r="P206" i="49" s="1"/>
  <c r="K206" i="49" s="1"/>
  <c r="G206" i="49"/>
  <c r="X153" i="49"/>
  <c r="AA153" i="49"/>
  <c r="F18" i="49"/>
  <c r="AL207" i="49"/>
  <c r="W341" i="49"/>
  <c r="AC341" i="49" s="1"/>
  <c r="AS341" i="49" s="1"/>
  <c r="T15" i="49"/>
  <c r="Z15" i="49" s="1"/>
  <c r="AP15" i="49" s="1"/>
  <c r="AK153" i="49"/>
  <c r="AF153" i="49"/>
  <c r="T153" i="49"/>
  <c r="Z153" i="49" s="1"/>
  <c r="J153" i="49"/>
  <c r="V63" i="49"/>
  <c r="AB63" i="49" s="1"/>
  <c r="AR63" i="49" s="1"/>
  <c r="AS107" i="49"/>
  <c r="H343" i="49"/>
  <c r="R343" i="49"/>
  <c r="U343" i="49" s="1"/>
  <c r="T250" i="49"/>
  <c r="Z250" i="49" s="1"/>
  <c r="AP250" i="49" s="1"/>
  <c r="AH205" i="49"/>
  <c r="AM205" i="49"/>
  <c r="V205" i="49"/>
  <c r="AB205" i="49" s="1"/>
  <c r="N205" i="49"/>
  <c r="F23" i="31"/>
  <c r="G24" i="41"/>
  <c r="L23" i="41"/>
  <c r="I23" i="31" s="1"/>
  <c r="L22" i="31"/>
  <c r="J22" i="31"/>
  <c r="K22" i="31" s="1"/>
  <c r="M22" i="31"/>
  <c r="D46" i="41"/>
  <c r="K43" i="41"/>
  <c r="H42" i="31"/>
  <c r="G45" i="31"/>
  <c r="E46" i="31"/>
  <c r="N252" i="49" l="1"/>
  <c r="W718" i="49"/>
  <c r="J155" i="49"/>
  <c r="W1010" i="49"/>
  <c r="AF155" i="49"/>
  <c r="F915" i="49"/>
  <c r="AE579" i="49"/>
  <c r="AR439" i="49"/>
  <c r="K767" i="49"/>
  <c r="J767" i="49" s="1"/>
  <c r="W486" i="49"/>
  <c r="AC486" i="49" s="1"/>
  <c r="K1059" i="49"/>
  <c r="J1059" i="49" s="1"/>
  <c r="AM155" i="49"/>
  <c r="AJ625" i="49"/>
  <c r="AE625" i="49"/>
  <c r="G626" i="49"/>
  <c r="M487" i="49"/>
  <c r="N487" i="49" s="1"/>
  <c r="F868" i="49"/>
  <c r="G868" i="49" s="1"/>
  <c r="T578" i="49"/>
  <c r="Z578" i="49" s="1"/>
  <c r="AS576" i="49"/>
  <c r="K580" i="49"/>
  <c r="J580" i="49" s="1"/>
  <c r="K1011" i="49"/>
  <c r="J1011" i="49" s="1"/>
  <c r="AH626" i="49"/>
  <c r="N626" i="49"/>
  <c r="AM626" i="49"/>
  <c r="AS486" i="49"/>
  <c r="K961" i="49"/>
  <c r="AL442" i="49"/>
  <c r="M1058" i="49"/>
  <c r="N1058" i="49" s="1"/>
  <c r="AG395" i="49"/>
  <c r="F19" i="49"/>
  <c r="AR621" i="49"/>
  <c r="AO576" i="49"/>
  <c r="AR530" i="49"/>
  <c r="M625" i="49"/>
  <c r="M532" i="49"/>
  <c r="AR251" i="49"/>
  <c r="AO484" i="49"/>
  <c r="AS15" i="49"/>
  <c r="S765" i="49"/>
  <c r="S912" i="49"/>
  <c r="AS577" i="49"/>
  <c r="K626" i="49"/>
  <c r="S1057" i="49"/>
  <c r="AO390" i="49"/>
  <c r="T530" i="49"/>
  <c r="Z530" i="49" s="1"/>
  <c r="AP530" i="49" s="1"/>
  <c r="AR622" i="49"/>
  <c r="AS484" i="49"/>
  <c r="V672" i="49"/>
  <c r="O868" i="49"/>
  <c r="P868" i="49" s="1"/>
  <c r="K868" i="49" s="1"/>
  <c r="J868" i="49" s="1"/>
  <c r="G768" i="49"/>
  <c r="O768" i="49"/>
  <c r="P768" i="49" s="1"/>
  <c r="M768" i="49" s="1"/>
  <c r="G442" i="49"/>
  <c r="O442" i="49"/>
  <c r="P442" i="49" s="1"/>
  <c r="M442" i="49" s="1"/>
  <c r="N442" i="49" s="1"/>
  <c r="J673" i="49"/>
  <c r="J821" i="49"/>
  <c r="AF532" i="49"/>
  <c r="AK532" i="49"/>
  <c r="J532" i="49"/>
  <c r="N720" i="49"/>
  <c r="N866" i="49"/>
  <c r="O533" i="49"/>
  <c r="P533" i="49" s="1"/>
  <c r="K533" i="49" s="1"/>
  <c r="G533" i="49"/>
  <c r="AN580" i="49"/>
  <c r="AI580" i="49"/>
  <c r="H441" i="49"/>
  <c r="R441" i="49"/>
  <c r="U441" i="49" s="1"/>
  <c r="T393" i="49"/>
  <c r="Z393" i="49" s="1"/>
  <c r="AK393" i="49"/>
  <c r="AF393" i="49"/>
  <c r="J393" i="49"/>
  <c r="F208" i="49"/>
  <c r="K17" i="49"/>
  <c r="O721" i="49"/>
  <c r="P721" i="49" s="1"/>
  <c r="K721" i="49" s="1"/>
  <c r="J721" i="49" s="1"/>
  <c r="G721" i="49"/>
  <c r="K720" i="49"/>
  <c r="AS19" i="44"/>
  <c r="L583" i="49"/>
  <c r="W530" i="49"/>
  <c r="AC530" i="49"/>
  <c r="AI530" i="49"/>
  <c r="AN530" i="49"/>
  <c r="O867" i="49"/>
  <c r="P867" i="49" s="1"/>
  <c r="M867" i="49" s="1"/>
  <c r="G867" i="49"/>
  <c r="V1056" i="49"/>
  <c r="G488" i="49"/>
  <c r="O488" i="49"/>
  <c r="P488" i="49" s="1"/>
  <c r="M488" i="49" s="1"/>
  <c r="K488" i="49"/>
  <c r="J488" i="49" s="1"/>
  <c r="T579" i="49"/>
  <c r="Z579" i="49" s="1"/>
  <c r="AP579" i="49" s="1"/>
  <c r="W1056" i="49"/>
  <c r="S579" i="49"/>
  <c r="Y579" i="49" s="1"/>
  <c r="AO579" i="49" s="1"/>
  <c r="H532" i="49"/>
  <c r="R532" i="49"/>
  <c r="U532" i="49" s="1"/>
  <c r="H866" i="49"/>
  <c r="R866" i="49"/>
  <c r="U866" i="49" s="1"/>
  <c r="X866" i="49" s="1"/>
  <c r="V578" i="49"/>
  <c r="AB578" i="49" s="1"/>
  <c r="AH578" i="49"/>
  <c r="AM578" i="49"/>
  <c r="N578" i="49"/>
  <c r="AE580" i="49"/>
  <c r="AJ580" i="49"/>
  <c r="AQ14" i="44"/>
  <c r="L397" i="49"/>
  <c r="X485" i="49"/>
  <c r="AA485" i="49"/>
  <c r="V820" i="49"/>
  <c r="N820" i="49"/>
  <c r="W820" i="49" s="1"/>
  <c r="S1056" i="49"/>
  <c r="AM487" i="49"/>
  <c r="AH487" i="49"/>
  <c r="T441" i="49"/>
  <c r="Z441" i="49" s="1"/>
  <c r="AK441" i="49"/>
  <c r="AF441" i="49"/>
  <c r="S531" i="49"/>
  <c r="Y531" i="49" s="1"/>
  <c r="AO531" i="49" s="1"/>
  <c r="V393" i="49"/>
  <c r="AB393" i="49" s="1"/>
  <c r="AM393" i="49"/>
  <c r="AH393" i="49"/>
  <c r="N393" i="49"/>
  <c r="Q582" i="49"/>
  <c r="AG582" i="49" s="1"/>
  <c r="AM532" i="49"/>
  <c r="AH532" i="49"/>
  <c r="Q396" i="49"/>
  <c r="AR16" i="49"/>
  <c r="T672" i="49"/>
  <c r="J672" i="49"/>
  <c r="S672" i="49" s="1"/>
  <c r="Q534" i="49"/>
  <c r="AG534" i="49" s="1"/>
  <c r="T531" i="49"/>
  <c r="Z531" i="49" s="1"/>
  <c r="AP531" i="49" s="1"/>
  <c r="X579" i="49"/>
  <c r="AA579" i="49"/>
  <c r="F581" i="49"/>
  <c r="AP578" i="49"/>
  <c r="V1010" i="49"/>
  <c r="G915" i="49"/>
  <c r="O915" i="49"/>
  <c r="P915" i="49" s="1"/>
  <c r="M915" i="49" s="1"/>
  <c r="O627" i="49"/>
  <c r="P627" i="49" s="1"/>
  <c r="K627" i="49" s="1"/>
  <c r="J627" i="49" s="1"/>
  <c r="G627" i="49"/>
  <c r="T486" i="49"/>
  <c r="Z486" i="49" s="1"/>
  <c r="AP486" i="49" s="1"/>
  <c r="AK580" i="49"/>
  <c r="AF580" i="49"/>
  <c r="Q489" i="49"/>
  <c r="AG489" i="49" s="1"/>
  <c r="T820" i="49"/>
  <c r="J820" i="49"/>
  <c r="S820" i="49" s="1"/>
  <c r="W913" i="49"/>
  <c r="AE487" i="49"/>
  <c r="AJ487" i="49"/>
  <c r="W440" i="49"/>
  <c r="AC440" i="49" s="1"/>
  <c r="AI440" i="49"/>
  <c r="AN440" i="49"/>
  <c r="AQ17" i="44"/>
  <c r="L535" i="49"/>
  <c r="O962" i="49"/>
  <c r="P962" i="49" s="1"/>
  <c r="G962" i="49"/>
  <c r="T913" i="49"/>
  <c r="J913" i="49"/>
  <c r="S913" i="49" s="1"/>
  <c r="AG533" i="49"/>
  <c r="AQ577" i="49"/>
  <c r="O24" i="34" s="1"/>
  <c r="AD577" i="49"/>
  <c r="X486" i="49"/>
  <c r="AA486" i="49"/>
  <c r="AD391" i="49"/>
  <c r="AQ391" i="49"/>
  <c r="K22" i="34" s="1"/>
  <c r="H961" i="49"/>
  <c r="R961" i="49"/>
  <c r="U961" i="49" s="1"/>
  <c r="X961" i="49" s="1"/>
  <c r="O914" i="49"/>
  <c r="P914" i="49" s="1"/>
  <c r="K914" i="49" s="1"/>
  <c r="G914" i="49"/>
  <c r="V912" i="49"/>
  <c r="S959" i="49"/>
  <c r="W765" i="49"/>
  <c r="T718" i="49"/>
  <c r="T1057" i="49"/>
  <c r="AH580" i="49"/>
  <c r="AM580" i="49"/>
  <c r="AR16" i="44"/>
  <c r="L490" i="49"/>
  <c r="V913" i="49"/>
  <c r="H487" i="49"/>
  <c r="R487" i="49"/>
  <c r="U487" i="49" s="1"/>
  <c r="W579" i="49"/>
  <c r="AC579" i="49" s="1"/>
  <c r="AS579" i="49" s="1"/>
  <c r="S766" i="49"/>
  <c r="AU22" i="44"/>
  <c r="L723" i="49"/>
  <c r="AO295" i="49"/>
  <c r="AH252" i="49"/>
  <c r="AR108" i="49"/>
  <c r="S486" i="49"/>
  <c r="Y486" i="49" s="1"/>
  <c r="AJ486" i="49"/>
  <c r="AE486" i="49"/>
  <c r="H720" i="49"/>
  <c r="R720" i="49"/>
  <c r="U720" i="49" s="1"/>
  <c r="X720" i="49" s="1"/>
  <c r="W439" i="49"/>
  <c r="AC439" i="49" s="1"/>
  <c r="AN439" i="49"/>
  <c r="AI439" i="49"/>
  <c r="V766" i="49"/>
  <c r="N766" i="49"/>
  <c r="W766" i="49" s="1"/>
  <c r="BD24" i="44"/>
  <c r="L824" i="49"/>
  <c r="AL533" i="49"/>
  <c r="H1059" i="49"/>
  <c r="R1059" i="49"/>
  <c r="U1059" i="49" s="1"/>
  <c r="X1059" i="49" s="1"/>
  <c r="V531" i="49"/>
  <c r="AB531" i="49" s="1"/>
  <c r="AR531" i="49" s="1"/>
  <c r="K1105" i="49"/>
  <c r="H1011" i="49"/>
  <c r="R1011" i="49"/>
  <c r="U1011" i="49" s="1"/>
  <c r="X1011" i="49" s="1"/>
  <c r="AL488" i="49"/>
  <c r="T1056" i="49"/>
  <c r="V1104" i="49"/>
  <c r="T959" i="49"/>
  <c r="M673" i="49"/>
  <c r="T1010" i="49"/>
  <c r="AD392" i="49"/>
  <c r="AQ392" i="49"/>
  <c r="K23" i="34" s="1"/>
  <c r="AD484" i="49"/>
  <c r="AQ484" i="49"/>
  <c r="M23" i="34" s="1"/>
  <c r="S530" i="49"/>
  <c r="Y530" i="49" s="1"/>
  <c r="AJ530" i="49"/>
  <c r="AE530" i="49"/>
  <c r="S719" i="49"/>
  <c r="AK487" i="49"/>
  <c r="AF487" i="49"/>
  <c r="H767" i="49"/>
  <c r="R767" i="49"/>
  <c r="U767" i="49" s="1"/>
  <c r="X767" i="49" s="1"/>
  <c r="S578" i="49"/>
  <c r="Y578" i="49" s="1"/>
  <c r="AO578" i="49" s="1"/>
  <c r="T766" i="49"/>
  <c r="W487" i="49"/>
  <c r="AC487" i="49" s="1"/>
  <c r="AI487" i="49"/>
  <c r="AN487" i="49"/>
  <c r="AO154" i="49"/>
  <c r="AP109" i="49"/>
  <c r="AP621" i="49"/>
  <c r="AS619" i="49"/>
  <c r="V960" i="49"/>
  <c r="N960" i="49"/>
  <c r="W960" i="49" s="1"/>
  <c r="AV23" i="44"/>
  <c r="L770" i="49"/>
  <c r="AD439" i="49"/>
  <c r="AQ439" i="49"/>
  <c r="L24" i="34" s="1"/>
  <c r="H1105" i="49"/>
  <c r="R1105" i="49"/>
  <c r="U1105" i="49" s="1"/>
  <c r="X1105" i="49" s="1"/>
  <c r="T912" i="49"/>
  <c r="H625" i="49"/>
  <c r="R625" i="49"/>
  <c r="U625" i="49" s="1"/>
  <c r="T765" i="49"/>
  <c r="AT21" i="44"/>
  <c r="L676" i="49"/>
  <c r="Q443" i="49"/>
  <c r="AG443" i="49" s="1"/>
  <c r="W531" i="49"/>
  <c r="AC531" i="49" s="1"/>
  <c r="AS531" i="49" s="1"/>
  <c r="X530" i="49"/>
  <c r="AA530" i="49"/>
  <c r="BF27" i="44"/>
  <c r="L964" i="49"/>
  <c r="V486" i="49"/>
  <c r="AB486" i="49" s="1"/>
  <c r="AR486" i="49" s="1"/>
  <c r="T1104" i="49"/>
  <c r="V1057" i="49"/>
  <c r="N532" i="49"/>
  <c r="M821" i="49"/>
  <c r="H580" i="49"/>
  <c r="R580" i="49"/>
  <c r="U580" i="49" s="1"/>
  <c r="S960" i="49"/>
  <c r="T719" i="49"/>
  <c r="V865" i="49"/>
  <c r="N865" i="49"/>
  <c r="W865" i="49" s="1"/>
  <c r="T485" i="49"/>
  <c r="Z485" i="49" s="1"/>
  <c r="AP485" i="49" s="1"/>
  <c r="AF485" i="49"/>
  <c r="AK485" i="49"/>
  <c r="J485" i="49"/>
  <c r="T440" i="49"/>
  <c r="Z440" i="49" s="1"/>
  <c r="AK440" i="49"/>
  <c r="AF440" i="49"/>
  <c r="J440" i="49"/>
  <c r="AP153" i="49"/>
  <c r="AH297" i="49"/>
  <c r="AS109" i="49"/>
  <c r="X531" i="49"/>
  <c r="AA531" i="49"/>
  <c r="G394" i="49"/>
  <c r="O394" i="49"/>
  <c r="P394" i="49" s="1"/>
  <c r="K394" i="49" s="1"/>
  <c r="V719" i="49"/>
  <c r="N719" i="49"/>
  <c r="W719" i="49" s="1"/>
  <c r="O1012" i="49"/>
  <c r="P1012" i="49" s="1"/>
  <c r="M1012" i="49" s="1"/>
  <c r="G1012" i="49"/>
  <c r="F1013" i="49"/>
  <c r="AL581" i="49"/>
  <c r="F822" i="49"/>
  <c r="T625" i="49"/>
  <c r="Z625" i="49" s="1"/>
  <c r="AR15" i="44"/>
  <c r="L444" i="49"/>
  <c r="F443" i="49" s="1"/>
  <c r="Q628" i="49"/>
  <c r="V579" i="49"/>
  <c r="AB579" i="49" s="1"/>
  <c r="AR579" i="49" s="1"/>
  <c r="F674" i="49"/>
  <c r="H673" i="49"/>
  <c r="R673" i="49"/>
  <c r="U673" i="49" s="1"/>
  <c r="X673" i="49" s="1"/>
  <c r="K866" i="49"/>
  <c r="X440" i="49"/>
  <c r="AA440" i="49"/>
  <c r="T960" i="49"/>
  <c r="S1010" i="49"/>
  <c r="W1104" i="49"/>
  <c r="T865" i="49"/>
  <c r="J865" i="49"/>
  <c r="S865" i="49" s="1"/>
  <c r="W959" i="49"/>
  <c r="V485" i="49"/>
  <c r="AB485" i="49" s="1"/>
  <c r="AM485" i="49"/>
  <c r="AH485" i="49"/>
  <c r="N485" i="49"/>
  <c r="M441" i="49"/>
  <c r="H626" i="49"/>
  <c r="R626" i="49"/>
  <c r="U626" i="49" s="1"/>
  <c r="AP205" i="49"/>
  <c r="AO15" i="49"/>
  <c r="AG66" i="49"/>
  <c r="V297" i="49"/>
  <c r="AB297" i="49" s="1"/>
  <c r="AL19" i="49"/>
  <c r="X393" i="49"/>
  <c r="AA393" i="49"/>
  <c r="V765" i="49"/>
  <c r="BD25" i="44"/>
  <c r="L870" i="49"/>
  <c r="BE26" i="44"/>
  <c r="L917" i="49"/>
  <c r="F916" i="49" s="1"/>
  <c r="W961" i="49"/>
  <c r="AS20" i="44"/>
  <c r="L629" i="49"/>
  <c r="F628" i="49" s="1"/>
  <c r="X578" i="49"/>
  <c r="AA578" i="49"/>
  <c r="AO439" i="49"/>
  <c r="H1058" i="49"/>
  <c r="R1058" i="49"/>
  <c r="U1058" i="49" s="1"/>
  <c r="X1058" i="49" s="1"/>
  <c r="H821" i="49"/>
  <c r="R821" i="49"/>
  <c r="U821" i="49" s="1"/>
  <c r="X821" i="49" s="1"/>
  <c r="F395" i="49"/>
  <c r="S1104" i="49"/>
  <c r="V718" i="49"/>
  <c r="F722" i="49"/>
  <c r="W912" i="49"/>
  <c r="V959" i="49"/>
  <c r="J441" i="49"/>
  <c r="V440" i="49"/>
  <c r="AB440" i="49" s="1"/>
  <c r="AR440" i="49" s="1"/>
  <c r="AS621" i="49"/>
  <c r="S110" i="49"/>
  <c r="Y110" i="49" s="1"/>
  <c r="AO110" i="49" s="1"/>
  <c r="AO250" i="49"/>
  <c r="AP623" i="49"/>
  <c r="AS153" i="49"/>
  <c r="AR295" i="49"/>
  <c r="S297" i="49"/>
  <c r="Y297" i="49" s="1"/>
  <c r="AO297" i="49" s="1"/>
  <c r="AL112" i="49"/>
  <c r="M253" i="49"/>
  <c r="N253" i="49" s="1"/>
  <c r="AN253" i="49" s="1"/>
  <c r="AO16" i="49"/>
  <c r="AR205" i="49"/>
  <c r="AO108" i="49"/>
  <c r="AO622" i="49"/>
  <c r="AG254" i="49"/>
  <c r="G299" i="49"/>
  <c r="O299" i="49"/>
  <c r="P299" i="49" s="1"/>
  <c r="K299" i="49" s="1"/>
  <c r="K111" i="49"/>
  <c r="M111" i="49"/>
  <c r="AK253" i="49"/>
  <c r="AF253" i="49"/>
  <c r="J253" i="49"/>
  <c r="AF206" i="49"/>
  <c r="AK206" i="49"/>
  <c r="J206" i="49"/>
  <c r="O208" i="49"/>
  <c r="P208" i="49" s="1"/>
  <c r="M208" i="49" s="1"/>
  <c r="G208" i="49"/>
  <c r="M298" i="49"/>
  <c r="K298" i="49"/>
  <c r="K65" i="49"/>
  <c r="M65" i="49"/>
  <c r="AJ8" i="44"/>
  <c r="L114" i="49"/>
  <c r="X252" i="49"/>
  <c r="AA252" i="49"/>
  <c r="O18" i="49"/>
  <c r="P18" i="49" s="1"/>
  <c r="K18" i="49" s="1"/>
  <c r="G18" i="49"/>
  <c r="AD63" i="49"/>
  <c r="AQ63" i="49"/>
  <c r="D16" i="34" s="1"/>
  <c r="AP622" i="49"/>
  <c r="AK17" i="49"/>
  <c r="AF17" i="49"/>
  <c r="AD16" i="49"/>
  <c r="AQ16" i="49"/>
  <c r="C15" i="34" s="1"/>
  <c r="Q158" i="49"/>
  <c r="AG158" i="49" s="1"/>
  <c r="F157" i="49"/>
  <c r="S155" i="49"/>
  <c r="Y155" i="49" s="1"/>
  <c r="AJ155" i="49"/>
  <c r="AE155" i="49"/>
  <c r="AO624" i="49"/>
  <c r="AN155" i="49"/>
  <c r="W155" i="49"/>
  <c r="AC155" i="49" s="1"/>
  <c r="AI155" i="49"/>
  <c r="AD295" i="49"/>
  <c r="AQ295" i="49"/>
  <c r="I18" i="34" s="1"/>
  <c r="G207" i="49"/>
  <c r="O207" i="49"/>
  <c r="P207" i="49" s="1"/>
  <c r="K207" i="49" s="1"/>
  <c r="AM13" i="44"/>
  <c r="L347" i="49"/>
  <c r="AG345" i="49"/>
  <c r="AE109" i="49"/>
  <c r="S109" i="49"/>
  <c r="Y109" i="49" s="1"/>
  <c r="AJ109" i="49"/>
  <c r="AI9" i="44"/>
  <c r="L159" i="49"/>
  <c r="T155" i="49"/>
  <c r="Z155" i="49" s="1"/>
  <c r="AP155" i="49" s="1"/>
  <c r="W297" i="49"/>
  <c r="AC297" i="49" s="1"/>
  <c r="AS297" i="49" s="1"/>
  <c r="Q255" i="49"/>
  <c r="AL255" i="49" s="1"/>
  <c r="AS622" i="49"/>
  <c r="AQ622" i="49"/>
  <c r="P23" i="34" s="1"/>
  <c r="AD622" i="49"/>
  <c r="T110" i="49"/>
  <c r="Z110" i="49" s="1"/>
  <c r="AP110" i="49" s="1"/>
  <c r="AM17" i="49"/>
  <c r="AH17" i="49"/>
  <c r="V155" i="49"/>
  <c r="AB155" i="49" s="1"/>
  <c r="AR155" i="49" s="1"/>
  <c r="T343" i="49"/>
  <c r="Z343" i="49" s="1"/>
  <c r="AP343" i="49" s="1"/>
  <c r="R206" i="49"/>
  <c r="U206" i="49" s="1"/>
  <c r="H206" i="49"/>
  <c r="AN17" i="49"/>
  <c r="AI17" i="49"/>
  <c r="Q20" i="49"/>
  <c r="AG20" i="49" s="1"/>
  <c r="H253" i="49"/>
  <c r="R253" i="49"/>
  <c r="U253" i="49" s="1"/>
  <c r="G254" i="49"/>
  <c r="O254" i="49"/>
  <c r="P254" i="49" s="1"/>
  <c r="K254" i="49" s="1"/>
  <c r="J254" i="49" s="1"/>
  <c r="AD618" i="49"/>
  <c r="AQ618" i="49"/>
  <c r="P19" i="34" s="1"/>
  <c r="AR624" i="49"/>
  <c r="AQ341" i="49"/>
  <c r="J18" i="34" s="1"/>
  <c r="AD341" i="49"/>
  <c r="AI252" i="49"/>
  <c r="W252" i="49"/>
  <c r="AC252" i="49" s="1"/>
  <c r="AN252" i="49"/>
  <c r="AP620" i="49"/>
  <c r="AQ342" i="49"/>
  <c r="J19" i="34" s="1"/>
  <c r="AD342" i="49"/>
  <c r="Q209" i="49"/>
  <c r="AG209" i="49" s="1"/>
  <c r="Q300" i="49"/>
  <c r="AG300" i="49" s="1"/>
  <c r="AG208" i="49"/>
  <c r="X110" i="49"/>
  <c r="AA110" i="49"/>
  <c r="W16" i="49"/>
  <c r="AC16" i="49" s="1"/>
  <c r="AI16" i="49"/>
  <c r="AN16" i="49"/>
  <c r="AO619" i="49"/>
  <c r="AG157" i="49"/>
  <c r="AN11" i="44"/>
  <c r="L256" i="49"/>
  <c r="AN108" i="49"/>
  <c r="W108" i="49"/>
  <c r="AC108" i="49" s="1"/>
  <c r="AI108" i="49"/>
  <c r="AJ252" i="49"/>
  <c r="AE252" i="49"/>
  <c r="S252" i="49"/>
  <c r="Y252" i="49" s="1"/>
  <c r="AA64" i="49"/>
  <c r="X64" i="49"/>
  <c r="Q346" i="49"/>
  <c r="AL346" i="49" s="1"/>
  <c r="R17" i="49"/>
  <c r="U17" i="49" s="1"/>
  <c r="H17" i="49"/>
  <c r="AA343" i="49"/>
  <c r="X343" i="49"/>
  <c r="AS624" i="49"/>
  <c r="AM64" i="49"/>
  <c r="AH64" i="49"/>
  <c r="V64" i="49"/>
  <c r="AB64" i="49" s="1"/>
  <c r="N64" i="49"/>
  <c r="AS620" i="49"/>
  <c r="AR620" i="49"/>
  <c r="V343" i="49"/>
  <c r="AB343" i="49" s="1"/>
  <c r="AM343" i="49"/>
  <c r="AH343" i="49"/>
  <c r="N343" i="49"/>
  <c r="AN10" i="44"/>
  <c r="L210" i="49"/>
  <c r="F209" i="49" s="1"/>
  <c r="AI251" i="49"/>
  <c r="W251" i="49"/>
  <c r="AC251" i="49" s="1"/>
  <c r="AN251" i="49"/>
  <c r="X297" i="49"/>
  <c r="AA297" i="49"/>
  <c r="AM12" i="44"/>
  <c r="L301" i="49"/>
  <c r="F300" i="49" s="1"/>
  <c r="AO623" i="49"/>
  <c r="H298" i="49"/>
  <c r="R298" i="49"/>
  <c r="U298" i="49" s="1"/>
  <c r="T297" i="49"/>
  <c r="Z297" i="49" s="1"/>
  <c r="AP297" i="49" s="1"/>
  <c r="AL299" i="49"/>
  <c r="AQ205" i="49"/>
  <c r="G20" i="34" s="1"/>
  <c r="AD205" i="49"/>
  <c r="AR619" i="49"/>
  <c r="V110" i="49"/>
  <c r="AB110" i="49" s="1"/>
  <c r="AR110" i="49" s="1"/>
  <c r="H65" i="49"/>
  <c r="R65" i="49"/>
  <c r="U65" i="49" s="1"/>
  <c r="G19" i="49"/>
  <c r="O19" i="49"/>
  <c r="P19" i="49" s="1"/>
  <c r="M19" i="49" s="1"/>
  <c r="AD15" i="49"/>
  <c r="AQ15" i="49"/>
  <c r="C14" i="34" s="1"/>
  <c r="T64" i="49"/>
  <c r="Z64" i="49" s="1"/>
  <c r="AP64" i="49" s="1"/>
  <c r="AP624" i="49"/>
  <c r="G112" i="49"/>
  <c r="O112" i="49"/>
  <c r="P112" i="49" s="1"/>
  <c r="M112" i="49" s="1"/>
  <c r="Q668" i="49"/>
  <c r="Q672" i="49"/>
  <c r="Q670" i="49"/>
  <c r="Q676" i="49"/>
  <c r="Q666" i="49"/>
  <c r="Q667" i="49"/>
  <c r="Q675" i="49"/>
  <c r="Q669" i="49"/>
  <c r="Q673" i="49"/>
  <c r="Q671" i="49"/>
  <c r="Q674" i="49"/>
  <c r="M206" i="49"/>
  <c r="AQ624" i="49"/>
  <c r="P25" i="34" s="1"/>
  <c r="AD624" i="49"/>
  <c r="AN295" i="49"/>
  <c r="AI295" i="49"/>
  <c r="W295" i="49"/>
  <c r="AC295" i="49" s="1"/>
  <c r="AO620" i="49"/>
  <c r="AD109" i="49"/>
  <c r="AQ109" i="49"/>
  <c r="E16" i="34" s="1"/>
  <c r="AO63" i="49"/>
  <c r="AS623" i="49"/>
  <c r="AQ623" i="49"/>
  <c r="P24" i="34" s="1"/>
  <c r="AD623" i="49"/>
  <c r="Q67" i="49"/>
  <c r="AL67" i="49" s="1"/>
  <c r="AI250" i="49"/>
  <c r="AN250" i="49"/>
  <c r="W250" i="49"/>
  <c r="AC250" i="49" s="1"/>
  <c r="AD250" i="49"/>
  <c r="AQ250" i="49"/>
  <c r="H19" i="34" s="1"/>
  <c r="F66" i="49"/>
  <c r="AD621" i="49"/>
  <c r="AQ621" i="49"/>
  <c r="P22" i="34" s="1"/>
  <c r="AP619" i="49"/>
  <c r="AQ619" i="49"/>
  <c r="P20" i="34" s="1"/>
  <c r="AD619" i="49"/>
  <c r="X155" i="49"/>
  <c r="AA155" i="49"/>
  <c r="T252" i="49"/>
  <c r="Z252" i="49" s="1"/>
  <c r="AP252" i="49" s="1"/>
  <c r="AJ64" i="49"/>
  <c r="S64" i="49"/>
  <c r="Y64" i="49" s="1"/>
  <c r="AE64" i="49"/>
  <c r="O344" i="49"/>
  <c r="P344" i="49" s="1"/>
  <c r="M344" i="49" s="1"/>
  <c r="G344" i="49"/>
  <c r="AQ296" i="49"/>
  <c r="I19" i="34" s="1"/>
  <c r="AD296" i="49"/>
  <c r="V253" i="49"/>
  <c r="AB253" i="49" s="1"/>
  <c r="AH253" i="49"/>
  <c r="AM253" i="49"/>
  <c r="AE153" i="49"/>
  <c r="S153" i="49"/>
  <c r="Y153" i="49" s="1"/>
  <c r="AJ153" i="49"/>
  <c r="AR250" i="49"/>
  <c r="AD154" i="49"/>
  <c r="AQ154" i="49"/>
  <c r="F15" i="34" s="1"/>
  <c r="AJ343" i="49"/>
  <c r="AE343" i="49"/>
  <c r="S343" i="49"/>
  <c r="Y343" i="49" s="1"/>
  <c r="AQ153" i="49"/>
  <c r="F14" i="34" s="1"/>
  <c r="AD153" i="49"/>
  <c r="AD108" i="49"/>
  <c r="AQ108" i="49"/>
  <c r="E15" i="34" s="1"/>
  <c r="F345" i="49"/>
  <c r="F346" i="49" s="1"/>
  <c r="L21" i="49"/>
  <c r="AI6" i="44"/>
  <c r="AD251" i="49"/>
  <c r="AQ251" i="49"/>
  <c r="H20" i="34" s="1"/>
  <c r="AN205" i="49"/>
  <c r="AI205" i="49"/>
  <c r="W205" i="49"/>
  <c r="AC205" i="49" s="1"/>
  <c r="AN110" i="49"/>
  <c r="AI110" i="49"/>
  <c r="W110" i="49"/>
  <c r="AC110" i="49" s="1"/>
  <c r="AE205" i="49"/>
  <c r="S205" i="49"/>
  <c r="Y205" i="49" s="1"/>
  <c r="AJ205" i="49"/>
  <c r="AP625" i="49"/>
  <c r="AD620" i="49"/>
  <c r="AQ620" i="49"/>
  <c r="P21" i="34" s="1"/>
  <c r="Q113" i="49"/>
  <c r="AL113" i="49" s="1"/>
  <c r="F113" i="49"/>
  <c r="G156" i="49"/>
  <c r="O156" i="49"/>
  <c r="P156" i="49" s="1"/>
  <c r="K156" i="49" s="1"/>
  <c r="AR623" i="49"/>
  <c r="L68" i="49"/>
  <c r="AJ7" i="44"/>
  <c r="AO621" i="49"/>
  <c r="R111" i="49"/>
  <c r="U111" i="49" s="1"/>
  <c r="H111" i="49"/>
  <c r="J17" i="49"/>
  <c r="V252" i="49"/>
  <c r="AB252" i="49" s="1"/>
  <c r="AR252" i="49" s="1"/>
  <c r="D46" i="31"/>
  <c r="F24" i="31"/>
  <c r="G25" i="41"/>
  <c r="L24" i="41"/>
  <c r="I24" i="31" s="1"/>
  <c r="N22" i="31"/>
  <c r="L23" i="31"/>
  <c r="M23" i="31"/>
  <c r="J23" i="31"/>
  <c r="K23" i="31" s="1"/>
  <c r="G46" i="31"/>
  <c r="K44" i="41"/>
  <c r="D47" i="41"/>
  <c r="H43" i="31"/>
  <c r="AP441" i="49" l="1"/>
  <c r="AS439" i="49"/>
  <c r="K442" i="49"/>
  <c r="AS110" i="49"/>
  <c r="AG67" i="49"/>
  <c r="AL300" i="49"/>
  <c r="T487" i="49"/>
  <c r="Z487" i="49" s="1"/>
  <c r="AP487" i="49" s="1"/>
  <c r="AI253" i="49"/>
  <c r="T961" i="49"/>
  <c r="M156" i="49"/>
  <c r="N156" i="49" s="1"/>
  <c r="AO486" i="49"/>
  <c r="V626" i="49"/>
  <c r="AB626" i="49" s="1"/>
  <c r="AR626" i="49" s="1"/>
  <c r="AO530" i="49"/>
  <c r="T626" i="49"/>
  <c r="Z626" i="49" s="1"/>
  <c r="M627" i="49"/>
  <c r="N627" i="49" s="1"/>
  <c r="AN627" i="49" s="1"/>
  <c r="F582" i="49"/>
  <c r="O582" i="49" s="1"/>
  <c r="P582" i="49" s="1"/>
  <c r="K582" i="49" s="1"/>
  <c r="J961" i="49"/>
  <c r="S961" i="49" s="1"/>
  <c r="K208" i="49"/>
  <c r="AR485" i="49"/>
  <c r="AR578" i="49"/>
  <c r="M962" i="49"/>
  <c r="K962" i="49"/>
  <c r="V1105" i="49"/>
  <c r="V1059" i="49"/>
  <c r="AL443" i="49"/>
  <c r="V1011" i="49"/>
  <c r="AS487" i="49"/>
  <c r="F396" i="49"/>
  <c r="G396" i="49" s="1"/>
  <c r="AP440" i="49"/>
  <c r="F823" i="49"/>
  <c r="G823" i="49" s="1"/>
  <c r="AK626" i="49"/>
  <c r="J626" i="49"/>
  <c r="S626" i="49" s="1"/>
  <c r="Y626" i="49" s="1"/>
  <c r="AF626" i="49"/>
  <c r="N625" i="49"/>
  <c r="AH625" i="49"/>
  <c r="AM625" i="49"/>
  <c r="AS440" i="49"/>
  <c r="V487" i="49"/>
  <c r="AB487" i="49" s="1"/>
  <c r="AR487" i="49" s="1"/>
  <c r="AR393" i="49"/>
  <c r="AP393" i="49"/>
  <c r="M533" i="49"/>
  <c r="AG346" i="49"/>
  <c r="AS16" i="49"/>
  <c r="M914" i="49"/>
  <c r="N914" i="49" s="1"/>
  <c r="V532" i="49"/>
  <c r="AB532" i="49" s="1"/>
  <c r="AR532" i="49" s="1"/>
  <c r="M721" i="49"/>
  <c r="N721" i="49" s="1"/>
  <c r="AN626" i="49"/>
  <c r="AI626" i="49"/>
  <c r="V580" i="49"/>
  <c r="AB580" i="49" s="1"/>
  <c r="AR580" i="49" s="1"/>
  <c r="AL582" i="49"/>
  <c r="AS530" i="49"/>
  <c r="K768" i="49"/>
  <c r="N1012" i="49"/>
  <c r="G628" i="49"/>
  <c r="O628" i="49"/>
  <c r="P628" i="49" s="1"/>
  <c r="K628" i="49" s="1"/>
  <c r="J914" i="49"/>
  <c r="N768" i="49"/>
  <c r="N915" i="49"/>
  <c r="AK394" i="49"/>
  <c r="AF394" i="49"/>
  <c r="J394" i="49"/>
  <c r="AE488" i="49"/>
  <c r="AJ488" i="49"/>
  <c r="AE627" i="49"/>
  <c r="AJ627" i="49"/>
  <c r="AH488" i="49"/>
  <c r="AM488" i="49"/>
  <c r="N488" i="49"/>
  <c r="G443" i="49"/>
  <c r="O443" i="49"/>
  <c r="P443" i="49" s="1"/>
  <c r="K443" i="49" s="1"/>
  <c r="M443" i="49"/>
  <c r="N443" i="49" s="1"/>
  <c r="S393" i="49"/>
  <c r="Y393" i="49" s="1"/>
  <c r="AJ393" i="49"/>
  <c r="AE393" i="49"/>
  <c r="AN442" i="49"/>
  <c r="AI442" i="49"/>
  <c r="G722" i="49"/>
  <c r="O722" i="49"/>
  <c r="P722" i="49" s="1"/>
  <c r="K722" i="49" s="1"/>
  <c r="AL628" i="49"/>
  <c r="AG628" i="49"/>
  <c r="V1058" i="49"/>
  <c r="AQ486" i="49"/>
  <c r="M25" i="34" s="1"/>
  <c r="AD486" i="49"/>
  <c r="H962" i="49"/>
  <c r="R962" i="49"/>
  <c r="U962" i="49" s="1"/>
  <c r="X962" i="49" s="1"/>
  <c r="S487" i="49"/>
  <c r="Y487" i="49" s="1"/>
  <c r="AO487" i="49" s="1"/>
  <c r="AL489" i="49"/>
  <c r="T580" i="49"/>
  <c r="Z580" i="49" s="1"/>
  <c r="AP580" i="49" s="1"/>
  <c r="V961" i="49"/>
  <c r="AK533" i="49"/>
  <c r="AF533" i="49"/>
  <c r="AF442" i="49"/>
  <c r="AK442" i="49"/>
  <c r="H488" i="49"/>
  <c r="R488" i="49"/>
  <c r="U488" i="49" s="1"/>
  <c r="V17" i="49"/>
  <c r="AB17" i="49" s="1"/>
  <c r="AR17" i="49" s="1"/>
  <c r="AQ578" i="49"/>
  <c r="O25" i="34" s="1"/>
  <c r="AD578" i="49"/>
  <c r="BE25" i="44"/>
  <c r="L871" i="49"/>
  <c r="AD440" i="49"/>
  <c r="AQ440" i="49"/>
  <c r="L25" i="34" s="1"/>
  <c r="K1012" i="49"/>
  <c r="M394" i="49"/>
  <c r="S485" i="49"/>
  <c r="Y485" i="49" s="1"/>
  <c r="AE485" i="49"/>
  <c r="AJ485" i="49"/>
  <c r="AU21" i="44"/>
  <c r="L677" i="49"/>
  <c r="F675" i="49"/>
  <c r="AV22" i="44"/>
  <c r="L724" i="49"/>
  <c r="Q490" i="49"/>
  <c r="AL490" i="49" s="1"/>
  <c r="W1058" i="49"/>
  <c r="T1011" i="49"/>
  <c r="AL534" i="49"/>
  <c r="S1011" i="49"/>
  <c r="H533" i="49"/>
  <c r="R533" i="49"/>
  <c r="U533" i="49" s="1"/>
  <c r="AH442" i="49"/>
  <c r="AM442" i="49"/>
  <c r="H768" i="49"/>
  <c r="R768" i="49"/>
  <c r="U768" i="49" s="1"/>
  <c r="X768" i="49" s="1"/>
  <c r="T720" i="49"/>
  <c r="J720" i="49"/>
  <c r="S720" i="49" s="1"/>
  <c r="S532" i="49"/>
  <c r="Y532" i="49" s="1"/>
  <c r="AE532" i="49"/>
  <c r="AJ532" i="49"/>
  <c r="AO153" i="49"/>
  <c r="M207" i="49"/>
  <c r="N207" i="49" s="1"/>
  <c r="AI207" i="49" s="1"/>
  <c r="X626" i="49"/>
  <c r="AA626" i="49"/>
  <c r="F869" i="49"/>
  <c r="S440" i="49"/>
  <c r="Y440" i="49" s="1"/>
  <c r="AJ440" i="49"/>
  <c r="AE440" i="49"/>
  <c r="AS16" i="44"/>
  <c r="L491" i="49"/>
  <c r="H914" i="49"/>
  <c r="R914" i="49"/>
  <c r="U914" i="49" s="1"/>
  <c r="X914" i="49" s="1"/>
  <c r="V625" i="49"/>
  <c r="AB625" i="49" s="1"/>
  <c r="AR625" i="49" s="1"/>
  <c r="W626" i="49"/>
  <c r="AC626" i="49" s="1"/>
  <c r="S1058" i="49"/>
  <c r="T1059" i="49"/>
  <c r="S1059" i="49"/>
  <c r="W625" i="49"/>
  <c r="AC625" i="49" s="1"/>
  <c r="BF26" i="44"/>
  <c r="L918" i="49"/>
  <c r="M299" i="49"/>
  <c r="N299" i="49" s="1"/>
  <c r="O395" i="49"/>
  <c r="P395" i="49" s="1"/>
  <c r="M395" i="49" s="1"/>
  <c r="N395" i="49" s="1"/>
  <c r="G395" i="49"/>
  <c r="Q629" i="49"/>
  <c r="AL629" i="49" s="1"/>
  <c r="AD393" i="49"/>
  <c r="AQ393" i="49"/>
  <c r="K24" i="34" s="1"/>
  <c r="T866" i="49"/>
  <c r="J866" i="49"/>
  <c r="S866" i="49" s="1"/>
  <c r="H1012" i="49"/>
  <c r="R1012" i="49"/>
  <c r="U1012" i="49" s="1"/>
  <c r="X1012" i="49" s="1"/>
  <c r="X580" i="49"/>
  <c r="AA580" i="49"/>
  <c r="W1059" i="49"/>
  <c r="F963" i="49"/>
  <c r="S625" i="49"/>
  <c r="Y625" i="49" s="1"/>
  <c r="AO625" i="49" s="1"/>
  <c r="W1011" i="49"/>
  <c r="Q535" i="49"/>
  <c r="AG535" i="49" s="1"/>
  <c r="AL535" i="49"/>
  <c r="V767" i="49"/>
  <c r="F489" i="49"/>
  <c r="K915" i="49"/>
  <c r="O581" i="49"/>
  <c r="P581" i="49" s="1"/>
  <c r="K581" i="49" s="1"/>
  <c r="G581" i="49"/>
  <c r="W767" i="49"/>
  <c r="AD485" i="49"/>
  <c r="AQ485" i="49"/>
  <c r="M24" i="34" s="1"/>
  <c r="S580" i="49"/>
  <c r="Y580" i="49" s="1"/>
  <c r="AO580" i="49" s="1"/>
  <c r="H721" i="49"/>
  <c r="R721" i="49"/>
  <c r="U721" i="49" s="1"/>
  <c r="X721" i="49" s="1"/>
  <c r="W866" i="49"/>
  <c r="H442" i="49"/>
  <c r="R442" i="49"/>
  <c r="U442" i="49" s="1"/>
  <c r="H627" i="49"/>
  <c r="R627" i="49"/>
  <c r="U627" i="49" s="1"/>
  <c r="W393" i="49"/>
  <c r="AC393" i="49" s="1"/>
  <c r="AI393" i="49"/>
  <c r="AN393" i="49"/>
  <c r="AM533" i="49"/>
  <c r="AH533" i="49"/>
  <c r="S441" i="49"/>
  <c r="Y441" i="49" s="1"/>
  <c r="AE441" i="49"/>
  <c r="AJ441" i="49"/>
  <c r="AT20" i="44"/>
  <c r="L630" i="49"/>
  <c r="F629" i="49" s="1"/>
  <c r="V441" i="49"/>
  <c r="AH441" i="49"/>
  <c r="AB441" i="49"/>
  <c r="AM441" i="49"/>
  <c r="N441" i="49"/>
  <c r="Q444" i="49"/>
  <c r="AG444" i="49" s="1"/>
  <c r="O822" i="49"/>
  <c r="P822" i="49" s="1"/>
  <c r="K822" i="49" s="1"/>
  <c r="G822" i="49"/>
  <c r="H394" i="49"/>
  <c r="R394" i="49"/>
  <c r="U394" i="49" s="1"/>
  <c r="BG27" i="44"/>
  <c r="L965" i="49"/>
  <c r="F964" i="49" s="1"/>
  <c r="X625" i="49"/>
  <c r="AA625" i="49"/>
  <c r="V673" i="49"/>
  <c r="AB673" i="49" s="1"/>
  <c r="N673" i="49"/>
  <c r="W673" i="49" s="1"/>
  <c r="L825" i="49"/>
  <c r="BE24" i="44"/>
  <c r="AR17" i="44"/>
  <c r="L536" i="49"/>
  <c r="AD579" i="49"/>
  <c r="AQ579" i="49"/>
  <c r="O26" i="34" s="1"/>
  <c r="AL396" i="49"/>
  <c r="X532" i="49"/>
  <c r="AA532" i="49"/>
  <c r="N867" i="49"/>
  <c r="T721" i="49"/>
  <c r="W580" i="49"/>
  <c r="AC580" i="49" s="1"/>
  <c r="AS580" i="49" s="1"/>
  <c r="V866" i="49"/>
  <c r="T532" i="49"/>
  <c r="Z532" i="49" s="1"/>
  <c r="AP532" i="49" s="1"/>
  <c r="S673" i="49"/>
  <c r="Y673" i="49" s="1"/>
  <c r="M868" i="49"/>
  <c r="O916" i="49"/>
  <c r="P916" i="49" s="1"/>
  <c r="K916" i="49" s="1"/>
  <c r="J916" i="49" s="1"/>
  <c r="G916" i="49"/>
  <c r="W532" i="49"/>
  <c r="AC532" i="49" s="1"/>
  <c r="AN532" i="49"/>
  <c r="AI532" i="49"/>
  <c r="W914" i="49"/>
  <c r="S767" i="49"/>
  <c r="W485" i="49"/>
  <c r="AC485" i="49" s="1"/>
  <c r="AI485" i="49"/>
  <c r="AN485" i="49"/>
  <c r="AS15" i="44"/>
  <c r="L445" i="49"/>
  <c r="F444" i="49" s="1"/>
  <c r="AD531" i="49"/>
  <c r="AQ531" i="49"/>
  <c r="N24" i="34" s="1"/>
  <c r="V821" i="49"/>
  <c r="N821" i="49"/>
  <c r="W821" i="49" s="1"/>
  <c r="AQ530" i="49"/>
  <c r="N23" i="34" s="1"/>
  <c r="AD530" i="49"/>
  <c r="F769" i="49"/>
  <c r="T767" i="49"/>
  <c r="J962" i="49"/>
  <c r="AM627" i="49"/>
  <c r="AH627" i="49"/>
  <c r="AG396" i="49"/>
  <c r="Q397" i="49"/>
  <c r="AL397" i="49" s="1"/>
  <c r="W578" i="49"/>
  <c r="AC578" i="49" s="1"/>
  <c r="AN578" i="49"/>
  <c r="AI578" i="49"/>
  <c r="AF488" i="49"/>
  <c r="AK488" i="49"/>
  <c r="K867" i="49"/>
  <c r="Q583" i="49"/>
  <c r="AG583" i="49" s="1"/>
  <c r="X441" i="49"/>
  <c r="AA441" i="49"/>
  <c r="N533" i="49"/>
  <c r="W720" i="49"/>
  <c r="S821" i="49"/>
  <c r="T673" i="49"/>
  <c r="J768" i="49"/>
  <c r="H868" i="49"/>
  <c r="R868" i="49"/>
  <c r="U868" i="49" s="1"/>
  <c r="X868" i="49" s="1"/>
  <c r="F917" i="49"/>
  <c r="AR297" i="49"/>
  <c r="O674" i="49"/>
  <c r="P674" i="49" s="1"/>
  <c r="M674" i="49" s="1"/>
  <c r="G674" i="49"/>
  <c r="G1013" i="49"/>
  <c r="O1013" i="49"/>
  <c r="P1013" i="49" s="1"/>
  <c r="K1013" i="49" s="1"/>
  <c r="J1013" i="49" s="1"/>
  <c r="M1013" i="49"/>
  <c r="N1013" i="49" s="1"/>
  <c r="T1058" i="49"/>
  <c r="AW23" i="44"/>
  <c r="L771" i="49"/>
  <c r="T1105" i="49"/>
  <c r="J1105" i="49"/>
  <c r="S1105" i="49" s="1"/>
  <c r="X487" i="49"/>
  <c r="AA487" i="49"/>
  <c r="W1105" i="49"/>
  <c r="N962" i="49"/>
  <c r="W962" i="49" s="1"/>
  <c r="AK627" i="49"/>
  <c r="AF627" i="49"/>
  <c r="H915" i="49"/>
  <c r="R915" i="49"/>
  <c r="U915" i="49" s="1"/>
  <c r="X915" i="49" s="1"/>
  <c r="F534" i="49"/>
  <c r="AR14" i="44"/>
  <c r="L398" i="49"/>
  <c r="F397" i="49" s="1"/>
  <c r="H867" i="49"/>
  <c r="R867" i="49"/>
  <c r="U867" i="49" s="1"/>
  <c r="X867" i="49" s="1"/>
  <c r="AT19" i="44"/>
  <c r="L584" i="49"/>
  <c r="J533" i="49"/>
  <c r="V720" i="49"/>
  <c r="T821" i="49"/>
  <c r="J442" i="49"/>
  <c r="AO64" i="49"/>
  <c r="M254" i="49"/>
  <c r="N254" i="49" s="1"/>
  <c r="AN254" i="49" s="1"/>
  <c r="AL20" i="49"/>
  <c r="K19" i="49"/>
  <c r="AL158" i="49"/>
  <c r="T206" i="49"/>
  <c r="Z206" i="49" s="1"/>
  <c r="AP206" i="49" s="1"/>
  <c r="AS250" i="49"/>
  <c r="K112" i="49"/>
  <c r="AF112" i="49" s="1"/>
  <c r="AS108" i="49"/>
  <c r="AS252" i="49"/>
  <c r="AS155" i="49"/>
  <c r="AO252" i="49"/>
  <c r="M18" i="49"/>
  <c r="AM18" i="49" s="1"/>
  <c r="AG113" i="49"/>
  <c r="AG255" i="49"/>
  <c r="G209" i="49"/>
  <c r="O209" i="49"/>
  <c r="P209" i="49" s="1"/>
  <c r="K209" i="49" s="1"/>
  <c r="AK18" i="49"/>
  <c r="AF18" i="49"/>
  <c r="J18" i="49"/>
  <c r="AN299" i="49"/>
  <c r="AI299" i="49"/>
  <c r="AF299" i="49"/>
  <c r="AK299" i="49"/>
  <c r="J299" i="49"/>
  <c r="AF207" i="49"/>
  <c r="AK207" i="49"/>
  <c r="J207" i="49"/>
  <c r="O346" i="49"/>
  <c r="P346" i="49" s="1"/>
  <c r="K346" i="49" s="1"/>
  <c r="G346" i="49"/>
  <c r="AF156" i="49"/>
  <c r="AK156" i="49"/>
  <c r="J156" i="49"/>
  <c r="AR343" i="49"/>
  <c r="O157" i="49"/>
  <c r="P157" i="49" s="1"/>
  <c r="K157" i="49" s="1"/>
  <c r="J157" i="49" s="1"/>
  <c r="G157" i="49"/>
  <c r="AE253" i="49"/>
  <c r="AJ253" i="49"/>
  <c r="S253" i="49"/>
  <c r="Y253" i="49" s="1"/>
  <c r="R19" i="49"/>
  <c r="U19" i="49" s="1"/>
  <c r="H19" i="49"/>
  <c r="AS251" i="49"/>
  <c r="X206" i="49"/>
  <c r="AA206" i="49"/>
  <c r="AJ9" i="44"/>
  <c r="L160" i="49"/>
  <c r="H208" i="49"/>
  <c r="R208" i="49"/>
  <c r="U208" i="49" s="1"/>
  <c r="AG669" i="49"/>
  <c r="AL669" i="49"/>
  <c r="AK669" i="49"/>
  <c r="AH669" i="49"/>
  <c r="AM669" i="49"/>
  <c r="AA669" i="49"/>
  <c r="AF669" i="49"/>
  <c r="AE669" i="49"/>
  <c r="AN669" i="49"/>
  <c r="AI669" i="49"/>
  <c r="AJ669" i="49"/>
  <c r="Z669" i="49"/>
  <c r="AC669" i="49"/>
  <c r="AB669" i="49"/>
  <c r="Y669" i="49"/>
  <c r="AQ110" i="49"/>
  <c r="E17" i="34" s="1"/>
  <c r="AD110" i="49"/>
  <c r="AK208" i="49"/>
  <c r="AF208" i="49"/>
  <c r="AR253" i="49"/>
  <c r="AM19" i="49"/>
  <c r="AH19" i="49"/>
  <c r="AN207" i="49"/>
  <c r="AK111" i="49"/>
  <c r="AF111" i="49"/>
  <c r="T111" i="49"/>
  <c r="Z111" i="49" s="1"/>
  <c r="J111" i="49"/>
  <c r="AS205" i="49"/>
  <c r="V206" i="49"/>
  <c r="AB206" i="49" s="1"/>
  <c r="AM206" i="49"/>
  <c r="AH206" i="49"/>
  <c r="N206" i="49"/>
  <c r="AG675" i="49"/>
  <c r="AL675" i="49"/>
  <c r="AG670" i="49"/>
  <c r="AL670" i="49"/>
  <c r="AK670" i="49"/>
  <c r="AF670" i="49"/>
  <c r="AE670" i="49"/>
  <c r="AA670" i="49"/>
  <c r="Y670" i="49"/>
  <c r="AM670" i="49"/>
  <c r="AH670" i="49"/>
  <c r="AJ670" i="49"/>
  <c r="AB670" i="49"/>
  <c r="AI670" i="49"/>
  <c r="AC670" i="49"/>
  <c r="AN670" i="49"/>
  <c r="Z670" i="49"/>
  <c r="R112" i="49"/>
  <c r="U112" i="49" s="1"/>
  <c r="H112" i="49"/>
  <c r="AF254" i="49"/>
  <c r="AK254" i="49"/>
  <c r="Q347" i="49"/>
  <c r="AL347" i="49" s="1"/>
  <c r="AQ252" i="49"/>
  <c r="H21" i="34" s="1"/>
  <c r="AD252" i="49"/>
  <c r="W253" i="49"/>
  <c r="AC253" i="49" s="1"/>
  <c r="AS253" i="49" s="1"/>
  <c r="AM344" i="49"/>
  <c r="AH344" i="49"/>
  <c r="G66" i="49"/>
  <c r="O66" i="49"/>
  <c r="P66" i="49" s="1"/>
  <c r="M66" i="49" s="1"/>
  <c r="N66" i="49" s="1"/>
  <c r="X111" i="49"/>
  <c r="AA111" i="49"/>
  <c r="AQ155" i="49"/>
  <c r="F16" i="34" s="1"/>
  <c r="AD155" i="49"/>
  <c r="X298" i="49"/>
  <c r="AA298" i="49"/>
  <c r="AH156" i="49"/>
  <c r="AM156" i="49"/>
  <c r="AO343" i="49"/>
  <c r="AS295" i="49"/>
  <c r="AG672" i="49"/>
  <c r="AL672" i="49"/>
  <c r="AM672" i="49"/>
  <c r="AH672" i="49"/>
  <c r="AA672" i="49"/>
  <c r="AK672" i="49"/>
  <c r="AI672" i="49"/>
  <c r="AF672" i="49"/>
  <c r="AC672" i="49"/>
  <c r="AN672" i="49"/>
  <c r="AE672" i="49"/>
  <c r="Y672" i="49"/>
  <c r="AJ672" i="49"/>
  <c r="AB672" i="49"/>
  <c r="Z672" i="49"/>
  <c r="Q210" i="49"/>
  <c r="AG210" i="49" s="1"/>
  <c r="AQ343" i="49"/>
  <c r="J20" i="34" s="1"/>
  <c r="AD343" i="49"/>
  <c r="Q256" i="49"/>
  <c r="AL256" i="49" s="1"/>
  <c r="W17" i="49"/>
  <c r="AC17" i="49" s="1"/>
  <c r="AS17" i="49" s="1"/>
  <c r="F255" i="49"/>
  <c r="AN13" i="44"/>
  <c r="L348" i="49"/>
  <c r="F347" i="49" s="1"/>
  <c r="AO155" i="49"/>
  <c r="T298" i="49"/>
  <c r="Z298" i="49" s="1"/>
  <c r="AK298" i="49"/>
  <c r="AF298" i="49"/>
  <c r="J298" i="49"/>
  <c r="S206" i="49"/>
  <c r="Y206" i="49" s="1"/>
  <c r="AE206" i="49"/>
  <c r="AJ206" i="49"/>
  <c r="T253" i="49"/>
  <c r="Z253" i="49" s="1"/>
  <c r="AP253" i="49" s="1"/>
  <c r="AM299" i="49"/>
  <c r="AH299" i="49"/>
  <c r="Q159" i="49"/>
  <c r="AG159" i="49" s="1"/>
  <c r="AM208" i="49"/>
  <c r="AH208" i="49"/>
  <c r="AG674" i="49"/>
  <c r="AL674" i="49"/>
  <c r="AM674" i="49"/>
  <c r="AH674" i="49"/>
  <c r="AG667" i="49"/>
  <c r="AL667" i="49"/>
  <c r="AM667" i="49"/>
  <c r="AK667" i="49"/>
  <c r="AF667" i="49"/>
  <c r="AA667" i="49"/>
  <c r="Z667" i="49"/>
  <c r="AH667" i="49"/>
  <c r="AJ667" i="49"/>
  <c r="AE667" i="49"/>
  <c r="AI667" i="49"/>
  <c r="AN667" i="49"/>
  <c r="AB667" i="49"/>
  <c r="Y667" i="49"/>
  <c r="AC667" i="49"/>
  <c r="AG668" i="49"/>
  <c r="AL668" i="49"/>
  <c r="AK668" i="49"/>
  <c r="AF668" i="49"/>
  <c r="AM668" i="49"/>
  <c r="AH668" i="49"/>
  <c r="AE668" i="49"/>
  <c r="AA668" i="49"/>
  <c r="Y668" i="49"/>
  <c r="AB668" i="49"/>
  <c r="AJ668" i="49"/>
  <c r="AI668" i="49"/>
  <c r="AN668" i="49"/>
  <c r="Z668" i="49"/>
  <c r="AC668" i="49"/>
  <c r="X65" i="49"/>
  <c r="AA65" i="49"/>
  <c r="Q301" i="49"/>
  <c r="AG301" i="49" s="1"/>
  <c r="AO10" i="44"/>
  <c r="L211" i="49"/>
  <c r="AO11" i="44"/>
  <c r="L257" i="49"/>
  <c r="AL209" i="49"/>
  <c r="R254" i="49"/>
  <c r="U254" i="49" s="1"/>
  <c r="H254" i="49"/>
  <c r="R207" i="49"/>
  <c r="U207" i="49" s="1"/>
  <c r="H207" i="49"/>
  <c r="N18" i="49"/>
  <c r="Q114" i="49"/>
  <c r="AL114" i="49" s="1"/>
  <c r="AM298" i="49"/>
  <c r="AH298" i="49"/>
  <c r="V298" i="49"/>
  <c r="AB298" i="49" s="1"/>
  <c r="N298" i="49"/>
  <c r="AG666" i="49"/>
  <c r="AL666" i="49"/>
  <c r="AA666" i="49"/>
  <c r="AK19" i="49"/>
  <c r="AF19" i="49"/>
  <c r="AK65" i="49"/>
  <c r="AF65" i="49"/>
  <c r="T65" i="49"/>
  <c r="Z65" i="49" s="1"/>
  <c r="J65" i="49"/>
  <c r="AG676" i="49"/>
  <c r="AL676" i="49"/>
  <c r="AJ254" i="49"/>
  <c r="AE254" i="49"/>
  <c r="AJ6" i="44"/>
  <c r="L22" i="49"/>
  <c r="N344" i="49"/>
  <c r="AJ17" i="49"/>
  <c r="AE17" i="49"/>
  <c r="S17" i="49"/>
  <c r="Y17" i="49" s="1"/>
  <c r="R156" i="49"/>
  <c r="U156" i="49" s="1"/>
  <c r="H156" i="49"/>
  <c r="Q21" i="49"/>
  <c r="AG21" i="49" s="1"/>
  <c r="K344" i="49"/>
  <c r="AG671" i="49"/>
  <c r="AL671" i="49"/>
  <c r="AH671" i="49"/>
  <c r="AF671" i="49"/>
  <c r="AM671" i="49"/>
  <c r="Z671" i="49"/>
  <c r="AA671" i="49"/>
  <c r="AK671" i="49"/>
  <c r="AJ671" i="49"/>
  <c r="AN671" i="49"/>
  <c r="AE671" i="49"/>
  <c r="AI671" i="49"/>
  <c r="Y671" i="49"/>
  <c r="AC671" i="49"/>
  <c r="AB671" i="49"/>
  <c r="J19" i="49"/>
  <c r="AN12" i="44"/>
  <c r="L302" i="49"/>
  <c r="F301" i="49" s="1"/>
  <c r="W343" i="49"/>
  <c r="AC343" i="49" s="1"/>
  <c r="AN343" i="49"/>
  <c r="AI343" i="49"/>
  <c r="AN64" i="49"/>
  <c r="W64" i="49"/>
  <c r="AC64" i="49" s="1"/>
  <c r="AI64" i="49"/>
  <c r="AA17" i="49"/>
  <c r="X17" i="49"/>
  <c r="AA253" i="49"/>
  <c r="X253" i="49"/>
  <c r="AO109" i="49"/>
  <c r="F158" i="49"/>
  <c r="L115" i="49"/>
  <c r="F114" i="49" s="1"/>
  <c r="AK8" i="44"/>
  <c r="J208" i="49"/>
  <c r="O300" i="49"/>
  <c r="P300" i="49" s="1"/>
  <c r="G300" i="49"/>
  <c r="AM111" i="49"/>
  <c r="AH111" i="49"/>
  <c r="V111" i="49"/>
  <c r="AB111" i="49" s="1"/>
  <c r="N111" i="49"/>
  <c r="AI156" i="49"/>
  <c r="AN156" i="49"/>
  <c r="AM112" i="49"/>
  <c r="AH112" i="49"/>
  <c r="R18" i="49"/>
  <c r="U18" i="49" s="1"/>
  <c r="H18" i="49"/>
  <c r="O113" i="49"/>
  <c r="P113" i="49" s="1"/>
  <c r="M113" i="49" s="1"/>
  <c r="G113" i="49"/>
  <c r="AK7" i="44"/>
  <c r="L69" i="49"/>
  <c r="Q68" i="49"/>
  <c r="AG68" i="49" s="1"/>
  <c r="AO205" i="49"/>
  <c r="G345" i="49"/>
  <c r="O345" i="49"/>
  <c r="P345" i="49" s="1"/>
  <c r="M345" i="49" s="1"/>
  <c r="H344" i="49"/>
  <c r="R344" i="49"/>
  <c r="U344" i="49" s="1"/>
  <c r="F67" i="49"/>
  <c r="AG673" i="49"/>
  <c r="AL673" i="49"/>
  <c r="AH673" i="49"/>
  <c r="AF673" i="49"/>
  <c r="AM673" i="49"/>
  <c r="Z673" i="49"/>
  <c r="AA673" i="49"/>
  <c r="AK673" i="49"/>
  <c r="AJ673" i="49"/>
  <c r="AN673" i="49"/>
  <c r="AE673" i="49"/>
  <c r="AI673" i="49"/>
  <c r="AC673" i="49"/>
  <c r="N112" i="49"/>
  <c r="N19" i="49"/>
  <c r="AQ297" i="49"/>
  <c r="I20" i="34" s="1"/>
  <c r="AD297" i="49"/>
  <c r="AR64" i="49"/>
  <c r="AQ64" i="49"/>
  <c r="D17" i="34" s="1"/>
  <c r="AD64" i="49"/>
  <c r="F20" i="49"/>
  <c r="T17" i="49"/>
  <c r="Z17" i="49" s="1"/>
  <c r="AP17" i="49" s="1"/>
  <c r="AH65" i="49"/>
  <c r="V65" i="49"/>
  <c r="AB65" i="49" s="1"/>
  <c r="AM65" i="49"/>
  <c r="N65" i="49"/>
  <c r="N208" i="49"/>
  <c r="H299" i="49"/>
  <c r="R299" i="49"/>
  <c r="U299" i="49" s="1"/>
  <c r="D47" i="31"/>
  <c r="E47" i="31"/>
  <c r="N23" i="31"/>
  <c r="L24" i="31"/>
  <c r="M24" i="31"/>
  <c r="J24" i="31"/>
  <c r="K24" i="31" s="1"/>
  <c r="F25" i="31"/>
  <c r="G26" i="41"/>
  <c r="L25" i="41"/>
  <c r="I25" i="31" s="1"/>
  <c r="H44" i="31"/>
  <c r="K45" i="41"/>
  <c r="G47" i="31"/>
  <c r="D48" i="41"/>
  <c r="T488" i="49" l="1"/>
  <c r="Z488" i="49" s="1"/>
  <c r="AP488" i="49" s="1"/>
  <c r="AI254" i="49"/>
  <c r="T19" i="49"/>
  <c r="Z19" i="49" s="1"/>
  <c r="T627" i="49"/>
  <c r="Z627" i="49" s="1"/>
  <c r="G582" i="49"/>
  <c r="O396" i="49"/>
  <c r="P396" i="49" s="1"/>
  <c r="M396" i="49" s="1"/>
  <c r="W156" i="49"/>
  <c r="AC156" i="49" s="1"/>
  <c r="AH254" i="49"/>
  <c r="K345" i="49"/>
  <c r="J345" i="49" s="1"/>
  <c r="T868" i="49"/>
  <c r="F770" i="49"/>
  <c r="V627" i="49"/>
  <c r="AB627" i="49" s="1"/>
  <c r="AS393" i="49"/>
  <c r="F870" i="49"/>
  <c r="O870" i="49" s="1"/>
  <c r="P870" i="49" s="1"/>
  <c r="M870" i="49" s="1"/>
  <c r="N870" i="49" s="1"/>
  <c r="O823" i="49"/>
  <c r="P823" i="49" s="1"/>
  <c r="K823" i="49" s="1"/>
  <c r="J823" i="49" s="1"/>
  <c r="V19" i="49"/>
  <c r="AB19" i="49" s="1"/>
  <c r="AR19" i="49" s="1"/>
  <c r="S962" i="49"/>
  <c r="V962" i="49"/>
  <c r="AS578" i="49"/>
  <c r="S768" i="49"/>
  <c r="AO441" i="49"/>
  <c r="AS626" i="49"/>
  <c r="AG490" i="49"/>
  <c r="AR441" i="49"/>
  <c r="AO485" i="49"/>
  <c r="AI627" i="49"/>
  <c r="M628" i="49"/>
  <c r="V208" i="49"/>
  <c r="AB208" i="49" s="1"/>
  <c r="T208" i="49"/>
  <c r="Z208" i="49" s="1"/>
  <c r="AM254" i="49"/>
  <c r="M582" i="49"/>
  <c r="N582" i="49" s="1"/>
  <c r="AI582" i="49" s="1"/>
  <c r="F490" i="49"/>
  <c r="M722" i="49"/>
  <c r="N722" i="49" s="1"/>
  <c r="AP626" i="49"/>
  <c r="AR206" i="49"/>
  <c r="AP627" i="49"/>
  <c r="AS532" i="49"/>
  <c r="K396" i="49"/>
  <c r="AF396" i="49" s="1"/>
  <c r="AI625" i="49"/>
  <c r="AN625" i="49"/>
  <c r="M916" i="49"/>
  <c r="AR671" i="49"/>
  <c r="AL21" i="49"/>
  <c r="AS485" i="49"/>
  <c r="AO393" i="49"/>
  <c r="AJ626" i="49"/>
  <c r="AE626" i="49"/>
  <c r="AL68" i="49"/>
  <c r="AS668" i="49"/>
  <c r="AO667" i="49"/>
  <c r="AP670" i="49"/>
  <c r="AO670" i="49"/>
  <c r="AL583" i="49"/>
  <c r="AR627" i="49"/>
  <c r="AO532" i="49"/>
  <c r="AP668" i="49"/>
  <c r="AR667" i="49"/>
  <c r="T768" i="49"/>
  <c r="AO440" i="49"/>
  <c r="S627" i="49"/>
  <c r="Y627" i="49" s="1"/>
  <c r="AO627" i="49" s="1"/>
  <c r="AK443" i="49"/>
  <c r="AF443" i="49"/>
  <c r="J443" i="49"/>
  <c r="O629" i="49"/>
  <c r="P629" i="49" s="1"/>
  <c r="M629" i="49" s="1"/>
  <c r="G629" i="49"/>
  <c r="K629" i="49"/>
  <c r="J629" i="49" s="1"/>
  <c r="AK581" i="49"/>
  <c r="AF581" i="49"/>
  <c r="J581" i="49"/>
  <c r="G964" i="49"/>
  <c r="O964" i="49"/>
  <c r="P964" i="49" s="1"/>
  <c r="M964" i="49" s="1"/>
  <c r="AK582" i="49"/>
  <c r="AF582" i="49"/>
  <c r="J582" i="49"/>
  <c r="AM396" i="49"/>
  <c r="AH396" i="49"/>
  <c r="N396" i="49"/>
  <c r="G770" i="49"/>
  <c r="O770" i="49"/>
  <c r="P770" i="49" s="1"/>
  <c r="M770" i="49" s="1"/>
  <c r="J722" i="49"/>
  <c r="AD487" i="49"/>
  <c r="AQ487" i="49"/>
  <c r="M26" i="34" s="1"/>
  <c r="O397" i="49"/>
  <c r="P397" i="49" s="1"/>
  <c r="M397" i="49" s="1"/>
  <c r="N397" i="49" s="1"/>
  <c r="G397" i="49"/>
  <c r="AU20" i="44"/>
  <c r="L631" i="49"/>
  <c r="F630" i="49" s="1"/>
  <c r="BF25" i="44"/>
  <c r="L872" i="49"/>
  <c r="W915" i="49"/>
  <c r="Q445" i="49"/>
  <c r="AG445" i="49" s="1"/>
  <c r="AS17" i="44"/>
  <c r="L537" i="49"/>
  <c r="BH27" i="44"/>
  <c r="L967" i="49" s="1"/>
  <c r="L966" i="49"/>
  <c r="F965" i="49" s="1"/>
  <c r="W441" i="49"/>
  <c r="AC441" i="49" s="1"/>
  <c r="AI441" i="49"/>
  <c r="AN441" i="49"/>
  <c r="V533" i="49"/>
  <c r="AB533" i="49" s="1"/>
  <c r="AR533" i="49" s="1"/>
  <c r="S868" i="49"/>
  <c r="T915" i="49"/>
  <c r="J915" i="49"/>
  <c r="S915" i="49" s="1"/>
  <c r="W627" i="49"/>
  <c r="AC627" i="49" s="1"/>
  <c r="AS627" i="49" s="1"/>
  <c r="V915" i="49"/>
  <c r="AF628" i="49"/>
  <c r="AK628" i="49"/>
  <c r="O769" i="49"/>
  <c r="P769" i="49" s="1"/>
  <c r="K769" i="49" s="1"/>
  <c r="J769" i="49" s="1"/>
  <c r="G769" i="49"/>
  <c r="O444" i="49"/>
  <c r="P444" i="49" s="1"/>
  <c r="K444" i="49" s="1"/>
  <c r="G444" i="49"/>
  <c r="AR672" i="49"/>
  <c r="AH18" i="49"/>
  <c r="S533" i="49"/>
  <c r="Y533" i="49" s="1"/>
  <c r="AE533" i="49"/>
  <c r="AJ533" i="49"/>
  <c r="AT15" i="44"/>
  <c r="L446" i="49"/>
  <c r="H916" i="49"/>
  <c r="R916" i="49"/>
  <c r="U916" i="49" s="1"/>
  <c r="X916" i="49" s="1"/>
  <c r="W867" i="49"/>
  <c r="BF24" i="44"/>
  <c r="L826" i="49"/>
  <c r="X394" i="49"/>
  <c r="AA394" i="49"/>
  <c r="X442" i="49"/>
  <c r="AA442" i="49"/>
  <c r="G489" i="49"/>
  <c r="O489" i="49"/>
  <c r="P489" i="49" s="1"/>
  <c r="M489" i="49" s="1"/>
  <c r="N489" i="49" s="1"/>
  <c r="BG26" i="44"/>
  <c r="L919" i="49"/>
  <c r="F918" i="49" s="1"/>
  <c r="V721" i="49"/>
  <c r="AW22" i="44"/>
  <c r="L725" i="49"/>
  <c r="Q725" i="49" s="1"/>
  <c r="F723" i="49"/>
  <c r="V867" i="49"/>
  <c r="H396" i="49"/>
  <c r="R396" i="49"/>
  <c r="U396" i="49" s="1"/>
  <c r="S394" i="49"/>
  <c r="Y394" i="49" s="1"/>
  <c r="AE394" i="49"/>
  <c r="AJ394" i="49"/>
  <c r="W768" i="49"/>
  <c r="Q536" i="49"/>
  <c r="AL536" i="49" s="1"/>
  <c r="K66" i="49"/>
  <c r="J66" i="49" s="1"/>
  <c r="AE66" i="49" s="1"/>
  <c r="Q584" i="49"/>
  <c r="AL584" i="49" s="1"/>
  <c r="W533" i="49"/>
  <c r="AC533" i="49" s="1"/>
  <c r="AN533" i="49"/>
  <c r="AI533" i="49"/>
  <c r="AD532" i="49"/>
  <c r="AQ532" i="49"/>
  <c r="N25" i="34" s="1"/>
  <c r="F535" i="49"/>
  <c r="K395" i="49"/>
  <c r="O675" i="49"/>
  <c r="P675" i="49" s="1"/>
  <c r="K675" i="49" s="1"/>
  <c r="J675" i="49" s="1"/>
  <c r="G675" i="49"/>
  <c r="V394" i="49"/>
  <c r="AB394" i="49" s="1"/>
  <c r="AM394" i="49"/>
  <c r="AH394" i="49"/>
  <c r="N394" i="49"/>
  <c r="T442" i="49"/>
  <c r="Z442" i="49" s="1"/>
  <c r="AP442" i="49" s="1"/>
  <c r="V768" i="49"/>
  <c r="H628" i="49"/>
  <c r="R628" i="49"/>
  <c r="U628" i="49" s="1"/>
  <c r="G963" i="49"/>
  <c r="O963" i="49"/>
  <c r="P963" i="49" s="1"/>
  <c r="M963" i="49" s="1"/>
  <c r="N963" i="49" s="1"/>
  <c r="O490" i="49"/>
  <c r="P490" i="49" s="1"/>
  <c r="K490" i="49" s="1"/>
  <c r="G490" i="49"/>
  <c r="H443" i="49"/>
  <c r="R443" i="49"/>
  <c r="U443" i="49" s="1"/>
  <c r="AR111" i="49"/>
  <c r="AO672" i="49"/>
  <c r="AM207" i="49"/>
  <c r="M209" i="49"/>
  <c r="N209" i="49" s="1"/>
  <c r="AU19" i="44"/>
  <c r="L585" i="49"/>
  <c r="H1013" i="49"/>
  <c r="R1013" i="49"/>
  <c r="U1013" i="49" s="1"/>
  <c r="X1013" i="49" s="1"/>
  <c r="G917" i="49"/>
  <c r="O917" i="49"/>
  <c r="P917" i="49" s="1"/>
  <c r="M917" i="49" s="1"/>
  <c r="AD441" i="49"/>
  <c r="AQ441" i="49"/>
  <c r="L26" i="34" s="1"/>
  <c r="AG397" i="49"/>
  <c r="V868" i="49"/>
  <c r="N868" i="49"/>
  <c r="W868" i="49" s="1"/>
  <c r="AL444" i="49"/>
  <c r="AD580" i="49"/>
  <c r="AQ580" i="49"/>
  <c r="O27" i="34" s="1"/>
  <c r="AI395" i="49"/>
  <c r="AN395" i="49"/>
  <c r="S721" i="49"/>
  <c r="Q491" i="49"/>
  <c r="AG491" i="49" s="1"/>
  <c r="Q677" i="49"/>
  <c r="T1012" i="49"/>
  <c r="J1012" i="49"/>
  <c r="S1012" i="49" s="1"/>
  <c r="X488" i="49"/>
  <c r="AA488" i="49"/>
  <c r="AI443" i="49"/>
  <c r="AN443" i="49"/>
  <c r="V488" i="49"/>
  <c r="AB488" i="49" s="1"/>
  <c r="AR488" i="49" s="1"/>
  <c r="S488" i="49"/>
  <c r="Y488" i="49" s="1"/>
  <c r="AO488" i="49" s="1"/>
  <c r="S914" i="49"/>
  <c r="W721" i="49"/>
  <c r="AM628" i="49"/>
  <c r="AH628" i="49"/>
  <c r="AH207" i="49"/>
  <c r="H582" i="49"/>
  <c r="R582" i="49"/>
  <c r="U582" i="49" s="1"/>
  <c r="AX23" i="44"/>
  <c r="L772" i="49"/>
  <c r="F583" i="49"/>
  <c r="J822" i="49"/>
  <c r="M581" i="49"/>
  <c r="AG629" i="49"/>
  <c r="H395" i="49"/>
  <c r="R395" i="49"/>
  <c r="U395" i="49" s="1"/>
  <c r="AT16" i="44"/>
  <c r="L492" i="49"/>
  <c r="O869" i="49"/>
  <c r="P869" i="49" s="1"/>
  <c r="M869" i="49" s="1"/>
  <c r="G869" i="49"/>
  <c r="AV21" i="44"/>
  <c r="L678" i="49"/>
  <c r="F676" i="49"/>
  <c r="W442" i="49"/>
  <c r="AC442" i="49" s="1"/>
  <c r="AS442" i="49" s="1"/>
  <c r="T914" i="49"/>
  <c r="AS14" i="44"/>
  <c r="L399" i="49"/>
  <c r="X533" i="49"/>
  <c r="AA533" i="49"/>
  <c r="T533" i="49"/>
  <c r="Z533" i="49" s="1"/>
  <c r="AP533" i="49" s="1"/>
  <c r="W488" i="49"/>
  <c r="AC488" i="49" s="1"/>
  <c r="AN488" i="49"/>
  <c r="AI488" i="49"/>
  <c r="AP669" i="49"/>
  <c r="N674" i="49"/>
  <c r="T867" i="49"/>
  <c r="J867" i="49"/>
  <c r="S867" i="49" s="1"/>
  <c r="AD625" i="49"/>
  <c r="AQ625" i="49"/>
  <c r="P26" i="34" s="1"/>
  <c r="M822" i="49"/>
  <c r="F824" i="49"/>
  <c r="AH395" i="49"/>
  <c r="AM395" i="49"/>
  <c r="AD626" i="49"/>
  <c r="AQ626" i="49"/>
  <c r="P27" i="34" s="1"/>
  <c r="T962" i="49"/>
  <c r="AM443" i="49"/>
  <c r="AH443" i="49"/>
  <c r="H823" i="49"/>
  <c r="R823" i="49"/>
  <c r="U823" i="49" s="1"/>
  <c r="X823" i="49" s="1"/>
  <c r="J628" i="49"/>
  <c r="W1012" i="49"/>
  <c r="H674" i="49"/>
  <c r="R674" i="49"/>
  <c r="U674" i="49" s="1"/>
  <c r="H722" i="49"/>
  <c r="R722" i="49"/>
  <c r="U722" i="49" s="1"/>
  <c r="X722" i="49" s="1"/>
  <c r="AL159" i="49"/>
  <c r="S442" i="49"/>
  <c r="Y442" i="49" s="1"/>
  <c r="AE442" i="49"/>
  <c r="AJ442" i="49"/>
  <c r="Q398" i="49"/>
  <c r="AG398" i="49" s="1"/>
  <c r="G534" i="49"/>
  <c r="O534" i="49"/>
  <c r="P534" i="49" s="1"/>
  <c r="K534" i="49" s="1"/>
  <c r="J534" i="49" s="1"/>
  <c r="K674" i="49"/>
  <c r="N916" i="49"/>
  <c r="H822" i="49"/>
  <c r="R822" i="49"/>
  <c r="U822" i="49" s="1"/>
  <c r="X822" i="49" s="1"/>
  <c r="Q630" i="49"/>
  <c r="AG630" i="49" s="1"/>
  <c r="X627" i="49"/>
  <c r="AA627" i="49"/>
  <c r="H581" i="49"/>
  <c r="R581" i="49"/>
  <c r="U581" i="49" s="1"/>
  <c r="V442" i="49"/>
  <c r="AB442" i="49" s="1"/>
  <c r="AR442" i="49" s="1"/>
  <c r="V914" i="49"/>
  <c r="F871" i="49"/>
  <c r="T394" i="49"/>
  <c r="Z394" i="49" s="1"/>
  <c r="AP394" i="49" s="1"/>
  <c r="N628" i="49"/>
  <c r="V1012" i="49"/>
  <c r="AS64" i="49"/>
  <c r="J112" i="49"/>
  <c r="AE112" i="49" s="1"/>
  <c r="AS671" i="49"/>
  <c r="AL210" i="49"/>
  <c r="V156" i="49"/>
  <c r="AB156" i="49" s="1"/>
  <c r="AR156" i="49" s="1"/>
  <c r="S254" i="49"/>
  <c r="Y254" i="49" s="1"/>
  <c r="AO254" i="49" s="1"/>
  <c r="AP19" i="49"/>
  <c r="AG347" i="49"/>
  <c r="AR670" i="49"/>
  <c r="V254" i="49"/>
  <c r="AB254" i="49" s="1"/>
  <c r="AR65" i="49"/>
  <c r="AO17" i="49"/>
  <c r="AR208" i="49"/>
  <c r="AK112" i="49"/>
  <c r="AO253" i="49"/>
  <c r="AP65" i="49"/>
  <c r="AO673" i="49"/>
  <c r="AR673" i="49"/>
  <c r="T299" i="49"/>
  <c r="Z299" i="49" s="1"/>
  <c r="AP299" i="49" s="1"/>
  <c r="AF346" i="49"/>
  <c r="AK346" i="49"/>
  <c r="J346" i="49"/>
  <c r="AM345" i="49"/>
  <c r="AH345" i="49"/>
  <c r="N345" i="49"/>
  <c r="AH113" i="49"/>
  <c r="AM113" i="49"/>
  <c r="N113" i="49"/>
  <c r="AN209" i="49"/>
  <c r="AI209" i="49"/>
  <c r="G301" i="49"/>
  <c r="O301" i="49"/>
  <c r="P301" i="49" s="1"/>
  <c r="K301" i="49" s="1"/>
  <c r="AF209" i="49"/>
  <c r="AK209" i="49"/>
  <c r="J209" i="49"/>
  <c r="AE157" i="49"/>
  <c r="AJ157" i="49"/>
  <c r="O114" i="49"/>
  <c r="P114" i="49" s="1"/>
  <c r="M114" i="49" s="1"/>
  <c r="G114" i="49"/>
  <c r="K300" i="49"/>
  <c r="M300" i="49"/>
  <c r="AJ345" i="49"/>
  <c r="AE345" i="49"/>
  <c r="AO12" i="44"/>
  <c r="L303" i="49"/>
  <c r="F302" i="49" s="1"/>
  <c r="T344" i="49"/>
  <c r="Z344" i="49" s="1"/>
  <c r="AK344" i="49"/>
  <c r="AF344" i="49"/>
  <c r="J344" i="49"/>
  <c r="X112" i="49"/>
  <c r="AA112" i="49"/>
  <c r="AJ19" i="49"/>
  <c r="AE19" i="49"/>
  <c r="S19" i="49"/>
  <c r="Y19" i="49" s="1"/>
  <c r="Q22" i="49"/>
  <c r="AG22" i="49" s="1"/>
  <c r="AP672" i="49"/>
  <c r="W254" i="49"/>
  <c r="AC254" i="49" s="1"/>
  <c r="AS254" i="49" s="1"/>
  <c r="AN66" i="49"/>
  <c r="AI66" i="49"/>
  <c r="O347" i="49"/>
  <c r="P347" i="49" s="1"/>
  <c r="M347" i="49" s="1"/>
  <c r="G347" i="49"/>
  <c r="AQ670" i="49"/>
  <c r="Q25" i="34" s="1"/>
  <c r="AD670" i="49"/>
  <c r="AJ207" i="49"/>
  <c r="AE207" i="49"/>
  <c r="S207" i="49"/>
  <c r="Y207" i="49" s="1"/>
  <c r="X207" i="49"/>
  <c r="AA207" i="49"/>
  <c r="O158" i="49"/>
  <c r="P158" i="49" s="1"/>
  <c r="K158" i="49" s="1"/>
  <c r="J158" i="49" s="1"/>
  <c r="G158" i="49"/>
  <c r="Q69" i="49"/>
  <c r="AG69" i="49" s="1"/>
  <c r="AS156" i="49"/>
  <c r="S112" i="49"/>
  <c r="Y112" i="49" s="1"/>
  <c r="AP671" i="49"/>
  <c r="AK6" i="44"/>
  <c r="L23" i="49"/>
  <c r="AI298" i="49"/>
  <c r="W298" i="49"/>
  <c r="AC298" i="49" s="1"/>
  <c r="AN298" i="49"/>
  <c r="X254" i="49"/>
  <c r="AA254" i="49"/>
  <c r="AJ66" i="49"/>
  <c r="AS670" i="49"/>
  <c r="AP208" i="49"/>
  <c r="Q160" i="49"/>
  <c r="AG160" i="49" s="1"/>
  <c r="W299" i="49"/>
  <c r="AC299" i="49" s="1"/>
  <c r="AS299" i="49" s="1"/>
  <c r="W19" i="49"/>
  <c r="AC19" i="49" s="1"/>
  <c r="AN19" i="49"/>
  <c r="AI19" i="49"/>
  <c r="AD673" i="49"/>
  <c r="AQ673" i="49"/>
  <c r="Q28" i="34" s="1"/>
  <c r="AP673" i="49"/>
  <c r="X299" i="49"/>
  <c r="AA299" i="49"/>
  <c r="G20" i="49"/>
  <c r="O20" i="49"/>
  <c r="P20" i="49" s="1"/>
  <c r="M20" i="49" s="1"/>
  <c r="AS673" i="49"/>
  <c r="AL7" i="44"/>
  <c r="L70" i="49"/>
  <c r="X18" i="49"/>
  <c r="AA18" i="49"/>
  <c r="AO671" i="49"/>
  <c r="AA156" i="49"/>
  <c r="X156" i="49"/>
  <c r="AR298" i="49"/>
  <c r="AG114" i="49"/>
  <c r="V299" i="49"/>
  <c r="AB299" i="49" s="1"/>
  <c r="AR299" i="49" s="1"/>
  <c r="AP298" i="49"/>
  <c r="AD672" i="49"/>
  <c r="AQ672" i="49"/>
  <c r="Q27" i="34" s="1"/>
  <c r="AQ298" i="49"/>
  <c r="I21" i="34" s="1"/>
  <c r="AD298" i="49"/>
  <c r="AF66" i="49"/>
  <c r="AK66" i="49"/>
  <c r="W207" i="49"/>
  <c r="AC207" i="49" s="1"/>
  <c r="AS207" i="49" s="1"/>
  <c r="AK9" i="44"/>
  <c r="L161" i="49"/>
  <c r="X19" i="49"/>
  <c r="AA19" i="49"/>
  <c r="T207" i="49"/>
  <c r="Z207" i="49" s="1"/>
  <c r="AP207" i="49" s="1"/>
  <c r="O67" i="49"/>
  <c r="P67" i="49" s="1"/>
  <c r="K67" i="49" s="1"/>
  <c r="J67" i="49" s="1"/>
  <c r="G67" i="49"/>
  <c r="AI344" i="49"/>
  <c r="W344" i="49"/>
  <c r="AC344" i="49" s="1"/>
  <c r="AN344" i="49"/>
  <c r="AN111" i="49"/>
  <c r="AI111" i="49"/>
  <c r="W111" i="49"/>
  <c r="AC111" i="49" s="1"/>
  <c r="H300" i="49"/>
  <c r="R300" i="49"/>
  <c r="U300" i="49" s="1"/>
  <c r="AD253" i="49"/>
  <c r="AQ253" i="49"/>
  <c r="H22" i="34" s="1"/>
  <c r="Q257" i="49"/>
  <c r="AL257" i="49" s="1"/>
  <c r="AM66" i="49"/>
  <c r="AH66" i="49"/>
  <c r="AA208" i="49"/>
  <c r="X208" i="49"/>
  <c r="AD206" i="49"/>
  <c r="AQ206" i="49"/>
  <c r="G21" i="34" s="1"/>
  <c r="AH209" i="49"/>
  <c r="AM209" i="49"/>
  <c r="R113" i="49"/>
  <c r="U113" i="49" s="1"/>
  <c r="H113" i="49"/>
  <c r="AF345" i="49"/>
  <c r="AK345" i="49"/>
  <c r="V112" i="49"/>
  <c r="AB112" i="49" s="1"/>
  <c r="AR112" i="49" s="1"/>
  <c r="AP11" i="44"/>
  <c r="L258" i="49"/>
  <c r="Q348" i="49"/>
  <c r="AL348" i="49" s="1"/>
  <c r="F256" i="49"/>
  <c r="T254" i="49"/>
  <c r="Z254" i="49" s="1"/>
  <c r="AP254" i="49" s="1"/>
  <c r="AJ111" i="49"/>
  <c r="S111" i="49"/>
  <c r="Y111" i="49" s="1"/>
  <c r="AE111" i="49"/>
  <c r="AO669" i="49"/>
  <c r="V18" i="49"/>
  <c r="AB18" i="49" s="1"/>
  <c r="AR18" i="49" s="1"/>
  <c r="M346" i="49"/>
  <c r="AE18" i="49"/>
  <c r="S18" i="49"/>
  <c r="Y18" i="49" s="1"/>
  <c r="AJ18" i="49"/>
  <c r="R345" i="49"/>
  <c r="U345" i="49" s="1"/>
  <c r="H345" i="49"/>
  <c r="AN112" i="49"/>
  <c r="AI112" i="49"/>
  <c r="W112" i="49"/>
  <c r="AC112" i="49" s="1"/>
  <c r="AI208" i="49"/>
  <c r="W208" i="49"/>
  <c r="AC208" i="49" s="1"/>
  <c r="AN208" i="49"/>
  <c r="AI65" i="49"/>
  <c r="AN65" i="49"/>
  <c r="W65" i="49"/>
  <c r="AC65" i="49" s="1"/>
  <c r="F68" i="49"/>
  <c r="K113" i="49"/>
  <c r="S208" i="49"/>
  <c r="Y208" i="49" s="1"/>
  <c r="AJ208" i="49"/>
  <c r="AE208" i="49"/>
  <c r="AS343" i="49"/>
  <c r="F21" i="49"/>
  <c r="AN18" i="49"/>
  <c r="AI18" i="49"/>
  <c r="W18" i="49"/>
  <c r="AC18" i="49" s="1"/>
  <c r="Q211" i="49"/>
  <c r="AG211" i="49" s="1"/>
  <c r="AL301" i="49"/>
  <c r="AR668" i="49"/>
  <c r="AO13" i="44"/>
  <c r="L349" i="49"/>
  <c r="F348" i="49" s="1"/>
  <c r="AG256" i="49"/>
  <c r="T112" i="49"/>
  <c r="Z112" i="49" s="1"/>
  <c r="H66" i="49"/>
  <c r="R66" i="49"/>
  <c r="U66" i="49" s="1"/>
  <c r="W206" i="49"/>
  <c r="AC206" i="49" s="1"/>
  <c r="AI206" i="49"/>
  <c r="AN206" i="49"/>
  <c r="AP111" i="49"/>
  <c r="AR669" i="49"/>
  <c r="AQ669" i="49"/>
  <c r="Q24" i="34" s="1"/>
  <c r="AD669" i="49"/>
  <c r="M157" i="49"/>
  <c r="S156" i="49"/>
  <c r="Y156" i="49" s="1"/>
  <c r="AJ156" i="49"/>
  <c r="AE156" i="49"/>
  <c r="AJ299" i="49"/>
  <c r="AE299" i="49"/>
  <c r="S299" i="49"/>
  <c r="Y299" i="49" s="1"/>
  <c r="Q115" i="49"/>
  <c r="AG115" i="49" s="1"/>
  <c r="AD668" i="49"/>
  <c r="AQ668" i="49"/>
  <c r="Q23" i="34" s="1"/>
  <c r="AQ667" i="49"/>
  <c r="Q22" i="34" s="1"/>
  <c r="AD667" i="49"/>
  <c r="S298" i="49"/>
  <c r="Y298" i="49" s="1"/>
  <c r="AJ298" i="49"/>
  <c r="AE298" i="49"/>
  <c r="AK157" i="49"/>
  <c r="AF157" i="49"/>
  <c r="X344" i="49"/>
  <c r="AA344" i="49"/>
  <c r="AQ671" i="49"/>
  <c r="Q26" i="34" s="1"/>
  <c r="AD671" i="49"/>
  <c r="Q720" i="49"/>
  <c r="Q722" i="49"/>
  <c r="Q721" i="49"/>
  <c r="Q724" i="49"/>
  <c r="Q723" i="49"/>
  <c r="Q718" i="49"/>
  <c r="Q715" i="49"/>
  <c r="Q716" i="49"/>
  <c r="Q717" i="49"/>
  <c r="Q719" i="49"/>
  <c r="Q714" i="49"/>
  <c r="AL8" i="44"/>
  <c r="L116" i="49"/>
  <c r="AQ17" i="49"/>
  <c r="C16" i="34" s="1"/>
  <c r="AD17" i="49"/>
  <c r="Q302" i="49"/>
  <c r="AG302" i="49" s="1"/>
  <c r="AE65" i="49"/>
  <c r="S65" i="49"/>
  <c r="Y65" i="49" s="1"/>
  <c r="AJ65" i="49"/>
  <c r="AD666" i="49"/>
  <c r="AQ666" i="49"/>
  <c r="Q21" i="34" s="1"/>
  <c r="AP10" i="44"/>
  <c r="L212" i="49"/>
  <c r="AD65" i="49"/>
  <c r="AQ65" i="49"/>
  <c r="D18" i="34" s="1"/>
  <c r="AO668" i="49"/>
  <c r="AS667" i="49"/>
  <c r="AP667" i="49"/>
  <c r="F159" i="49"/>
  <c r="AO206" i="49"/>
  <c r="G255" i="49"/>
  <c r="O255" i="49"/>
  <c r="P255" i="49" s="1"/>
  <c r="K255" i="49" s="1"/>
  <c r="J255" i="49" s="1"/>
  <c r="F210" i="49"/>
  <c r="AS672" i="49"/>
  <c r="AD111" i="49"/>
  <c r="AQ111" i="49"/>
  <c r="E18" i="34" s="1"/>
  <c r="V344" i="49"/>
  <c r="AB344" i="49" s="1"/>
  <c r="AR344" i="49" s="1"/>
  <c r="AS669" i="49"/>
  <c r="V207" i="49"/>
  <c r="AB207" i="49" s="1"/>
  <c r="AR207" i="49" s="1"/>
  <c r="H157" i="49"/>
  <c r="R157" i="49"/>
  <c r="U157" i="49" s="1"/>
  <c r="T156" i="49"/>
  <c r="Z156" i="49" s="1"/>
  <c r="AP156" i="49" s="1"/>
  <c r="H346" i="49"/>
  <c r="R346" i="49"/>
  <c r="U346" i="49" s="1"/>
  <c r="T18" i="49"/>
  <c r="Z18" i="49" s="1"/>
  <c r="AP18" i="49" s="1"/>
  <c r="H209" i="49"/>
  <c r="R209" i="49"/>
  <c r="U209" i="49" s="1"/>
  <c r="D48" i="31"/>
  <c r="E48" i="31"/>
  <c r="N24" i="31"/>
  <c r="L26" i="41"/>
  <c r="I26" i="31" s="1"/>
  <c r="F26" i="31"/>
  <c r="G27" i="41"/>
  <c r="J25" i="31"/>
  <c r="K25" i="31" s="1"/>
  <c r="M25" i="31"/>
  <c r="L25" i="31"/>
  <c r="H45" i="31"/>
  <c r="G48" i="31"/>
  <c r="K46" i="41"/>
  <c r="AP112" i="49" l="1"/>
  <c r="S916" i="49"/>
  <c r="AR254" i="49"/>
  <c r="W916" i="49"/>
  <c r="K489" i="49"/>
  <c r="J489" i="49" s="1"/>
  <c r="W1013" i="49"/>
  <c r="AS488" i="49"/>
  <c r="AL491" i="49"/>
  <c r="AL398" i="49"/>
  <c r="G870" i="49"/>
  <c r="M823" i="49"/>
  <c r="N823" i="49" s="1"/>
  <c r="W823" i="49" s="1"/>
  <c r="F211" i="49"/>
  <c r="AJ112" i="49"/>
  <c r="AO442" i="49"/>
  <c r="K870" i="49"/>
  <c r="J870" i="49" s="1"/>
  <c r="M675" i="49"/>
  <c r="N675" i="49" s="1"/>
  <c r="W675" i="49" s="1"/>
  <c r="AC675" i="49" s="1"/>
  <c r="K397" i="49"/>
  <c r="J397" i="49" s="1"/>
  <c r="J396" i="49"/>
  <c r="AJ396" i="49" s="1"/>
  <c r="F536" i="49"/>
  <c r="AO533" i="49"/>
  <c r="AH582" i="49"/>
  <c r="AG257" i="49"/>
  <c r="AM582" i="49"/>
  <c r="M534" i="49"/>
  <c r="N534" i="49" s="1"/>
  <c r="AN534" i="49" s="1"/>
  <c r="AK396" i="49"/>
  <c r="S1013" i="49"/>
  <c r="AG536" i="49"/>
  <c r="AN582" i="49"/>
  <c r="AS441" i="49"/>
  <c r="AO626" i="49"/>
  <c r="AS625" i="49"/>
  <c r="AS65" i="49"/>
  <c r="V722" i="49"/>
  <c r="AR394" i="49"/>
  <c r="AL445" i="49"/>
  <c r="M158" i="49"/>
  <c r="N158" i="49" s="1"/>
  <c r="AG584" i="49"/>
  <c r="AO394" i="49"/>
  <c r="V674" i="49"/>
  <c r="AB674" i="49" s="1"/>
  <c r="AR674" i="49" s="1"/>
  <c r="W395" i="49"/>
  <c r="AC395" i="49" s="1"/>
  <c r="AS395" i="49" s="1"/>
  <c r="V395" i="49"/>
  <c r="AB395" i="49" s="1"/>
  <c r="AR395" i="49" s="1"/>
  <c r="K963" i="49"/>
  <c r="J963" i="49" s="1"/>
  <c r="V916" i="49"/>
  <c r="K770" i="49"/>
  <c r="K964" i="49"/>
  <c r="J964" i="49" s="1"/>
  <c r="AE534" i="49"/>
  <c r="AJ534" i="49"/>
  <c r="AF490" i="49"/>
  <c r="AK490" i="49"/>
  <c r="J490" i="49"/>
  <c r="N917" i="49"/>
  <c r="G918" i="49"/>
  <c r="O918" i="49"/>
  <c r="P918" i="49" s="1"/>
  <c r="K918" i="49" s="1"/>
  <c r="AJ629" i="49"/>
  <c r="AE629" i="49"/>
  <c r="AJ675" i="49"/>
  <c r="AE675" i="49"/>
  <c r="N770" i="49"/>
  <c r="AM629" i="49"/>
  <c r="AH629" i="49"/>
  <c r="N629" i="49"/>
  <c r="N964" i="49"/>
  <c r="N869" i="49"/>
  <c r="AI489" i="49"/>
  <c r="AN489" i="49"/>
  <c r="AF444" i="49"/>
  <c r="AK444" i="49"/>
  <c r="J444" i="49"/>
  <c r="X628" i="49"/>
  <c r="AA628" i="49"/>
  <c r="H629" i="49"/>
  <c r="R629" i="49"/>
  <c r="U629" i="49" s="1"/>
  <c r="M67" i="49"/>
  <c r="N67" i="49" s="1"/>
  <c r="AN67" i="49" s="1"/>
  <c r="AP344" i="49"/>
  <c r="W628" i="49"/>
  <c r="AC628" i="49" s="1"/>
  <c r="AN628" i="49"/>
  <c r="AI628" i="49"/>
  <c r="AD627" i="49"/>
  <c r="AQ627" i="49"/>
  <c r="P28" i="34" s="1"/>
  <c r="S628" i="49"/>
  <c r="Y628" i="49" s="1"/>
  <c r="AO628" i="49" s="1"/>
  <c r="AJ628" i="49"/>
  <c r="AE628" i="49"/>
  <c r="G824" i="49"/>
  <c r="O824" i="49"/>
  <c r="P824" i="49" s="1"/>
  <c r="K824" i="49" s="1"/>
  <c r="Q678" i="49"/>
  <c r="AL678" i="49" s="1"/>
  <c r="Q492" i="49"/>
  <c r="AG492" i="49" s="1"/>
  <c r="T823" i="49"/>
  <c r="V582" i="49"/>
  <c r="AB582" i="49" s="1"/>
  <c r="AR582" i="49" s="1"/>
  <c r="T916" i="49"/>
  <c r="V1013" i="49"/>
  <c r="T396" i="49"/>
  <c r="Z396" i="49" s="1"/>
  <c r="M769" i="49"/>
  <c r="T1013" i="49"/>
  <c r="AF397" i="49"/>
  <c r="V396" i="49"/>
  <c r="AB396" i="49" s="1"/>
  <c r="AR396" i="49" s="1"/>
  <c r="G583" i="49"/>
  <c r="O583" i="49"/>
  <c r="P583" i="49" s="1"/>
  <c r="M583" i="49" s="1"/>
  <c r="N583" i="49" s="1"/>
  <c r="G630" i="49"/>
  <c r="O630" i="49"/>
  <c r="P630" i="49" s="1"/>
  <c r="M630" i="49" s="1"/>
  <c r="AM534" i="49"/>
  <c r="AW21" i="44"/>
  <c r="L679" i="49"/>
  <c r="AU16" i="44"/>
  <c r="L493" i="49"/>
  <c r="AY23" i="44"/>
  <c r="L773" i="49"/>
  <c r="V628" i="49"/>
  <c r="AB628" i="49" s="1"/>
  <c r="AR628" i="49" s="1"/>
  <c r="Q585" i="49"/>
  <c r="AG585" i="49" s="1"/>
  <c r="T395" i="49"/>
  <c r="Z395" i="49" s="1"/>
  <c r="AF395" i="49"/>
  <c r="AK395" i="49"/>
  <c r="J395" i="49"/>
  <c r="O723" i="49"/>
  <c r="P723" i="49" s="1"/>
  <c r="K723" i="49" s="1"/>
  <c r="G723" i="49"/>
  <c r="AF489" i="49"/>
  <c r="AK489" i="49"/>
  <c r="T628" i="49"/>
  <c r="Z628" i="49" s="1"/>
  <c r="AP628" i="49" s="1"/>
  <c r="H397" i="49"/>
  <c r="R397" i="49"/>
  <c r="U397" i="49" s="1"/>
  <c r="S582" i="49"/>
  <c r="Y582" i="49" s="1"/>
  <c r="AJ582" i="49"/>
  <c r="AE582" i="49"/>
  <c r="S443" i="49"/>
  <c r="Y443" i="49" s="1"/>
  <c r="AJ443" i="49"/>
  <c r="AE443" i="49"/>
  <c r="H675" i="49"/>
  <c r="R675" i="49"/>
  <c r="U675" i="49" s="1"/>
  <c r="AJ489" i="49"/>
  <c r="AE489" i="49"/>
  <c r="AO19" i="49"/>
  <c r="AK534" i="49"/>
  <c r="AF534" i="49"/>
  <c r="V822" i="49"/>
  <c r="N822" i="49"/>
  <c r="W822" i="49" s="1"/>
  <c r="Q399" i="49"/>
  <c r="AL399" i="49" s="1"/>
  <c r="X395" i="49"/>
  <c r="AA395" i="49"/>
  <c r="X582" i="49"/>
  <c r="AA582" i="49"/>
  <c r="T822" i="49"/>
  <c r="AG677" i="49"/>
  <c r="AL677" i="49"/>
  <c r="AV19" i="44"/>
  <c r="L586" i="49"/>
  <c r="O535" i="49"/>
  <c r="P535" i="49" s="1"/>
  <c r="K535" i="49" s="1"/>
  <c r="J535" i="49" s="1"/>
  <c r="G535" i="49"/>
  <c r="AH489" i="49"/>
  <c r="AM489" i="49"/>
  <c r="BG24" i="44"/>
  <c r="L827" i="49"/>
  <c r="H769" i="49"/>
  <c r="R769" i="49"/>
  <c r="U769" i="49" s="1"/>
  <c r="X769" i="49" s="1"/>
  <c r="F966" i="49"/>
  <c r="F967" i="49" s="1"/>
  <c r="AH397" i="49"/>
  <c r="AM397" i="49"/>
  <c r="H770" i="49"/>
  <c r="R770" i="49"/>
  <c r="U770" i="49" s="1"/>
  <c r="X770" i="49" s="1"/>
  <c r="T581" i="49"/>
  <c r="Z581" i="49" s="1"/>
  <c r="AP581" i="49" s="1"/>
  <c r="O676" i="49"/>
  <c r="P676" i="49" s="1"/>
  <c r="M676" i="49" s="1"/>
  <c r="N676" i="49" s="1"/>
  <c r="G676" i="49"/>
  <c r="H917" i="49"/>
  <c r="R917" i="49"/>
  <c r="U917" i="49" s="1"/>
  <c r="X917" i="49" s="1"/>
  <c r="AN397" i="49"/>
  <c r="AI397" i="49"/>
  <c r="G871" i="49"/>
  <c r="O871" i="49"/>
  <c r="P871" i="49" s="1"/>
  <c r="M871" i="49" s="1"/>
  <c r="AT14" i="44"/>
  <c r="L400" i="49"/>
  <c r="F771" i="49"/>
  <c r="M490" i="49"/>
  <c r="W722" i="49"/>
  <c r="AS533" i="49"/>
  <c r="AX22" i="44"/>
  <c r="L726" i="49"/>
  <c r="M444" i="49"/>
  <c r="L873" i="49"/>
  <c r="BG25" i="44"/>
  <c r="H870" i="49"/>
  <c r="R870" i="49"/>
  <c r="U870" i="49" s="1"/>
  <c r="X870" i="49" s="1"/>
  <c r="W396" i="49"/>
  <c r="AC396" i="49" s="1"/>
  <c r="AI396" i="49"/>
  <c r="AN396" i="49"/>
  <c r="X443" i="49"/>
  <c r="AA443" i="49"/>
  <c r="AU15" i="44"/>
  <c r="L447" i="49"/>
  <c r="AL630" i="49"/>
  <c r="H534" i="49"/>
  <c r="R534" i="49"/>
  <c r="U534" i="49" s="1"/>
  <c r="F398" i="49"/>
  <c r="K869" i="49"/>
  <c r="F677" i="49"/>
  <c r="F491" i="49"/>
  <c r="K917" i="49"/>
  <c r="H963" i="49"/>
  <c r="R963" i="49"/>
  <c r="U963" i="49" s="1"/>
  <c r="X963" i="49" s="1"/>
  <c r="H489" i="49"/>
  <c r="R489" i="49"/>
  <c r="U489" i="49" s="1"/>
  <c r="S823" i="49"/>
  <c r="Q537" i="49"/>
  <c r="AL537" i="49" s="1"/>
  <c r="Q631" i="49"/>
  <c r="AG631" i="49" s="1"/>
  <c r="H964" i="49"/>
  <c r="R964" i="49"/>
  <c r="U964" i="49" s="1"/>
  <c r="X964" i="49" s="1"/>
  <c r="W674" i="49"/>
  <c r="AC674" i="49" s="1"/>
  <c r="AI674" i="49"/>
  <c r="AN674" i="49"/>
  <c r="AQ533" i="49"/>
  <c r="N26" i="34" s="1"/>
  <c r="AD533" i="49"/>
  <c r="AQ394" i="49"/>
  <c r="K25" i="34" s="1"/>
  <c r="AD394" i="49"/>
  <c r="T770" i="49"/>
  <c r="AO156" i="49"/>
  <c r="AG348" i="49"/>
  <c r="T674" i="49"/>
  <c r="Z674" i="49" s="1"/>
  <c r="AK674" i="49"/>
  <c r="J674" i="49"/>
  <c r="AF674" i="49"/>
  <c r="X674" i="49"/>
  <c r="AA674" i="49"/>
  <c r="AE396" i="49"/>
  <c r="V581" i="49"/>
  <c r="AB581" i="49" s="1"/>
  <c r="AH581" i="49"/>
  <c r="AM581" i="49"/>
  <c r="N581" i="49"/>
  <c r="W443" i="49"/>
  <c r="AC443" i="49" s="1"/>
  <c r="AS443" i="49" s="1"/>
  <c r="H490" i="49"/>
  <c r="R490" i="49"/>
  <c r="U490" i="49" s="1"/>
  <c r="W394" i="49"/>
  <c r="AC394" i="49" s="1"/>
  <c r="AN394" i="49"/>
  <c r="AI394" i="49"/>
  <c r="F825" i="49"/>
  <c r="F584" i="49"/>
  <c r="X396" i="49"/>
  <c r="AA396" i="49"/>
  <c r="AQ442" i="49"/>
  <c r="L27" i="34" s="1"/>
  <c r="AD442" i="49"/>
  <c r="W582" i="49"/>
  <c r="AC582" i="49" s="1"/>
  <c r="AS582" i="49" s="1"/>
  <c r="H444" i="49"/>
  <c r="R444" i="49"/>
  <c r="U444" i="49" s="1"/>
  <c r="AT17" i="44"/>
  <c r="L538" i="49"/>
  <c r="AV20" i="44"/>
  <c r="L632" i="49"/>
  <c r="S722" i="49"/>
  <c r="Y722" i="49" s="1"/>
  <c r="J770" i="49"/>
  <c r="S770" i="49" s="1"/>
  <c r="S581" i="49"/>
  <c r="AE581" i="49"/>
  <c r="AJ581" i="49"/>
  <c r="Y581" i="49"/>
  <c r="M301" i="49"/>
  <c r="N301" i="49" s="1"/>
  <c r="AI301" i="49" s="1"/>
  <c r="X581" i="49"/>
  <c r="AA581" i="49"/>
  <c r="V443" i="49"/>
  <c r="AB443" i="49" s="1"/>
  <c r="AR443" i="49" s="1"/>
  <c r="H869" i="49"/>
  <c r="R869" i="49"/>
  <c r="U869" i="49" s="1"/>
  <c r="X869" i="49" s="1"/>
  <c r="S822" i="49"/>
  <c r="AD488" i="49"/>
  <c r="AQ488" i="49"/>
  <c r="M27" i="34" s="1"/>
  <c r="O965" i="49"/>
  <c r="P965" i="49" s="1"/>
  <c r="M965" i="49" s="1"/>
  <c r="N965" i="49" s="1"/>
  <c r="G965" i="49"/>
  <c r="T675" i="49"/>
  <c r="Z675" i="49" s="1"/>
  <c r="AK675" i="49"/>
  <c r="AF675" i="49"/>
  <c r="G536" i="49"/>
  <c r="O536" i="49"/>
  <c r="P536" i="49" s="1"/>
  <c r="M536" i="49" s="1"/>
  <c r="N536" i="49" s="1"/>
  <c r="BH26" i="44"/>
  <c r="L921" i="49" s="1"/>
  <c r="L920" i="49"/>
  <c r="F919" i="49" s="1"/>
  <c r="Q446" i="49"/>
  <c r="AG446" i="49" s="1"/>
  <c r="F724" i="49"/>
  <c r="F725" i="49" s="1"/>
  <c r="F445" i="49"/>
  <c r="AJ397" i="49"/>
  <c r="AE397" i="49"/>
  <c r="T722" i="49"/>
  <c r="Z722" i="49" s="1"/>
  <c r="T582" i="49"/>
  <c r="Z582" i="49" s="1"/>
  <c r="AP582" i="49" s="1"/>
  <c r="AK629" i="49"/>
  <c r="AF629" i="49"/>
  <c r="T443" i="49"/>
  <c r="Z443" i="49" s="1"/>
  <c r="AP443" i="49" s="1"/>
  <c r="F69" i="49"/>
  <c r="G69" i="49" s="1"/>
  <c r="AO298" i="49"/>
  <c r="AS344" i="49"/>
  <c r="W209" i="49"/>
  <c r="AC209" i="49" s="1"/>
  <c r="AS209" i="49" s="1"/>
  <c r="AO18" i="49"/>
  <c r="AO111" i="49"/>
  <c r="AS298" i="49"/>
  <c r="AS112" i="49"/>
  <c r="AS111" i="49"/>
  <c r="AL69" i="49"/>
  <c r="T157" i="49"/>
  <c r="Z157" i="49" s="1"/>
  <c r="AP157" i="49" s="1"/>
  <c r="AL115" i="49"/>
  <c r="AS19" i="49"/>
  <c r="AO65" i="49"/>
  <c r="AO208" i="49"/>
  <c r="AL160" i="49"/>
  <c r="AO112" i="49"/>
  <c r="AF301" i="49"/>
  <c r="AK301" i="49"/>
  <c r="J301" i="49"/>
  <c r="AI158" i="49"/>
  <c r="AN158" i="49"/>
  <c r="AM114" i="49"/>
  <c r="AH114" i="49"/>
  <c r="N114" i="49"/>
  <c r="AM20" i="49"/>
  <c r="AH20" i="49"/>
  <c r="N20" i="49"/>
  <c r="AE67" i="49"/>
  <c r="AJ67" i="49"/>
  <c r="G211" i="49"/>
  <c r="O211" i="49"/>
  <c r="P211" i="49" s="1"/>
  <c r="M211" i="49" s="1"/>
  <c r="AM347" i="49"/>
  <c r="AH347" i="49"/>
  <c r="N347" i="49"/>
  <c r="X113" i="49"/>
  <c r="AA113" i="49"/>
  <c r="Q116" i="49"/>
  <c r="AG116" i="49" s="1"/>
  <c r="AL725" i="49"/>
  <c r="AG725" i="49"/>
  <c r="AG724" i="49"/>
  <c r="AL724" i="49"/>
  <c r="AG722" i="49"/>
  <c r="AL722" i="49"/>
  <c r="AF722" i="49"/>
  <c r="AA722" i="49"/>
  <c r="AK722" i="49"/>
  <c r="AH722" i="49"/>
  <c r="AB722" i="49"/>
  <c r="AM722" i="49"/>
  <c r="AN722" i="49"/>
  <c r="AI722" i="49"/>
  <c r="AC722" i="49"/>
  <c r="AE722" i="49"/>
  <c r="AJ722" i="49"/>
  <c r="G21" i="49"/>
  <c r="O21" i="49"/>
  <c r="P21" i="49" s="1"/>
  <c r="M21" i="49" s="1"/>
  <c r="N21" i="49" s="1"/>
  <c r="O68" i="49"/>
  <c r="P68" i="49" s="1"/>
  <c r="M68" i="49" s="1"/>
  <c r="G68" i="49"/>
  <c r="AS208" i="49"/>
  <c r="G256" i="49"/>
  <c r="O256" i="49"/>
  <c r="P256" i="49" s="1"/>
  <c r="M256" i="49" s="1"/>
  <c r="V209" i="49"/>
  <c r="AB209" i="49" s="1"/>
  <c r="AR209" i="49" s="1"/>
  <c r="AD208" i="49"/>
  <c r="AQ208" i="49"/>
  <c r="G23" i="34" s="1"/>
  <c r="R20" i="49"/>
  <c r="U20" i="49" s="1"/>
  <c r="H20" i="49"/>
  <c r="AL6" i="44"/>
  <c r="L24" i="49"/>
  <c r="K347" i="49"/>
  <c r="V300" i="49"/>
  <c r="AB300" i="49" s="1"/>
  <c r="AM300" i="49"/>
  <c r="AH300" i="49"/>
  <c r="N300" i="49"/>
  <c r="AL717" i="49"/>
  <c r="AG717" i="49"/>
  <c r="AK717" i="49"/>
  <c r="AF717" i="49"/>
  <c r="AJ717" i="49"/>
  <c r="AM717" i="49"/>
  <c r="AH717" i="49"/>
  <c r="AE717" i="49"/>
  <c r="Y717" i="49"/>
  <c r="AA717" i="49"/>
  <c r="AN717" i="49"/>
  <c r="AI717" i="49"/>
  <c r="AC717" i="49"/>
  <c r="Z717" i="49"/>
  <c r="AB717" i="49"/>
  <c r="T345" i="49"/>
  <c r="Z345" i="49" s="1"/>
  <c r="AP345" i="49" s="1"/>
  <c r="AK255" i="49"/>
  <c r="AF255" i="49"/>
  <c r="AM8" i="44"/>
  <c r="L117" i="49"/>
  <c r="AL716" i="49"/>
  <c r="AG716" i="49"/>
  <c r="AA716" i="49"/>
  <c r="AH716" i="49"/>
  <c r="AB716" i="49"/>
  <c r="AF716" i="49"/>
  <c r="AM716" i="49"/>
  <c r="AK716" i="49"/>
  <c r="AJ716" i="49"/>
  <c r="AE716" i="49"/>
  <c r="AN716" i="49"/>
  <c r="AI716" i="49"/>
  <c r="Y716" i="49"/>
  <c r="AC716" i="49"/>
  <c r="Z716" i="49"/>
  <c r="AL720" i="49"/>
  <c r="AG720" i="49"/>
  <c r="AB720" i="49"/>
  <c r="AF720" i="49"/>
  <c r="AM720" i="49"/>
  <c r="AK720" i="49"/>
  <c r="AH720" i="49"/>
  <c r="AA720" i="49"/>
  <c r="AJ720" i="49"/>
  <c r="AE720" i="49"/>
  <c r="AC720" i="49"/>
  <c r="Y720" i="49"/>
  <c r="AI720" i="49"/>
  <c r="AN720" i="49"/>
  <c r="Z720" i="49"/>
  <c r="AO299" i="49"/>
  <c r="AM157" i="49"/>
  <c r="AH157" i="49"/>
  <c r="V157" i="49"/>
  <c r="AB157" i="49" s="1"/>
  <c r="N157" i="49"/>
  <c r="AS206" i="49"/>
  <c r="Q349" i="49"/>
  <c r="AG349" i="49" s="1"/>
  <c r="V66" i="49"/>
  <c r="AB66" i="49" s="1"/>
  <c r="AR66" i="49" s="1"/>
  <c r="AD299" i="49"/>
  <c r="AQ299" i="49"/>
  <c r="I22" i="34" s="1"/>
  <c r="AO207" i="49"/>
  <c r="AF300" i="49"/>
  <c r="AK300" i="49"/>
  <c r="T300" i="49"/>
  <c r="Z300" i="49" s="1"/>
  <c r="J300" i="49"/>
  <c r="V345" i="49"/>
  <c r="AB345" i="49" s="1"/>
  <c r="AR345" i="49" s="1"/>
  <c r="AM7" i="44"/>
  <c r="L71" i="49"/>
  <c r="F70" i="49" s="1"/>
  <c r="R255" i="49"/>
  <c r="U255" i="49" s="1"/>
  <c r="H255" i="49"/>
  <c r="G302" i="49"/>
  <c r="O302" i="49"/>
  <c r="P302" i="49" s="1"/>
  <c r="AG714" i="49"/>
  <c r="AL714" i="49"/>
  <c r="AA714" i="49"/>
  <c r="AL715" i="49"/>
  <c r="AG715" i="49"/>
  <c r="AF715" i="49"/>
  <c r="AK715" i="49"/>
  <c r="AM715" i="49"/>
  <c r="AH715" i="49"/>
  <c r="AE715" i="49"/>
  <c r="AA715" i="49"/>
  <c r="AJ715" i="49"/>
  <c r="AI715" i="49"/>
  <c r="AC715" i="49"/>
  <c r="AN715" i="49"/>
  <c r="AB715" i="49"/>
  <c r="Z715" i="49"/>
  <c r="Y715" i="49"/>
  <c r="AP13" i="44"/>
  <c r="L350" i="49"/>
  <c r="Q258" i="49"/>
  <c r="AG258" i="49" s="1"/>
  <c r="R67" i="49"/>
  <c r="U67" i="49" s="1"/>
  <c r="H67" i="49"/>
  <c r="S66" i="49"/>
  <c r="Y66" i="49" s="1"/>
  <c r="AO66" i="49" s="1"/>
  <c r="AQ254" i="49"/>
  <c r="H23" i="34" s="1"/>
  <c r="AD254" i="49"/>
  <c r="AE158" i="49"/>
  <c r="AJ158" i="49"/>
  <c r="R347" i="49"/>
  <c r="U347" i="49" s="1"/>
  <c r="H347" i="49"/>
  <c r="S157" i="49"/>
  <c r="Y157" i="49" s="1"/>
  <c r="AO157" i="49" s="1"/>
  <c r="AN113" i="49"/>
  <c r="AI113" i="49"/>
  <c r="W113" i="49"/>
  <c r="AC113" i="49" s="1"/>
  <c r="S346" i="49"/>
  <c r="Y346" i="49" s="1"/>
  <c r="AJ346" i="49"/>
  <c r="AE346" i="49"/>
  <c r="AJ255" i="49"/>
  <c r="AE255" i="49"/>
  <c r="X66" i="49"/>
  <c r="AA66" i="49"/>
  <c r="AQ11" i="44"/>
  <c r="L259" i="49"/>
  <c r="AF67" i="49"/>
  <c r="AK67" i="49"/>
  <c r="AQ19" i="49"/>
  <c r="C18" i="34" s="1"/>
  <c r="AD19" i="49"/>
  <c r="T66" i="49"/>
  <c r="Z66" i="49" s="1"/>
  <c r="AP66" i="49" s="1"/>
  <c r="AH158" i="49"/>
  <c r="AM158" i="49"/>
  <c r="Q303" i="49"/>
  <c r="AG303" i="49" s="1"/>
  <c r="AL723" i="49"/>
  <c r="AG723" i="49"/>
  <c r="Q23" i="49"/>
  <c r="AQ207" i="49"/>
  <c r="G22" i="34" s="1"/>
  <c r="AD207" i="49"/>
  <c r="AA209" i="49"/>
  <c r="X209" i="49"/>
  <c r="X157" i="49"/>
  <c r="AA157" i="49"/>
  <c r="O210" i="49"/>
  <c r="P210" i="49" s="1"/>
  <c r="K210" i="49" s="1"/>
  <c r="G210" i="49"/>
  <c r="AL302" i="49"/>
  <c r="AL211" i="49"/>
  <c r="AM346" i="49"/>
  <c r="AH346" i="49"/>
  <c r="V346" i="49"/>
  <c r="AB346" i="49" s="1"/>
  <c r="N346" i="49"/>
  <c r="F257" i="49"/>
  <c r="AQ156" i="49"/>
  <c r="F17" i="34" s="1"/>
  <c r="AD156" i="49"/>
  <c r="AD18" i="49"/>
  <c r="AQ18" i="49"/>
  <c r="C17" i="34" s="1"/>
  <c r="AK158" i="49"/>
  <c r="AF158" i="49"/>
  <c r="F22" i="49"/>
  <c r="F23" i="49" s="1"/>
  <c r="AQ112" i="49"/>
  <c r="E19" i="34" s="1"/>
  <c r="AD112" i="49"/>
  <c r="AP12" i="44"/>
  <c r="L304" i="49"/>
  <c r="F303" i="49" s="1"/>
  <c r="K114" i="49"/>
  <c r="AE209" i="49"/>
  <c r="S209" i="49"/>
  <c r="Y209" i="49" s="1"/>
  <c r="AJ209" i="49"/>
  <c r="T346" i="49"/>
  <c r="Z346" i="49" s="1"/>
  <c r="AP346" i="49" s="1"/>
  <c r="AA346" i="49"/>
  <c r="X346" i="49"/>
  <c r="AQ10" i="44"/>
  <c r="L213" i="49"/>
  <c r="F212" i="49" s="1"/>
  <c r="AK113" i="49"/>
  <c r="AF113" i="49"/>
  <c r="T113" i="49"/>
  <c r="Z113" i="49" s="1"/>
  <c r="J113" i="49"/>
  <c r="O159" i="49"/>
  <c r="P159" i="49" s="1"/>
  <c r="M159" i="49" s="1"/>
  <c r="G159" i="49"/>
  <c r="AG718" i="49"/>
  <c r="AL718" i="49"/>
  <c r="Z718" i="49"/>
  <c r="AK718" i="49"/>
  <c r="AH718" i="49"/>
  <c r="AM718" i="49"/>
  <c r="AA718" i="49"/>
  <c r="AF718" i="49"/>
  <c r="AN718" i="49"/>
  <c r="AI718" i="49"/>
  <c r="AC718" i="49"/>
  <c r="AJ718" i="49"/>
  <c r="AE718" i="49"/>
  <c r="Y718" i="49"/>
  <c r="AB718" i="49"/>
  <c r="AQ344" i="49"/>
  <c r="J21" i="34" s="1"/>
  <c r="AD344" i="49"/>
  <c r="AS18" i="49"/>
  <c r="G348" i="49"/>
  <c r="O348" i="49"/>
  <c r="P348" i="49" s="1"/>
  <c r="X300" i="49"/>
  <c r="AA300" i="49"/>
  <c r="Q161" i="49"/>
  <c r="AG161" i="49" s="1"/>
  <c r="K20" i="49"/>
  <c r="F160" i="49"/>
  <c r="H158" i="49"/>
  <c r="R158" i="49"/>
  <c r="U158" i="49" s="1"/>
  <c r="AL22" i="49"/>
  <c r="S345" i="49"/>
  <c r="Y345" i="49" s="1"/>
  <c r="AO345" i="49" s="1"/>
  <c r="V113" i="49"/>
  <c r="AB113" i="49" s="1"/>
  <c r="AR113" i="49" s="1"/>
  <c r="AA345" i="49"/>
  <c r="X345" i="49"/>
  <c r="M255" i="49"/>
  <c r="Q212" i="49"/>
  <c r="AL212" i="49" s="1"/>
  <c r="AL719" i="49"/>
  <c r="AG719" i="49"/>
  <c r="AF719" i="49"/>
  <c r="AM719" i="49"/>
  <c r="AH719" i="49"/>
  <c r="Z719" i="49"/>
  <c r="AA719" i="49"/>
  <c r="AK719" i="49"/>
  <c r="AE719" i="49"/>
  <c r="AI719" i="49"/>
  <c r="AJ719" i="49"/>
  <c r="AN719" i="49"/>
  <c r="Y719" i="49"/>
  <c r="AB719" i="49"/>
  <c r="AC719" i="49"/>
  <c r="AL721" i="49"/>
  <c r="AG721" i="49"/>
  <c r="AK721" i="49"/>
  <c r="AF721" i="49"/>
  <c r="AA721" i="49"/>
  <c r="AE721" i="49"/>
  <c r="Y721" i="49"/>
  <c r="AJ721" i="49"/>
  <c r="AM721" i="49"/>
  <c r="AH721" i="49"/>
  <c r="AN721" i="49"/>
  <c r="AI721" i="49"/>
  <c r="AB721" i="49"/>
  <c r="Z721" i="49"/>
  <c r="AC721" i="49"/>
  <c r="F115" i="49"/>
  <c r="AL9" i="44"/>
  <c r="L162" i="49"/>
  <c r="F161" i="49" s="1"/>
  <c r="Q70" i="49"/>
  <c r="AG70" i="49" s="1"/>
  <c r="W66" i="49"/>
  <c r="AC66" i="49" s="1"/>
  <c r="AS66" i="49" s="1"/>
  <c r="AJ344" i="49"/>
  <c r="S344" i="49"/>
  <c r="Y344" i="49" s="1"/>
  <c r="AE344" i="49"/>
  <c r="R114" i="49"/>
  <c r="U114" i="49" s="1"/>
  <c r="H114" i="49"/>
  <c r="T209" i="49"/>
  <c r="Z209" i="49" s="1"/>
  <c r="AP209" i="49" s="1"/>
  <c r="R301" i="49"/>
  <c r="U301" i="49" s="1"/>
  <c r="H301" i="49"/>
  <c r="AI345" i="49"/>
  <c r="W345" i="49"/>
  <c r="AC345" i="49" s="1"/>
  <c r="AN345" i="49"/>
  <c r="M26" i="31"/>
  <c r="J26" i="31"/>
  <c r="K26" i="31" s="1"/>
  <c r="L26" i="31"/>
  <c r="N25" i="31"/>
  <c r="G28" i="41"/>
  <c r="L27" i="41"/>
  <c r="I27" i="31" s="1"/>
  <c r="F27" i="31"/>
  <c r="K47" i="41"/>
  <c r="H46" i="31"/>
  <c r="AH534" i="49" l="1"/>
  <c r="AK397" i="49"/>
  <c r="AI675" i="49"/>
  <c r="AN675" i="49"/>
  <c r="AI534" i="49"/>
  <c r="V823" i="49"/>
  <c r="AP396" i="49"/>
  <c r="AM675" i="49"/>
  <c r="AH675" i="49"/>
  <c r="AG537" i="49"/>
  <c r="M918" i="49"/>
  <c r="S396" i="49"/>
  <c r="Y396" i="49" s="1"/>
  <c r="AO396" i="49" s="1"/>
  <c r="AR300" i="49"/>
  <c r="AS396" i="49"/>
  <c r="K68" i="49"/>
  <c r="AK68" i="49" s="1"/>
  <c r="F446" i="49"/>
  <c r="G446" i="49" s="1"/>
  <c r="AS394" i="49"/>
  <c r="AR581" i="49"/>
  <c r="AO582" i="49"/>
  <c r="M824" i="49"/>
  <c r="O69" i="49"/>
  <c r="P69" i="49" s="1"/>
  <c r="M69" i="49" s="1"/>
  <c r="AP675" i="49"/>
  <c r="K676" i="49"/>
  <c r="J676" i="49" s="1"/>
  <c r="AJ676" i="49" s="1"/>
  <c r="AS628" i="49"/>
  <c r="T629" i="49"/>
  <c r="Z629" i="49" s="1"/>
  <c r="AP629" i="49" s="1"/>
  <c r="V675" i="49"/>
  <c r="AB675" i="49" s="1"/>
  <c r="V870" i="49"/>
  <c r="AP395" i="49"/>
  <c r="AS718" i="49"/>
  <c r="K256" i="49"/>
  <c r="AK256" i="49" s="1"/>
  <c r="AL446" i="49"/>
  <c r="K536" i="49"/>
  <c r="J536" i="49" s="1"/>
  <c r="AE536" i="49" s="1"/>
  <c r="K583" i="49"/>
  <c r="J583" i="49" s="1"/>
  <c r="AJ583" i="49" s="1"/>
  <c r="AG678" i="49"/>
  <c r="S963" i="49"/>
  <c r="AL631" i="49"/>
  <c r="AR719" i="49"/>
  <c r="AO443" i="49"/>
  <c r="V770" i="49"/>
  <c r="AP722" i="49"/>
  <c r="AL258" i="49"/>
  <c r="AO581" i="49"/>
  <c r="K871" i="49"/>
  <c r="AG399" i="49"/>
  <c r="AS720" i="49"/>
  <c r="AR720" i="49"/>
  <c r="AS674" i="49"/>
  <c r="AL492" i="49"/>
  <c r="J918" i="49"/>
  <c r="AN583" i="49"/>
  <c r="AI583" i="49"/>
  <c r="G725" i="49"/>
  <c r="O725" i="49"/>
  <c r="P725" i="49" s="1"/>
  <c r="K725" i="49" s="1"/>
  <c r="J725" i="49"/>
  <c r="AE535" i="49"/>
  <c r="AJ535" i="49"/>
  <c r="J723" i="49"/>
  <c r="AK723" i="49"/>
  <c r="AF723" i="49"/>
  <c r="AM630" i="49"/>
  <c r="AH630" i="49"/>
  <c r="N630" i="49"/>
  <c r="Q632" i="49"/>
  <c r="AG632" i="49" s="1"/>
  <c r="BH25" i="44"/>
  <c r="L875" i="49" s="1"/>
  <c r="L874" i="49"/>
  <c r="AI536" i="49"/>
  <c r="AN536" i="49"/>
  <c r="AW20" i="44"/>
  <c r="L633" i="49"/>
  <c r="S674" i="49"/>
  <c r="Y674" i="49" s="1"/>
  <c r="AJ674" i="49"/>
  <c r="AE674" i="49"/>
  <c r="AS675" i="49"/>
  <c r="O398" i="49"/>
  <c r="P398" i="49" s="1"/>
  <c r="K398" i="49" s="1"/>
  <c r="G398" i="49"/>
  <c r="G966" i="49"/>
  <c r="O966" i="49"/>
  <c r="P966" i="49" s="1"/>
  <c r="K966" i="49" s="1"/>
  <c r="V489" i="49"/>
  <c r="AB489" i="49" s="1"/>
  <c r="AR489" i="49" s="1"/>
  <c r="AD582" i="49"/>
  <c r="AQ582" i="49"/>
  <c r="O29" i="34" s="1"/>
  <c r="S489" i="49"/>
  <c r="Y489" i="49" s="1"/>
  <c r="AO489" i="49" s="1"/>
  <c r="T964" i="49"/>
  <c r="S395" i="49"/>
  <c r="Y395" i="49" s="1"/>
  <c r="AE395" i="49"/>
  <c r="AJ395" i="49"/>
  <c r="H630" i="49"/>
  <c r="R630" i="49"/>
  <c r="U630" i="49" s="1"/>
  <c r="W870" i="49"/>
  <c r="X629" i="49"/>
  <c r="AA629" i="49"/>
  <c r="W489" i="49"/>
  <c r="AC489" i="49" s="1"/>
  <c r="AS489" i="49" s="1"/>
  <c r="W963" i="49"/>
  <c r="X490" i="49"/>
  <c r="AA490" i="49"/>
  <c r="AP719" i="49"/>
  <c r="Q538" i="49"/>
  <c r="AG538" i="49" s="1"/>
  <c r="O919" i="49"/>
  <c r="P919" i="49" s="1"/>
  <c r="G919" i="49"/>
  <c r="AP674" i="49"/>
  <c r="X534" i="49"/>
  <c r="AA534" i="49"/>
  <c r="V490" i="49"/>
  <c r="AB490" i="49" s="1"/>
  <c r="AH490" i="49"/>
  <c r="AM490" i="49"/>
  <c r="N490" i="49"/>
  <c r="V963" i="49"/>
  <c r="X675" i="49"/>
  <c r="AA675" i="49"/>
  <c r="T489" i="49"/>
  <c r="Z489" i="49" s="1"/>
  <c r="AP489" i="49" s="1"/>
  <c r="AL585" i="49"/>
  <c r="AZ23" i="44"/>
  <c r="L774" i="49"/>
  <c r="Q774" i="49" s="1"/>
  <c r="W869" i="49"/>
  <c r="H918" i="49"/>
  <c r="R918" i="49"/>
  <c r="U918" i="49" s="1"/>
  <c r="X918" i="49" s="1"/>
  <c r="T490" i="49"/>
  <c r="Z490" i="49" s="1"/>
  <c r="AP490" i="49" s="1"/>
  <c r="W629" i="49"/>
  <c r="AC629" i="49" s="1"/>
  <c r="AN629" i="49"/>
  <c r="AI629" i="49"/>
  <c r="AH301" i="49"/>
  <c r="T67" i="49"/>
  <c r="Z67" i="49" s="1"/>
  <c r="AP67" i="49" s="1"/>
  <c r="S397" i="49"/>
  <c r="Y397" i="49" s="1"/>
  <c r="AO397" i="49" s="1"/>
  <c r="AM536" i="49"/>
  <c r="AH536" i="49"/>
  <c r="AU17" i="44"/>
  <c r="L539" i="49"/>
  <c r="AQ396" i="49"/>
  <c r="K27" i="34" s="1"/>
  <c r="AD396" i="49"/>
  <c r="W581" i="49"/>
  <c r="AC581" i="49" s="1"/>
  <c r="AN581" i="49"/>
  <c r="AI581" i="49"/>
  <c r="F631" i="49"/>
  <c r="F537" i="49"/>
  <c r="O967" i="49"/>
  <c r="P967" i="49" s="1"/>
  <c r="K967" i="49" s="1"/>
  <c r="G967" i="49"/>
  <c r="G771" i="49"/>
  <c r="O771" i="49"/>
  <c r="P771" i="49" s="1"/>
  <c r="K771" i="49" s="1"/>
  <c r="H871" i="49"/>
  <c r="R871" i="49"/>
  <c r="U871" i="49" s="1"/>
  <c r="X871" i="49" s="1"/>
  <c r="Q586" i="49"/>
  <c r="AL586" i="49" s="1"/>
  <c r="AD395" i="49"/>
  <c r="AQ395" i="49"/>
  <c r="K26" i="34" s="1"/>
  <c r="T534" i="49"/>
  <c r="Z534" i="49" s="1"/>
  <c r="AP534" i="49" s="1"/>
  <c r="S769" i="49"/>
  <c r="Q493" i="49"/>
  <c r="AL493" i="49" s="1"/>
  <c r="V534" i="49"/>
  <c r="AB534" i="49" s="1"/>
  <c r="H824" i="49"/>
  <c r="R824" i="49"/>
  <c r="U824" i="49" s="1"/>
  <c r="X824" i="49" s="1"/>
  <c r="S870" i="49"/>
  <c r="V869" i="49"/>
  <c r="W917" i="49"/>
  <c r="W397" i="49"/>
  <c r="AC397" i="49" s="1"/>
  <c r="AS397" i="49" s="1"/>
  <c r="W67" i="49"/>
  <c r="AC67" i="49" s="1"/>
  <c r="AM301" i="49"/>
  <c r="AS113" i="49"/>
  <c r="K21" i="49"/>
  <c r="J21" i="49" s="1"/>
  <c r="AN301" i="49"/>
  <c r="G445" i="49"/>
  <c r="O445" i="49"/>
  <c r="P445" i="49" s="1"/>
  <c r="K965" i="49"/>
  <c r="X444" i="49"/>
  <c r="AA444" i="49"/>
  <c r="T769" i="49"/>
  <c r="Q400" i="49"/>
  <c r="AL400" i="49" s="1"/>
  <c r="AK676" i="49"/>
  <c r="AF676" i="49"/>
  <c r="W534" i="49"/>
  <c r="AC534" i="49" s="1"/>
  <c r="AS534" i="49" s="1"/>
  <c r="AW19" i="44"/>
  <c r="L587" i="49"/>
  <c r="F399" i="49"/>
  <c r="AV16" i="44"/>
  <c r="L494" i="49"/>
  <c r="AQ628" i="49"/>
  <c r="P29" i="34" s="1"/>
  <c r="AD628" i="49"/>
  <c r="T444" i="49"/>
  <c r="Z444" i="49" s="1"/>
  <c r="AP444" i="49" s="1"/>
  <c r="S629" i="49"/>
  <c r="Y629" i="49" s="1"/>
  <c r="AO629" i="49" s="1"/>
  <c r="V917" i="49"/>
  <c r="AO715" i="49"/>
  <c r="G724" i="49"/>
  <c r="O724" i="49"/>
  <c r="P724" i="49" s="1"/>
  <c r="M724" i="49" s="1"/>
  <c r="N724" i="49" s="1"/>
  <c r="O446" i="49"/>
  <c r="P446" i="49" s="1"/>
  <c r="M446" i="49" s="1"/>
  <c r="N446" i="49" s="1"/>
  <c r="H536" i="49"/>
  <c r="R536" i="49"/>
  <c r="U536" i="49" s="1"/>
  <c r="O584" i="49"/>
  <c r="P584" i="49" s="1"/>
  <c r="M584" i="49" s="1"/>
  <c r="N584" i="49" s="1"/>
  <c r="G584" i="49"/>
  <c r="X489" i="49"/>
  <c r="AA489" i="49"/>
  <c r="T917" i="49"/>
  <c r="J917" i="49"/>
  <c r="S917" i="49" s="1"/>
  <c r="Q447" i="49"/>
  <c r="AG447" i="49" s="1"/>
  <c r="V444" i="49"/>
  <c r="AB444" i="49" s="1"/>
  <c r="AM444" i="49"/>
  <c r="AH444" i="49"/>
  <c r="N444" i="49"/>
  <c r="AU14" i="44"/>
  <c r="L401" i="49"/>
  <c r="AN676" i="49"/>
  <c r="AI676" i="49"/>
  <c r="V397" i="49"/>
  <c r="AB397" i="49" s="1"/>
  <c r="AR397" i="49" s="1"/>
  <c r="BH24" i="44"/>
  <c r="L829" i="49" s="1"/>
  <c r="L828" i="49"/>
  <c r="F826" i="49"/>
  <c r="M723" i="49"/>
  <c r="Q679" i="49"/>
  <c r="AG679" i="49" s="1"/>
  <c r="AH583" i="49"/>
  <c r="AM583" i="49"/>
  <c r="F678" i="49"/>
  <c r="V629" i="49"/>
  <c r="AB629" i="49" s="1"/>
  <c r="AR629" i="49" s="1"/>
  <c r="N918" i="49"/>
  <c r="X397" i="49"/>
  <c r="AA397" i="49"/>
  <c r="AG212" i="49"/>
  <c r="AH67" i="49"/>
  <c r="F920" i="49"/>
  <c r="F921" i="49" s="1"/>
  <c r="H965" i="49"/>
  <c r="R965" i="49"/>
  <c r="U965" i="49" s="1"/>
  <c r="X965" i="49" s="1"/>
  <c r="AD581" i="49"/>
  <c r="AQ581" i="49"/>
  <c r="O28" i="34" s="1"/>
  <c r="G825" i="49"/>
  <c r="O825" i="49"/>
  <c r="P825" i="49" s="1"/>
  <c r="M825" i="49" s="1"/>
  <c r="AQ674" i="49"/>
  <c r="Q29" i="34" s="1"/>
  <c r="AD674" i="49"/>
  <c r="O491" i="49"/>
  <c r="P491" i="49" s="1"/>
  <c r="K491" i="49" s="1"/>
  <c r="J491" i="49" s="1"/>
  <c r="G491" i="49"/>
  <c r="AV15" i="44"/>
  <c r="L448" i="49"/>
  <c r="Q726" i="49"/>
  <c r="J871" i="49"/>
  <c r="H676" i="49"/>
  <c r="R676" i="49"/>
  <c r="U676" i="49" s="1"/>
  <c r="M535" i="49"/>
  <c r="AX21" i="44"/>
  <c r="L680" i="49"/>
  <c r="K630" i="49"/>
  <c r="T397" i="49"/>
  <c r="Z397" i="49" s="1"/>
  <c r="AP397" i="49" s="1"/>
  <c r="J824" i="49"/>
  <c r="S824" i="49" s="1"/>
  <c r="W964" i="49"/>
  <c r="S964" i="49"/>
  <c r="S490" i="49"/>
  <c r="Y490" i="49" s="1"/>
  <c r="AJ490" i="49"/>
  <c r="AE490" i="49"/>
  <c r="T869" i="49"/>
  <c r="J869" i="49"/>
  <c r="S869" i="49" s="1"/>
  <c r="AK535" i="49"/>
  <c r="AF535" i="49"/>
  <c r="V769" i="49"/>
  <c r="N769" i="49"/>
  <c r="W769" i="49" s="1"/>
  <c r="AI67" i="49"/>
  <c r="AM67" i="49"/>
  <c r="AR722" i="49"/>
  <c r="O677" i="49"/>
  <c r="P677" i="49" s="1"/>
  <c r="K677" i="49" s="1"/>
  <c r="G677" i="49"/>
  <c r="AQ443" i="49"/>
  <c r="L28" i="34" s="1"/>
  <c r="AD443" i="49"/>
  <c r="AY22" i="44"/>
  <c r="L727" i="49"/>
  <c r="F726" i="49" s="1"/>
  <c r="N871" i="49"/>
  <c r="AH676" i="49"/>
  <c r="AM676" i="49"/>
  <c r="F872" i="49"/>
  <c r="H535" i="49"/>
  <c r="R535" i="49"/>
  <c r="U535" i="49" s="1"/>
  <c r="T870" i="49"/>
  <c r="H723" i="49"/>
  <c r="R723" i="49"/>
  <c r="U723" i="49" s="1"/>
  <c r="T963" i="49"/>
  <c r="F585" i="49"/>
  <c r="H583" i="49"/>
  <c r="R583" i="49"/>
  <c r="U583" i="49" s="1"/>
  <c r="F772" i="49"/>
  <c r="F492" i="49"/>
  <c r="N824" i="49"/>
  <c r="W824" i="49" s="1"/>
  <c r="S444" i="49"/>
  <c r="Y444" i="49" s="1"/>
  <c r="AJ444" i="49"/>
  <c r="AE444" i="49"/>
  <c r="V964" i="49"/>
  <c r="W770" i="49"/>
  <c r="S675" i="49"/>
  <c r="Y675" i="49" s="1"/>
  <c r="AO675" i="49" s="1"/>
  <c r="S534" i="49"/>
  <c r="Y534" i="49" s="1"/>
  <c r="AO534" i="49" s="1"/>
  <c r="V301" i="49"/>
  <c r="AB301" i="49" s="1"/>
  <c r="AR157" i="49"/>
  <c r="AS717" i="49"/>
  <c r="AR718" i="49"/>
  <c r="AS715" i="49"/>
  <c r="AO346" i="49"/>
  <c r="F258" i="49"/>
  <c r="O258" i="49" s="1"/>
  <c r="P258" i="49" s="1"/>
  <c r="K258" i="49" s="1"/>
  <c r="M210" i="49"/>
  <c r="N210" i="49" s="1"/>
  <c r="AI210" i="49" s="1"/>
  <c r="V67" i="49"/>
  <c r="AB67" i="49" s="1"/>
  <c r="S255" i="49"/>
  <c r="Y255" i="49" s="1"/>
  <c r="AO255" i="49" s="1"/>
  <c r="AP717" i="49"/>
  <c r="AM159" i="49"/>
  <c r="AH159" i="49"/>
  <c r="N159" i="49"/>
  <c r="AK210" i="49"/>
  <c r="AF210" i="49"/>
  <c r="J210" i="49"/>
  <c r="AH211" i="49"/>
  <c r="AM211" i="49"/>
  <c r="N211" i="49"/>
  <c r="M302" i="49"/>
  <c r="K302" i="49"/>
  <c r="AM68" i="49"/>
  <c r="AH68" i="49"/>
  <c r="N68" i="49"/>
  <c r="G303" i="49"/>
  <c r="O303" i="49"/>
  <c r="P303" i="49" s="1"/>
  <c r="M303" i="49" s="1"/>
  <c r="N303" i="49" s="1"/>
  <c r="AJ21" i="49"/>
  <c r="AE21" i="49"/>
  <c r="M348" i="49"/>
  <c r="K348" i="49"/>
  <c r="X158" i="49"/>
  <c r="AA158" i="49"/>
  <c r="AR11" i="44"/>
  <c r="L260" i="49"/>
  <c r="Q117" i="49"/>
  <c r="AL117" i="49" s="1"/>
  <c r="AH256" i="49"/>
  <c r="AM256" i="49"/>
  <c r="H68" i="49"/>
  <c r="R68" i="49"/>
  <c r="U68" i="49" s="1"/>
  <c r="F116" i="49"/>
  <c r="H211" i="49"/>
  <c r="R211" i="49"/>
  <c r="U211" i="49" s="1"/>
  <c r="AH69" i="49"/>
  <c r="AM69" i="49"/>
  <c r="S158" i="49"/>
  <c r="Y158" i="49" s="1"/>
  <c r="AO158" i="49" s="1"/>
  <c r="H302" i="49"/>
  <c r="R302" i="49"/>
  <c r="U302" i="49" s="1"/>
  <c r="AF68" i="49"/>
  <c r="H69" i="49"/>
  <c r="R69" i="49"/>
  <c r="U69" i="49" s="1"/>
  <c r="AS721" i="49"/>
  <c r="AO719" i="49"/>
  <c r="AP718" i="49"/>
  <c r="S113" i="49"/>
  <c r="Y113" i="49" s="1"/>
  <c r="AE113" i="49"/>
  <c r="AJ113" i="49"/>
  <c r="AP721" i="49"/>
  <c r="O212" i="49"/>
  <c r="P212" i="49" s="1"/>
  <c r="G212" i="49"/>
  <c r="G160" i="49"/>
  <c r="O160" i="49"/>
  <c r="P160" i="49" s="1"/>
  <c r="K160" i="49" s="1"/>
  <c r="J160" i="49" s="1"/>
  <c r="AL161" i="49"/>
  <c r="H348" i="49"/>
  <c r="R348" i="49"/>
  <c r="U348" i="49" s="1"/>
  <c r="AP113" i="49"/>
  <c r="AD209" i="49"/>
  <c r="AQ209" i="49"/>
  <c r="G24" i="34" s="1"/>
  <c r="O23" i="49"/>
  <c r="P23" i="49" s="1"/>
  <c r="K23" i="49" s="1"/>
  <c r="J23" i="49" s="1"/>
  <c r="G23" i="49"/>
  <c r="AP715" i="49"/>
  <c r="AA255" i="49"/>
  <c r="X255" i="49"/>
  <c r="AP716" i="49"/>
  <c r="AN8" i="44"/>
  <c r="L118" i="49"/>
  <c r="AL116" i="49"/>
  <c r="O161" i="49"/>
  <c r="P161" i="49" s="1"/>
  <c r="G161" i="49"/>
  <c r="Q350" i="49"/>
  <c r="AG350" i="49" s="1"/>
  <c r="AI20" i="49"/>
  <c r="AN20" i="49"/>
  <c r="W20" i="49"/>
  <c r="AC20" i="49" s="1"/>
  <c r="AA114" i="49"/>
  <c r="X114" i="49"/>
  <c r="V158" i="49"/>
  <c r="AB158" i="49" s="1"/>
  <c r="AR158" i="49" s="1"/>
  <c r="AQ13" i="44"/>
  <c r="L351" i="49"/>
  <c r="G70" i="49"/>
  <c r="O70" i="49"/>
  <c r="P70" i="49" s="1"/>
  <c r="K70" i="49" s="1"/>
  <c r="Q762" i="49"/>
  <c r="Q769" i="49"/>
  <c r="Q773" i="49"/>
  <c r="Q764" i="49"/>
  <c r="Q765" i="49"/>
  <c r="Q772" i="49"/>
  <c r="Q767" i="49"/>
  <c r="Q763" i="49"/>
  <c r="Q771" i="49"/>
  <c r="Q768" i="49"/>
  <c r="Q770" i="49"/>
  <c r="Q766" i="49"/>
  <c r="AS345" i="49"/>
  <c r="AO344" i="49"/>
  <c r="AL70" i="49"/>
  <c r="AR721" i="49"/>
  <c r="AD721" i="49"/>
  <c r="AQ721" i="49"/>
  <c r="R30" i="34" s="1"/>
  <c r="AK20" i="49"/>
  <c r="T20" i="49"/>
  <c r="Z20" i="49" s="1"/>
  <c r="AF20" i="49"/>
  <c r="J20" i="49"/>
  <c r="AD300" i="49"/>
  <c r="AQ300" i="49"/>
  <c r="I23" i="34" s="1"/>
  <c r="O22" i="49"/>
  <c r="P22" i="49" s="1"/>
  <c r="K22" i="49" s="1"/>
  <c r="G22" i="49"/>
  <c r="AL23" i="49"/>
  <c r="AD66" i="49"/>
  <c r="AQ66" i="49"/>
  <c r="D19" i="34" s="1"/>
  <c r="AR715" i="49"/>
  <c r="Q71" i="49"/>
  <c r="AL71" i="49" s="1"/>
  <c r="F349" i="49"/>
  <c r="AQ720" i="49"/>
  <c r="R29" i="34" s="1"/>
  <c r="AD720" i="49"/>
  <c r="AS716" i="49"/>
  <c r="T255" i="49"/>
  <c r="Z255" i="49" s="1"/>
  <c r="AP255" i="49" s="1"/>
  <c r="AF347" i="49"/>
  <c r="T347" i="49"/>
  <c r="Z347" i="49" s="1"/>
  <c r="AK347" i="49"/>
  <c r="J347" i="49"/>
  <c r="R256" i="49"/>
  <c r="U256" i="49" s="1"/>
  <c r="H256" i="49"/>
  <c r="AS722" i="49"/>
  <c r="AD722" i="49"/>
  <c r="AQ722" i="49"/>
  <c r="R31" i="34" s="1"/>
  <c r="V347" i="49"/>
  <c r="AB347" i="49" s="1"/>
  <c r="AR347" i="49" s="1"/>
  <c r="W301" i="49"/>
  <c r="AC301" i="49" s="1"/>
  <c r="S301" i="49"/>
  <c r="Y301" i="49" s="1"/>
  <c r="AE301" i="49"/>
  <c r="AJ301" i="49"/>
  <c r="AD714" i="49"/>
  <c r="AQ714" i="49"/>
  <c r="R23" i="34" s="1"/>
  <c r="AF256" i="49"/>
  <c r="AO721" i="49"/>
  <c r="AD346" i="49"/>
  <c r="AQ346" i="49"/>
  <c r="J23" i="34" s="1"/>
  <c r="AQ345" i="49"/>
  <c r="J22" i="34" s="1"/>
  <c r="AD345" i="49"/>
  <c r="AO209" i="49"/>
  <c r="O257" i="49"/>
  <c r="P257" i="49" s="1"/>
  <c r="M257" i="49" s="1"/>
  <c r="G257" i="49"/>
  <c r="AG23" i="49"/>
  <c r="AN7" i="44"/>
  <c r="L72" i="49"/>
  <c r="F71" i="49" s="1"/>
  <c r="AL349" i="49"/>
  <c r="AP720" i="49"/>
  <c r="AO716" i="49"/>
  <c r="AR716" i="49"/>
  <c r="AD717" i="49"/>
  <c r="AQ717" i="49"/>
  <c r="R26" i="34" s="1"/>
  <c r="Q24" i="49"/>
  <c r="AL24" i="49" s="1"/>
  <c r="AN21" i="49"/>
  <c r="AI21" i="49"/>
  <c r="V20" i="49"/>
  <c r="AB20" i="49" s="1"/>
  <c r="AR20" i="49" s="1"/>
  <c r="W158" i="49"/>
  <c r="AC158" i="49" s="1"/>
  <c r="AS158" i="49" s="1"/>
  <c r="AJ300" i="49"/>
  <c r="AE300" i="49"/>
  <c r="S300" i="49"/>
  <c r="Y300" i="49" s="1"/>
  <c r="AO717" i="49"/>
  <c r="AM6" i="44"/>
  <c r="L25" i="49"/>
  <c r="F24" i="49" s="1"/>
  <c r="AK21" i="49"/>
  <c r="AF21" i="49"/>
  <c r="AQ113" i="49"/>
  <c r="E20" i="34" s="1"/>
  <c r="AD113" i="49"/>
  <c r="AI114" i="49"/>
  <c r="AN114" i="49"/>
  <c r="W114" i="49"/>
  <c r="AC114" i="49" s="1"/>
  <c r="T301" i="49"/>
  <c r="Z301" i="49" s="1"/>
  <c r="AP301" i="49" s="1"/>
  <c r="G115" i="49"/>
  <c r="O115" i="49"/>
  <c r="P115" i="49" s="1"/>
  <c r="Q259" i="49"/>
  <c r="AL259" i="49" s="1"/>
  <c r="AD715" i="49"/>
  <c r="AQ715" i="49"/>
  <c r="R24" i="34" s="1"/>
  <c r="K159" i="49"/>
  <c r="H210" i="49"/>
  <c r="R210" i="49"/>
  <c r="U210" i="49" s="1"/>
  <c r="X301" i="49"/>
  <c r="AA301" i="49"/>
  <c r="AM255" i="49"/>
  <c r="AH255" i="49"/>
  <c r="V255" i="49"/>
  <c r="AB255" i="49" s="1"/>
  <c r="N255" i="49"/>
  <c r="AO718" i="49"/>
  <c r="Q213" i="49"/>
  <c r="AG213" i="49" s="1"/>
  <c r="AF114" i="49"/>
  <c r="T114" i="49"/>
  <c r="Z114" i="49" s="1"/>
  <c r="AK114" i="49"/>
  <c r="J114" i="49"/>
  <c r="AR346" i="49"/>
  <c r="AL303" i="49"/>
  <c r="X347" i="49"/>
  <c r="AA347" i="49"/>
  <c r="X67" i="49"/>
  <c r="AA67" i="49"/>
  <c r="AP300" i="49"/>
  <c r="AQ716" i="49"/>
  <c r="R25" i="34" s="1"/>
  <c r="AD716" i="49"/>
  <c r="AN300" i="49"/>
  <c r="AI300" i="49"/>
  <c r="W300" i="49"/>
  <c r="AC300" i="49" s="1"/>
  <c r="J256" i="49"/>
  <c r="J68" i="49"/>
  <c r="AH21" i="49"/>
  <c r="AM21" i="49"/>
  <c r="AO722" i="49"/>
  <c r="K211" i="49"/>
  <c r="S67" i="49"/>
  <c r="Y67" i="49" s="1"/>
  <c r="AO67" i="49" s="1"/>
  <c r="V114" i="49"/>
  <c r="AB114" i="49" s="1"/>
  <c r="AR114" i="49" s="1"/>
  <c r="K69" i="49"/>
  <c r="AQ12" i="44"/>
  <c r="L305" i="49"/>
  <c r="F304" i="49" s="1"/>
  <c r="AQ718" i="49"/>
  <c r="R27" i="34" s="1"/>
  <c r="AD718" i="49"/>
  <c r="W346" i="49"/>
  <c r="AI346" i="49"/>
  <c r="AC346" i="49"/>
  <c r="AN346" i="49"/>
  <c r="Q162" i="49"/>
  <c r="AG162" i="49" s="1"/>
  <c r="AM9" i="44"/>
  <c r="L163" i="49"/>
  <c r="F162" i="49" s="1"/>
  <c r="AS719" i="49"/>
  <c r="AD719" i="49"/>
  <c r="AQ719" i="49"/>
  <c r="R28" i="34" s="1"/>
  <c r="H159" i="49"/>
  <c r="R159" i="49"/>
  <c r="U159" i="49" s="1"/>
  <c r="L214" i="49"/>
  <c r="F213" i="49" s="1"/>
  <c r="AR10" i="44"/>
  <c r="Q304" i="49"/>
  <c r="AG304" i="49" s="1"/>
  <c r="T158" i="49"/>
  <c r="Z158" i="49" s="1"/>
  <c r="AP158" i="49" s="1"/>
  <c r="AQ157" i="49"/>
  <c r="F18" i="34" s="1"/>
  <c r="AD157" i="49"/>
  <c r="W157" i="49"/>
  <c r="AC157" i="49" s="1"/>
  <c r="AI157" i="49"/>
  <c r="AN157" i="49"/>
  <c r="AO720" i="49"/>
  <c r="AR717" i="49"/>
  <c r="X20" i="49"/>
  <c r="AA20" i="49"/>
  <c r="N256" i="49"/>
  <c r="R21" i="49"/>
  <c r="U21" i="49" s="1"/>
  <c r="H21" i="49"/>
  <c r="AN347" i="49"/>
  <c r="AI347" i="49"/>
  <c r="W347" i="49"/>
  <c r="AC347" i="49" s="1"/>
  <c r="N69" i="49"/>
  <c r="N26" i="31"/>
  <c r="J27" i="31"/>
  <c r="K27" i="31" s="1"/>
  <c r="L27" i="31"/>
  <c r="M27" i="31"/>
  <c r="G29" i="41"/>
  <c r="F28" i="31"/>
  <c r="L28" i="41"/>
  <c r="I28" i="31" s="1"/>
  <c r="K48" i="41"/>
  <c r="H47" i="31"/>
  <c r="AE676" i="49" l="1"/>
  <c r="AR534" i="49"/>
  <c r="AR301" i="49"/>
  <c r="AR675" i="49"/>
  <c r="AS301" i="49"/>
  <c r="AR490" i="49"/>
  <c r="F827" i="49"/>
  <c r="M725" i="49"/>
  <c r="N725" i="49" s="1"/>
  <c r="AJ536" i="49"/>
  <c r="V918" i="49"/>
  <c r="AO395" i="49"/>
  <c r="S871" i="49"/>
  <c r="F400" i="49"/>
  <c r="K446" i="49"/>
  <c r="J446" i="49" s="1"/>
  <c r="AF583" i="49"/>
  <c r="AK536" i="49"/>
  <c r="AE583" i="49"/>
  <c r="AH210" i="49"/>
  <c r="AS67" i="49"/>
  <c r="AK583" i="49"/>
  <c r="AF536" i="49"/>
  <c r="AM210" i="49"/>
  <c r="W871" i="49"/>
  <c r="W918" i="49"/>
  <c r="K724" i="49"/>
  <c r="J724" i="49" s="1"/>
  <c r="AJ724" i="49" s="1"/>
  <c r="AS114" i="49"/>
  <c r="AP20" i="49"/>
  <c r="T871" i="49"/>
  <c r="AL304" i="49"/>
  <c r="AG586" i="49"/>
  <c r="AO490" i="49"/>
  <c r="M491" i="49"/>
  <c r="N491" i="49" s="1"/>
  <c r="AI491" i="49" s="1"/>
  <c r="F493" i="49"/>
  <c r="O493" i="49" s="1"/>
  <c r="P493" i="49" s="1"/>
  <c r="T676" i="49"/>
  <c r="Z676" i="49" s="1"/>
  <c r="AP676" i="49" s="1"/>
  <c r="K303" i="49"/>
  <c r="V965" i="49"/>
  <c r="AR444" i="49"/>
  <c r="M771" i="49"/>
  <c r="T536" i="49"/>
  <c r="Z536" i="49" s="1"/>
  <c r="T824" i="49"/>
  <c r="F586" i="49"/>
  <c r="AS581" i="49"/>
  <c r="AN210" i="49"/>
  <c r="T723" i="49"/>
  <c r="Z723" i="49" s="1"/>
  <c r="AP723" i="49" s="1"/>
  <c r="G258" i="49"/>
  <c r="AO444" i="49"/>
  <c r="AL679" i="49"/>
  <c r="K584" i="49"/>
  <c r="J584" i="49" s="1"/>
  <c r="AJ584" i="49" s="1"/>
  <c r="W583" i="49"/>
  <c r="AC583" i="49" s="1"/>
  <c r="AS583" i="49" s="1"/>
  <c r="AL447" i="49"/>
  <c r="AS629" i="49"/>
  <c r="F773" i="49"/>
  <c r="AO674" i="49"/>
  <c r="AE491" i="49"/>
  <c r="AJ491" i="49"/>
  <c r="G827" i="49"/>
  <c r="O827" i="49"/>
  <c r="AN724" i="49"/>
  <c r="AI724" i="49"/>
  <c r="AF398" i="49"/>
  <c r="AK398" i="49"/>
  <c r="J398" i="49"/>
  <c r="AK677" i="49"/>
  <c r="AF677" i="49"/>
  <c r="J677" i="49"/>
  <c r="J771" i="49"/>
  <c r="N825" i="49"/>
  <c r="K919" i="49"/>
  <c r="M919" i="49"/>
  <c r="K445" i="49"/>
  <c r="M445" i="49"/>
  <c r="J966" i="49"/>
  <c r="H446" i="49"/>
  <c r="R446" i="49"/>
  <c r="U446" i="49" s="1"/>
  <c r="O585" i="49"/>
  <c r="P585" i="49" s="1"/>
  <c r="M585" i="49" s="1"/>
  <c r="N585" i="49" s="1"/>
  <c r="G585" i="49"/>
  <c r="AY21" i="44"/>
  <c r="L681" i="49"/>
  <c r="Q448" i="49"/>
  <c r="AL448" i="49" s="1"/>
  <c r="H825" i="49"/>
  <c r="R825" i="49"/>
  <c r="U825" i="49" s="1"/>
  <c r="X825" i="49" s="1"/>
  <c r="X536" i="49"/>
  <c r="AA536" i="49"/>
  <c r="H445" i="49"/>
  <c r="R445" i="49"/>
  <c r="U445" i="49" s="1"/>
  <c r="T583" i="49"/>
  <c r="Z583" i="49" s="1"/>
  <c r="O537" i="49"/>
  <c r="P537" i="49" s="1"/>
  <c r="M537" i="49" s="1"/>
  <c r="G537" i="49"/>
  <c r="V536" i="49"/>
  <c r="AB536" i="49" s="1"/>
  <c r="AR536" i="49" s="1"/>
  <c r="H919" i="49"/>
  <c r="R919" i="49"/>
  <c r="U919" i="49" s="1"/>
  <c r="X919" i="49" s="1"/>
  <c r="S918" i="49"/>
  <c r="G400" i="49"/>
  <c r="O400" i="49"/>
  <c r="P400" i="49" s="1"/>
  <c r="M400" i="49" s="1"/>
  <c r="O921" i="49"/>
  <c r="P921" i="49" s="1"/>
  <c r="M921" i="49" s="1"/>
  <c r="N921" i="49" s="1"/>
  <c r="G921" i="49"/>
  <c r="V535" i="49"/>
  <c r="AB535" i="49" s="1"/>
  <c r="AM535" i="49"/>
  <c r="AH535" i="49"/>
  <c r="N535" i="49"/>
  <c r="L449" i="49"/>
  <c r="AW15" i="44"/>
  <c r="AD397" i="49"/>
  <c r="AQ397" i="49"/>
  <c r="K28" i="34" s="1"/>
  <c r="AN584" i="49"/>
  <c r="AI584" i="49"/>
  <c r="AQ444" i="49"/>
  <c r="L29" i="34" s="1"/>
  <c r="AD444" i="49"/>
  <c r="O631" i="49"/>
  <c r="P631" i="49" s="1"/>
  <c r="K631" i="49" s="1"/>
  <c r="J631" i="49" s="1"/>
  <c r="G631" i="49"/>
  <c r="Q539" i="49"/>
  <c r="AG539" i="49" s="1"/>
  <c r="AQ675" i="49"/>
  <c r="Q30" i="34" s="1"/>
  <c r="AD675" i="49"/>
  <c r="AQ490" i="49"/>
  <c r="M29" i="34" s="1"/>
  <c r="AD490" i="49"/>
  <c r="X630" i="49"/>
  <c r="AA630" i="49"/>
  <c r="M966" i="49"/>
  <c r="AL632" i="49"/>
  <c r="AF725" i="49"/>
  <c r="AK725" i="49"/>
  <c r="T918" i="49"/>
  <c r="Q680" i="49"/>
  <c r="AL680" i="49" s="1"/>
  <c r="X723" i="49"/>
  <c r="AA723" i="49"/>
  <c r="T535" i="49"/>
  <c r="Z535" i="49" s="1"/>
  <c r="AP535" i="49" s="1"/>
  <c r="X676" i="49"/>
  <c r="AA676" i="49"/>
  <c r="V583" i="49"/>
  <c r="AB583" i="49" s="1"/>
  <c r="AR583" i="49" s="1"/>
  <c r="F679" i="49"/>
  <c r="F680" i="49" s="1"/>
  <c r="W446" i="49"/>
  <c r="AC446" i="49" s="1"/>
  <c r="AI446" i="49"/>
  <c r="AN446" i="49"/>
  <c r="AH724" i="49"/>
  <c r="AM724" i="49"/>
  <c r="AG400" i="49"/>
  <c r="S676" i="49"/>
  <c r="Y676" i="49" s="1"/>
  <c r="AO676" i="49" s="1"/>
  <c r="H771" i="49"/>
  <c r="R771" i="49"/>
  <c r="U771" i="49" s="1"/>
  <c r="X771" i="49" s="1"/>
  <c r="AV17" i="44"/>
  <c r="L540" i="49"/>
  <c r="AD534" i="49"/>
  <c r="AQ534" i="49"/>
  <c r="N27" i="34" s="1"/>
  <c r="F538" i="49"/>
  <c r="M398" i="49"/>
  <c r="W536" i="49"/>
  <c r="AC536" i="49" s="1"/>
  <c r="AS536" i="49" s="1"/>
  <c r="V630" i="49"/>
  <c r="AB630" i="49" s="1"/>
  <c r="AR630" i="49" s="1"/>
  <c r="H725" i="49"/>
  <c r="R725" i="49"/>
  <c r="U725" i="49" s="1"/>
  <c r="AX19" i="44"/>
  <c r="L588" i="49"/>
  <c r="V723" i="49"/>
  <c r="AB723" i="49" s="1"/>
  <c r="AM723" i="49"/>
  <c r="AH723" i="49"/>
  <c r="N723" i="49"/>
  <c r="S446" i="49"/>
  <c r="Y446" i="49" s="1"/>
  <c r="AJ446" i="49"/>
  <c r="AE446" i="49"/>
  <c r="Q494" i="49"/>
  <c r="AG494" i="49" s="1"/>
  <c r="T965" i="49"/>
  <c r="J965" i="49"/>
  <c r="S965" i="49" s="1"/>
  <c r="W965" i="49"/>
  <c r="V824" i="49"/>
  <c r="O872" i="49"/>
  <c r="P872" i="49" s="1"/>
  <c r="K872" i="49" s="1"/>
  <c r="G872" i="49"/>
  <c r="G726" i="49"/>
  <c r="O726" i="49"/>
  <c r="P726" i="49" s="1"/>
  <c r="M726" i="49" s="1"/>
  <c r="F873" i="49"/>
  <c r="F874" i="49" s="1"/>
  <c r="F875" i="49" s="1"/>
  <c r="AJ725" i="49"/>
  <c r="AE725" i="49"/>
  <c r="AS347" i="49"/>
  <c r="G492" i="49"/>
  <c r="O492" i="49"/>
  <c r="P492" i="49" s="1"/>
  <c r="M492" i="49" s="1"/>
  <c r="N492" i="49" s="1"/>
  <c r="V676" i="49"/>
  <c r="AB676" i="49" s="1"/>
  <c r="AR676" i="49" s="1"/>
  <c r="M677" i="49"/>
  <c r="G826" i="49"/>
  <c r="O826" i="49"/>
  <c r="P826" i="49" s="1"/>
  <c r="K826" i="49" s="1"/>
  <c r="J826" i="49" s="1"/>
  <c r="W676" i="49"/>
  <c r="AC676" i="49" s="1"/>
  <c r="AS676" i="49" s="1"/>
  <c r="F447" i="49"/>
  <c r="AH584" i="49"/>
  <c r="AM584" i="49"/>
  <c r="V446" i="49"/>
  <c r="AB446" i="49" s="1"/>
  <c r="AH446" i="49"/>
  <c r="AM446" i="49"/>
  <c r="AW16" i="44"/>
  <c r="L495" i="49"/>
  <c r="M967" i="49"/>
  <c r="W490" i="49"/>
  <c r="AC490" i="49" s="1"/>
  <c r="AN490" i="49"/>
  <c r="AI490" i="49"/>
  <c r="H966" i="49"/>
  <c r="R966" i="49"/>
  <c r="U966" i="49" s="1"/>
  <c r="X966" i="49" s="1"/>
  <c r="H398" i="49"/>
  <c r="R398" i="49"/>
  <c r="U398" i="49" s="1"/>
  <c r="Q633" i="49"/>
  <c r="AL633" i="49" s="1"/>
  <c r="S535" i="49"/>
  <c r="Y535" i="49" s="1"/>
  <c r="AO535" i="49" s="1"/>
  <c r="W444" i="49"/>
  <c r="AC444" i="49" s="1"/>
  <c r="AI444" i="49"/>
  <c r="AN444" i="49"/>
  <c r="AD489" i="49"/>
  <c r="AQ489" i="49"/>
  <c r="M28" i="34" s="1"/>
  <c r="T68" i="49"/>
  <c r="Z68" i="49" s="1"/>
  <c r="AP68" i="49" s="1"/>
  <c r="M258" i="49"/>
  <c r="G772" i="49"/>
  <c r="O772" i="49"/>
  <c r="P772" i="49" s="1"/>
  <c r="M772" i="49" s="1"/>
  <c r="X535" i="49"/>
  <c r="AA535" i="49"/>
  <c r="AG726" i="49"/>
  <c r="AL726" i="49"/>
  <c r="H491" i="49"/>
  <c r="R491" i="49"/>
  <c r="U491" i="49" s="1"/>
  <c r="K825" i="49"/>
  <c r="O678" i="49"/>
  <c r="P678" i="49" s="1"/>
  <c r="G678" i="49"/>
  <c r="F828" i="49"/>
  <c r="F829" i="49" s="1"/>
  <c r="Q401" i="49"/>
  <c r="AL401" i="49" s="1"/>
  <c r="H584" i="49"/>
  <c r="R584" i="49"/>
  <c r="U584" i="49" s="1"/>
  <c r="T446" i="49"/>
  <c r="Z446" i="49" s="1"/>
  <c r="AK446" i="49"/>
  <c r="AF446" i="49"/>
  <c r="H724" i="49"/>
  <c r="R724" i="49"/>
  <c r="U724" i="49" s="1"/>
  <c r="S536" i="49"/>
  <c r="Y536" i="49" s="1"/>
  <c r="AO536" i="49" s="1"/>
  <c r="O399" i="49"/>
  <c r="P399" i="49" s="1"/>
  <c r="M399" i="49" s="1"/>
  <c r="N399" i="49" s="1"/>
  <c r="G399" i="49"/>
  <c r="AG493" i="49"/>
  <c r="J967" i="49"/>
  <c r="AL538" i="49"/>
  <c r="AD629" i="49"/>
  <c r="AQ629" i="49"/>
  <c r="P30" i="34" s="1"/>
  <c r="V871" i="49"/>
  <c r="AX20" i="44"/>
  <c r="L634" i="49"/>
  <c r="F632" i="49"/>
  <c r="S723" i="49"/>
  <c r="Y723" i="49" s="1"/>
  <c r="AJ723" i="49"/>
  <c r="AE723" i="49"/>
  <c r="AZ22" i="44"/>
  <c r="L728" i="49"/>
  <c r="F727" i="49" s="1"/>
  <c r="AS346" i="49"/>
  <c r="AP114" i="49"/>
  <c r="AO300" i="49"/>
  <c r="AR67" i="49"/>
  <c r="X583" i="49"/>
  <c r="AA583" i="49"/>
  <c r="Q727" i="49"/>
  <c r="AG727" i="49" s="1"/>
  <c r="H677" i="49"/>
  <c r="R677" i="49"/>
  <c r="U677" i="49" s="1"/>
  <c r="T630" i="49"/>
  <c r="Z630" i="49" s="1"/>
  <c r="AK630" i="49"/>
  <c r="AF630" i="49"/>
  <c r="J630" i="49"/>
  <c r="T491" i="49"/>
  <c r="Z491" i="49" s="1"/>
  <c r="AK491" i="49"/>
  <c r="AF491" i="49"/>
  <c r="O920" i="49"/>
  <c r="P920" i="49" s="1"/>
  <c r="K920" i="49" s="1"/>
  <c r="G920" i="49"/>
  <c r="L402" i="49"/>
  <c r="AV14" i="44"/>
  <c r="Q587" i="49"/>
  <c r="AG587" i="49" s="1"/>
  <c r="N771" i="49"/>
  <c r="H967" i="49"/>
  <c r="R967" i="49"/>
  <c r="U967" i="49" s="1"/>
  <c r="X967" i="49" s="1"/>
  <c r="BA23" i="44"/>
  <c r="L775" i="49"/>
  <c r="W630" i="49"/>
  <c r="AC630" i="49" s="1"/>
  <c r="AI630" i="49"/>
  <c r="AN630" i="49"/>
  <c r="S583" i="49"/>
  <c r="Y583" i="49" s="1"/>
  <c r="AS300" i="49"/>
  <c r="M160" i="49"/>
  <c r="N160" i="49" s="1"/>
  <c r="AN160" i="49" s="1"/>
  <c r="M22" i="49"/>
  <c r="N22" i="49" s="1"/>
  <c r="AI22" i="49" s="1"/>
  <c r="AL162" i="49"/>
  <c r="AS20" i="49"/>
  <c r="AF258" i="49"/>
  <c r="AK258" i="49"/>
  <c r="J258" i="49"/>
  <c r="K115" i="49"/>
  <c r="M115" i="49"/>
  <c r="AM257" i="49"/>
  <c r="AH257" i="49"/>
  <c r="N257" i="49"/>
  <c r="K161" i="49"/>
  <c r="M161" i="49"/>
  <c r="O24" i="49"/>
  <c r="P24" i="49" s="1"/>
  <c r="K24" i="49" s="1"/>
  <c r="G24" i="49"/>
  <c r="AF70" i="49"/>
  <c r="AK70" i="49"/>
  <c r="J70" i="49"/>
  <c r="O71" i="49"/>
  <c r="P71" i="49" s="1"/>
  <c r="M71" i="49" s="1"/>
  <c r="G71" i="49"/>
  <c r="AE23" i="49"/>
  <c r="AJ23" i="49"/>
  <c r="G213" i="49"/>
  <c r="O213" i="49"/>
  <c r="P213" i="49" s="1"/>
  <c r="K213" i="49" s="1"/>
  <c r="M212" i="49"/>
  <c r="K212" i="49"/>
  <c r="T21" i="49"/>
  <c r="Z21" i="49" s="1"/>
  <c r="AP21" i="49" s="1"/>
  <c r="R257" i="49"/>
  <c r="U257" i="49" s="1"/>
  <c r="H257" i="49"/>
  <c r="AF348" i="49"/>
  <c r="AK348" i="49"/>
  <c r="T348" i="49"/>
  <c r="Z348" i="49" s="1"/>
  <c r="J348" i="49"/>
  <c r="AN256" i="49"/>
  <c r="AI256" i="49"/>
  <c r="W256" i="49"/>
  <c r="AC256" i="49" s="1"/>
  <c r="AS157" i="49"/>
  <c r="Q305" i="49"/>
  <c r="AG305" i="49" s="1"/>
  <c r="AD347" i="49"/>
  <c r="AQ347" i="49"/>
  <c r="J24" i="34" s="1"/>
  <c r="AQ301" i="49"/>
  <c r="I24" i="34" s="1"/>
  <c r="AD301" i="49"/>
  <c r="AJ20" i="49"/>
  <c r="AE20" i="49"/>
  <c r="S20" i="49"/>
  <c r="Y20" i="49" s="1"/>
  <c r="AL768" i="49"/>
  <c r="AG768" i="49"/>
  <c r="AH768" i="49"/>
  <c r="AA768" i="49"/>
  <c r="AF768" i="49"/>
  <c r="AM768" i="49"/>
  <c r="AK768" i="49"/>
  <c r="AN768" i="49"/>
  <c r="AI768" i="49"/>
  <c r="AJ768" i="49"/>
  <c r="Y768" i="49"/>
  <c r="AE768" i="49"/>
  <c r="AC768" i="49"/>
  <c r="AB768" i="49"/>
  <c r="Z768" i="49"/>
  <c r="AL772" i="49"/>
  <c r="AG772" i="49"/>
  <c r="R70" i="49"/>
  <c r="U70" i="49" s="1"/>
  <c r="H70" i="49"/>
  <c r="R161" i="49"/>
  <c r="U161" i="49" s="1"/>
  <c r="H161" i="49"/>
  <c r="AO113" i="49"/>
  <c r="L261" i="49"/>
  <c r="AS11" i="44"/>
  <c r="AH348" i="49"/>
  <c r="AM348" i="49"/>
  <c r="V348" i="49"/>
  <c r="AB348" i="49" s="1"/>
  <c r="N348" i="49"/>
  <c r="AF303" i="49"/>
  <c r="AK303" i="49"/>
  <c r="AM302" i="49"/>
  <c r="AH302" i="49"/>
  <c r="V302" i="49"/>
  <c r="AB302" i="49" s="1"/>
  <c r="N302" i="49"/>
  <c r="AL770" i="49"/>
  <c r="AG770" i="49"/>
  <c r="AB770" i="49"/>
  <c r="AF770" i="49"/>
  <c r="AK770" i="49"/>
  <c r="AM770" i="49"/>
  <c r="AA770" i="49"/>
  <c r="AH770" i="49"/>
  <c r="Y770" i="49"/>
  <c r="AI770" i="49"/>
  <c r="AC770" i="49"/>
  <c r="AE770" i="49"/>
  <c r="AJ770" i="49"/>
  <c r="AN770" i="49"/>
  <c r="Z770" i="49"/>
  <c r="AK302" i="49"/>
  <c r="AF302" i="49"/>
  <c r="T302" i="49"/>
  <c r="Z302" i="49" s="1"/>
  <c r="J302" i="49"/>
  <c r="AD20" i="49"/>
  <c r="AQ20" i="49"/>
  <c r="C19" i="34" s="1"/>
  <c r="G162" i="49"/>
  <c r="O162" i="49"/>
  <c r="P162" i="49" s="1"/>
  <c r="K162" i="49" s="1"/>
  <c r="Q25" i="49"/>
  <c r="AL25" i="49" s="1"/>
  <c r="AO301" i="49"/>
  <c r="AK22" i="49"/>
  <c r="AF22" i="49"/>
  <c r="AL765" i="49"/>
  <c r="AG765" i="49"/>
  <c r="AA765" i="49"/>
  <c r="AK765" i="49"/>
  <c r="AM765" i="49"/>
  <c r="AF765" i="49"/>
  <c r="AH765" i="49"/>
  <c r="Z765" i="49"/>
  <c r="Y765" i="49"/>
  <c r="AJ765" i="49"/>
  <c r="AI765" i="49"/>
  <c r="AE765" i="49"/>
  <c r="AN765" i="49"/>
  <c r="AC765" i="49"/>
  <c r="AB765" i="49"/>
  <c r="AG762" i="49"/>
  <c r="AL762" i="49"/>
  <c r="AA762" i="49"/>
  <c r="Q351" i="49"/>
  <c r="AG351" i="49" s="1"/>
  <c r="AQ114" i="49"/>
  <c r="E21" i="34" s="1"/>
  <c r="AD114" i="49"/>
  <c r="X302" i="49"/>
  <c r="AA302" i="49"/>
  <c r="G116" i="49"/>
  <c r="O116" i="49"/>
  <c r="P116" i="49" s="1"/>
  <c r="M116" i="49" s="1"/>
  <c r="AQ158" i="49"/>
  <c r="F19" i="34" s="1"/>
  <c r="AD158" i="49"/>
  <c r="AM303" i="49"/>
  <c r="AH303" i="49"/>
  <c r="R258" i="49"/>
  <c r="U258" i="49" s="1"/>
  <c r="H258" i="49"/>
  <c r="AN211" i="49"/>
  <c r="AI211" i="49"/>
  <c r="W211" i="49"/>
  <c r="AC211" i="49" s="1"/>
  <c r="AN159" i="49"/>
  <c r="AI159" i="49"/>
  <c r="W159" i="49"/>
  <c r="AC159" i="49" s="1"/>
  <c r="AL769" i="49"/>
  <c r="AG769" i="49"/>
  <c r="AK769" i="49"/>
  <c r="AF769" i="49"/>
  <c r="Z769" i="49"/>
  <c r="AH769" i="49"/>
  <c r="AE769" i="49"/>
  <c r="Y769" i="49"/>
  <c r="AA769" i="49"/>
  <c r="AJ769" i="49"/>
  <c r="AM769" i="49"/>
  <c r="AI769" i="49"/>
  <c r="AC769" i="49"/>
  <c r="AN769" i="49"/>
  <c r="AB769" i="49"/>
  <c r="AN303" i="49"/>
  <c r="AI303" i="49"/>
  <c r="AR12" i="44"/>
  <c r="L306" i="49"/>
  <c r="AS10" i="44"/>
  <c r="L215" i="49"/>
  <c r="F214" i="49" s="1"/>
  <c r="AK69" i="49"/>
  <c r="AF69" i="49"/>
  <c r="T69" i="49"/>
  <c r="Z69" i="49" s="1"/>
  <c r="J69" i="49"/>
  <c r="V21" i="49"/>
  <c r="AB21" i="49" s="1"/>
  <c r="AR21" i="49" s="1"/>
  <c r="AL213" i="49"/>
  <c r="AN6" i="44"/>
  <c r="L26" i="49"/>
  <c r="W21" i="49"/>
  <c r="AC21" i="49" s="1"/>
  <c r="AS21" i="49" s="1"/>
  <c r="AG24" i="49"/>
  <c r="V210" i="49"/>
  <c r="AB210" i="49" s="1"/>
  <c r="AR210" i="49" s="1"/>
  <c r="X256" i="49"/>
  <c r="AA256" i="49"/>
  <c r="R22" i="49"/>
  <c r="U22" i="49" s="1"/>
  <c r="H22" i="49"/>
  <c r="AR13" i="44"/>
  <c r="L352" i="49"/>
  <c r="F350" i="49"/>
  <c r="AQ255" i="49"/>
  <c r="H24" i="34" s="1"/>
  <c r="AD255" i="49"/>
  <c r="AJ160" i="49"/>
  <c r="AE160" i="49"/>
  <c r="H212" i="49"/>
  <c r="R212" i="49"/>
  <c r="U212" i="49" s="1"/>
  <c r="X68" i="49"/>
  <c r="AA68" i="49"/>
  <c r="AN68" i="49"/>
  <c r="AI68" i="49"/>
  <c r="W68" i="49"/>
  <c r="AC68" i="49" s="1"/>
  <c r="X21" i="49"/>
  <c r="AA21" i="49"/>
  <c r="S114" i="49"/>
  <c r="Y114" i="49" s="1"/>
  <c r="AE114" i="49"/>
  <c r="AJ114" i="49"/>
  <c r="Q260" i="49"/>
  <c r="AG260" i="49" s="1"/>
  <c r="Q214" i="49"/>
  <c r="AG214" i="49" s="1"/>
  <c r="Q163" i="49"/>
  <c r="AL163" i="49" s="1"/>
  <c r="X210" i="49"/>
  <c r="AA210" i="49"/>
  <c r="Q72" i="49"/>
  <c r="T256" i="49"/>
  <c r="Z256" i="49" s="1"/>
  <c r="AP256" i="49" s="1"/>
  <c r="S347" i="49"/>
  <c r="Y347" i="49" s="1"/>
  <c r="AE347" i="49"/>
  <c r="AJ347" i="49"/>
  <c r="AG71" i="49"/>
  <c r="AL771" i="49"/>
  <c r="AG771" i="49"/>
  <c r="AM771" i="49"/>
  <c r="AH771" i="49"/>
  <c r="AK771" i="49"/>
  <c r="AF771" i="49"/>
  <c r="AJ771" i="49"/>
  <c r="AE771" i="49"/>
  <c r="AL350" i="49"/>
  <c r="R303" i="49"/>
  <c r="U303" i="49" s="1"/>
  <c r="H303" i="49"/>
  <c r="O304" i="49"/>
  <c r="P304" i="49" s="1"/>
  <c r="G304" i="49"/>
  <c r="W255" i="49"/>
  <c r="AC255" i="49" s="1"/>
  <c r="AI255" i="49"/>
  <c r="AN255" i="49"/>
  <c r="F259" i="49"/>
  <c r="H115" i="49"/>
  <c r="R115" i="49"/>
  <c r="U115" i="49" s="1"/>
  <c r="AO7" i="44"/>
  <c r="L73" i="49"/>
  <c r="F72" i="49" s="1"/>
  <c r="O349" i="49"/>
  <c r="P349" i="49" s="1"/>
  <c r="M349" i="49" s="1"/>
  <c r="N349" i="49" s="1"/>
  <c r="G349" i="49"/>
  <c r="AL763" i="49"/>
  <c r="AG763" i="49"/>
  <c r="AH763" i="49"/>
  <c r="AA763" i="49"/>
  <c r="AK763" i="49"/>
  <c r="AF763" i="49"/>
  <c r="Z763" i="49"/>
  <c r="AM763" i="49"/>
  <c r="AE763" i="49"/>
  <c r="Y763" i="49"/>
  <c r="AI763" i="49"/>
  <c r="AJ763" i="49"/>
  <c r="AN763" i="49"/>
  <c r="AB763" i="49"/>
  <c r="AC763" i="49"/>
  <c r="Q118" i="49"/>
  <c r="AG118" i="49" s="1"/>
  <c r="AK160" i="49"/>
  <c r="AF160" i="49"/>
  <c r="AA69" i="49"/>
  <c r="X69" i="49"/>
  <c r="V69" i="49"/>
  <c r="AB69" i="49" s="1"/>
  <c r="AR69" i="49" s="1"/>
  <c r="F117" i="49"/>
  <c r="W210" i="49"/>
  <c r="AC210" i="49" s="1"/>
  <c r="AS210" i="49" s="1"/>
  <c r="V211" i="49"/>
  <c r="AB211" i="49" s="1"/>
  <c r="AR211" i="49" s="1"/>
  <c r="V159" i="49"/>
  <c r="AB159" i="49" s="1"/>
  <c r="AR159" i="49" s="1"/>
  <c r="AL774" i="49"/>
  <c r="AG774" i="49"/>
  <c r="X211" i="49"/>
  <c r="AA211" i="49"/>
  <c r="AH258" i="49"/>
  <c r="AM258" i="49"/>
  <c r="AN9" i="44"/>
  <c r="L164" i="49"/>
  <c r="F163" i="49" s="1"/>
  <c r="AK211" i="49"/>
  <c r="AF211" i="49"/>
  <c r="T211" i="49"/>
  <c r="Z211" i="49" s="1"/>
  <c r="J211" i="49"/>
  <c r="AJ68" i="49"/>
  <c r="S68" i="49"/>
  <c r="Y68" i="49" s="1"/>
  <c r="AE68" i="49"/>
  <c r="AR255" i="49"/>
  <c r="AK159" i="49"/>
  <c r="AF159" i="49"/>
  <c r="T159" i="49"/>
  <c r="Z159" i="49" s="1"/>
  <c r="J159" i="49"/>
  <c r="AG259" i="49"/>
  <c r="K257" i="49"/>
  <c r="AP347" i="49"/>
  <c r="AG766" i="49"/>
  <c r="AL766" i="49"/>
  <c r="AF766" i="49"/>
  <c r="Z766" i="49"/>
  <c r="AH766" i="49"/>
  <c r="AB766" i="49"/>
  <c r="AK766" i="49"/>
  <c r="AA766" i="49"/>
  <c r="AM766" i="49"/>
  <c r="AI766" i="49"/>
  <c r="AJ766" i="49"/>
  <c r="AC766" i="49"/>
  <c r="AE766" i="49"/>
  <c r="Y766" i="49"/>
  <c r="AN766" i="49"/>
  <c r="AL764" i="49"/>
  <c r="AG764" i="49"/>
  <c r="Z764" i="49"/>
  <c r="AM764" i="49"/>
  <c r="AA764" i="49"/>
  <c r="AK764" i="49"/>
  <c r="AB764" i="49"/>
  <c r="AF764" i="49"/>
  <c r="AH764" i="49"/>
  <c r="Y764" i="49"/>
  <c r="AN764" i="49"/>
  <c r="AI764" i="49"/>
  <c r="AJ764" i="49"/>
  <c r="AC764" i="49"/>
  <c r="AE764" i="49"/>
  <c r="M70" i="49"/>
  <c r="AO8" i="44"/>
  <c r="L119" i="49"/>
  <c r="M23" i="49"/>
  <c r="V256" i="49"/>
  <c r="AB256" i="49" s="1"/>
  <c r="AR256" i="49" s="1"/>
  <c r="S21" i="49"/>
  <c r="Y21" i="49" s="1"/>
  <c r="AO21" i="49" s="1"/>
  <c r="N258" i="49"/>
  <c r="V68" i="49"/>
  <c r="AB68" i="49" s="1"/>
  <c r="AR68" i="49" s="1"/>
  <c r="AJ210" i="49"/>
  <c r="AE210" i="49"/>
  <c r="S210" i="49"/>
  <c r="Y210" i="49" s="1"/>
  <c r="AF23" i="49"/>
  <c r="AK23" i="49"/>
  <c r="X159" i="49"/>
  <c r="AA159" i="49"/>
  <c r="AI69" i="49"/>
  <c r="AN69" i="49"/>
  <c r="W69" i="49"/>
  <c r="AC69" i="49" s="1"/>
  <c r="AE256" i="49"/>
  <c r="S256" i="49"/>
  <c r="Y256" i="49" s="1"/>
  <c r="AJ256" i="49"/>
  <c r="AD67" i="49"/>
  <c r="AQ67" i="49"/>
  <c r="D20" i="34" s="1"/>
  <c r="J22" i="49"/>
  <c r="AL767" i="49"/>
  <c r="AG767" i="49"/>
  <c r="AK767" i="49"/>
  <c r="AF767" i="49"/>
  <c r="AM767" i="49"/>
  <c r="Z767" i="49"/>
  <c r="AH767" i="49"/>
  <c r="AA767" i="49"/>
  <c r="AI767" i="49"/>
  <c r="AJ767" i="49"/>
  <c r="AC767" i="49"/>
  <c r="AN767" i="49"/>
  <c r="AE767" i="49"/>
  <c r="AB767" i="49"/>
  <c r="Y767" i="49"/>
  <c r="AL773" i="49"/>
  <c r="AG773" i="49"/>
  <c r="R23" i="49"/>
  <c r="U23" i="49" s="1"/>
  <c r="H23" i="49"/>
  <c r="X348" i="49"/>
  <c r="AA348" i="49"/>
  <c r="R160" i="49"/>
  <c r="U160" i="49" s="1"/>
  <c r="H160" i="49"/>
  <c r="AG117" i="49"/>
  <c r="J303" i="49"/>
  <c r="T210" i="49"/>
  <c r="Z210" i="49" s="1"/>
  <c r="AP210" i="49" s="1"/>
  <c r="L29" i="41"/>
  <c r="I29" i="31" s="1"/>
  <c r="F29" i="31"/>
  <c r="G30" i="41"/>
  <c r="J28" i="31"/>
  <c r="K28" i="31" s="1"/>
  <c r="M28" i="31"/>
  <c r="L28" i="31"/>
  <c r="N27" i="31"/>
  <c r="H48" i="31"/>
  <c r="AM725" i="49" l="1"/>
  <c r="AH725" i="49"/>
  <c r="AM491" i="49"/>
  <c r="V258" i="49"/>
  <c r="AB258" i="49" s="1"/>
  <c r="AH491" i="49"/>
  <c r="AE584" i="49"/>
  <c r="AF584" i="49"/>
  <c r="AN22" i="49"/>
  <c r="AK584" i="49"/>
  <c r="K537" i="49"/>
  <c r="AG401" i="49"/>
  <c r="AP583" i="49"/>
  <c r="F587" i="49"/>
  <c r="G773" i="49"/>
  <c r="O773" i="49"/>
  <c r="P773" i="49" s="1"/>
  <c r="M773" i="49" s="1"/>
  <c r="AL305" i="49"/>
  <c r="AS444" i="49"/>
  <c r="AR446" i="49"/>
  <c r="AK724" i="49"/>
  <c r="AO583" i="49"/>
  <c r="AF724" i="49"/>
  <c r="AS446" i="49"/>
  <c r="AP536" i="49"/>
  <c r="AP491" i="49"/>
  <c r="AP630" i="49"/>
  <c r="AE724" i="49"/>
  <c r="AA771" i="49"/>
  <c r="AO723" i="49"/>
  <c r="AR723" i="49"/>
  <c r="AH22" i="49"/>
  <c r="AR535" i="49"/>
  <c r="AM160" i="49"/>
  <c r="AI160" i="49"/>
  <c r="W771" i="49"/>
  <c r="AC771" i="49" s="1"/>
  <c r="AO446" i="49"/>
  <c r="G493" i="49"/>
  <c r="H493" i="49" s="1"/>
  <c r="AO68" i="49"/>
  <c r="AH160" i="49"/>
  <c r="AL587" i="49"/>
  <c r="G586" i="49"/>
  <c r="H586" i="49" s="1"/>
  <c r="AP446" i="49"/>
  <c r="K726" i="49"/>
  <c r="AK726" i="49" s="1"/>
  <c r="K921" i="49"/>
  <c r="J921" i="49" s="1"/>
  <c r="AN491" i="49"/>
  <c r="O586" i="49"/>
  <c r="P586" i="49" s="1"/>
  <c r="M586" i="49" s="1"/>
  <c r="AH586" i="49" s="1"/>
  <c r="AL727" i="49"/>
  <c r="T724" i="49"/>
  <c r="Z724" i="49" s="1"/>
  <c r="V724" i="49"/>
  <c r="AB724" i="49" s="1"/>
  <c r="AR724" i="49" s="1"/>
  <c r="M920" i="49"/>
  <c r="M826" i="49"/>
  <c r="N826" i="49" s="1"/>
  <c r="K492" i="49"/>
  <c r="J492" i="49" s="1"/>
  <c r="S725" i="49"/>
  <c r="Y725" i="49" s="1"/>
  <c r="AO725" i="49" s="1"/>
  <c r="AP211" i="49"/>
  <c r="M213" i="49"/>
  <c r="N213" i="49" s="1"/>
  <c r="AL539" i="49"/>
  <c r="S966" i="49"/>
  <c r="AO256" i="49"/>
  <c r="M24" i="49"/>
  <c r="AH24" i="49" s="1"/>
  <c r="AS630" i="49"/>
  <c r="AG633" i="49"/>
  <c r="M631" i="49"/>
  <c r="N631" i="49" s="1"/>
  <c r="AN631" i="49" s="1"/>
  <c r="AS490" i="49"/>
  <c r="F539" i="49"/>
  <c r="O539" i="49" s="1"/>
  <c r="P539" i="49" s="1"/>
  <c r="K539" i="49" s="1"/>
  <c r="AG448" i="49"/>
  <c r="W825" i="49"/>
  <c r="M678" i="49"/>
  <c r="K678" i="49"/>
  <c r="J920" i="49"/>
  <c r="AH400" i="49"/>
  <c r="AM400" i="49"/>
  <c r="N400" i="49"/>
  <c r="AH772" i="49"/>
  <c r="AM772" i="49"/>
  <c r="N772" i="49"/>
  <c r="AH726" i="49"/>
  <c r="AM726" i="49"/>
  <c r="N726" i="49"/>
  <c r="M493" i="49"/>
  <c r="K493" i="49"/>
  <c r="AH537" i="49"/>
  <c r="AM537" i="49"/>
  <c r="N537" i="49"/>
  <c r="J872" i="49"/>
  <c r="V967" i="49"/>
  <c r="N967" i="49"/>
  <c r="W967" i="49" s="1"/>
  <c r="AW17" i="44"/>
  <c r="L541" i="49"/>
  <c r="AF537" i="49"/>
  <c r="AK537" i="49"/>
  <c r="AD536" i="49"/>
  <c r="AQ536" i="49"/>
  <c r="N29" i="34" s="1"/>
  <c r="AI585" i="49"/>
  <c r="AN585" i="49"/>
  <c r="AO766" i="49"/>
  <c r="AR766" i="49"/>
  <c r="AN771" i="49"/>
  <c r="AM22" i="49"/>
  <c r="AW14" i="44"/>
  <c r="L403" i="49"/>
  <c r="H920" i="49"/>
  <c r="R920" i="49"/>
  <c r="U920" i="49" s="1"/>
  <c r="X920" i="49" s="1"/>
  <c r="K399" i="49"/>
  <c r="K772" i="49"/>
  <c r="AI492" i="49"/>
  <c r="AN492" i="49"/>
  <c r="AL494" i="49"/>
  <c r="AG680" i="49"/>
  <c r="T725" i="49"/>
  <c r="Z725" i="49" s="1"/>
  <c r="AP725" i="49" s="1"/>
  <c r="Q449" i="49"/>
  <c r="K400" i="49"/>
  <c r="V725" i="49"/>
  <c r="AB725" i="49" s="1"/>
  <c r="AR725" i="49" s="1"/>
  <c r="H585" i="49"/>
  <c r="R585" i="49"/>
  <c r="U585" i="49" s="1"/>
  <c r="T966" i="49"/>
  <c r="V825" i="49"/>
  <c r="T398" i="49"/>
  <c r="Z398" i="49" s="1"/>
  <c r="AP398" i="49" s="1"/>
  <c r="AI771" i="49"/>
  <c r="Q402" i="49"/>
  <c r="AG402" i="49" s="1"/>
  <c r="AL402" i="49"/>
  <c r="O632" i="49"/>
  <c r="P632" i="49" s="1"/>
  <c r="M632" i="49" s="1"/>
  <c r="G632" i="49"/>
  <c r="H399" i="49"/>
  <c r="R399" i="49"/>
  <c r="U399" i="49" s="1"/>
  <c r="Q495" i="49"/>
  <c r="AG495" i="49" s="1"/>
  <c r="AK492" i="49"/>
  <c r="AF492" i="49"/>
  <c r="H726" i="49"/>
  <c r="R726" i="49"/>
  <c r="U726" i="49" s="1"/>
  <c r="T584" i="49"/>
  <c r="Z584" i="49" s="1"/>
  <c r="AP584" i="49" s="1"/>
  <c r="W535" i="49"/>
  <c r="AC535" i="49" s="1"/>
  <c r="AI535" i="49"/>
  <c r="AN535" i="49"/>
  <c r="H537" i="49"/>
  <c r="R537" i="49"/>
  <c r="U537" i="49" s="1"/>
  <c r="AM585" i="49"/>
  <c r="AH585" i="49"/>
  <c r="V445" i="49"/>
  <c r="AB445" i="49" s="1"/>
  <c r="AM445" i="49"/>
  <c r="AH445" i="49"/>
  <c r="N445" i="49"/>
  <c r="H773" i="49"/>
  <c r="R773" i="49"/>
  <c r="U773" i="49" s="1"/>
  <c r="S771" i="49"/>
  <c r="Y771" i="49" s="1"/>
  <c r="AO771" i="49" s="1"/>
  <c r="P827" i="49"/>
  <c r="AO114" i="49"/>
  <c r="AM399" i="49"/>
  <c r="AH399" i="49"/>
  <c r="H678" i="49"/>
  <c r="R678" i="49"/>
  <c r="U678" i="49" s="1"/>
  <c r="H772" i="49"/>
  <c r="R772" i="49"/>
  <c r="U772" i="49" s="1"/>
  <c r="AX16" i="44"/>
  <c r="L496" i="49"/>
  <c r="AH492" i="49"/>
  <c r="AM492" i="49"/>
  <c r="O873" i="49"/>
  <c r="P873" i="49" s="1"/>
  <c r="G873" i="49"/>
  <c r="W723" i="49"/>
  <c r="AC723" i="49" s="1"/>
  <c r="AI723" i="49"/>
  <c r="AN723" i="49"/>
  <c r="V398" i="49"/>
  <c r="AB398" i="49" s="1"/>
  <c r="AM398" i="49"/>
  <c r="AH398" i="49"/>
  <c r="N398" i="49"/>
  <c r="AQ723" i="49"/>
  <c r="R32" i="34" s="1"/>
  <c r="AD723" i="49"/>
  <c r="V966" i="49"/>
  <c r="N966" i="49"/>
  <c r="W966" i="49" s="1"/>
  <c r="F448" i="49"/>
  <c r="X446" i="49"/>
  <c r="AA446" i="49"/>
  <c r="T445" i="49"/>
  <c r="Z445" i="49" s="1"/>
  <c r="AK445" i="49"/>
  <c r="AF445" i="49"/>
  <c r="J445" i="49"/>
  <c r="T771" i="49"/>
  <c r="Z771" i="49" s="1"/>
  <c r="AP771" i="49" s="1"/>
  <c r="T677" i="49"/>
  <c r="Z677" i="49" s="1"/>
  <c r="AP677" i="49" s="1"/>
  <c r="H827" i="49"/>
  <c r="R827" i="49"/>
  <c r="U827" i="49" s="1"/>
  <c r="X827" i="49" s="1"/>
  <c r="S630" i="49"/>
  <c r="Y630" i="49" s="1"/>
  <c r="AE630" i="49"/>
  <c r="AJ630" i="49"/>
  <c r="AE492" i="49"/>
  <c r="AJ492" i="49"/>
  <c r="AX15" i="44"/>
  <c r="L450" i="49"/>
  <c r="Q775" i="49"/>
  <c r="O829" i="49"/>
  <c r="G829" i="49"/>
  <c r="Q728" i="49"/>
  <c r="AG728" i="49" s="1"/>
  <c r="G875" i="49"/>
  <c r="O875" i="49"/>
  <c r="F774" i="49"/>
  <c r="X584" i="49"/>
  <c r="AA584" i="49"/>
  <c r="AD535" i="49"/>
  <c r="AQ535" i="49"/>
  <c r="N28" i="34" s="1"/>
  <c r="T967" i="49"/>
  <c r="F494" i="49"/>
  <c r="V491" i="49"/>
  <c r="AB491" i="49" s="1"/>
  <c r="AR491" i="49" s="1"/>
  <c r="G538" i="49"/>
  <c r="O538" i="49"/>
  <c r="P538" i="49" s="1"/>
  <c r="K538" i="49" s="1"/>
  <c r="G680" i="49"/>
  <c r="O680" i="49"/>
  <c r="P680" i="49" s="1"/>
  <c r="M680" i="49" s="1"/>
  <c r="AQ630" i="49"/>
  <c r="P31" i="34" s="1"/>
  <c r="AD630" i="49"/>
  <c r="AJ631" i="49"/>
  <c r="AE631" i="49"/>
  <c r="H921" i="49"/>
  <c r="R921" i="49"/>
  <c r="U921" i="49" s="1"/>
  <c r="X921" i="49" s="1"/>
  <c r="H400" i="49"/>
  <c r="R400" i="49"/>
  <c r="U400" i="49" s="1"/>
  <c r="Q681" i="49"/>
  <c r="AG681" i="49" s="1"/>
  <c r="V919" i="49"/>
  <c r="N919" i="49"/>
  <c r="W919" i="49" s="1"/>
  <c r="S398" i="49"/>
  <c r="Y398" i="49" s="1"/>
  <c r="AJ398" i="49"/>
  <c r="AE398" i="49"/>
  <c r="AS770" i="49"/>
  <c r="AR770" i="49"/>
  <c r="BB23" i="44"/>
  <c r="L776" i="49"/>
  <c r="O727" i="49"/>
  <c r="P727" i="49" s="1"/>
  <c r="M727" i="49" s="1"/>
  <c r="G727" i="49"/>
  <c r="BA22" i="44"/>
  <c r="L729" i="49"/>
  <c r="Q634" i="49"/>
  <c r="AL634" i="49" s="1"/>
  <c r="S967" i="49"/>
  <c r="X724" i="49"/>
  <c r="AA724" i="49"/>
  <c r="F401" i="49"/>
  <c r="V584" i="49"/>
  <c r="AB584" i="49" s="1"/>
  <c r="AR584" i="49" s="1"/>
  <c r="H826" i="49"/>
  <c r="R826" i="49"/>
  <c r="U826" i="49" s="1"/>
  <c r="X826" i="49" s="1"/>
  <c r="H492" i="49"/>
  <c r="R492" i="49"/>
  <c r="U492" i="49" s="1"/>
  <c r="M872" i="49"/>
  <c r="Q588" i="49"/>
  <c r="AL588" i="49" s="1"/>
  <c r="H631" i="49"/>
  <c r="R631" i="49"/>
  <c r="U631" i="49" s="1"/>
  <c r="W584" i="49"/>
  <c r="AC584" i="49" s="1"/>
  <c r="AS584" i="49" s="1"/>
  <c r="AZ21" i="44"/>
  <c r="L682" i="49"/>
  <c r="F681" i="49" s="1"/>
  <c r="T919" i="49"/>
  <c r="J919" i="49"/>
  <c r="S919" i="49" s="1"/>
  <c r="S724" i="49"/>
  <c r="Y724" i="49" s="1"/>
  <c r="AO724" i="49" s="1"/>
  <c r="W724" i="49"/>
  <c r="AC724" i="49" s="1"/>
  <c r="AS724" i="49" s="1"/>
  <c r="G587" i="49"/>
  <c r="O587" i="49"/>
  <c r="P587" i="49" s="1"/>
  <c r="M587" i="49" s="1"/>
  <c r="N587" i="49" s="1"/>
  <c r="AI399" i="49"/>
  <c r="AN399" i="49"/>
  <c r="AQ676" i="49"/>
  <c r="Q31" i="34" s="1"/>
  <c r="AD676" i="49"/>
  <c r="AS68" i="49"/>
  <c r="N920" i="49"/>
  <c r="X677" i="49"/>
  <c r="AA677" i="49"/>
  <c r="AD583" i="49"/>
  <c r="AQ583" i="49"/>
  <c r="O30" i="34" s="1"/>
  <c r="AY20" i="44"/>
  <c r="L635" i="49"/>
  <c r="T825" i="49"/>
  <c r="J825" i="49"/>
  <c r="S825" i="49" s="1"/>
  <c r="O447" i="49"/>
  <c r="P447" i="49" s="1"/>
  <c r="K447" i="49" s="1"/>
  <c r="G447" i="49"/>
  <c r="V677" i="49"/>
  <c r="AB677" i="49" s="1"/>
  <c r="AH677" i="49"/>
  <c r="AM677" i="49"/>
  <c r="N677" i="49"/>
  <c r="AY19" i="44"/>
  <c r="L589" i="49"/>
  <c r="F588" i="49" s="1"/>
  <c r="O679" i="49"/>
  <c r="P679" i="49" s="1"/>
  <c r="M679" i="49" s="1"/>
  <c r="N679" i="49" s="1"/>
  <c r="G679" i="49"/>
  <c r="AK631" i="49"/>
  <c r="AF631" i="49"/>
  <c r="V771" i="49"/>
  <c r="AB771" i="49" s="1"/>
  <c r="AR771" i="49" s="1"/>
  <c r="X445" i="49"/>
  <c r="AA445" i="49"/>
  <c r="S677" i="49"/>
  <c r="Y677" i="49" s="1"/>
  <c r="AJ677" i="49"/>
  <c r="AE677" i="49"/>
  <c r="X398" i="49"/>
  <c r="AA398" i="49"/>
  <c r="F118" i="49"/>
  <c r="O118" i="49" s="1"/>
  <c r="P118" i="49" s="1"/>
  <c r="K118" i="49" s="1"/>
  <c r="AL260" i="49"/>
  <c r="AG25" i="49"/>
  <c r="W725" i="49"/>
  <c r="AC725" i="49" s="1"/>
  <c r="AN725" i="49"/>
  <c r="AI725" i="49"/>
  <c r="O828" i="49"/>
  <c r="G828" i="49"/>
  <c r="X491" i="49"/>
  <c r="AA491" i="49"/>
  <c r="G874" i="49"/>
  <c r="O874" i="49"/>
  <c r="F633" i="49"/>
  <c r="H872" i="49"/>
  <c r="R872" i="49"/>
  <c r="U872" i="49" s="1"/>
  <c r="X872" i="49" s="1"/>
  <c r="X725" i="49"/>
  <c r="AA725" i="49"/>
  <c r="Q540" i="49"/>
  <c r="AL540" i="49" s="1"/>
  <c r="J537" i="49"/>
  <c r="K585" i="49"/>
  <c r="W491" i="49"/>
  <c r="AC491" i="49" s="1"/>
  <c r="S584" i="49"/>
  <c r="Y584" i="49" s="1"/>
  <c r="AO584" i="49" s="1"/>
  <c r="S491" i="49"/>
  <c r="Y491" i="49" s="1"/>
  <c r="AO491" i="49" s="1"/>
  <c r="AL118" i="49"/>
  <c r="AP770" i="49"/>
  <c r="AS256" i="49"/>
  <c r="AO768" i="49"/>
  <c r="AO767" i="49"/>
  <c r="T303" i="49"/>
  <c r="Z303" i="49" s="1"/>
  <c r="AP303" i="49" s="1"/>
  <c r="AR765" i="49"/>
  <c r="AR769" i="49"/>
  <c r="AO770" i="49"/>
  <c r="AO20" i="49"/>
  <c r="AP348" i="49"/>
  <c r="AP768" i="49"/>
  <c r="M304" i="49"/>
  <c r="K304" i="49"/>
  <c r="AF213" i="49"/>
  <c r="AK213" i="49"/>
  <c r="J213" i="49"/>
  <c r="G163" i="49"/>
  <c r="O163" i="49"/>
  <c r="P163" i="49" s="1"/>
  <c r="M163" i="49" s="1"/>
  <c r="N163" i="49" s="1"/>
  <c r="AK162" i="49"/>
  <c r="AF162" i="49"/>
  <c r="J162" i="49"/>
  <c r="AH116" i="49"/>
  <c r="AM116" i="49"/>
  <c r="N116" i="49"/>
  <c r="AP8" i="44"/>
  <c r="L120" i="49"/>
  <c r="AQ68" i="49"/>
  <c r="D21" i="34" s="1"/>
  <c r="AD68" i="49"/>
  <c r="Q261" i="49"/>
  <c r="AL261" i="49" s="1"/>
  <c r="AJ303" i="49"/>
  <c r="AE303" i="49"/>
  <c r="S303" i="49"/>
  <c r="Y303" i="49" s="1"/>
  <c r="AR767" i="49"/>
  <c r="AP767" i="49"/>
  <c r="AQ159" i="49"/>
  <c r="F20" i="34" s="1"/>
  <c r="AD159" i="49"/>
  <c r="AH70" i="49"/>
  <c r="V70" i="49"/>
  <c r="AB70" i="49" s="1"/>
  <c r="AM70" i="49"/>
  <c r="N70" i="49"/>
  <c r="AO9" i="44"/>
  <c r="L165" i="49"/>
  <c r="T160" i="49"/>
  <c r="Z160" i="49" s="1"/>
  <c r="AP160" i="49" s="1"/>
  <c r="AS763" i="49"/>
  <c r="AP763" i="49"/>
  <c r="K349" i="49"/>
  <c r="O259" i="49"/>
  <c r="P259" i="49" s="1"/>
  <c r="G259" i="49"/>
  <c r="AG72" i="49"/>
  <c r="F260" i="49"/>
  <c r="G350" i="49"/>
  <c r="O350" i="49"/>
  <c r="P350" i="49" s="1"/>
  <c r="M350" i="49" s="1"/>
  <c r="Q26" i="49"/>
  <c r="AL26" i="49" s="1"/>
  <c r="Q215" i="49"/>
  <c r="AG215" i="49" s="1"/>
  <c r="R116" i="49"/>
  <c r="U116" i="49" s="1"/>
  <c r="H116" i="49"/>
  <c r="AQ762" i="49"/>
  <c r="S25" i="34" s="1"/>
  <c r="AD762" i="49"/>
  <c r="AP302" i="49"/>
  <c r="W22" i="49"/>
  <c r="AC22" i="49" s="1"/>
  <c r="AH212" i="49"/>
  <c r="AM212" i="49"/>
  <c r="V212" i="49"/>
  <c r="AB212" i="49" s="1"/>
  <c r="N212" i="49"/>
  <c r="AK24" i="49"/>
  <c r="AF24" i="49"/>
  <c r="X23" i="49"/>
  <c r="AA23" i="49"/>
  <c r="AM24" i="49"/>
  <c r="AR764" i="49"/>
  <c r="AE159" i="49"/>
  <c r="AJ159" i="49"/>
  <c r="S159" i="49"/>
  <c r="Y159" i="49" s="1"/>
  <c r="O117" i="49"/>
  <c r="P117" i="49" s="1"/>
  <c r="K117" i="49" s="1"/>
  <c r="G117" i="49"/>
  <c r="AR763" i="49"/>
  <c r="H349" i="49"/>
  <c r="R349" i="49"/>
  <c r="U349" i="49" s="1"/>
  <c r="AO347" i="49"/>
  <c r="AL72" i="49"/>
  <c r="G214" i="49"/>
  <c r="O214" i="49"/>
  <c r="P214" i="49" s="1"/>
  <c r="AQ21" i="49"/>
  <c r="C20" i="34" s="1"/>
  <c r="AD21" i="49"/>
  <c r="AA212" i="49"/>
  <c r="X212" i="49"/>
  <c r="Q352" i="49"/>
  <c r="AG352" i="49" s="1"/>
  <c r="AO6" i="44"/>
  <c r="L27" i="49"/>
  <c r="AT10" i="44"/>
  <c r="L216" i="49"/>
  <c r="F215" i="49" s="1"/>
  <c r="AS769" i="49"/>
  <c r="AP769" i="49"/>
  <c r="AS211" i="49"/>
  <c r="AQ302" i="49"/>
  <c r="I25" i="34" s="1"/>
  <c r="AD302" i="49"/>
  <c r="AO765" i="49"/>
  <c r="M162" i="49"/>
  <c r="V22" i="49"/>
  <c r="AB22" i="49" s="1"/>
  <c r="S23" i="49"/>
  <c r="Y23" i="49" s="1"/>
  <c r="AO23" i="49" s="1"/>
  <c r="AJ70" i="49"/>
  <c r="S70" i="49"/>
  <c r="Y70" i="49" s="1"/>
  <c r="AE70" i="49"/>
  <c r="R24" i="49"/>
  <c r="U24" i="49" s="1"/>
  <c r="H24" i="49"/>
  <c r="AH115" i="49"/>
  <c r="V115" i="49"/>
  <c r="AB115" i="49" s="1"/>
  <c r="AM115" i="49"/>
  <c r="N115" i="49"/>
  <c r="AK257" i="49"/>
  <c r="AF257" i="49"/>
  <c r="T257" i="49"/>
  <c r="Z257" i="49" s="1"/>
  <c r="J257" i="49"/>
  <c r="H304" i="49"/>
  <c r="R304" i="49"/>
  <c r="U304" i="49" s="1"/>
  <c r="T23" i="49"/>
  <c r="Z23" i="49" s="1"/>
  <c r="AP23" i="49" s="1"/>
  <c r="AN258" i="49"/>
  <c r="AI258" i="49"/>
  <c r="W258" i="49"/>
  <c r="AC258" i="49" s="1"/>
  <c r="AS764" i="49"/>
  <c r="AS766" i="49"/>
  <c r="AP766" i="49"/>
  <c r="AP159" i="49"/>
  <c r="AJ211" i="49"/>
  <c r="AE211" i="49"/>
  <c r="S211" i="49"/>
  <c r="Y211" i="49" s="1"/>
  <c r="AR258" i="49"/>
  <c r="AM349" i="49"/>
  <c r="AH349" i="49"/>
  <c r="AG163" i="49"/>
  <c r="AS13" i="44"/>
  <c r="L353" i="49"/>
  <c r="X22" i="49"/>
  <c r="AA22" i="49"/>
  <c r="Q306" i="49"/>
  <c r="AP765" i="49"/>
  <c r="AI302" i="49"/>
  <c r="AN302" i="49"/>
  <c r="W302" i="49"/>
  <c r="AC302" i="49" s="1"/>
  <c r="AN348" i="49"/>
  <c r="W348" i="49"/>
  <c r="AC348" i="49" s="1"/>
  <c r="AI348" i="49"/>
  <c r="X161" i="49"/>
  <c r="AA161" i="49"/>
  <c r="F305" i="49"/>
  <c r="AN213" i="49"/>
  <c r="AI213" i="49"/>
  <c r="AK115" i="49"/>
  <c r="AF115" i="49"/>
  <c r="T115" i="49"/>
  <c r="Z115" i="49" s="1"/>
  <c r="J115" i="49"/>
  <c r="Q164" i="49"/>
  <c r="AG164" i="49" s="1"/>
  <c r="F164" i="49"/>
  <c r="AD765" i="49"/>
  <c r="AQ765" i="49"/>
  <c r="S28" i="34" s="1"/>
  <c r="AJ302" i="49"/>
  <c r="AE302" i="49"/>
  <c r="S302" i="49"/>
  <c r="Y302" i="49" s="1"/>
  <c r="AM71" i="49"/>
  <c r="AH71" i="49"/>
  <c r="X160" i="49"/>
  <c r="AA160" i="49"/>
  <c r="AS767" i="49"/>
  <c r="AQ764" i="49"/>
  <c r="S27" i="34" s="1"/>
  <c r="AD764" i="49"/>
  <c r="AQ763" i="49"/>
  <c r="S26" i="34" s="1"/>
  <c r="AD763" i="49"/>
  <c r="AS255" i="49"/>
  <c r="X303" i="49"/>
  <c r="AA303" i="49"/>
  <c r="AD210" i="49"/>
  <c r="AQ210" i="49"/>
  <c r="G25" i="34" s="1"/>
  <c r="AL214" i="49"/>
  <c r="S160" i="49"/>
  <c r="Y160" i="49" s="1"/>
  <c r="AO160" i="49" s="1"/>
  <c r="AQ256" i="49"/>
  <c r="H25" i="34" s="1"/>
  <c r="AD256" i="49"/>
  <c r="AS12" i="44"/>
  <c r="L307" i="49"/>
  <c r="T22" i="49"/>
  <c r="Z22" i="49" s="1"/>
  <c r="AP22" i="49" s="1"/>
  <c r="F25" i="49"/>
  <c r="AD770" i="49"/>
  <c r="AQ770" i="49"/>
  <c r="S33" i="34" s="1"/>
  <c r="AR302" i="49"/>
  <c r="AR348" i="49"/>
  <c r="S348" i="49"/>
  <c r="Y348" i="49" s="1"/>
  <c r="AJ348" i="49"/>
  <c r="AE348" i="49"/>
  <c r="T70" i="49"/>
  <c r="Z70" i="49" s="1"/>
  <c r="AP70" i="49" s="1"/>
  <c r="AM161" i="49"/>
  <c r="AH161" i="49"/>
  <c r="V161" i="49"/>
  <c r="AB161" i="49" s="1"/>
  <c r="N161" i="49"/>
  <c r="AJ258" i="49"/>
  <c r="AE258" i="49"/>
  <c r="S258" i="49"/>
  <c r="Y258" i="49" s="1"/>
  <c r="AQ69" i="49"/>
  <c r="D22" i="34" s="1"/>
  <c r="AD69" i="49"/>
  <c r="Q73" i="49"/>
  <c r="AL73" i="49" s="1"/>
  <c r="S69" i="49"/>
  <c r="Y69" i="49" s="1"/>
  <c r="AE69" i="49"/>
  <c r="AJ69" i="49"/>
  <c r="AS765" i="49"/>
  <c r="R162" i="49"/>
  <c r="U162" i="49" s="1"/>
  <c r="H162" i="49"/>
  <c r="X70" i="49"/>
  <c r="AA70" i="49"/>
  <c r="AR768" i="49"/>
  <c r="X257" i="49"/>
  <c r="AA257" i="49"/>
  <c r="AM213" i="49"/>
  <c r="AH213" i="49"/>
  <c r="K71" i="49"/>
  <c r="AF161" i="49"/>
  <c r="AK161" i="49"/>
  <c r="T161" i="49"/>
  <c r="Z161" i="49" s="1"/>
  <c r="J161" i="49"/>
  <c r="AI349" i="49"/>
  <c r="AN349" i="49"/>
  <c r="AD348" i="49"/>
  <c r="AQ348" i="49"/>
  <c r="J25" i="34" s="1"/>
  <c r="Q820" i="49"/>
  <c r="Q827" i="49"/>
  <c r="Q813" i="49"/>
  <c r="Q815" i="49"/>
  <c r="Q828" i="49"/>
  <c r="Q829" i="49"/>
  <c r="Q814" i="49"/>
  <c r="Q825" i="49"/>
  <c r="Q819" i="49"/>
  <c r="Q823" i="49"/>
  <c r="Q812" i="49"/>
  <c r="Q822" i="49"/>
  <c r="Q818" i="49"/>
  <c r="Q826" i="49"/>
  <c r="Q817" i="49"/>
  <c r="Q816" i="49"/>
  <c r="Q824" i="49"/>
  <c r="Q810" i="49"/>
  <c r="Q811" i="49"/>
  <c r="Q821" i="49"/>
  <c r="S22" i="49"/>
  <c r="Y22" i="49" s="1"/>
  <c r="AJ22" i="49"/>
  <c r="AE22" i="49"/>
  <c r="AS69" i="49"/>
  <c r="AH23" i="49"/>
  <c r="AM23" i="49"/>
  <c r="V23" i="49"/>
  <c r="AB23" i="49" s="1"/>
  <c r="N23" i="49"/>
  <c r="AP764" i="49"/>
  <c r="AD211" i="49"/>
  <c r="AQ211" i="49"/>
  <c r="G26" i="34" s="1"/>
  <c r="AO763" i="49"/>
  <c r="AP7" i="44"/>
  <c r="L74" i="49"/>
  <c r="V160" i="49"/>
  <c r="AB160" i="49" s="1"/>
  <c r="AP69" i="49"/>
  <c r="AD769" i="49"/>
  <c r="AQ769" i="49"/>
  <c r="S32" i="34" s="1"/>
  <c r="X258" i="49"/>
  <c r="AA258" i="49"/>
  <c r="K116" i="49"/>
  <c r="W160" i="49"/>
  <c r="AC160" i="49" s="1"/>
  <c r="AS160" i="49" s="1"/>
  <c r="F351" i="49"/>
  <c r="AS768" i="49"/>
  <c r="N71" i="49"/>
  <c r="J24" i="49"/>
  <c r="W257" i="49"/>
  <c r="AC257" i="49" s="1"/>
  <c r="AN257" i="49"/>
  <c r="AI257" i="49"/>
  <c r="T258" i="49"/>
  <c r="Z258" i="49" s="1"/>
  <c r="AP258" i="49" s="1"/>
  <c r="G72" i="49"/>
  <c r="O72" i="49"/>
  <c r="P72" i="49" s="1"/>
  <c r="M72" i="49" s="1"/>
  <c r="AK212" i="49"/>
  <c r="AF212" i="49"/>
  <c r="T212" i="49"/>
  <c r="Z212" i="49" s="1"/>
  <c r="J212" i="49"/>
  <c r="AD767" i="49"/>
  <c r="AQ767" i="49"/>
  <c r="S30" i="34" s="1"/>
  <c r="AO210" i="49"/>
  <c r="Q119" i="49"/>
  <c r="AL119" i="49" s="1"/>
  <c r="AO764" i="49"/>
  <c r="AQ766" i="49"/>
  <c r="S29" i="34" s="1"/>
  <c r="AD766" i="49"/>
  <c r="X115" i="49"/>
  <c r="AA115" i="49"/>
  <c r="AD771" i="49"/>
  <c r="AQ771" i="49"/>
  <c r="S34" i="34" s="1"/>
  <c r="W303" i="49"/>
  <c r="AC303" i="49" s="1"/>
  <c r="AS303" i="49" s="1"/>
  <c r="AO769" i="49"/>
  <c r="AS159" i="49"/>
  <c r="V303" i="49"/>
  <c r="AB303" i="49" s="1"/>
  <c r="AR303" i="49" s="1"/>
  <c r="AL351" i="49"/>
  <c r="AT11" i="44"/>
  <c r="L262" i="49"/>
  <c r="AQ768" i="49"/>
  <c r="S31" i="34" s="1"/>
  <c r="AD768" i="49"/>
  <c r="R213" i="49"/>
  <c r="U213" i="49" s="1"/>
  <c r="H213" i="49"/>
  <c r="H71" i="49"/>
  <c r="R71" i="49"/>
  <c r="U71" i="49" s="1"/>
  <c r="V257" i="49"/>
  <c r="AB257" i="49" s="1"/>
  <c r="AR257" i="49" s="1"/>
  <c r="N28" i="31"/>
  <c r="J29" i="31"/>
  <c r="K29" i="31" s="1"/>
  <c r="L29" i="31"/>
  <c r="M29" i="31"/>
  <c r="L30" i="41"/>
  <c r="I30" i="31" s="1"/>
  <c r="G31" i="41"/>
  <c r="F30" i="31"/>
  <c r="R586" i="49" l="1"/>
  <c r="U586" i="49" s="1"/>
  <c r="AR160" i="49"/>
  <c r="AS22" i="49"/>
  <c r="N773" i="49"/>
  <c r="AH773" i="49"/>
  <c r="AM773" i="49"/>
  <c r="F449" i="49"/>
  <c r="AH631" i="49"/>
  <c r="F119" i="49"/>
  <c r="AM631" i="49"/>
  <c r="N586" i="49"/>
  <c r="AM586" i="49"/>
  <c r="K586" i="49"/>
  <c r="K773" i="49"/>
  <c r="F540" i="49"/>
  <c r="W920" i="49"/>
  <c r="R493" i="49"/>
  <c r="U493" i="49" s="1"/>
  <c r="AS491" i="49"/>
  <c r="AP724" i="49"/>
  <c r="AR677" i="49"/>
  <c r="AR398" i="49"/>
  <c r="K632" i="49"/>
  <c r="J632" i="49" s="1"/>
  <c r="AJ632" i="49" s="1"/>
  <c r="AF726" i="49"/>
  <c r="AO398" i="49"/>
  <c r="AO630" i="49"/>
  <c r="AP445" i="49"/>
  <c r="V585" i="49"/>
  <c r="AB585" i="49" s="1"/>
  <c r="AR585" i="49" s="1"/>
  <c r="P828" i="49"/>
  <c r="M828" i="49" s="1"/>
  <c r="J726" i="49"/>
  <c r="S726" i="49" s="1"/>
  <c r="Y726" i="49" s="1"/>
  <c r="N24" i="49"/>
  <c r="W24" i="49" s="1"/>
  <c r="AC24" i="49" s="1"/>
  <c r="AS725" i="49"/>
  <c r="AO677" i="49"/>
  <c r="T631" i="49"/>
  <c r="Z631" i="49" s="1"/>
  <c r="AP631" i="49" s="1"/>
  <c r="K679" i="49"/>
  <c r="J679" i="49" s="1"/>
  <c r="AJ679" i="49" s="1"/>
  <c r="AR445" i="49"/>
  <c r="AS535" i="49"/>
  <c r="G539" i="49"/>
  <c r="H539" i="49" s="1"/>
  <c r="AL495" i="49"/>
  <c r="S921" i="49"/>
  <c r="M447" i="49"/>
  <c r="AG540" i="49"/>
  <c r="AS771" i="49"/>
  <c r="AI631" i="49"/>
  <c r="W921" i="49"/>
  <c r="AG634" i="49"/>
  <c r="V631" i="49"/>
  <c r="AB631" i="49" s="1"/>
  <c r="AR631" i="49" s="1"/>
  <c r="K587" i="49"/>
  <c r="AL681" i="49"/>
  <c r="AS723" i="49"/>
  <c r="W585" i="49"/>
  <c r="AC585" i="49" s="1"/>
  <c r="AS585" i="49" s="1"/>
  <c r="AG119" i="49"/>
  <c r="M118" i="49"/>
  <c r="F634" i="49"/>
  <c r="G634" i="49" s="1"/>
  <c r="K680" i="49"/>
  <c r="AK680" i="49" s="1"/>
  <c r="S826" i="49"/>
  <c r="G449" i="49"/>
  <c r="O449" i="49"/>
  <c r="P449" i="49" s="1"/>
  <c r="K449" i="49" s="1"/>
  <c r="AH632" i="49"/>
  <c r="AM632" i="49"/>
  <c r="N632" i="49"/>
  <c r="AE632" i="49"/>
  <c r="AM680" i="49"/>
  <c r="AH680" i="49"/>
  <c r="N680" i="49"/>
  <c r="G681" i="49"/>
  <c r="O681" i="49"/>
  <c r="P681" i="49" s="1"/>
  <c r="M681" i="49" s="1"/>
  <c r="N828" i="49"/>
  <c r="AN828" i="49" s="1"/>
  <c r="O588" i="49"/>
  <c r="P588" i="49" s="1"/>
  <c r="K588" i="49" s="1"/>
  <c r="G588" i="49"/>
  <c r="AM727" i="49"/>
  <c r="AH727" i="49"/>
  <c r="N727" i="49"/>
  <c r="AF538" i="49"/>
  <c r="AK538" i="49"/>
  <c r="J538" i="49"/>
  <c r="K873" i="49"/>
  <c r="M873" i="49"/>
  <c r="AO348" i="49"/>
  <c r="G118" i="49"/>
  <c r="AD491" i="49"/>
  <c r="AQ491" i="49"/>
  <c r="M30" i="34" s="1"/>
  <c r="AQ445" i="49"/>
  <c r="L30" i="34" s="1"/>
  <c r="AD445" i="49"/>
  <c r="AI679" i="49"/>
  <c r="AN679" i="49"/>
  <c r="W677" i="49"/>
  <c r="AC677" i="49" s="1"/>
  <c r="AN677" i="49"/>
  <c r="AI677" i="49"/>
  <c r="AF447" i="49"/>
  <c r="AK447" i="49"/>
  <c r="AH587" i="49"/>
  <c r="AM587" i="49"/>
  <c r="X586" i="49"/>
  <c r="AA586" i="49"/>
  <c r="S492" i="49"/>
  <c r="Y492" i="49" s="1"/>
  <c r="AO492" i="49" s="1"/>
  <c r="V492" i="49"/>
  <c r="AB492" i="49" s="1"/>
  <c r="AR492" i="49" s="1"/>
  <c r="M827" i="49"/>
  <c r="K827" i="49"/>
  <c r="X726" i="49"/>
  <c r="AA726" i="49"/>
  <c r="X493" i="49"/>
  <c r="AA493" i="49"/>
  <c r="W492" i="49"/>
  <c r="AC492" i="49" s="1"/>
  <c r="AS492" i="49" s="1"/>
  <c r="Q541" i="49"/>
  <c r="AG541" i="49" s="1"/>
  <c r="AK539" i="49"/>
  <c r="AF539" i="49"/>
  <c r="W631" i="49"/>
  <c r="AC631" i="49" s="1"/>
  <c r="W826" i="49"/>
  <c r="AC826" i="49" s="1"/>
  <c r="AK587" i="49"/>
  <c r="AF587" i="49"/>
  <c r="R539" i="49"/>
  <c r="U539" i="49" s="1"/>
  <c r="W349" i="49"/>
  <c r="AC349" i="49" s="1"/>
  <c r="AS349" i="49" s="1"/>
  <c r="AP257" i="49"/>
  <c r="AL215" i="49"/>
  <c r="AR70" i="49"/>
  <c r="O633" i="49"/>
  <c r="P633" i="49" s="1"/>
  <c r="M633" i="49" s="1"/>
  <c r="N633" i="49" s="1"/>
  <c r="G633" i="49"/>
  <c r="H447" i="49"/>
  <c r="R447" i="49"/>
  <c r="U447" i="49" s="1"/>
  <c r="AQ677" i="49"/>
  <c r="Q32" i="34" s="1"/>
  <c r="AD677" i="49"/>
  <c r="H587" i="49"/>
  <c r="R587" i="49"/>
  <c r="U587" i="49" s="1"/>
  <c r="X631" i="49"/>
  <c r="AA631" i="49"/>
  <c r="O401" i="49"/>
  <c r="P401" i="49" s="1"/>
  <c r="M401" i="49" s="1"/>
  <c r="N401" i="49" s="1"/>
  <c r="G401" i="49"/>
  <c r="K727" i="49"/>
  <c r="X400" i="49"/>
  <c r="AA400" i="49"/>
  <c r="S631" i="49"/>
  <c r="Y631" i="49" s="1"/>
  <c r="AO631" i="49" s="1"/>
  <c r="H680" i="49"/>
  <c r="R680" i="49"/>
  <c r="U680" i="49" s="1"/>
  <c r="G494" i="49"/>
  <c r="O494" i="49"/>
  <c r="P494" i="49" s="1"/>
  <c r="K494" i="49" s="1"/>
  <c r="AL728" i="49"/>
  <c r="G448" i="49"/>
  <c r="O448" i="49"/>
  <c r="P448" i="49" s="1"/>
  <c r="K448" i="49" s="1"/>
  <c r="T826" i="49"/>
  <c r="T921" i="49"/>
  <c r="T400" i="49"/>
  <c r="Z400" i="49" s="1"/>
  <c r="AK400" i="49"/>
  <c r="AF400" i="49"/>
  <c r="J400" i="49"/>
  <c r="T772" i="49"/>
  <c r="Z772" i="49" s="1"/>
  <c r="J772" i="49"/>
  <c r="AK772" i="49"/>
  <c r="AF772" i="49"/>
  <c r="AX17" i="44"/>
  <c r="L542" i="49"/>
  <c r="F541" i="49" s="1"/>
  <c r="V920" i="49"/>
  <c r="W726" i="49"/>
  <c r="AC726" i="49" s="1"/>
  <c r="AI726" i="49"/>
  <c r="AN726" i="49"/>
  <c r="W772" i="49"/>
  <c r="AC772" i="49" s="1"/>
  <c r="AN772" i="49"/>
  <c r="AI772" i="49"/>
  <c r="AM447" i="49"/>
  <c r="AH447" i="49"/>
  <c r="G774" i="49"/>
  <c r="O774" i="49"/>
  <c r="P774" i="49" s="1"/>
  <c r="K774" i="49" s="1"/>
  <c r="AR161" i="49"/>
  <c r="V349" i="49"/>
  <c r="AB349" i="49" s="1"/>
  <c r="AG26" i="49"/>
  <c r="T585" i="49"/>
  <c r="Z585" i="49" s="1"/>
  <c r="AK585" i="49"/>
  <c r="AF585" i="49"/>
  <c r="J585" i="49"/>
  <c r="AF679" i="49"/>
  <c r="AK679" i="49"/>
  <c r="AQ724" i="49"/>
  <c r="R33" i="34" s="1"/>
  <c r="AD724" i="49"/>
  <c r="H829" i="49"/>
  <c r="R829" i="49"/>
  <c r="U829" i="49" s="1"/>
  <c r="X829" i="49" s="1"/>
  <c r="Q450" i="49"/>
  <c r="AL450" i="49" s="1"/>
  <c r="S445" i="49"/>
  <c r="Y445" i="49" s="1"/>
  <c r="AE445" i="49"/>
  <c r="AJ445" i="49"/>
  <c r="V921" i="49"/>
  <c r="H873" i="49"/>
  <c r="R873" i="49"/>
  <c r="U873" i="49" s="1"/>
  <c r="X873" i="49" s="1"/>
  <c r="Q496" i="49"/>
  <c r="AG496" i="49" s="1"/>
  <c r="X773" i="49"/>
  <c r="AA773" i="49"/>
  <c r="T399" i="49"/>
  <c r="Z399" i="49" s="1"/>
  <c r="AF399" i="49"/>
  <c r="AK399" i="49"/>
  <c r="J399" i="49"/>
  <c r="V537" i="49"/>
  <c r="AB537" i="49" s="1"/>
  <c r="AR537" i="49" s="1"/>
  <c r="T493" i="49"/>
  <c r="Z493" i="49" s="1"/>
  <c r="AK493" i="49"/>
  <c r="AF493" i="49"/>
  <c r="J493" i="49"/>
  <c r="V400" i="49"/>
  <c r="AB400" i="49" s="1"/>
  <c r="AR400" i="49" s="1"/>
  <c r="L590" i="49"/>
  <c r="AZ19" i="44"/>
  <c r="H538" i="49"/>
  <c r="R538" i="49"/>
  <c r="U538" i="49" s="1"/>
  <c r="AD446" i="49"/>
  <c r="AQ446" i="49"/>
  <c r="L31" i="34" s="1"/>
  <c r="S537" i="49"/>
  <c r="Y537" i="49" s="1"/>
  <c r="AE537" i="49"/>
  <c r="AJ537" i="49"/>
  <c r="G540" i="49"/>
  <c r="O540" i="49"/>
  <c r="P540" i="49" s="1"/>
  <c r="K540" i="49" s="1"/>
  <c r="AH679" i="49"/>
  <c r="AM679" i="49"/>
  <c r="V872" i="49"/>
  <c r="N872" i="49"/>
  <c r="W872" i="49" s="1"/>
  <c r="H727" i="49"/>
  <c r="R727" i="49"/>
  <c r="U727" i="49" s="1"/>
  <c r="P829" i="49"/>
  <c r="AY15" i="44"/>
  <c r="L451" i="49"/>
  <c r="F450" i="49" s="1"/>
  <c r="AY16" i="44"/>
  <c r="L497" i="49"/>
  <c r="S872" i="49"/>
  <c r="V493" i="49"/>
  <c r="AB493" i="49" s="1"/>
  <c r="AM493" i="49"/>
  <c r="AH493" i="49"/>
  <c r="N493" i="49"/>
  <c r="S920" i="49"/>
  <c r="H874" i="49"/>
  <c r="R874" i="49"/>
  <c r="U874" i="49" s="1"/>
  <c r="X874" i="49" s="1"/>
  <c r="BA21" i="44"/>
  <c r="L683" i="49"/>
  <c r="X537" i="49"/>
  <c r="AA537" i="49"/>
  <c r="N118" i="49"/>
  <c r="AN118" i="49" s="1"/>
  <c r="K163" i="49"/>
  <c r="J163" i="49" s="1"/>
  <c r="AJ163" i="49" s="1"/>
  <c r="AD725" i="49"/>
  <c r="AQ725" i="49"/>
  <c r="R34" i="34" s="1"/>
  <c r="K828" i="49"/>
  <c r="H679" i="49"/>
  <c r="R679" i="49"/>
  <c r="U679" i="49" s="1"/>
  <c r="W399" i="49"/>
  <c r="AC399" i="49" s="1"/>
  <c r="AS399" i="49" s="1"/>
  <c r="X492" i="49"/>
  <c r="AA492" i="49"/>
  <c r="M538" i="49"/>
  <c r="H875" i="49"/>
  <c r="R875" i="49"/>
  <c r="U875" i="49" s="1"/>
  <c r="X875" i="49" s="1"/>
  <c r="AL775" i="49"/>
  <c r="AG775" i="49"/>
  <c r="W398" i="49"/>
  <c r="AC398" i="49" s="1"/>
  <c r="AN398" i="49"/>
  <c r="AI398" i="49"/>
  <c r="X772" i="49"/>
  <c r="AA772" i="49"/>
  <c r="V399" i="49"/>
  <c r="AB399" i="49" s="1"/>
  <c r="AR399" i="49" s="1"/>
  <c r="W445" i="49"/>
  <c r="AC445" i="49" s="1"/>
  <c r="AI445" i="49"/>
  <c r="AN445" i="49"/>
  <c r="V773" i="49"/>
  <c r="AB773" i="49" s="1"/>
  <c r="AR773" i="49" s="1"/>
  <c r="AG449" i="49"/>
  <c r="T872" i="49"/>
  <c r="V772" i="49"/>
  <c r="AB772" i="49" s="1"/>
  <c r="AR772" i="49" s="1"/>
  <c r="T920" i="49"/>
  <c r="AQ398" i="49"/>
  <c r="K29" i="34" s="1"/>
  <c r="AD398" i="49"/>
  <c r="X399" i="49"/>
  <c r="AA399" i="49"/>
  <c r="AO69" i="49"/>
  <c r="K350" i="49"/>
  <c r="J350" i="49" s="1"/>
  <c r="AE350" i="49" s="1"/>
  <c r="T586" i="49"/>
  <c r="Z586" i="49" s="1"/>
  <c r="AF586" i="49"/>
  <c r="AK586" i="49"/>
  <c r="J586" i="49"/>
  <c r="J447" i="49"/>
  <c r="Q635" i="49"/>
  <c r="AG635" i="49" s="1"/>
  <c r="J587" i="49"/>
  <c r="AG588" i="49"/>
  <c r="Q729" i="49"/>
  <c r="AG729" i="49" s="1"/>
  <c r="Q776" i="49"/>
  <c r="AD584" i="49"/>
  <c r="AQ584" i="49"/>
  <c r="O31" i="34" s="1"/>
  <c r="F728" i="49"/>
  <c r="T492" i="49"/>
  <c r="Z492" i="49" s="1"/>
  <c r="AP492" i="49" s="1"/>
  <c r="H632" i="49"/>
  <c r="R632" i="49"/>
  <c r="U632" i="49" s="1"/>
  <c r="AL449" i="49"/>
  <c r="Q403" i="49"/>
  <c r="AL403" i="49" s="1"/>
  <c r="W537" i="49"/>
  <c r="AC537" i="49" s="1"/>
  <c r="AI537" i="49"/>
  <c r="AN537" i="49"/>
  <c r="J539" i="49"/>
  <c r="W400" i="49"/>
  <c r="AC400" i="49" s="1"/>
  <c r="AN400" i="49"/>
  <c r="AI400" i="49"/>
  <c r="T678" i="49"/>
  <c r="Z678" i="49" s="1"/>
  <c r="AF678" i="49"/>
  <c r="AK678" i="49"/>
  <c r="J678" i="49"/>
  <c r="AS302" i="49"/>
  <c r="AR22" i="49"/>
  <c r="P874" i="49"/>
  <c r="H828" i="49"/>
  <c r="R828" i="49"/>
  <c r="U828" i="49" s="1"/>
  <c r="X828" i="49" s="1"/>
  <c r="W773" i="49"/>
  <c r="AC773" i="49" s="1"/>
  <c r="AI773" i="49"/>
  <c r="AN773" i="49"/>
  <c r="F589" i="49"/>
  <c r="Q589" i="49"/>
  <c r="AL589" i="49" s="1"/>
  <c r="N447" i="49"/>
  <c r="AZ20" i="44"/>
  <c r="L636" i="49"/>
  <c r="AN587" i="49"/>
  <c r="AI587" i="49"/>
  <c r="Q682" i="49"/>
  <c r="AG682" i="49" s="1"/>
  <c r="BB22" i="44"/>
  <c r="L730" i="49"/>
  <c r="BC23" i="44"/>
  <c r="L777" i="49"/>
  <c r="F775" i="49"/>
  <c r="X678" i="49"/>
  <c r="AA678" i="49"/>
  <c r="T773" i="49"/>
  <c r="Z773" i="49" s="1"/>
  <c r="V826" i="49"/>
  <c r="AB826" i="49" s="1"/>
  <c r="F495" i="49"/>
  <c r="F402" i="49"/>
  <c r="X585" i="49"/>
  <c r="AA585" i="49"/>
  <c r="AX14" i="44"/>
  <c r="L404" i="49"/>
  <c r="T537" i="49"/>
  <c r="Z537" i="49" s="1"/>
  <c r="AP537" i="49" s="1"/>
  <c r="T726" i="49"/>
  <c r="Z726" i="49" s="1"/>
  <c r="AP726" i="49" s="1"/>
  <c r="M539" i="49"/>
  <c r="V726" i="49"/>
  <c r="AB726" i="49" s="1"/>
  <c r="AR726" i="49" s="1"/>
  <c r="V678" i="49"/>
  <c r="AB678" i="49" s="1"/>
  <c r="AM678" i="49"/>
  <c r="AH678" i="49"/>
  <c r="N678" i="49"/>
  <c r="V586" i="49"/>
  <c r="AB586" i="49" s="1"/>
  <c r="AR586" i="49" s="1"/>
  <c r="AO258" i="49"/>
  <c r="F26" i="49"/>
  <c r="G26" i="49" s="1"/>
  <c r="K72" i="49"/>
  <c r="J72" i="49" s="1"/>
  <c r="AO22" i="49"/>
  <c r="AO70" i="49"/>
  <c r="AR115" i="49"/>
  <c r="AR23" i="49"/>
  <c r="AO211" i="49"/>
  <c r="AP161" i="49"/>
  <c r="AP115" i="49"/>
  <c r="AR349" i="49"/>
  <c r="G215" i="49"/>
  <c r="O215" i="49"/>
  <c r="P215" i="49" s="1"/>
  <c r="M215" i="49" s="1"/>
  <c r="N215" i="49" s="1"/>
  <c r="M214" i="49"/>
  <c r="K214" i="49"/>
  <c r="K259" i="49"/>
  <c r="M259" i="49"/>
  <c r="AH72" i="49"/>
  <c r="AM72" i="49"/>
  <c r="N72" i="49"/>
  <c r="AK117" i="49"/>
  <c r="AF117" i="49"/>
  <c r="J117" i="49"/>
  <c r="AH350" i="49"/>
  <c r="AM350" i="49"/>
  <c r="N350" i="49"/>
  <c r="AE24" i="49"/>
  <c r="AJ24" i="49"/>
  <c r="S24" i="49"/>
  <c r="Y24" i="49" s="1"/>
  <c r="Q74" i="49"/>
  <c r="AL74" i="49" s="1"/>
  <c r="AL817" i="49"/>
  <c r="AG817" i="49"/>
  <c r="AK817" i="49"/>
  <c r="AF817" i="49"/>
  <c r="AJ817" i="49"/>
  <c r="AE817" i="49"/>
  <c r="AA817" i="49"/>
  <c r="AM817" i="49"/>
  <c r="AH817" i="49"/>
  <c r="AN817" i="49"/>
  <c r="AI817" i="49"/>
  <c r="AC817" i="49"/>
  <c r="AB817" i="49"/>
  <c r="Z817" i="49"/>
  <c r="Y817" i="49"/>
  <c r="AL814" i="49"/>
  <c r="AG814" i="49"/>
  <c r="AA814" i="49"/>
  <c r="Z814" i="49"/>
  <c r="AK814" i="49"/>
  <c r="AH814" i="49"/>
  <c r="AM814" i="49"/>
  <c r="AF814" i="49"/>
  <c r="AJ814" i="49"/>
  <c r="AE814" i="49"/>
  <c r="AN814" i="49"/>
  <c r="AC814" i="49"/>
  <c r="AI814" i="49"/>
  <c r="Y814" i="49"/>
  <c r="AB814" i="49"/>
  <c r="AL306" i="49"/>
  <c r="AE257" i="49"/>
  <c r="S257" i="49"/>
  <c r="Y257" i="49" s="1"/>
  <c r="AJ257" i="49"/>
  <c r="H117" i="49"/>
  <c r="R117" i="49"/>
  <c r="U117" i="49" s="1"/>
  <c r="T24" i="49"/>
  <c r="Z24" i="49" s="1"/>
  <c r="AP24" i="49" s="1"/>
  <c r="AK349" i="49"/>
  <c r="AF349" i="49"/>
  <c r="T349" i="49"/>
  <c r="Z349" i="49" s="1"/>
  <c r="J349" i="49"/>
  <c r="AP9" i="44"/>
  <c r="L166" i="49"/>
  <c r="Q120" i="49"/>
  <c r="AG120" i="49" s="1"/>
  <c r="AQ115" i="49"/>
  <c r="E22" i="34" s="1"/>
  <c r="AD115" i="49"/>
  <c r="S212" i="49"/>
  <c r="Y212" i="49" s="1"/>
  <c r="AE212" i="49"/>
  <c r="AJ212" i="49"/>
  <c r="AI71" i="49"/>
  <c r="W71" i="49"/>
  <c r="AC71" i="49" s="1"/>
  <c r="AN71" i="49"/>
  <c r="T116" i="49"/>
  <c r="Z116" i="49" s="1"/>
  <c r="AK116" i="49"/>
  <c r="AF116" i="49"/>
  <c r="J116" i="49"/>
  <c r="AQ7" i="44"/>
  <c r="L75" i="49"/>
  <c r="AI23" i="49"/>
  <c r="AN23" i="49"/>
  <c r="W23" i="49"/>
  <c r="AC23" i="49" s="1"/>
  <c r="AL826" i="49"/>
  <c r="AG826" i="49"/>
  <c r="AH826" i="49"/>
  <c r="AM826" i="49"/>
  <c r="AF826" i="49"/>
  <c r="AA826" i="49"/>
  <c r="AK826" i="49"/>
  <c r="AJ826" i="49"/>
  <c r="AE826" i="49"/>
  <c r="AN826" i="49"/>
  <c r="AI826" i="49"/>
  <c r="Y826" i="49"/>
  <c r="Z826" i="49"/>
  <c r="AL829" i="49"/>
  <c r="AG829" i="49"/>
  <c r="AA829" i="49"/>
  <c r="F73" i="49"/>
  <c r="AQ303" i="49"/>
  <c r="I26" i="34" s="1"/>
  <c r="AD303" i="49"/>
  <c r="AG306" i="49"/>
  <c r="AS258" i="49"/>
  <c r="AQ212" i="49"/>
  <c r="G27" i="34" s="1"/>
  <c r="AD212" i="49"/>
  <c r="H214" i="49"/>
  <c r="R214" i="49"/>
  <c r="U214" i="49" s="1"/>
  <c r="AI212" i="49"/>
  <c r="W212" i="49"/>
  <c r="AC212" i="49" s="1"/>
  <c r="AN212" i="49"/>
  <c r="W70" i="49"/>
  <c r="AC70" i="49" s="1"/>
  <c r="AN70" i="49"/>
  <c r="AI70" i="49"/>
  <c r="AQ8" i="44"/>
  <c r="L121" i="49"/>
  <c r="AH118" i="49"/>
  <c r="AM118" i="49"/>
  <c r="T162" i="49"/>
  <c r="Z162" i="49" s="1"/>
  <c r="AP162" i="49" s="1"/>
  <c r="AJ213" i="49"/>
  <c r="AE213" i="49"/>
  <c r="S213" i="49"/>
  <c r="Y213" i="49" s="1"/>
  <c r="G119" i="49"/>
  <c r="O119" i="49"/>
  <c r="P119" i="49" s="1"/>
  <c r="AP212" i="49"/>
  <c r="R72" i="49"/>
  <c r="U72" i="49" s="1"/>
  <c r="H72" i="49"/>
  <c r="AQ258" i="49"/>
  <c r="H27" i="34" s="1"/>
  <c r="AD258" i="49"/>
  <c r="AG818" i="49"/>
  <c r="AL818" i="49"/>
  <c r="AF818" i="49"/>
  <c r="AK818" i="49"/>
  <c r="AH818" i="49"/>
  <c r="AC818" i="49"/>
  <c r="AM818" i="49"/>
  <c r="AA818" i="49"/>
  <c r="AJ818" i="49"/>
  <c r="AE818" i="49"/>
  <c r="AN818" i="49"/>
  <c r="AI818" i="49"/>
  <c r="Z818" i="49"/>
  <c r="Y818" i="49"/>
  <c r="AB818" i="49"/>
  <c r="AG828" i="49"/>
  <c r="AL828" i="49"/>
  <c r="AM828" i="49"/>
  <c r="AA828" i="49"/>
  <c r="AH828" i="49"/>
  <c r="AF828" i="49"/>
  <c r="AK828" i="49"/>
  <c r="AF71" i="49"/>
  <c r="AK71" i="49"/>
  <c r="T71" i="49"/>
  <c r="Z71" i="49" s="1"/>
  <c r="J71" i="49"/>
  <c r="AO302" i="49"/>
  <c r="AD22" i="49"/>
  <c r="AQ22" i="49"/>
  <c r="C21" i="34" s="1"/>
  <c r="AO159" i="49"/>
  <c r="V24" i="49"/>
  <c r="AB24" i="49" s="1"/>
  <c r="AR24" i="49" s="1"/>
  <c r="AR212" i="49"/>
  <c r="AN116" i="49"/>
  <c r="AI116" i="49"/>
  <c r="W116" i="49"/>
  <c r="AC116" i="49" s="1"/>
  <c r="AF118" i="49"/>
  <c r="AK118" i="49"/>
  <c r="AI163" i="49"/>
  <c r="AN163" i="49"/>
  <c r="Q262" i="49"/>
  <c r="AG262" i="49" s="1"/>
  <c r="AG821" i="49"/>
  <c r="AL821" i="49"/>
  <c r="AK821" i="49"/>
  <c r="AH821" i="49"/>
  <c r="AB821" i="49"/>
  <c r="AA821" i="49"/>
  <c r="AM821" i="49"/>
  <c r="AF821" i="49"/>
  <c r="AN821" i="49"/>
  <c r="AI821" i="49"/>
  <c r="Y821" i="49"/>
  <c r="AE821" i="49"/>
  <c r="AC821" i="49"/>
  <c r="AJ821" i="49"/>
  <c r="Z821" i="49"/>
  <c r="AL822" i="49"/>
  <c r="AG822" i="49"/>
  <c r="AK822" i="49"/>
  <c r="AF822" i="49"/>
  <c r="AH822" i="49"/>
  <c r="AB822" i="49"/>
  <c r="AE822" i="49"/>
  <c r="Y822" i="49"/>
  <c r="AA822" i="49"/>
  <c r="AJ822" i="49"/>
  <c r="AM822" i="49"/>
  <c r="AI822" i="49"/>
  <c r="AN822" i="49"/>
  <c r="Z822" i="49"/>
  <c r="AC822" i="49"/>
  <c r="AL815" i="49"/>
  <c r="AG815" i="49"/>
  <c r="AA815" i="49"/>
  <c r="AM815" i="49"/>
  <c r="AK815" i="49"/>
  <c r="AH815" i="49"/>
  <c r="Z815" i="49"/>
  <c r="AF815" i="49"/>
  <c r="AE815" i="49"/>
  <c r="AN815" i="49"/>
  <c r="AJ815" i="49"/>
  <c r="AI815" i="49"/>
  <c r="AB815" i="49"/>
  <c r="Y815" i="49"/>
  <c r="AC815" i="49"/>
  <c r="AD70" i="49"/>
  <c r="AQ70" i="49"/>
  <c r="D23" i="34" s="1"/>
  <c r="AG73" i="49"/>
  <c r="O25" i="49"/>
  <c r="P25" i="49" s="1"/>
  <c r="M25" i="49" s="1"/>
  <c r="G25" i="49"/>
  <c r="W213" i="49"/>
  <c r="AC213" i="49" s="1"/>
  <c r="AS213" i="49" s="1"/>
  <c r="AS348" i="49"/>
  <c r="X24" i="49"/>
  <c r="AA24" i="49"/>
  <c r="AQ23" i="49"/>
  <c r="C22" i="34" s="1"/>
  <c r="AD23" i="49"/>
  <c r="F261" i="49"/>
  <c r="T213" i="49"/>
  <c r="Z213" i="49" s="1"/>
  <c r="AP213" i="49" s="1"/>
  <c r="AU11" i="44"/>
  <c r="L263" i="49"/>
  <c r="AS257" i="49"/>
  <c r="AL811" i="49"/>
  <c r="AG811" i="49"/>
  <c r="AK811" i="49"/>
  <c r="AF811" i="49"/>
  <c r="AJ811" i="49"/>
  <c r="AA811" i="49"/>
  <c r="AM811" i="49"/>
  <c r="AH811" i="49"/>
  <c r="AE811" i="49"/>
  <c r="AI811" i="49"/>
  <c r="AC811" i="49"/>
  <c r="AN811" i="49"/>
  <c r="AB811" i="49"/>
  <c r="Z811" i="49"/>
  <c r="Y811" i="49"/>
  <c r="AL812" i="49"/>
  <c r="AG812" i="49"/>
  <c r="AM812" i="49"/>
  <c r="AA812" i="49"/>
  <c r="AF812" i="49"/>
  <c r="AH812" i="49"/>
  <c r="AB812" i="49"/>
  <c r="AK812" i="49"/>
  <c r="AI812" i="49"/>
  <c r="Y812" i="49"/>
  <c r="AC812" i="49"/>
  <c r="AJ812" i="49"/>
  <c r="AE812" i="49"/>
  <c r="AN812" i="49"/>
  <c r="Z812" i="49"/>
  <c r="AL813" i="49"/>
  <c r="AG813" i="49"/>
  <c r="AF813" i="49"/>
  <c r="AK813" i="49"/>
  <c r="AE813" i="49"/>
  <c r="Y813" i="49"/>
  <c r="AA813" i="49"/>
  <c r="AJ813" i="49"/>
  <c r="AM813" i="49"/>
  <c r="AH813" i="49"/>
  <c r="AN813" i="49"/>
  <c r="AI813" i="49"/>
  <c r="Z813" i="49"/>
  <c r="AC813" i="49"/>
  <c r="AB813" i="49"/>
  <c r="AI161" i="49"/>
  <c r="W161" i="49"/>
  <c r="AC161" i="49" s="1"/>
  <c r="AN161" i="49"/>
  <c r="G164" i="49"/>
  <c r="O164" i="49"/>
  <c r="P164" i="49" s="1"/>
  <c r="M164" i="49" s="1"/>
  <c r="AH162" i="49"/>
  <c r="V162" i="49"/>
  <c r="AB162" i="49" s="1"/>
  <c r="AM162" i="49"/>
  <c r="N162" i="49"/>
  <c r="Q216" i="49"/>
  <c r="R350" i="49"/>
  <c r="U350" i="49" s="1"/>
  <c r="H350" i="49"/>
  <c r="AO303" i="49"/>
  <c r="AG261" i="49"/>
  <c r="R118" i="49"/>
  <c r="U118" i="49" s="1"/>
  <c r="H118" i="49"/>
  <c r="AE72" i="49"/>
  <c r="AL810" i="49"/>
  <c r="AG810" i="49"/>
  <c r="AA810" i="49"/>
  <c r="AG823" i="49"/>
  <c r="AL823" i="49"/>
  <c r="AK823" i="49"/>
  <c r="AH823" i="49"/>
  <c r="AF823" i="49"/>
  <c r="AM823" i="49"/>
  <c r="AA823" i="49"/>
  <c r="Z823" i="49"/>
  <c r="Y823" i="49"/>
  <c r="AN823" i="49"/>
  <c r="AI823" i="49"/>
  <c r="AC823" i="49"/>
  <c r="AJ823" i="49"/>
  <c r="AE823" i="49"/>
  <c r="AB823" i="49"/>
  <c r="AL827" i="49"/>
  <c r="AG827" i="49"/>
  <c r="AA827" i="49"/>
  <c r="AK827" i="49"/>
  <c r="AF827" i="49"/>
  <c r="V213" i="49"/>
  <c r="AB213" i="49" s="1"/>
  <c r="AR213" i="49" s="1"/>
  <c r="AQ160" i="49"/>
  <c r="F21" i="34" s="1"/>
  <c r="AD160" i="49"/>
  <c r="Q353" i="49"/>
  <c r="AG353" i="49" s="1"/>
  <c r="AU10" i="44"/>
  <c r="L217" i="49"/>
  <c r="F352" i="49"/>
  <c r="X349" i="49"/>
  <c r="AA349" i="49"/>
  <c r="G260" i="49"/>
  <c r="O260" i="49"/>
  <c r="P260" i="49" s="1"/>
  <c r="M260" i="49" s="1"/>
  <c r="H259" i="49"/>
  <c r="R259" i="49"/>
  <c r="U259" i="49" s="1"/>
  <c r="AJ162" i="49"/>
  <c r="AE162" i="49"/>
  <c r="S162" i="49"/>
  <c r="Y162" i="49" s="1"/>
  <c r="AM163" i="49"/>
  <c r="AH163" i="49"/>
  <c r="AL824" i="49"/>
  <c r="AG824" i="49"/>
  <c r="AK824" i="49"/>
  <c r="AM824" i="49"/>
  <c r="AF824" i="49"/>
  <c r="AH824" i="49"/>
  <c r="Z824" i="49"/>
  <c r="AA824" i="49"/>
  <c r="AN824" i="49"/>
  <c r="AJ824" i="49"/>
  <c r="AE824" i="49"/>
  <c r="AI824" i="49"/>
  <c r="Y824" i="49"/>
  <c r="AC824" i="49"/>
  <c r="AB824" i="49"/>
  <c r="AG819" i="49"/>
  <c r="AL819" i="49"/>
  <c r="AK819" i="49"/>
  <c r="AA819" i="49"/>
  <c r="AH819" i="49"/>
  <c r="AB819" i="49"/>
  <c r="AM819" i="49"/>
  <c r="AF819" i="49"/>
  <c r="Z819" i="49"/>
  <c r="AN819" i="49"/>
  <c r="Y819" i="49"/>
  <c r="AI819" i="49"/>
  <c r="AJ819" i="49"/>
  <c r="AE819" i="49"/>
  <c r="AC819" i="49"/>
  <c r="AL820" i="49"/>
  <c r="AG820" i="49"/>
  <c r="AK820" i="49"/>
  <c r="AF820" i="49"/>
  <c r="AB820" i="49"/>
  <c r="AH820" i="49"/>
  <c r="AA820" i="49"/>
  <c r="AJ820" i="49"/>
  <c r="AE820" i="49"/>
  <c r="AM820" i="49"/>
  <c r="AN820" i="49"/>
  <c r="AC820" i="49"/>
  <c r="AI820" i="49"/>
  <c r="Z820" i="49"/>
  <c r="Y820" i="49"/>
  <c r="AJ161" i="49"/>
  <c r="AE161" i="49"/>
  <c r="S161" i="49"/>
  <c r="Y161" i="49" s="1"/>
  <c r="AA162" i="49"/>
  <c r="X162" i="49"/>
  <c r="Q307" i="49"/>
  <c r="AG307" i="49" s="1"/>
  <c r="AL164" i="49"/>
  <c r="G305" i="49"/>
  <c r="O305" i="49"/>
  <c r="P305" i="49" s="1"/>
  <c r="K305" i="49" s="1"/>
  <c r="F306" i="49"/>
  <c r="AT13" i="44"/>
  <c r="L354" i="49"/>
  <c r="X304" i="49"/>
  <c r="AA304" i="49"/>
  <c r="AI115" i="49"/>
  <c r="AN115" i="49"/>
  <c r="W115" i="49"/>
  <c r="AC115" i="49" s="1"/>
  <c r="Q27" i="49"/>
  <c r="AG27" i="49" s="1"/>
  <c r="M117" i="49"/>
  <c r="X116" i="49"/>
  <c r="AA116" i="49"/>
  <c r="V116" i="49"/>
  <c r="AB116" i="49" s="1"/>
  <c r="AR116" i="49" s="1"/>
  <c r="AK304" i="49"/>
  <c r="AF304" i="49"/>
  <c r="T304" i="49"/>
  <c r="Z304" i="49" s="1"/>
  <c r="J304" i="49"/>
  <c r="X71" i="49"/>
  <c r="AA71" i="49"/>
  <c r="X213" i="49"/>
  <c r="AA213" i="49"/>
  <c r="O351" i="49"/>
  <c r="P351" i="49" s="1"/>
  <c r="M351" i="49" s="1"/>
  <c r="G351" i="49"/>
  <c r="AG816" i="49"/>
  <c r="AL816" i="49"/>
  <c r="AF816" i="49"/>
  <c r="AM816" i="49"/>
  <c r="AK816" i="49"/>
  <c r="AA816" i="49"/>
  <c r="AH816" i="49"/>
  <c r="AB816" i="49"/>
  <c r="AJ816" i="49"/>
  <c r="AE816" i="49"/>
  <c r="AN816" i="49"/>
  <c r="AI816" i="49"/>
  <c r="Y816" i="49"/>
  <c r="AC816" i="49"/>
  <c r="Z816" i="49"/>
  <c r="AG825" i="49"/>
  <c r="AL825" i="49"/>
  <c r="AB825" i="49"/>
  <c r="AH825" i="49"/>
  <c r="AA825" i="49"/>
  <c r="AK825" i="49"/>
  <c r="AF825" i="49"/>
  <c r="AM825" i="49"/>
  <c r="AE825" i="49"/>
  <c r="AJ825" i="49"/>
  <c r="AN825" i="49"/>
  <c r="AI825" i="49"/>
  <c r="Y825" i="49"/>
  <c r="AC825" i="49"/>
  <c r="Z825" i="49"/>
  <c r="AD257" i="49"/>
  <c r="AQ257" i="49"/>
  <c r="H26" i="34" s="1"/>
  <c r="AT12" i="44"/>
  <c r="L308" i="49"/>
  <c r="F307" i="49" s="1"/>
  <c r="V71" i="49"/>
  <c r="AB71" i="49" s="1"/>
  <c r="AR71" i="49" s="1"/>
  <c r="AE115" i="49"/>
  <c r="AJ115" i="49"/>
  <c r="S115" i="49"/>
  <c r="Y115" i="49" s="1"/>
  <c r="AD161" i="49"/>
  <c r="AQ161" i="49"/>
  <c r="F22" i="34" s="1"/>
  <c r="AP6" i="44"/>
  <c r="L28" i="49"/>
  <c r="F27" i="49" s="1"/>
  <c r="AL352" i="49"/>
  <c r="Q165" i="49"/>
  <c r="AG165" i="49" s="1"/>
  <c r="F165" i="49"/>
  <c r="J118" i="49"/>
  <c r="H163" i="49"/>
  <c r="R163" i="49"/>
  <c r="U163" i="49" s="1"/>
  <c r="AM304" i="49"/>
  <c r="AH304" i="49"/>
  <c r="V304" i="49"/>
  <c r="AB304" i="49" s="1"/>
  <c r="N304" i="49"/>
  <c r="G32" i="41"/>
  <c r="F31" i="31"/>
  <c r="L31" i="41"/>
  <c r="I31" i="31" s="1"/>
  <c r="J30" i="31"/>
  <c r="K30" i="31" s="1"/>
  <c r="L30" i="31"/>
  <c r="M30" i="31"/>
  <c r="N29" i="31"/>
  <c r="W586" i="49" l="1"/>
  <c r="AC586" i="49" s="1"/>
  <c r="K215" i="49"/>
  <c r="J215" i="49" s="1"/>
  <c r="AS631" i="49"/>
  <c r="AI586" i="49"/>
  <c r="AK773" i="49"/>
  <c r="J773" i="49"/>
  <c r="AF773" i="49"/>
  <c r="AP773" i="49" s="1"/>
  <c r="AN586" i="49"/>
  <c r="K401" i="49"/>
  <c r="J401" i="49" s="1"/>
  <c r="AE401" i="49" s="1"/>
  <c r="AO445" i="49"/>
  <c r="AK163" i="49"/>
  <c r="AL682" i="49"/>
  <c r="AG589" i="49"/>
  <c r="AK632" i="49"/>
  <c r="AF632" i="49"/>
  <c r="AS398" i="49"/>
  <c r="AN24" i="49"/>
  <c r="S72" i="49"/>
  <c r="Y72" i="49" s="1"/>
  <c r="F635" i="49"/>
  <c r="M448" i="49"/>
  <c r="F496" i="49"/>
  <c r="G496" i="49" s="1"/>
  <c r="V447" i="49"/>
  <c r="AB447" i="49" s="1"/>
  <c r="AR447" i="49" s="1"/>
  <c r="O26" i="49"/>
  <c r="P26" i="49" s="1"/>
  <c r="M26" i="49" s="1"/>
  <c r="AJ72" i="49"/>
  <c r="AI24" i="49"/>
  <c r="AS24" i="49" s="1"/>
  <c r="AS773" i="49"/>
  <c r="J680" i="49"/>
  <c r="AS445" i="49"/>
  <c r="AP493" i="49"/>
  <c r="AI828" i="49"/>
  <c r="AI118" i="49"/>
  <c r="F403" i="49"/>
  <c r="G403" i="49" s="1"/>
  <c r="AF680" i="49"/>
  <c r="AS23" i="49"/>
  <c r="AE726" i="49"/>
  <c r="AE679" i="49"/>
  <c r="AK72" i="49"/>
  <c r="AS586" i="49"/>
  <c r="AJ726" i="49"/>
  <c r="AP400" i="49"/>
  <c r="AR814" i="49"/>
  <c r="AG403" i="49"/>
  <c r="AL635" i="49"/>
  <c r="AG450" i="49"/>
  <c r="AS772" i="49"/>
  <c r="AS677" i="49"/>
  <c r="AP821" i="49"/>
  <c r="AO537" i="49"/>
  <c r="V680" i="49"/>
  <c r="AB680" i="49" s="1"/>
  <c r="AR680" i="49" s="1"/>
  <c r="AS819" i="49"/>
  <c r="AS824" i="49"/>
  <c r="AS400" i="49"/>
  <c r="AP585" i="49"/>
  <c r="AP772" i="49"/>
  <c r="O634" i="49"/>
  <c r="P634" i="49" s="1"/>
  <c r="K634" i="49" s="1"/>
  <c r="AK634" i="49" s="1"/>
  <c r="AR678" i="49"/>
  <c r="AP399" i="49"/>
  <c r="AS726" i="49"/>
  <c r="K633" i="49"/>
  <c r="J633" i="49" s="1"/>
  <c r="AJ633" i="49" s="1"/>
  <c r="AO24" i="49"/>
  <c r="AS537" i="49"/>
  <c r="AP586" i="49"/>
  <c r="AR493" i="49"/>
  <c r="M494" i="49"/>
  <c r="N494" i="49" s="1"/>
  <c r="AK494" i="49"/>
  <c r="AF494" i="49"/>
  <c r="J494" i="49"/>
  <c r="AF588" i="49"/>
  <c r="AK588" i="49"/>
  <c r="J588" i="49"/>
  <c r="O496" i="49"/>
  <c r="P496" i="49" s="1"/>
  <c r="K496" i="49" s="1"/>
  <c r="O541" i="49"/>
  <c r="P541" i="49" s="1"/>
  <c r="M541" i="49" s="1"/>
  <c r="N541" i="49" s="1"/>
  <c r="G541" i="49"/>
  <c r="AF540" i="49"/>
  <c r="AK540" i="49"/>
  <c r="J540" i="49"/>
  <c r="O450" i="49"/>
  <c r="P450" i="49" s="1"/>
  <c r="K450" i="49" s="1"/>
  <c r="G450" i="49"/>
  <c r="W678" i="49"/>
  <c r="AC678" i="49" s="1"/>
  <c r="AI678" i="49"/>
  <c r="AN678" i="49"/>
  <c r="S680" i="49"/>
  <c r="Y680" i="49" s="1"/>
  <c r="AE680" i="49"/>
  <c r="AJ680" i="49"/>
  <c r="AH448" i="49"/>
  <c r="AM448" i="49"/>
  <c r="V827" i="49"/>
  <c r="AB827" i="49" s="1"/>
  <c r="N827" i="49"/>
  <c r="AK449" i="49"/>
  <c r="AF449" i="49"/>
  <c r="AR304" i="49"/>
  <c r="AO823" i="49"/>
  <c r="AF163" i="49"/>
  <c r="AO811" i="49"/>
  <c r="F262" i="49"/>
  <c r="AO257" i="49"/>
  <c r="Q404" i="49"/>
  <c r="AG404" i="49" s="1"/>
  <c r="AD678" i="49"/>
  <c r="AQ678" i="49"/>
  <c r="Q33" i="34" s="1"/>
  <c r="S678" i="49"/>
  <c r="Y678" i="49" s="1"/>
  <c r="AJ678" i="49"/>
  <c r="AE678" i="49"/>
  <c r="AG776" i="49"/>
  <c r="S447" i="49"/>
  <c r="Y447" i="49" s="1"/>
  <c r="AE447" i="49"/>
  <c r="AJ447" i="49"/>
  <c r="AD772" i="49"/>
  <c r="AQ772" i="49"/>
  <c r="S35" i="34" s="1"/>
  <c r="W493" i="49"/>
  <c r="AC493" i="49" s="1"/>
  <c r="AI493" i="49"/>
  <c r="AN493" i="49"/>
  <c r="M829" i="49"/>
  <c r="K829" i="49"/>
  <c r="H774" i="49"/>
  <c r="R774" i="49"/>
  <c r="U774" i="49" s="1"/>
  <c r="AF448" i="49"/>
  <c r="AK448" i="49"/>
  <c r="H633" i="49"/>
  <c r="R633" i="49"/>
  <c r="U633" i="49" s="1"/>
  <c r="T539" i="49"/>
  <c r="Z539" i="49" s="1"/>
  <c r="AP539" i="49" s="1"/>
  <c r="H634" i="49"/>
  <c r="R634" i="49"/>
  <c r="U634" i="49" s="1"/>
  <c r="H449" i="49"/>
  <c r="R449" i="49"/>
  <c r="U449" i="49" s="1"/>
  <c r="S587" i="49"/>
  <c r="Y587" i="49" s="1"/>
  <c r="AJ587" i="49"/>
  <c r="AE587" i="49"/>
  <c r="H540" i="49"/>
  <c r="R540" i="49"/>
  <c r="U540" i="49" s="1"/>
  <c r="AK774" i="49"/>
  <c r="AF774" i="49"/>
  <c r="S538" i="49"/>
  <c r="Y538" i="49" s="1"/>
  <c r="AE538" i="49"/>
  <c r="AJ538" i="49"/>
  <c r="AL27" i="49"/>
  <c r="AR812" i="49"/>
  <c r="AP811" i="49"/>
  <c r="AP822" i="49"/>
  <c r="AS821" i="49"/>
  <c r="AY14" i="44"/>
  <c r="L405" i="49"/>
  <c r="AP678" i="49"/>
  <c r="X632" i="49"/>
  <c r="AA632" i="49"/>
  <c r="AL776" i="49"/>
  <c r="AL729" i="49"/>
  <c r="S586" i="49"/>
  <c r="Y586" i="49" s="1"/>
  <c r="AE586" i="49"/>
  <c r="AJ586" i="49"/>
  <c r="AD399" i="49"/>
  <c r="AQ399" i="49"/>
  <c r="K30" i="34" s="1"/>
  <c r="X679" i="49"/>
  <c r="AA679" i="49"/>
  <c r="AQ537" i="49"/>
  <c r="N30" i="34" s="1"/>
  <c r="AD537" i="49"/>
  <c r="X727" i="49"/>
  <c r="AA727" i="49"/>
  <c r="V679" i="49"/>
  <c r="AB679" i="49" s="1"/>
  <c r="AR679" i="49" s="1"/>
  <c r="BA19" i="44"/>
  <c r="L591" i="49"/>
  <c r="F590" i="49" s="1"/>
  <c r="AD773" i="49"/>
  <c r="AQ773" i="49"/>
  <c r="S36" i="34" s="1"/>
  <c r="H494" i="49"/>
  <c r="R494" i="49"/>
  <c r="U494" i="49" s="1"/>
  <c r="AN401" i="49"/>
  <c r="AI401" i="49"/>
  <c r="AM633" i="49"/>
  <c r="AH633" i="49"/>
  <c r="T587" i="49"/>
  <c r="Z587" i="49" s="1"/>
  <c r="AP587" i="49" s="1"/>
  <c r="H681" i="49"/>
  <c r="R681" i="49"/>
  <c r="U681" i="49" s="1"/>
  <c r="V587" i="49"/>
  <c r="AB587" i="49" s="1"/>
  <c r="AR587" i="49" s="1"/>
  <c r="AS71" i="49"/>
  <c r="AJ350" i="49"/>
  <c r="AO817" i="49"/>
  <c r="AQ585" i="49"/>
  <c r="O32" i="34" s="1"/>
  <c r="AD585" i="49"/>
  <c r="G775" i="49"/>
  <c r="O775" i="49"/>
  <c r="P775" i="49" s="1"/>
  <c r="M775" i="49" s="1"/>
  <c r="S539" i="49"/>
  <c r="Y539" i="49" s="1"/>
  <c r="AE539" i="49"/>
  <c r="AJ539" i="49"/>
  <c r="Q590" i="49"/>
  <c r="AL590" i="49" s="1"/>
  <c r="S772" i="49"/>
  <c r="Y772" i="49" s="1"/>
  <c r="AE772" i="49"/>
  <c r="AJ772" i="49"/>
  <c r="H448" i="49"/>
  <c r="R448" i="49"/>
  <c r="U448" i="49" s="1"/>
  <c r="X680" i="49"/>
  <c r="AA680" i="49"/>
  <c r="AQ493" i="49"/>
  <c r="M32" i="34" s="1"/>
  <c r="AD493" i="49"/>
  <c r="AQ586" i="49"/>
  <c r="O33" i="34" s="1"/>
  <c r="AD586" i="49"/>
  <c r="V727" i="49"/>
  <c r="AB727" i="49" s="1"/>
  <c r="AR727" i="49" s="1"/>
  <c r="W828" i="49"/>
  <c r="AC828" i="49" s="1"/>
  <c r="W680" i="49"/>
  <c r="AC680" i="49" s="1"/>
  <c r="AI680" i="49"/>
  <c r="AN680" i="49"/>
  <c r="AH681" i="49"/>
  <c r="AM681" i="49"/>
  <c r="AF350" i="49"/>
  <c r="Q777" i="49"/>
  <c r="AL777" i="49" s="1"/>
  <c r="W587" i="49"/>
  <c r="AC587" i="49" s="1"/>
  <c r="AS587" i="49" s="1"/>
  <c r="T828" i="49"/>
  <c r="Z828" i="49" s="1"/>
  <c r="AP828" i="49" s="1"/>
  <c r="J828" i="49"/>
  <c r="Q683" i="49"/>
  <c r="AL683" i="49" s="1"/>
  <c r="T632" i="49"/>
  <c r="Z632" i="49" s="1"/>
  <c r="S399" i="49"/>
  <c r="Y399" i="49" s="1"/>
  <c r="AJ399" i="49"/>
  <c r="AE399" i="49"/>
  <c r="T679" i="49"/>
  <c r="Z679" i="49" s="1"/>
  <c r="AP679" i="49" s="1"/>
  <c r="H401" i="49"/>
  <c r="R401" i="49"/>
  <c r="U401" i="49" s="1"/>
  <c r="X447" i="49"/>
  <c r="AA447" i="49"/>
  <c r="AL541" i="49"/>
  <c r="V828" i="49"/>
  <c r="AB828" i="49" s="1"/>
  <c r="AR828" i="49" s="1"/>
  <c r="V632" i="49"/>
  <c r="AB632" i="49" s="1"/>
  <c r="AR632" i="49" s="1"/>
  <c r="X538" i="49"/>
  <c r="AA538" i="49"/>
  <c r="AI633" i="49"/>
  <c r="AN633" i="49"/>
  <c r="AE163" i="49"/>
  <c r="AO824" i="49"/>
  <c r="AH827" i="49"/>
  <c r="AK350" i="49"/>
  <c r="G402" i="49"/>
  <c r="O402" i="49"/>
  <c r="P402" i="49" s="1"/>
  <c r="K402" i="49" s="1"/>
  <c r="BD23" i="44"/>
  <c r="L778" i="49"/>
  <c r="Q636" i="49"/>
  <c r="AL636" i="49" s="1"/>
  <c r="G728" i="49"/>
  <c r="O728" i="49"/>
  <c r="P728" i="49" s="1"/>
  <c r="K728" i="49" s="1"/>
  <c r="J728" i="49" s="1"/>
  <c r="V538" i="49"/>
  <c r="AB538" i="49" s="1"/>
  <c r="AH538" i="49"/>
  <c r="AM538" i="49"/>
  <c r="N538" i="49"/>
  <c r="BB21" i="44"/>
  <c r="L684" i="49"/>
  <c r="Q497" i="49"/>
  <c r="AL497" i="49" s="1"/>
  <c r="M540" i="49"/>
  <c r="S493" i="49"/>
  <c r="Y493" i="49" s="1"/>
  <c r="AE493" i="49"/>
  <c r="AJ493" i="49"/>
  <c r="S585" i="49"/>
  <c r="Y585" i="49" s="1"/>
  <c r="AJ585" i="49"/>
  <c r="AE585" i="49"/>
  <c r="S400" i="49"/>
  <c r="Y400" i="49" s="1"/>
  <c r="AE400" i="49"/>
  <c r="AJ400" i="49"/>
  <c r="AM401" i="49"/>
  <c r="AH401" i="49"/>
  <c r="T680" i="49"/>
  <c r="Z680" i="49" s="1"/>
  <c r="AP680" i="49" s="1"/>
  <c r="AQ726" i="49"/>
  <c r="R35" i="34" s="1"/>
  <c r="AD726" i="49"/>
  <c r="T447" i="49"/>
  <c r="Z447" i="49" s="1"/>
  <c r="AP447" i="49" s="1"/>
  <c r="T538" i="49"/>
  <c r="Z538" i="49" s="1"/>
  <c r="AP538" i="49" s="1"/>
  <c r="X587" i="49"/>
  <c r="AA587" i="49"/>
  <c r="AP825" i="49"/>
  <c r="AP820" i="49"/>
  <c r="AM827" i="49"/>
  <c r="V539" i="49"/>
  <c r="AB539" i="49" s="1"/>
  <c r="AH539" i="49"/>
  <c r="AM539" i="49"/>
  <c r="N539" i="49"/>
  <c r="G495" i="49"/>
  <c r="O495" i="49"/>
  <c r="P495" i="49" s="1"/>
  <c r="K495" i="49" s="1"/>
  <c r="J495" i="49" s="1"/>
  <c r="Q730" i="49"/>
  <c r="AG730" i="49" s="1"/>
  <c r="BA20" i="44"/>
  <c r="L637" i="49"/>
  <c r="M874" i="49"/>
  <c r="K874" i="49"/>
  <c r="F776" i="49"/>
  <c r="F729" i="49"/>
  <c r="AZ16" i="44"/>
  <c r="L498" i="49"/>
  <c r="AL496" i="49"/>
  <c r="J774" i="49"/>
  <c r="Q542" i="49"/>
  <c r="AG542" i="49" s="1"/>
  <c r="N448" i="49"/>
  <c r="AQ400" i="49"/>
  <c r="K31" i="34" s="1"/>
  <c r="AD400" i="49"/>
  <c r="AD631" i="49"/>
  <c r="AQ631" i="49"/>
  <c r="P32" i="34" s="1"/>
  <c r="W679" i="49"/>
  <c r="AC679" i="49" s="1"/>
  <c r="AS679" i="49" s="1"/>
  <c r="V873" i="49"/>
  <c r="N873" i="49"/>
  <c r="W873" i="49" s="1"/>
  <c r="W727" i="49"/>
  <c r="AC727" i="49" s="1"/>
  <c r="AN727" i="49"/>
  <c r="AI727" i="49"/>
  <c r="M588" i="49"/>
  <c r="K681" i="49"/>
  <c r="S632" i="49"/>
  <c r="Y632" i="49" s="1"/>
  <c r="AO632" i="49" s="1"/>
  <c r="M449" i="49"/>
  <c r="S679" i="49"/>
  <c r="Y679" i="49" s="1"/>
  <c r="AO679" i="49" s="1"/>
  <c r="G635" i="49"/>
  <c r="O635" i="49"/>
  <c r="P635" i="49" s="1"/>
  <c r="M635" i="49" s="1"/>
  <c r="AZ15" i="44"/>
  <c r="L452" i="49"/>
  <c r="F451" i="49" s="1"/>
  <c r="T727" i="49"/>
  <c r="Z727" i="49" s="1"/>
  <c r="AK727" i="49"/>
  <c r="AF727" i="49"/>
  <c r="J727" i="49"/>
  <c r="H588" i="49"/>
  <c r="R588" i="49"/>
  <c r="U588" i="49" s="1"/>
  <c r="AF72" i="49"/>
  <c r="BC22" i="44"/>
  <c r="L731" i="49"/>
  <c r="F682" i="49"/>
  <c r="W447" i="49"/>
  <c r="AC447" i="49" s="1"/>
  <c r="AN447" i="49"/>
  <c r="AI447" i="49"/>
  <c r="G589" i="49"/>
  <c r="O589" i="49"/>
  <c r="P589" i="49" s="1"/>
  <c r="M589" i="49" s="1"/>
  <c r="AD492" i="49"/>
  <c r="AQ492" i="49"/>
  <c r="M31" i="34" s="1"/>
  <c r="Q451" i="49"/>
  <c r="AG451" i="49" s="1"/>
  <c r="M774" i="49"/>
  <c r="AY17" i="44"/>
  <c r="L543" i="49"/>
  <c r="J448" i="49"/>
  <c r="AK633" i="49"/>
  <c r="AF633" i="49"/>
  <c r="X539" i="49"/>
  <c r="AA539" i="49"/>
  <c r="T827" i="49"/>
  <c r="Z827" i="49" s="1"/>
  <c r="AP827" i="49" s="1"/>
  <c r="J827" i="49"/>
  <c r="T873" i="49"/>
  <c r="J873" i="49"/>
  <c r="S873" i="49" s="1"/>
  <c r="N681" i="49"/>
  <c r="W632" i="49"/>
  <c r="AC632" i="49" s="1"/>
  <c r="AN632" i="49"/>
  <c r="AI632" i="49"/>
  <c r="J449" i="49"/>
  <c r="P875" i="49"/>
  <c r="AL120" i="49"/>
  <c r="AS116" i="49"/>
  <c r="AP812" i="49"/>
  <c r="AR162" i="49"/>
  <c r="AS815" i="49"/>
  <c r="AP815" i="49"/>
  <c r="AR825" i="49"/>
  <c r="AO815" i="49"/>
  <c r="T117" i="49"/>
  <c r="Z117" i="49" s="1"/>
  <c r="AP117" i="49" s="1"/>
  <c r="AP813" i="49"/>
  <c r="K25" i="49"/>
  <c r="AK25" i="49" s="1"/>
  <c r="AR816" i="49"/>
  <c r="M305" i="49"/>
  <c r="AM305" i="49" s="1"/>
  <c r="AS70" i="49"/>
  <c r="K260" i="49"/>
  <c r="J260" i="49" s="1"/>
  <c r="AJ260" i="49" s="1"/>
  <c r="AL353" i="49"/>
  <c r="AO818" i="49"/>
  <c r="F74" i="49"/>
  <c r="AG74" i="49"/>
  <c r="T72" i="49"/>
  <c r="Z72" i="49" s="1"/>
  <c r="AK305" i="49"/>
  <c r="AF305" i="49"/>
  <c r="J305" i="49"/>
  <c r="AM25" i="49"/>
  <c r="AH25" i="49"/>
  <c r="N25" i="49"/>
  <c r="AH260" i="49"/>
  <c r="AM260" i="49"/>
  <c r="N260" i="49"/>
  <c r="AM351" i="49"/>
  <c r="AH351" i="49"/>
  <c r="N351" i="49"/>
  <c r="K119" i="49"/>
  <c r="M119" i="49"/>
  <c r="AN215" i="49"/>
  <c r="AI215" i="49"/>
  <c r="AM164" i="49"/>
  <c r="AH164" i="49"/>
  <c r="N164" i="49"/>
  <c r="G27" i="49"/>
  <c r="O27" i="49"/>
  <c r="P27" i="49" s="1"/>
  <c r="M27" i="49" s="1"/>
  <c r="AM26" i="49"/>
  <c r="AH26" i="49"/>
  <c r="N26" i="49"/>
  <c r="AQ116" i="49"/>
  <c r="E23" i="34" s="1"/>
  <c r="AD116" i="49"/>
  <c r="AO820" i="49"/>
  <c r="AD820" i="49"/>
  <c r="AQ820" i="49"/>
  <c r="T37" i="34" s="1"/>
  <c r="AR819" i="49"/>
  <c r="Q217" i="49"/>
  <c r="AG217" i="49" s="1"/>
  <c r="AG216" i="49"/>
  <c r="K164" i="49"/>
  <c r="AR813" i="49"/>
  <c r="AD813" i="49"/>
  <c r="AQ813" i="49"/>
  <c r="T30" i="34" s="1"/>
  <c r="AR811" i="49"/>
  <c r="AD24" i="49"/>
  <c r="AQ24" i="49"/>
  <c r="C23" i="34" s="1"/>
  <c r="AR815" i="49"/>
  <c r="AO821" i="49"/>
  <c r="AL262" i="49"/>
  <c r="W163" i="49"/>
  <c r="AC163" i="49" s="1"/>
  <c r="AS163" i="49" s="1"/>
  <c r="S71" i="49"/>
  <c r="Y71" i="49" s="1"/>
  <c r="AJ71" i="49"/>
  <c r="AE71" i="49"/>
  <c r="S116" i="49"/>
  <c r="Y116" i="49" s="1"/>
  <c r="AJ116" i="49"/>
  <c r="AE116" i="49"/>
  <c r="AK259" i="49"/>
  <c r="AF259" i="49"/>
  <c r="T259" i="49"/>
  <c r="Z259" i="49" s="1"/>
  <c r="J259" i="49"/>
  <c r="AM214" i="49"/>
  <c r="AH214" i="49"/>
  <c r="V214" i="49"/>
  <c r="AB214" i="49" s="1"/>
  <c r="N214" i="49"/>
  <c r="AU12" i="44"/>
  <c r="L309" i="49"/>
  <c r="F308" i="49" s="1"/>
  <c r="AQ811" i="49"/>
  <c r="T28" i="34" s="1"/>
  <c r="AD811" i="49"/>
  <c r="AR7" i="44"/>
  <c r="L76" i="49"/>
  <c r="AD71" i="49"/>
  <c r="AQ71" i="49"/>
  <c r="D24" i="34" s="1"/>
  <c r="Q354" i="49"/>
  <c r="AG354" i="49" s="1"/>
  <c r="R305" i="49"/>
  <c r="U305" i="49" s="1"/>
  <c r="H305" i="49"/>
  <c r="AL307" i="49"/>
  <c r="AV10" i="44"/>
  <c r="L218" i="49"/>
  <c r="X350" i="49"/>
  <c r="AA350" i="49"/>
  <c r="AL216" i="49"/>
  <c r="AS813" i="49"/>
  <c r="AO813" i="49"/>
  <c r="S163" i="49"/>
  <c r="Y163" i="49" s="1"/>
  <c r="R25" i="49"/>
  <c r="U25" i="49" s="1"/>
  <c r="H25" i="49"/>
  <c r="AP71" i="49"/>
  <c r="AS212" i="49"/>
  <c r="AN350" i="49"/>
  <c r="AI350" i="49"/>
  <c r="W350" i="49"/>
  <c r="AC350" i="49" s="1"/>
  <c r="AI304" i="49"/>
  <c r="W304" i="49"/>
  <c r="AC304" i="49" s="1"/>
  <c r="AN304" i="49"/>
  <c r="G307" i="49"/>
  <c r="O307" i="49"/>
  <c r="P307" i="49" s="1"/>
  <c r="K307" i="49" s="1"/>
  <c r="AV11" i="44"/>
  <c r="L264" i="49"/>
  <c r="AD829" i="49"/>
  <c r="AQ829" i="49"/>
  <c r="T46" i="34" s="1"/>
  <c r="O165" i="49"/>
  <c r="P165" i="49" s="1"/>
  <c r="K165" i="49" s="1"/>
  <c r="G165" i="49"/>
  <c r="AO115" i="49"/>
  <c r="AP816" i="49"/>
  <c r="AH117" i="49"/>
  <c r="V117" i="49"/>
  <c r="AB117" i="49" s="1"/>
  <c r="AM117" i="49"/>
  <c r="N117" i="49"/>
  <c r="AU13" i="44"/>
  <c r="L355" i="49"/>
  <c r="AR820" i="49"/>
  <c r="AD819" i="49"/>
  <c r="AQ819" i="49"/>
  <c r="T36" i="34" s="1"/>
  <c r="AO162" i="49"/>
  <c r="AP823" i="49"/>
  <c r="AQ810" i="49"/>
  <c r="T27" i="34" s="1"/>
  <c r="AD810" i="49"/>
  <c r="T163" i="49"/>
  <c r="Z163" i="49" s="1"/>
  <c r="AP163" i="49" s="1"/>
  <c r="AN162" i="49"/>
  <c r="AI162" i="49"/>
  <c r="W162" i="49"/>
  <c r="AC162" i="49" s="1"/>
  <c r="AQ812" i="49"/>
  <c r="T29" i="34" s="1"/>
  <c r="AD812" i="49"/>
  <c r="AS811" i="49"/>
  <c r="AD815" i="49"/>
  <c r="AQ815" i="49"/>
  <c r="T32" i="34" s="1"/>
  <c r="V118" i="49"/>
  <c r="AB118" i="49" s="1"/>
  <c r="AR118" i="49" s="1"/>
  <c r="AO212" i="49"/>
  <c r="Q166" i="49"/>
  <c r="AG166" i="49" s="1"/>
  <c r="S350" i="49"/>
  <c r="Y350" i="49" s="1"/>
  <c r="AO350" i="49" s="1"/>
  <c r="AD817" i="49"/>
  <c r="AQ817" i="49"/>
  <c r="T34" i="34" s="1"/>
  <c r="AJ215" i="49"/>
  <c r="AE215" i="49"/>
  <c r="AA163" i="49"/>
  <c r="X163" i="49"/>
  <c r="AL165" i="49"/>
  <c r="AS816" i="49"/>
  <c r="AD816" i="49"/>
  <c r="AQ816" i="49"/>
  <c r="T33" i="34" s="1"/>
  <c r="K351" i="49"/>
  <c r="S304" i="49"/>
  <c r="Y304" i="49" s="1"/>
  <c r="AE304" i="49"/>
  <c r="AJ304" i="49"/>
  <c r="O306" i="49"/>
  <c r="P306" i="49" s="1"/>
  <c r="M306" i="49" s="1"/>
  <c r="G306" i="49"/>
  <c r="AQ162" i="49"/>
  <c r="F23" i="34" s="1"/>
  <c r="AD162" i="49"/>
  <c r="AS820" i="49"/>
  <c r="AO819" i="49"/>
  <c r="AR823" i="49"/>
  <c r="AQ823" i="49"/>
  <c r="T40" i="34" s="1"/>
  <c r="AD823" i="49"/>
  <c r="R164" i="49"/>
  <c r="U164" i="49" s="1"/>
  <c r="H164" i="49"/>
  <c r="AS812" i="49"/>
  <c r="AD822" i="49"/>
  <c r="AQ822" i="49"/>
  <c r="T39" i="34" s="1"/>
  <c r="T118" i="49"/>
  <c r="Z118" i="49" s="1"/>
  <c r="AP118" i="49" s="1"/>
  <c r="AD818" i="49"/>
  <c r="AQ818" i="49"/>
  <c r="T35" i="34" s="1"/>
  <c r="X214" i="49"/>
  <c r="AA214" i="49"/>
  <c r="O73" i="49"/>
  <c r="P73" i="49" s="1"/>
  <c r="M73" i="49" s="1"/>
  <c r="G73" i="49"/>
  <c r="AP826" i="49"/>
  <c r="AQ826" i="49"/>
  <c r="T43" i="34" s="1"/>
  <c r="AD826" i="49"/>
  <c r="AP116" i="49"/>
  <c r="AQ9" i="44"/>
  <c r="L167" i="49"/>
  <c r="AP817" i="49"/>
  <c r="V350" i="49"/>
  <c r="AB350" i="49" s="1"/>
  <c r="AR350" i="49" s="1"/>
  <c r="AN72" i="49"/>
  <c r="AI72" i="49"/>
  <c r="W72" i="49"/>
  <c r="AC72" i="49" s="1"/>
  <c r="K26" i="49"/>
  <c r="AQ213" i="49"/>
  <c r="G28" i="34" s="1"/>
  <c r="AD213" i="49"/>
  <c r="AQ828" i="49"/>
  <c r="T45" i="34" s="1"/>
  <c r="AD828" i="49"/>
  <c r="AS825" i="49"/>
  <c r="AO816" i="49"/>
  <c r="AP304" i="49"/>
  <c r="AS115" i="49"/>
  <c r="R260" i="49"/>
  <c r="U260" i="49" s="1"/>
  <c r="H260" i="49"/>
  <c r="AO812" i="49"/>
  <c r="O261" i="49"/>
  <c r="P261" i="49" s="1"/>
  <c r="G261" i="49"/>
  <c r="AO822" i="49"/>
  <c r="AR818" i="49"/>
  <c r="H119" i="49"/>
  <c r="R119" i="49"/>
  <c r="U119" i="49" s="1"/>
  <c r="AO826" i="49"/>
  <c r="AE349" i="49"/>
  <c r="S349" i="49"/>
  <c r="Y349" i="49" s="1"/>
  <c r="AJ349" i="49"/>
  <c r="X117" i="49"/>
  <c r="AA117" i="49"/>
  <c r="AO814" i="49"/>
  <c r="AR817" i="49"/>
  <c r="AK215" i="49"/>
  <c r="AF215" i="49"/>
  <c r="AQ6" i="44"/>
  <c r="L29" i="49"/>
  <c r="F28" i="49" s="1"/>
  <c r="AD304" i="49"/>
  <c r="AQ304" i="49"/>
  <c r="I27" i="34" s="1"/>
  <c r="O352" i="49"/>
  <c r="P352" i="49" s="1"/>
  <c r="K352" i="49" s="1"/>
  <c r="G352" i="49"/>
  <c r="AD827" i="49"/>
  <c r="AQ827" i="49"/>
  <c r="T44" i="34" s="1"/>
  <c r="G262" i="49"/>
  <c r="O262" i="49"/>
  <c r="P262" i="49" s="1"/>
  <c r="K262" i="49" s="1"/>
  <c r="Q863" i="49"/>
  <c r="Q860" i="49"/>
  <c r="Q870" i="49"/>
  <c r="Q861" i="49"/>
  <c r="Q866" i="49"/>
  <c r="Q867" i="49"/>
  <c r="Q859" i="49"/>
  <c r="Q869" i="49"/>
  <c r="Q872" i="49"/>
  <c r="Q873" i="49"/>
  <c r="Q874" i="49"/>
  <c r="Q862" i="49"/>
  <c r="Q871" i="49"/>
  <c r="Q868" i="49"/>
  <c r="Q865" i="49"/>
  <c r="Q864" i="49"/>
  <c r="Q875" i="49"/>
  <c r="Q858" i="49"/>
  <c r="AJ118" i="49"/>
  <c r="AE118" i="49"/>
  <c r="S118" i="49"/>
  <c r="Y118" i="49" s="1"/>
  <c r="AO825" i="49"/>
  <c r="AD825" i="49"/>
  <c r="AQ825" i="49"/>
  <c r="T42" i="34" s="1"/>
  <c r="H351" i="49"/>
  <c r="R351" i="49"/>
  <c r="U351" i="49" s="1"/>
  <c r="AO161" i="49"/>
  <c r="AP819" i="49"/>
  <c r="AD824" i="49"/>
  <c r="AQ824" i="49"/>
  <c r="T41" i="34" s="1"/>
  <c r="AA259" i="49"/>
  <c r="X259" i="49"/>
  <c r="AD349" i="49"/>
  <c r="AQ349" i="49"/>
  <c r="J26" i="34" s="1"/>
  <c r="AA118" i="49"/>
  <c r="X118" i="49"/>
  <c r="AS161" i="49"/>
  <c r="AS822" i="49"/>
  <c r="AD821" i="49"/>
  <c r="AQ821" i="49"/>
  <c r="T38" i="34" s="1"/>
  <c r="AS818" i="49"/>
  <c r="Q121" i="49"/>
  <c r="AL121" i="49" s="1"/>
  <c r="T350" i="49"/>
  <c r="Z350" i="49" s="1"/>
  <c r="AS826" i="49"/>
  <c r="W118" i="49"/>
  <c r="AC118" i="49" s="1"/>
  <c r="AS118" i="49" s="1"/>
  <c r="AP349" i="49"/>
  <c r="AS817" i="49"/>
  <c r="V72" i="49"/>
  <c r="AB72" i="49" s="1"/>
  <c r="AR72" i="49" s="1"/>
  <c r="AM215" i="49"/>
  <c r="AH215" i="49"/>
  <c r="Q28" i="49"/>
  <c r="AL28" i="49" s="1"/>
  <c r="Q308" i="49"/>
  <c r="AG308" i="49" s="1"/>
  <c r="AR824" i="49"/>
  <c r="AP824" i="49"/>
  <c r="V163" i="49"/>
  <c r="AB163" i="49" s="1"/>
  <c r="AR163" i="49" s="1"/>
  <c r="F353" i="49"/>
  <c r="AS823" i="49"/>
  <c r="F216" i="49"/>
  <c r="Q263" i="49"/>
  <c r="AL263" i="49" s="1"/>
  <c r="F263" i="49"/>
  <c r="AR822" i="49"/>
  <c r="AR821" i="49"/>
  <c r="AP818" i="49"/>
  <c r="X72" i="49"/>
  <c r="AA72" i="49"/>
  <c r="AO213" i="49"/>
  <c r="AR8" i="44"/>
  <c r="L122" i="49"/>
  <c r="AR826" i="49"/>
  <c r="Q75" i="49"/>
  <c r="AL75" i="49" s="1"/>
  <c r="F120" i="49"/>
  <c r="AS814" i="49"/>
  <c r="AP814" i="49"/>
  <c r="S117" i="49"/>
  <c r="Y117" i="49" s="1"/>
  <c r="AJ117" i="49"/>
  <c r="AE117" i="49"/>
  <c r="R26" i="49"/>
  <c r="U26" i="49" s="1"/>
  <c r="H26" i="49"/>
  <c r="AQ814" i="49"/>
  <c r="T31" i="34" s="1"/>
  <c r="AD814" i="49"/>
  <c r="AM259" i="49"/>
  <c r="AH259" i="49"/>
  <c r="V259" i="49"/>
  <c r="AB259" i="49" s="1"/>
  <c r="N259" i="49"/>
  <c r="AF214" i="49"/>
  <c r="T214" i="49"/>
  <c r="Z214" i="49" s="1"/>
  <c r="AK214" i="49"/>
  <c r="J214" i="49"/>
  <c r="R215" i="49"/>
  <c r="U215" i="49" s="1"/>
  <c r="H215" i="49"/>
  <c r="N30" i="31"/>
  <c r="L31" i="31"/>
  <c r="J31" i="31"/>
  <c r="K31" i="31" s="1"/>
  <c r="M31" i="31"/>
  <c r="L32" i="41"/>
  <c r="I32" i="31" s="1"/>
  <c r="F32" i="31"/>
  <c r="G33" i="41"/>
  <c r="AF25" i="49" l="1"/>
  <c r="AG636" i="49"/>
  <c r="AO72" i="49"/>
  <c r="AM494" i="49"/>
  <c r="F404" i="49"/>
  <c r="AJ401" i="49"/>
  <c r="AH305" i="49"/>
  <c r="AH494" i="49"/>
  <c r="AS828" i="49"/>
  <c r="AF401" i="49"/>
  <c r="S773" i="49"/>
  <c r="Y773" i="49" s="1"/>
  <c r="AE773" i="49"/>
  <c r="AJ773" i="49"/>
  <c r="AK401" i="49"/>
  <c r="V305" i="49"/>
  <c r="AB305" i="49" s="1"/>
  <c r="W633" i="49"/>
  <c r="AC633" i="49" s="1"/>
  <c r="AS633" i="49" s="1"/>
  <c r="M634" i="49"/>
  <c r="N634" i="49" s="1"/>
  <c r="AO400" i="49"/>
  <c r="O403" i="49"/>
  <c r="P403" i="49" s="1"/>
  <c r="AS678" i="49"/>
  <c r="J634" i="49"/>
  <c r="AJ634" i="49" s="1"/>
  <c r="T633" i="49"/>
  <c r="Z633" i="49" s="1"/>
  <c r="AP633" i="49" s="1"/>
  <c r="AF634" i="49"/>
  <c r="AO726" i="49"/>
  <c r="N305" i="49"/>
  <c r="W305" i="49" s="1"/>
  <c r="AC305" i="49" s="1"/>
  <c r="J25" i="49"/>
  <c r="AE25" i="49" s="1"/>
  <c r="AO399" i="49"/>
  <c r="V633" i="49"/>
  <c r="AB633" i="49" s="1"/>
  <c r="AR633" i="49" s="1"/>
  <c r="AS493" i="49"/>
  <c r="V401" i="49"/>
  <c r="AB401" i="49" s="1"/>
  <c r="AR401" i="49" s="1"/>
  <c r="F777" i="49"/>
  <c r="AP632" i="49"/>
  <c r="AO772" i="49"/>
  <c r="AF260" i="49"/>
  <c r="AE260" i="49"/>
  <c r="AO585" i="49"/>
  <c r="AO680" i="49"/>
  <c r="M496" i="49"/>
  <c r="AS632" i="49"/>
  <c r="AS447" i="49"/>
  <c r="AO447" i="49"/>
  <c r="AO493" i="49"/>
  <c r="V681" i="49"/>
  <c r="AB681" i="49" s="1"/>
  <c r="AR681" i="49" s="1"/>
  <c r="AP350" i="49"/>
  <c r="AP727" i="49"/>
  <c r="K775" i="49"/>
  <c r="AK775" i="49" s="1"/>
  <c r="AO586" i="49"/>
  <c r="AR539" i="49"/>
  <c r="AG777" i="49"/>
  <c r="AO538" i="49"/>
  <c r="AO587" i="49"/>
  <c r="AS680" i="49"/>
  <c r="AR827" i="49"/>
  <c r="M495" i="49"/>
  <c r="N495" i="49" s="1"/>
  <c r="AR538" i="49"/>
  <c r="AO539" i="49"/>
  <c r="AO678" i="49"/>
  <c r="AS727" i="49"/>
  <c r="AG590" i="49"/>
  <c r="T774" i="49"/>
  <c r="Z774" i="49" s="1"/>
  <c r="AP774" i="49" s="1"/>
  <c r="AE633" i="49"/>
  <c r="K541" i="49"/>
  <c r="J541" i="49" s="1"/>
  <c r="AE541" i="49" s="1"/>
  <c r="K589" i="49"/>
  <c r="T589" i="49" s="1"/>
  <c r="Z589" i="49" s="1"/>
  <c r="AL404" i="49"/>
  <c r="AJ728" i="49"/>
  <c r="AE728" i="49"/>
  <c r="AF496" i="49"/>
  <c r="AK496" i="49"/>
  <c r="J496" i="49"/>
  <c r="AM589" i="49"/>
  <c r="AH589" i="49"/>
  <c r="N589" i="49"/>
  <c r="O404" i="49"/>
  <c r="P404" i="49" s="1"/>
  <c r="M404" i="49" s="1"/>
  <c r="N404" i="49" s="1"/>
  <c r="G404" i="49"/>
  <c r="G451" i="49"/>
  <c r="O451" i="49"/>
  <c r="P451" i="49" s="1"/>
  <c r="M451" i="49" s="1"/>
  <c r="AH635" i="49"/>
  <c r="AM635" i="49"/>
  <c r="N635" i="49"/>
  <c r="AF402" i="49"/>
  <c r="AK402" i="49"/>
  <c r="J402" i="49"/>
  <c r="AH775" i="49"/>
  <c r="AM775" i="49"/>
  <c r="N775" i="49"/>
  <c r="AD539" i="49"/>
  <c r="AQ539" i="49"/>
  <c r="N32" i="34" s="1"/>
  <c r="Q543" i="49"/>
  <c r="O682" i="49"/>
  <c r="P682" i="49" s="1"/>
  <c r="M682" i="49" s="1"/>
  <c r="G682" i="49"/>
  <c r="K635" i="49"/>
  <c r="T681" i="49"/>
  <c r="Z681" i="49" s="1"/>
  <c r="AK681" i="49"/>
  <c r="AF681" i="49"/>
  <c r="J681" i="49"/>
  <c r="Q637" i="49"/>
  <c r="AL637" i="49" s="1"/>
  <c r="BC21" i="44"/>
  <c r="L685" i="49"/>
  <c r="M728" i="49"/>
  <c r="M402" i="49"/>
  <c r="AG683" i="49"/>
  <c r="X448" i="49"/>
  <c r="AA448" i="49"/>
  <c r="AD632" i="49"/>
  <c r="AQ632" i="49"/>
  <c r="P33" i="34" s="1"/>
  <c r="AK450" i="49"/>
  <c r="AF450" i="49"/>
  <c r="H496" i="49"/>
  <c r="R496" i="49"/>
  <c r="U496" i="49" s="1"/>
  <c r="S494" i="49"/>
  <c r="Y494" i="49" s="1"/>
  <c r="AJ494" i="49"/>
  <c r="AE494" i="49"/>
  <c r="S448" i="49"/>
  <c r="Y448" i="49"/>
  <c r="AJ448" i="49"/>
  <c r="AE448" i="49"/>
  <c r="W539" i="49"/>
  <c r="AC539" i="49" s="1"/>
  <c r="AI539" i="49"/>
  <c r="AN539" i="49"/>
  <c r="AO304" i="49"/>
  <c r="AZ17" i="44"/>
  <c r="L544" i="49"/>
  <c r="Q731" i="49"/>
  <c r="V588" i="49"/>
  <c r="AB588" i="49" s="1"/>
  <c r="AH588" i="49"/>
  <c r="AM588" i="49"/>
  <c r="N588" i="49"/>
  <c r="L638" i="49"/>
  <c r="BB20" i="44"/>
  <c r="F730" i="49"/>
  <c r="AD587" i="49"/>
  <c r="AQ587" i="49"/>
  <c r="O34" i="34" s="1"/>
  <c r="W538" i="49"/>
  <c r="AC538" i="49" s="1"/>
  <c r="AN538" i="49"/>
  <c r="AI538" i="49"/>
  <c r="H775" i="49"/>
  <c r="R775" i="49"/>
  <c r="U775" i="49" s="1"/>
  <c r="W401" i="49"/>
  <c r="AC401" i="49" s="1"/>
  <c r="AS401" i="49" s="1"/>
  <c r="AQ727" i="49"/>
  <c r="R36" i="34" s="1"/>
  <c r="AD727" i="49"/>
  <c r="X449" i="49"/>
  <c r="AA449" i="49"/>
  <c r="T448" i="49"/>
  <c r="Z448" i="49" s="1"/>
  <c r="AP448" i="49" s="1"/>
  <c r="S540" i="49"/>
  <c r="Y540" i="49" s="1"/>
  <c r="AJ540" i="49"/>
  <c r="AE540" i="49"/>
  <c r="AF541" i="49"/>
  <c r="Q684" i="49"/>
  <c r="AL684" i="49" s="1"/>
  <c r="F121" i="49"/>
  <c r="V774" i="49"/>
  <c r="AB774" i="49" s="1"/>
  <c r="AM774" i="49"/>
  <c r="AH774" i="49"/>
  <c r="N774" i="49"/>
  <c r="H589" i="49"/>
  <c r="R589" i="49"/>
  <c r="U589" i="49" s="1"/>
  <c r="BD22" i="44"/>
  <c r="L732" i="49"/>
  <c r="AL542" i="49"/>
  <c r="Q498" i="49"/>
  <c r="AL498" i="49" s="1"/>
  <c r="AG497" i="49"/>
  <c r="AF728" i="49"/>
  <c r="AK728" i="49"/>
  <c r="AQ447" i="49"/>
  <c r="L32" i="34" s="1"/>
  <c r="AD447" i="49"/>
  <c r="X494" i="49"/>
  <c r="AA494" i="49"/>
  <c r="X774" i="49"/>
  <c r="AA774" i="49"/>
  <c r="AM541" i="49"/>
  <c r="AH541" i="49"/>
  <c r="T634" i="49"/>
  <c r="Z634" i="49" s="1"/>
  <c r="AP634" i="49" s="1"/>
  <c r="S588" i="49"/>
  <c r="Y588" i="49" s="1"/>
  <c r="AE588" i="49"/>
  <c r="AJ588" i="49"/>
  <c r="AH496" i="49"/>
  <c r="AM496" i="49"/>
  <c r="F75" i="49"/>
  <c r="AG121" i="49"/>
  <c r="AS304" i="49"/>
  <c r="W681" i="49"/>
  <c r="AC681" i="49" s="1"/>
  <c r="AN681" i="49"/>
  <c r="AI681" i="49"/>
  <c r="H635" i="49"/>
  <c r="R635" i="49"/>
  <c r="U635" i="49" s="1"/>
  <c r="BA16" i="44"/>
  <c r="L499" i="49"/>
  <c r="AJ495" i="49"/>
  <c r="AE495" i="49"/>
  <c r="H728" i="49"/>
  <c r="R728" i="49"/>
  <c r="U728" i="49" s="1"/>
  <c r="F636" i="49"/>
  <c r="H402" i="49"/>
  <c r="R402" i="49"/>
  <c r="U402" i="49" s="1"/>
  <c r="Q405" i="49"/>
  <c r="AG405" i="49" s="1"/>
  <c r="X634" i="49"/>
  <c r="AA634" i="49"/>
  <c r="S633" i="49"/>
  <c r="Y633" i="49" s="1"/>
  <c r="H541" i="49"/>
  <c r="R541" i="49"/>
  <c r="U541" i="49" s="1"/>
  <c r="S774" i="49"/>
  <c r="Y774" i="49" s="1"/>
  <c r="AJ774" i="49"/>
  <c r="AE774" i="49"/>
  <c r="H450" i="49"/>
  <c r="R450" i="49"/>
  <c r="U450" i="49" s="1"/>
  <c r="K875" i="49"/>
  <c r="AK875" i="49" s="1"/>
  <c r="M875" i="49"/>
  <c r="AM875" i="49" s="1"/>
  <c r="X588" i="49"/>
  <c r="AA588" i="49"/>
  <c r="Q452" i="49"/>
  <c r="AL452" i="49" s="1"/>
  <c r="O729" i="49"/>
  <c r="P729" i="49" s="1"/>
  <c r="K729" i="49" s="1"/>
  <c r="G729" i="49"/>
  <c r="AL730" i="49"/>
  <c r="AM495" i="49"/>
  <c r="Q778" i="49"/>
  <c r="AG778" i="49" s="1"/>
  <c r="X401" i="49"/>
  <c r="AA401" i="49"/>
  <c r="F683" i="49"/>
  <c r="V494" i="49"/>
  <c r="AB494" i="49" s="1"/>
  <c r="AZ14" i="44"/>
  <c r="L406" i="49"/>
  <c r="X540" i="49"/>
  <c r="AA540" i="49"/>
  <c r="S401" i="49"/>
  <c r="Y401" i="49" s="1"/>
  <c r="AO401" i="49" s="1"/>
  <c r="T829" i="49"/>
  <c r="Z829" i="49" s="1"/>
  <c r="J829" i="49"/>
  <c r="AK829" i="49"/>
  <c r="AF829" i="49"/>
  <c r="V448" i="49"/>
  <c r="AB448" i="49" s="1"/>
  <c r="AR448" i="49" s="1"/>
  <c r="J450" i="49"/>
  <c r="N496" i="49"/>
  <c r="AM634" i="49"/>
  <c r="AH634" i="49"/>
  <c r="V874" i="49"/>
  <c r="AB874" i="49" s="1"/>
  <c r="N874" i="49"/>
  <c r="W874" i="49" s="1"/>
  <c r="G777" i="49"/>
  <c r="O777" i="49"/>
  <c r="P777" i="49" s="1"/>
  <c r="K777" i="49" s="1"/>
  <c r="J777" i="49" s="1"/>
  <c r="AS72" i="49"/>
  <c r="AO163" i="49"/>
  <c r="G74" i="49"/>
  <c r="R74" i="49" s="1"/>
  <c r="U74" i="49" s="1"/>
  <c r="AP72" i="49"/>
  <c r="S449" i="49"/>
  <c r="Y449" i="49" s="1"/>
  <c r="AE449" i="49"/>
  <c r="AJ449" i="49"/>
  <c r="AL451" i="49"/>
  <c r="BA15" i="44"/>
  <c r="L453" i="49"/>
  <c r="F452" i="49" s="1"/>
  <c r="V449" i="49"/>
  <c r="AB449" i="49" s="1"/>
  <c r="AM449" i="49"/>
  <c r="AH449" i="49"/>
  <c r="N449" i="49"/>
  <c r="G776" i="49"/>
  <c r="O776" i="49"/>
  <c r="P776" i="49" s="1"/>
  <c r="K776" i="49" s="1"/>
  <c r="J776" i="49" s="1"/>
  <c r="AK495" i="49"/>
  <c r="AF495" i="49"/>
  <c r="BE23" i="44"/>
  <c r="L779" i="49"/>
  <c r="AQ538" i="49"/>
  <c r="N31" i="34" s="1"/>
  <c r="AD538" i="49"/>
  <c r="S828" i="49"/>
  <c r="Y828" i="49" s="1"/>
  <c r="AE828" i="49"/>
  <c r="AJ828" i="49"/>
  <c r="T401" i="49"/>
  <c r="Z401" i="49" s="1"/>
  <c r="AP401" i="49" s="1"/>
  <c r="X681" i="49"/>
  <c r="AA681" i="49"/>
  <c r="AD679" i="49"/>
  <c r="AQ679" i="49"/>
  <c r="Q34" i="34" s="1"/>
  <c r="V829" i="49"/>
  <c r="AB829" i="49" s="1"/>
  <c r="N829" i="49"/>
  <c r="AM829" i="49"/>
  <c r="AH829" i="49"/>
  <c r="T449" i="49"/>
  <c r="Z449" i="49" s="1"/>
  <c r="AP449" i="49" s="1"/>
  <c r="S634" i="49"/>
  <c r="Y634" i="49" s="1"/>
  <c r="T494" i="49"/>
  <c r="Z494" i="49" s="1"/>
  <c r="AP494" i="49" s="1"/>
  <c r="BB19" i="44"/>
  <c r="L592" i="49"/>
  <c r="AI541" i="49"/>
  <c r="AN541" i="49"/>
  <c r="AR259" i="49"/>
  <c r="AS162" i="49"/>
  <c r="AK260" i="49"/>
  <c r="O74" i="49"/>
  <c r="P74" i="49" s="1"/>
  <c r="K74" i="49" s="1"/>
  <c r="J74" i="49" s="1"/>
  <c r="S827" i="49"/>
  <c r="Y827" i="49" s="1"/>
  <c r="AE827" i="49"/>
  <c r="AJ827" i="49"/>
  <c r="S727" i="49"/>
  <c r="Y727" i="49" s="1"/>
  <c r="AE727" i="49"/>
  <c r="AJ727" i="49"/>
  <c r="W448" i="49"/>
  <c r="AC448" i="49" s="1"/>
  <c r="AN448" i="49"/>
  <c r="AI448" i="49"/>
  <c r="F542" i="49"/>
  <c r="T874" i="49"/>
  <c r="Z874" i="49" s="1"/>
  <c r="J874" i="49"/>
  <c r="S874" i="49" s="1"/>
  <c r="H495" i="49"/>
  <c r="R495" i="49"/>
  <c r="U495" i="49" s="1"/>
  <c r="W494" i="49"/>
  <c r="AC494" i="49" s="1"/>
  <c r="AN494" i="49"/>
  <c r="AI494" i="49"/>
  <c r="V540" i="49"/>
  <c r="AB540" i="49" s="1"/>
  <c r="AM540" i="49"/>
  <c r="AH540" i="49"/>
  <c r="N540" i="49"/>
  <c r="F497" i="49"/>
  <c r="AQ680" i="49"/>
  <c r="Q35" i="34" s="1"/>
  <c r="AD680" i="49"/>
  <c r="G590" i="49"/>
  <c r="O590" i="49"/>
  <c r="P590" i="49" s="1"/>
  <c r="M590" i="49" s="1"/>
  <c r="Q591" i="49"/>
  <c r="AL591" i="49" s="1"/>
  <c r="H403" i="49"/>
  <c r="R403" i="49"/>
  <c r="U403" i="49" s="1"/>
  <c r="X633" i="49"/>
  <c r="AA633" i="49"/>
  <c r="W827" i="49"/>
  <c r="AC827" i="49" s="1"/>
  <c r="AN827" i="49"/>
  <c r="AI827" i="49"/>
  <c r="M450" i="49"/>
  <c r="T540" i="49"/>
  <c r="Z540" i="49" s="1"/>
  <c r="AP540" i="49" s="1"/>
  <c r="T588" i="49"/>
  <c r="Z588" i="49" s="1"/>
  <c r="AP588" i="49" s="1"/>
  <c r="AG263" i="49"/>
  <c r="F354" i="49"/>
  <c r="G354" i="49" s="1"/>
  <c r="M307" i="49"/>
  <c r="AL308" i="49"/>
  <c r="M352" i="49"/>
  <c r="N352" i="49" s="1"/>
  <c r="AN352" i="49" s="1"/>
  <c r="AP214" i="49"/>
  <c r="AO71" i="49"/>
  <c r="AG75" i="49"/>
  <c r="M262" i="49"/>
  <c r="AH262" i="49" s="1"/>
  <c r="AR117" i="49"/>
  <c r="AO118" i="49"/>
  <c r="AS350" i="49"/>
  <c r="AO116" i="49"/>
  <c r="K27" i="49"/>
  <c r="AK27" i="49" s="1"/>
  <c r="O121" i="49"/>
  <c r="P121" i="49" s="1"/>
  <c r="M121" i="49" s="1"/>
  <c r="G121" i="49"/>
  <c r="AK262" i="49"/>
  <c r="AF262" i="49"/>
  <c r="J262" i="49"/>
  <c r="M261" i="49"/>
  <c r="K261" i="49"/>
  <c r="AH73" i="49"/>
  <c r="AM73" i="49"/>
  <c r="N73" i="49"/>
  <c r="AH27" i="49"/>
  <c r="AM27" i="49"/>
  <c r="N27" i="49"/>
  <c r="AI259" i="49"/>
  <c r="W259" i="49"/>
  <c r="AC259" i="49" s="1"/>
  <c r="AN259" i="49"/>
  <c r="AK352" i="49"/>
  <c r="AF352" i="49"/>
  <c r="G308" i="49"/>
  <c r="O308" i="49"/>
  <c r="P308" i="49" s="1"/>
  <c r="M308" i="49" s="1"/>
  <c r="N308" i="49" s="1"/>
  <c r="AO349" i="49"/>
  <c r="AL166" i="49"/>
  <c r="V351" i="49"/>
  <c r="AB351" i="49" s="1"/>
  <c r="AR351" i="49" s="1"/>
  <c r="AN305" i="49"/>
  <c r="AI305" i="49"/>
  <c r="AG861" i="49"/>
  <c r="AL861" i="49"/>
  <c r="AF861" i="49"/>
  <c r="AA861" i="49"/>
  <c r="AK861" i="49"/>
  <c r="AH861" i="49"/>
  <c r="AM861" i="49"/>
  <c r="AJ861" i="49"/>
  <c r="AE861" i="49"/>
  <c r="AC861" i="49"/>
  <c r="AI861" i="49"/>
  <c r="Y861" i="49"/>
  <c r="AN861" i="49"/>
  <c r="Z861" i="49"/>
  <c r="AB861" i="49"/>
  <c r="AE259" i="49"/>
  <c r="S259" i="49"/>
  <c r="Y259" i="49" s="1"/>
  <c r="AJ259" i="49"/>
  <c r="AL217" i="49"/>
  <c r="AO117" i="49"/>
  <c r="G75" i="49"/>
  <c r="O75" i="49"/>
  <c r="P75" i="49" s="1"/>
  <c r="AQ72" i="49"/>
  <c r="D25" i="34" s="1"/>
  <c r="AD72" i="49"/>
  <c r="AG28" i="49"/>
  <c r="AL874" i="49"/>
  <c r="AG874" i="49"/>
  <c r="AA874" i="49"/>
  <c r="AH874" i="49"/>
  <c r="AF874" i="49"/>
  <c r="AM874" i="49"/>
  <c r="AK874" i="49"/>
  <c r="AG870" i="49"/>
  <c r="AL870" i="49"/>
  <c r="AH870" i="49"/>
  <c r="AK870" i="49"/>
  <c r="AF870" i="49"/>
  <c r="AM870" i="49"/>
  <c r="AA870" i="49"/>
  <c r="AJ870" i="49"/>
  <c r="AI870" i="49"/>
  <c r="AC870" i="49"/>
  <c r="AE870" i="49"/>
  <c r="AN870" i="49"/>
  <c r="Y870" i="49"/>
  <c r="AB870" i="49"/>
  <c r="Z870" i="49"/>
  <c r="R262" i="49"/>
  <c r="U262" i="49" s="1"/>
  <c r="H262" i="49"/>
  <c r="AD214" i="49"/>
  <c r="AQ214" i="49"/>
  <c r="G29" i="34" s="1"/>
  <c r="T260" i="49"/>
  <c r="Z260" i="49" s="1"/>
  <c r="AP259" i="49"/>
  <c r="S260" i="49"/>
  <c r="Y260" i="49" s="1"/>
  <c r="AO260" i="49" s="1"/>
  <c r="R27" i="49"/>
  <c r="U27" i="49" s="1"/>
  <c r="H27" i="49"/>
  <c r="W215" i="49"/>
  <c r="AC215" i="49" s="1"/>
  <c r="AS215" i="49" s="1"/>
  <c r="V25" i="49"/>
  <c r="AB25" i="49" s="1"/>
  <c r="AR25" i="49" s="1"/>
  <c r="G353" i="49"/>
  <c r="O353" i="49"/>
  <c r="P353" i="49" s="1"/>
  <c r="K353" i="49" s="1"/>
  <c r="AH306" i="49"/>
  <c r="AM306" i="49"/>
  <c r="AK307" i="49"/>
  <c r="AF307" i="49"/>
  <c r="T164" i="49"/>
  <c r="Z164" i="49" s="1"/>
  <c r="AK164" i="49"/>
  <c r="AF164" i="49"/>
  <c r="J164" i="49"/>
  <c r="O28" i="49"/>
  <c r="P28" i="49" s="1"/>
  <c r="M28" i="49" s="1"/>
  <c r="G28" i="49"/>
  <c r="X215" i="49"/>
  <c r="AA215" i="49"/>
  <c r="G263" i="49"/>
  <c r="O263" i="49"/>
  <c r="P263" i="49" s="1"/>
  <c r="S25" i="49"/>
  <c r="Y25" i="49" s="1"/>
  <c r="AQ259" i="49"/>
  <c r="H28" i="34" s="1"/>
  <c r="AD259" i="49"/>
  <c r="AG858" i="49"/>
  <c r="AL858" i="49"/>
  <c r="AA858" i="49"/>
  <c r="AG873" i="49"/>
  <c r="AL873" i="49"/>
  <c r="AK873" i="49"/>
  <c r="AF873" i="49"/>
  <c r="AJ873" i="49"/>
  <c r="AM873" i="49"/>
  <c r="AE873" i="49"/>
  <c r="AH873" i="49"/>
  <c r="Y873" i="49"/>
  <c r="AA873" i="49"/>
  <c r="AB873" i="49"/>
  <c r="AI873" i="49"/>
  <c r="AN873" i="49"/>
  <c r="Z873" i="49"/>
  <c r="AC873" i="49"/>
  <c r="AG860" i="49"/>
  <c r="AL860" i="49"/>
  <c r="AH860" i="49"/>
  <c r="AM860" i="49"/>
  <c r="AA860" i="49"/>
  <c r="AK860" i="49"/>
  <c r="AI860" i="49"/>
  <c r="AF860" i="49"/>
  <c r="AC860" i="49"/>
  <c r="AN860" i="49"/>
  <c r="AE860" i="49"/>
  <c r="AJ860" i="49"/>
  <c r="Z860" i="49"/>
  <c r="Y860" i="49"/>
  <c r="AB860" i="49"/>
  <c r="X260" i="49"/>
  <c r="AA260" i="49"/>
  <c r="AR305" i="49"/>
  <c r="R307" i="49"/>
  <c r="U307" i="49" s="1"/>
  <c r="H307" i="49"/>
  <c r="AL354" i="49"/>
  <c r="Q309" i="49"/>
  <c r="AG309" i="49" s="1"/>
  <c r="AN164" i="49"/>
  <c r="AI164" i="49"/>
  <c r="W164" i="49"/>
  <c r="AC164" i="49" s="1"/>
  <c r="AM119" i="49"/>
  <c r="AH119" i="49"/>
  <c r="V119" i="49"/>
  <c r="AB119" i="49" s="1"/>
  <c r="N119" i="49"/>
  <c r="AN260" i="49"/>
  <c r="AI260" i="49"/>
  <c r="W260" i="49"/>
  <c r="AC260" i="49" s="1"/>
  <c r="AJ305" i="49"/>
  <c r="AE305" i="49"/>
  <c r="S305" i="49"/>
  <c r="Y305" i="49" s="1"/>
  <c r="AG866" i="49"/>
  <c r="AL866" i="49"/>
  <c r="AH866" i="49"/>
  <c r="AM866" i="49"/>
  <c r="AF866" i="49"/>
  <c r="Z866" i="49"/>
  <c r="AA866" i="49"/>
  <c r="AK866" i="49"/>
  <c r="AJ866" i="49"/>
  <c r="AN866" i="49"/>
  <c r="AI866" i="49"/>
  <c r="AE866" i="49"/>
  <c r="AB866" i="49"/>
  <c r="Y866" i="49"/>
  <c r="AC866" i="49"/>
  <c r="H73" i="49"/>
  <c r="R73" i="49"/>
  <c r="U73" i="49" s="1"/>
  <c r="X351" i="49"/>
  <c r="AA351" i="49"/>
  <c r="H352" i="49"/>
  <c r="R352" i="49"/>
  <c r="U352" i="49" s="1"/>
  <c r="AE214" i="49"/>
  <c r="S214" i="49"/>
  <c r="Y214" i="49" s="1"/>
  <c r="AJ214" i="49"/>
  <c r="AL875" i="49"/>
  <c r="AG875" i="49"/>
  <c r="AA875" i="49"/>
  <c r="AL872" i="49"/>
  <c r="AG872" i="49"/>
  <c r="AM872" i="49"/>
  <c r="AF872" i="49"/>
  <c r="AK872" i="49"/>
  <c r="AA872" i="49"/>
  <c r="AH872" i="49"/>
  <c r="AJ872" i="49"/>
  <c r="AN872" i="49"/>
  <c r="AE872" i="49"/>
  <c r="AI872" i="49"/>
  <c r="Y872" i="49"/>
  <c r="Z872" i="49"/>
  <c r="AC872" i="49"/>
  <c r="AB872" i="49"/>
  <c r="AG863" i="49"/>
  <c r="AL863" i="49"/>
  <c r="AK863" i="49"/>
  <c r="AF863" i="49"/>
  <c r="AE863" i="49"/>
  <c r="Y863" i="49"/>
  <c r="AA863" i="49"/>
  <c r="AM863" i="49"/>
  <c r="AJ863" i="49"/>
  <c r="AH863" i="49"/>
  <c r="AB863" i="49"/>
  <c r="AI863" i="49"/>
  <c r="AN863" i="49"/>
  <c r="Z863" i="49"/>
  <c r="AC863" i="49"/>
  <c r="H261" i="49"/>
  <c r="R261" i="49"/>
  <c r="U261" i="49" s="1"/>
  <c r="X164" i="49"/>
  <c r="AA164" i="49"/>
  <c r="AQ163" i="49"/>
  <c r="F24" i="34" s="1"/>
  <c r="AD163" i="49"/>
  <c r="Q355" i="49"/>
  <c r="AG355" i="49" s="1"/>
  <c r="Q264" i="49"/>
  <c r="AL264" i="49" s="1"/>
  <c r="AD350" i="49"/>
  <c r="AQ350" i="49"/>
  <c r="J27" i="34" s="1"/>
  <c r="AV12" i="44"/>
  <c r="L310" i="49"/>
  <c r="F309" i="49" s="1"/>
  <c r="V26" i="49"/>
  <c r="AB26" i="49" s="1"/>
  <c r="AR26" i="49" s="1"/>
  <c r="AK119" i="49"/>
  <c r="AF119" i="49"/>
  <c r="T119" i="49"/>
  <c r="Z119" i="49" s="1"/>
  <c r="J119" i="49"/>
  <c r="AS7" i="44"/>
  <c r="L77" i="49"/>
  <c r="F76" i="49" s="1"/>
  <c r="AL862" i="49"/>
  <c r="AG862" i="49"/>
  <c r="AK862" i="49"/>
  <c r="AM862" i="49"/>
  <c r="AF862" i="49"/>
  <c r="AB862" i="49"/>
  <c r="AA862" i="49"/>
  <c r="AH862" i="49"/>
  <c r="Z862" i="49"/>
  <c r="AI862" i="49"/>
  <c r="AJ862" i="49"/>
  <c r="AN862" i="49"/>
  <c r="AE862" i="49"/>
  <c r="Y862" i="49"/>
  <c r="AC862" i="49"/>
  <c r="O120" i="49"/>
  <c r="P120" i="49" s="1"/>
  <c r="M120" i="49" s="1"/>
  <c r="G120" i="49"/>
  <c r="AG864" i="49"/>
  <c r="AL864" i="49"/>
  <c r="AF864" i="49"/>
  <c r="AA864" i="49"/>
  <c r="Z864" i="49"/>
  <c r="AK864" i="49"/>
  <c r="AH864" i="49"/>
  <c r="AB864" i="49"/>
  <c r="AM864" i="49"/>
  <c r="AE864" i="49"/>
  <c r="AN864" i="49"/>
  <c r="AI864" i="49"/>
  <c r="AJ864" i="49"/>
  <c r="AC864" i="49"/>
  <c r="Y864" i="49"/>
  <c r="AG869" i="49"/>
  <c r="AL869" i="49"/>
  <c r="AK869" i="49"/>
  <c r="AM869" i="49"/>
  <c r="AA869" i="49"/>
  <c r="AF869" i="49"/>
  <c r="AH869" i="49"/>
  <c r="AE869" i="49"/>
  <c r="Y869" i="49"/>
  <c r="AN869" i="49"/>
  <c r="AI869" i="49"/>
  <c r="AJ869" i="49"/>
  <c r="AC869" i="49"/>
  <c r="AB869" i="49"/>
  <c r="Z869" i="49"/>
  <c r="J352" i="49"/>
  <c r="Q29" i="49"/>
  <c r="AG29" i="49" s="1"/>
  <c r="X119" i="49"/>
  <c r="AA119" i="49"/>
  <c r="K306" i="49"/>
  <c r="S215" i="49"/>
  <c r="Y215" i="49" s="1"/>
  <c r="AO215" i="49" s="1"/>
  <c r="AV13" i="44"/>
  <c r="L356" i="49"/>
  <c r="M165" i="49"/>
  <c r="AW11" i="44"/>
  <c r="L265" i="49"/>
  <c r="X305" i="49"/>
  <c r="AA305" i="49"/>
  <c r="AI214" i="49"/>
  <c r="W214" i="49"/>
  <c r="AC214" i="49" s="1"/>
  <c r="AN214" i="49"/>
  <c r="AS8" i="44"/>
  <c r="L123" i="49"/>
  <c r="F122" i="49" s="1"/>
  <c r="AF165" i="49"/>
  <c r="AK165" i="49"/>
  <c r="AI26" i="49"/>
  <c r="W26" i="49"/>
  <c r="AC26" i="49" s="1"/>
  <c r="AN26" i="49"/>
  <c r="AG865" i="49"/>
  <c r="AL865" i="49"/>
  <c r="AK865" i="49"/>
  <c r="AF865" i="49"/>
  <c r="AE865" i="49"/>
  <c r="Y865" i="49"/>
  <c r="AM865" i="49"/>
  <c r="AH865" i="49"/>
  <c r="AA865" i="49"/>
  <c r="AJ865" i="49"/>
  <c r="AB865" i="49"/>
  <c r="AI865" i="49"/>
  <c r="AC865" i="49"/>
  <c r="AN865" i="49"/>
  <c r="Z865" i="49"/>
  <c r="AI352" i="49"/>
  <c r="Q167" i="49"/>
  <c r="AG167" i="49" s="1"/>
  <c r="AF351" i="49"/>
  <c r="T351" i="49"/>
  <c r="Z351" i="49" s="1"/>
  <c r="AK351" i="49"/>
  <c r="J351" i="49"/>
  <c r="AN117" i="49"/>
  <c r="AI117" i="49"/>
  <c r="W117" i="49"/>
  <c r="AC117" i="49" s="1"/>
  <c r="J165" i="49"/>
  <c r="N307" i="49"/>
  <c r="Q218" i="49"/>
  <c r="AG218" i="49" s="1"/>
  <c r="AR214" i="49"/>
  <c r="AN351" i="49"/>
  <c r="AI351" i="49"/>
  <c r="W351" i="49"/>
  <c r="AC351" i="49" s="1"/>
  <c r="V260" i="49"/>
  <c r="AB260" i="49" s="1"/>
  <c r="AR260" i="49" s="1"/>
  <c r="AN25" i="49"/>
  <c r="AI25" i="49"/>
  <c r="W25" i="49"/>
  <c r="AC25" i="49" s="1"/>
  <c r="T305" i="49"/>
  <c r="Z305" i="49" s="1"/>
  <c r="AP305" i="49" s="1"/>
  <c r="AG871" i="49"/>
  <c r="AL871" i="49"/>
  <c r="AA871" i="49"/>
  <c r="AH871" i="49"/>
  <c r="AM871" i="49"/>
  <c r="AF871" i="49"/>
  <c r="AK871" i="49"/>
  <c r="AI871" i="49"/>
  <c r="AJ871" i="49"/>
  <c r="AE871" i="49"/>
  <c r="AN871" i="49"/>
  <c r="AB871" i="49"/>
  <c r="AC871" i="49"/>
  <c r="Z871" i="49"/>
  <c r="Y871" i="49"/>
  <c r="G216" i="49"/>
  <c r="O216" i="49"/>
  <c r="P216" i="49" s="1"/>
  <c r="AQ118" i="49"/>
  <c r="E25" i="34" s="1"/>
  <c r="AD118" i="49"/>
  <c r="AG859" i="49"/>
  <c r="AL859" i="49"/>
  <c r="AF859" i="49"/>
  <c r="AH859" i="49"/>
  <c r="Z859" i="49"/>
  <c r="AB859" i="49"/>
  <c r="AA859" i="49"/>
  <c r="AK859" i="49"/>
  <c r="AM859" i="49"/>
  <c r="AI859" i="49"/>
  <c r="AE859" i="49"/>
  <c r="AN859" i="49"/>
  <c r="AJ859" i="49"/>
  <c r="AC859" i="49"/>
  <c r="Y859" i="49"/>
  <c r="AR6" i="44"/>
  <c r="L30" i="49"/>
  <c r="F29" i="49" s="1"/>
  <c r="AD117" i="49"/>
  <c r="AQ117" i="49"/>
  <c r="E24" i="34" s="1"/>
  <c r="K73" i="49"/>
  <c r="N306" i="49"/>
  <c r="AA26" i="49"/>
  <c r="X26" i="49"/>
  <c r="Q122" i="49"/>
  <c r="AG122" i="49" s="1"/>
  <c r="V215" i="49"/>
  <c r="AB215" i="49" s="1"/>
  <c r="AR215" i="49" s="1"/>
  <c r="AG868" i="49"/>
  <c r="AL868" i="49"/>
  <c r="AK868" i="49"/>
  <c r="AF868" i="49"/>
  <c r="AH868" i="49"/>
  <c r="AE868" i="49"/>
  <c r="AA868" i="49"/>
  <c r="Y868" i="49"/>
  <c r="AM868" i="49"/>
  <c r="AJ868" i="49"/>
  <c r="AI868" i="49"/>
  <c r="AN868" i="49"/>
  <c r="Z868" i="49"/>
  <c r="AC868" i="49"/>
  <c r="AB868" i="49"/>
  <c r="AL867" i="49"/>
  <c r="AG867" i="49"/>
  <c r="AM867" i="49"/>
  <c r="AH867" i="49"/>
  <c r="AA867" i="49"/>
  <c r="AN867" i="49"/>
  <c r="AI867" i="49"/>
  <c r="AK867" i="49"/>
  <c r="Z867" i="49"/>
  <c r="AF867" i="49"/>
  <c r="AJ867" i="49"/>
  <c r="AE867" i="49"/>
  <c r="AC867" i="49"/>
  <c r="Y867" i="49"/>
  <c r="AB867" i="49"/>
  <c r="AH352" i="49"/>
  <c r="T215" i="49"/>
  <c r="Z215" i="49" s="1"/>
  <c r="AP215" i="49" s="1"/>
  <c r="AK26" i="49"/>
  <c r="AF26" i="49"/>
  <c r="T26" i="49"/>
  <c r="Z26" i="49" s="1"/>
  <c r="J26" i="49"/>
  <c r="AR9" i="44"/>
  <c r="L168" i="49"/>
  <c r="R306" i="49"/>
  <c r="U306" i="49" s="1"/>
  <c r="H306" i="49"/>
  <c r="F166" i="49"/>
  <c r="H165" i="49"/>
  <c r="R165" i="49"/>
  <c r="U165" i="49" s="1"/>
  <c r="J307" i="49"/>
  <c r="X25" i="49"/>
  <c r="AA25" i="49"/>
  <c r="AW10" i="44"/>
  <c r="L219" i="49"/>
  <c r="Q76" i="49"/>
  <c r="AG76" i="49" s="1"/>
  <c r="F217" i="49"/>
  <c r="T25" i="49"/>
  <c r="Z25" i="49" s="1"/>
  <c r="AP25" i="49" s="1"/>
  <c r="V164" i="49"/>
  <c r="AB164" i="49" s="1"/>
  <c r="AR164" i="49" s="1"/>
  <c r="F33" i="31"/>
  <c r="G34" i="41"/>
  <c r="L33" i="41"/>
  <c r="I33" i="31" s="1"/>
  <c r="L32" i="31"/>
  <c r="M32" i="31"/>
  <c r="J32" i="31"/>
  <c r="K32" i="31" s="1"/>
  <c r="N31" i="31"/>
  <c r="N262" i="49" l="1"/>
  <c r="AM262" i="49"/>
  <c r="AR494" i="49"/>
  <c r="AO773" i="49"/>
  <c r="AO449" i="49"/>
  <c r="J589" i="49"/>
  <c r="AJ541" i="49"/>
  <c r="J27" i="49"/>
  <c r="AJ27" i="49" s="1"/>
  <c r="M777" i="49"/>
  <c r="N777" i="49" s="1"/>
  <c r="V634" i="49"/>
  <c r="AB634" i="49" s="1"/>
  <c r="AK541" i="49"/>
  <c r="AF589" i="49"/>
  <c r="AJ25" i="49"/>
  <c r="AO25" i="49" s="1"/>
  <c r="AK589" i="49"/>
  <c r="AF27" i="49"/>
  <c r="Y874" i="49"/>
  <c r="K403" i="49"/>
  <c r="M403" i="49"/>
  <c r="W352" i="49"/>
  <c r="AC352" i="49" s="1"/>
  <c r="AS352" i="49" s="1"/>
  <c r="AI874" i="49"/>
  <c r="AN874" i="49"/>
  <c r="H74" i="49"/>
  <c r="AE874" i="49"/>
  <c r="AJ874" i="49"/>
  <c r="AO874" i="49" s="1"/>
  <c r="V496" i="49"/>
  <c r="AB496" i="49" s="1"/>
  <c r="AH875" i="49"/>
  <c r="AC874" i="49"/>
  <c r="AS494" i="49"/>
  <c r="AS448" i="49"/>
  <c r="AR774" i="49"/>
  <c r="W495" i="49"/>
  <c r="AC495" i="49" s="1"/>
  <c r="AM352" i="49"/>
  <c r="AF74" i="49"/>
  <c r="AE634" i="49"/>
  <c r="F731" i="49"/>
  <c r="G731" i="49" s="1"/>
  <c r="K404" i="49"/>
  <c r="J404" i="49" s="1"/>
  <c r="V352" i="49"/>
  <c r="AB352" i="49" s="1"/>
  <c r="AK74" i="49"/>
  <c r="AO828" i="49"/>
  <c r="AF775" i="49"/>
  <c r="K120" i="49"/>
  <c r="J120" i="49" s="1"/>
  <c r="AF875" i="49"/>
  <c r="J775" i="49"/>
  <c r="S775" i="49" s="1"/>
  <c r="Y775" i="49" s="1"/>
  <c r="AO633" i="49"/>
  <c r="AG498" i="49"/>
  <c r="F355" i="49"/>
  <c r="O355" i="49" s="1"/>
  <c r="P355" i="49" s="1"/>
  <c r="K355" i="49" s="1"/>
  <c r="J355" i="49" s="1"/>
  <c r="M353" i="49"/>
  <c r="F543" i="49"/>
  <c r="O543" i="49" s="1"/>
  <c r="P543" i="49" s="1"/>
  <c r="K543" i="49" s="1"/>
  <c r="J543" i="49" s="1"/>
  <c r="T27" i="49"/>
  <c r="Z27" i="49" s="1"/>
  <c r="AR540" i="49"/>
  <c r="AL405" i="49"/>
  <c r="AO540" i="49"/>
  <c r="O354" i="49"/>
  <c r="P354" i="49" s="1"/>
  <c r="M354" i="49" s="1"/>
  <c r="AH495" i="49"/>
  <c r="AL778" i="49"/>
  <c r="AR496" i="49"/>
  <c r="AG684" i="49"/>
  <c r="AG637" i="49"/>
  <c r="AS864" i="49"/>
  <c r="AG591" i="49"/>
  <c r="AO827" i="49"/>
  <c r="AS681" i="49"/>
  <c r="AO494" i="49"/>
  <c r="AR829" i="49"/>
  <c r="AO774" i="49"/>
  <c r="S495" i="49"/>
  <c r="Y495" i="49" s="1"/>
  <c r="AO495" i="49" s="1"/>
  <c r="AO588" i="49"/>
  <c r="AR588" i="49"/>
  <c r="AS539" i="49"/>
  <c r="AP829" i="49"/>
  <c r="AO448" i="49"/>
  <c r="AR861" i="49"/>
  <c r="AS827" i="49"/>
  <c r="AP589" i="49"/>
  <c r="AP681" i="49"/>
  <c r="AN495" i="49"/>
  <c r="AO727" i="49"/>
  <c r="AO634" i="49"/>
  <c r="AI495" i="49"/>
  <c r="T728" i="49"/>
  <c r="Z728" i="49" s="1"/>
  <c r="AP728" i="49" s="1"/>
  <c r="AS538" i="49"/>
  <c r="AF729" i="49"/>
  <c r="AK729" i="49"/>
  <c r="J729" i="49"/>
  <c r="AM590" i="49"/>
  <c r="AH590" i="49"/>
  <c r="N590" i="49"/>
  <c r="AM682" i="49"/>
  <c r="AH682" i="49"/>
  <c r="N682" i="49"/>
  <c r="AM451" i="49"/>
  <c r="AH451" i="49"/>
  <c r="N451" i="49"/>
  <c r="AE776" i="49"/>
  <c r="AJ776" i="49"/>
  <c r="Q592" i="49"/>
  <c r="AG592" i="49" s="1"/>
  <c r="O452" i="49"/>
  <c r="P452" i="49" s="1"/>
  <c r="K452" i="49" s="1"/>
  <c r="G452" i="49"/>
  <c r="O731" i="49"/>
  <c r="P731" i="49" s="1"/>
  <c r="M731" i="49" s="1"/>
  <c r="N731" i="49" s="1"/>
  <c r="AO869" i="49"/>
  <c r="AG264" i="49"/>
  <c r="AR119" i="49"/>
  <c r="V307" i="49"/>
  <c r="AB307" i="49" s="1"/>
  <c r="K590" i="49"/>
  <c r="BC19" i="44"/>
  <c r="L593" i="49"/>
  <c r="T495" i="49"/>
  <c r="Z495" i="49" s="1"/>
  <c r="AP495" i="49" s="1"/>
  <c r="AR449" i="49"/>
  <c r="AE777" i="49"/>
  <c r="AJ777" i="49"/>
  <c r="W634" i="49"/>
  <c r="AC634" i="49" s="1"/>
  <c r="AN634" i="49"/>
  <c r="AI634" i="49"/>
  <c r="V495" i="49"/>
  <c r="AB495" i="49" s="1"/>
  <c r="AD588" i="49"/>
  <c r="AQ588" i="49"/>
  <c r="O35" i="34" s="1"/>
  <c r="O636" i="49"/>
  <c r="P636" i="49" s="1"/>
  <c r="K636" i="49" s="1"/>
  <c r="G636" i="49"/>
  <c r="Q499" i="49"/>
  <c r="AG499" i="49" s="1"/>
  <c r="F498" i="49"/>
  <c r="AQ449" i="49"/>
  <c r="L34" i="34" s="1"/>
  <c r="AD449" i="49"/>
  <c r="Q638" i="49"/>
  <c r="Q544" i="49"/>
  <c r="AL544" i="49" s="1"/>
  <c r="T450" i="49"/>
  <c r="Z450" i="49" s="1"/>
  <c r="AP450" i="49" s="1"/>
  <c r="V728" i="49"/>
  <c r="AB728" i="49" s="1"/>
  <c r="AM728" i="49"/>
  <c r="AH728" i="49"/>
  <c r="N728" i="49"/>
  <c r="W635" i="49"/>
  <c r="AC635" i="49" s="1"/>
  <c r="AI635" i="49"/>
  <c r="AN635" i="49"/>
  <c r="H451" i="49"/>
  <c r="R451" i="49"/>
  <c r="U451" i="49" s="1"/>
  <c r="S829" i="49"/>
  <c r="Y829" i="49" s="1"/>
  <c r="AJ829" i="49"/>
  <c r="AE829" i="49"/>
  <c r="W775" i="49"/>
  <c r="AC775" i="49" s="1"/>
  <c r="AN775" i="49"/>
  <c r="AI775" i="49"/>
  <c r="AO259" i="49"/>
  <c r="S589" i="49"/>
  <c r="Y589" i="49" s="1"/>
  <c r="AJ589" i="49"/>
  <c r="AE589" i="49"/>
  <c r="AD681" i="49"/>
  <c r="AQ681" i="49"/>
  <c r="Q36" i="34" s="1"/>
  <c r="AN777" i="49"/>
  <c r="AI777" i="49"/>
  <c r="W496" i="49"/>
  <c r="AC496" i="49" s="1"/>
  <c r="AN496" i="49"/>
  <c r="AI496" i="49"/>
  <c r="G683" i="49"/>
  <c r="O683" i="49"/>
  <c r="P683" i="49" s="1"/>
  <c r="M683" i="49" s="1"/>
  <c r="N683" i="49" s="1"/>
  <c r="X541" i="49"/>
  <c r="AA541" i="49"/>
  <c r="X728" i="49"/>
  <c r="AA728" i="49"/>
  <c r="BB16" i="44"/>
  <c r="L500" i="49"/>
  <c r="T541" i="49"/>
  <c r="Z541" i="49" s="1"/>
  <c r="BA17" i="44"/>
  <c r="L545" i="49"/>
  <c r="Q685" i="49"/>
  <c r="AL685" i="49" s="1"/>
  <c r="T635" i="49"/>
  <c r="AF635" i="49"/>
  <c r="Z635" i="49"/>
  <c r="AK635" i="49"/>
  <c r="J635" i="49"/>
  <c r="T402" i="49"/>
  <c r="Z402" i="49" s="1"/>
  <c r="AP402" i="49" s="1"/>
  <c r="AE404" i="49"/>
  <c r="AJ404" i="49"/>
  <c r="T496" i="49"/>
  <c r="Z496" i="49" s="1"/>
  <c r="AP496" i="49" s="1"/>
  <c r="W540" i="49"/>
  <c r="AC540" i="49" s="1"/>
  <c r="AI540" i="49"/>
  <c r="AN540" i="49"/>
  <c r="AQ633" i="49"/>
  <c r="P34" i="34" s="1"/>
  <c r="AD633" i="49"/>
  <c r="X495" i="49"/>
  <c r="AA495" i="49"/>
  <c r="Q779" i="49"/>
  <c r="AG779" i="49" s="1"/>
  <c r="AK777" i="49"/>
  <c r="AF777" i="49"/>
  <c r="AR634" i="49"/>
  <c r="S450" i="49"/>
  <c r="Y450" i="49" s="1"/>
  <c r="AE450" i="49"/>
  <c r="AJ450" i="49"/>
  <c r="AQ401" i="49"/>
  <c r="K32" i="34" s="1"/>
  <c r="AD401" i="49"/>
  <c r="V875" i="49"/>
  <c r="AB875" i="49" s="1"/>
  <c r="N875" i="49"/>
  <c r="X635" i="49"/>
  <c r="AA635" i="49"/>
  <c r="Q732" i="49"/>
  <c r="AG732" i="49" s="1"/>
  <c r="W588" i="49"/>
  <c r="AC588" i="49" s="1"/>
  <c r="AI588" i="49"/>
  <c r="AN588" i="49"/>
  <c r="AG731" i="49"/>
  <c r="X496" i="49"/>
  <c r="AA496" i="49"/>
  <c r="BD21" i="44"/>
  <c r="L686" i="49"/>
  <c r="F637" i="49"/>
  <c r="AG543" i="49"/>
  <c r="S541" i="49"/>
  <c r="Y541" i="49" s="1"/>
  <c r="AO541" i="49" s="1"/>
  <c r="AN404" i="49"/>
  <c r="AI404" i="49"/>
  <c r="AM307" i="49"/>
  <c r="H590" i="49"/>
  <c r="R590" i="49"/>
  <c r="U590" i="49" s="1"/>
  <c r="BF23" i="44"/>
  <c r="L780" i="49"/>
  <c r="AH777" i="49"/>
  <c r="AM777" i="49"/>
  <c r="AD540" i="49"/>
  <c r="AQ540" i="49"/>
  <c r="N33" i="34" s="1"/>
  <c r="F778" i="49"/>
  <c r="AG452" i="49"/>
  <c r="T875" i="49"/>
  <c r="Z875" i="49" s="1"/>
  <c r="J875" i="49"/>
  <c r="T403" i="49"/>
  <c r="Z403" i="49" s="1"/>
  <c r="BE22" i="44"/>
  <c r="L733" i="49"/>
  <c r="F732" i="49" s="1"/>
  <c r="AL731" i="49"/>
  <c r="AD448" i="49"/>
  <c r="AQ448" i="49"/>
  <c r="L33" i="34" s="1"/>
  <c r="S681" i="49"/>
  <c r="Y681" i="49" s="1"/>
  <c r="AE681" i="49"/>
  <c r="AJ681" i="49"/>
  <c r="AL543" i="49"/>
  <c r="AF404" i="49"/>
  <c r="AK404" i="49"/>
  <c r="AD494" i="49"/>
  <c r="AQ494" i="49"/>
  <c r="M33" i="34" s="1"/>
  <c r="AH307" i="49"/>
  <c r="X403" i="49"/>
  <c r="AA403" i="49"/>
  <c r="W829" i="49"/>
  <c r="AC829" i="49" s="1"/>
  <c r="AN829" i="49"/>
  <c r="AI829" i="49"/>
  <c r="M776" i="49"/>
  <c r="Q453" i="49"/>
  <c r="AL453" i="49" s="1"/>
  <c r="M729" i="49"/>
  <c r="M74" i="49"/>
  <c r="AQ634" i="49"/>
  <c r="P35" i="34" s="1"/>
  <c r="AD634" i="49"/>
  <c r="V541" i="49"/>
  <c r="AB541" i="49" s="1"/>
  <c r="AR541" i="49" s="1"/>
  <c r="X589" i="49"/>
  <c r="AA589" i="49"/>
  <c r="F684" i="49"/>
  <c r="K682" i="49"/>
  <c r="V775" i="49"/>
  <c r="AB775" i="49" s="1"/>
  <c r="AR775" i="49" s="1"/>
  <c r="AM404" i="49"/>
  <c r="AH404" i="49"/>
  <c r="V589" i="49"/>
  <c r="AB589" i="49" s="1"/>
  <c r="AR589" i="49" s="1"/>
  <c r="W449" i="49"/>
  <c r="AC449" i="49" s="1"/>
  <c r="AN449" i="49"/>
  <c r="AI449" i="49"/>
  <c r="V450" i="49"/>
  <c r="AB450" i="49" s="1"/>
  <c r="AH450" i="49"/>
  <c r="AM450" i="49"/>
  <c r="N450" i="49"/>
  <c r="F591" i="49"/>
  <c r="AK776" i="49"/>
  <c r="AF776" i="49"/>
  <c r="BB15" i="44"/>
  <c r="L454" i="49"/>
  <c r="H777" i="49"/>
  <c r="R777" i="49"/>
  <c r="U777" i="49" s="1"/>
  <c r="Q406" i="49"/>
  <c r="AG406" i="49" s="1"/>
  <c r="X450" i="49"/>
  <c r="AA450" i="49"/>
  <c r="F405" i="49"/>
  <c r="AD774" i="49"/>
  <c r="AQ774" i="49"/>
  <c r="S37" i="34" s="1"/>
  <c r="X775" i="49"/>
  <c r="AA775" i="49"/>
  <c r="S402" i="49"/>
  <c r="Y402" i="49" s="1"/>
  <c r="AJ402" i="49"/>
  <c r="AE402" i="49"/>
  <c r="V635" i="49"/>
  <c r="AB635" i="49" s="1"/>
  <c r="AR635" i="49" s="1"/>
  <c r="K451" i="49"/>
  <c r="H404" i="49"/>
  <c r="R404" i="49"/>
  <c r="U404" i="49" s="1"/>
  <c r="S496" i="49"/>
  <c r="Y496" i="49" s="1"/>
  <c r="AJ496" i="49"/>
  <c r="AE496" i="49"/>
  <c r="BC20" i="44"/>
  <c r="L639" i="49"/>
  <c r="F638" i="49" s="1"/>
  <c r="W589" i="49"/>
  <c r="AC589" i="49" s="1"/>
  <c r="AN589" i="49"/>
  <c r="AI589" i="49"/>
  <c r="AR871" i="49"/>
  <c r="AL29" i="49"/>
  <c r="AP260" i="49"/>
  <c r="AP861" i="49"/>
  <c r="G497" i="49"/>
  <c r="O497" i="49"/>
  <c r="P497" i="49" s="1"/>
  <c r="K497" i="49" s="1"/>
  <c r="G542" i="49"/>
  <c r="O542" i="49"/>
  <c r="P542" i="49" s="1"/>
  <c r="K542" i="49" s="1"/>
  <c r="W541" i="49"/>
  <c r="AC541" i="49" s="1"/>
  <c r="AS541" i="49" s="1"/>
  <c r="V403" i="49"/>
  <c r="AB403" i="49" s="1"/>
  <c r="AM403" i="49"/>
  <c r="AH403" i="49"/>
  <c r="N403" i="49"/>
  <c r="H776" i="49"/>
  <c r="R776" i="49"/>
  <c r="U776" i="49" s="1"/>
  <c r="BA14" i="44"/>
  <c r="L407" i="49"/>
  <c r="H729" i="49"/>
  <c r="R729" i="49"/>
  <c r="U729" i="49" s="1"/>
  <c r="X402" i="49"/>
  <c r="AA402" i="49"/>
  <c r="W774" i="49"/>
  <c r="AC774" i="49" s="1"/>
  <c r="AI774" i="49"/>
  <c r="AN774" i="49"/>
  <c r="O730" i="49"/>
  <c r="P730" i="49" s="1"/>
  <c r="K730" i="49" s="1"/>
  <c r="J730" i="49" s="1"/>
  <c r="G730" i="49"/>
  <c r="V402" i="49"/>
  <c r="AB402" i="49" s="1"/>
  <c r="AH402" i="49"/>
  <c r="AM402" i="49"/>
  <c r="N402" i="49"/>
  <c r="H682" i="49"/>
  <c r="R682" i="49"/>
  <c r="U682" i="49" s="1"/>
  <c r="T775" i="49"/>
  <c r="Z775" i="49" s="1"/>
  <c r="S728" i="49"/>
  <c r="Y728" i="49" s="1"/>
  <c r="AO728" i="49" s="1"/>
  <c r="M216" i="49"/>
  <c r="N216" i="49" s="1"/>
  <c r="AN216" i="49" s="1"/>
  <c r="K216" i="49"/>
  <c r="AF216" i="49" s="1"/>
  <c r="AO214" i="49"/>
  <c r="AP27" i="49"/>
  <c r="AP860" i="49"/>
  <c r="V306" i="49"/>
  <c r="AB306" i="49" s="1"/>
  <c r="AR306" i="49" s="1"/>
  <c r="AO871" i="49"/>
  <c r="AS214" i="49"/>
  <c r="AR864" i="49"/>
  <c r="AL218" i="49"/>
  <c r="AP351" i="49"/>
  <c r="AS26" i="49"/>
  <c r="AS870" i="49"/>
  <c r="AS871" i="49"/>
  <c r="AS25" i="49"/>
  <c r="AS865" i="49"/>
  <c r="AS866" i="49"/>
  <c r="AO873" i="49"/>
  <c r="AO867" i="49"/>
  <c r="AR869" i="49"/>
  <c r="AP864" i="49"/>
  <c r="AO872" i="49"/>
  <c r="AR868" i="49"/>
  <c r="AP26" i="49"/>
  <c r="AS867" i="49"/>
  <c r="AS859" i="49"/>
  <c r="AR859" i="49"/>
  <c r="AS351" i="49"/>
  <c r="AS117" i="49"/>
  <c r="AR865" i="49"/>
  <c r="AR866" i="49"/>
  <c r="AS260" i="49"/>
  <c r="AS861" i="49"/>
  <c r="AP859" i="49"/>
  <c r="AM28" i="49"/>
  <c r="AH28" i="49"/>
  <c r="N28" i="49"/>
  <c r="O29" i="49"/>
  <c r="P29" i="49" s="1"/>
  <c r="M29" i="49" s="1"/>
  <c r="G29" i="49"/>
  <c r="K263" i="49"/>
  <c r="M263" i="49"/>
  <c r="G309" i="49"/>
  <c r="O309" i="49"/>
  <c r="P309" i="49" s="1"/>
  <c r="K309" i="49" s="1"/>
  <c r="AF353" i="49"/>
  <c r="AK353" i="49"/>
  <c r="J353" i="49"/>
  <c r="K75" i="49"/>
  <c r="M75" i="49"/>
  <c r="AE120" i="49"/>
  <c r="AJ120" i="49"/>
  <c r="G355" i="49"/>
  <c r="AI308" i="49"/>
  <c r="AN308" i="49"/>
  <c r="AH121" i="49"/>
  <c r="AM121" i="49"/>
  <c r="N121" i="49"/>
  <c r="W306" i="49"/>
  <c r="AC306" i="49" s="1"/>
  <c r="AN306" i="49"/>
  <c r="AI306" i="49"/>
  <c r="AH120" i="49"/>
  <c r="AM120" i="49"/>
  <c r="AD875" i="49"/>
  <c r="AQ875" i="49"/>
  <c r="U46" i="34" s="1"/>
  <c r="AQ866" i="49"/>
  <c r="U37" i="34" s="1"/>
  <c r="AD866" i="49"/>
  <c r="AD215" i="49"/>
  <c r="AQ215" i="49"/>
  <c r="G30" i="34" s="1"/>
  <c r="S164" i="49"/>
  <c r="Y164" i="49" s="1"/>
  <c r="AE164" i="49"/>
  <c r="AJ164" i="49"/>
  <c r="R75" i="49"/>
  <c r="U75" i="49" s="1"/>
  <c r="H75" i="49"/>
  <c r="H308" i="49"/>
  <c r="R308" i="49"/>
  <c r="U308" i="49" s="1"/>
  <c r="AN27" i="49"/>
  <c r="W27" i="49"/>
  <c r="AC27" i="49" s="1"/>
  <c r="AI27" i="49"/>
  <c r="H354" i="49"/>
  <c r="R354" i="49"/>
  <c r="U354" i="49" s="1"/>
  <c r="AH261" i="49"/>
  <c r="AM261" i="49"/>
  <c r="V261" i="49"/>
  <c r="AB261" i="49" s="1"/>
  <c r="N261" i="49"/>
  <c r="AX10" i="44"/>
  <c r="L220" i="49"/>
  <c r="X306" i="49"/>
  <c r="AA306" i="49"/>
  <c r="T73" i="49"/>
  <c r="Z73" i="49" s="1"/>
  <c r="AF73" i="49"/>
  <c r="AK73" i="49"/>
  <c r="J73" i="49"/>
  <c r="AQ871" i="49"/>
  <c r="U42" i="34" s="1"/>
  <c r="AD871" i="49"/>
  <c r="AQ865" i="49"/>
  <c r="U36" i="34" s="1"/>
  <c r="AD865" i="49"/>
  <c r="Q123" i="49"/>
  <c r="AL123" i="49" s="1"/>
  <c r="T306" i="49"/>
  <c r="Z306" i="49" s="1"/>
  <c r="AK306" i="49"/>
  <c r="AF306" i="49"/>
  <c r="J306" i="49"/>
  <c r="AS869" i="49"/>
  <c r="AD869" i="49"/>
  <c r="AQ869" i="49"/>
  <c r="U40" i="34" s="1"/>
  <c r="AQ864" i="49"/>
  <c r="U35" i="34" s="1"/>
  <c r="AD864" i="49"/>
  <c r="R120" i="49"/>
  <c r="U120" i="49" s="1"/>
  <c r="H120" i="49"/>
  <c r="AP862" i="49"/>
  <c r="AQ164" i="49"/>
  <c r="F25" i="34" s="1"/>
  <c r="AD164" i="49"/>
  <c r="AR863" i="49"/>
  <c r="AO866" i="49"/>
  <c r="AP866" i="49"/>
  <c r="AD260" i="49"/>
  <c r="AQ260" i="49"/>
  <c r="H29" i="34" s="1"/>
  <c r="AS860" i="49"/>
  <c r="AQ858" i="49"/>
  <c r="U29" i="34" s="1"/>
  <c r="AD858" i="49"/>
  <c r="AS874" i="49"/>
  <c r="AS305" i="49"/>
  <c r="T352" i="49"/>
  <c r="Z352" i="49" s="1"/>
  <c r="AP352" i="49" s="1"/>
  <c r="AE262" i="49"/>
  <c r="S262" i="49"/>
  <c r="Y262" i="49" s="1"/>
  <c r="AJ262" i="49"/>
  <c r="T74" i="49"/>
  <c r="Z74" i="49" s="1"/>
  <c r="Q168" i="49"/>
  <c r="AG168" i="49" s="1"/>
  <c r="AH216" i="49"/>
  <c r="AT8" i="44"/>
  <c r="L124" i="49"/>
  <c r="Q265" i="49"/>
  <c r="AL265" i="49" s="1"/>
  <c r="AD119" i="49"/>
  <c r="AQ119" i="49"/>
  <c r="E26" i="34" s="1"/>
  <c r="Q77" i="49"/>
  <c r="AL77" i="49" s="1"/>
  <c r="AS873" i="49"/>
  <c r="X262" i="49"/>
  <c r="AA262" i="49"/>
  <c r="Q219" i="49"/>
  <c r="AG219" i="49" s="1"/>
  <c r="AD867" i="49"/>
  <c r="AQ867" i="49"/>
  <c r="U38" i="34" s="1"/>
  <c r="AD25" i="49"/>
  <c r="AQ25" i="49"/>
  <c r="C24" i="34" s="1"/>
  <c r="G122" i="49"/>
  <c r="O122" i="49"/>
  <c r="P122" i="49" s="1"/>
  <c r="M122" i="49" s="1"/>
  <c r="AS9" i="44"/>
  <c r="L169" i="49"/>
  <c r="AL122" i="49"/>
  <c r="F218" i="49"/>
  <c r="AJ351" i="49"/>
  <c r="AE351" i="49"/>
  <c r="S351" i="49"/>
  <c r="Y351" i="49" s="1"/>
  <c r="F167" i="49"/>
  <c r="AP865" i="49"/>
  <c r="AE27" i="49"/>
  <c r="AX11" i="44"/>
  <c r="L266" i="49"/>
  <c r="AS862" i="49"/>
  <c r="AD862" i="49"/>
  <c r="AQ862" i="49"/>
  <c r="U33" i="34" s="1"/>
  <c r="AT7" i="44"/>
  <c r="L78" i="49"/>
  <c r="Q310" i="49"/>
  <c r="AL310" i="49" s="1"/>
  <c r="F264" i="49"/>
  <c r="X261" i="49"/>
  <c r="AA261" i="49"/>
  <c r="AR875" i="49"/>
  <c r="AS164" i="49"/>
  <c r="AR860" i="49"/>
  <c r="AP873" i="49"/>
  <c r="AP164" i="49"/>
  <c r="R353" i="49"/>
  <c r="U353" i="49" s="1"/>
  <c r="H353" i="49"/>
  <c r="AA27" i="49"/>
  <c r="X27" i="49"/>
  <c r="AP870" i="49"/>
  <c r="AD870" i="49"/>
  <c r="AQ870" i="49"/>
  <c r="U41" i="34" s="1"/>
  <c r="AP874" i="49"/>
  <c r="AI73" i="49"/>
  <c r="W73" i="49"/>
  <c r="AC73" i="49" s="1"/>
  <c r="AN73" i="49"/>
  <c r="Q917" i="49"/>
  <c r="Q914" i="49"/>
  <c r="Q906" i="49"/>
  <c r="Q910" i="49"/>
  <c r="Q921" i="49"/>
  <c r="Q920" i="49"/>
  <c r="Q916" i="49"/>
  <c r="Q909" i="49"/>
  <c r="Q918" i="49"/>
  <c r="Q912" i="49"/>
  <c r="Q907" i="49"/>
  <c r="Q913" i="49"/>
  <c r="Q911" i="49"/>
  <c r="Q919" i="49"/>
  <c r="Q915" i="49"/>
  <c r="Q908" i="49"/>
  <c r="G76" i="49"/>
  <c r="O76" i="49"/>
  <c r="P76" i="49" s="1"/>
  <c r="M76" i="49" s="1"/>
  <c r="N76" i="49" s="1"/>
  <c r="AE307" i="49"/>
  <c r="S307" i="49"/>
  <c r="Y307" i="49" s="1"/>
  <c r="AJ307" i="49"/>
  <c r="AE26" i="49"/>
  <c r="AJ26" i="49"/>
  <c r="S26" i="49"/>
  <c r="Y26" i="49" s="1"/>
  <c r="AP867" i="49"/>
  <c r="AO868" i="49"/>
  <c r="Q30" i="49"/>
  <c r="AG30" i="49" s="1"/>
  <c r="H216" i="49"/>
  <c r="R216" i="49"/>
  <c r="U216" i="49" s="1"/>
  <c r="AL167" i="49"/>
  <c r="AO865" i="49"/>
  <c r="AM165" i="49"/>
  <c r="AH165" i="49"/>
  <c r="V165" i="49"/>
  <c r="AB165" i="49" s="1"/>
  <c r="N165" i="49"/>
  <c r="AO862" i="49"/>
  <c r="AR862" i="49"/>
  <c r="AW12" i="44"/>
  <c r="L311" i="49"/>
  <c r="AL355" i="49"/>
  <c r="AR872" i="49"/>
  <c r="AL309" i="49"/>
  <c r="AO860" i="49"/>
  <c r="K28" i="49"/>
  <c r="V262" i="49"/>
  <c r="AB262" i="49" s="1"/>
  <c r="AR262" i="49" s="1"/>
  <c r="AR870" i="49"/>
  <c r="AR874" i="49"/>
  <c r="K308" i="49"/>
  <c r="V27" i="49"/>
  <c r="AB27" i="49" s="1"/>
  <c r="AR27" i="49" s="1"/>
  <c r="T262" i="49"/>
  <c r="Z262" i="49" s="1"/>
  <c r="AP262" i="49" s="1"/>
  <c r="K121" i="49"/>
  <c r="AL76" i="49"/>
  <c r="Q356" i="49"/>
  <c r="AG356" i="49" s="1"/>
  <c r="AE352" i="49"/>
  <c r="S352" i="49"/>
  <c r="Y352" i="49" s="1"/>
  <c r="AJ352" i="49"/>
  <c r="X74" i="49"/>
  <c r="AA74" i="49"/>
  <c r="AS863" i="49"/>
  <c r="AQ863" i="49"/>
  <c r="U34" i="34" s="1"/>
  <c r="AD863" i="49"/>
  <c r="AS872" i="49"/>
  <c r="AQ872" i="49"/>
  <c r="U43" i="34" s="1"/>
  <c r="AD872" i="49"/>
  <c r="AP875" i="49"/>
  <c r="AD860" i="49"/>
  <c r="AQ860" i="49"/>
  <c r="U31" i="34" s="1"/>
  <c r="AO870" i="49"/>
  <c r="AO861" i="49"/>
  <c r="AQ861" i="49"/>
  <c r="U32" i="34" s="1"/>
  <c r="AD861" i="49"/>
  <c r="V73" i="49"/>
  <c r="AB73" i="49" s="1"/>
  <c r="AR73" i="49" s="1"/>
  <c r="AD305" i="49"/>
  <c r="AQ305" i="49"/>
  <c r="I28" i="34" s="1"/>
  <c r="AQ351" i="49"/>
  <c r="J28" i="34" s="1"/>
  <c r="AD351" i="49"/>
  <c r="AM353" i="49"/>
  <c r="AH353" i="49"/>
  <c r="X165" i="49"/>
  <c r="AA165" i="49"/>
  <c r="AD868" i="49"/>
  <c r="AQ868" i="49"/>
  <c r="U39" i="34" s="1"/>
  <c r="AS6" i="44"/>
  <c r="L31" i="49"/>
  <c r="AR867" i="49"/>
  <c r="AS868" i="49"/>
  <c r="AO859" i="49"/>
  <c r="AQ859" i="49"/>
  <c r="U30" i="34" s="1"/>
  <c r="AD859" i="49"/>
  <c r="AP871" i="49"/>
  <c r="AN307" i="49"/>
  <c r="AI307" i="49"/>
  <c r="W307" i="49"/>
  <c r="AC307" i="49" s="1"/>
  <c r="T165" i="49"/>
  <c r="Z165" i="49" s="1"/>
  <c r="AP165" i="49" s="1"/>
  <c r="AW13" i="44"/>
  <c r="L357" i="49"/>
  <c r="W262" i="49"/>
  <c r="AC262" i="49" s="1"/>
  <c r="AI262" i="49"/>
  <c r="AN262" i="49"/>
  <c r="AO864" i="49"/>
  <c r="N120" i="49"/>
  <c r="AJ119" i="49"/>
  <c r="S119" i="49"/>
  <c r="Y119" i="49" s="1"/>
  <c r="AE119" i="49"/>
  <c r="AP863" i="49"/>
  <c r="AO863" i="49"/>
  <c r="AP872" i="49"/>
  <c r="X352" i="49"/>
  <c r="AA352" i="49"/>
  <c r="X73" i="49"/>
  <c r="AA73" i="49"/>
  <c r="AR873" i="49"/>
  <c r="R28" i="49"/>
  <c r="U28" i="49" s="1"/>
  <c r="H28" i="49"/>
  <c r="AQ874" i="49"/>
  <c r="U45" i="34" s="1"/>
  <c r="AD874" i="49"/>
  <c r="AS259" i="49"/>
  <c r="AE74" i="49"/>
  <c r="S74" i="49"/>
  <c r="Y74" i="49" s="1"/>
  <c r="AJ74" i="49"/>
  <c r="H121" i="49"/>
  <c r="R121" i="49"/>
  <c r="U121" i="49" s="1"/>
  <c r="G217" i="49"/>
  <c r="O217" i="49"/>
  <c r="P217" i="49" s="1"/>
  <c r="M217" i="49" s="1"/>
  <c r="G166" i="49"/>
  <c r="O166" i="49"/>
  <c r="P166" i="49" s="1"/>
  <c r="K166" i="49" s="1"/>
  <c r="AP868" i="49"/>
  <c r="AD26" i="49"/>
  <c r="AQ26" i="49"/>
  <c r="C25" i="34" s="1"/>
  <c r="S165" i="49"/>
  <c r="Y165" i="49" s="1"/>
  <c r="AJ165" i="49"/>
  <c r="AE165" i="49"/>
  <c r="AP869" i="49"/>
  <c r="AF120" i="49"/>
  <c r="AK120" i="49"/>
  <c r="AP119" i="49"/>
  <c r="AO305" i="49"/>
  <c r="AI119" i="49"/>
  <c r="AN119" i="49"/>
  <c r="W119" i="49"/>
  <c r="AC119" i="49" s="1"/>
  <c r="X307" i="49"/>
  <c r="AA307" i="49"/>
  <c r="AD873" i="49"/>
  <c r="AQ873" i="49"/>
  <c r="U44" i="34" s="1"/>
  <c r="R263" i="49"/>
  <c r="U263" i="49" s="1"/>
  <c r="H263" i="49"/>
  <c r="T307" i="49"/>
  <c r="Z307" i="49" s="1"/>
  <c r="AP307" i="49" s="1"/>
  <c r="N353" i="49"/>
  <c r="V74" i="49"/>
  <c r="AB74" i="49" s="1"/>
  <c r="AH308" i="49"/>
  <c r="AM308" i="49"/>
  <c r="AK261" i="49"/>
  <c r="AF261" i="49"/>
  <c r="T261" i="49"/>
  <c r="Z261" i="49" s="1"/>
  <c r="J261" i="49"/>
  <c r="F34" i="31"/>
  <c r="L34" i="41"/>
  <c r="I34" i="31" s="1"/>
  <c r="G35" i="41"/>
  <c r="N32" i="31"/>
  <c r="L33" i="31"/>
  <c r="M33" i="31"/>
  <c r="J33" i="31"/>
  <c r="K33" i="31" s="1"/>
  <c r="AO829" i="49" l="1"/>
  <c r="AM216" i="49"/>
  <c r="AG685" i="49"/>
  <c r="S27" i="49"/>
  <c r="Y27" i="49" s="1"/>
  <c r="F544" i="49"/>
  <c r="AE775" i="49"/>
  <c r="AP541" i="49"/>
  <c r="AJ775" i="49"/>
  <c r="AO775" i="49" s="1"/>
  <c r="AK216" i="49"/>
  <c r="AO402" i="49"/>
  <c r="AR352" i="49"/>
  <c r="J216" i="49"/>
  <c r="K76" i="49"/>
  <c r="J76" i="49" s="1"/>
  <c r="AS635" i="49"/>
  <c r="AR495" i="49"/>
  <c r="AS589" i="49"/>
  <c r="AL499" i="49"/>
  <c r="K731" i="49"/>
  <c r="AP74" i="49"/>
  <c r="F685" i="49"/>
  <c r="G685" i="49" s="1"/>
  <c r="AP635" i="49"/>
  <c r="G543" i="49"/>
  <c r="AP775" i="49"/>
  <c r="AL779" i="49"/>
  <c r="AF403" i="49"/>
  <c r="AK403" i="49"/>
  <c r="AP403" i="49" s="1"/>
  <c r="J403" i="49"/>
  <c r="AS449" i="49"/>
  <c r="AO496" i="49"/>
  <c r="AS829" i="49"/>
  <c r="K354" i="49"/>
  <c r="AS774" i="49"/>
  <c r="AS495" i="49"/>
  <c r="V308" i="49"/>
  <c r="AB308" i="49" s="1"/>
  <c r="AR402" i="49"/>
  <c r="K683" i="49"/>
  <c r="J683" i="49" s="1"/>
  <c r="AE683" i="49" s="1"/>
  <c r="AI216" i="49"/>
  <c r="AS540" i="49"/>
  <c r="AS775" i="49"/>
  <c r="AS634" i="49"/>
  <c r="AR403" i="49"/>
  <c r="AR450" i="49"/>
  <c r="M166" i="49"/>
  <c r="N166" i="49" s="1"/>
  <c r="AN166" i="49" s="1"/>
  <c r="AO681" i="49"/>
  <c r="AO450" i="49"/>
  <c r="M543" i="49"/>
  <c r="N543" i="49" s="1"/>
  <c r="AO351" i="49"/>
  <c r="M542" i="49"/>
  <c r="N542" i="49" s="1"/>
  <c r="AN542" i="49" s="1"/>
  <c r="T776" i="49"/>
  <c r="Z776" i="49" s="1"/>
  <c r="AP776" i="49" s="1"/>
  <c r="AS588" i="49"/>
  <c r="AS496" i="49"/>
  <c r="AR728" i="49"/>
  <c r="M636" i="49"/>
  <c r="AF542" i="49"/>
  <c r="AK542" i="49"/>
  <c r="J542" i="49"/>
  <c r="O544" i="49"/>
  <c r="P544" i="49" s="1"/>
  <c r="M544" i="49" s="1"/>
  <c r="N544" i="49" s="1"/>
  <c r="G544" i="49"/>
  <c r="AK497" i="49"/>
  <c r="AF497" i="49"/>
  <c r="J497" i="49"/>
  <c r="AF636" i="49"/>
  <c r="AK636" i="49"/>
  <c r="J636" i="49"/>
  <c r="O732" i="49"/>
  <c r="P732" i="49" s="1"/>
  <c r="K732" i="49" s="1"/>
  <c r="J732" i="49" s="1"/>
  <c r="G732" i="49"/>
  <c r="G638" i="49"/>
  <c r="O638" i="49"/>
  <c r="P638" i="49" s="1"/>
  <c r="M638" i="49" s="1"/>
  <c r="N638" i="49" s="1"/>
  <c r="Q593" i="49"/>
  <c r="X682" i="49"/>
  <c r="AA682" i="49"/>
  <c r="BB14" i="44"/>
  <c r="L408" i="49"/>
  <c r="BD20" i="44"/>
  <c r="L640" i="49"/>
  <c r="T451" i="49"/>
  <c r="Z451" i="49" s="1"/>
  <c r="AF451" i="49"/>
  <c r="AK451" i="49"/>
  <c r="J451" i="49"/>
  <c r="AQ775" i="49"/>
  <c r="S38" i="34" s="1"/>
  <c r="AD775" i="49"/>
  <c r="O591" i="49"/>
  <c r="P591" i="49" s="1"/>
  <c r="M591" i="49" s="1"/>
  <c r="N591" i="49" s="1"/>
  <c r="G591" i="49"/>
  <c r="V404" i="49"/>
  <c r="AB404" i="49" s="1"/>
  <c r="AR404" i="49" s="1"/>
  <c r="BE21" i="44"/>
  <c r="L687" i="49"/>
  <c r="BC16" i="44"/>
  <c r="L501" i="49"/>
  <c r="AH683" i="49"/>
  <c r="AM683" i="49"/>
  <c r="AO589" i="49"/>
  <c r="AN543" i="49"/>
  <c r="AI543" i="49"/>
  <c r="H636" i="49"/>
  <c r="R636" i="49"/>
  <c r="U636" i="49" s="1"/>
  <c r="BD19" i="44"/>
  <c r="L594" i="49"/>
  <c r="AM731" i="49"/>
  <c r="AH731" i="49"/>
  <c r="AF452" i="49"/>
  <c r="AK452" i="49"/>
  <c r="F592" i="49"/>
  <c r="V590" i="49"/>
  <c r="AB590" i="49" s="1"/>
  <c r="AR590" i="49" s="1"/>
  <c r="X777" i="49"/>
  <c r="AA777" i="49"/>
  <c r="AJ730" i="49"/>
  <c r="AE730" i="49"/>
  <c r="X776" i="49"/>
  <c r="AA776" i="49"/>
  <c r="AL406" i="49"/>
  <c r="Q454" i="49"/>
  <c r="W450" i="49"/>
  <c r="AC450" i="49" s="1"/>
  <c r="AN450" i="49"/>
  <c r="AI450" i="49"/>
  <c r="AH74" i="49"/>
  <c r="N74" i="49"/>
  <c r="AM74" i="49"/>
  <c r="AD403" i="49"/>
  <c r="AQ403" i="49"/>
  <c r="K34" i="34" s="1"/>
  <c r="V777" i="49"/>
  <c r="AB777" i="49" s="1"/>
  <c r="AR777" i="49" s="1"/>
  <c r="AQ496" i="49"/>
  <c r="M35" i="34" s="1"/>
  <c r="AD496" i="49"/>
  <c r="AD635" i="49"/>
  <c r="AQ635" i="49"/>
  <c r="P36" i="34" s="1"/>
  <c r="AQ728" i="49"/>
  <c r="R37" i="34" s="1"/>
  <c r="AD728" i="49"/>
  <c r="H683" i="49"/>
  <c r="R683" i="49"/>
  <c r="U683" i="49" s="1"/>
  <c r="AJ543" i="49"/>
  <c r="AE543" i="49"/>
  <c r="T590" i="49"/>
  <c r="Z590" i="49" s="1"/>
  <c r="AK590" i="49"/>
  <c r="AF590" i="49"/>
  <c r="J590" i="49"/>
  <c r="AF731" i="49"/>
  <c r="AK731" i="49"/>
  <c r="S729" i="49"/>
  <c r="Y729" i="49" s="1"/>
  <c r="AJ729" i="49"/>
  <c r="AE729" i="49"/>
  <c r="AI683" i="49"/>
  <c r="AN683" i="49"/>
  <c r="M355" i="49"/>
  <c r="W402" i="49"/>
  <c r="AC402" i="49" s="1"/>
  <c r="AI402" i="49"/>
  <c r="AN402" i="49"/>
  <c r="M730" i="49"/>
  <c r="M497" i="49"/>
  <c r="BC15" i="44"/>
  <c r="L455" i="49"/>
  <c r="T682" i="49"/>
  <c r="Z682" i="49" s="1"/>
  <c r="AK682" i="49"/>
  <c r="AF682" i="49"/>
  <c r="J682" i="49"/>
  <c r="V729" i="49"/>
  <c r="AB729" i="49" s="1"/>
  <c r="AH729" i="49"/>
  <c r="AM729" i="49"/>
  <c r="N729" i="49"/>
  <c r="F453" i="49"/>
  <c r="T404" i="49"/>
  <c r="Z404" i="49" s="1"/>
  <c r="AP404" i="49" s="1"/>
  <c r="G778" i="49"/>
  <c r="O778" i="49"/>
  <c r="P778" i="49" s="1"/>
  <c r="K778" i="49" s="1"/>
  <c r="J778" i="49" s="1"/>
  <c r="Q780" i="49"/>
  <c r="AG780" i="49" s="1"/>
  <c r="AM543" i="49"/>
  <c r="AH543" i="49"/>
  <c r="W728" i="49"/>
  <c r="AC728" i="49" s="1"/>
  <c r="AI728" i="49"/>
  <c r="AN728" i="49"/>
  <c r="AR307" i="49"/>
  <c r="H731" i="49"/>
  <c r="R731" i="49"/>
  <c r="U731" i="49" s="1"/>
  <c r="V682" i="49"/>
  <c r="AB682" i="49" s="1"/>
  <c r="AR682" i="49" s="1"/>
  <c r="F639" i="49"/>
  <c r="Q639" i="49"/>
  <c r="AL639" i="49" s="1"/>
  <c r="Q500" i="49"/>
  <c r="AL500" i="49" s="1"/>
  <c r="AR165" i="49"/>
  <c r="H730" i="49"/>
  <c r="R730" i="49"/>
  <c r="U730" i="49" s="1"/>
  <c r="AD402" i="49"/>
  <c r="AQ402" i="49"/>
  <c r="K33" i="34" s="1"/>
  <c r="W403" i="49"/>
  <c r="AC403" i="49" s="1"/>
  <c r="AN403" i="49"/>
  <c r="AI403" i="49"/>
  <c r="G684" i="49"/>
  <c r="O684" i="49"/>
  <c r="P684" i="49" s="1"/>
  <c r="K684" i="49" s="1"/>
  <c r="J684" i="49" s="1"/>
  <c r="M684" i="49"/>
  <c r="N684" i="49" s="1"/>
  <c r="V776" i="49"/>
  <c r="AB776" i="49" s="1"/>
  <c r="AH776" i="49"/>
  <c r="AM776" i="49"/>
  <c r="N776" i="49"/>
  <c r="BG23" i="44"/>
  <c r="L781" i="49"/>
  <c r="W404" i="49"/>
  <c r="AC404" i="49" s="1"/>
  <c r="AS404" i="49" s="1"/>
  <c r="AL732" i="49"/>
  <c r="W875" i="49"/>
  <c r="AC875" i="49" s="1"/>
  <c r="AI875" i="49"/>
  <c r="AN875" i="49"/>
  <c r="AD541" i="49"/>
  <c r="AQ541" i="49"/>
  <c r="N34" i="34" s="1"/>
  <c r="W777" i="49"/>
  <c r="AC777" i="49" s="1"/>
  <c r="AS777" i="49" s="1"/>
  <c r="AF543" i="49"/>
  <c r="AK543" i="49"/>
  <c r="X451" i="49"/>
  <c r="AA451" i="49"/>
  <c r="AL638" i="49"/>
  <c r="O498" i="49"/>
  <c r="P498" i="49" s="1"/>
  <c r="K498" i="49" s="1"/>
  <c r="G498" i="49"/>
  <c r="F499" i="49"/>
  <c r="V451" i="49"/>
  <c r="AB451" i="49" s="1"/>
  <c r="AR451" i="49" s="1"/>
  <c r="W590" i="49"/>
  <c r="AC590" i="49" s="1"/>
  <c r="AN590" i="49"/>
  <c r="AI590" i="49"/>
  <c r="H542" i="49"/>
  <c r="R542" i="49"/>
  <c r="U542" i="49" s="1"/>
  <c r="S875" i="49"/>
  <c r="Y875" i="49" s="1"/>
  <c r="AJ875" i="49"/>
  <c r="AE875" i="49"/>
  <c r="AI731" i="49"/>
  <c r="AN731" i="49"/>
  <c r="AK730" i="49"/>
  <c r="AF730" i="49"/>
  <c r="AH542" i="49"/>
  <c r="O405" i="49"/>
  <c r="P405" i="49" s="1"/>
  <c r="K405" i="49" s="1"/>
  <c r="G405" i="49"/>
  <c r="AD589" i="49"/>
  <c r="AQ589" i="49"/>
  <c r="O36" i="34" s="1"/>
  <c r="Q733" i="49"/>
  <c r="AG733" i="49" s="1"/>
  <c r="X590" i="49"/>
  <c r="AA590" i="49"/>
  <c r="S404" i="49"/>
  <c r="Y404" i="49" s="1"/>
  <c r="AO404" i="49" s="1"/>
  <c r="Q545" i="49"/>
  <c r="AL545" i="49" s="1"/>
  <c r="H543" i="49"/>
  <c r="R543" i="49"/>
  <c r="U543" i="49" s="1"/>
  <c r="AG544" i="49"/>
  <c r="AG638" i="49"/>
  <c r="S777" i="49"/>
  <c r="Y777" i="49" s="1"/>
  <c r="AO777" i="49" s="1"/>
  <c r="AL592" i="49"/>
  <c r="F686" i="49"/>
  <c r="Q686" i="49"/>
  <c r="AG686" i="49" s="1"/>
  <c r="H452" i="49"/>
  <c r="R452" i="49"/>
  <c r="U452" i="49" s="1"/>
  <c r="AO26" i="49"/>
  <c r="X729" i="49"/>
  <c r="AA729" i="49"/>
  <c r="H497" i="49"/>
  <c r="R497" i="49"/>
  <c r="U497" i="49" s="1"/>
  <c r="AD450" i="49"/>
  <c r="AQ450" i="49"/>
  <c r="L35" i="34" s="1"/>
  <c r="AG453" i="49"/>
  <c r="BF22" i="44"/>
  <c r="L734" i="49"/>
  <c r="F733" i="49" s="1"/>
  <c r="T777" i="49"/>
  <c r="Z777" i="49" s="1"/>
  <c r="AP777" i="49" s="1"/>
  <c r="F779" i="49"/>
  <c r="BB17" i="44"/>
  <c r="L546" i="49"/>
  <c r="F545" i="49" s="1"/>
  <c r="J452" i="49"/>
  <c r="S776" i="49"/>
  <c r="Y776" i="49" s="1"/>
  <c r="AO776" i="49" s="1"/>
  <c r="W682" i="49"/>
  <c r="AC682" i="49" s="1"/>
  <c r="AN682" i="49"/>
  <c r="AI682" i="49"/>
  <c r="Q407" i="49"/>
  <c r="AG407" i="49" s="1"/>
  <c r="K122" i="49"/>
  <c r="J122" i="49" s="1"/>
  <c r="AJ122" i="49" s="1"/>
  <c r="X404" i="49"/>
  <c r="AA404" i="49"/>
  <c r="F406" i="49"/>
  <c r="F407" i="49" s="1"/>
  <c r="G637" i="49"/>
  <c r="O637" i="49"/>
  <c r="P637" i="49" s="1"/>
  <c r="M637" i="49" s="1"/>
  <c r="AD495" i="49"/>
  <c r="AQ495" i="49"/>
  <c r="M34" i="34" s="1"/>
  <c r="S635" i="49"/>
  <c r="Y635" i="49" s="1"/>
  <c r="AJ635" i="49"/>
  <c r="AE635" i="49"/>
  <c r="AK683" i="49"/>
  <c r="AF683" i="49"/>
  <c r="J731" i="49"/>
  <c r="M452" i="49"/>
  <c r="W451" i="49"/>
  <c r="AC451" i="49" s="1"/>
  <c r="AN451" i="49"/>
  <c r="AI451" i="49"/>
  <c r="T729" i="49"/>
  <c r="Z729" i="49" s="1"/>
  <c r="AP729" i="49" s="1"/>
  <c r="AP261" i="49"/>
  <c r="AO74" i="49"/>
  <c r="AS262" i="49"/>
  <c r="AG123" i="49"/>
  <c r="AP73" i="49"/>
  <c r="AR308" i="49"/>
  <c r="AL30" i="49"/>
  <c r="AO262" i="49"/>
  <c r="K29" i="49"/>
  <c r="AF29" i="49" s="1"/>
  <c r="AS307" i="49"/>
  <c r="AL356" i="49"/>
  <c r="AO27" i="49"/>
  <c r="AS27" i="49"/>
  <c r="AO164" i="49"/>
  <c r="M309" i="49"/>
  <c r="N309" i="49" s="1"/>
  <c r="AN309" i="49" s="1"/>
  <c r="AK309" i="49"/>
  <c r="AF309" i="49"/>
  <c r="J309" i="49"/>
  <c r="AH29" i="49"/>
  <c r="AM29" i="49"/>
  <c r="N29" i="49"/>
  <c r="AJ76" i="49"/>
  <c r="AE76" i="49"/>
  <c r="AM217" i="49"/>
  <c r="AH217" i="49"/>
  <c r="N217" i="49"/>
  <c r="AF166" i="49"/>
  <c r="AK166" i="49"/>
  <c r="J166" i="49"/>
  <c r="AL919" i="49"/>
  <c r="AG919" i="49"/>
  <c r="AK919" i="49"/>
  <c r="AF919" i="49"/>
  <c r="AJ919" i="49"/>
  <c r="AM919" i="49"/>
  <c r="AH919" i="49"/>
  <c r="AE919" i="49"/>
  <c r="AA919" i="49"/>
  <c r="AN919" i="49"/>
  <c r="AI919" i="49"/>
  <c r="AB919" i="49"/>
  <c r="AC919" i="49"/>
  <c r="Z919" i="49"/>
  <c r="Y919" i="49"/>
  <c r="G264" i="49"/>
  <c r="O264" i="49"/>
  <c r="P264" i="49" s="1"/>
  <c r="K264" i="49" s="1"/>
  <c r="O218" i="49"/>
  <c r="P218" i="49" s="1"/>
  <c r="M218" i="49" s="1"/>
  <c r="N218" i="49" s="1"/>
  <c r="G218" i="49"/>
  <c r="X120" i="49"/>
  <c r="AA120" i="49"/>
  <c r="V120" i="49"/>
  <c r="AB120" i="49" s="1"/>
  <c r="AR120" i="49" s="1"/>
  <c r="AJ355" i="49"/>
  <c r="AE355" i="49"/>
  <c r="S120" i="49"/>
  <c r="Y120" i="49" s="1"/>
  <c r="AO120" i="49" s="1"/>
  <c r="H309" i="49"/>
  <c r="R309" i="49"/>
  <c r="U309" i="49" s="1"/>
  <c r="T120" i="49"/>
  <c r="Z120" i="49" s="1"/>
  <c r="AP120" i="49" s="1"/>
  <c r="R217" i="49"/>
  <c r="U217" i="49" s="1"/>
  <c r="H217" i="49"/>
  <c r="AN120" i="49"/>
  <c r="AI120" i="49"/>
  <c r="W120" i="49"/>
  <c r="AC120" i="49" s="1"/>
  <c r="V353" i="49"/>
  <c r="AB353" i="49" s="1"/>
  <c r="AR353" i="49" s="1"/>
  <c r="AO352" i="49"/>
  <c r="AL911" i="49"/>
  <c r="AG911" i="49"/>
  <c r="AH911" i="49"/>
  <c r="AB911" i="49"/>
  <c r="AK911" i="49"/>
  <c r="AM911" i="49"/>
  <c r="AA911" i="49"/>
  <c r="AF911" i="49"/>
  <c r="AC911" i="49"/>
  <c r="Y911" i="49"/>
  <c r="AN911" i="49"/>
  <c r="AI911" i="49"/>
  <c r="AJ911" i="49"/>
  <c r="AE911" i="49"/>
  <c r="Z911" i="49"/>
  <c r="AL921" i="49"/>
  <c r="AG921" i="49"/>
  <c r="AK921" i="49"/>
  <c r="AF921" i="49"/>
  <c r="AA921" i="49"/>
  <c r="AM921" i="49"/>
  <c r="Z921" i="49"/>
  <c r="AH921" i="49"/>
  <c r="AI921" i="49"/>
  <c r="AJ921" i="49"/>
  <c r="AN921" i="49"/>
  <c r="AE921" i="49"/>
  <c r="Y921" i="49"/>
  <c r="AB921" i="49"/>
  <c r="AC921" i="49"/>
  <c r="AU7" i="44"/>
  <c r="L79" i="49"/>
  <c r="AG77" i="49"/>
  <c r="AG265" i="49"/>
  <c r="AP306" i="49"/>
  <c r="AR261" i="49"/>
  <c r="V121" i="49"/>
  <c r="AB121" i="49" s="1"/>
  <c r="AR121" i="49" s="1"/>
  <c r="AM355" i="49"/>
  <c r="AH355" i="49"/>
  <c r="T353" i="49"/>
  <c r="Z353" i="49" s="1"/>
  <c r="AP353" i="49" s="1"/>
  <c r="AM263" i="49"/>
  <c r="V263" i="49"/>
  <c r="AB263" i="49" s="1"/>
  <c r="AH263" i="49"/>
  <c r="N263" i="49"/>
  <c r="R29" i="49"/>
  <c r="U29" i="49" s="1"/>
  <c r="H29" i="49"/>
  <c r="AG920" i="49"/>
  <c r="AL920" i="49"/>
  <c r="AK920" i="49"/>
  <c r="AM920" i="49"/>
  <c r="AA920" i="49"/>
  <c r="AF920" i="49"/>
  <c r="AH920" i="49"/>
  <c r="Z920" i="49"/>
  <c r="AB920" i="49"/>
  <c r="AJ920" i="49"/>
  <c r="AI920" i="49"/>
  <c r="AE920" i="49"/>
  <c r="AC920" i="49"/>
  <c r="Y920" i="49"/>
  <c r="AN920" i="49"/>
  <c r="AE216" i="49"/>
  <c r="S216" i="49"/>
  <c r="Y216" i="49" s="1"/>
  <c r="AJ216" i="49"/>
  <c r="Q311" i="49"/>
  <c r="AL311" i="49" s="1"/>
  <c r="AH76" i="49"/>
  <c r="AM76" i="49"/>
  <c r="AL913" i="49"/>
  <c r="AG913" i="49"/>
  <c r="AA913" i="49"/>
  <c r="AF913" i="49"/>
  <c r="Z913" i="49"/>
  <c r="AM913" i="49"/>
  <c r="AK913" i="49"/>
  <c r="AH913" i="49"/>
  <c r="AC913" i="49"/>
  <c r="AJ913" i="49"/>
  <c r="AE913" i="49"/>
  <c r="Y913" i="49"/>
  <c r="AN913" i="49"/>
  <c r="AI913" i="49"/>
  <c r="AB913" i="49"/>
  <c r="AG910" i="49"/>
  <c r="AL910" i="49"/>
  <c r="AK910" i="49"/>
  <c r="AM910" i="49"/>
  <c r="AA910" i="49"/>
  <c r="AF910" i="49"/>
  <c r="Z910" i="49"/>
  <c r="AH910" i="49"/>
  <c r="AB910" i="49"/>
  <c r="AE910" i="49"/>
  <c r="AN910" i="49"/>
  <c r="Y910" i="49"/>
  <c r="AI910" i="49"/>
  <c r="AJ910" i="49"/>
  <c r="AC910" i="49"/>
  <c r="Q169" i="49"/>
  <c r="AG169" i="49" s="1"/>
  <c r="H122" i="49"/>
  <c r="R122" i="49"/>
  <c r="U122" i="49" s="1"/>
  <c r="T216" i="49"/>
  <c r="Z216" i="49" s="1"/>
  <c r="AP216" i="49" s="1"/>
  <c r="X308" i="49"/>
  <c r="AA308" i="49"/>
  <c r="AF355" i="49"/>
  <c r="AK355" i="49"/>
  <c r="AF263" i="49"/>
  <c r="AK263" i="49"/>
  <c r="T263" i="49"/>
  <c r="Z263" i="49" s="1"/>
  <c r="J263" i="49"/>
  <c r="Q78" i="49"/>
  <c r="AL78" i="49" s="1"/>
  <c r="AE261" i="49"/>
  <c r="S261" i="49"/>
  <c r="Y261" i="49" s="1"/>
  <c r="AJ261" i="49"/>
  <c r="AQ307" i="49"/>
  <c r="I30" i="34" s="1"/>
  <c r="AD307" i="49"/>
  <c r="R166" i="49"/>
  <c r="U166" i="49" s="1"/>
  <c r="H166" i="49"/>
  <c r="Q31" i="49"/>
  <c r="AG31" i="49" s="1"/>
  <c r="AF121" i="49"/>
  <c r="AK121" i="49"/>
  <c r="T121" i="49"/>
  <c r="Z121" i="49" s="1"/>
  <c r="J121" i="49"/>
  <c r="AF28" i="49"/>
  <c r="T28" i="49"/>
  <c r="Z28" i="49" s="1"/>
  <c r="AK28" i="49"/>
  <c r="J28" i="49"/>
  <c r="AX12" i="44"/>
  <c r="L312" i="49"/>
  <c r="AK76" i="49"/>
  <c r="AF76" i="49"/>
  <c r="AL907" i="49"/>
  <c r="AG907" i="49"/>
  <c r="AK907" i="49"/>
  <c r="AF907" i="49"/>
  <c r="AA907" i="49"/>
  <c r="AM907" i="49"/>
  <c r="AH907" i="49"/>
  <c r="AE907" i="49"/>
  <c r="AJ907" i="49"/>
  <c r="AC907" i="49"/>
  <c r="AN907" i="49"/>
  <c r="AI907" i="49"/>
  <c r="AB907" i="49"/>
  <c r="Z907" i="49"/>
  <c r="Y907" i="49"/>
  <c r="AG906" i="49"/>
  <c r="AL906" i="49"/>
  <c r="AA906" i="49"/>
  <c r="AT9" i="44"/>
  <c r="L170" i="49"/>
  <c r="F219" i="49"/>
  <c r="Q124" i="49"/>
  <c r="AL124" i="49" s="1"/>
  <c r="AK354" i="49"/>
  <c r="AF354" i="49"/>
  <c r="T354" i="49"/>
  <c r="Z354" i="49" s="1"/>
  <c r="J354" i="49"/>
  <c r="AI28" i="49"/>
  <c r="AN28" i="49"/>
  <c r="W28" i="49"/>
  <c r="AC28" i="49" s="1"/>
  <c r="AX13" i="44"/>
  <c r="L358" i="49"/>
  <c r="X353" i="49"/>
  <c r="AA353" i="49"/>
  <c r="AH122" i="49"/>
  <c r="V122" i="49"/>
  <c r="AB122" i="49" s="1"/>
  <c r="AM122" i="49"/>
  <c r="F265" i="49"/>
  <c r="AI261" i="49"/>
  <c r="W261" i="49"/>
  <c r="AC261" i="49" s="1"/>
  <c r="AN261" i="49"/>
  <c r="AA121" i="49"/>
  <c r="X121" i="49"/>
  <c r="W353" i="49"/>
  <c r="AC353" i="49" s="1"/>
  <c r="AN353" i="49"/>
  <c r="AI353" i="49"/>
  <c r="AS119" i="49"/>
  <c r="X28" i="49"/>
  <c r="AA28" i="49"/>
  <c r="AT6" i="44"/>
  <c r="L32" i="49"/>
  <c r="F30" i="49"/>
  <c r="AL912" i="49"/>
  <c r="AG912" i="49"/>
  <c r="AK912" i="49"/>
  <c r="AF912" i="49"/>
  <c r="AE912" i="49"/>
  <c r="Y912" i="49"/>
  <c r="AA912" i="49"/>
  <c r="AJ912" i="49"/>
  <c r="AM912" i="49"/>
  <c r="AB912" i="49"/>
  <c r="AH912" i="49"/>
  <c r="AI912" i="49"/>
  <c r="AN912" i="49"/>
  <c r="Z912" i="49"/>
  <c r="AC912" i="49"/>
  <c r="AL914" i="49"/>
  <c r="AG914" i="49"/>
  <c r="AA914" i="49"/>
  <c r="AK914" i="49"/>
  <c r="AF914" i="49"/>
  <c r="AM914" i="49"/>
  <c r="Z914" i="49"/>
  <c r="AH914" i="49"/>
  <c r="AE914" i="49"/>
  <c r="AI914" i="49"/>
  <c r="AN914" i="49"/>
  <c r="AJ914" i="49"/>
  <c r="Y914" i="49"/>
  <c r="AC914" i="49"/>
  <c r="AB914" i="49"/>
  <c r="G167" i="49"/>
  <c r="O167" i="49"/>
  <c r="P167" i="49" s="1"/>
  <c r="K167" i="49" s="1"/>
  <c r="AL219" i="49"/>
  <c r="AU8" i="44"/>
  <c r="L125" i="49"/>
  <c r="AD306" i="49"/>
  <c r="AQ306" i="49"/>
  <c r="I29" i="34" s="1"/>
  <c r="AA354" i="49"/>
  <c r="X354" i="49"/>
  <c r="AS306" i="49"/>
  <c r="W308" i="49"/>
  <c r="AC308" i="49" s="1"/>
  <c r="AS308" i="49" s="1"/>
  <c r="R355" i="49"/>
  <c r="U355" i="49" s="1"/>
  <c r="H355" i="49"/>
  <c r="AM354" i="49"/>
  <c r="AH354" i="49"/>
  <c r="V354" i="49"/>
  <c r="AB354" i="49" s="1"/>
  <c r="N354" i="49"/>
  <c r="AD352" i="49"/>
  <c r="AQ352" i="49"/>
  <c r="J29" i="34" s="1"/>
  <c r="AN76" i="49"/>
  <c r="AI76" i="49"/>
  <c r="H76" i="49"/>
  <c r="R76" i="49"/>
  <c r="U76" i="49" s="1"/>
  <c r="AG917" i="49"/>
  <c r="AL917" i="49"/>
  <c r="AF917" i="49"/>
  <c r="Z917" i="49"/>
  <c r="AK917" i="49"/>
  <c r="AM917" i="49"/>
  <c r="AH917" i="49"/>
  <c r="AA917" i="49"/>
  <c r="AE917" i="49"/>
  <c r="AI917" i="49"/>
  <c r="AJ917" i="49"/>
  <c r="AN917" i="49"/>
  <c r="AC917" i="49"/>
  <c r="Y917" i="49"/>
  <c r="AB917" i="49"/>
  <c r="F310" i="49"/>
  <c r="Q266" i="49"/>
  <c r="AG266" i="49" s="1"/>
  <c r="F168" i="49"/>
  <c r="AA75" i="49"/>
  <c r="X75" i="49"/>
  <c r="AH75" i="49"/>
  <c r="AM75" i="49"/>
  <c r="V75" i="49"/>
  <c r="AB75" i="49" s="1"/>
  <c r="N75" i="49"/>
  <c r="J29" i="49"/>
  <c r="AO119" i="49"/>
  <c r="X216" i="49"/>
  <c r="AA216" i="49"/>
  <c r="AL918" i="49"/>
  <c r="AG918" i="49"/>
  <c r="AK918" i="49"/>
  <c r="AF918" i="49"/>
  <c r="AM918" i="49"/>
  <c r="AH918" i="49"/>
  <c r="AB918" i="49"/>
  <c r="AA918" i="49"/>
  <c r="Y918" i="49"/>
  <c r="AN918" i="49"/>
  <c r="AI918" i="49"/>
  <c r="AC918" i="49"/>
  <c r="AJ918" i="49"/>
  <c r="AE918" i="49"/>
  <c r="Z918" i="49"/>
  <c r="K217" i="49"/>
  <c r="AD73" i="49"/>
  <c r="AQ73" i="49"/>
  <c r="D26" i="34" s="1"/>
  <c r="AD74" i="49"/>
  <c r="AQ74" i="49"/>
  <c r="D27" i="34" s="1"/>
  <c r="AK308" i="49"/>
  <c r="AF308" i="49"/>
  <c r="T308" i="49"/>
  <c r="Z308" i="49" s="1"/>
  <c r="J308" i="49"/>
  <c r="AI165" i="49"/>
  <c r="W165" i="49"/>
  <c r="AC165" i="49" s="1"/>
  <c r="AN165" i="49"/>
  <c r="AO307" i="49"/>
  <c r="AL908" i="49"/>
  <c r="AG908" i="49"/>
  <c r="AF908" i="49"/>
  <c r="AH908" i="49"/>
  <c r="AB908" i="49"/>
  <c r="AK908" i="49"/>
  <c r="AM908" i="49"/>
  <c r="AA908" i="49"/>
  <c r="AN908" i="49"/>
  <c r="AJ908" i="49"/>
  <c r="AI908" i="49"/>
  <c r="AE908" i="49"/>
  <c r="AC908" i="49"/>
  <c r="Y908" i="49"/>
  <c r="Z908" i="49"/>
  <c r="AL909" i="49"/>
  <c r="AG909" i="49"/>
  <c r="AK909" i="49"/>
  <c r="AF909" i="49"/>
  <c r="AA909" i="49"/>
  <c r="AE909" i="49"/>
  <c r="Y909" i="49"/>
  <c r="AJ909" i="49"/>
  <c r="AM909" i="49"/>
  <c r="AH909" i="49"/>
  <c r="AI909" i="49"/>
  <c r="AN909" i="49"/>
  <c r="AB909" i="49"/>
  <c r="Z909" i="49"/>
  <c r="AC909" i="49"/>
  <c r="AD27" i="49"/>
  <c r="AQ27" i="49"/>
  <c r="C26" i="34" s="1"/>
  <c r="AQ261" i="49"/>
  <c r="H30" i="34" s="1"/>
  <c r="AD261" i="49"/>
  <c r="AG310" i="49"/>
  <c r="AY11" i="44"/>
  <c r="L267" i="49"/>
  <c r="N122" i="49"/>
  <c r="V216" i="49"/>
  <c r="AB216" i="49" s="1"/>
  <c r="AR216" i="49" s="1"/>
  <c r="AE306" i="49"/>
  <c r="S306" i="49"/>
  <c r="Y306" i="49" s="1"/>
  <c r="AJ306" i="49"/>
  <c r="F123" i="49"/>
  <c r="S73" i="49"/>
  <c r="Y73" i="49" s="1"/>
  <c r="AE73" i="49"/>
  <c r="AJ73" i="49"/>
  <c r="Q220" i="49"/>
  <c r="AL220" i="49" s="1"/>
  <c r="AK75" i="49"/>
  <c r="AF75" i="49"/>
  <c r="T75" i="49"/>
  <c r="Z75" i="49" s="1"/>
  <c r="J75" i="49"/>
  <c r="V28" i="49"/>
  <c r="AB28" i="49" s="1"/>
  <c r="AR28" i="49" s="1"/>
  <c r="AA263" i="49"/>
  <c r="X263" i="49"/>
  <c r="AO165" i="49"/>
  <c r="Q357" i="49"/>
  <c r="AL357" i="49" s="1"/>
  <c r="AD165" i="49"/>
  <c r="AQ165" i="49"/>
  <c r="F26" i="34" s="1"/>
  <c r="F356" i="49"/>
  <c r="F357" i="49" s="1"/>
  <c r="AG915" i="49"/>
  <c r="AL915" i="49"/>
  <c r="AH915" i="49"/>
  <c r="AB915" i="49"/>
  <c r="AF915" i="49"/>
  <c r="AM915" i="49"/>
  <c r="AA915" i="49"/>
  <c r="AK915" i="49"/>
  <c r="AN915" i="49"/>
  <c r="AJ915" i="49"/>
  <c r="AE915" i="49"/>
  <c r="AI915" i="49"/>
  <c r="AC915" i="49"/>
  <c r="Y915" i="49"/>
  <c r="Z915" i="49"/>
  <c r="AL916" i="49"/>
  <c r="AG916" i="49"/>
  <c r="AK916" i="49"/>
  <c r="AF916" i="49"/>
  <c r="AB916" i="49"/>
  <c r="AH916" i="49"/>
  <c r="AA916" i="49"/>
  <c r="AE916" i="49"/>
  <c r="Y916" i="49"/>
  <c r="AJ916" i="49"/>
  <c r="AM916" i="49"/>
  <c r="AI916" i="49"/>
  <c r="AN916" i="49"/>
  <c r="AC916" i="49"/>
  <c r="Z916" i="49"/>
  <c r="AS73" i="49"/>
  <c r="AQ262" i="49"/>
  <c r="H31" i="34" s="1"/>
  <c r="AD262" i="49"/>
  <c r="F77" i="49"/>
  <c r="AL168" i="49"/>
  <c r="AY10" i="44"/>
  <c r="L221" i="49"/>
  <c r="AN121" i="49"/>
  <c r="AI121" i="49"/>
  <c r="W121" i="49"/>
  <c r="AC121" i="49" s="1"/>
  <c r="N355" i="49"/>
  <c r="W216" i="49"/>
  <c r="AC216" i="49" s="1"/>
  <c r="S353" i="49"/>
  <c r="Y353" i="49" s="1"/>
  <c r="AE353" i="49"/>
  <c r="AJ353" i="49"/>
  <c r="N33" i="31"/>
  <c r="F35" i="31"/>
  <c r="G36" i="41"/>
  <c r="L35" i="41"/>
  <c r="I35" i="31" s="1"/>
  <c r="L34" i="31"/>
  <c r="M34" i="31"/>
  <c r="J34" i="31"/>
  <c r="K34" i="31" s="1"/>
  <c r="AE122" i="49" l="1"/>
  <c r="AM542" i="49"/>
  <c r="V636" i="49"/>
  <c r="AB636" i="49" s="1"/>
  <c r="T730" i="49"/>
  <c r="Z730" i="49" s="1"/>
  <c r="T122" i="49"/>
  <c r="Z122" i="49" s="1"/>
  <c r="AK122" i="49"/>
  <c r="AF122" i="49"/>
  <c r="AS682" i="49"/>
  <c r="F220" i="49"/>
  <c r="W731" i="49"/>
  <c r="AC731" i="49" s="1"/>
  <c r="AO729" i="49"/>
  <c r="AH309" i="49"/>
  <c r="K637" i="49"/>
  <c r="AH166" i="49"/>
  <c r="AS728" i="49"/>
  <c r="AM636" i="49"/>
  <c r="N636" i="49"/>
  <c r="W636" i="49" s="1"/>
  <c r="AC636" i="49" s="1"/>
  <c r="AH636" i="49"/>
  <c r="AP590" i="49"/>
  <c r="AR74" i="49"/>
  <c r="O685" i="49"/>
  <c r="P685" i="49" s="1"/>
  <c r="M685" i="49" s="1"/>
  <c r="N685" i="49" s="1"/>
  <c r="AN685" i="49" s="1"/>
  <c r="S403" i="49"/>
  <c r="Y403" i="49" s="1"/>
  <c r="AE403" i="49"/>
  <c r="AJ403" i="49"/>
  <c r="AR729" i="49"/>
  <c r="AJ683" i="49"/>
  <c r="AS216" i="49"/>
  <c r="AS450" i="49"/>
  <c r="K544" i="49"/>
  <c r="J544" i="49" s="1"/>
  <c r="AE544" i="49" s="1"/>
  <c r="AL407" i="49"/>
  <c r="AP682" i="49"/>
  <c r="AS912" i="49"/>
  <c r="AG639" i="49"/>
  <c r="AS403" i="49"/>
  <c r="AS402" i="49"/>
  <c r="AI166" i="49"/>
  <c r="F454" i="49"/>
  <c r="G454" i="49" s="1"/>
  <c r="AI542" i="49"/>
  <c r="AM309" i="49"/>
  <c r="M732" i="49"/>
  <c r="N732" i="49" s="1"/>
  <c r="AI732" i="49" s="1"/>
  <c r="AM166" i="49"/>
  <c r="V309" i="49"/>
  <c r="V166" i="49"/>
  <c r="AB166" i="49" s="1"/>
  <c r="AB309" i="49"/>
  <c r="AS590" i="49"/>
  <c r="AG545" i="49"/>
  <c r="AS875" i="49"/>
  <c r="AR776" i="49"/>
  <c r="AP121" i="49"/>
  <c r="AO635" i="49"/>
  <c r="AG500" i="49"/>
  <c r="AL780" i="49"/>
  <c r="K591" i="49"/>
  <c r="AF591" i="49" s="1"/>
  <c r="AP451" i="49"/>
  <c r="AK29" i="49"/>
  <c r="AS451" i="49"/>
  <c r="AS731" i="49"/>
  <c r="AO875" i="49"/>
  <c r="T543" i="49"/>
  <c r="Z543" i="49" s="1"/>
  <c r="AP543" i="49" s="1"/>
  <c r="V731" i="49"/>
  <c r="AB731" i="49" s="1"/>
  <c r="AR731" i="49" s="1"/>
  <c r="K685" i="49"/>
  <c r="AK685" i="49" s="1"/>
  <c r="AK498" i="49"/>
  <c r="AF498" i="49"/>
  <c r="J498" i="49"/>
  <c r="AI638" i="49"/>
  <c r="AN638" i="49"/>
  <c r="O545" i="49"/>
  <c r="P545" i="49" s="1"/>
  <c r="K545" i="49" s="1"/>
  <c r="J545" i="49" s="1"/>
  <c r="G545" i="49"/>
  <c r="M545" i="49"/>
  <c r="N545" i="49" s="1"/>
  <c r="AK405" i="49"/>
  <c r="AF405" i="49"/>
  <c r="J405" i="49"/>
  <c r="AJ684" i="49"/>
  <c r="AE684" i="49"/>
  <c r="G733" i="49"/>
  <c r="O733" i="49"/>
  <c r="P733" i="49" s="1"/>
  <c r="M733" i="49" s="1"/>
  <c r="AP914" i="49"/>
  <c r="AP912" i="49"/>
  <c r="AP28" i="49"/>
  <c r="V452" i="49"/>
  <c r="AB452" i="49" s="1"/>
  <c r="AH452" i="49"/>
  <c r="AM452" i="49"/>
  <c r="N452" i="49"/>
  <c r="AM637" i="49"/>
  <c r="AH637" i="49"/>
  <c r="G779" i="49"/>
  <c r="O779" i="49"/>
  <c r="P779" i="49" s="1"/>
  <c r="K779" i="49" s="1"/>
  <c r="AI636" i="49"/>
  <c r="X542" i="49"/>
  <c r="AA542" i="49"/>
  <c r="G499" i="49"/>
  <c r="O499" i="49"/>
  <c r="P499" i="49" s="1"/>
  <c r="K499" i="49" s="1"/>
  <c r="F500" i="49"/>
  <c r="G639" i="49"/>
  <c r="O639" i="49"/>
  <c r="P639" i="49" s="1"/>
  <c r="M639" i="49" s="1"/>
  <c r="AE778" i="49"/>
  <c r="AJ778" i="49"/>
  <c r="Q594" i="49"/>
  <c r="Q501" i="49"/>
  <c r="AN591" i="49"/>
  <c r="AI591" i="49"/>
  <c r="F593" i="49"/>
  <c r="AN544" i="49"/>
  <c r="AI544" i="49"/>
  <c r="T542" i="49"/>
  <c r="Z542" i="49" s="1"/>
  <c r="AP542" i="49" s="1"/>
  <c r="H405" i="49"/>
  <c r="R405" i="49"/>
  <c r="U405" i="49" s="1"/>
  <c r="V683" i="49"/>
  <c r="AB683" i="49" s="1"/>
  <c r="AR683" i="49" s="1"/>
  <c r="AD682" i="49"/>
  <c r="AQ682" i="49"/>
  <c r="Q37" i="34" s="1"/>
  <c r="AO306" i="49"/>
  <c r="S731" i="49"/>
  <c r="Y731" i="49"/>
  <c r="AE731" i="49"/>
  <c r="AJ731" i="49"/>
  <c r="AD729" i="49"/>
  <c r="AQ729" i="49"/>
  <c r="R38" i="34" s="1"/>
  <c r="AL686" i="49"/>
  <c r="AD451" i="49"/>
  <c r="AQ451" i="49"/>
  <c r="L36" i="34" s="1"/>
  <c r="Q781" i="49"/>
  <c r="AG781" i="49" s="1"/>
  <c r="M778" i="49"/>
  <c r="W683" i="49"/>
  <c r="AC683" i="49" s="1"/>
  <c r="AS683" i="49" s="1"/>
  <c r="S730" i="49"/>
  <c r="Y730" i="49" s="1"/>
  <c r="AO730" i="49" s="1"/>
  <c r="BE19" i="44"/>
  <c r="L595" i="49"/>
  <c r="F594" i="49" s="1"/>
  <c r="W543" i="49"/>
  <c r="AC543" i="49" s="1"/>
  <c r="AS543" i="49" s="1"/>
  <c r="BD16" i="44"/>
  <c r="L502" i="49"/>
  <c r="H591" i="49"/>
  <c r="R591" i="49"/>
  <c r="U591" i="49" s="1"/>
  <c r="AJ732" i="49"/>
  <c r="AE732" i="49"/>
  <c r="AM685" i="49"/>
  <c r="AH685" i="49"/>
  <c r="X497" i="49"/>
  <c r="AA497" i="49"/>
  <c r="H637" i="49"/>
  <c r="R637" i="49"/>
  <c r="U637" i="49" s="1"/>
  <c r="Q734" i="49"/>
  <c r="AG734" i="49" s="1"/>
  <c r="BH23" i="44"/>
  <c r="L783" i="49" s="1"/>
  <c r="L782" i="49"/>
  <c r="AN684" i="49"/>
  <c r="AI684" i="49"/>
  <c r="X731" i="49"/>
  <c r="AA731" i="49"/>
  <c r="AF778" i="49"/>
  <c r="AK778" i="49"/>
  <c r="Q455" i="49"/>
  <c r="AL455" i="49" s="1"/>
  <c r="AQ777" i="49"/>
  <c r="S40" i="34" s="1"/>
  <c r="AD777" i="49"/>
  <c r="T452" i="49"/>
  <c r="Z452" i="49" s="1"/>
  <c r="AP452" i="49" s="1"/>
  <c r="X636" i="49"/>
  <c r="AA636" i="49"/>
  <c r="AH591" i="49"/>
  <c r="AM591" i="49"/>
  <c r="T497" i="49"/>
  <c r="Z497" i="49" s="1"/>
  <c r="AP497" i="49" s="1"/>
  <c r="AF544" i="49"/>
  <c r="H685" i="49"/>
  <c r="R685" i="49"/>
  <c r="U685" i="49" s="1"/>
  <c r="AO907" i="49"/>
  <c r="G406" i="49"/>
  <c r="O406" i="49"/>
  <c r="P406" i="49" s="1"/>
  <c r="M406" i="49" s="1"/>
  <c r="BG22" i="44"/>
  <c r="L735" i="49"/>
  <c r="X543" i="49"/>
  <c r="AA543" i="49"/>
  <c r="M498" i="49"/>
  <c r="W776" i="49"/>
  <c r="AC776" i="49" s="1"/>
  <c r="AI776" i="49"/>
  <c r="AN776" i="49"/>
  <c r="AF684" i="49"/>
  <c r="AK684" i="49"/>
  <c r="H778" i="49"/>
  <c r="R778" i="49"/>
  <c r="U778" i="49" s="1"/>
  <c r="BD15" i="44"/>
  <c r="L456" i="49"/>
  <c r="T731" i="49"/>
  <c r="Z731" i="49" s="1"/>
  <c r="AP731" i="49" s="1"/>
  <c r="AI74" i="49"/>
  <c r="AN74" i="49"/>
  <c r="W74" i="49"/>
  <c r="AC74" i="49" s="1"/>
  <c r="AQ776" i="49"/>
  <c r="S39" i="34" s="1"/>
  <c r="AD776" i="49"/>
  <c r="Q687" i="49"/>
  <c r="AL687" i="49" s="1"/>
  <c r="Q640" i="49"/>
  <c r="AL640" i="49" s="1"/>
  <c r="AG593" i="49"/>
  <c r="K638" i="49"/>
  <c r="AK732" i="49"/>
  <c r="AF732" i="49"/>
  <c r="T636" i="49"/>
  <c r="Z636" i="49" s="1"/>
  <c r="AP636" i="49" s="1"/>
  <c r="AM544" i="49"/>
  <c r="AH544" i="49"/>
  <c r="S542" i="49"/>
  <c r="Y542" i="49" s="1"/>
  <c r="AO542" i="49" s="1"/>
  <c r="AJ542" i="49"/>
  <c r="AE542" i="49"/>
  <c r="AK637" i="49"/>
  <c r="AF637" i="49"/>
  <c r="S683" i="49"/>
  <c r="Y683" i="49" s="1"/>
  <c r="AO683" i="49" s="1"/>
  <c r="AR915" i="49"/>
  <c r="AG357" i="49"/>
  <c r="AQ404" i="49"/>
  <c r="K35" i="34" s="1"/>
  <c r="AD404" i="49"/>
  <c r="X452" i="49"/>
  <c r="AA452" i="49"/>
  <c r="AL733" i="49"/>
  <c r="AH684" i="49"/>
  <c r="AM684" i="49"/>
  <c r="S682" i="49"/>
  <c r="Y682" i="49" s="1"/>
  <c r="AJ682" i="49"/>
  <c r="AE682" i="49"/>
  <c r="S590" i="49"/>
  <c r="Y590" i="49" s="1"/>
  <c r="AE590" i="49"/>
  <c r="AJ590" i="49"/>
  <c r="AG454" i="49"/>
  <c r="BF21" i="44"/>
  <c r="L688" i="49"/>
  <c r="F687" i="49" s="1"/>
  <c r="BE20" i="44"/>
  <c r="L641" i="49"/>
  <c r="AL593" i="49"/>
  <c r="H732" i="49"/>
  <c r="R732" i="49"/>
  <c r="U732" i="49" s="1"/>
  <c r="H544" i="49"/>
  <c r="R544" i="49"/>
  <c r="U544" i="49" s="1"/>
  <c r="BC17" i="44"/>
  <c r="L547" i="49"/>
  <c r="F546" i="49" s="1"/>
  <c r="AQ590" i="49"/>
  <c r="O37" i="34" s="1"/>
  <c r="AD590" i="49"/>
  <c r="AM638" i="49"/>
  <c r="AH638" i="49"/>
  <c r="AR916" i="49"/>
  <c r="AS121" i="49"/>
  <c r="S122" i="49"/>
  <c r="Y122" i="49" s="1"/>
  <c r="AO122" i="49" s="1"/>
  <c r="N637" i="49"/>
  <c r="S452" i="49"/>
  <c r="Y452" i="49" s="1"/>
  <c r="AJ452" i="49"/>
  <c r="AE452" i="49"/>
  <c r="O686" i="49"/>
  <c r="P686" i="49" s="1"/>
  <c r="K686" i="49" s="1"/>
  <c r="G686" i="49"/>
  <c r="M405" i="49"/>
  <c r="V542" i="49"/>
  <c r="AB542" i="49" s="1"/>
  <c r="AR542" i="49" s="1"/>
  <c r="H498" i="49"/>
  <c r="R498" i="49"/>
  <c r="U498" i="49" s="1"/>
  <c r="G453" i="49"/>
  <c r="O453" i="49"/>
  <c r="P453" i="49" s="1"/>
  <c r="K453" i="49" s="1"/>
  <c r="V497" i="49"/>
  <c r="AB497" i="49" s="1"/>
  <c r="AM497" i="49"/>
  <c r="AH497" i="49"/>
  <c r="N497" i="49"/>
  <c r="AL454" i="49"/>
  <c r="O592" i="49"/>
  <c r="P592" i="49" s="1"/>
  <c r="M592" i="49" s="1"/>
  <c r="N592" i="49" s="1"/>
  <c r="G592" i="49"/>
  <c r="S451" i="49"/>
  <c r="Y451" i="49" s="1"/>
  <c r="AE451" i="49"/>
  <c r="AJ451" i="49"/>
  <c r="Q408" i="49"/>
  <c r="AL408" i="49" s="1"/>
  <c r="S497" i="49"/>
  <c r="Y497" i="49" s="1"/>
  <c r="AJ497" i="49"/>
  <c r="AE497" i="49"/>
  <c r="W542" i="49"/>
  <c r="AC542" i="49" s="1"/>
  <c r="AS542" i="49" s="1"/>
  <c r="X683" i="49"/>
  <c r="AA683" i="49"/>
  <c r="AP122" i="49"/>
  <c r="AS28" i="49"/>
  <c r="AS120" i="49"/>
  <c r="T683" i="49"/>
  <c r="Z683" i="49" s="1"/>
  <c r="AP683" i="49" s="1"/>
  <c r="J637" i="49"/>
  <c r="G407" i="49"/>
  <c r="O407" i="49"/>
  <c r="P407" i="49" s="1"/>
  <c r="M407" i="49" s="1"/>
  <c r="N407" i="49" s="1"/>
  <c r="Q546" i="49"/>
  <c r="AG546" i="49" s="1"/>
  <c r="AP730" i="49"/>
  <c r="H684" i="49"/>
  <c r="R684" i="49"/>
  <c r="U684" i="49" s="1"/>
  <c r="X730" i="49"/>
  <c r="AA730" i="49"/>
  <c r="V543" i="49"/>
  <c r="AB543" i="49" s="1"/>
  <c r="AR543" i="49" s="1"/>
  <c r="F780" i="49"/>
  <c r="W729" i="49"/>
  <c r="AC729" i="49" s="1"/>
  <c r="AN729" i="49"/>
  <c r="AI729" i="49"/>
  <c r="V730" i="49"/>
  <c r="AB730" i="49" s="1"/>
  <c r="AM730" i="49"/>
  <c r="AH730" i="49"/>
  <c r="N730" i="49"/>
  <c r="S543" i="49"/>
  <c r="Y543" i="49" s="1"/>
  <c r="AO543" i="49" s="1"/>
  <c r="BC14" i="44"/>
  <c r="L409" i="49"/>
  <c r="H638" i="49"/>
  <c r="R638" i="49"/>
  <c r="U638" i="49" s="1"/>
  <c r="S636" i="49"/>
  <c r="Y636" i="49" s="1"/>
  <c r="AE636" i="49"/>
  <c r="AJ636" i="49"/>
  <c r="F169" i="49"/>
  <c r="O169" i="49" s="1"/>
  <c r="P169" i="49" s="1"/>
  <c r="K169" i="49" s="1"/>
  <c r="AO216" i="49"/>
  <c r="AP911" i="49"/>
  <c r="AI309" i="49"/>
  <c r="AR122" i="49"/>
  <c r="AR908" i="49"/>
  <c r="AO918" i="49"/>
  <c r="AO912" i="49"/>
  <c r="W76" i="49"/>
  <c r="AC76" i="49" s="1"/>
  <c r="AS76" i="49" s="1"/>
  <c r="AP354" i="49"/>
  <c r="AS913" i="49"/>
  <c r="AO920" i="49"/>
  <c r="AP308" i="49"/>
  <c r="AP918" i="49"/>
  <c r="AR918" i="49"/>
  <c r="AR75" i="49"/>
  <c r="AS917" i="49"/>
  <c r="AL169" i="49"/>
  <c r="AR910" i="49"/>
  <c r="AS920" i="49"/>
  <c r="T309" i="49"/>
  <c r="Z309" i="49" s="1"/>
  <c r="AP309" i="49" s="1"/>
  <c r="AO353" i="49"/>
  <c r="AP916" i="49"/>
  <c r="AL266" i="49"/>
  <c r="F311" i="49"/>
  <c r="O311" i="49" s="1"/>
  <c r="P311" i="49" s="1"/>
  <c r="M311" i="49" s="1"/>
  <c r="AO261" i="49"/>
  <c r="AS911" i="49"/>
  <c r="AO915" i="49"/>
  <c r="M167" i="49"/>
  <c r="AM167" i="49" s="1"/>
  <c r="AR907" i="49"/>
  <c r="AO919" i="49"/>
  <c r="O357" i="49"/>
  <c r="P357" i="49" s="1"/>
  <c r="G357" i="49"/>
  <c r="AF264" i="49"/>
  <c r="AK264" i="49"/>
  <c r="J264" i="49"/>
  <c r="AK167" i="49"/>
  <c r="AF167" i="49"/>
  <c r="J167" i="49"/>
  <c r="O77" i="49"/>
  <c r="P77" i="49" s="1"/>
  <c r="M77" i="49" s="1"/>
  <c r="N77" i="49" s="1"/>
  <c r="G77" i="49"/>
  <c r="AD916" i="49"/>
  <c r="AQ916" i="49"/>
  <c r="V41" i="34" s="1"/>
  <c r="Q267" i="49"/>
  <c r="AL267" i="49" s="1"/>
  <c r="AP909" i="49"/>
  <c r="AS908" i="49"/>
  <c r="G265" i="49"/>
  <c r="O265" i="49"/>
  <c r="P265" i="49" s="1"/>
  <c r="AE263" i="49"/>
  <c r="S263" i="49"/>
  <c r="Y263" i="49" s="1"/>
  <c r="AJ263" i="49"/>
  <c r="AD308" i="49"/>
  <c r="AQ308" i="49"/>
  <c r="I31" i="34" s="1"/>
  <c r="X29" i="49"/>
  <c r="AA29" i="49"/>
  <c r="V355" i="49"/>
  <c r="AB355" i="49" s="1"/>
  <c r="AR355" i="49" s="1"/>
  <c r="M264" i="49"/>
  <c r="W166" i="49"/>
  <c r="AC166" i="49" s="1"/>
  <c r="AS166" i="49" s="1"/>
  <c r="V29" i="49"/>
  <c r="AB29" i="49" s="1"/>
  <c r="AR29" i="49" s="1"/>
  <c r="S75" i="49"/>
  <c r="Y75" i="49" s="1"/>
  <c r="AJ75" i="49"/>
  <c r="AE75" i="49"/>
  <c r="O220" i="49"/>
  <c r="P220" i="49" s="1"/>
  <c r="K220" i="49" s="1"/>
  <c r="G220" i="49"/>
  <c r="AI355" i="49"/>
  <c r="W355" i="49"/>
  <c r="AC355" i="49" s="1"/>
  <c r="AN355" i="49"/>
  <c r="AS916" i="49"/>
  <c r="AS915" i="49"/>
  <c r="AP75" i="49"/>
  <c r="AG220" i="49"/>
  <c r="AZ11" i="44"/>
  <c r="L268" i="49"/>
  <c r="AR909" i="49"/>
  <c r="AD909" i="49"/>
  <c r="AQ909" i="49"/>
  <c r="V34" i="34" s="1"/>
  <c r="AE308" i="49"/>
  <c r="S308" i="49"/>
  <c r="Y308" i="49" s="1"/>
  <c r="AJ308" i="49"/>
  <c r="T217" i="49"/>
  <c r="Z217" i="49" s="1"/>
  <c r="AF217" i="49"/>
  <c r="AK217" i="49"/>
  <c r="J217" i="49"/>
  <c r="AQ918" i="49"/>
  <c r="V43" i="34" s="1"/>
  <c r="AD918" i="49"/>
  <c r="AD216" i="49"/>
  <c r="AQ216" i="49"/>
  <c r="G31" i="34" s="1"/>
  <c r="W75" i="49"/>
  <c r="AC75" i="49" s="1"/>
  <c r="AN75" i="49"/>
  <c r="AI75" i="49"/>
  <c r="F266" i="49"/>
  <c r="AP917" i="49"/>
  <c r="G30" i="49"/>
  <c r="O30" i="49"/>
  <c r="P30" i="49" s="1"/>
  <c r="M30" i="49" s="1"/>
  <c r="N30" i="49" s="1"/>
  <c r="AS353" i="49"/>
  <c r="G219" i="49"/>
  <c r="O219" i="49"/>
  <c r="P219" i="49" s="1"/>
  <c r="AP907" i="49"/>
  <c r="T76" i="49"/>
  <c r="Z76" i="49" s="1"/>
  <c r="AP76" i="49" s="1"/>
  <c r="X166" i="49"/>
  <c r="AA166" i="49"/>
  <c r="AP263" i="49"/>
  <c r="AI263" i="49"/>
  <c r="AN263" i="49"/>
  <c r="W263" i="49"/>
  <c r="AC263" i="49" s="1"/>
  <c r="Q79" i="49"/>
  <c r="AL79" i="49" s="1"/>
  <c r="X217" i="49"/>
  <c r="AA217" i="49"/>
  <c r="K218" i="49"/>
  <c r="S76" i="49"/>
  <c r="Y76" i="49" s="1"/>
  <c r="AO76" i="49" s="1"/>
  <c r="S309" i="49"/>
  <c r="Y309" i="49" s="1"/>
  <c r="AE309" i="49"/>
  <c r="AJ309" i="49"/>
  <c r="Q32" i="49"/>
  <c r="AG32" i="49" s="1"/>
  <c r="AD907" i="49"/>
  <c r="AQ907" i="49"/>
  <c r="V32" i="34" s="1"/>
  <c r="S121" i="49"/>
  <c r="Y121" i="49" s="1"/>
  <c r="AJ121" i="49"/>
  <c r="AE121" i="49"/>
  <c r="AQ920" i="49"/>
  <c r="V45" i="34" s="1"/>
  <c r="AD920" i="49"/>
  <c r="AV7" i="44"/>
  <c r="L80" i="49"/>
  <c r="AQ911" i="49"/>
  <c r="V36" i="34" s="1"/>
  <c r="AD911" i="49"/>
  <c r="AI218" i="49"/>
  <c r="AN218" i="49"/>
  <c r="AD919" i="49"/>
  <c r="AQ919" i="49"/>
  <c r="V44" i="34" s="1"/>
  <c r="Q125" i="49"/>
  <c r="AL125" i="49" s="1"/>
  <c r="Q956" i="49"/>
  <c r="Q955" i="49"/>
  <c r="Q959" i="49"/>
  <c r="Q962" i="49"/>
  <c r="Q964" i="49"/>
  <c r="Q958" i="49"/>
  <c r="Q965" i="49"/>
  <c r="Q963" i="49"/>
  <c r="Q966" i="49"/>
  <c r="Q957" i="49"/>
  <c r="Q954" i="49"/>
  <c r="Q961" i="49"/>
  <c r="Q960" i="49"/>
  <c r="Q967" i="49"/>
  <c r="AV8" i="44"/>
  <c r="L126" i="49"/>
  <c r="AR914" i="49"/>
  <c r="AU6" i="44"/>
  <c r="L33" i="49"/>
  <c r="AQ121" i="49"/>
  <c r="E28" i="34" s="1"/>
  <c r="AD121" i="49"/>
  <c r="AU9" i="44"/>
  <c r="L171" i="49"/>
  <c r="Q312" i="49"/>
  <c r="AL312" i="49" s="1"/>
  <c r="X122" i="49"/>
  <c r="AA122" i="49"/>
  <c r="AR913" i="49"/>
  <c r="AG311" i="49"/>
  <c r="AR263" i="49"/>
  <c r="AS921" i="49"/>
  <c r="AP921" i="49"/>
  <c r="S355" i="49"/>
  <c r="Y355" i="49" s="1"/>
  <c r="AO355" i="49" s="1"/>
  <c r="R218" i="49"/>
  <c r="U218" i="49" s="1"/>
  <c r="H218" i="49"/>
  <c r="R264" i="49"/>
  <c r="U264" i="49" s="1"/>
  <c r="H264" i="49"/>
  <c r="S166" i="49"/>
  <c r="Y166" i="49" s="1"/>
  <c r="AJ166" i="49"/>
  <c r="AE166" i="49"/>
  <c r="AN217" i="49"/>
  <c r="AI217" i="49"/>
  <c r="W217" i="49"/>
  <c r="AC217" i="49" s="1"/>
  <c r="X355" i="49"/>
  <c r="AA355" i="49"/>
  <c r="AQ263" i="49"/>
  <c r="H32" i="34" s="1"/>
  <c r="AD263" i="49"/>
  <c r="AJ29" i="49"/>
  <c r="AE29" i="49"/>
  <c r="S29" i="49"/>
  <c r="Y29" i="49" s="1"/>
  <c r="AS914" i="49"/>
  <c r="AD28" i="49"/>
  <c r="AQ28" i="49"/>
  <c r="C27" i="34" s="1"/>
  <c r="AD353" i="49"/>
  <c r="AQ353" i="49"/>
  <c r="J30" i="34" s="1"/>
  <c r="AE354" i="49"/>
  <c r="S354" i="49"/>
  <c r="Y354" i="49" s="1"/>
  <c r="AJ354" i="49"/>
  <c r="AY12" i="44"/>
  <c r="L313" i="49"/>
  <c r="F312" i="49" s="1"/>
  <c r="F31" i="49"/>
  <c r="F78" i="49"/>
  <c r="T355" i="49"/>
  <c r="Z355" i="49" s="1"/>
  <c r="AP355" i="49" s="1"/>
  <c r="AS910" i="49"/>
  <c r="AP910" i="49"/>
  <c r="V76" i="49"/>
  <c r="AB76" i="49" s="1"/>
  <c r="AR76" i="49" s="1"/>
  <c r="AR921" i="49"/>
  <c r="AM218" i="49"/>
  <c r="AH218" i="49"/>
  <c r="T166" i="49"/>
  <c r="Z166" i="49" s="1"/>
  <c r="AP166" i="49" s="1"/>
  <c r="W29" i="49"/>
  <c r="AC29" i="49" s="1"/>
  <c r="AN29" i="49"/>
  <c r="AI29" i="49"/>
  <c r="R167" i="49"/>
  <c r="U167" i="49" s="1"/>
  <c r="H167" i="49"/>
  <c r="Q221" i="49"/>
  <c r="AL221" i="49" s="1"/>
  <c r="AR166" i="49"/>
  <c r="AD908" i="49"/>
  <c r="AQ908" i="49"/>
  <c r="V33" i="34" s="1"/>
  <c r="AS918" i="49"/>
  <c r="O310" i="49"/>
  <c r="P310" i="49" s="1"/>
  <c r="M310" i="49" s="1"/>
  <c r="G310" i="49"/>
  <c r="AD917" i="49"/>
  <c r="AQ917" i="49"/>
  <c r="V42" i="34" s="1"/>
  <c r="X76" i="49"/>
  <c r="AA76" i="49"/>
  <c r="AI354" i="49"/>
  <c r="W354" i="49"/>
  <c r="AC354" i="49" s="1"/>
  <c r="AN354" i="49"/>
  <c r="AO914" i="49"/>
  <c r="F124" i="49"/>
  <c r="AQ906" i="49"/>
  <c r="V31" i="34" s="1"/>
  <c r="AD906" i="49"/>
  <c r="AS907" i="49"/>
  <c r="S28" i="49"/>
  <c r="Y28" i="49" s="1"/>
  <c r="AJ28" i="49"/>
  <c r="AE28" i="49"/>
  <c r="AL31" i="49"/>
  <c r="AG78" i="49"/>
  <c r="AP913" i="49"/>
  <c r="AO921" i="49"/>
  <c r="AD921" i="49"/>
  <c r="AQ921" i="49"/>
  <c r="V46" i="34" s="1"/>
  <c r="AR911" i="49"/>
  <c r="T29" i="49"/>
  <c r="Z29" i="49" s="1"/>
  <c r="AP919" i="49"/>
  <c r="Q170" i="49"/>
  <c r="AG170" i="49" s="1"/>
  <c r="F170" i="49"/>
  <c r="AZ10" i="44"/>
  <c r="L222" i="49"/>
  <c r="AO916" i="49"/>
  <c r="G356" i="49"/>
  <c r="O356" i="49"/>
  <c r="P356" i="49" s="1"/>
  <c r="M356" i="49" s="1"/>
  <c r="AO73" i="49"/>
  <c r="AP908" i="49"/>
  <c r="AQ75" i="49"/>
  <c r="D28" i="34" s="1"/>
  <c r="AD75" i="49"/>
  <c r="AR917" i="49"/>
  <c r="AR354" i="49"/>
  <c r="AD354" i="49"/>
  <c r="AQ354" i="49"/>
  <c r="J31" i="34" s="1"/>
  <c r="AS261" i="49"/>
  <c r="Q358" i="49"/>
  <c r="AG358" i="49" s="1"/>
  <c r="AG124" i="49"/>
  <c r="AQ910" i="49"/>
  <c r="V35" i="34" s="1"/>
  <c r="AD910" i="49"/>
  <c r="AO913" i="49"/>
  <c r="AR920" i="49"/>
  <c r="AD120" i="49"/>
  <c r="AQ120" i="49"/>
  <c r="E27" i="34" s="1"/>
  <c r="AS919" i="49"/>
  <c r="AD912" i="49"/>
  <c r="AQ912" i="49"/>
  <c r="V37" i="34" s="1"/>
  <c r="AP915" i="49"/>
  <c r="AQ915" i="49"/>
  <c r="V40" i="34" s="1"/>
  <c r="AD915" i="49"/>
  <c r="G123" i="49"/>
  <c r="O123" i="49"/>
  <c r="P123" i="49" s="1"/>
  <c r="AI122" i="49"/>
  <c r="W122" i="49"/>
  <c r="AC122" i="49" s="1"/>
  <c r="AN122" i="49"/>
  <c r="AS909" i="49"/>
  <c r="AO909" i="49"/>
  <c r="AO908" i="49"/>
  <c r="AS165" i="49"/>
  <c r="O168" i="49"/>
  <c r="P168" i="49" s="1"/>
  <c r="M168" i="49" s="1"/>
  <c r="G168" i="49"/>
  <c r="AO917" i="49"/>
  <c r="AD914" i="49"/>
  <c r="AQ914" i="49"/>
  <c r="V39" i="34" s="1"/>
  <c r="AR912" i="49"/>
  <c r="AY13" i="44"/>
  <c r="L359" i="49"/>
  <c r="F358" i="49" s="1"/>
  <c r="AO910" i="49"/>
  <c r="AQ913" i="49"/>
  <c r="V38" i="34" s="1"/>
  <c r="AD913" i="49"/>
  <c r="AP920" i="49"/>
  <c r="AO911" i="49"/>
  <c r="X309" i="49"/>
  <c r="AA309" i="49"/>
  <c r="AR919" i="49"/>
  <c r="V217" i="49"/>
  <c r="AB217" i="49" s="1"/>
  <c r="AR217" i="49" s="1"/>
  <c r="W309" i="49"/>
  <c r="AC309" i="49" s="1"/>
  <c r="AS309" i="49" s="1"/>
  <c r="N34" i="31"/>
  <c r="M35" i="31"/>
  <c r="L35" i="31"/>
  <c r="J35" i="31"/>
  <c r="K35" i="31" s="1"/>
  <c r="F36" i="31"/>
  <c r="G37" i="41"/>
  <c r="L36" i="41"/>
  <c r="I36" i="31" s="1"/>
  <c r="K733" i="49" l="1"/>
  <c r="AM732" i="49"/>
  <c r="AN732" i="49"/>
  <c r="AH732" i="49"/>
  <c r="AN636" i="49"/>
  <c r="AR636" i="49"/>
  <c r="AO403" i="49"/>
  <c r="AO731" i="49"/>
  <c r="AR730" i="49"/>
  <c r="AO590" i="49"/>
  <c r="N167" i="49"/>
  <c r="F267" i="49"/>
  <c r="AJ544" i="49"/>
  <c r="AF685" i="49"/>
  <c r="J685" i="49"/>
  <c r="S685" i="49" s="1"/>
  <c r="Y685" i="49" s="1"/>
  <c r="J591" i="49"/>
  <c r="S591" i="49" s="1"/>
  <c r="Y591" i="49" s="1"/>
  <c r="AS729" i="49"/>
  <c r="AH167" i="49"/>
  <c r="M686" i="49"/>
  <c r="AK591" i="49"/>
  <c r="AI685" i="49"/>
  <c r="AR309" i="49"/>
  <c r="AK544" i="49"/>
  <c r="AO452" i="49"/>
  <c r="T637" i="49"/>
  <c r="Z637" i="49" s="1"/>
  <c r="AP637" i="49" s="1"/>
  <c r="AP29" i="49"/>
  <c r="K407" i="49"/>
  <c r="J407" i="49" s="1"/>
  <c r="AR452" i="49"/>
  <c r="V218" i="49"/>
  <c r="AB218" i="49" s="1"/>
  <c r="K592" i="49"/>
  <c r="J592" i="49" s="1"/>
  <c r="AJ592" i="49" s="1"/>
  <c r="F781" i="49"/>
  <c r="O781" i="49" s="1"/>
  <c r="P781" i="49" s="1"/>
  <c r="K781" i="49" s="1"/>
  <c r="AS636" i="49"/>
  <c r="O454" i="49"/>
  <c r="P454" i="49" s="1"/>
  <c r="K454" i="49" s="1"/>
  <c r="G169" i="49"/>
  <c r="AG687" i="49"/>
  <c r="M499" i="49"/>
  <c r="AO636" i="49"/>
  <c r="AL546" i="49"/>
  <c r="AO497" i="49"/>
  <c r="AR497" i="49"/>
  <c r="AO682" i="49"/>
  <c r="AS776" i="49"/>
  <c r="AG455" i="49"/>
  <c r="AL781" i="49"/>
  <c r="AS74" i="49"/>
  <c r="V591" i="49"/>
  <c r="AB591" i="49" s="1"/>
  <c r="AR591" i="49" s="1"/>
  <c r="S684" i="49"/>
  <c r="Y684" i="49" s="1"/>
  <c r="AO684" i="49" s="1"/>
  <c r="AG640" i="49"/>
  <c r="T684" i="49"/>
  <c r="Z684" i="49" s="1"/>
  <c r="AP684" i="49" s="1"/>
  <c r="AM406" i="49"/>
  <c r="AH406" i="49"/>
  <c r="N406" i="49"/>
  <c r="AK499" i="49"/>
  <c r="AF499" i="49"/>
  <c r="J499" i="49"/>
  <c r="AK779" i="49"/>
  <c r="AF779" i="49"/>
  <c r="J779" i="49"/>
  <c r="O687" i="49"/>
  <c r="P687" i="49" s="1"/>
  <c r="M687" i="49" s="1"/>
  <c r="N687" i="49" s="1"/>
  <c r="G687" i="49"/>
  <c r="K687" i="49"/>
  <c r="J687" i="49" s="1"/>
  <c r="AH639" i="49"/>
  <c r="AM639" i="49"/>
  <c r="N639" i="49"/>
  <c r="AJ407" i="49"/>
  <c r="AE407" i="49"/>
  <c r="AF453" i="49"/>
  <c r="AK453" i="49"/>
  <c r="J453" i="49"/>
  <c r="AF686" i="49"/>
  <c r="AK686" i="49"/>
  <c r="J686" i="49"/>
  <c r="G594" i="49"/>
  <c r="O594" i="49"/>
  <c r="P594" i="49" s="1"/>
  <c r="K594" i="49" s="1"/>
  <c r="V778" i="49"/>
  <c r="AB778" i="49" s="1"/>
  <c r="AH778" i="49"/>
  <c r="AM778" i="49"/>
  <c r="N778" i="49"/>
  <c r="AK454" i="49"/>
  <c r="AF454" i="49"/>
  <c r="X638" i="49"/>
  <c r="AA638" i="49"/>
  <c r="H453" i="49"/>
  <c r="R453" i="49"/>
  <c r="U453" i="49" s="1"/>
  <c r="Q641" i="49"/>
  <c r="V544" i="49"/>
  <c r="AB544" i="49" s="1"/>
  <c r="AR544" i="49" s="1"/>
  <c r="F640" i="49"/>
  <c r="BE15" i="44"/>
  <c r="L457" i="49"/>
  <c r="H406" i="49"/>
  <c r="R406" i="49"/>
  <c r="U406" i="49" s="1"/>
  <c r="T544" i="49"/>
  <c r="Z544" i="49" s="1"/>
  <c r="AL734" i="49"/>
  <c r="S544" i="49"/>
  <c r="Y544" i="49" s="1"/>
  <c r="Q502" i="49"/>
  <c r="AG502" i="49" s="1"/>
  <c r="T591" i="49"/>
  <c r="Z591" i="49" s="1"/>
  <c r="AP591" i="49" s="1"/>
  <c r="AM499" i="49"/>
  <c r="AH499" i="49"/>
  <c r="H779" i="49"/>
  <c r="R779" i="49"/>
  <c r="U779" i="49" s="1"/>
  <c r="AM733" i="49"/>
  <c r="AH733" i="49"/>
  <c r="S405" i="49"/>
  <c r="Y405" i="49" s="1"/>
  <c r="AE405" i="49"/>
  <c r="AJ405" i="49"/>
  <c r="AJ545" i="49"/>
  <c r="AE545" i="49"/>
  <c r="H454" i="49"/>
  <c r="R454" i="49"/>
  <c r="U454" i="49" s="1"/>
  <c r="Q456" i="49"/>
  <c r="AL456" i="49" s="1"/>
  <c r="AN545" i="49"/>
  <c r="AI545" i="49"/>
  <c r="AS263" i="49"/>
  <c r="G780" i="49"/>
  <c r="O780" i="49"/>
  <c r="P780" i="49" s="1"/>
  <c r="K780" i="49" s="1"/>
  <c r="AN407" i="49"/>
  <c r="AI407" i="49"/>
  <c r="X498" i="49"/>
  <c r="AA498" i="49"/>
  <c r="H686" i="49"/>
  <c r="R686" i="49"/>
  <c r="U686" i="49" s="1"/>
  <c r="Q547" i="49"/>
  <c r="AG547" i="49" s="1"/>
  <c r="BF20" i="44"/>
  <c r="L642" i="49"/>
  <c r="V684" i="49"/>
  <c r="AB684" i="49" s="1"/>
  <c r="AR684" i="49" s="1"/>
  <c r="X778" i="49"/>
  <c r="AA778" i="49"/>
  <c r="Q735" i="49"/>
  <c r="AG735" i="49" s="1"/>
  <c r="BE16" i="44"/>
  <c r="L503" i="49"/>
  <c r="T685" i="49"/>
  <c r="Z685" i="49" s="1"/>
  <c r="W591" i="49"/>
  <c r="AC591" i="49" s="1"/>
  <c r="AS591" i="49" s="1"/>
  <c r="F501" i="49"/>
  <c r="K639" i="49"/>
  <c r="AF545" i="49"/>
  <c r="AK545" i="49"/>
  <c r="W638" i="49"/>
  <c r="AC638" i="49" s="1"/>
  <c r="AS638" i="49" s="1"/>
  <c r="S498" i="49"/>
  <c r="Y498" i="49" s="1"/>
  <c r="AE498" i="49"/>
  <c r="AJ498" i="49"/>
  <c r="AN592" i="49"/>
  <c r="AI592" i="49"/>
  <c r="AJ685" i="49"/>
  <c r="Q409" i="49"/>
  <c r="AG409" i="49" s="1"/>
  <c r="AK407" i="49"/>
  <c r="AF407" i="49"/>
  <c r="F408" i="49"/>
  <c r="AH592" i="49"/>
  <c r="AM592" i="49"/>
  <c r="BD17" i="44"/>
  <c r="L548" i="49"/>
  <c r="F547" i="49" s="1"/>
  <c r="Q688" i="49"/>
  <c r="AL688" i="49" s="1"/>
  <c r="BH22" i="44"/>
  <c r="L737" i="49" s="1"/>
  <c r="L736" i="49"/>
  <c r="X685" i="49"/>
  <c r="AA685" i="49"/>
  <c r="AD636" i="49"/>
  <c r="AQ636" i="49"/>
  <c r="P37" i="34" s="1"/>
  <c r="W684" i="49"/>
  <c r="AC684" i="49" s="1"/>
  <c r="AS684" i="49" s="1"/>
  <c r="X405" i="49"/>
  <c r="AA405" i="49"/>
  <c r="H733" i="49"/>
  <c r="R733" i="49"/>
  <c r="U733" i="49" s="1"/>
  <c r="AM545" i="49"/>
  <c r="AH545" i="49"/>
  <c r="O546" i="49"/>
  <c r="P546" i="49" s="1"/>
  <c r="M546" i="49" s="1"/>
  <c r="G546" i="49"/>
  <c r="W637" i="49"/>
  <c r="AC637" i="49" s="1"/>
  <c r="AN637" i="49"/>
  <c r="AI637" i="49"/>
  <c r="AF733" i="49"/>
  <c r="AK733" i="49"/>
  <c r="G311" i="49"/>
  <c r="BD14" i="44"/>
  <c r="L410" i="49"/>
  <c r="F409" i="49" s="1"/>
  <c r="AD730" i="49"/>
  <c r="AQ730" i="49"/>
  <c r="R39" i="34" s="1"/>
  <c r="AH407" i="49"/>
  <c r="AM407" i="49"/>
  <c r="AQ683" i="49"/>
  <c r="Q38" i="34" s="1"/>
  <c r="AD683" i="49"/>
  <c r="H592" i="49"/>
  <c r="R592" i="49"/>
  <c r="U592" i="49" s="1"/>
  <c r="X544" i="49"/>
  <c r="AA544" i="49"/>
  <c r="BG21" i="44"/>
  <c r="L689" i="49"/>
  <c r="AD452" i="49"/>
  <c r="AQ452" i="49"/>
  <c r="L37" i="34" s="1"/>
  <c r="T778" i="49"/>
  <c r="Z778" i="49" s="1"/>
  <c r="AP778" i="49" s="1"/>
  <c r="Q782" i="49"/>
  <c r="AG782" i="49" s="1"/>
  <c r="Q595" i="49"/>
  <c r="AG595" i="49" s="1"/>
  <c r="W732" i="49"/>
  <c r="AC732" i="49" s="1"/>
  <c r="AS732" i="49" s="1"/>
  <c r="H499" i="49"/>
  <c r="R499" i="49"/>
  <c r="U499" i="49" s="1"/>
  <c r="W685" i="49"/>
  <c r="AC685" i="49" s="1"/>
  <c r="AS685" i="49" s="1"/>
  <c r="H545" i="49"/>
  <c r="R545" i="49"/>
  <c r="U545" i="49" s="1"/>
  <c r="AQ543" i="49"/>
  <c r="N36" i="34" s="1"/>
  <c r="AD543" i="49"/>
  <c r="AS217" i="49"/>
  <c r="K30" i="49"/>
  <c r="J30" i="49" s="1"/>
  <c r="AJ30" i="49" s="1"/>
  <c r="AO451" i="49"/>
  <c r="V405" i="49"/>
  <c r="AB405" i="49" s="1"/>
  <c r="AH405" i="49"/>
  <c r="AM405" i="49"/>
  <c r="N405" i="49"/>
  <c r="AQ731" i="49"/>
  <c r="R40" i="34" s="1"/>
  <c r="AD731" i="49"/>
  <c r="Q783" i="49"/>
  <c r="AL783" i="49" s="1"/>
  <c r="F734" i="49"/>
  <c r="V685" i="49"/>
  <c r="AB685" i="49" s="1"/>
  <c r="AR685" i="49" s="1"/>
  <c r="BF19" i="44"/>
  <c r="L596" i="49"/>
  <c r="F595" i="49" s="1"/>
  <c r="G593" i="49"/>
  <c r="O593" i="49"/>
  <c r="P593" i="49" s="1"/>
  <c r="K593" i="49" s="1"/>
  <c r="AG501" i="49"/>
  <c r="AG594" i="49"/>
  <c r="H639" i="49"/>
  <c r="R639" i="49"/>
  <c r="U639" i="49" s="1"/>
  <c r="AD542" i="49"/>
  <c r="AQ542" i="49"/>
  <c r="N35" i="34" s="1"/>
  <c r="AH686" i="49"/>
  <c r="AM686" i="49"/>
  <c r="T638" i="49"/>
  <c r="Z638" i="49" s="1"/>
  <c r="AF638" i="49"/>
  <c r="AK638" i="49"/>
  <c r="J638" i="49"/>
  <c r="X684" i="49"/>
  <c r="AA684" i="49"/>
  <c r="H407" i="49"/>
  <c r="R407" i="49"/>
  <c r="U407" i="49" s="1"/>
  <c r="AG408" i="49"/>
  <c r="M453" i="49"/>
  <c r="N686" i="49"/>
  <c r="X732" i="49"/>
  <c r="AA732" i="49"/>
  <c r="V498" i="49"/>
  <c r="AB498" i="49" s="1"/>
  <c r="AH498" i="49"/>
  <c r="AM498" i="49"/>
  <c r="N498" i="49"/>
  <c r="K406" i="49"/>
  <c r="V732" i="49"/>
  <c r="AB732" i="49" s="1"/>
  <c r="AR732" i="49" s="1"/>
  <c r="X637" i="49"/>
  <c r="AA637" i="49"/>
  <c r="S732" i="49"/>
  <c r="Y732" i="49" s="1"/>
  <c r="AO732" i="49" s="1"/>
  <c r="AL501" i="49"/>
  <c r="AL594" i="49"/>
  <c r="G500" i="49"/>
  <c r="O500" i="49"/>
  <c r="P500" i="49" s="1"/>
  <c r="K500" i="49" s="1"/>
  <c r="M779" i="49"/>
  <c r="V637" i="49"/>
  <c r="AB637" i="49" s="1"/>
  <c r="AR637" i="49" s="1"/>
  <c r="J733" i="49"/>
  <c r="T405" i="49"/>
  <c r="Z405" i="49" s="1"/>
  <c r="AP405" i="49" s="1"/>
  <c r="M454" i="49"/>
  <c r="AQ497" i="49"/>
  <c r="M36" i="34" s="1"/>
  <c r="AD497" i="49"/>
  <c r="AO29" i="49"/>
  <c r="AG312" i="49"/>
  <c r="W730" i="49"/>
  <c r="AC730" i="49" s="1"/>
  <c r="AN730" i="49"/>
  <c r="AI730" i="49"/>
  <c r="S637" i="49"/>
  <c r="Y637" i="49" s="1"/>
  <c r="AE637" i="49"/>
  <c r="AJ637" i="49"/>
  <c r="W497" i="49"/>
  <c r="AC497" i="49" s="1"/>
  <c r="AN497" i="49"/>
  <c r="AI497" i="49"/>
  <c r="V638" i="49"/>
  <c r="AB638" i="49" s="1"/>
  <c r="AR638" i="49" s="1"/>
  <c r="T732" i="49"/>
  <c r="Z732" i="49" s="1"/>
  <c r="AP732" i="49" s="1"/>
  <c r="F455" i="49"/>
  <c r="X591" i="49"/>
  <c r="AA591" i="49"/>
  <c r="W544" i="49"/>
  <c r="AC544" i="49" s="1"/>
  <c r="AS544" i="49" s="1"/>
  <c r="S778" i="49"/>
  <c r="Y778" i="49" s="1"/>
  <c r="AO778" i="49" s="1"/>
  <c r="N499" i="49"/>
  <c r="W452" i="49"/>
  <c r="AC452" i="49" s="1"/>
  <c r="AI452" i="49"/>
  <c r="AN452" i="49"/>
  <c r="N733" i="49"/>
  <c r="J454" i="49"/>
  <c r="T498" i="49"/>
  <c r="Z498" i="49" s="1"/>
  <c r="AP498" i="49" s="1"/>
  <c r="AO166" i="49"/>
  <c r="AP217" i="49"/>
  <c r="AG79" i="49"/>
  <c r="T264" i="49"/>
  <c r="Z264" i="49" s="1"/>
  <c r="AP264" i="49" s="1"/>
  <c r="K77" i="49"/>
  <c r="J77" i="49" s="1"/>
  <c r="AE77" i="49" s="1"/>
  <c r="K168" i="49"/>
  <c r="J168" i="49" s="1"/>
  <c r="AE168" i="49" s="1"/>
  <c r="AO354" i="49"/>
  <c r="AS122" i="49"/>
  <c r="AO28" i="49"/>
  <c r="AS29" i="49"/>
  <c r="AO121" i="49"/>
  <c r="AH311" i="49"/>
  <c r="AM311" i="49"/>
  <c r="N311" i="49"/>
  <c r="M265" i="49"/>
  <c r="K265" i="49"/>
  <c r="K357" i="49"/>
  <c r="M357" i="49"/>
  <c r="AF220" i="49"/>
  <c r="AK220" i="49"/>
  <c r="J220" i="49"/>
  <c r="G358" i="49"/>
  <c r="O358" i="49"/>
  <c r="P358" i="49" s="1"/>
  <c r="K358" i="49" s="1"/>
  <c r="K123" i="49"/>
  <c r="M123" i="49"/>
  <c r="AH356" i="49"/>
  <c r="AM356" i="49"/>
  <c r="N356" i="49"/>
  <c r="AH310" i="49"/>
  <c r="AM310" i="49"/>
  <c r="N310" i="49"/>
  <c r="K219" i="49"/>
  <c r="M219" i="49"/>
  <c r="G170" i="49"/>
  <c r="O170" i="49"/>
  <c r="P170" i="49" s="1"/>
  <c r="M170" i="49" s="1"/>
  <c r="N170" i="49" s="1"/>
  <c r="AD76" i="49"/>
  <c r="AQ76" i="49"/>
  <c r="D29" i="34" s="1"/>
  <c r="O267" i="49"/>
  <c r="P267" i="49" s="1"/>
  <c r="K267" i="49" s="1"/>
  <c r="G267" i="49"/>
  <c r="AA264" i="49"/>
  <c r="X264" i="49"/>
  <c r="AV6" i="44"/>
  <c r="L34" i="49"/>
  <c r="AL957" i="49"/>
  <c r="AG957" i="49"/>
  <c r="AA957" i="49"/>
  <c r="AH957" i="49"/>
  <c r="AF957" i="49"/>
  <c r="AM957" i="49"/>
  <c r="AK957" i="49"/>
  <c r="AJ957" i="49"/>
  <c r="AN957" i="49"/>
  <c r="AE957" i="49"/>
  <c r="AI957" i="49"/>
  <c r="Y957" i="49"/>
  <c r="AC957" i="49"/>
  <c r="Z957" i="49"/>
  <c r="AB957" i="49"/>
  <c r="AL955" i="49"/>
  <c r="AG955" i="49"/>
  <c r="AK955" i="49"/>
  <c r="AF955" i="49"/>
  <c r="AA955" i="49"/>
  <c r="AM955" i="49"/>
  <c r="AH955" i="49"/>
  <c r="AE955" i="49"/>
  <c r="Y955" i="49"/>
  <c r="AJ955" i="49"/>
  <c r="AN955" i="49"/>
  <c r="AI955" i="49"/>
  <c r="Z955" i="49"/>
  <c r="AB955" i="49"/>
  <c r="AC955" i="49"/>
  <c r="AG125" i="49"/>
  <c r="Q80" i="49"/>
  <c r="AL32" i="49"/>
  <c r="AS355" i="49"/>
  <c r="R77" i="49"/>
  <c r="U77" i="49" s="1"/>
  <c r="H77" i="49"/>
  <c r="R169" i="49"/>
  <c r="U169" i="49" s="1"/>
  <c r="H169" i="49"/>
  <c r="AG959" i="49"/>
  <c r="AL959" i="49"/>
  <c r="AB959" i="49"/>
  <c r="AA959" i="49"/>
  <c r="AM959" i="49"/>
  <c r="AF959" i="49"/>
  <c r="AK959" i="49"/>
  <c r="AH959" i="49"/>
  <c r="Y959" i="49"/>
  <c r="AI959" i="49"/>
  <c r="AC959" i="49"/>
  <c r="AJ959" i="49"/>
  <c r="AE959" i="49"/>
  <c r="AN959" i="49"/>
  <c r="Z959" i="49"/>
  <c r="AQ217" i="49"/>
  <c r="G32" i="34" s="1"/>
  <c r="AD217" i="49"/>
  <c r="AK169" i="49"/>
  <c r="AF169" i="49"/>
  <c r="Q222" i="49"/>
  <c r="AL222" i="49" s="1"/>
  <c r="AL170" i="49"/>
  <c r="F221" i="49"/>
  <c r="AQ122" i="49"/>
  <c r="E29" i="34" s="1"/>
  <c r="AD122" i="49"/>
  <c r="AG966" i="49"/>
  <c r="AL966" i="49"/>
  <c r="AH966" i="49"/>
  <c r="AF966" i="49"/>
  <c r="AM966" i="49"/>
  <c r="AK966" i="49"/>
  <c r="AA966" i="49"/>
  <c r="AJ966" i="49"/>
  <c r="AE966" i="49"/>
  <c r="AC966" i="49"/>
  <c r="Y966" i="49"/>
  <c r="AN966" i="49"/>
  <c r="AI966" i="49"/>
  <c r="AB966" i="49"/>
  <c r="Z966" i="49"/>
  <c r="AG956" i="49"/>
  <c r="AL956" i="49"/>
  <c r="AM956" i="49"/>
  <c r="AF956" i="49"/>
  <c r="AK956" i="49"/>
  <c r="AB956" i="49"/>
  <c r="Z956" i="49"/>
  <c r="AA956" i="49"/>
  <c r="AH956" i="49"/>
  <c r="AJ956" i="49"/>
  <c r="AE956" i="49"/>
  <c r="AN956" i="49"/>
  <c r="AI956" i="49"/>
  <c r="AC956" i="49"/>
  <c r="Y956" i="49"/>
  <c r="AW7" i="44"/>
  <c r="L81" i="49"/>
  <c r="AS75" i="49"/>
  <c r="Q268" i="49"/>
  <c r="AL268" i="49" s="1"/>
  <c r="AG267" i="49"/>
  <c r="AH77" i="49"/>
  <c r="AM77" i="49"/>
  <c r="AE167" i="49"/>
  <c r="S167" i="49"/>
  <c r="Y167" i="49" s="1"/>
  <c r="AJ167" i="49"/>
  <c r="K311" i="49"/>
  <c r="Q33" i="49"/>
  <c r="AG33" i="49" s="1"/>
  <c r="AZ13" i="44"/>
  <c r="L360" i="49"/>
  <c r="F359" i="49" s="1"/>
  <c r="BA10" i="44"/>
  <c r="L223" i="49"/>
  <c r="O124" i="49"/>
  <c r="P124" i="49" s="1"/>
  <c r="M124" i="49" s="1"/>
  <c r="G124" i="49"/>
  <c r="K124" i="49"/>
  <c r="J124" i="49" s="1"/>
  <c r="X218" i="49"/>
  <c r="AA218" i="49"/>
  <c r="Q126" i="49"/>
  <c r="AG126" i="49" s="1"/>
  <c r="AG963" i="49"/>
  <c r="AL963" i="49"/>
  <c r="AK963" i="49"/>
  <c r="AF963" i="49"/>
  <c r="AM963" i="49"/>
  <c r="AB963" i="49"/>
  <c r="AA963" i="49"/>
  <c r="AH963" i="49"/>
  <c r="AI963" i="49"/>
  <c r="AN963" i="49"/>
  <c r="AE963" i="49"/>
  <c r="AJ963" i="49"/>
  <c r="Z963" i="49"/>
  <c r="AC963" i="49"/>
  <c r="Y963" i="49"/>
  <c r="AH30" i="49"/>
  <c r="AM30" i="49"/>
  <c r="BA11" i="44"/>
  <c r="L269" i="49"/>
  <c r="AO75" i="49"/>
  <c r="T167" i="49"/>
  <c r="Z167" i="49" s="1"/>
  <c r="AP167" i="49" s="1"/>
  <c r="AJ168" i="49"/>
  <c r="AG221" i="49"/>
  <c r="AR218" i="49"/>
  <c r="G78" i="49"/>
  <c r="O78" i="49"/>
  <c r="P78" i="49" s="1"/>
  <c r="M78" i="49" s="1"/>
  <c r="Q171" i="49"/>
  <c r="AL171" i="49" s="1"/>
  <c r="AW8" i="44"/>
  <c r="L127" i="49"/>
  <c r="AL965" i="49"/>
  <c r="AG965" i="49"/>
  <c r="AH965" i="49"/>
  <c r="AM965" i="49"/>
  <c r="AN965" i="49"/>
  <c r="AK965" i="49"/>
  <c r="AF965" i="49"/>
  <c r="AC965" i="49"/>
  <c r="AA965" i="49"/>
  <c r="AI965" i="49"/>
  <c r="Z965" i="49"/>
  <c r="AE965" i="49"/>
  <c r="AJ965" i="49"/>
  <c r="Y965" i="49"/>
  <c r="AB965" i="49"/>
  <c r="H265" i="49"/>
  <c r="R265" i="49"/>
  <c r="U265" i="49" s="1"/>
  <c r="R311" i="49"/>
  <c r="U311" i="49" s="1"/>
  <c r="H311" i="49"/>
  <c r="AG954" i="49"/>
  <c r="AL954" i="49"/>
  <c r="AA954" i="49"/>
  <c r="AN30" i="49"/>
  <c r="AI30" i="49"/>
  <c r="AN77" i="49"/>
  <c r="AI77" i="49"/>
  <c r="AH168" i="49"/>
  <c r="AM168" i="49"/>
  <c r="AN167" i="49"/>
  <c r="W167" i="49"/>
  <c r="AC167" i="49" s="1"/>
  <c r="AI167" i="49"/>
  <c r="R123" i="49"/>
  <c r="U123" i="49" s="1"/>
  <c r="H123" i="49"/>
  <c r="K356" i="49"/>
  <c r="O31" i="49"/>
  <c r="P31" i="49" s="1"/>
  <c r="K31" i="49" s="1"/>
  <c r="J31" i="49" s="1"/>
  <c r="G31" i="49"/>
  <c r="AV9" i="44"/>
  <c r="L172" i="49"/>
  <c r="AL967" i="49"/>
  <c r="AG967" i="49"/>
  <c r="AK967" i="49"/>
  <c r="AF967" i="49"/>
  <c r="AE967" i="49"/>
  <c r="AM967" i="49"/>
  <c r="AJ967" i="49"/>
  <c r="AH967" i="49"/>
  <c r="AA967" i="49"/>
  <c r="AI967" i="49"/>
  <c r="AN967" i="49"/>
  <c r="Z967" i="49"/>
  <c r="AB967" i="49"/>
  <c r="AC967" i="49"/>
  <c r="Y967" i="49"/>
  <c r="AL958" i="49"/>
  <c r="AG958" i="49"/>
  <c r="AK958" i="49"/>
  <c r="AF958" i="49"/>
  <c r="AJ958" i="49"/>
  <c r="AM958" i="49"/>
  <c r="AA958" i="49"/>
  <c r="AE958" i="49"/>
  <c r="Y958" i="49"/>
  <c r="AH958" i="49"/>
  <c r="AN958" i="49"/>
  <c r="AI958" i="49"/>
  <c r="AC958" i="49"/>
  <c r="AB958" i="49"/>
  <c r="Z958" i="49"/>
  <c r="W218" i="49"/>
  <c r="AC218" i="49" s="1"/>
  <c r="AS218" i="49" s="1"/>
  <c r="AO309" i="49"/>
  <c r="H219" i="49"/>
  <c r="R219" i="49"/>
  <c r="U219" i="49" s="1"/>
  <c r="R30" i="49"/>
  <c r="U30" i="49" s="1"/>
  <c r="H30" i="49"/>
  <c r="AO308" i="49"/>
  <c r="M220" i="49"/>
  <c r="AO263" i="49"/>
  <c r="J169" i="49"/>
  <c r="AQ309" i="49"/>
  <c r="I32" i="34" s="1"/>
  <c r="AD309" i="49"/>
  <c r="R356" i="49"/>
  <c r="U356" i="49" s="1"/>
  <c r="H356" i="49"/>
  <c r="AD355" i="49"/>
  <c r="AQ355" i="49"/>
  <c r="J32" i="34" s="1"/>
  <c r="G312" i="49"/>
  <c r="O312" i="49"/>
  <c r="P312" i="49" s="1"/>
  <c r="K312" i="49" s="1"/>
  <c r="AQ29" i="49"/>
  <c r="C28" i="34" s="1"/>
  <c r="AD29" i="49"/>
  <c r="R168" i="49"/>
  <c r="U168" i="49" s="1"/>
  <c r="H168" i="49"/>
  <c r="AS354" i="49"/>
  <c r="K310" i="49"/>
  <c r="X167" i="49"/>
  <c r="AA167" i="49"/>
  <c r="Q313" i="49"/>
  <c r="AL313" i="49" s="1"/>
  <c r="AL960" i="49"/>
  <c r="AG960" i="49"/>
  <c r="AK960" i="49"/>
  <c r="AF960" i="49"/>
  <c r="AE960" i="49"/>
  <c r="AA960" i="49"/>
  <c r="Y960" i="49"/>
  <c r="AJ960" i="49"/>
  <c r="AM960" i="49"/>
  <c r="AB960" i="49"/>
  <c r="AH960" i="49"/>
  <c r="AI960" i="49"/>
  <c r="AC960" i="49"/>
  <c r="AN960" i="49"/>
  <c r="Z960" i="49"/>
  <c r="AL964" i="49"/>
  <c r="AG964" i="49"/>
  <c r="AB964" i="49"/>
  <c r="AF964" i="49"/>
  <c r="AA964" i="49"/>
  <c r="Z964" i="49"/>
  <c r="AM964" i="49"/>
  <c r="AK964" i="49"/>
  <c r="AH964" i="49"/>
  <c r="AE964" i="49"/>
  <c r="AJ964" i="49"/>
  <c r="AN964" i="49"/>
  <c r="Y964" i="49"/>
  <c r="AI964" i="49"/>
  <c r="AC964" i="49"/>
  <c r="F79" i="49"/>
  <c r="AQ166" i="49"/>
  <c r="F27" i="34" s="1"/>
  <c r="AD166" i="49"/>
  <c r="AH264" i="49"/>
  <c r="AM264" i="49"/>
  <c r="V264" i="49"/>
  <c r="AB264" i="49" s="1"/>
  <c r="N264" i="49"/>
  <c r="M169" i="49"/>
  <c r="AJ264" i="49"/>
  <c r="AE264" i="49"/>
  <c r="S264" i="49"/>
  <c r="Y264" i="49" s="1"/>
  <c r="H357" i="49"/>
  <c r="R357" i="49"/>
  <c r="U357" i="49" s="1"/>
  <c r="R310" i="49"/>
  <c r="U310" i="49" s="1"/>
  <c r="H310" i="49"/>
  <c r="Q359" i="49"/>
  <c r="AL359" i="49" s="1"/>
  <c r="N168" i="49"/>
  <c r="AL358" i="49"/>
  <c r="AZ12" i="44"/>
  <c r="L314" i="49"/>
  <c r="F313" i="49" s="1"/>
  <c r="AG961" i="49"/>
  <c r="AL961" i="49"/>
  <c r="AA961" i="49"/>
  <c r="AM961" i="49"/>
  <c r="AF961" i="49"/>
  <c r="AH961" i="49"/>
  <c r="AK961" i="49"/>
  <c r="AB961" i="49"/>
  <c r="AE961" i="49"/>
  <c r="AI961" i="49"/>
  <c r="Y961" i="49"/>
  <c r="AC961" i="49"/>
  <c r="AN961" i="49"/>
  <c r="AJ961" i="49"/>
  <c r="Z961" i="49"/>
  <c r="AL962" i="49"/>
  <c r="AG962" i="49"/>
  <c r="AM962" i="49"/>
  <c r="AH962" i="49"/>
  <c r="AA962" i="49"/>
  <c r="AI962" i="49"/>
  <c r="AC962" i="49"/>
  <c r="AK962" i="49"/>
  <c r="AF962" i="49"/>
  <c r="AN962" i="49"/>
  <c r="Z962" i="49"/>
  <c r="AE962" i="49"/>
  <c r="AJ962" i="49"/>
  <c r="Y962" i="49"/>
  <c r="AB962" i="49"/>
  <c r="F125" i="49"/>
  <c r="F32" i="49"/>
  <c r="F33" i="49" s="1"/>
  <c r="T218" i="49"/>
  <c r="Z218" i="49" s="1"/>
  <c r="AK218" i="49"/>
  <c r="AF218" i="49"/>
  <c r="J218" i="49"/>
  <c r="O266" i="49"/>
  <c r="P266" i="49" s="1"/>
  <c r="K266" i="49" s="1"/>
  <c r="G266" i="49"/>
  <c r="M266" i="49"/>
  <c r="AJ217" i="49"/>
  <c r="AE217" i="49"/>
  <c r="S217" i="49"/>
  <c r="Y217" i="49" s="1"/>
  <c r="H220" i="49"/>
  <c r="R220" i="49"/>
  <c r="U220" i="49" s="1"/>
  <c r="V167" i="49"/>
  <c r="AB167" i="49" s="1"/>
  <c r="AR167" i="49" s="1"/>
  <c r="N35" i="31"/>
  <c r="L37" i="41"/>
  <c r="I37" i="31" s="1"/>
  <c r="F37" i="31"/>
  <c r="G38" i="41"/>
  <c r="M36" i="31"/>
  <c r="L36" i="31"/>
  <c r="J36" i="31"/>
  <c r="K36" i="31" s="1"/>
  <c r="AO544" i="49" l="1"/>
  <c r="AE591" i="49"/>
  <c r="AJ591" i="49"/>
  <c r="AF30" i="49"/>
  <c r="AR778" i="49"/>
  <c r="AK30" i="49"/>
  <c r="AS452" i="49"/>
  <c r="AJ77" i="49"/>
  <c r="AF592" i="49"/>
  <c r="AK592" i="49"/>
  <c r="AP685" i="49"/>
  <c r="AE30" i="49"/>
  <c r="AE685" i="49"/>
  <c r="AO685" i="49" s="1"/>
  <c r="AO637" i="49"/>
  <c r="V686" i="49"/>
  <c r="AB686" i="49" s="1"/>
  <c r="AR686" i="49" s="1"/>
  <c r="W77" i="49"/>
  <c r="AC77" i="49" s="1"/>
  <c r="AS77" i="49" s="1"/>
  <c r="V77" i="49"/>
  <c r="AB77" i="49" s="1"/>
  <c r="AO264" i="49"/>
  <c r="AR405" i="49"/>
  <c r="AP544" i="49"/>
  <c r="AS637" i="49"/>
  <c r="AO498" i="49"/>
  <c r="AS730" i="49"/>
  <c r="F782" i="49"/>
  <c r="F783" i="49" s="1"/>
  <c r="O783" i="49" s="1"/>
  <c r="AS497" i="49"/>
  <c r="K170" i="49"/>
  <c r="J170" i="49" s="1"/>
  <c r="M781" i="49"/>
  <c r="AM781" i="49" s="1"/>
  <c r="AE592" i="49"/>
  <c r="AR957" i="49"/>
  <c r="G781" i="49"/>
  <c r="R781" i="49" s="1"/>
  <c r="U781" i="49" s="1"/>
  <c r="AL595" i="49"/>
  <c r="M594" i="49"/>
  <c r="AL126" i="49"/>
  <c r="M358" i="49"/>
  <c r="N358" i="49" s="1"/>
  <c r="AP638" i="49"/>
  <c r="AG783" i="49"/>
  <c r="AL547" i="49"/>
  <c r="AL735" i="49"/>
  <c r="T453" i="49"/>
  <c r="Z453" i="49" s="1"/>
  <c r="AP453" i="49" s="1"/>
  <c r="AR498" i="49"/>
  <c r="AO591" i="49"/>
  <c r="K546" i="49"/>
  <c r="AK546" i="49" s="1"/>
  <c r="AS963" i="49"/>
  <c r="AO956" i="49"/>
  <c r="AL409" i="49"/>
  <c r="T499" i="49"/>
  <c r="Z499" i="49" s="1"/>
  <c r="AP499" i="49" s="1"/>
  <c r="AO958" i="49"/>
  <c r="AK168" i="49"/>
  <c r="AL782" i="49"/>
  <c r="AO217" i="49"/>
  <c r="AG222" i="49"/>
  <c r="M500" i="49"/>
  <c r="N500" i="49" s="1"/>
  <c r="V407" i="49"/>
  <c r="AB407" i="49" s="1"/>
  <c r="AR407" i="49" s="1"/>
  <c r="AO405" i="49"/>
  <c r="AL502" i="49"/>
  <c r="G409" i="49"/>
  <c r="O409" i="49"/>
  <c r="P409" i="49" s="1"/>
  <c r="K409" i="49" s="1"/>
  <c r="AK593" i="49"/>
  <c r="AF593" i="49"/>
  <c r="J593" i="49"/>
  <c r="AK780" i="49"/>
  <c r="AF780" i="49"/>
  <c r="J780" i="49"/>
  <c r="AM546" i="49"/>
  <c r="AH546" i="49"/>
  <c r="N546" i="49"/>
  <c r="O547" i="49"/>
  <c r="P547" i="49" s="1"/>
  <c r="G547" i="49"/>
  <c r="M547" i="49"/>
  <c r="N547" i="49" s="1"/>
  <c r="K547" i="49"/>
  <c r="J547" i="49" s="1"/>
  <c r="AF781" i="49"/>
  <c r="AK781" i="49"/>
  <c r="J781" i="49"/>
  <c r="AI500" i="49"/>
  <c r="AN500" i="49"/>
  <c r="AK500" i="49"/>
  <c r="AF500" i="49"/>
  <c r="J500" i="49"/>
  <c r="G595" i="49"/>
  <c r="O595" i="49"/>
  <c r="P595" i="49" s="1"/>
  <c r="M595" i="49" s="1"/>
  <c r="N595" i="49" s="1"/>
  <c r="Q642" i="49"/>
  <c r="AG642" i="49" s="1"/>
  <c r="W778" i="49"/>
  <c r="AC778" i="49" s="1"/>
  <c r="AN778" i="49"/>
  <c r="AI778" i="49"/>
  <c r="AM594" i="49"/>
  <c r="AH594" i="49"/>
  <c r="AE687" i="49"/>
  <c r="AJ687" i="49"/>
  <c r="AO965" i="49"/>
  <c r="AP963" i="49"/>
  <c r="G455" i="49"/>
  <c r="O455" i="49"/>
  <c r="P455" i="49" s="1"/>
  <c r="K455" i="49" s="1"/>
  <c r="H781" i="49"/>
  <c r="V779" i="49"/>
  <c r="AB779" i="49" s="1"/>
  <c r="AM779" i="49"/>
  <c r="AH779" i="49"/>
  <c r="N779" i="49"/>
  <c r="M593" i="49"/>
  <c r="T733" i="49"/>
  <c r="Z733" i="49" s="1"/>
  <c r="AP733" i="49" s="1"/>
  <c r="V545" i="49"/>
  <c r="AB545" i="49" s="1"/>
  <c r="AR545" i="49" s="1"/>
  <c r="AQ685" i="49"/>
  <c r="Q40" i="34" s="1"/>
  <c r="AD685" i="49"/>
  <c r="AG688" i="49"/>
  <c r="T407" i="49"/>
  <c r="Z407" i="49" s="1"/>
  <c r="AP407" i="49" s="1"/>
  <c r="BG20" i="44"/>
  <c r="L643" i="49"/>
  <c r="X406" i="49"/>
  <c r="AA406" i="49"/>
  <c r="AL641" i="49"/>
  <c r="AQ638" i="49"/>
  <c r="P39" i="34" s="1"/>
  <c r="AD638" i="49"/>
  <c r="AK594" i="49"/>
  <c r="AF594" i="49"/>
  <c r="AN687" i="49"/>
  <c r="AI687" i="49"/>
  <c r="AH781" i="49"/>
  <c r="V453" i="49"/>
  <c r="AB453" i="49" s="1"/>
  <c r="AM453" i="49"/>
  <c r="AH453" i="49"/>
  <c r="N453" i="49"/>
  <c r="T77" i="49"/>
  <c r="Z77" i="49" s="1"/>
  <c r="AP964" i="49"/>
  <c r="AL33" i="49"/>
  <c r="AP956" i="49"/>
  <c r="AR966" i="49"/>
  <c r="X407" i="49"/>
  <c r="AA407" i="49"/>
  <c r="X733" i="49"/>
  <c r="AA733" i="49"/>
  <c r="X686" i="49"/>
  <c r="AA686" i="49"/>
  <c r="T592" i="49"/>
  <c r="Z592" i="49" s="1"/>
  <c r="AP592" i="49" s="1"/>
  <c r="M780" i="49"/>
  <c r="S545" i="49"/>
  <c r="Y545" i="49" s="1"/>
  <c r="AO545" i="49" s="1"/>
  <c r="AG641" i="49"/>
  <c r="T686" i="49"/>
  <c r="Z686" i="49" s="1"/>
  <c r="AP686" i="49" s="1"/>
  <c r="V639" i="49"/>
  <c r="AB639" i="49" s="1"/>
  <c r="AR639" i="49" s="1"/>
  <c r="AF687" i="49"/>
  <c r="AK687" i="49"/>
  <c r="W406" i="49"/>
  <c r="AC406" i="49" s="1"/>
  <c r="AN406" i="49"/>
  <c r="AI406" i="49"/>
  <c r="X592" i="49"/>
  <c r="AA592" i="49"/>
  <c r="AR264" i="49"/>
  <c r="AQ637" i="49"/>
  <c r="P38" i="34" s="1"/>
  <c r="AD637" i="49"/>
  <c r="X639" i="49"/>
  <c r="AA639" i="49"/>
  <c r="W405" i="49"/>
  <c r="AC405" i="49" s="1"/>
  <c r="AN405" i="49"/>
  <c r="AI405" i="49"/>
  <c r="X545" i="49"/>
  <c r="AA545" i="49"/>
  <c r="Q410" i="49"/>
  <c r="AL410" i="49" s="1"/>
  <c r="H546" i="49"/>
  <c r="R546" i="49"/>
  <c r="U546" i="49" s="1"/>
  <c r="Q736" i="49"/>
  <c r="AG736" i="49" s="1"/>
  <c r="V592" i="49"/>
  <c r="AB592" i="49" s="1"/>
  <c r="AR592" i="49" s="1"/>
  <c r="W592" i="49"/>
  <c r="AC592" i="49" s="1"/>
  <c r="AS592" i="49" s="1"/>
  <c r="Q503" i="49"/>
  <c r="AG503" i="49" s="1"/>
  <c r="W545" i="49"/>
  <c r="AC545" i="49" s="1"/>
  <c r="AS545" i="49" s="1"/>
  <c r="F456" i="49"/>
  <c r="V499" i="49"/>
  <c r="AB499" i="49" s="1"/>
  <c r="AR499" i="49" s="1"/>
  <c r="Q457" i="49"/>
  <c r="AG457" i="49" s="1"/>
  <c r="H594" i="49"/>
  <c r="R594" i="49"/>
  <c r="U594" i="49" s="1"/>
  <c r="S453" i="49"/>
  <c r="Y453" i="49" s="1"/>
  <c r="AJ453" i="49"/>
  <c r="AE453" i="49"/>
  <c r="H687" i="49"/>
  <c r="R687" i="49"/>
  <c r="U687" i="49" s="1"/>
  <c r="T779" i="49"/>
  <c r="Z779" i="49" s="1"/>
  <c r="AP779" i="49" s="1"/>
  <c r="G501" i="49"/>
  <c r="O501" i="49"/>
  <c r="P501" i="49" s="1"/>
  <c r="M501" i="49" s="1"/>
  <c r="AF77" i="49"/>
  <c r="AP961" i="49"/>
  <c r="W499" i="49"/>
  <c r="AC499" i="49" s="1"/>
  <c r="AN499" i="49"/>
  <c r="AI499" i="49"/>
  <c r="AH500" i="49"/>
  <c r="AM500" i="49"/>
  <c r="AQ684" i="49"/>
  <c r="Q39" i="34" s="1"/>
  <c r="AD684" i="49"/>
  <c r="H593" i="49"/>
  <c r="R593" i="49"/>
  <c r="U593" i="49" s="1"/>
  <c r="Q689" i="49"/>
  <c r="AG689" i="49" s="1"/>
  <c r="BE14" i="44"/>
  <c r="L411" i="49"/>
  <c r="F410" i="49" s="1"/>
  <c r="AD405" i="49"/>
  <c r="AQ405" i="49"/>
  <c r="K36" i="34" s="1"/>
  <c r="Q737" i="49"/>
  <c r="AG737" i="49" s="1"/>
  <c r="F688" i="49"/>
  <c r="G408" i="49"/>
  <c r="O408" i="49"/>
  <c r="P408" i="49" s="1"/>
  <c r="M408" i="49" s="1"/>
  <c r="BF16" i="44"/>
  <c r="L504" i="49"/>
  <c r="F735" i="49"/>
  <c r="F736" i="49" s="1"/>
  <c r="F737" i="49" s="1"/>
  <c r="AD498" i="49"/>
  <c r="AQ498" i="49"/>
  <c r="M37" i="34" s="1"/>
  <c r="X454" i="49"/>
  <c r="AA454" i="49"/>
  <c r="V733" i="49"/>
  <c r="AB733" i="49" s="1"/>
  <c r="AR733" i="49" s="1"/>
  <c r="F502" i="49"/>
  <c r="BF15" i="44"/>
  <c r="L458" i="49"/>
  <c r="F457" i="49" s="1"/>
  <c r="S407" i="49"/>
  <c r="Y407" i="49" s="1"/>
  <c r="AO407" i="49" s="1"/>
  <c r="AM687" i="49"/>
  <c r="AH687" i="49"/>
  <c r="S499" i="49"/>
  <c r="Y499" i="49" s="1"/>
  <c r="AJ499" i="49"/>
  <c r="AE499" i="49"/>
  <c r="AK77" i="49"/>
  <c r="V454" i="49"/>
  <c r="AB454" i="49" s="1"/>
  <c r="AH454" i="49"/>
  <c r="AM454" i="49"/>
  <c r="N454" i="49"/>
  <c r="AD732" i="49"/>
  <c r="AQ732" i="49"/>
  <c r="R41" i="34" s="1"/>
  <c r="Q596" i="49"/>
  <c r="AL596" i="49" s="1"/>
  <c r="BH21" i="44"/>
  <c r="L691" i="49" s="1"/>
  <c r="L690" i="49"/>
  <c r="Q548" i="49"/>
  <c r="AL548" i="49" s="1"/>
  <c r="AD778" i="49"/>
  <c r="AQ778" i="49"/>
  <c r="S41" i="34" s="1"/>
  <c r="H780" i="49"/>
  <c r="R780" i="49"/>
  <c r="U780" i="49" s="1"/>
  <c r="X779" i="49"/>
  <c r="AA779" i="49"/>
  <c r="O640" i="49"/>
  <c r="P640" i="49" s="1"/>
  <c r="K640" i="49" s="1"/>
  <c r="G640" i="49"/>
  <c r="S686" i="49"/>
  <c r="Y686" i="49" s="1"/>
  <c r="AJ686" i="49"/>
  <c r="AE686" i="49"/>
  <c r="W639" i="49"/>
  <c r="AC639" i="49" s="1"/>
  <c r="AN639" i="49"/>
  <c r="AI639" i="49"/>
  <c r="G734" i="49"/>
  <c r="O734" i="49"/>
  <c r="P734" i="49" s="1"/>
  <c r="K734" i="49" s="1"/>
  <c r="S454" i="49"/>
  <c r="AE454" i="49"/>
  <c r="Y454" i="49"/>
  <c r="AJ454" i="49"/>
  <c r="N781" i="49"/>
  <c r="T406" i="49"/>
  <c r="Z406" i="49" s="1"/>
  <c r="AK406" i="49"/>
  <c r="AF406" i="49"/>
  <c r="J406" i="49"/>
  <c r="S638" i="49"/>
  <c r="AE638" i="49"/>
  <c r="AJ638" i="49"/>
  <c r="Y638" i="49"/>
  <c r="BG19" i="44"/>
  <c r="L597" i="49"/>
  <c r="F596" i="49" s="1"/>
  <c r="X499" i="49"/>
  <c r="AA499" i="49"/>
  <c r="AQ544" i="49"/>
  <c r="N37" i="34" s="1"/>
  <c r="AD544" i="49"/>
  <c r="BE17" i="44"/>
  <c r="L549" i="49"/>
  <c r="T545" i="49"/>
  <c r="Z545" i="49" s="1"/>
  <c r="AP545" i="49" s="1"/>
  <c r="AG456" i="49"/>
  <c r="F641" i="49"/>
  <c r="N594" i="49"/>
  <c r="S779" i="49"/>
  <c r="Y779" i="49" s="1"/>
  <c r="AJ779" i="49"/>
  <c r="AE779" i="49"/>
  <c r="F80" i="49"/>
  <c r="G80" i="49" s="1"/>
  <c r="AO955" i="49"/>
  <c r="W733" i="49"/>
  <c r="AC733" i="49" s="1"/>
  <c r="AI733" i="49"/>
  <c r="AN733" i="49"/>
  <c r="AD591" i="49"/>
  <c r="AQ591" i="49"/>
  <c r="O38" i="34" s="1"/>
  <c r="S733" i="49"/>
  <c r="Y733" i="49" s="1"/>
  <c r="AE733" i="49"/>
  <c r="AJ733" i="49"/>
  <c r="H500" i="49"/>
  <c r="R500" i="49"/>
  <c r="U500" i="49" s="1"/>
  <c r="W498" i="49"/>
  <c r="AC498" i="49" s="1"/>
  <c r="AI498" i="49"/>
  <c r="AN498" i="49"/>
  <c r="W686" i="49"/>
  <c r="AC686" i="49" s="1"/>
  <c r="AN686" i="49"/>
  <c r="AI686" i="49"/>
  <c r="J546" i="49"/>
  <c r="T639" i="49"/>
  <c r="Z639" i="49" s="1"/>
  <c r="AK639" i="49"/>
  <c r="AF639" i="49"/>
  <c r="J639" i="49"/>
  <c r="W407" i="49"/>
  <c r="AC407" i="49" s="1"/>
  <c r="AS407" i="49" s="1"/>
  <c r="X453" i="49"/>
  <c r="AA453" i="49"/>
  <c r="T454" i="49"/>
  <c r="Z454" i="49" s="1"/>
  <c r="AP454" i="49" s="1"/>
  <c r="J594" i="49"/>
  <c r="S592" i="49"/>
  <c r="Y592" i="49" s="1"/>
  <c r="AO592" i="49" s="1"/>
  <c r="V406" i="49"/>
  <c r="AB406" i="49" s="1"/>
  <c r="AR406" i="49" s="1"/>
  <c r="AO964" i="49"/>
  <c r="V168" i="49"/>
  <c r="AB168" i="49" s="1"/>
  <c r="AR168" i="49" s="1"/>
  <c r="AO962" i="49"/>
  <c r="AR960" i="49"/>
  <c r="AR956" i="49"/>
  <c r="AG313" i="49"/>
  <c r="AO966" i="49"/>
  <c r="T168" i="49"/>
  <c r="Z168" i="49" s="1"/>
  <c r="AP218" i="49"/>
  <c r="W30" i="49"/>
  <c r="AC30" i="49" s="1"/>
  <c r="AS30" i="49" s="1"/>
  <c r="AR959" i="49"/>
  <c r="AF168" i="49"/>
  <c r="AR961" i="49"/>
  <c r="AS960" i="49"/>
  <c r="AS965" i="49"/>
  <c r="AK358" i="49"/>
  <c r="AF358" i="49"/>
  <c r="J358" i="49"/>
  <c r="G33" i="49"/>
  <c r="O33" i="49"/>
  <c r="P33" i="49" s="1"/>
  <c r="K33" i="49" s="1"/>
  <c r="AK267" i="49"/>
  <c r="AF267" i="49"/>
  <c r="J267" i="49"/>
  <c r="AH124" i="49"/>
  <c r="AM124" i="49"/>
  <c r="N124" i="49"/>
  <c r="AF312" i="49"/>
  <c r="AK312" i="49"/>
  <c r="J312" i="49"/>
  <c r="G313" i="49"/>
  <c r="O313" i="49"/>
  <c r="P313" i="49" s="1"/>
  <c r="M313" i="49" s="1"/>
  <c r="N313" i="49" s="1"/>
  <c r="AJ31" i="49"/>
  <c r="AE31" i="49"/>
  <c r="AH78" i="49"/>
  <c r="AM78" i="49"/>
  <c r="N78" i="49"/>
  <c r="Q1003" i="49"/>
  <c r="Q1010" i="49"/>
  <c r="Q1004" i="49"/>
  <c r="Q1012" i="49"/>
  <c r="Q1011" i="49"/>
  <c r="Q1009" i="49"/>
  <c r="Q1008" i="49"/>
  <c r="Q1005" i="49"/>
  <c r="Q1002" i="49"/>
  <c r="Q1007" i="49"/>
  <c r="Q1006" i="49"/>
  <c r="Q1013" i="49"/>
  <c r="H78" i="49"/>
  <c r="R78" i="49"/>
  <c r="U78" i="49" s="1"/>
  <c r="AQ957" i="49"/>
  <c r="W36" i="34" s="1"/>
  <c r="AD957" i="49"/>
  <c r="N219" i="49"/>
  <c r="AH219" i="49"/>
  <c r="V219" i="49"/>
  <c r="AB219" i="49" s="1"/>
  <c r="AM219" i="49"/>
  <c r="O125" i="49"/>
  <c r="P125" i="49" s="1"/>
  <c r="K125" i="49" s="1"/>
  <c r="G125" i="49"/>
  <c r="O359" i="49"/>
  <c r="P359" i="49" s="1"/>
  <c r="K359" i="49" s="1"/>
  <c r="G359" i="49"/>
  <c r="AQ964" i="49"/>
  <c r="W43" i="34" s="1"/>
  <c r="AD964" i="49"/>
  <c r="X168" i="49"/>
  <c r="AA168" i="49"/>
  <c r="R312" i="49"/>
  <c r="U312" i="49" s="1"/>
  <c r="H312" i="49"/>
  <c r="Q172" i="49"/>
  <c r="AG172" i="49" s="1"/>
  <c r="Q127" i="49"/>
  <c r="AL127" i="49" s="1"/>
  <c r="BB11" i="44"/>
  <c r="L270" i="49"/>
  <c r="F126" i="49"/>
  <c r="AK124" i="49"/>
  <c r="AF124" i="49"/>
  <c r="AS956" i="49"/>
  <c r="X77" i="49"/>
  <c r="AA77" i="49"/>
  <c r="AL80" i="49"/>
  <c r="AF219" i="49"/>
  <c r="AK219" i="49"/>
  <c r="T219" i="49"/>
  <c r="Z219" i="49" s="1"/>
  <c r="J219" i="49"/>
  <c r="AI358" i="49"/>
  <c r="AN358" i="49"/>
  <c r="T220" i="49"/>
  <c r="Z220" i="49" s="1"/>
  <c r="AP220" i="49" s="1"/>
  <c r="S30" i="49"/>
  <c r="Y30" i="49" s="1"/>
  <c r="AO30" i="49" s="1"/>
  <c r="Q314" i="49"/>
  <c r="AL314" i="49" s="1"/>
  <c r="AD965" i="49"/>
  <c r="AQ965" i="49"/>
  <c r="W44" i="34" s="1"/>
  <c r="BA13" i="44"/>
  <c r="L361" i="49"/>
  <c r="AK123" i="49"/>
  <c r="AF123" i="49"/>
  <c r="T123" i="49"/>
  <c r="Z123" i="49" s="1"/>
  <c r="J123" i="49"/>
  <c r="BA12" i="44"/>
  <c r="L315" i="49"/>
  <c r="F314" i="49" s="1"/>
  <c r="H266" i="49"/>
  <c r="R266" i="49"/>
  <c r="U266" i="49" s="1"/>
  <c r="AR962" i="49"/>
  <c r="AS962" i="49"/>
  <c r="AG359" i="49"/>
  <c r="AH220" i="49"/>
  <c r="V220" i="49"/>
  <c r="AB220" i="49" s="1"/>
  <c r="AM220" i="49"/>
  <c r="N220" i="49"/>
  <c r="AO967" i="49"/>
  <c r="AW9" i="44"/>
  <c r="L173" i="49"/>
  <c r="AQ954" i="49"/>
  <c r="W33" i="34" s="1"/>
  <c r="AD954" i="49"/>
  <c r="AR965" i="49"/>
  <c r="AX8" i="44"/>
  <c r="L128" i="49"/>
  <c r="AG171" i="49"/>
  <c r="T311" i="49"/>
  <c r="Z311" i="49" s="1"/>
  <c r="AF311" i="49"/>
  <c r="AK311" i="49"/>
  <c r="J311" i="49"/>
  <c r="T169" i="49"/>
  <c r="Z169" i="49" s="1"/>
  <c r="AP169" i="49" s="1"/>
  <c r="AQ959" i="49"/>
  <c r="W38" i="34" s="1"/>
  <c r="AD959" i="49"/>
  <c r="AG80" i="49"/>
  <c r="AI170" i="49"/>
  <c r="AN170" i="49"/>
  <c r="AN356" i="49"/>
  <c r="AI356" i="49"/>
  <c r="W356" i="49"/>
  <c r="AC356" i="49" s="1"/>
  <c r="AD967" i="49"/>
  <c r="AQ967" i="49"/>
  <c r="W46" i="34" s="1"/>
  <c r="AR964" i="49"/>
  <c r="AP958" i="49"/>
  <c r="AD958" i="49"/>
  <c r="AQ958" i="49"/>
  <c r="W37" i="34" s="1"/>
  <c r="AS967" i="49"/>
  <c r="X123" i="49"/>
  <c r="AA123" i="49"/>
  <c r="R124" i="49"/>
  <c r="U124" i="49" s="1"/>
  <c r="H124" i="49"/>
  <c r="T30" i="49"/>
  <c r="Z30" i="49" s="1"/>
  <c r="AP30" i="49" s="1"/>
  <c r="AS959" i="49"/>
  <c r="Q34" i="49"/>
  <c r="AL34" i="49" s="1"/>
  <c r="AJ170" i="49"/>
  <c r="AE170" i="49"/>
  <c r="S77" i="49"/>
  <c r="Y77" i="49" s="1"/>
  <c r="AH358" i="49"/>
  <c r="AM358" i="49"/>
  <c r="AM357" i="49"/>
  <c r="AH357" i="49"/>
  <c r="V357" i="49"/>
  <c r="AB357" i="49" s="1"/>
  <c r="N357" i="49"/>
  <c r="AK356" i="49"/>
  <c r="T356" i="49"/>
  <c r="Z356" i="49" s="1"/>
  <c r="AF356" i="49"/>
  <c r="J356" i="49"/>
  <c r="AE218" i="49"/>
  <c r="S218" i="49"/>
  <c r="Y218" i="49" s="1"/>
  <c r="AJ218" i="49"/>
  <c r="AD962" i="49"/>
  <c r="AQ962" i="49"/>
  <c r="W41" i="34" s="1"/>
  <c r="AS961" i="49"/>
  <c r="AN168" i="49"/>
  <c r="W168" i="49"/>
  <c r="AC168" i="49" s="1"/>
  <c r="AI168" i="49"/>
  <c r="AD167" i="49"/>
  <c r="AQ167" i="49"/>
  <c r="F28" i="34" s="1"/>
  <c r="AR958" i="49"/>
  <c r="AR967" i="49"/>
  <c r="M31" i="49"/>
  <c r="V30" i="49"/>
  <c r="AB30" i="49" s="1"/>
  <c r="AR30" i="49" s="1"/>
  <c r="AO167" i="49"/>
  <c r="AS966" i="49"/>
  <c r="AW6" i="44"/>
  <c r="L35" i="49"/>
  <c r="F34" i="49" s="1"/>
  <c r="M267" i="49"/>
  <c r="AH170" i="49"/>
  <c r="AM170" i="49"/>
  <c r="V356" i="49"/>
  <c r="AB356" i="49" s="1"/>
  <c r="AR356" i="49" s="1"/>
  <c r="AK357" i="49"/>
  <c r="AF357" i="49"/>
  <c r="T357" i="49"/>
  <c r="Z357" i="49" s="1"/>
  <c r="J357" i="49"/>
  <c r="AN311" i="49"/>
  <c r="W311" i="49"/>
  <c r="AC311" i="49" s="1"/>
  <c r="AI311" i="49"/>
  <c r="Q269" i="49"/>
  <c r="AG269" i="49" s="1"/>
  <c r="AH266" i="49"/>
  <c r="AM266" i="49"/>
  <c r="AO961" i="49"/>
  <c r="AQ961" i="49"/>
  <c r="W40" i="34" s="1"/>
  <c r="AD961" i="49"/>
  <c r="X310" i="49"/>
  <c r="AA310" i="49"/>
  <c r="AM169" i="49"/>
  <c r="AH169" i="49"/>
  <c r="V169" i="49"/>
  <c r="AB169" i="49" s="1"/>
  <c r="N169" i="49"/>
  <c r="X356" i="49"/>
  <c r="AA356" i="49"/>
  <c r="X30" i="49"/>
  <c r="AA30" i="49"/>
  <c r="AS958" i="49"/>
  <c r="AP967" i="49"/>
  <c r="AS167" i="49"/>
  <c r="K78" i="49"/>
  <c r="S168" i="49"/>
  <c r="Y168" i="49" s="1"/>
  <c r="AO168" i="49" s="1"/>
  <c r="AQ218" i="49"/>
  <c r="G33" i="34" s="1"/>
  <c r="AD218" i="49"/>
  <c r="Q223" i="49"/>
  <c r="AL223" i="49" s="1"/>
  <c r="AO959" i="49"/>
  <c r="AS955" i="49"/>
  <c r="AP957" i="49"/>
  <c r="AK170" i="49"/>
  <c r="AF170" i="49"/>
  <c r="AI310" i="49"/>
  <c r="AN310" i="49"/>
  <c r="W310" i="49"/>
  <c r="AC310" i="49" s="1"/>
  <c r="AF266" i="49"/>
  <c r="AK266" i="49"/>
  <c r="S169" i="49"/>
  <c r="Y169" i="49" s="1"/>
  <c r="AJ169" i="49"/>
  <c r="AE169" i="49"/>
  <c r="X220" i="49"/>
  <c r="AA220" i="49"/>
  <c r="N266" i="49"/>
  <c r="AP962" i="49"/>
  <c r="X357" i="49"/>
  <c r="AA357" i="49"/>
  <c r="AN264" i="49"/>
  <c r="AI264" i="49"/>
  <c r="W264" i="49"/>
  <c r="AC264" i="49" s="1"/>
  <c r="G79" i="49"/>
  <c r="O79" i="49"/>
  <c r="P79" i="49" s="1"/>
  <c r="K79" i="49" s="1"/>
  <c r="J79" i="49" s="1"/>
  <c r="AP960" i="49"/>
  <c r="AO960" i="49"/>
  <c r="AF310" i="49"/>
  <c r="T310" i="49"/>
  <c r="Z310" i="49" s="1"/>
  <c r="AK310" i="49"/>
  <c r="J310" i="49"/>
  <c r="M312" i="49"/>
  <c r="X219" i="49"/>
  <c r="AA219" i="49"/>
  <c r="R31" i="49"/>
  <c r="U31" i="49" s="1"/>
  <c r="H31" i="49"/>
  <c r="X311" i="49"/>
  <c r="AA311" i="49"/>
  <c r="AP965" i="49"/>
  <c r="AO963" i="49"/>
  <c r="AQ963" i="49"/>
  <c r="W42" i="34" s="1"/>
  <c r="AD963" i="49"/>
  <c r="BB10" i="44"/>
  <c r="L224" i="49"/>
  <c r="AR77" i="49"/>
  <c r="F268" i="49"/>
  <c r="F269" i="49" s="1"/>
  <c r="Q81" i="49"/>
  <c r="AL81" i="49" s="1"/>
  <c r="F222" i="49"/>
  <c r="AR955" i="49"/>
  <c r="AS957" i="49"/>
  <c r="AD264" i="49"/>
  <c r="AQ264" i="49"/>
  <c r="H33" i="34" s="1"/>
  <c r="H267" i="49"/>
  <c r="R267" i="49"/>
  <c r="U267" i="49" s="1"/>
  <c r="R358" i="49"/>
  <c r="U358" i="49" s="1"/>
  <c r="H358" i="49"/>
  <c r="AF265" i="49"/>
  <c r="T265" i="49"/>
  <c r="Z265" i="49" s="1"/>
  <c r="AK265" i="49"/>
  <c r="J265" i="49"/>
  <c r="V311" i="49"/>
  <c r="AB311" i="49" s="1"/>
  <c r="AR311" i="49" s="1"/>
  <c r="G32" i="49"/>
  <c r="O32" i="49"/>
  <c r="P32" i="49" s="1"/>
  <c r="K32" i="49" s="1"/>
  <c r="O221" i="49"/>
  <c r="P221" i="49" s="1"/>
  <c r="G221" i="49"/>
  <c r="J266" i="49"/>
  <c r="AS964" i="49"/>
  <c r="AD960" i="49"/>
  <c r="AQ960" i="49"/>
  <c r="W39" i="34" s="1"/>
  <c r="AK31" i="49"/>
  <c r="AF31" i="49"/>
  <c r="X265" i="49"/>
  <c r="AA265" i="49"/>
  <c r="F171" i="49"/>
  <c r="AR963" i="49"/>
  <c r="AJ124" i="49"/>
  <c r="AE124" i="49"/>
  <c r="Q360" i="49"/>
  <c r="AG360" i="49" s="1"/>
  <c r="F360" i="49"/>
  <c r="AG268" i="49"/>
  <c r="AX7" i="44"/>
  <c r="L82" i="49"/>
  <c r="AD956" i="49"/>
  <c r="AQ956" i="49"/>
  <c r="W35" i="34" s="1"/>
  <c r="AP966" i="49"/>
  <c r="AQ966" i="49"/>
  <c r="W45" i="34" s="1"/>
  <c r="AD966" i="49"/>
  <c r="AP959" i="49"/>
  <c r="X169" i="49"/>
  <c r="AA169" i="49"/>
  <c r="AP955" i="49"/>
  <c r="AD955" i="49"/>
  <c r="AQ955" i="49"/>
  <c r="W34" i="34" s="1"/>
  <c r="AO957" i="49"/>
  <c r="R170" i="49"/>
  <c r="U170" i="49" s="1"/>
  <c r="H170" i="49"/>
  <c r="V310" i="49"/>
  <c r="AB310" i="49" s="1"/>
  <c r="AR310" i="49" s="1"/>
  <c r="AH123" i="49"/>
  <c r="V123" i="49"/>
  <c r="AB123" i="49" s="1"/>
  <c r="AM123" i="49"/>
  <c r="N123" i="49"/>
  <c r="AJ220" i="49"/>
  <c r="S220" i="49"/>
  <c r="Y220" i="49" s="1"/>
  <c r="AE220" i="49"/>
  <c r="AH265" i="49"/>
  <c r="AM265" i="49"/>
  <c r="V265" i="49"/>
  <c r="AB265" i="49" s="1"/>
  <c r="N265" i="49"/>
  <c r="J37" i="31"/>
  <c r="K37" i="31" s="1"/>
  <c r="L37" i="31"/>
  <c r="M37" i="31"/>
  <c r="N36" i="31"/>
  <c r="F38" i="31"/>
  <c r="L38" i="41"/>
  <c r="I38" i="31" s="1"/>
  <c r="G39" i="41"/>
  <c r="O80" i="49" l="1"/>
  <c r="K782" i="49"/>
  <c r="AO77" i="49"/>
  <c r="O782" i="49"/>
  <c r="P782" i="49" s="1"/>
  <c r="M782" i="49" s="1"/>
  <c r="G782" i="49"/>
  <c r="H782" i="49" s="1"/>
  <c r="K595" i="49"/>
  <c r="J595" i="49" s="1"/>
  <c r="G783" i="49"/>
  <c r="AS498" i="49"/>
  <c r="AS733" i="49"/>
  <c r="F127" i="49"/>
  <c r="AR453" i="49"/>
  <c r="AS686" i="49"/>
  <c r="AO779" i="49"/>
  <c r="AS499" i="49"/>
  <c r="AG548" i="49"/>
  <c r="AP77" i="49"/>
  <c r="M33" i="49"/>
  <c r="N33" i="49" s="1"/>
  <c r="AF546" i="49"/>
  <c r="AO686" i="49"/>
  <c r="AG596" i="49"/>
  <c r="AS405" i="49"/>
  <c r="S124" i="49"/>
  <c r="Y124" i="49" s="1"/>
  <c r="F642" i="49"/>
  <c r="G642" i="49" s="1"/>
  <c r="AS406" i="49"/>
  <c r="F81" i="49"/>
  <c r="O81" i="49" s="1"/>
  <c r="M359" i="49"/>
  <c r="AP406" i="49"/>
  <c r="AL503" i="49"/>
  <c r="AO638" i="49"/>
  <c r="M79" i="49"/>
  <c r="N79" i="49" s="1"/>
  <c r="T266" i="49"/>
  <c r="Z266" i="49" s="1"/>
  <c r="AP266" i="49" s="1"/>
  <c r="AO733" i="49"/>
  <c r="AL457" i="49"/>
  <c r="AG81" i="49"/>
  <c r="AS639" i="49"/>
  <c r="AP639" i="49"/>
  <c r="AO454" i="49"/>
  <c r="AR454" i="49"/>
  <c r="AS778" i="49"/>
  <c r="AS311" i="49"/>
  <c r="T687" i="49"/>
  <c r="Z687" i="49" s="1"/>
  <c r="AP687" i="49" s="1"/>
  <c r="M409" i="49"/>
  <c r="N409" i="49" s="1"/>
  <c r="AI409" i="49" s="1"/>
  <c r="P783" i="49"/>
  <c r="K783" i="49" s="1"/>
  <c r="AK783" i="49" s="1"/>
  <c r="AO499" i="49"/>
  <c r="F503" i="49"/>
  <c r="O503" i="49" s="1"/>
  <c r="P503" i="49" s="1"/>
  <c r="AO453" i="49"/>
  <c r="AK640" i="49"/>
  <c r="AF640" i="49"/>
  <c r="J640" i="49"/>
  <c r="AF455" i="49"/>
  <c r="AK455" i="49"/>
  <c r="J455" i="49"/>
  <c r="AH408" i="49"/>
  <c r="AM408" i="49"/>
  <c r="N408" i="49"/>
  <c r="AK409" i="49"/>
  <c r="AF409" i="49"/>
  <c r="J409" i="49"/>
  <c r="AK734" i="49"/>
  <c r="AF734" i="49"/>
  <c r="J734" i="49"/>
  <c r="AM501" i="49"/>
  <c r="AH501" i="49"/>
  <c r="N501" i="49"/>
  <c r="Q690" i="49"/>
  <c r="AL690" i="49" s="1"/>
  <c r="AQ639" i="49"/>
  <c r="P40" i="34" s="1"/>
  <c r="AD639" i="49"/>
  <c r="AF782" i="49"/>
  <c r="AK782" i="49"/>
  <c r="O641" i="49"/>
  <c r="P641" i="49" s="1"/>
  <c r="K641" i="49" s="1"/>
  <c r="J641" i="49" s="1"/>
  <c r="G641" i="49"/>
  <c r="H734" i="49"/>
  <c r="R734" i="49"/>
  <c r="U734" i="49" s="1"/>
  <c r="Q691" i="49"/>
  <c r="AL691" i="49" s="1"/>
  <c r="G596" i="49"/>
  <c r="O596" i="49"/>
  <c r="P596" i="49" s="1"/>
  <c r="M596" i="49" s="1"/>
  <c r="N596" i="49" s="1"/>
  <c r="AD454" i="49"/>
  <c r="AQ454" i="49"/>
  <c r="L39" i="34" s="1"/>
  <c r="Q411" i="49"/>
  <c r="AL411" i="49" s="1"/>
  <c r="X687" i="49"/>
  <c r="AA687" i="49"/>
  <c r="O457" i="49"/>
  <c r="P457" i="49" s="1"/>
  <c r="M457" i="49" s="1"/>
  <c r="G457" i="49"/>
  <c r="AQ545" i="49"/>
  <c r="N38" i="34" s="1"/>
  <c r="AD545" i="49"/>
  <c r="AQ733" i="49"/>
  <c r="R42" i="34" s="1"/>
  <c r="AD733" i="49"/>
  <c r="V781" i="49"/>
  <c r="AB781" i="49" s="1"/>
  <c r="AR781" i="49" s="1"/>
  <c r="Q643" i="49"/>
  <c r="AG643" i="49" s="1"/>
  <c r="AJ595" i="49"/>
  <c r="AE595" i="49"/>
  <c r="W500" i="49"/>
  <c r="AC500" i="49" s="1"/>
  <c r="AS500" i="49" s="1"/>
  <c r="AJ547" i="49"/>
  <c r="AE547" i="49"/>
  <c r="T593" i="49"/>
  <c r="Z593" i="49" s="1"/>
  <c r="AP593" i="49" s="1"/>
  <c r="AD499" i="49"/>
  <c r="AQ499" i="49"/>
  <c r="M38" i="34" s="1"/>
  <c r="X781" i="49"/>
  <c r="AA781" i="49"/>
  <c r="AO220" i="49"/>
  <c r="S594" i="49"/>
  <c r="Y594" i="49" s="1"/>
  <c r="AJ594" i="49"/>
  <c r="AE594" i="49"/>
  <c r="Q597" i="49"/>
  <c r="AL597" i="49" s="1"/>
  <c r="AQ779" i="49"/>
  <c r="S42" i="34" s="1"/>
  <c r="AD779" i="49"/>
  <c r="K408" i="49"/>
  <c r="AL737" i="49"/>
  <c r="BF14" i="44"/>
  <c r="L412" i="49"/>
  <c r="F689" i="49"/>
  <c r="AL736" i="49"/>
  <c r="BH20" i="44"/>
  <c r="L645" i="49" s="1"/>
  <c r="L644" i="49"/>
  <c r="V593" i="49"/>
  <c r="AB593" i="49" s="1"/>
  <c r="AM593" i="49"/>
  <c r="AH593" i="49"/>
  <c r="N593" i="49"/>
  <c r="AN595" i="49"/>
  <c r="AI595" i="49"/>
  <c r="S781" i="49"/>
  <c r="Y781" i="49" s="1"/>
  <c r="AO781" i="49" s="1"/>
  <c r="AE781" i="49"/>
  <c r="AJ781" i="49"/>
  <c r="AK547" i="49"/>
  <c r="AF547" i="49"/>
  <c r="T780" i="49"/>
  <c r="Z780" i="49" s="1"/>
  <c r="AP780" i="49" s="1"/>
  <c r="H783" i="49"/>
  <c r="R783" i="49"/>
  <c r="U783" i="49" s="1"/>
  <c r="AQ407" i="49"/>
  <c r="K38" i="34" s="1"/>
  <c r="AD407" i="49"/>
  <c r="V266" i="49"/>
  <c r="AB266" i="49" s="1"/>
  <c r="R782" i="49"/>
  <c r="U782" i="49" s="1"/>
  <c r="BH19" i="44"/>
  <c r="L599" i="49" s="1"/>
  <c r="L598" i="49"/>
  <c r="F597" i="49" s="1"/>
  <c r="V687" i="49"/>
  <c r="AB687" i="49" s="1"/>
  <c r="AR687" i="49" s="1"/>
  <c r="X593" i="49"/>
  <c r="AA593" i="49"/>
  <c r="V500" i="49"/>
  <c r="AB500" i="49" s="1"/>
  <c r="AR500" i="49" s="1"/>
  <c r="O456" i="49"/>
  <c r="P456" i="49" s="1"/>
  <c r="K456" i="49" s="1"/>
  <c r="G456" i="49"/>
  <c r="AG410" i="49"/>
  <c r="T594" i="49"/>
  <c r="Z594" i="49" s="1"/>
  <c r="AP594" i="49" s="1"/>
  <c r="W779" i="49"/>
  <c r="AC779" i="49" s="1"/>
  <c r="AN779" i="49"/>
  <c r="AI779" i="49"/>
  <c r="V594" i="49"/>
  <c r="AB594" i="49" s="1"/>
  <c r="AR594" i="49" s="1"/>
  <c r="AH595" i="49"/>
  <c r="AM595" i="49"/>
  <c r="AH547" i="49"/>
  <c r="AM547" i="49"/>
  <c r="V546" i="49"/>
  <c r="AB546" i="49" s="1"/>
  <c r="AR546" i="49" s="1"/>
  <c r="W594" i="49"/>
  <c r="AC594" i="49" s="1"/>
  <c r="AN594" i="49"/>
  <c r="AI594" i="49"/>
  <c r="O410" i="49"/>
  <c r="P410" i="49" s="1"/>
  <c r="M410" i="49" s="1"/>
  <c r="N410" i="49" s="1"/>
  <c r="G410" i="49"/>
  <c r="AD453" i="49"/>
  <c r="AQ453" i="49"/>
  <c r="L38" i="34" s="1"/>
  <c r="Q549" i="49"/>
  <c r="AL549" i="49" s="1"/>
  <c r="X780" i="49"/>
  <c r="AA780" i="49"/>
  <c r="W454" i="49"/>
  <c r="AC454" i="49" s="1"/>
  <c r="AI454" i="49"/>
  <c r="AN454" i="49"/>
  <c r="K501" i="49"/>
  <c r="AR779" i="49"/>
  <c r="M455" i="49"/>
  <c r="AL642" i="49"/>
  <c r="AF595" i="49"/>
  <c r="AK595" i="49"/>
  <c r="T500" i="49"/>
  <c r="Z500" i="49" s="1"/>
  <c r="AP500" i="49" s="1"/>
  <c r="H547" i="49"/>
  <c r="R547" i="49"/>
  <c r="U547" i="49" s="1"/>
  <c r="S593" i="49"/>
  <c r="Y593" i="49" s="1"/>
  <c r="AJ593" i="49"/>
  <c r="AE593" i="49"/>
  <c r="AM409" i="49"/>
  <c r="X594" i="49"/>
  <c r="AA594" i="49"/>
  <c r="AO124" i="49"/>
  <c r="AS264" i="49"/>
  <c r="AL269" i="49"/>
  <c r="S546" i="49"/>
  <c r="Y546" i="49" s="1"/>
  <c r="AO546" i="49" s="1"/>
  <c r="AJ546" i="49"/>
  <c r="AE546" i="49"/>
  <c r="BF17" i="44"/>
  <c r="L550" i="49"/>
  <c r="Q458" i="49"/>
  <c r="AL458" i="49" s="1"/>
  <c r="O735" i="49"/>
  <c r="P735" i="49" s="1"/>
  <c r="K735" i="49" s="1"/>
  <c r="G735" i="49"/>
  <c r="H408" i="49"/>
  <c r="R408" i="49"/>
  <c r="U408" i="49" s="1"/>
  <c r="AQ592" i="49"/>
  <c r="O39" i="34" s="1"/>
  <c r="AD592" i="49"/>
  <c r="V780" i="49"/>
  <c r="AB780" i="49" s="1"/>
  <c r="AM780" i="49"/>
  <c r="AH780" i="49"/>
  <c r="N780" i="49"/>
  <c r="X500" i="49"/>
  <c r="AA500" i="49"/>
  <c r="AH782" i="49"/>
  <c r="AM782" i="49"/>
  <c r="S406" i="49"/>
  <c r="Y406" i="49" s="1"/>
  <c r="AE406" i="49"/>
  <c r="AJ406" i="49"/>
  <c r="H640" i="49"/>
  <c r="R640" i="49"/>
  <c r="U640" i="49" s="1"/>
  <c r="AN547" i="49"/>
  <c r="AI547" i="49"/>
  <c r="J782" i="49"/>
  <c r="W781" i="49"/>
  <c r="AC781" i="49" s="1"/>
  <c r="AI781" i="49"/>
  <c r="AN781" i="49"/>
  <c r="M734" i="49"/>
  <c r="M640" i="49"/>
  <c r="BG15" i="44"/>
  <c r="L459" i="49"/>
  <c r="Q504" i="49"/>
  <c r="AL504" i="49" s="1"/>
  <c r="G688" i="49"/>
  <c r="O688" i="49"/>
  <c r="P688" i="49" s="1"/>
  <c r="M688" i="49" s="1"/>
  <c r="N688" i="49" s="1"/>
  <c r="G737" i="49"/>
  <c r="O737" i="49"/>
  <c r="AL689" i="49"/>
  <c r="G736" i="49"/>
  <c r="O736" i="49"/>
  <c r="W687" i="49"/>
  <c r="AC687" i="49" s="1"/>
  <c r="AS687" i="49" s="1"/>
  <c r="S687" i="49"/>
  <c r="Y687" i="49" s="1"/>
  <c r="AO687" i="49" s="1"/>
  <c r="H595" i="49"/>
  <c r="R595" i="49"/>
  <c r="U595" i="49" s="1"/>
  <c r="W546" i="49"/>
  <c r="AC546" i="49" s="1"/>
  <c r="AI546" i="49"/>
  <c r="AN546" i="49"/>
  <c r="S780" i="49"/>
  <c r="Y780" i="49" s="1"/>
  <c r="AJ780" i="49"/>
  <c r="AE780" i="49"/>
  <c r="S639" i="49"/>
  <c r="Y639" i="49" s="1"/>
  <c r="AJ639" i="49"/>
  <c r="AE639" i="49"/>
  <c r="N782" i="49"/>
  <c r="F548" i="49"/>
  <c r="O502" i="49"/>
  <c r="P502" i="49" s="1"/>
  <c r="G502" i="49"/>
  <c r="BG16" i="44"/>
  <c r="L505" i="49"/>
  <c r="H501" i="49"/>
  <c r="R501" i="49"/>
  <c r="U501" i="49" s="1"/>
  <c r="X546" i="49"/>
  <c r="AA546" i="49"/>
  <c r="AQ686" i="49"/>
  <c r="Q41" i="34" s="1"/>
  <c r="AD686" i="49"/>
  <c r="T546" i="49"/>
  <c r="Z546" i="49" s="1"/>
  <c r="AP546" i="49" s="1"/>
  <c r="W453" i="49"/>
  <c r="AC453" i="49" s="1"/>
  <c r="AN453" i="49"/>
  <c r="AI453" i="49"/>
  <c r="AQ406" i="49"/>
  <c r="K37" i="34" s="1"/>
  <c r="AD406" i="49"/>
  <c r="H455" i="49"/>
  <c r="R455" i="49"/>
  <c r="U455" i="49" s="1"/>
  <c r="S500" i="49"/>
  <c r="Y500" i="49" s="1"/>
  <c r="AE500" i="49"/>
  <c r="AJ500" i="49"/>
  <c r="T781" i="49"/>
  <c r="Z781" i="49" s="1"/>
  <c r="AP781" i="49" s="1"/>
  <c r="H409" i="49"/>
  <c r="R409" i="49"/>
  <c r="U409" i="49" s="1"/>
  <c r="AS168" i="49"/>
  <c r="AR357" i="49"/>
  <c r="W170" i="49"/>
  <c r="AC170" i="49" s="1"/>
  <c r="AS170" i="49" s="1"/>
  <c r="AG127" i="49"/>
  <c r="AP123" i="49"/>
  <c r="AL172" i="49"/>
  <c r="AR169" i="49"/>
  <c r="V170" i="49"/>
  <c r="AB170" i="49" s="1"/>
  <c r="AR170" i="49" s="1"/>
  <c r="T124" i="49"/>
  <c r="Z124" i="49" s="1"/>
  <c r="AP124" i="49" s="1"/>
  <c r="F223" i="49"/>
  <c r="G223" i="49" s="1"/>
  <c r="AP357" i="49"/>
  <c r="W358" i="49"/>
  <c r="AC358" i="49" s="1"/>
  <c r="AS358" i="49" s="1"/>
  <c r="M125" i="49"/>
  <c r="N125" i="49" s="1"/>
  <c r="AP168" i="49"/>
  <c r="AE79" i="49"/>
  <c r="AJ79" i="49"/>
  <c r="AK125" i="49"/>
  <c r="AF125" i="49"/>
  <c r="J125" i="49"/>
  <c r="G34" i="49"/>
  <c r="O34" i="49"/>
  <c r="P34" i="49" s="1"/>
  <c r="M34" i="49" s="1"/>
  <c r="AK32" i="49"/>
  <c r="AF32" i="49"/>
  <c r="J32" i="49"/>
  <c r="AN33" i="49"/>
  <c r="AI33" i="49"/>
  <c r="G81" i="49"/>
  <c r="K221" i="49"/>
  <c r="M221" i="49"/>
  <c r="G314" i="49"/>
  <c r="O314" i="49"/>
  <c r="P314" i="49" s="1"/>
  <c r="M314" i="49" s="1"/>
  <c r="N314" i="49" s="1"/>
  <c r="AN79" i="49"/>
  <c r="AI79" i="49"/>
  <c r="AI313" i="49"/>
  <c r="AN313" i="49"/>
  <c r="AR123" i="49"/>
  <c r="AE123" i="49"/>
  <c r="S123" i="49"/>
  <c r="Y123" i="49" s="1"/>
  <c r="AJ123" i="49"/>
  <c r="AD77" i="49"/>
  <c r="AQ77" i="49"/>
  <c r="D30" i="34" s="1"/>
  <c r="AK359" i="49"/>
  <c r="AF359" i="49"/>
  <c r="AJ267" i="49"/>
  <c r="AE267" i="49"/>
  <c r="S267" i="49"/>
  <c r="Y267" i="49" s="1"/>
  <c r="G171" i="49"/>
  <c r="O171" i="49"/>
  <c r="P171" i="49" s="1"/>
  <c r="M171" i="49" s="1"/>
  <c r="AP265" i="49"/>
  <c r="AQ219" i="49"/>
  <c r="G34" i="34" s="1"/>
  <c r="AD219" i="49"/>
  <c r="AQ220" i="49"/>
  <c r="G35" i="34" s="1"/>
  <c r="AD220" i="49"/>
  <c r="T170" i="49"/>
  <c r="Z170" i="49" s="1"/>
  <c r="AP170" i="49" s="1"/>
  <c r="AX6" i="44"/>
  <c r="L36" i="49"/>
  <c r="F35" i="49" s="1"/>
  <c r="AI357" i="49"/>
  <c r="W357" i="49"/>
  <c r="AC357" i="49" s="1"/>
  <c r="AN357" i="49"/>
  <c r="AP311" i="49"/>
  <c r="Q173" i="49"/>
  <c r="AG173" i="49" s="1"/>
  <c r="P80" i="49"/>
  <c r="AA312" i="49"/>
  <c r="X312" i="49"/>
  <c r="AM359" i="49"/>
  <c r="AH359" i="49"/>
  <c r="AA78" i="49"/>
  <c r="X78" i="49"/>
  <c r="AG1009" i="49"/>
  <c r="AL1009" i="49"/>
  <c r="AA1009" i="49"/>
  <c r="AK1009" i="49"/>
  <c r="AF1009" i="49"/>
  <c r="AM1009" i="49"/>
  <c r="AB1009" i="49"/>
  <c r="AH1009" i="49"/>
  <c r="AE1009" i="49"/>
  <c r="AI1009" i="49"/>
  <c r="AJ1009" i="49"/>
  <c r="AN1009" i="49"/>
  <c r="Y1009" i="49"/>
  <c r="AC1009" i="49"/>
  <c r="Z1009" i="49"/>
  <c r="T312" i="49"/>
  <c r="Z312" i="49" s="1"/>
  <c r="AP312" i="49" s="1"/>
  <c r="T267" i="49"/>
  <c r="Z267" i="49" s="1"/>
  <c r="AP267" i="49" s="1"/>
  <c r="X31" i="49"/>
  <c r="AA31" i="49"/>
  <c r="AL1008" i="49"/>
  <c r="AG1008" i="49"/>
  <c r="Z1008" i="49"/>
  <c r="AH1008" i="49"/>
  <c r="AA1008" i="49"/>
  <c r="AK1008" i="49"/>
  <c r="AM1008" i="49"/>
  <c r="AF1008" i="49"/>
  <c r="AB1008" i="49"/>
  <c r="AI1008" i="49"/>
  <c r="AE1008" i="49"/>
  <c r="Y1008" i="49"/>
  <c r="AN1008" i="49"/>
  <c r="AJ1008" i="49"/>
  <c r="AC1008" i="49"/>
  <c r="AF33" i="49"/>
  <c r="AK33" i="49"/>
  <c r="AQ169" i="49"/>
  <c r="F30" i="34" s="1"/>
  <c r="AD169" i="49"/>
  <c r="AY7" i="44"/>
  <c r="L83" i="49"/>
  <c r="AL360" i="49"/>
  <c r="AD265" i="49"/>
  <c r="AQ265" i="49"/>
  <c r="H34" i="34" s="1"/>
  <c r="AJ266" i="49"/>
  <c r="AE266" i="49"/>
  <c r="S266" i="49"/>
  <c r="Y266" i="49" s="1"/>
  <c r="AS310" i="49"/>
  <c r="AR266" i="49"/>
  <c r="S170" i="49"/>
  <c r="Y170" i="49" s="1"/>
  <c r="AO170" i="49" s="1"/>
  <c r="X124" i="49"/>
  <c r="AA124" i="49"/>
  <c r="AX9" i="44"/>
  <c r="L174" i="49"/>
  <c r="Q361" i="49"/>
  <c r="AL361" i="49" s="1"/>
  <c r="AD168" i="49"/>
  <c r="AQ168" i="49"/>
  <c r="F29" i="34" s="1"/>
  <c r="R359" i="49"/>
  <c r="U359" i="49" s="1"/>
  <c r="H359" i="49"/>
  <c r="AL1011" i="49"/>
  <c r="AG1011" i="49"/>
  <c r="AM1011" i="49"/>
  <c r="AH1011" i="49"/>
  <c r="AI1011" i="49"/>
  <c r="AK1011" i="49"/>
  <c r="AF1011" i="49"/>
  <c r="AN1011" i="49"/>
  <c r="Z1011" i="49"/>
  <c r="AA1011" i="49"/>
  <c r="AJ1011" i="49"/>
  <c r="AE1011" i="49"/>
  <c r="AB1011" i="49"/>
  <c r="Y1011" i="49"/>
  <c r="AC1011" i="49"/>
  <c r="V78" i="49"/>
  <c r="AB78" i="49" s="1"/>
  <c r="AR78" i="49" s="1"/>
  <c r="K313" i="49"/>
  <c r="R33" i="49"/>
  <c r="U33" i="49" s="1"/>
  <c r="H33" i="49"/>
  <c r="S265" i="49"/>
  <c r="Y265" i="49" s="1"/>
  <c r="AJ265" i="49"/>
  <c r="AE265" i="49"/>
  <c r="Q35" i="49"/>
  <c r="AL35" i="49" s="1"/>
  <c r="R80" i="49"/>
  <c r="U80" i="49" s="1"/>
  <c r="H80" i="49"/>
  <c r="Q82" i="49"/>
  <c r="AL82" i="49" s="1"/>
  <c r="M32" i="49"/>
  <c r="V312" i="49"/>
  <c r="AB312" i="49" s="1"/>
  <c r="AM312" i="49"/>
  <c r="AH312" i="49"/>
  <c r="N312" i="49"/>
  <c r="AG223" i="49"/>
  <c r="AQ30" i="49"/>
  <c r="C29" i="34" s="1"/>
  <c r="AD30" i="49"/>
  <c r="AO218" i="49"/>
  <c r="AG34" i="49"/>
  <c r="AD123" i="49"/>
  <c r="AQ123" i="49"/>
  <c r="E30" i="34" s="1"/>
  <c r="BB13" i="44"/>
  <c r="L362" i="49"/>
  <c r="AG314" i="49"/>
  <c r="AJ219" i="49"/>
  <c r="AE219" i="49"/>
  <c r="S219" i="49"/>
  <c r="Y219" i="49" s="1"/>
  <c r="AL1013" i="49"/>
  <c r="AG1013" i="49"/>
  <c r="Z1013" i="49"/>
  <c r="AM1013" i="49"/>
  <c r="AH1013" i="49"/>
  <c r="AA1013" i="49"/>
  <c r="AF1013" i="49"/>
  <c r="AK1013" i="49"/>
  <c r="AI1013" i="49"/>
  <c r="AN1013" i="49"/>
  <c r="AE1013" i="49"/>
  <c r="AJ1013" i="49"/>
  <c r="AB1013" i="49"/>
  <c r="Y1013" i="49"/>
  <c r="AC1013" i="49"/>
  <c r="AG1012" i="49"/>
  <c r="AL1012" i="49"/>
  <c r="AM1012" i="49"/>
  <c r="AF1012" i="49"/>
  <c r="AH1012" i="49"/>
  <c r="AK1012" i="49"/>
  <c r="AB1012" i="49"/>
  <c r="AA1012" i="49"/>
  <c r="AJ1012" i="49"/>
  <c r="AE1012" i="49"/>
  <c r="Y1012" i="49"/>
  <c r="AN1012" i="49"/>
  <c r="AI1012" i="49"/>
  <c r="AC1012" i="49"/>
  <c r="Z1012" i="49"/>
  <c r="AN124" i="49"/>
  <c r="AI124" i="49"/>
  <c r="W124" i="49"/>
  <c r="AC124" i="49" s="1"/>
  <c r="S358" i="49"/>
  <c r="Y358" i="49" s="1"/>
  <c r="AJ358" i="49"/>
  <c r="AE358" i="49"/>
  <c r="G269" i="49"/>
  <c r="O269" i="49"/>
  <c r="BC11" i="44"/>
  <c r="L271" i="49"/>
  <c r="R125" i="49"/>
  <c r="U125" i="49" s="1"/>
  <c r="H125" i="49"/>
  <c r="X170" i="49"/>
  <c r="AA170" i="49"/>
  <c r="T31" i="49"/>
  <c r="Z31" i="49" s="1"/>
  <c r="AP31" i="49" s="1"/>
  <c r="AJ310" i="49"/>
  <c r="AE310" i="49"/>
  <c r="S310" i="49"/>
  <c r="Y310" i="49" s="1"/>
  <c r="AM79" i="49"/>
  <c r="AH79" i="49"/>
  <c r="AO169" i="49"/>
  <c r="AD310" i="49"/>
  <c r="AQ310" i="49"/>
  <c r="I33" i="34" s="1"/>
  <c r="AS356" i="49"/>
  <c r="Q128" i="49"/>
  <c r="AG128" i="49" s="1"/>
  <c r="AN220" i="49"/>
  <c r="AI220" i="49"/>
  <c r="W220" i="49"/>
  <c r="AC220" i="49" s="1"/>
  <c r="X266" i="49"/>
  <c r="AA266" i="49"/>
  <c r="AP219" i="49"/>
  <c r="F172" i="49"/>
  <c r="AR219" i="49"/>
  <c r="AL1006" i="49"/>
  <c r="AG1006" i="49"/>
  <c r="AK1006" i="49"/>
  <c r="AF1006" i="49"/>
  <c r="AH1006" i="49"/>
  <c r="AE1006" i="49"/>
  <c r="Y1006" i="49"/>
  <c r="AA1006" i="49"/>
  <c r="AJ1006" i="49"/>
  <c r="AM1006" i="49"/>
  <c r="AB1006" i="49"/>
  <c r="AI1006" i="49"/>
  <c r="AN1006" i="49"/>
  <c r="AC1006" i="49"/>
  <c r="Z1006" i="49"/>
  <c r="AL1004" i="49"/>
  <c r="AG1004" i="49"/>
  <c r="AK1004" i="49"/>
  <c r="AF1004" i="49"/>
  <c r="AM1004" i="49"/>
  <c r="AB1004" i="49"/>
  <c r="AE1004" i="49"/>
  <c r="AA1004" i="49"/>
  <c r="AH1004" i="49"/>
  <c r="AJ1004" i="49"/>
  <c r="AI1004" i="49"/>
  <c r="AC1004" i="49"/>
  <c r="AN1004" i="49"/>
  <c r="Z1004" i="49"/>
  <c r="Y1004" i="49"/>
  <c r="BC10" i="44"/>
  <c r="L225" i="49"/>
  <c r="F224" i="49" s="1"/>
  <c r="AI266" i="49"/>
  <c r="AN266" i="49"/>
  <c r="W266" i="49"/>
  <c r="AC266" i="49" s="1"/>
  <c r="AI265" i="49"/>
  <c r="W265" i="49"/>
  <c r="AC265" i="49" s="1"/>
  <c r="AN265" i="49"/>
  <c r="O268" i="49"/>
  <c r="P268" i="49" s="1"/>
  <c r="M268" i="49" s="1"/>
  <c r="N268" i="49" s="1"/>
  <c r="G268" i="49"/>
  <c r="AQ311" i="49"/>
  <c r="I34" i="34" s="1"/>
  <c r="AD311" i="49"/>
  <c r="AF79" i="49"/>
  <c r="AK79" i="49"/>
  <c r="AQ357" i="49"/>
  <c r="J34" i="34" s="1"/>
  <c r="AD357" i="49"/>
  <c r="AQ356" i="49"/>
  <c r="J33" i="34" s="1"/>
  <c r="AD356" i="49"/>
  <c r="AJ356" i="49"/>
  <c r="AE356" i="49"/>
  <c r="S356" i="49"/>
  <c r="Y356" i="49" s="1"/>
  <c r="AY8" i="44"/>
  <c r="L129" i="49"/>
  <c r="G127" i="49"/>
  <c r="O127" i="49"/>
  <c r="AI125" i="49"/>
  <c r="AN125" i="49"/>
  <c r="AG1007" i="49"/>
  <c r="AL1007" i="49"/>
  <c r="AA1007" i="49"/>
  <c r="AF1007" i="49"/>
  <c r="Z1007" i="49"/>
  <c r="AK1007" i="49"/>
  <c r="AM1007" i="49"/>
  <c r="AH1007" i="49"/>
  <c r="AN1007" i="49"/>
  <c r="AI1007" i="49"/>
  <c r="AC1007" i="49"/>
  <c r="AJ1007" i="49"/>
  <c r="AE1007" i="49"/>
  <c r="Y1007" i="49"/>
  <c r="AB1007" i="49"/>
  <c r="AL1010" i="49"/>
  <c r="AG1010" i="49"/>
  <c r="AA1010" i="49"/>
  <c r="AM1010" i="49"/>
  <c r="AF1010" i="49"/>
  <c r="AK1010" i="49"/>
  <c r="AH1010" i="49"/>
  <c r="AB1010" i="49"/>
  <c r="AI1010" i="49"/>
  <c r="Y1010" i="49"/>
  <c r="AC1010" i="49"/>
  <c r="AN1010" i="49"/>
  <c r="AJ1010" i="49"/>
  <c r="AE1010" i="49"/>
  <c r="Z1010" i="49"/>
  <c r="AM313" i="49"/>
  <c r="AH313" i="49"/>
  <c r="V124" i="49"/>
  <c r="AB124" i="49" s="1"/>
  <c r="AR124" i="49" s="1"/>
  <c r="T358" i="49"/>
  <c r="Z358" i="49" s="1"/>
  <c r="AP358" i="49" s="1"/>
  <c r="G360" i="49"/>
  <c r="O360" i="49"/>
  <c r="P360" i="49" s="1"/>
  <c r="M360" i="49" s="1"/>
  <c r="N360" i="49" s="1"/>
  <c r="G222" i="49"/>
  <c r="O222" i="49"/>
  <c r="P222" i="49" s="1"/>
  <c r="M222" i="49" s="1"/>
  <c r="N222" i="49" s="1"/>
  <c r="AR265" i="49"/>
  <c r="AI123" i="49"/>
  <c r="W123" i="49"/>
  <c r="AC123" i="49" s="1"/>
  <c r="AN123" i="49"/>
  <c r="H221" i="49"/>
  <c r="R221" i="49"/>
  <c r="U221" i="49" s="1"/>
  <c r="R32" i="49"/>
  <c r="U32" i="49" s="1"/>
  <c r="H32" i="49"/>
  <c r="X358" i="49"/>
  <c r="AA358" i="49"/>
  <c r="AP310" i="49"/>
  <c r="AE311" i="49"/>
  <c r="S311" i="49"/>
  <c r="Y311" i="49" s="1"/>
  <c r="AJ311" i="49"/>
  <c r="Q315" i="49"/>
  <c r="AL315" i="49" s="1"/>
  <c r="O126" i="49"/>
  <c r="P126" i="49" s="1"/>
  <c r="K126" i="49" s="1"/>
  <c r="G126" i="49"/>
  <c r="N359" i="49"/>
  <c r="AI219" i="49"/>
  <c r="AN219" i="49"/>
  <c r="W219" i="49"/>
  <c r="AC219" i="49" s="1"/>
  <c r="AG1002" i="49"/>
  <c r="AL1002" i="49"/>
  <c r="AA1002" i="49"/>
  <c r="AG1003" i="49"/>
  <c r="AL1003" i="49"/>
  <c r="AF1003" i="49"/>
  <c r="Z1003" i="49"/>
  <c r="AK1003" i="49"/>
  <c r="AH1003" i="49"/>
  <c r="AB1003" i="49"/>
  <c r="AA1003" i="49"/>
  <c r="AM1003" i="49"/>
  <c r="AN1003" i="49"/>
  <c r="AI1003" i="49"/>
  <c r="Y1003" i="49"/>
  <c r="AC1003" i="49"/>
  <c r="AE1003" i="49"/>
  <c r="AJ1003" i="49"/>
  <c r="S31" i="49"/>
  <c r="Y31" i="49" s="1"/>
  <c r="AO31" i="49" s="1"/>
  <c r="H313" i="49"/>
  <c r="R313" i="49"/>
  <c r="U313" i="49" s="1"/>
  <c r="J33" i="49"/>
  <c r="X267" i="49"/>
  <c r="AA267" i="49"/>
  <c r="Q224" i="49"/>
  <c r="AL224" i="49" s="1"/>
  <c r="H79" i="49"/>
  <c r="R79" i="49"/>
  <c r="U79" i="49" s="1"/>
  <c r="AK78" i="49"/>
  <c r="T78" i="49"/>
  <c r="Z78" i="49" s="1"/>
  <c r="AF78" i="49"/>
  <c r="J78" i="49"/>
  <c r="AN169" i="49"/>
  <c r="AI169" i="49"/>
  <c r="W169" i="49"/>
  <c r="AC169" i="49" s="1"/>
  <c r="AE357" i="49"/>
  <c r="S357" i="49"/>
  <c r="Y357" i="49" s="1"/>
  <c r="AJ357" i="49"/>
  <c r="V267" i="49"/>
  <c r="AB267" i="49" s="1"/>
  <c r="AH267" i="49"/>
  <c r="AM267" i="49"/>
  <c r="N267" i="49"/>
  <c r="AM31" i="49"/>
  <c r="V31" i="49"/>
  <c r="AB31" i="49" s="1"/>
  <c r="AH31" i="49"/>
  <c r="N31" i="49"/>
  <c r="AP356" i="49"/>
  <c r="V358" i="49"/>
  <c r="AB358" i="49" s="1"/>
  <c r="AR358" i="49" s="1"/>
  <c r="AR220" i="49"/>
  <c r="BB12" i="44"/>
  <c r="L316" i="49"/>
  <c r="F315" i="49" s="1"/>
  <c r="Q270" i="49"/>
  <c r="AL270" i="49" s="1"/>
  <c r="F270" i="49"/>
  <c r="J359" i="49"/>
  <c r="AH125" i="49"/>
  <c r="AM125" i="49"/>
  <c r="AG1005" i="49"/>
  <c r="AL1005" i="49"/>
  <c r="AF1005" i="49"/>
  <c r="AK1005" i="49"/>
  <c r="AH1005" i="49"/>
  <c r="AB1005" i="49"/>
  <c r="AA1005" i="49"/>
  <c r="AM1005" i="49"/>
  <c r="AN1005" i="49"/>
  <c r="AI1005" i="49"/>
  <c r="Y1005" i="49"/>
  <c r="AC1005" i="49"/>
  <c r="AJ1005" i="49"/>
  <c r="AE1005" i="49"/>
  <c r="Z1005" i="49"/>
  <c r="AI78" i="49"/>
  <c r="AN78" i="49"/>
  <c r="W78" i="49"/>
  <c r="AC78" i="49" s="1"/>
  <c r="AS78" i="49" s="1"/>
  <c r="AJ312" i="49"/>
  <c r="AE312" i="49"/>
  <c r="S312" i="49"/>
  <c r="Y312" i="49" s="1"/>
  <c r="AM33" i="49"/>
  <c r="AH33" i="49"/>
  <c r="N37" i="31"/>
  <c r="F39" i="31"/>
  <c r="G40" i="41"/>
  <c r="L39" i="41"/>
  <c r="I39" i="31" s="1"/>
  <c r="J38" i="31"/>
  <c r="K38" i="31" s="1"/>
  <c r="L38" i="31"/>
  <c r="M38" i="31"/>
  <c r="V33" i="49" l="1"/>
  <c r="AB33" i="49" s="1"/>
  <c r="AL128" i="49"/>
  <c r="AO310" i="49"/>
  <c r="M641" i="49"/>
  <c r="N641" i="49" s="1"/>
  <c r="M456" i="49"/>
  <c r="N456" i="49" s="1"/>
  <c r="AI456" i="49" s="1"/>
  <c r="G503" i="49"/>
  <c r="AO594" i="49"/>
  <c r="P736" i="49"/>
  <c r="M736" i="49" s="1"/>
  <c r="N736" i="49" s="1"/>
  <c r="M735" i="49"/>
  <c r="N735" i="49" s="1"/>
  <c r="AO593" i="49"/>
  <c r="O642" i="49"/>
  <c r="P642" i="49" s="1"/>
  <c r="K642" i="49" s="1"/>
  <c r="F82" i="49"/>
  <c r="W547" i="49"/>
  <c r="AC547" i="49" s="1"/>
  <c r="AS547" i="49" s="1"/>
  <c r="J783" i="49"/>
  <c r="AH409" i="49"/>
  <c r="AN409" i="49"/>
  <c r="AR1008" i="49"/>
  <c r="AO780" i="49"/>
  <c r="M783" i="49"/>
  <c r="V125" i="49"/>
  <c r="AB125" i="49" s="1"/>
  <c r="M503" i="49"/>
  <c r="AM503" i="49" s="1"/>
  <c r="K503" i="49"/>
  <c r="J503" i="49" s="1"/>
  <c r="K688" i="49"/>
  <c r="J688" i="49" s="1"/>
  <c r="AE688" i="49" s="1"/>
  <c r="K596" i="49"/>
  <c r="J596" i="49" s="1"/>
  <c r="T734" i="49"/>
  <c r="Z734" i="49" s="1"/>
  <c r="AP734" i="49" s="1"/>
  <c r="AF783" i="49"/>
  <c r="AP1006" i="49"/>
  <c r="AS781" i="49"/>
  <c r="AS454" i="49"/>
  <c r="AS594" i="49"/>
  <c r="AS779" i="49"/>
  <c r="AO265" i="49"/>
  <c r="AS453" i="49"/>
  <c r="AO639" i="49"/>
  <c r="AS546" i="49"/>
  <c r="AS1003" i="49"/>
  <c r="AS219" i="49"/>
  <c r="AO311" i="49"/>
  <c r="AO500" i="49"/>
  <c r="AO406" i="49"/>
  <c r="AR780" i="49"/>
  <c r="K410" i="49"/>
  <c r="AR593" i="49"/>
  <c r="AK735" i="49"/>
  <c r="AF735" i="49"/>
  <c r="J735" i="49"/>
  <c r="K502" i="49"/>
  <c r="M502" i="49"/>
  <c r="G597" i="49"/>
  <c r="O597" i="49"/>
  <c r="P597" i="49" s="1"/>
  <c r="K597" i="49" s="1"/>
  <c r="J597" i="49" s="1"/>
  <c r="AI688" i="49"/>
  <c r="AN688" i="49"/>
  <c r="AN456" i="49"/>
  <c r="AM457" i="49"/>
  <c r="AH457" i="49"/>
  <c r="N457" i="49"/>
  <c r="AN596" i="49"/>
  <c r="AI596" i="49"/>
  <c r="AH736" i="49"/>
  <c r="AK456" i="49"/>
  <c r="AF456" i="49"/>
  <c r="J456" i="49"/>
  <c r="AF642" i="49"/>
  <c r="AK642" i="49"/>
  <c r="J642" i="49"/>
  <c r="X640" i="49"/>
  <c r="AA640" i="49"/>
  <c r="H456" i="49"/>
  <c r="R456" i="49"/>
  <c r="U456" i="49" s="1"/>
  <c r="T408" i="49"/>
  <c r="Z408" i="49" s="1"/>
  <c r="AF408" i="49"/>
  <c r="AK408" i="49"/>
  <c r="J408" i="49"/>
  <c r="AR312" i="49"/>
  <c r="X409" i="49"/>
  <c r="AA409" i="49"/>
  <c r="X455" i="49"/>
  <c r="AA455" i="49"/>
  <c r="Q505" i="49"/>
  <c r="AG505" i="49" s="1"/>
  <c r="G548" i="49"/>
  <c r="O548" i="49"/>
  <c r="P548" i="49" s="1"/>
  <c r="M548" i="49" s="1"/>
  <c r="X595" i="49"/>
  <c r="AA595" i="49"/>
  <c r="H737" i="49"/>
  <c r="R737" i="49"/>
  <c r="U737" i="49" s="1"/>
  <c r="BH15" i="44"/>
  <c r="L461" i="49" s="1"/>
  <c r="L460" i="49"/>
  <c r="V783" i="49"/>
  <c r="AB783" i="49" s="1"/>
  <c r="AH783" i="49"/>
  <c r="AM783" i="49"/>
  <c r="N783" i="49"/>
  <c r="AG458" i="49"/>
  <c r="AI410" i="49"/>
  <c r="AN410" i="49"/>
  <c r="T547" i="49"/>
  <c r="Z547" i="49" s="1"/>
  <c r="AP547" i="49" s="1"/>
  <c r="Q644" i="49"/>
  <c r="AL644" i="49" s="1"/>
  <c r="S595" i="49"/>
  <c r="Y595" i="49" s="1"/>
  <c r="AO595" i="49" s="1"/>
  <c r="F643" i="49"/>
  <c r="K457" i="49"/>
  <c r="AJ596" i="49"/>
  <c r="AE596" i="49"/>
  <c r="AI641" i="49"/>
  <c r="AN641" i="49"/>
  <c r="AG690" i="49"/>
  <c r="AJ503" i="49"/>
  <c r="AE503" i="49"/>
  <c r="T455" i="49"/>
  <c r="Z455" i="49" s="1"/>
  <c r="AP455" i="49" s="1"/>
  <c r="AK410" i="49"/>
  <c r="AF410" i="49"/>
  <c r="AO1006" i="49"/>
  <c r="BH16" i="44"/>
  <c r="L507" i="49" s="1"/>
  <c r="L506" i="49"/>
  <c r="W782" i="49"/>
  <c r="AC782" i="49" s="1"/>
  <c r="AN782" i="49"/>
  <c r="AI782" i="49"/>
  <c r="H736" i="49"/>
  <c r="R736" i="49"/>
  <c r="U736" i="49" s="1"/>
  <c r="V640" i="49"/>
  <c r="AB640" i="49" s="1"/>
  <c r="AH640" i="49"/>
  <c r="AM640" i="49"/>
  <c r="N640" i="49"/>
  <c r="S782" i="49"/>
  <c r="Y782" i="49" s="1"/>
  <c r="AJ782" i="49"/>
  <c r="AE782" i="49"/>
  <c r="V782" i="49"/>
  <c r="AB782" i="49" s="1"/>
  <c r="AR782" i="49" s="1"/>
  <c r="AH735" i="49"/>
  <c r="AM735" i="49"/>
  <c r="T595" i="49"/>
  <c r="Z595" i="49" s="1"/>
  <c r="AP595" i="49" s="1"/>
  <c r="AG549" i="49"/>
  <c r="H410" i="49"/>
  <c r="R410" i="49"/>
  <c r="U410" i="49" s="1"/>
  <c r="V595" i="49"/>
  <c r="AB595" i="49" s="1"/>
  <c r="AR595" i="49" s="1"/>
  <c r="W595" i="49"/>
  <c r="AC595" i="49" s="1"/>
  <c r="AS595" i="49" s="1"/>
  <c r="Q645" i="49"/>
  <c r="AL645" i="49" s="1"/>
  <c r="AD781" i="49"/>
  <c r="AQ781" i="49"/>
  <c r="S44" i="34" s="1"/>
  <c r="AG411" i="49"/>
  <c r="AG691" i="49"/>
  <c r="AJ641" i="49"/>
  <c r="AE641" i="49"/>
  <c r="S409" i="49"/>
  <c r="Y409" i="49" s="1"/>
  <c r="AJ409" i="49"/>
  <c r="AE409" i="49"/>
  <c r="AK503" i="49"/>
  <c r="AF503" i="49"/>
  <c r="S640" i="49"/>
  <c r="Y640" i="49" s="1"/>
  <c r="AJ640" i="49"/>
  <c r="AE640" i="49"/>
  <c r="Q459" i="49"/>
  <c r="AL459" i="49" s="1"/>
  <c r="AS1005" i="49"/>
  <c r="AG504" i="49"/>
  <c r="V734" i="49"/>
  <c r="AB734" i="49" s="1"/>
  <c r="AH734" i="49"/>
  <c r="AM734" i="49"/>
  <c r="N734" i="49"/>
  <c r="AD500" i="49"/>
  <c r="AQ500" i="49"/>
  <c r="M39" i="34" s="1"/>
  <c r="H735" i="49"/>
  <c r="R735" i="49"/>
  <c r="U735" i="49" s="1"/>
  <c r="X547" i="49"/>
  <c r="AA547" i="49"/>
  <c r="AM410" i="49"/>
  <c r="AH410" i="49"/>
  <c r="AQ593" i="49"/>
  <c r="O40" i="34" s="1"/>
  <c r="AD593" i="49"/>
  <c r="W409" i="49"/>
  <c r="AC409" i="49" s="1"/>
  <c r="W593" i="49"/>
  <c r="AC593" i="49" s="1"/>
  <c r="AI593" i="49"/>
  <c r="AN593" i="49"/>
  <c r="S547" i="49"/>
  <c r="Y547" i="49" s="1"/>
  <c r="AO547" i="49" s="1"/>
  <c r="H457" i="49"/>
  <c r="R457" i="49"/>
  <c r="U457" i="49" s="1"/>
  <c r="AF596" i="49"/>
  <c r="AK596" i="49"/>
  <c r="AH641" i="49"/>
  <c r="AM641" i="49"/>
  <c r="T782" i="49"/>
  <c r="Z782" i="49" s="1"/>
  <c r="AP782" i="49" s="1"/>
  <c r="V501" i="49"/>
  <c r="AB501" i="49" s="1"/>
  <c r="AR501" i="49" s="1"/>
  <c r="T783" i="49"/>
  <c r="Z783" i="49" s="1"/>
  <c r="AP783" i="49" s="1"/>
  <c r="V408" i="49"/>
  <c r="AB408" i="49" s="1"/>
  <c r="AR408" i="49" s="1"/>
  <c r="AI735" i="49"/>
  <c r="AN735" i="49"/>
  <c r="AR31" i="49"/>
  <c r="AO1010" i="49"/>
  <c r="F458" i="49"/>
  <c r="V455" i="49"/>
  <c r="AB455" i="49" s="1"/>
  <c r="AM455" i="49"/>
  <c r="AH455" i="49"/>
  <c r="N455" i="49"/>
  <c r="G689" i="49"/>
  <c r="O689" i="49"/>
  <c r="P689" i="49" s="1"/>
  <c r="M689" i="49" s="1"/>
  <c r="AM596" i="49"/>
  <c r="AH596" i="49"/>
  <c r="AF641" i="49"/>
  <c r="AK641" i="49"/>
  <c r="S734" i="49"/>
  <c r="Y734" i="49" s="1"/>
  <c r="AJ734" i="49"/>
  <c r="AE734" i="49"/>
  <c r="S455" i="49"/>
  <c r="Y455" i="49" s="1"/>
  <c r="AJ455" i="49"/>
  <c r="AE455" i="49"/>
  <c r="X782" i="49"/>
  <c r="AA782" i="49"/>
  <c r="AD546" i="49"/>
  <c r="AQ546" i="49"/>
  <c r="N39" i="34" s="1"/>
  <c r="AH688" i="49"/>
  <c r="AM688" i="49"/>
  <c r="W780" i="49"/>
  <c r="AC780" i="49" s="1"/>
  <c r="AN780" i="49"/>
  <c r="AI780" i="49"/>
  <c r="X408" i="49"/>
  <c r="AA408" i="49"/>
  <c r="Q550" i="49"/>
  <c r="AG550" i="49" s="1"/>
  <c r="V409" i="49"/>
  <c r="AB409" i="49" s="1"/>
  <c r="AR409" i="49" s="1"/>
  <c r="AQ780" i="49"/>
  <c r="S43" i="34" s="1"/>
  <c r="AD780" i="49"/>
  <c r="X783" i="49"/>
  <c r="AA783" i="49"/>
  <c r="Q412" i="49"/>
  <c r="AG412" i="49" s="1"/>
  <c r="AG597" i="49"/>
  <c r="AL643" i="49"/>
  <c r="AQ687" i="49"/>
  <c r="Q42" i="34" s="1"/>
  <c r="AD687" i="49"/>
  <c r="H641" i="49"/>
  <c r="R641" i="49"/>
  <c r="U641" i="49" s="1"/>
  <c r="F690" i="49"/>
  <c r="H503" i="49"/>
  <c r="R503" i="49"/>
  <c r="U503" i="49" s="1"/>
  <c r="BG17" i="44"/>
  <c r="L551" i="49"/>
  <c r="F550" i="49" s="1"/>
  <c r="F549" i="49"/>
  <c r="H642" i="49"/>
  <c r="R642" i="49"/>
  <c r="U642" i="49" s="1"/>
  <c r="V547" i="49"/>
  <c r="AB547" i="49" s="1"/>
  <c r="AR547" i="49" s="1"/>
  <c r="F598" i="49"/>
  <c r="Q598" i="49"/>
  <c r="BG14" i="44"/>
  <c r="L413" i="49"/>
  <c r="F411" i="49"/>
  <c r="H596" i="49"/>
  <c r="R596" i="49"/>
  <c r="U596" i="49" s="1"/>
  <c r="W501" i="49"/>
  <c r="AC501" i="49" s="1"/>
  <c r="AN501" i="49"/>
  <c r="AI501" i="49"/>
  <c r="S783" i="49"/>
  <c r="Y783" i="49" s="1"/>
  <c r="AE783" i="49"/>
  <c r="AJ783" i="49"/>
  <c r="W408" i="49"/>
  <c r="AC408" i="49" s="1"/>
  <c r="AN408" i="49"/>
  <c r="AI408" i="49"/>
  <c r="AR267" i="49"/>
  <c r="AG315" i="49"/>
  <c r="W125" i="49"/>
  <c r="AC125" i="49" s="1"/>
  <c r="K268" i="49"/>
  <c r="J268" i="49" s="1"/>
  <c r="AP1013" i="49"/>
  <c r="X501" i="49"/>
  <c r="AA501" i="49"/>
  <c r="H502" i="49"/>
  <c r="R502" i="49"/>
  <c r="U502" i="49" s="1"/>
  <c r="H688" i="49"/>
  <c r="R688" i="49"/>
  <c r="U688" i="49" s="1"/>
  <c r="F504" i="49"/>
  <c r="AQ594" i="49"/>
  <c r="O41" i="34" s="1"/>
  <c r="AD594" i="49"/>
  <c r="T501" i="49"/>
  <c r="Z501" i="49" s="1"/>
  <c r="AK501" i="49"/>
  <c r="AF501" i="49"/>
  <c r="J501" i="49"/>
  <c r="J410" i="49"/>
  <c r="V456" i="49"/>
  <c r="AB456" i="49" s="1"/>
  <c r="AM456" i="49"/>
  <c r="AH456" i="49"/>
  <c r="Q599" i="49"/>
  <c r="AL599" i="49" s="1"/>
  <c r="X734" i="49"/>
  <c r="AA734" i="49"/>
  <c r="T409" i="49"/>
  <c r="Z409" i="49" s="1"/>
  <c r="AP409" i="49" s="1"/>
  <c r="T640" i="49"/>
  <c r="Z640" i="49" s="1"/>
  <c r="AP640" i="49" s="1"/>
  <c r="K360" i="49"/>
  <c r="J360" i="49" s="1"/>
  <c r="AE360" i="49" s="1"/>
  <c r="AP1004" i="49"/>
  <c r="AR1004" i="49"/>
  <c r="O223" i="49"/>
  <c r="P223" i="49" s="1"/>
  <c r="K223" i="49" s="1"/>
  <c r="AR33" i="49"/>
  <c r="AG224" i="49"/>
  <c r="AR1003" i="49"/>
  <c r="AO1011" i="49"/>
  <c r="AS220" i="49"/>
  <c r="AR1013" i="49"/>
  <c r="AO267" i="49"/>
  <c r="AO123" i="49"/>
  <c r="K34" i="49"/>
  <c r="J34" i="49" s="1"/>
  <c r="AO266" i="49"/>
  <c r="AO358" i="49"/>
  <c r="F173" i="49"/>
  <c r="G173" i="49" s="1"/>
  <c r="AP1008" i="49"/>
  <c r="AS1009" i="49"/>
  <c r="AS357" i="49"/>
  <c r="K314" i="49"/>
  <c r="J314" i="49" s="1"/>
  <c r="AE314" i="49" s="1"/>
  <c r="AG270" i="49"/>
  <c r="M126" i="49"/>
  <c r="AM126" i="49" s="1"/>
  <c r="AR1010" i="49"/>
  <c r="AR1007" i="49"/>
  <c r="K171" i="49"/>
  <c r="J171" i="49" s="1"/>
  <c r="AM34" i="49"/>
  <c r="AH34" i="49"/>
  <c r="N34" i="49"/>
  <c r="AH171" i="49"/>
  <c r="AM171" i="49"/>
  <c r="N171" i="49"/>
  <c r="O315" i="49"/>
  <c r="P315" i="49" s="1"/>
  <c r="M315" i="49" s="1"/>
  <c r="N315" i="49" s="1"/>
  <c r="G315" i="49"/>
  <c r="AF126" i="49"/>
  <c r="AK126" i="49"/>
  <c r="J126" i="49"/>
  <c r="X79" i="49"/>
  <c r="AA79" i="49"/>
  <c r="AQ358" i="49"/>
  <c r="J35" i="34" s="1"/>
  <c r="AD358" i="49"/>
  <c r="AN360" i="49"/>
  <c r="AI360" i="49"/>
  <c r="V313" i="49"/>
  <c r="AB313" i="49" s="1"/>
  <c r="AR313" i="49" s="1"/>
  <c r="P127" i="49"/>
  <c r="BD10" i="44"/>
  <c r="L226" i="49"/>
  <c r="F225" i="49" s="1"/>
  <c r="AD1004" i="49"/>
  <c r="AQ1004" i="49"/>
  <c r="X37" i="34" s="1"/>
  <c r="G172" i="49"/>
  <c r="O172" i="49"/>
  <c r="P172" i="49" s="1"/>
  <c r="M172" i="49" s="1"/>
  <c r="Q271" i="49"/>
  <c r="AL271" i="49" s="1"/>
  <c r="AS1012" i="49"/>
  <c r="V32" i="49"/>
  <c r="AB32" i="49" s="1"/>
  <c r="AH32" i="49"/>
  <c r="AM32" i="49"/>
  <c r="N32" i="49"/>
  <c r="O35" i="49"/>
  <c r="P35" i="49" s="1"/>
  <c r="K35" i="49" s="1"/>
  <c r="J35" i="49" s="1"/>
  <c r="G35" i="49"/>
  <c r="AQ124" i="49"/>
  <c r="E31" i="34" s="1"/>
  <c r="AD124" i="49"/>
  <c r="W313" i="49"/>
  <c r="AC313" i="49" s="1"/>
  <c r="AS313" i="49" s="1"/>
  <c r="R314" i="49"/>
  <c r="U314" i="49" s="1"/>
  <c r="H314" i="49"/>
  <c r="P81" i="49"/>
  <c r="T32" i="49"/>
  <c r="Z32" i="49" s="1"/>
  <c r="AP32" i="49" s="1"/>
  <c r="AE125" i="49"/>
  <c r="S125" i="49"/>
  <c r="Y125" i="49" s="1"/>
  <c r="AJ125" i="49"/>
  <c r="AO312" i="49"/>
  <c r="BC12" i="44"/>
  <c r="L317" i="49"/>
  <c r="AS169" i="49"/>
  <c r="H127" i="49"/>
  <c r="R127" i="49"/>
  <c r="U127" i="49" s="1"/>
  <c r="AO1004" i="49"/>
  <c r="AS1006" i="49"/>
  <c r="BD11" i="44"/>
  <c r="L272" i="49"/>
  <c r="F271" i="49" s="1"/>
  <c r="AG35" i="49"/>
  <c r="X33" i="49"/>
  <c r="AA33" i="49"/>
  <c r="AQ1011" i="49"/>
  <c r="X44" i="34" s="1"/>
  <c r="AD1011" i="49"/>
  <c r="AO1009" i="49"/>
  <c r="V221" i="49"/>
  <c r="AB221" i="49" s="1"/>
  <c r="AM221" i="49"/>
  <c r="AH221" i="49"/>
  <c r="N221" i="49"/>
  <c r="Q1056" i="49"/>
  <c r="Q1051" i="49"/>
  <c r="Q1050" i="49"/>
  <c r="Q1053" i="49"/>
  <c r="Q1059" i="49"/>
  <c r="Q1052" i="49"/>
  <c r="Q1054" i="49"/>
  <c r="Q1058" i="49"/>
  <c r="Q1057" i="49"/>
  <c r="Q1055" i="49"/>
  <c r="AJ359" i="49"/>
  <c r="AE359" i="49"/>
  <c r="S359" i="49"/>
  <c r="Y359" i="49" s="1"/>
  <c r="W267" i="49"/>
  <c r="AC267" i="49" s="1"/>
  <c r="AN267" i="49"/>
  <c r="AI267" i="49"/>
  <c r="H126" i="49"/>
  <c r="R126" i="49"/>
  <c r="U126" i="49" s="1"/>
  <c r="AN222" i="49"/>
  <c r="AI222" i="49"/>
  <c r="Q129" i="49"/>
  <c r="AL129" i="49" s="1"/>
  <c r="AG129" i="49"/>
  <c r="AJ268" i="49"/>
  <c r="AE268" i="49"/>
  <c r="AS265" i="49"/>
  <c r="AD266" i="49"/>
  <c r="AQ266" i="49"/>
  <c r="H35" i="34" s="1"/>
  <c r="Q362" i="49"/>
  <c r="AG362" i="49" s="1"/>
  <c r="X80" i="49"/>
  <c r="AA80" i="49"/>
  <c r="AK313" i="49"/>
  <c r="AF313" i="49"/>
  <c r="T313" i="49"/>
  <c r="Z313" i="49" s="1"/>
  <c r="J313" i="49"/>
  <c r="AP1011" i="49"/>
  <c r="V359" i="49"/>
  <c r="AB359" i="49" s="1"/>
  <c r="AR359" i="49" s="1"/>
  <c r="Q36" i="49"/>
  <c r="AE171" i="49"/>
  <c r="AJ171" i="49"/>
  <c r="W79" i="49"/>
  <c r="AC79" i="49" s="1"/>
  <c r="AS79" i="49" s="1"/>
  <c r="AK221" i="49"/>
  <c r="AF221" i="49"/>
  <c r="T221" i="49"/>
  <c r="Z221" i="49" s="1"/>
  <c r="J221" i="49"/>
  <c r="AJ34" i="49"/>
  <c r="AE34" i="49"/>
  <c r="T125" i="49"/>
  <c r="Z125" i="49" s="1"/>
  <c r="AP125" i="49" s="1"/>
  <c r="AD267" i="49"/>
  <c r="AQ267" i="49"/>
  <c r="H36" i="34" s="1"/>
  <c r="AO1003" i="49"/>
  <c r="AP1003" i="49"/>
  <c r="X32" i="49"/>
  <c r="AA32" i="49"/>
  <c r="AH360" i="49"/>
  <c r="AM360" i="49"/>
  <c r="AP1010" i="49"/>
  <c r="AO1007" i="49"/>
  <c r="AS125" i="49"/>
  <c r="AZ8" i="44"/>
  <c r="L130" i="49"/>
  <c r="AN268" i="49"/>
  <c r="AI268" i="49"/>
  <c r="AS124" i="49"/>
  <c r="AO1012" i="49"/>
  <c r="BC13" i="44"/>
  <c r="L363" i="49"/>
  <c r="AN312" i="49"/>
  <c r="W312" i="49"/>
  <c r="AC312" i="49" s="1"/>
  <c r="AI312" i="49"/>
  <c r="F361" i="49"/>
  <c r="T33" i="49"/>
  <c r="Z33" i="49" s="1"/>
  <c r="AP33" i="49" s="1"/>
  <c r="AD31" i="49"/>
  <c r="AQ31" i="49"/>
  <c r="C30" i="34" s="1"/>
  <c r="AQ1009" i="49"/>
  <c r="X42" i="34" s="1"/>
  <c r="AD1009" i="49"/>
  <c r="AY6" i="44"/>
  <c r="L37" i="49"/>
  <c r="F36" i="49" s="1"/>
  <c r="AN314" i="49"/>
  <c r="AI314" i="49"/>
  <c r="Q316" i="49"/>
  <c r="AL316" i="49" s="1"/>
  <c r="F316" i="49"/>
  <c r="AO1005" i="49"/>
  <c r="S78" i="49"/>
  <c r="Y78" i="49" s="1"/>
  <c r="AE78" i="49"/>
  <c r="AJ78" i="49"/>
  <c r="AJ33" i="49"/>
  <c r="AE33" i="49"/>
  <c r="S33" i="49"/>
  <c r="Y33" i="49" s="1"/>
  <c r="AA221" i="49"/>
  <c r="X221" i="49"/>
  <c r="K222" i="49"/>
  <c r="AP1007" i="49"/>
  <c r="AO356" i="49"/>
  <c r="AM268" i="49"/>
  <c r="AH268" i="49"/>
  <c r="AS266" i="49"/>
  <c r="AS1004" i="49"/>
  <c r="AR1006" i="49"/>
  <c r="F128" i="49"/>
  <c r="V79" i="49"/>
  <c r="AB79" i="49" s="1"/>
  <c r="AR79" i="49" s="1"/>
  <c r="AQ170" i="49"/>
  <c r="F31" i="34" s="1"/>
  <c r="AD170" i="49"/>
  <c r="AS1011" i="49"/>
  <c r="X359" i="49"/>
  <c r="AA359" i="49"/>
  <c r="AG361" i="49"/>
  <c r="Q83" i="49"/>
  <c r="AG83" i="49" s="1"/>
  <c r="AS1008" i="49"/>
  <c r="AD312" i="49"/>
  <c r="AQ312" i="49"/>
  <c r="I35" i="34" s="1"/>
  <c r="AL173" i="49"/>
  <c r="T359" i="49"/>
  <c r="Z359" i="49" s="1"/>
  <c r="AP359" i="49" s="1"/>
  <c r="W33" i="49"/>
  <c r="AC33" i="49" s="1"/>
  <c r="AS33" i="49" s="1"/>
  <c r="X313" i="49"/>
  <c r="AA313" i="49"/>
  <c r="AI359" i="49"/>
  <c r="W359" i="49"/>
  <c r="AC359" i="49" s="1"/>
  <c r="AN359" i="49"/>
  <c r="AH222" i="49"/>
  <c r="AM222" i="49"/>
  <c r="R360" i="49"/>
  <c r="U360" i="49" s="1"/>
  <c r="H360" i="49"/>
  <c r="AK268" i="49"/>
  <c r="AF268" i="49"/>
  <c r="O82" i="49"/>
  <c r="P82" i="49" s="1"/>
  <c r="G82" i="49"/>
  <c r="AZ7" i="44"/>
  <c r="L84" i="49"/>
  <c r="AK171" i="49"/>
  <c r="AF171" i="49"/>
  <c r="H223" i="49"/>
  <c r="R223" i="49"/>
  <c r="U223" i="49" s="1"/>
  <c r="AK314" i="49"/>
  <c r="AF314" i="49"/>
  <c r="AE32" i="49"/>
  <c r="S32" i="49"/>
  <c r="Y32" i="49" s="1"/>
  <c r="AJ32" i="49"/>
  <c r="AK34" i="49"/>
  <c r="AF34" i="49"/>
  <c r="O270" i="49"/>
  <c r="G270" i="49"/>
  <c r="AN31" i="49"/>
  <c r="W31" i="49"/>
  <c r="AC31" i="49" s="1"/>
  <c r="AI31" i="49"/>
  <c r="AD1005" i="49"/>
  <c r="AQ1005" i="49"/>
  <c r="X38" i="34" s="1"/>
  <c r="AP78" i="49"/>
  <c r="G224" i="49"/>
  <c r="O224" i="49"/>
  <c r="AS1007" i="49"/>
  <c r="AQ1007" i="49"/>
  <c r="X40" i="34" s="1"/>
  <c r="AD1007" i="49"/>
  <c r="T79" i="49"/>
  <c r="Z79" i="49" s="1"/>
  <c r="AP79" i="49" s="1"/>
  <c r="H268" i="49"/>
  <c r="R268" i="49"/>
  <c r="U268" i="49" s="1"/>
  <c r="P269" i="49"/>
  <c r="AD1012" i="49"/>
  <c r="AQ1012" i="49"/>
  <c r="X45" i="34" s="1"/>
  <c r="AS1013" i="49"/>
  <c r="AO219" i="49"/>
  <c r="AG82" i="49"/>
  <c r="AR1011" i="49"/>
  <c r="Q174" i="49"/>
  <c r="AG174" i="49" s="1"/>
  <c r="AQ1008" i="49"/>
  <c r="X41" i="34" s="1"/>
  <c r="AD1008" i="49"/>
  <c r="M80" i="49"/>
  <c r="K80" i="49"/>
  <c r="AH314" i="49"/>
  <c r="AM314" i="49"/>
  <c r="S79" i="49"/>
  <c r="Y79" i="49" s="1"/>
  <c r="AO79" i="49" s="1"/>
  <c r="AP1005" i="49"/>
  <c r="AR1005" i="49"/>
  <c r="AR125" i="49"/>
  <c r="AO357" i="49"/>
  <c r="AQ1003" i="49"/>
  <c r="X36" i="34" s="1"/>
  <c r="AD1003" i="49"/>
  <c r="AQ1002" i="49"/>
  <c r="X35" i="34" s="1"/>
  <c r="AD1002" i="49"/>
  <c r="AS123" i="49"/>
  <c r="R222" i="49"/>
  <c r="U222" i="49" s="1"/>
  <c r="H222" i="49"/>
  <c r="AS1010" i="49"/>
  <c r="AQ1010" i="49"/>
  <c r="X43" i="34" s="1"/>
  <c r="AD1010" i="49"/>
  <c r="Q225" i="49"/>
  <c r="AL225" i="49" s="1"/>
  <c r="AQ1006" i="49"/>
  <c r="X39" i="34" s="1"/>
  <c r="AD1006" i="49"/>
  <c r="X125" i="49"/>
  <c r="AA125" i="49"/>
  <c r="R269" i="49"/>
  <c r="U269" i="49" s="1"/>
  <c r="H269" i="49"/>
  <c r="AP1012" i="49"/>
  <c r="AR1012" i="49"/>
  <c r="AO1013" i="49"/>
  <c r="AQ1013" i="49"/>
  <c r="X46" i="34" s="1"/>
  <c r="AD1013" i="49"/>
  <c r="AY9" i="44"/>
  <c r="L175" i="49"/>
  <c r="F174" i="49" s="1"/>
  <c r="AO1008" i="49"/>
  <c r="AP1009" i="49"/>
  <c r="AR1009" i="49"/>
  <c r="AQ78" i="49"/>
  <c r="D31" i="34" s="1"/>
  <c r="AD78" i="49"/>
  <c r="R171" i="49"/>
  <c r="U171" i="49" s="1"/>
  <c r="H171" i="49"/>
  <c r="H81" i="49"/>
  <c r="R81" i="49"/>
  <c r="U81" i="49" s="1"/>
  <c r="R34" i="49"/>
  <c r="U34" i="49" s="1"/>
  <c r="H34" i="49"/>
  <c r="N38" i="31"/>
  <c r="G41" i="41"/>
  <c r="L40" i="41"/>
  <c r="I40" i="31" s="1"/>
  <c r="F40" i="31"/>
  <c r="M39" i="31"/>
  <c r="J39" i="31"/>
  <c r="K39" i="31" s="1"/>
  <c r="L39" i="31"/>
  <c r="N126" i="49" l="1"/>
  <c r="T314" i="49"/>
  <c r="Z314" i="49" s="1"/>
  <c r="AM736" i="49"/>
  <c r="V314" i="49"/>
  <c r="AB314" i="49" s="1"/>
  <c r="AS409" i="49"/>
  <c r="K736" i="49"/>
  <c r="AK688" i="49"/>
  <c r="AF688" i="49"/>
  <c r="AH503" i="49"/>
  <c r="P737" i="49"/>
  <c r="AJ688" i="49"/>
  <c r="M642" i="49"/>
  <c r="AS593" i="49"/>
  <c r="K548" i="49"/>
  <c r="AF548" i="49" s="1"/>
  <c r="AP501" i="49"/>
  <c r="AS408" i="49"/>
  <c r="W314" i="49"/>
  <c r="AC314" i="49" s="1"/>
  <c r="AO782" i="49"/>
  <c r="AP314" i="49"/>
  <c r="AS782" i="49"/>
  <c r="AL83" i="49"/>
  <c r="AS780" i="49"/>
  <c r="AR455" i="49"/>
  <c r="AJ314" i="49"/>
  <c r="AO455" i="49"/>
  <c r="AO409" i="49"/>
  <c r="N503" i="49"/>
  <c r="AR640" i="49"/>
  <c r="AG644" i="49"/>
  <c r="AR456" i="49"/>
  <c r="AO359" i="49"/>
  <c r="K315" i="49"/>
  <c r="J315" i="49" s="1"/>
  <c r="AJ360" i="49"/>
  <c r="AO783" i="49"/>
  <c r="AO734" i="49"/>
  <c r="AO640" i="49"/>
  <c r="S596" i="49"/>
  <c r="Y596" i="49" s="1"/>
  <c r="AO596" i="49" s="1"/>
  <c r="AR783" i="49"/>
  <c r="V457" i="49"/>
  <c r="AB457" i="49" s="1"/>
  <c r="AR457" i="49" s="1"/>
  <c r="AH126" i="49"/>
  <c r="W735" i="49"/>
  <c r="AC735" i="49" s="1"/>
  <c r="AS735" i="49" s="1"/>
  <c r="AG599" i="49"/>
  <c r="AR734" i="49"/>
  <c r="M35" i="49"/>
  <c r="N35" i="49" s="1"/>
  <c r="T688" i="49"/>
  <c r="Z688" i="49" s="1"/>
  <c r="AP688" i="49" s="1"/>
  <c r="K172" i="49"/>
  <c r="AL550" i="49"/>
  <c r="AP408" i="49"/>
  <c r="T642" i="49"/>
  <c r="Z642" i="49" s="1"/>
  <c r="AP642" i="49" s="1"/>
  <c r="AM689" i="49"/>
  <c r="AH689" i="49"/>
  <c r="N689" i="49"/>
  <c r="AE597" i="49"/>
  <c r="AJ597" i="49"/>
  <c r="AK548" i="49"/>
  <c r="AG271" i="49"/>
  <c r="Q413" i="49"/>
  <c r="AL413" i="49" s="1"/>
  <c r="AD408" i="49"/>
  <c r="AQ408" i="49"/>
  <c r="K39" i="34" s="1"/>
  <c r="H689" i="49"/>
  <c r="R689" i="49"/>
  <c r="U689" i="49" s="1"/>
  <c r="Q506" i="49"/>
  <c r="Q461" i="49"/>
  <c r="AL461" i="49" s="1"/>
  <c r="AM548" i="49"/>
  <c r="AH548" i="49"/>
  <c r="S408" i="49"/>
  <c r="Y408" i="49" s="1"/>
  <c r="AJ408" i="49"/>
  <c r="AE408" i="49"/>
  <c r="AQ640" i="49"/>
  <c r="P41" i="34" s="1"/>
  <c r="AD640" i="49"/>
  <c r="S456" i="49"/>
  <c r="Y456" i="49" s="1"/>
  <c r="AJ456" i="49"/>
  <c r="AE456" i="49"/>
  <c r="T735" i="49"/>
  <c r="Z735" i="49" s="1"/>
  <c r="AP735" i="49" s="1"/>
  <c r="Q460" i="49"/>
  <c r="AL460" i="49" s="1"/>
  <c r="AG225" i="49"/>
  <c r="S410" i="49"/>
  <c r="Y410" i="49" s="1"/>
  <c r="AE410" i="49"/>
  <c r="AJ410" i="49"/>
  <c r="BH14" i="44"/>
  <c r="L415" i="49" s="1"/>
  <c r="L414" i="49"/>
  <c r="G598" i="49"/>
  <c r="O598" i="49"/>
  <c r="P598" i="49" s="1"/>
  <c r="K598" i="49" s="1"/>
  <c r="F459" i="49"/>
  <c r="F460" i="49" s="1"/>
  <c r="X736" i="49"/>
  <c r="AA736" i="49"/>
  <c r="Q507" i="49"/>
  <c r="W641" i="49"/>
  <c r="AC641" i="49" s="1"/>
  <c r="AS641" i="49" s="1"/>
  <c r="T457" i="49"/>
  <c r="Z457" i="49" s="1"/>
  <c r="AK457" i="49"/>
  <c r="AF457" i="49"/>
  <c r="J457" i="49"/>
  <c r="W410" i="49"/>
  <c r="AC410" i="49" s="1"/>
  <c r="AS410" i="49" s="1"/>
  <c r="W783" i="49"/>
  <c r="AC783" i="49" s="1"/>
  <c r="AN783" i="49"/>
  <c r="AI783" i="49"/>
  <c r="X737" i="49"/>
  <c r="AA737" i="49"/>
  <c r="W596" i="49"/>
  <c r="AC596" i="49" s="1"/>
  <c r="AS596" i="49" s="1"/>
  <c r="W688" i="49"/>
  <c r="AC688" i="49" s="1"/>
  <c r="AS688" i="49" s="1"/>
  <c r="AO78" i="49"/>
  <c r="O173" i="49"/>
  <c r="AQ734" i="49"/>
  <c r="R43" i="34" s="1"/>
  <c r="AD734" i="49"/>
  <c r="S501" i="49"/>
  <c r="Y501" i="49" s="1"/>
  <c r="AE501" i="49"/>
  <c r="AJ501" i="49"/>
  <c r="G504" i="49"/>
  <c r="O504" i="49"/>
  <c r="P504" i="49" s="1"/>
  <c r="K504" i="49" s="1"/>
  <c r="AS501" i="49"/>
  <c r="X503" i="49"/>
  <c r="AA503" i="49"/>
  <c r="F412" i="49"/>
  <c r="V596" i="49"/>
  <c r="AB596" i="49" s="1"/>
  <c r="AR596" i="49" s="1"/>
  <c r="W734" i="49"/>
  <c r="AC734" i="49" s="1"/>
  <c r="AN734" i="49"/>
  <c r="AI734" i="49"/>
  <c r="W640" i="49"/>
  <c r="AC640" i="49" s="1"/>
  <c r="AN640" i="49"/>
  <c r="AI640" i="49"/>
  <c r="G643" i="49"/>
  <c r="O643" i="49"/>
  <c r="P643" i="49" s="1"/>
  <c r="K643" i="49" s="1"/>
  <c r="J643" i="49" s="1"/>
  <c r="H548" i="49"/>
  <c r="R548" i="49"/>
  <c r="U548" i="49" s="1"/>
  <c r="F505" i="49"/>
  <c r="F506" i="49" s="1"/>
  <c r="S642" i="49"/>
  <c r="Y642" i="49" s="1"/>
  <c r="AE642" i="49"/>
  <c r="AJ642" i="49"/>
  <c r="W457" i="49"/>
  <c r="AC457" i="49" s="1"/>
  <c r="AI457" i="49"/>
  <c r="AN457" i="49"/>
  <c r="V503" i="49"/>
  <c r="AB503" i="49" s="1"/>
  <c r="AR503" i="49" s="1"/>
  <c r="AF360" i="49"/>
  <c r="AS267" i="49"/>
  <c r="F599" i="49"/>
  <c r="X688" i="49"/>
  <c r="AA688" i="49"/>
  <c r="X642" i="49"/>
  <c r="AA642" i="49"/>
  <c r="AD783" i="49"/>
  <c r="AQ783" i="49"/>
  <c r="S46" i="34" s="1"/>
  <c r="V688" i="49"/>
  <c r="AB688" i="49" s="1"/>
  <c r="AR688" i="49" s="1"/>
  <c r="T596" i="49"/>
  <c r="Z596" i="49" s="1"/>
  <c r="AP596" i="49" s="1"/>
  <c r="V410" i="49"/>
  <c r="AB410" i="49" s="1"/>
  <c r="AR410" i="49" s="1"/>
  <c r="T503" i="49"/>
  <c r="Z503" i="49" s="1"/>
  <c r="AP503" i="49" s="1"/>
  <c r="F644" i="49"/>
  <c r="AD595" i="49"/>
  <c r="AQ595" i="49"/>
  <c r="O42" i="34" s="1"/>
  <c r="AD455" i="49"/>
  <c r="AQ455" i="49"/>
  <c r="L40" i="34" s="1"/>
  <c r="V736" i="49"/>
  <c r="AB736" i="49" s="1"/>
  <c r="AR736" i="49" s="1"/>
  <c r="M597" i="49"/>
  <c r="S688" i="49"/>
  <c r="Y688" i="49" s="1"/>
  <c r="AO688" i="49" s="1"/>
  <c r="S735" i="49"/>
  <c r="Y735" i="49" s="1"/>
  <c r="AE735" i="49"/>
  <c r="AJ735" i="49"/>
  <c r="AK360" i="49"/>
  <c r="X596" i="49"/>
  <c r="AA596" i="49"/>
  <c r="AL598" i="49"/>
  <c r="G690" i="49"/>
  <c r="O690" i="49"/>
  <c r="P690" i="49" s="1"/>
  <c r="K690" i="49" s="1"/>
  <c r="J690" i="49" s="1"/>
  <c r="F691" i="49"/>
  <c r="G458" i="49"/>
  <c r="O458" i="49"/>
  <c r="P458" i="49" s="1"/>
  <c r="M458" i="49" s="1"/>
  <c r="N458" i="49" s="1"/>
  <c r="X457" i="49"/>
  <c r="AA457" i="49"/>
  <c r="AQ547" i="49"/>
  <c r="N40" i="34" s="1"/>
  <c r="AD547" i="49"/>
  <c r="AG645" i="49"/>
  <c r="X410" i="49"/>
  <c r="AA410" i="49"/>
  <c r="V735" i="49"/>
  <c r="AB735" i="49" s="1"/>
  <c r="AR735" i="49" s="1"/>
  <c r="S503" i="49"/>
  <c r="Y503" i="49" s="1"/>
  <c r="AO503" i="49" s="1"/>
  <c r="W456" i="49"/>
  <c r="AC456" i="49" s="1"/>
  <c r="AS456" i="49" s="1"/>
  <c r="V502" i="49"/>
  <c r="AB502" i="49" s="1"/>
  <c r="AH502" i="49"/>
  <c r="AM502" i="49"/>
  <c r="N502" i="49"/>
  <c r="BH17" i="44"/>
  <c r="L553" i="49" s="1"/>
  <c r="L552" i="49"/>
  <c r="F551" i="49" s="1"/>
  <c r="AO33" i="49"/>
  <c r="X502" i="49"/>
  <c r="AA502" i="49"/>
  <c r="AG598" i="49"/>
  <c r="O549" i="49"/>
  <c r="P549" i="49" s="1"/>
  <c r="K549" i="49" s="1"/>
  <c r="G549" i="49"/>
  <c r="X641" i="49"/>
  <c r="AA641" i="49"/>
  <c r="AL412" i="49"/>
  <c r="T641" i="49"/>
  <c r="Z641" i="49" s="1"/>
  <c r="AP641" i="49" s="1"/>
  <c r="K689" i="49"/>
  <c r="V642" i="49"/>
  <c r="AB642" i="49" s="1"/>
  <c r="T736" i="49"/>
  <c r="Z736" i="49" s="1"/>
  <c r="AG459" i="49"/>
  <c r="S641" i="49"/>
  <c r="Y641" i="49" s="1"/>
  <c r="AO641" i="49" s="1"/>
  <c r="N548" i="49"/>
  <c r="AL505" i="49"/>
  <c r="AQ409" i="49"/>
  <c r="K40" i="34" s="1"/>
  <c r="AD409" i="49"/>
  <c r="T456" i="49"/>
  <c r="Z456" i="49" s="1"/>
  <c r="AP456" i="49" s="1"/>
  <c r="AF597" i="49"/>
  <c r="AK597" i="49"/>
  <c r="T502" i="49"/>
  <c r="Z502" i="49" s="1"/>
  <c r="AK502" i="49"/>
  <c r="AF502" i="49"/>
  <c r="J502" i="49"/>
  <c r="AD501" i="49"/>
  <c r="AQ501" i="49"/>
  <c r="M40" i="34" s="1"/>
  <c r="G550" i="49"/>
  <c r="O550" i="49"/>
  <c r="P224" i="49"/>
  <c r="K224" i="49" s="1"/>
  <c r="AF224" i="49" s="1"/>
  <c r="AS314" i="49"/>
  <c r="AP313" i="49"/>
  <c r="AR32" i="49"/>
  <c r="G411" i="49"/>
  <c r="O411" i="49"/>
  <c r="P411" i="49" s="1"/>
  <c r="M411" i="49" s="1"/>
  <c r="N411" i="49" s="1"/>
  <c r="Q551" i="49"/>
  <c r="AG551" i="49" s="1"/>
  <c r="AQ782" i="49"/>
  <c r="S45" i="34" s="1"/>
  <c r="AD782" i="49"/>
  <c r="W455" i="49"/>
  <c r="AC455" i="49" s="1"/>
  <c r="AN455" i="49"/>
  <c r="AI455" i="49"/>
  <c r="V641" i="49"/>
  <c r="AB641" i="49" s="1"/>
  <c r="AR641" i="49" s="1"/>
  <c r="X735" i="49"/>
  <c r="AA735" i="49"/>
  <c r="T410" i="49"/>
  <c r="Z410" i="49" s="1"/>
  <c r="AP410" i="49" s="1"/>
  <c r="J548" i="49"/>
  <c r="X456" i="49"/>
  <c r="AA456" i="49"/>
  <c r="W736" i="49"/>
  <c r="AC736" i="49" s="1"/>
  <c r="AN736" i="49"/>
  <c r="AI736" i="49"/>
  <c r="H597" i="49"/>
  <c r="R597" i="49"/>
  <c r="U597" i="49" s="1"/>
  <c r="W503" i="49"/>
  <c r="AC503" i="49" s="1"/>
  <c r="AI503" i="49"/>
  <c r="AN503" i="49"/>
  <c r="T34" i="49"/>
  <c r="Z34" i="49" s="1"/>
  <c r="AP34" i="49" s="1"/>
  <c r="AS312" i="49"/>
  <c r="AS359" i="49"/>
  <c r="AO32" i="49"/>
  <c r="T171" i="49"/>
  <c r="Z171" i="49" s="1"/>
  <c r="AP171" i="49" s="1"/>
  <c r="M223" i="49"/>
  <c r="AS31" i="49"/>
  <c r="AR221" i="49"/>
  <c r="AH172" i="49"/>
  <c r="AM172" i="49"/>
  <c r="N172" i="49"/>
  <c r="G36" i="49"/>
  <c r="O36" i="49"/>
  <c r="P36" i="49" s="1"/>
  <c r="K36" i="49" s="1"/>
  <c r="G174" i="49"/>
  <c r="O174" i="49"/>
  <c r="K82" i="49"/>
  <c r="M82" i="49"/>
  <c r="G271" i="49"/>
  <c r="O271" i="49"/>
  <c r="Q84" i="49"/>
  <c r="AL84" i="49" s="1"/>
  <c r="T268" i="49"/>
  <c r="Z268" i="49" s="1"/>
  <c r="AP268" i="49" s="1"/>
  <c r="F83" i="49"/>
  <c r="V268" i="49"/>
  <c r="AB268" i="49" s="1"/>
  <c r="AR268" i="49" s="1"/>
  <c r="AE313" i="49"/>
  <c r="S313" i="49"/>
  <c r="Y313" i="49" s="1"/>
  <c r="AJ313" i="49"/>
  <c r="AL1055" i="49"/>
  <c r="AG1055" i="49"/>
  <c r="AB1055" i="49"/>
  <c r="AK1055" i="49"/>
  <c r="AF1055" i="49"/>
  <c r="AH1055" i="49"/>
  <c r="AA1055" i="49"/>
  <c r="AM1055" i="49"/>
  <c r="AE1055" i="49"/>
  <c r="AI1055" i="49"/>
  <c r="AJ1055" i="49"/>
  <c r="AN1055" i="49"/>
  <c r="Y1055" i="49"/>
  <c r="Z1055" i="49"/>
  <c r="AC1055" i="49"/>
  <c r="AL1051" i="49"/>
  <c r="AG1051" i="49"/>
  <c r="AB1051" i="49"/>
  <c r="Z1051" i="49"/>
  <c r="AK1051" i="49"/>
  <c r="AH1051" i="49"/>
  <c r="AM1051" i="49"/>
  <c r="AA1051" i="49"/>
  <c r="AF1051" i="49"/>
  <c r="AN1051" i="49"/>
  <c r="AI1051" i="49"/>
  <c r="Y1051" i="49"/>
  <c r="AE1051" i="49"/>
  <c r="AC1051" i="49"/>
  <c r="AJ1051" i="49"/>
  <c r="AK172" i="49"/>
  <c r="AF172" i="49"/>
  <c r="AE315" i="49"/>
  <c r="AJ315" i="49"/>
  <c r="V171" i="49"/>
  <c r="AB171" i="49" s="1"/>
  <c r="AR171" i="49" s="1"/>
  <c r="AF223" i="49"/>
  <c r="AK223" i="49"/>
  <c r="T223" i="49"/>
  <c r="Z223" i="49" s="1"/>
  <c r="J223" i="49"/>
  <c r="R173" i="49"/>
  <c r="U173" i="49" s="1"/>
  <c r="H173" i="49"/>
  <c r="BA7" i="44"/>
  <c r="L85" i="49"/>
  <c r="Q130" i="49"/>
  <c r="AL130" i="49" s="1"/>
  <c r="F129" i="49"/>
  <c r="AL1057" i="49"/>
  <c r="AG1057" i="49"/>
  <c r="Z1057" i="49"/>
  <c r="AM1057" i="49"/>
  <c r="AH1057" i="49"/>
  <c r="AA1057" i="49"/>
  <c r="AK1057" i="49"/>
  <c r="AF1057" i="49"/>
  <c r="AC1057" i="49"/>
  <c r="AN1057" i="49"/>
  <c r="AI1057" i="49"/>
  <c r="AE1057" i="49"/>
  <c r="AJ1057" i="49"/>
  <c r="Y1057" i="49"/>
  <c r="AB1057" i="49"/>
  <c r="AG1056" i="49"/>
  <c r="AL1056" i="49"/>
  <c r="AA1056" i="49"/>
  <c r="AK1056" i="49"/>
  <c r="AH1056" i="49"/>
  <c r="AM1056" i="49"/>
  <c r="Z1056" i="49"/>
  <c r="AF1056" i="49"/>
  <c r="AN1056" i="49"/>
  <c r="AI1056" i="49"/>
  <c r="AJ1056" i="49"/>
  <c r="AE1056" i="49"/>
  <c r="AC1056" i="49"/>
  <c r="Y1056" i="49"/>
  <c r="AB1056" i="49"/>
  <c r="AO125" i="49"/>
  <c r="AQ79" i="49"/>
  <c r="D32" i="34" s="1"/>
  <c r="AD79" i="49"/>
  <c r="AF315" i="49"/>
  <c r="AK315" i="49"/>
  <c r="P173" i="49"/>
  <c r="AR314" i="49"/>
  <c r="Q363" i="49"/>
  <c r="AL363" i="49" s="1"/>
  <c r="BA8" i="44"/>
  <c r="L131" i="49"/>
  <c r="F130" i="49" s="1"/>
  <c r="AD32" i="49"/>
  <c r="AQ32" i="49"/>
  <c r="C31" i="34" s="1"/>
  <c r="AG1058" i="49"/>
  <c r="AL1058" i="49"/>
  <c r="AH1058" i="49"/>
  <c r="AB1058" i="49"/>
  <c r="AA1058" i="49"/>
  <c r="AK1058" i="49"/>
  <c r="AM1058" i="49"/>
  <c r="AF1058" i="49"/>
  <c r="AC1058" i="49"/>
  <c r="AJ1058" i="49"/>
  <c r="AI1058" i="49"/>
  <c r="AE1058" i="49"/>
  <c r="Y1058" i="49"/>
  <c r="AN1058" i="49"/>
  <c r="Z1058" i="49"/>
  <c r="AI221" i="49"/>
  <c r="AN221" i="49"/>
  <c r="W221" i="49"/>
  <c r="AC221" i="49" s="1"/>
  <c r="AA127" i="49"/>
  <c r="X127" i="49"/>
  <c r="AN35" i="49"/>
  <c r="AI35" i="49"/>
  <c r="H172" i="49"/>
  <c r="R172" i="49"/>
  <c r="U172" i="49" s="1"/>
  <c r="AI315" i="49"/>
  <c r="AN315" i="49"/>
  <c r="R224" i="49"/>
  <c r="U224" i="49" s="1"/>
  <c r="H224" i="49"/>
  <c r="X34" i="49"/>
  <c r="AA34" i="49"/>
  <c r="AA223" i="49"/>
  <c r="X223" i="49"/>
  <c r="G128" i="49"/>
  <c r="O128" i="49"/>
  <c r="P128" i="49" s="1"/>
  <c r="K128" i="49" s="1"/>
  <c r="BD13" i="44"/>
  <c r="L364" i="49"/>
  <c r="S34" i="49"/>
  <c r="Y34" i="49" s="1"/>
  <c r="AO34" i="49" s="1"/>
  <c r="S171" i="49"/>
  <c r="Y171" i="49" s="1"/>
  <c r="AO171" i="49" s="1"/>
  <c r="AG36" i="49"/>
  <c r="AL1054" i="49"/>
  <c r="AG1054" i="49"/>
  <c r="AK1054" i="49"/>
  <c r="AF1054" i="49"/>
  <c r="AE1054" i="49"/>
  <c r="Y1054" i="49"/>
  <c r="AA1054" i="49"/>
  <c r="AJ1054" i="49"/>
  <c r="AM1054" i="49"/>
  <c r="AB1054" i="49"/>
  <c r="AH1054" i="49"/>
  <c r="AI1054" i="49"/>
  <c r="AN1054" i="49"/>
  <c r="AC1054" i="49"/>
  <c r="Z1054" i="49"/>
  <c r="AQ33" i="49"/>
  <c r="C32" i="34" s="1"/>
  <c r="AD33" i="49"/>
  <c r="AE35" i="49"/>
  <c r="AJ35" i="49"/>
  <c r="W360" i="49"/>
  <c r="AC360" i="49" s="1"/>
  <c r="AS360" i="49" s="1"/>
  <c r="S126" i="49"/>
  <c r="Y126" i="49" s="1"/>
  <c r="AJ126" i="49"/>
  <c r="AE126" i="49"/>
  <c r="H315" i="49"/>
  <c r="R315" i="49"/>
  <c r="U315" i="49" s="1"/>
  <c r="W34" i="49"/>
  <c r="AC34" i="49" s="1"/>
  <c r="AN34" i="49"/>
  <c r="AI34" i="49"/>
  <c r="X81" i="49"/>
  <c r="AA81" i="49"/>
  <c r="T80" i="49"/>
  <c r="Z80" i="49" s="1"/>
  <c r="AK80" i="49"/>
  <c r="AF80" i="49"/>
  <c r="J80" i="49"/>
  <c r="H82" i="49"/>
  <c r="R82" i="49"/>
  <c r="U82" i="49" s="1"/>
  <c r="AA360" i="49"/>
  <c r="X360" i="49"/>
  <c r="AD313" i="49"/>
  <c r="AQ313" i="49"/>
  <c r="I36" i="34" s="1"/>
  <c r="AF222" i="49"/>
  <c r="T222" i="49"/>
  <c r="Z222" i="49" s="1"/>
  <c r="AK222" i="49"/>
  <c r="J222" i="49"/>
  <c r="O361" i="49"/>
  <c r="P361" i="49" s="1"/>
  <c r="K361" i="49" s="1"/>
  <c r="J361" i="49" s="1"/>
  <c r="G361" i="49"/>
  <c r="AL36" i="49"/>
  <c r="F362" i="49"/>
  <c r="S268" i="49"/>
  <c r="Y268" i="49" s="1"/>
  <c r="AO268" i="49" s="1"/>
  <c r="W222" i="49"/>
  <c r="AC222" i="49" s="1"/>
  <c r="AS222" i="49" s="1"/>
  <c r="AL1052" i="49"/>
  <c r="AG1052" i="49"/>
  <c r="AK1052" i="49"/>
  <c r="AF1052" i="49"/>
  <c r="AM1052" i="49"/>
  <c r="AJ1052" i="49"/>
  <c r="AB1052" i="49"/>
  <c r="AE1052" i="49"/>
  <c r="AA1052" i="49"/>
  <c r="AH1052" i="49"/>
  <c r="AC1052" i="49"/>
  <c r="AI1052" i="49"/>
  <c r="AN1052" i="49"/>
  <c r="Y1052" i="49"/>
  <c r="Z1052" i="49"/>
  <c r="M81" i="49"/>
  <c r="K81" i="49"/>
  <c r="AM35" i="49"/>
  <c r="AH35" i="49"/>
  <c r="T126" i="49"/>
  <c r="Z126" i="49" s="1"/>
  <c r="AP126" i="49" s="1"/>
  <c r="AH315" i="49"/>
  <c r="AM315" i="49"/>
  <c r="S314" i="49"/>
  <c r="Y314" i="49" s="1"/>
  <c r="AO314" i="49" s="1"/>
  <c r="AA269" i="49"/>
  <c r="X269" i="49"/>
  <c r="M269" i="49"/>
  <c r="K269" i="49"/>
  <c r="H270" i="49"/>
  <c r="R270" i="49"/>
  <c r="U270" i="49" s="1"/>
  <c r="AQ359" i="49"/>
  <c r="J36" i="34" s="1"/>
  <c r="AD359" i="49"/>
  <c r="G316" i="49"/>
  <c r="O316" i="49"/>
  <c r="P316" i="49" s="1"/>
  <c r="K316" i="49" s="1"/>
  <c r="J316" i="49" s="1"/>
  <c r="Q37" i="49"/>
  <c r="AG37" i="49" s="1"/>
  <c r="S221" i="49"/>
  <c r="Y221" i="49" s="1"/>
  <c r="AJ221" i="49"/>
  <c r="AE221" i="49"/>
  <c r="AA126" i="49"/>
  <c r="X126" i="49"/>
  <c r="AL1059" i="49"/>
  <c r="AG1059" i="49"/>
  <c r="AF1059" i="49"/>
  <c r="AK1059" i="49"/>
  <c r="Z1059" i="49"/>
  <c r="AA1059" i="49"/>
  <c r="AM1059" i="49"/>
  <c r="AH1059" i="49"/>
  <c r="AE1059" i="49"/>
  <c r="Y1059" i="49"/>
  <c r="AI1059" i="49"/>
  <c r="AJ1059" i="49"/>
  <c r="AN1059" i="49"/>
  <c r="AC1059" i="49"/>
  <c r="AB1059" i="49"/>
  <c r="Q317" i="49"/>
  <c r="AG317" i="49" s="1"/>
  <c r="R35" i="49"/>
  <c r="U35" i="49" s="1"/>
  <c r="H35" i="49"/>
  <c r="J172" i="49"/>
  <c r="Q226" i="49"/>
  <c r="AG226" i="49" s="1"/>
  <c r="S360" i="49"/>
  <c r="Y360" i="49" s="1"/>
  <c r="AO360" i="49" s="1"/>
  <c r="V34" i="49"/>
  <c r="AB34" i="49" s="1"/>
  <c r="AR34" i="49" s="1"/>
  <c r="Q175" i="49"/>
  <c r="AG175" i="49" s="1"/>
  <c r="AD125" i="49"/>
  <c r="AQ125" i="49"/>
  <c r="E32" i="34" s="1"/>
  <c r="X268" i="49"/>
  <c r="AA268" i="49"/>
  <c r="P270" i="49"/>
  <c r="V222" i="49"/>
  <c r="AB222" i="49" s="1"/>
  <c r="AR222" i="49" s="1"/>
  <c r="AD221" i="49"/>
  <c r="AQ221" i="49"/>
  <c r="G36" i="34" s="1"/>
  <c r="AG316" i="49"/>
  <c r="AZ6" i="44"/>
  <c r="L38" i="49"/>
  <c r="W268" i="49"/>
  <c r="AC268" i="49" s="1"/>
  <c r="AS268" i="49" s="1"/>
  <c r="AP221" i="49"/>
  <c r="AQ80" i="49"/>
  <c r="D33" i="34" s="1"/>
  <c r="AD80" i="49"/>
  <c r="AL362" i="49"/>
  <c r="AG1053" i="49"/>
  <c r="AL1053" i="49"/>
  <c r="AK1053" i="49"/>
  <c r="AH1053" i="49"/>
  <c r="AB1053" i="49"/>
  <c r="AA1053" i="49"/>
  <c r="AF1053" i="49"/>
  <c r="AM1053" i="49"/>
  <c r="AI1053" i="49"/>
  <c r="Y1053" i="49"/>
  <c r="AC1053" i="49"/>
  <c r="AJ1053" i="49"/>
  <c r="AE1053" i="49"/>
  <c r="AN1053" i="49"/>
  <c r="Z1053" i="49"/>
  <c r="Q272" i="49"/>
  <c r="AL272" i="49" s="1"/>
  <c r="BD12" i="44"/>
  <c r="L318" i="49"/>
  <c r="F317" i="49" s="1"/>
  <c r="X314" i="49"/>
  <c r="AA314" i="49"/>
  <c r="AK35" i="49"/>
  <c r="AF35" i="49"/>
  <c r="BE10" i="44"/>
  <c r="L227" i="49"/>
  <c r="V126" i="49"/>
  <c r="AB126" i="49" s="1"/>
  <c r="AR126" i="49" s="1"/>
  <c r="W171" i="49"/>
  <c r="AC171" i="49" s="1"/>
  <c r="AN171" i="49"/>
  <c r="AI171" i="49"/>
  <c r="X222" i="49"/>
  <c r="AA222" i="49"/>
  <c r="AM80" i="49"/>
  <c r="AH80" i="49"/>
  <c r="V80" i="49"/>
  <c r="AB80" i="49" s="1"/>
  <c r="N80" i="49"/>
  <c r="AZ9" i="44"/>
  <c r="L176" i="49"/>
  <c r="O225" i="49"/>
  <c r="G225" i="49"/>
  <c r="AL174" i="49"/>
  <c r="X171" i="49"/>
  <c r="AA171" i="49"/>
  <c r="AN126" i="49"/>
  <c r="AI126" i="49"/>
  <c r="W126" i="49"/>
  <c r="AC126" i="49" s="1"/>
  <c r="V360" i="49"/>
  <c r="AB360" i="49" s="1"/>
  <c r="AR360" i="49" s="1"/>
  <c r="T360" i="49"/>
  <c r="Z360" i="49" s="1"/>
  <c r="AL1050" i="49"/>
  <c r="AG1050" i="49"/>
  <c r="AA1050" i="49"/>
  <c r="BE11" i="44"/>
  <c r="L273" i="49"/>
  <c r="AI32" i="49"/>
  <c r="W32" i="49"/>
  <c r="AC32" i="49" s="1"/>
  <c r="AN32" i="49"/>
  <c r="K127" i="49"/>
  <c r="M127" i="49"/>
  <c r="AH223" i="49"/>
  <c r="AM223" i="49"/>
  <c r="V223" i="49"/>
  <c r="AB223" i="49" s="1"/>
  <c r="N223" i="49"/>
  <c r="N39" i="31"/>
  <c r="L40" i="31"/>
  <c r="J40" i="31"/>
  <c r="K40" i="31" s="1"/>
  <c r="M40" i="31"/>
  <c r="G42" i="41"/>
  <c r="F41" i="31"/>
  <c r="L41" i="41"/>
  <c r="I41" i="31" s="1"/>
  <c r="AO456" i="49" l="1"/>
  <c r="AK736" i="49"/>
  <c r="J736" i="49"/>
  <c r="AF736" i="49"/>
  <c r="AP736" i="49"/>
  <c r="M737" i="49"/>
  <c r="K737" i="49"/>
  <c r="N642" i="49"/>
  <c r="AH642" i="49"/>
  <c r="AR642" i="49" s="1"/>
  <c r="AM642" i="49"/>
  <c r="P225" i="49"/>
  <c r="M225" i="49" s="1"/>
  <c r="N225" i="49" s="1"/>
  <c r="K458" i="49"/>
  <c r="J458" i="49" s="1"/>
  <c r="AJ458" i="49" s="1"/>
  <c r="AP502" i="49"/>
  <c r="AO410" i="49"/>
  <c r="K411" i="49"/>
  <c r="AR502" i="49"/>
  <c r="AS503" i="49"/>
  <c r="AS455" i="49"/>
  <c r="AO735" i="49"/>
  <c r="AS734" i="49"/>
  <c r="AS783" i="49"/>
  <c r="AO408" i="49"/>
  <c r="AO501" i="49"/>
  <c r="AS1054" i="49"/>
  <c r="M643" i="49"/>
  <c r="N643" i="49" s="1"/>
  <c r="AI643" i="49" s="1"/>
  <c r="M316" i="49"/>
  <c r="N316" i="49" s="1"/>
  <c r="AP457" i="49"/>
  <c r="M690" i="49"/>
  <c r="N690" i="49" s="1"/>
  <c r="AS640" i="49"/>
  <c r="AS457" i="49"/>
  <c r="AP223" i="49"/>
  <c r="AS736" i="49"/>
  <c r="AL551" i="49"/>
  <c r="AO642" i="49"/>
  <c r="M504" i="49"/>
  <c r="N504" i="49" s="1"/>
  <c r="G506" i="49"/>
  <c r="O506" i="49"/>
  <c r="F507" i="49"/>
  <c r="AK598" i="49"/>
  <c r="AF598" i="49"/>
  <c r="J598" i="49"/>
  <c r="AF549" i="49"/>
  <c r="AK549" i="49"/>
  <c r="J549" i="49"/>
  <c r="AI458" i="49"/>
  <c r="AN458" i="49"/>
  <c r="AK504" i="49"/>
  <c r="AF504" i="49"/>
  <c r="J504" i="49"/>
  <c r="AD456" i="49"/>
  <c r="AQ456" i="49"/>
  <c r="L41" i="34" s="1"/>
  <c r="AQ410" i="49"/>
  <c r="K41" i="34" s="1"/>
  <c r="AD410" i="49"/>
  <c r="G599" i="49"/>
  <c r="O599" i="49"/>
  <c r="P599" i="49" s="1"/>
  <c r="K599" i="49" s="1"/>
  <c r="J599" i="49" s="1"/>
  <c r="H598" i="49"/>
  <c r="R598" i="49"/>
  <c r="U598" i="49" s="1"/>
  <c r="G460" i="49"/>
  <c r="O460" i="49"/>
  <c r="AO221" i="49"/>
  <c r="X597" i="49"/>
  <c r="AA597" i="49"/>
  <c r="AH411" i="49"/>
  <c r="AM411" i="49"/>
  <c r="S502" i="49"/>
  <c r="Y502" i="49" s="1"/>
  <c r="AE502" i="49"/>
  <c r="AJ502" i="49"/>
  <c r="AQ641" i="49"/>
  <c r="P42" i="34" s="1"/>
  <c r="AD641" i="49"/>
  <c r="AE643" i="49"/>
  <c r="AJ643" i="49"/>
  <c r="Q414" i="49"/>
  <c r="V548" i="49"/>
  <c r="AB548" i="49" s="1"/>
  <c r="AR548" i="49" s="1"/>
  <c r="F461" i="49"/>
  <c r="S548" i="49"/>
  <c r="Y548" i="49" s="1"/>
  <c r="AE548" i="49"/>
  <c r="AJ548" i="49"/>
  <c r="AF411" i="49"/>
  <c r="AK411" i="49"/>
  <c r="AD502" i="49"/>
  <c r="AQ502" i="49"/>
  <c r="M41" i="34" s="1"/>
  <c r="AH458" i="49"/>
  <c r="AM458" i="49"/>
  <c r="AK690" i="49"/>
  <c r="AF690" i="49"/>
  <c r="G412" i="49"/>
  <c r="O412" i="49"/>
  <c r="P412" i="49" s="1"/>
  <c r="M412" i="49" s="1"/>
  <c r="Q415" i="49"/>
  <c r="AG415" i="49" s="1"/>
  <c r="X689" i="49"/>
  <c r="AA689" i="49"/>
  <c r="T548" i="49"/>
  <c r="Z548" i="49" s="1"/>
  <c r="AP548" i="49" s="1"/>
  <c r="S597" i="49"/>
  <c r="Y597" i="49" s="1"/>
  <c r="AO597" i="49" s="1"/>
  <c r="M224" i="49"/>
  <c r="V224" i="49" s="1"/>
  <c r="AB224" i="49" s="1"/>
  <c r="AR1058" i="49"/>
  <c r="T597" i="49"/>
  <c r="Z597" i="49" s="1"/>
  <c r="AP597" i="49" s="1"/>
  <c r="AF643" i="49"/>
  <c r="AK643" i="49"/>
  <c r="AD503" i="49"/>
  <c r="AQ503" i="49"/>
  <c r="M42" i="34" s="1"/>
  <c r="H504" i="49"/>
  <c r="R504" i="49"/>
  <c r="U504" i="49" s="1"/>
  <c r="AD736" i="49"/>
  <c r="AQ736" i="49"/>
  <c r="R45" i="34" s="1"/>
  <c r="F413" i="49"/>
  <c r="W689" i="49"/>
  <c r="AC689" i="49" s="1"/>
  <c r="AI689" i="49"/>
  <c r="AN689" i="49"/>
  <c r="AJ690" i="49"/>
  <c r="AE690" i="49"/>
  <c r="H411" i="49"/>
  <c r="R411" i="49"/>
  <c r="U411" i="49" s="1"/>
  <c r="H690" i="49"/>
  <c r="R690" i="49"/>
  <c r="U690" i="49" s="1"/>
  <c r="AQ642" i="49"/>
  <c r="P43" i="34" s="1"/>
  <c r="AD642" i="49"/>
  <c r="AQ737" i="49"/>
  <c r="R46" i="34" s="1"/>
  <c r="AD737" i="49"/>
  <c r="S457" i="49"/>
  <c r="Y457" i="49" s="1"/>
  <c r="AE457" i="49"/>
  <c r="AJ457" i="49"/>
  <c r="AG460" i="49"/>
  <c r="AL506" i="49"/>
  <c r="K225" i="49"/>
  <c r="J225" i="49" s="1"/>
  <c r="J224" i="49"/>
  <c r="AJ224" i="49" s="1"/>
  <c r="AD735" i="49"/>
  <c r="AQ735" i="49"/>
  <c r="R44" i="34" s="1"/>
  <c r="P550" i="49"/>
  <c r="M549" i="49"/>
  <c r="F552" i="49"/>
  <c r="F553" i="49" s="1"/>
  <c r="Q552" i="49"/>
  <c r="AL552" i="49" s="1"/>
  <c r="H458" i="49"/>
  <c r="R458" i="49"/>
  <c r="U458" i="49" s="1"/>
  <c r="G644" i="49"/>
  <c r="O644" i="49"/>
  <c r="P644" i="49" s="1"/>
  <c r="K644" i="49" s="1"/>
  <c r="J644" i="49" s="1"/>
  <c r="F645" i="49"/>
  <c r="AG507" i="49"/>
  <c r="O459" i="49"/>
  <c r="P459" i="49" s="1"/>
  <c r="M459" i="49" s="1"/>
  <c r="G459" i="49"/>
  <c r="M598" i="49"/>
  <c r="AG461" i="49"/>
  <c r="AG506" i="49"/>
  <c r="W548" i="49"/>
  <c r="AC548" i="49" s="1"/>
  <c r="AI548" i="49"/>
  <c r="AN548" i="49"/>
  <c r="AP1053" i="49"/>
  <c r="AK224" i="49"/>
  <c r="O551" i="49"/>
  <c r="G551" i="49"/>
  <c r="H550" i="49"/>
  <c r="R550" i="49"/>
  <c r="U550" i="49" s="1"/>
  <c r="T689" i="49"/>
  <c r="Z689" i="49" s="1"/>
  <c r="AF689" i="49"/>
  <c r="AK689" i="49"/>
  <c r="J689" i="49"/>
  <c r="Q553" i="49"/>
  <c r="AG553" i="49" s="1"/>
  <c r="AD457" i="49"/>
  <c r="AQ457" i="49"/>
  <c r="L42" i="34" s="1"/>
  <c r="G691" i="49"/>
  <c r="O691" i="49"/>
  <c r="P691" i="49" s="1"/>
  <c r="K691" i="49" s="1"/>
  <c r="J691" i="49" s="1"/>
  <c r="AD596" i="49"/>
  <c r="AQ596" i="49"/>
  <c r="O43" i="34" s="1"/>
  <c r="AD688" i="49"/>
  <c r="AQ688" i="49"/>
  <c r="Q43" i="34" s="1"/>
  <c r="G505" i="49"/>
  <c r="O505" i="49"/>
  <c r="P505" i="49" s="1"/>
  <c r="M505" i="49" s="1"/>
  <c r="N505" i="49" s="1"/>
  <c r="H643" i="49"/>
  <c r="R643" i="49"/>
  <c r="U643" i="49" s="1"/>
  <c r="AL507" i="49"/>
  <c r="AG413" i="49"/>
  <c r="AI411" i="49"/>
  <c r="AN411" i="49"/>
  <c r="AP360" i="49"/>
  <c r="AS126" i="49"/>
  <c r="AO313" i="49"/>
  <c r="J411" i="49"/>
  <c r="H549" i="49"/>
  <c r="R549" i="49"/>
  <c r="U549" i="49" s="1"/>
  <c r="W502" i="49"/>
  <c r="AC502" i="49" s="1"/>
  <c r="AI502" i="49"/>
  <c r="AN502" i="49"/>
  <c r="V597" i="49"/>
  <c r="AB597" i="49" s="1"/>
  <c r="AM597" i="49"/>
  <c r="AH597" i="49"/>
  <c r="N597" i="49"/>
  <c r="X548" i="49"/>
  <c r="AA548" i="49"/>
  <c r="V689" i="49"/>
  <c r="AB689" i="49" s="1"/>
  <c r="AR689" i="49" s="1"/>
  <c r="AS32" i="49"/>
  <c r="AR1059" i="49"/>
  <c r="AP80" i="49"/>
  <c r="AO1054" i="49"/>
  <c r="V35" i="49"/>
  <c r="AB35" i="49" s="1"/>
  <c r="AR35" i="49" s="1"/>
  <c r="AO126" i="49"/>
  <c r="AS171" i="49"/>
  <c r="AR80" i="49"/>
  <c r="AS34" i="49"/>
  <c r="AR1054" i="49"/>
  <c r="AR1051" i="49"/>
  <c r="M36" i="49"/>
  <c r="N36" i="49" s="1"/>
  <c r="AI36" i="49" s="1"/>
  <c r="AK36" i="49"/>
  <c r="AF36" i="49"/>
  <c r="J36" i="49"/>
  <c r="AI316" i="49"/>
  <c r="AN316" i="49"/>
  <c r="AE361" i="49"/>
  <c r="AJ361" i="49"/>
  <c r="AJ225" i="49"/>
  <c r="AE225" i="49"/>
  <c r="O130" i="49"/>
  <c r="G130" i="49"/>
  <c r="G317" i="49"/>
  <c r="O317" i="49"/>
  <c r="P317" i="49" s="1"/>
  <c r="M317" i="49" s="1"/>
  <c r="N317" i="49" s="1"/>
  <c r="AR223" i="49"/>
  <c r="AI80" i="49"/>
  <c r="AN80" i="49"/>
  <c r="W80" i="49"/>
  <c r="AC80" i="49" s="1"/>
  <c r="AG272" i="49"/>
  <c r="AL226" i="49"/>
  <c r="AL37" i="49"/>
  <c r="R316" i="49"/>
  <c r="U316" i="49" s="1"/>
  <c r="H316" i="49"/>
  <c r="AQ269" i="49"/>
  <c r="H38" i="34" s="1"/>
  <c r="AD269" i="49"/>
  <c r="AS1052" i="49"/>
  <c r="AP222" i="49"/>
  <c r="AJ80" i="49"/>
  <c r="AE80" i="49"/>
  <c r="S80" i="49"/>
  <c r="Y80" i="49" s="1"/>
  <c r="AP1054" i="49"/>
  <c r="AD1054" i="49"/>
  <c r="AQ1054" i="49"/>
  <c r="Y41" i="34" s="1"/>
  <c r="AP1058" i="49"/>
  <c r="AG363" i="49"/>
  <c r="T315" i="49"/>
  <c r="Z315" i="49" s="1"/>
  <c r="AP315" i="49" s="1"/>
  <c r="AP1057" i="49"/>
  <c r="Q1100" i="49"/>
  <c r="Q1102" i="49"/>
  <c r="Q1103" i="49"/>
  <c r="Q1101" i="49"/>
  <c r="Q1105" i="49"/>
  <c r="Q1099" i="49"/>
  <c r="Q1104" i="49"/>
  <c r="Q1098" i="49"/>
  <c r="M361" i="49"/>
  <c r="R128" i="49"/>
  <c r="U128" i="49" s="1"/>
  <c r="H128" i="49"/>
  <c r="AA224" i="49"/>
  <c r="X224" i="49"/>
  <c r="W35" i="49"/>
  <c r="AC35" i="49" s="1"/>
  <c r="AS35" i="49" s="1"/>
  <c r="Q131" i="49"/>
  <c r="AL131" i="49" s="1"/>
  <c r="AQ1056" i="49"/>
  <c r="Y43" i="34" s="1"/>
  <c r="AD1056" i="49"/>
  <c r="T224" i="49"/>
  <c r="Z224" i="49" s="1"/>
  <c r="Q227" i="49"/>
  <c r="AG227" i="49" s="1"/>
  <c r="BE12" i="44"/>
  <c r="L319" i="49"/>
  <c r="F318" i="49" s="1"/>
  <c r="AO1059" i="49"/>
  <c r="V315" i="49"/>
  <c r="AB315" i="49" s="1"/>
  <c r="AR315" i="49" s="1"/>
  <c r="T81" i="49"/>
  <c r="Z81" i="49" s="1"/>
  <c r="AK81" i="49"/>
  <c r="AF81" i="49"/>
  <c r="J81" i="49"/>
  <c r="AD1052" i="49"/>
  <c r="AQ1052" i="49"/>
  <c r="Y39" i="34" s="1"/>
  <c r="H361" i="49"/>
  <c r="R361" i="49"/>
  <c r="U361" i="49" s="1"/>
  <c r="AF128" i="49"/>
  <c r="AK128" i="49"/>
  <c r="AO1058" i="49"/>
  <c r="AQ1058" i="49"/>
  <c r="Y45" i="34" s="1"/>
  <c r="AD1058" i="49"/>
  <c r="BB8" i="44"/>
  <c r="L132" i="49"/>
  <c r="F131" i="49" s="1"/>
  <c r="AS1057" i="49"/>
  <c r="AG130" i="49"/>
  <c r="T172" i="49"/>
  <c r="Z172" i="49" s="1"/>
  <c r="AP172" i="49" s="1"/>
  <c r="Q318" i="49"/>
  <c r="AL318" i="49" s="1"/>
  <c r="BF10" i="44"/>
  <c r="L228" i="49"/>
  <c r="AJ316" i="49"/>
  <c r="AE316" i="49"/>
  <c r="AM81" i="49"/>
  <c r="AH81" i="49"/>
  <c r="V81" i="49"/>
  <c r="AB81" i="49" s="1"/>
  <c r="N81" i="49"/>
  <c r="AK361" i="49"/>
  <c r="AF361" i="49"/>
  <c r="X315" i="49"/>
  <c r="AA315" i="49"/>
  <c r="Q364" i="49"/>
  <c r="AG364" i="49" s="1"/>
  <c r="W315" i="49"/>
  <c r="AC315" i="49" s="1"/>
  <c r="AS315" i="49" s="1"/>
  <c r="G129" i="49"/>
  <c r="O129" i="49"/>
  <c r="P129" i="49" s="1"/>
  <c r="K129" i="49" s="1"/>
  <c r="Q85" i="49"/>
  <c r="AG85" i="49" s="1"/>
  <c r="AQ1051" i="49"/>
  <c r="Y38" i="34" s="1"/>
  <c r="AD1051" i="49"/>
  <c r="AS1055" i="49"/>
  <c r="AD1055" i="49"/>
  <c r="AQ1055" i="49"/>
  <c r="Y42" i="34" s="1"/>
  <c r="AN172" i="49"/>
  <c r="AI172" i="49"/>
  <c r="W172" i="49"/>
  <c r="AC172" i="49" s="1"/>
  <c r="AK225" i="49"/>
  <c r="AF225" i="49"/>
  <c r="AH127" i="49"/>
  <c r="V127" i="49"/>
  <c r="AB127" i="49" s="1"/>
  <c r="AM127" i="49"/>
  <c r="N127" i="49"/>
  <c r="AM225" i="49"/>
  <c r="AH225" i="49"/>
  <c r="AJ172" i="49"/>
  <c r="AE172" i="49"/>
  <c r="S172" i="49"/>
  <c r="Y172" i="49" s="1"/>
  <c r="X270" i="49"/>
  <c r="AA270" i="49"/>
  <c r="AK127" i="49"/>
  <c r="AF127" i="49"/>
  <c r="T127" i="49"/>
  <c r="Z127" i="49" s="1"/>
  <c r="J127" i="49"/>
  <c r="R225" i="49"/>
  <c r="U225" i="49" s="1"/>
  <c r="H225" i="49"/>
  <c r="AQ222" i="49"/>
  <c r="G37" i="34" s="1"/>
  <c r="AD222" i="49"/>
  <c r="T35" i="49"/>
  <c r="Z35" i="49" s="1"/>
  <c r="AP35" i="49" s="1"/>
  <c r="AR1053" i="49"/>
  <c r="K270" i="49"/>
  <c r="M270" i="49"/>
  <c r="AL317" i="49"/>
  <c r="AP1052" i="49"/>
  <c r="AR1052" i="49"/>
  <c r="S35" i="49"/>
  <c r="Y35" i="49" s="1"/>
  <c r="AO35" i="49" s="1"/>
  <c r="BE13" i="44"/>
  <c r="L365" i="49"/>
  <c r="AD223" i="49"/>
  <c r="AQ223" i="49"/>
  <c r="G38" i="34" s="1"/>
  <c r="AD127" i="49"/>
  <c r="AQ127" i="49"/>
  <c r="E34" i="34" s="1"/>
  <c r="K173" i="49"/>
  <c r="M173" i="49"/>
  <c r="AR1057" i="49"/>
  <c r="BB7" i="44"/>
  <c r="L86" i="49"/>
  <c r="AP1055" i="49"/>
  <c r="P271" i="49"/>
  <c r="P174" i="49"/>
  <c r="R36" i="49"/>
  <c r="U36" i="49" s="1"/>
  <c r="H36" i="49"/>
  <c r="Q273" i="49"/>
  <c r="AL273" i="49" s="1"/>
  <c r="AI225" i="49"/>
  <c r="AN225" i="49"/>
  <c r="BF11" i="44"/>
  <c r="L274" i="49"/>
  <c r="AD1050" i="49"/>
  <c r="AQ1050" i="49"/>
  <c r="Y37" i="34" s="1"/>
  <c r="AQ1053" i="49"/>
  <c r="Y40" i="34" s="1"/>
  <c r="AD1053" i="49"/>
  <c r="AQ171" i="49"/>
  <c r="F32" i="34" s="1"/>
  <c r="AD171" i="49"/>
  <c r="X35" i="49"/>
  <c r="AA35" i="49"/>
  <c r="AQ126" i="49"/>
  <c r="E33" i="34" s="1"/>
  <c r="AD126" i="49"/>
  <c r="AF316" i="49"/>
  <c r="AK316" i="49"/>
  <c r="AF269" i="49"/>
  <c r="T269" i="49"/>
  <c r="Z269" i="49" s="1"/>
  <c r="AK269" i="49"/>
  <c r="J269" i="49"/>
  <c r="AO1052" i="49"/>
  <c r="G362" i="49"/>
  <c r="O362" i="49"/>
  <c r="P362" i="49" s="1"/>
  <c r="K362" i="49" s="1"/>
  <c r="AQ360" i="49"/>
  <c r="J37" i="34" s="1"/>
  <c r="AD360" i="49"/>
  <c r="AQ81" i="49"/>
  <c r="D34" i="34" s="1"/>
  <c r="AD81" i="49"/>
  <c r="J128" i="49"/>
  <c r="X172" i="49"/>
  <c r="AA172" i="49"/>
  <c r="AS221" i="49"/>
  <c r="AR1056" i="49"/>
  <c r="AP1056" i="49"/>
  <c r="AO1057" i="49"/>
  <c r="AD1057" i="49"/>
  <c r="AQ1057" i="49"/>
  <c r="Y44" i="34" s="1"/>
  <c r="S315" i="49"/>
  <c r="Y315" i="49" s="1"/>
  <c r="AO315" i="49" s="1"/>
  <c r="AS1051" i="49"/>
  <c r="AO1055" i="49"/>
  <c r="F84" i="49"/>
  <c r="H271" i="49"/>
  <c r="R271" i="49"/>
  <c r="U271" i="49" s="1"/>
  <c r="R174" i="49"/>
  <c r="U174" i="49" s="1"/>
  <c r="H174" i="49"/>
  <c r="Q176" i="49"/>
  <c r="AG176" i="49" s="1"/>
  <c r="Q38" i="49"/>
  <c r="AD268" i="49"/>
  <c r="AQ268" i="49"/>
  <c r="H37" i="34" s="1"/>
  <c r="F175" i="49"/>
  <c r="AS1059" i="49"/>
  <c r="AQ1059" i="49"/>
  <c r="Y46" i="34" s="1"/>
  <c r="AD1059" i="49"/>
  <c r="AH316" i="49"/>
  <c r="AM316" i="49"/>
  <c r="AH269" i="49"/>
  <c r="V269" i="49"/>
  <c r="AB269" i="49" s="1"/>
  <c r="AM269" i="49"/>
  <c r="N269" i="49"/>
  <c r="AJ222" i="49"/>
  <c r="S222" i="49"/>
  <c r="Y222" i="49" s="1"/>
  <c r="AE222" i="49"/>
  <c r="X82" i="49"/>
  <c r="AA82" i="49"/>
  <c r="AD34" i="49"/>
  <c r="AQ34" i="49"/>
  <c r="C33" i="34" s="1"/>
  <c r="AS1058" i="49"/>
  <c r="AO1056" i="49"/>
  <c r="X173" i="49"/>
  <c r="AA173" i="49"/>
  <c r="N82" i="49"/>
  <c r="AH82" i="49"/>
  <c r="AM82" i="49"/>
  <c r="V82" i="49"/>
  <c r="AB82" i="49" s="1"/>
  <c r="AE224" i="49"/>
  <c r="V172" i="49"/>
  <c r="AB172" i="49" s="1"/>
  <c r="AR172" i="49" s="1"/>
  <c r="AS1053" i="49"/>
  <c r="AI223" i="49"/>
  <c r="AN223" i="49"/>
  <c r="W223" i="49"/>
  <c r="AC223" i="49" s="1"/>
  <c r="BA9" i="44"/>
  <c r="L177" i="49"/>
  <c r="AQ314" i="49"/>
  <c r="I37" i="34" s="1"/>
  <c r="AD314" i="49"/>
  <c r="F272" i="49"/>
  <c r="AO1053" i="49"/>
  <c r="BA6" i="44"/>
  <c r="L39" i="49"/>
  <c r="AL175" i="49"/>
  <c r="F226" i="49"/>
  <c r="AP1059" i="49"/>
  <c r="F37" i="49"/>
  <c r="M128" i="49"/>
  <c r="F363" i="49"/>
  <c r="AS1056" i="49"/>
  <c r="AE223" i="49"/>
  <c r="S223" i="49"/>
  <c r="Y223" i="49" s="1"/>
  <c r="AJ223" i="49"/>
  <c r="AO1051" i="49"/>
  <c r="AP1051" i="49"/>
  <c r="AR1055" i="49"/>
  <c r="G83" i="49"/>
  <c r="O83" i="49"/>
  <c r="P83" i="49" s="1"/>
  <c r="K83" i="49" s="1"/>
  <c r="AG84" i="49"/>
  <c r="AK82" i="49"/>
  <c r="AF82" i="49"/>
  <c r="T82" i="49"/>
  <c r="Z82" i="49" s="1"/>
  <c r="J82" i="49"/>
  <c r="L42" i="41"/>
  <c r="I42" i="31" s="1"/>
  <c r="F42" i="31"/>
  <c r="G43" i="41"/>
  <c r="J41" i="31"/>
  <c r="K41" i="31" s="1"/>
  <c r="M41" i="31"/>
  <c r="L41" i="31"/>
  <c r="N40" i="31"/>
  <c r="T737" i="49" l="1"/>
  <c r="Z737" i="49" s="1"/>
  <c r="AK737" i="49"/>
  <c r="AF737" i="49"/>
  <c r="J737" i="49"/>
  <c r="AM36" i="49"/>
  <c r="AM737" i="49"/>
  <c r="V737" i="49"/>
  <c r="AB737" i="49" s="1"/>
  <c r="AR737" i="49" s="1"/>
  <c r="N737" i="49"/>
  <c r="AH737" i="49"/>
  <c r="AM690" i="49"/>
  <c r="S736" i="49"/>
  <c r="Y736" i="49" s="1"/>
  <c r="AJ736" i="49"/>
  <c r="AE736" i="49"/>
  <c r="AP737" i="49"/>
  <c r="S224" i="49"/>
  <c r="Y224" i="49" s="1"/>
  <c r="AE458" i="49"/>
  <c r="AP689" i="49"/>
  <c r="AI642" i="49"/>
  <c r="AN642" i="49"/>
  <c r="W642" i="49"/>
  <c r="AC642" i="49" s="1"/>
  <c r="AS642" i="49" s="1"/>
  <c r="M644" i="49"/>
  <c r="N644" i="49" s="1"/>
  <c r="AF458" i="49"/>
  <c r="AK458" i="49"/>
  <c r="AL553" i="49"/>
  <c r="M599" i="49"/>
  <c r="N599" i="49" s="1"/>
  <c r="AH690" i="49"/>
  <c r="W411" i="49"/>
  <c r="AC411" i="49" s="1"/>
  <c r="AS411" i="49" s="1"/>
  <c r="AN36" i="49"/>
  <c r="AH504" i="49"/>
  <c r="AM643" i="49"/>
  <c r="AL415" i="49"/>
  <c r="AO80" i="49"/>
  <c r="K317" i="49"/>
  <c r="J317" i="49" s="1"/>
  <c r="AE317" i="49" s="1"/>
  <c r="AR597" i="49"/>
  <c r="AM504" i="49"/>
  <c r="AH643" i="49"/>
  <c r="AP224" i="49"/>
  <c r="AS548" i="49"/>
  <c r="AN643" i="49"/>
  <c r="AO502" i="49"/>
  <c r="AR269" i="49"/>
  <c r="AH36" i="49"/>
  <c r="AS502" i="49"/>
  <c r="M691" i="49"/>
  <c r="P551" i="49"/>
  <c r="K551" i="49" s="1"/>
  <c r="AK551" i="49" s="1"/>
  <c r="K505" i="49"/>
  <c r="T411" i="49"/>
  <c r="Z411" i="49" s="1"/>
  <c r="AP411" i="49" s="1"/>
  <c r="M83" i="49"/>
  <c r="N83" i="49" s="1"/>
  <c r="K412" i="49"/>
  <c r="AO548" i="49"/>
  <c r="AS80" i="49"/>
  <c r="AO457" i="49"/>
  <c r="T598" i="49"/>
  <c r="Z598" i="49" s="1"/>
  <c r="AP598" i="49" s="1"/>
  <c r="V225" i="49"/>
  <c r="AB225" i="49" s="1"/>
  <c r="T361" i="49"/>
  <c r="Z361" i="49" s="1"/>
  <c r="AP361" i="49" s="1"/>
  <c r="T643" i="49"/>
  <c r="Z643" i="49" s="1"/>
  <c r="AP643" i="49" s="1"/>
  <c r="AJ599" i="49"/>
  <c r="AE599" i="49"/>
  <c r="AN644" i="49"/>
  <c r="AI644" i="49"/>
  <c r="AM412" i="49"/>
  <c r="AH412" i="49"/>
  <c r="N412" i="49"/>
  <c r="AI505" i="49"/>
  <c r="AN505" i="49"/>
  <c r="AH459" i="49"/>
  <c r="AM459" i="49"/>
  <c r="N459" i="49"/>
  <c r="AJ691" i="49"/>
  <c r="AE691" i="49"/>
  <c r="X690" i="49"/>
  <c r="AA690" i="49"/>
  <c r="AG273" i="49"/>
  <c r="AS172" i="49"/>
  <c r="AL85" i="49"/>
  <c r="H551" i="49"/>
  <c r="R551" i="49"/>
  <c r="U551" i="49" s="1"/>
  <c r="V504" i="49"/>
  <c r="AB504" i="49" s="1"/>
  <c r="V598" i="49"/>
  <c r="AB598" i="49" s="1"/>
  <c r="AH598" i="49"/>
  <c r="AM598" i="49"/>
  <c r="N598" i="49"/>
  <c r="G645" i="49"/>
  <c r="O645" i="49"/>
  <c r="P645" i="49" s="1"/>
  <c r="K645" i="49" s="1"/>
  <c r="J645" i="49" s="1"/>
  <c r="O552" i="49"/>
  <c r="G552" i="49"/>
  <c r="AS689" i="49"/>
  <c r="V458" i="49"/>
  <c r="AB458" i="49" s="1"/>
  <c r="AR458" i="49" s="1"/>
  <c r="V690" i="49"/>
  <c r="AB690" i="49" s="1"/>
  <c r="AR690" i="49" s="1"/>
  <c r="AN599" i="49"/>
  <c r="AI599" i="49"/>
  <c r="T549" i="49"/>
  <c r="Z549" i="49" s="1"/>
  <c r="AP549" i="49" s="1"/>
  <c r="O507" i="49"/>
  <c r="G507" i="49"/>
  <c r="X549" i="49"/>
  <c r="AA549" i="49"/>
  <c r="AM691" i="49"/>
  <c r="AH691" i="49"/>
  <c r="S411" i="49"/>
  <c r="Y411" i="49" s="1"/>
  <c r="AE411" i="49"/>
  <c r="AJ411" i="49"/>
  <c r="W504" i="49"/>
  <c r="AC504" i="49" s="1"/>
  <c r="AI504" i="49"/>
  <c r="AN504" i="49"/>
  <c r="H505" i="49"/>
  <c r="R505" i="49"/>
  <c r="U505" i="49" s="1"/>
  <c r="AK691" i="49"/>
  <c r="AF691" i="49"/>
  <c r="AE644" i="49"/>
  <c r="AJ644" i="49"/>
  <c r="V549" i="49"/>
  <c r="AB549" i="49" s="1"/>
  <c r="AM549" i="49"/>
  <c r="AH549" i="49"/>
  <c r="N549" i="49"/>
  <c r="X411" i="49"/>
  <c r="AA411" i="49"/>
  <c r="H412" i="49"/>
  <c r="R412" i="49"/>
  <c r="U412" i="49" s="1"/>
  <c r="AL414" i="49"/>
  <c r="AM599" i="49"/>
  <c r="AH599" i="49"/>
  <c r="S458" i="49"/>
  <c r="Y458" i="49" s="1"/>
  <c r="N224" i="49"/>
  <c r="S316" i="49"/>
  <c r="Y316" i="49" s="1"/>
  <c r="AO316" i="49" s="1"/>
  <c r="W690" i="49"/>
  <c r="AC690" i="49" s="1"/>
  <c r="AN690" i="49"/>
  <c r="AI690" i="49"/>
  <c r="X643" i="49"/>
  <c r="AA643" i="49"/>
  <c r="H691" i="49"/>
  <c r="R691" i="49"/>
  <c r="U691" i="49" s="1"/>
  <c r="M550" i="49"/>
  <c r="K550" i="49"/>
  <c r="AQ689" i="49"/>
  <c r="Q44" i="34" s="1"/>
  <c r="AD689" i="49"/>
  <c r="AG414" i="49"/>
  <c r="W458" i="49"/>
  <c r="AC458" i="49" s="1"/>
  <c r="AS458" i="49" s="1"/>
  <c r="S598" i="49"/>
  <c r="Y598" i="49" s="1"/>
  <c r="AJ598" i="49"/>
  <c r="AE598" i="49"/>
  <c r="AF505" i="49"/>
  <c r="AK505" i="49"/>
  <c r="S690" i="49"/>
  <c r="Y690" i="49" s="1"/>
  <c r="AO690" i="49" s="1"/>
  <c r="AM224" i="49"/>
  <c r="AD548" i="49"/>
  <c r="AQ548" i="49"/>
  <c r="N41" i="34" s="1"/>
  <c r="X550" i="49"/>
  <c r="AA550" i="49"/>
  <c r="K459" i="49"/>
  <c r="AF644" i="49"/>
  <c r="AK644" i="49"/>
  <c r="AG552" i="49"/>
  <c r="T690" i="49"/>
  <c r="Z690" i="49" s="1"/>
  <c r="AP690" i="49" s="1"/>
  <c r="S643" i="49"/>
  <c r="Y643" i="49" s="1"/>
  <c r="AO643" i="49" s="1"/>
  <c r="AF599" i="49"/>
  <c r="AK599" i="49"/>
  <c r="S549" i="49"/>
  <c r="Y549" i="49" s="1"/>
  <c r="AJ549" i="49"/>
  <c r="AE549" i="49"/>
  <c r="X458" i="49"/>
  <c r="AA458" i="49"/>
  <c r="S504" i="49"/>
  <c r="Y504" i="49" s="1"/>
  <c r="AJ504" i="49"/>
  <c r="AE504" i="49"/>
  <c r="AP82" i="49"/>
  <c r="T316" i="49"/>
  <c r="Z316" i="49" s="1"/>
  <c r="AP316" i="49" s="1"/>
  <c r="AH224" i="49"/>
  <c r="AO172" i="49"/>
  <c r="J505" i="49"/>
  <c r="O553" i="49"/>
  <c r="G553" i="49"/>
  <c r="AH644" i="49"/>
  <c r="AM644" i="49"/>
  <c r="V643" i="49"/>
  <c r="AB643" i="49" s="1"/>
  <c r="AR643" i="49" s="1"/>
  <c r="O413" i="49"/>
  <c r="P413" i="49" s="1"/>
  <c r="K413" i="49" s="1"/>
  <c r="G413" i="49"/>
  <c r="T458" i="49"/>
  <c r="Z458" i="49" s="1"/>
  <c r="AP458" i="49" s="1"/>
  <c r="V411" i="49"/>
  <c r="AB411" i="49" s="1"/>
  <c r="AR411" i="49" s="1"/>
  <c r="P460" i="49"/>
  <c r="H599" i="49"/>
  <c r="R599" i="49"/>
  <c r="U599" i="49" s="1"/>
  <c r="T504" i="49"/>
  <c r="Z504" i="49" s="1"/>
  <c r="AP504" i="49" s="1"/>
  <c r="AF412" i="49"/>
  <c r="AK412" i="49"/>
  <c r="F227" i="49"/>
  <c r="O227" i="49" s="1"/>
  <c r="W597" i="49"/>
  <c r="AC597" i="49" s="1"/>
  <c r="AI597" i="49"/>
  <c r="AN597" i="49"/>
  <c r="S689" i="49"/>
  <c r="Y689" i="49" s="1"/>
  <c r="AE689" i="49"/>
  <c r="AJ689" i="49"/>
  <c r="H459" i="49"/>
  <c r="R459" i="49"/>
  <c r="U459" i="49" s="1"/>
  <c r="J412" i="49"/>
  <c r="G461" i="49"/>
  <c r="O461" i="49"/>
  <c r="AD597" i="49"/>
  <c r="AQ597" i="49"/>
  <c r="O44" i="34" s="1"/>
  <c r="H460" i="49"/>
  <c r="R460" i="49"/>
  <c r="U460" i="49" s="1"/>
  <c r="P506" i="49"/>
  <c r="X504" i="49"/>
  <c r="AA504" i="49"/>
  <c r="V316" i="49"/>
  <c r="AB316" i="49" s="1"/>
  <c r="AR316" i="49" s="1"/>
  <c r="AL364" i="49"/>
  <c r="AR81" i="49"/>
  <c r="AH505" i="49"/>
  <c r="AM505" i="49"/>
  <c r="N691" i="49"/>
  <c r="J551" i="49"/>
  <c r="H644" i="49"/>
  <c r="R644" i="49"/>
  <c r="U644" i="49" s="1"/>
  <c r="W643" i="49"/>
  <c r="AC643" i="49" s="1"/>
  <c r="AS643" i="49" s="1"/>
  <c r="F414" i="49"/>
  <c r="X598" i="49"/>
  <c r="AA598" i="49"/>
  <c r="H506" i="49"/>
  <c r="R506" i="49"/>
  <c r="U506" i="49" s="1"/>
  <c r="P130" i="49"/>
  <c r="M130" i="49" s="1"/>
  <c r="AO222" i="49"/>
  <c r="M362" i="49"/>
  <c r="N362" i="49" s="1"/>
  <c r="AN362" i="49" s="1"/>
  <c r="F273" i="49"/>
  <c r="O273" i="49" s="1"/>
  <c r="AG318" i="49"/>
  <c r="AO224" i="49"/>
  <c r="AL176" i="49"/>
  <c r="M129" i="49"/>
  <c r="N129" i="49" s="1"/>
  <c r="AI129" i="49" s="1"/>
  <c r="AP81" i="49"/>
  <c r="AO223" i="49"/>
  <c r="AS223" i="49"/>
  <c r="W225" i="49"/>
  <c r="AC225" i="49" s="1"/>
  <c r="AS225" i="49" s="1"/>
  <c r="T225" i="49"/>
  <c r="Z225" i="49" s="1"/>
  <c r="AP225" i="49" s="1"/>
  <c r="W316" i="49"/>
  <c r="AC316" i="49" s="1"/>
  <c r="AS316" i="49" s="1"/>
  <c r="AF362" i="49"/>
  <c r="AK362" i="49"/>
  <c r="J362" i="49"/>
  <c r="AN317" i="49"/>
  <c r="AI317" i="49"/>
  <c r="AK129" i="49"/>
  <c r="AF129" i="49"/>
  <c r="J129" i="49"/>
  <c r="AF83" i="49"/>
  <c r="AK83" i="49"/>
  <c r="J83" i="49"/>
  <c r="G227" i="49"/>
  <c r="Q177" i="49"/>
  <c r="AG177" i="49" s="1"/>
  <c r="AL1102" i="49"/>
  <c r="AG1102" i="49"/>
  <c r="AK1102" i="49"/>
  <c r="AF1102" i="49"/>
  <c r="Y1102" i="49"/>
  <c r="AB1102" i="49"/>
  <c r="AJ1102" i="49"/>
  <c r="AE1102" i="49"/>
  <c r="AA1102" i="49"/>
  <c r="AM1102" i="49"/>
  <c r="AH1102" i="49"/>
  <c r="AI1102" i="49"/>
  <c r="AC1102" i="49"/>
  <c r="AN1102" i="49"/>
  <c r="Z1102" i="49"/>
  <c r="R317" i="49"/>
  <c r="U317" i="49" s="1"/>
  <c r="H317" i="49"/>
  <c r="AJ82" i="49"/>
  <c r="AE82" i="49"/>
  <c r="S82" i="49"/>
  <c r="Y82" i="49" s="1"/>
  <c r="BB9" i="44"/>
  <c r="L178" i="49"/>
  <c r="O84" i="49"/>
  <c r="P84" i="49" s="1"/>
  <c r="M84" i="49" s="1"/>
  <c r="G84" i="49"/>
  <c r="AE269" i="49"/>
  <c r="S269" i="49"/>
  <c r="Y269" i="49" s="1"/>
  <c r="AJ269" i="49"/>
  <c r="BG11" i="44"/>
  <c r="L275" i="49"/>
  <c r="AA225" i="49"/>
  <c r="X225" i="49"/>
  <c r="AR127" i="49"/>
  <c r="Q132" i="49"/>
  <c r="AL132" i="49" s="1"/>
  <c r="X361" i="49"/>
  <c r="AA361" i="49"/>
  <c r="V36" i="49"/>
  <c r="AB36" i="49" s="1"/>
  <c r="AR36" i="49" s="1"/>
  <c r="AG131" i="49"/>
  <c r="AM361" i="49"/>
  <c r="AH361" i="49"/>
  <c r="V361" i="49"/>
  <c r="AB361" i="49" s="1"/>
  <c r="N361" i="49"/>
  <c r="AL1100" i="49"/>
  <c r="AG1100" i="49"/>
  <c r="AM1100" i="49"/>
  <c r="AH1100" i="49"/>
  <c r="AN1100" i="49"/>
  <c r="Z1100" i="49"/>
  <c r="AF1100" i="49"/>
  <c r="AA1100" i="49"/>
  <c r="AI1100" i="49"/>
  <c r="AK1100" i="49"/>
  <c r="AJ1100" i="49"/>
  <c r="AE1100" i="49"/>
  <c r="AC1100" i="49"/>
  <c r="AB1100" i="49"/>
  <c r="Y1100" i="49"/>
  <c r="S225" i="49"/>
  <c r="Y225" i="49" s="1"/>
  <c r="AO225" i="49" s="1"/>
  <c r="Q39" i="49"/>
  <c r="AL39" i="49" s="1"/>
  <c r="Q86" i="49"/>
  <c r="AL86" i="49" s="1"/>
  <c r="V270" i="49"/>
  <c r="AB270" i="49" s="1"/>
  <c r="AM270" i="49"/>
  <c r="AH270" i="49"/>
  <c r="N270" i="49"/>
  <c r="AE127" i="49"/>
  <c r="S127" i="49"/>
  <c r="Y127" i="49" s="1"/>
  <c r="AJ127" i="49"/>
  <c r="AM129" i="49"/>
  <c r="O318" i="49"/>
  <c r="P318" i="49" s="1"/>
  <c r="K318" i="49" s="1"/>
  <c r="J318" i="49" s="1"/>
  <c r="G318" i="49"/>
  <c r="BC8" i="44"/>
  <c r="L133" i="49"/>
  <c r="AG1098" i="49"/>
  <c r="AL1098" i="49"/>
  <c r="AA1098" i="49"/>
  <c r="AE36" i="49"/>
  <c r="AJ36" i="49"/>
  <c r="S36" i="49"/>
  <c r="Y36" i="49" s="1"/>
  <c r="X128" i="49"/>
  <c r="AA128" i="49"/>
  <c r="F38" i="49"/>
  <c r="R83" i="49"/>
  <c r="U83" i="49" s="1"/>
  <c r="H83" i="49"/>
  <c r="BB6" i="44"/>
  <c r="L40" i="49"/>
  <c r="AR82" i="49"/>
  <c r="AG38" i="49"/>
  <c r="AQ172" i="49"/>
  <c r="F33" i="34" s="1"/>
  <c r="AD172" i="49"/>
  <c r="AP269" i="49"/>
  <c r="AQ35" i="49"/>
  <c r="C34" i="34" s="1"/>
  <c r="AD35" i="49"/>
  <c r="BC7" i="44"/>
  <c r="L87" i="49"/>
  <c r="Q365" i="49"/>
  <c r="AG365" i="49" s="1"/>
  <c r="AK270" i="49"/>
  <c r="AF270" i="49"/>
  <c r="T270" i="49"/>
  <c r="Z270" i="49" s="1"/>
  <c r="J270" i="49"/>
  <c r="AP127" i="49"/>
  <c r="F364" i="49"/>
  <c r="AL227" i="49"/>
  <c r="AL1104" i="49"/>
  <c r="AG1104" i="49"/>
  <c r="AM1104" i="49"/>
  <c r="AK1104" i="49"/>
  <c r="AA1104" i="49"/>
  <c r="AH1104" i="49"/>
  <c r="AB1104" i="49"/>
  <c r="AF1104" i="49"/>
  <c r="Z1104" i="49"/>
  <c r="AJ1104" i="49"/>
  <c r="AE1104" i="49"/>
  <c r="Y1104" i="49"/>
  <c r="AN1104" i="49"/>
  <c r="AI1104" i="49"/>
  <c r="AC1104" i="49"/>
  <c r="W36" i="49"/>
  <c r="AC36" i="49" s="1"/>
  <c r="AS36" i="49" s="1"/>
  <c r="O226" i="49"/>
  <c r="P226" i="49" s="1"/>
  <c r="M226" i="49" s="1"/>
  <c r="G226" i="49"/>
  <c r="G131" i="49"/>
  <c r="O131" i="49"/>
  <c r="P131" i="49" s="1"/>
  <c r="K131" i="49" s="1"/>
  <c r="G175" i="49"/>
  <c r="O175" i="49"/>
  <c r="P175" i="49" s="1"/>
  <c r="M175" i="49" s="1"/>
  <c r="N175" i="49" s="1"/>
  <c r="F176" i="49"/>
  <c r="O363" i="49"/>
  <c r="P363" i="49" s="1"/>
  <c r="G363" i="49"/>
  <c r="AL38" i="49"/>
  <c r="BF13" i="44"/>
  <c r="L366" i="49"/>
  <c r="AR225" i="49"/>
  <c r="F85" i="49"/>
  <c r="W81" i="49"/>
  <c r="AC81" i="49" s="1"/>
  <c r="AN81" i="49"/>
  <c r="AI81" i="49"/>
  <c r="Q228" i="49"/>
  <c r="AG228" i="49" s="1"/>
  <c r="Q319" i="49"/>
  <c r="AG319" i="49" s="1"/>
  <c r="AG1099" i="49"/>
  <c r="AL1099" i="49"/>
  <c r="AA1099" i="49"/>
  <c r="AF1099" i="49"/>
  <c r="AH1099" i="49"/>
  <c r="AK1099" i="49"/>
  <c r="AB1099" i="49"/>
  <c r="AM1099" i="49"/>
  <c r="AJ1099" i="49"/>
  <c r="AE1099" i="49"/>
  <c r="AN1099" i="49"/>
  <c r="Y1099" i="49"/>
  <c r="AI1099" i="49"/>
  <c r="AC1099" i="49"/>
  <c r="Z1099" i="49"/>
  <c r="H130" i="49"/>
  <c r="R130" i="49"/>
  <c r="U130" i="49" s="1"/>
  <c r="S361" i="49"/>
  <c r="Y361" i="49" s="1"/>
  <c r="AO361" i="49" s="1"/>
  <c r="T36" i="49"/>
  <c r="Z36" i="49" s="1"/>
  <c r="AP36" i="49" s="1"/>
  <c r="Q274" i="49"/>
  <c r="AG274" i="49" s="1"/>
  <c r="G272" i="49"/>
  <c r="O272" i="49"/>
  <c r="P272" i="49" s="1"/>
  <c r="K272" i="49" s="1"/>
  <c r="J272" i="49" s="1"/>
  <c r="W269" i="49"/>
  <c r="AC269" i="49" s="1"/>
  <c r="AN269" i="49"/>
  <c r="AI269" i="49"/>
  <c r="S128" i="49"/>
  <c r="Y128" i="49" s="1"/>
  <c r="AJ128" i="49"/>
  <c r="AE128" i="49"/>
  <c r="AM362" i="49"/>
  <c r="AN224" i="49"/>
  <c r="AI224" i="49"/>
  <c r="W224" i="49"/>
  <c r="AC224" i="49" s="1"/>
  <c r="AM173" i="49"/>
  <c r="AH173" i="49"/>
  <c r="V173" i="49"/>
  <c r="AB173" i="49" s="1"/>
  <c r="N173" i="49"/>
  <c r="H129" i="49"/>
  <c r="R129" i="49"/>
  <c r="U129" i="49" s="1"/>
  <c r="BG10" i="44"/>
  <c r="L229" i="49"/>
  <c r="F228" i="49" s="1"/>
  <c r="AE81" i="49"/>
  <c r="S81" i="49"/>
  <c r="Y81" i="49" s="1"/>
  <c r="AJ81" i="49"/>
  <c r="BF12" i="44"/>
  <c r="L320" i="49"/>
  <c r="AL1105" i="49"/>
  <c r="AG1105" i="49"/>
  <c r="AM1105" i="49"/>
  <c r="AH1105" i="49"/>
  <c r="AF1105" i="49"/>
  <c r="Z1105" i="49"/>
  <c r="AA1105" i="49"/>
  <c r="AI1105" i="49"/>
  <c r="AK1105" i="49"/>
  <c r="AC1105" i="49"/>
  <c r="AN1105" i="49"/>
  <c r="AE1105" i="49"/>
  <c r="AJ1105" i="49"/>
  <c r="Y1105" i="49"/>
  <c r="AB1105" i="49"/>
  <c r="AF317" i="49"/>
  <c r="AH83" i="49"/>
  <c r="X174" i="49"/>
  <c r="AA174" i="49"/>
  <c r="AK173" i="49"/>
  <c r="AF173" i="49"/>
  <c r="T173" i="49"/>
  <c r="Z173" i="49" s="1"/>
  <c r="J173" i="49"/>
  <c r="T128" i="49"/>
  <c r="Z128" i="49" s="1"/>
  <c r="AP128" i="49" s="1"/>
  <c r="AD224" i="49"/>
  <c r="AQ224" i="49"/>
  <c r="G39" i="34" s="1"/>
  <c r="AL1101" i="49"/>
  <c r="AG1101" i="49"/>
  <c r="Z1101" i="49"/>
  <c r="AH1101" i="49"/>
  <c r="AA1101" i="49"/>
  <c r="AM1101" i="49"/>
  <c r="AK1101" i="49"/>
  <c r="AF1101" i="49"/>
  <c r="AE1101" i="49"/>
  <c r="AN1101" i="49"/>
  <c r="AI1101" i="49"/>
  <c r="AJ1101" i="49"/>
  <c r="AC1101" i="49"/>
  <c r="AB1101" i="49"/>
  <c r="Y1101" i="49"/>
  <c r="V317" i="49"/>
  <c r="AB317" i="49" s="1"/>
  <c r="AM317" i="49"/>
  <c r="AH317" i="49"/>
  <c r="M271" i="49"/>
  <c r="K271" i="49"/>
  <c r="AH128" i="49"/>
  <c r="AM128" i="49"/>
  <c r="V128" i="49"/>
  <c r="AB128" i="49" s="1"/>
  <c r="N128" i="49"/>
  <c r="O37" i="49"/>
  <c r="P37" i="49" s="1"/>
  <c r="K37" i="49" s="1"/>
  <c r="G37" i="49"/>
  <c r="AI82" i="49"/>
  <c r="AN82" i="49"/>
  <c r="W82" i="49"/>
  <c r="AC82" i="49" s="1"/>
  <c r="AD82" i="49"/>
  <c r="AQ82" i="49"/>
  <c r="D35" i="34" s="1"/>
  <c r="X36" i="49"/>
  <c r="AA36" i="49"/>
  <c r="AQ270" i="49"/>
  <c r="H39" i="34" s="1"/>
  <c r="AD270" i="49"/>
  <c r="AD173" i="49"/>
  <c r="AQ173" i="49"/>
  <c r="F34" i="34" s="1"/>
  <c r="X271" i="49"/>
  <c r="AA271" i="49"/>
  <c r="R362" i="49"/>
  <c r="U362" i="49" s="1"/>
  <c r="H362" i="49"/>
  <c r="K174" i="49"/>
  <c r="M174" i="49"/>
  <c r="AI127" i="49"/>
  <c r="W127" i="49"/>
  <c r="AC127" i="49" s="1"/>
  <c r="AN127" i="49"/>
  <c r="AD315" i="49"/>
  <c r="AQ315" i="49"/>
  <c r="I38" i="34" s="1"/>
  <c r="AG1103" i="49"/>
  <c r="AL1103" i="49"/>
  <c r="AM1103" i="49"/>
  <c r="AF1103" i="49"/>
  <c r="Z1103" i="49"/>
  <c r="AK1103" i="49"/>
  <c r="AH1103" i="49"/>
  <c r="AB1103" i="49"/>
  <c r="AA1103" i="49"/>
  <c r="AE1103" i="49"/>
  <c r="AN1103" i="49"/>
  <c r="AC1103" i="49"/>
  <c r="AI1103" i="49"/>
  <c r="AJ1103" i="49"/>
  <c r="Y1103" i="49"/>
  <c r="X316" i="49"/>
  <c r="AA316" i="49"/>
  <c r="J42" i="31"/>
  <c r="K42" i="31" s="1"/>
  <c r="M42" i="31"/>
  <c r="L42" i="31"/>
  <c r="N41" i="31"/>
  <c r="G44" i="41"/>
  <c r="L43" i="41"/>
  <c r="I43" i="31" s="1"/>
  <c r="F43" i="31"/>
  <c r="V83" i="49" l="1"/>
  <c r="AB83" i="49" s="1"/>
  <c r="W737" i="49"/>
  <c r="AC737" i="49" s="1"/>
  <c r="AI737" i="49"/>
  <c r="AN737" i="49"/>
  <c r="AS737" i="49"/>
  <c r="AM83" i="49"/>
  <c r="AO458" i="49"/>
  <c r="AJ737" i="49"/>
  <c r="AE737" i="49"/>
  <c r="S737" i="49"/>
  <c r="Y737" i="49" s="1"/>
  <c r="AO736" i="49"/>
  <c r="AO689" i="49"/>
  <c r="AO549" i="49"/>
  <c r="AF551" i="49"/>
  <c r="AO598" i="49"/>
  <c r="T551" i="49"/>
  <c r="Z551" i="49" s="1"/>
  <c r="AP551" i="49" s="1"/>
  <c r="AR504" i="49"/>
  <c r="AO411" i="49"/>
  <c r="AH362" i="49"/>
  <c r="AN129" i="49"/>
  <c r="AR549" i="49"/>
  <c r="P552" i="49"/>
  <c r="K552" i="49" s="1"/>
  <c r="J552" i="49" s="1"/>
  <c r="F86" i="49"/>
  <c r="O86" i="49" s="1"/>
  <c r="K84" i="49"/>
  <c r="J84" i="49" s="1"/>
  <c r="AJ317" i="49"/>
  <c r="AS690" i="49"/>
  <c r="AR1104" i="49"/>
  <c r="F39" i="49"/>
  <c r="M131" i="49"/>
  <c r="AH129" i="49"/>
  <c r="AR224" i="49"/>
  <c r="T317" i="49"/>
  <c r="Z317" i="49" s="1"/>
  <c r="AK317" i="49"/>
  <c r="V505" i="49"/>
  <c r="AB505" i="49" s="1"/>
  <c r="AR505" i="49" s="1"/>
  <c r="AS504" i="49"/>
  <c r="M551" i="49"/>
  <c r="K130" i="49"/>
  <c r="V459" i="49"/>
  <c r="AB459" i="49" s="1"/>
  <c r="AR459" i="49" s="1"/>
  <c r="AS1104" i="49"/>
  <c r="AS597" i="49"/>
  <c r="AR598" i="49"/>
  <c r="T691" i="49"/>
  <c r="Z691" i="49" s="1"/>
  <c r="AP691" i="49" s="1"/>
  <c r="P461" i="49"/>
  <c r="AO504" i="49"/>
  <c r="AS1099" i="49"/>
  <c r="AF552" i="49"/>
  <c r="AK552" i="49"/>
  <c r="AE645" i="49"/>
  <c r="AJ645" i="49"/>
  <c r="AD458" i="49"/>
  <c r="AQ458" i="49"/>
  <c r="L43" i="34" s="1"/>
  <c r="W412" i="49"/>
  <c r="AC412" i="49" s="1"/>
  <c r="AN412" i="49"/>
  <c r="AI412" i="49"/>
  <c r="AS269" i="49"/>
  <c r="AO36" i="49"/>
  <c r="X460" i="49"/>
  <c r="AA460" i="49"/>
  <c r="AF413" i="49"/>
  <c r="AK413" i="49"/>
  <c r="T550" i="49"/>
  <c r="Z550" i="49" s="1"/>
  <c r="AF550" i="49"/>
  <c r="AK550" i="49"/>
  <c r="J550" i="49"/>
  <c r="X505" i="49"/>
  <c r="AA505" i="49"/>
  <c r="V691" i="49"/>
  <c r="AB691" i="49" s="1"/>
  <c r="AR691" i="49" s="1"/>
  <c r="P507" i="49"/>
  <c r="H413" i="49"/>
  <c r="R413" i="49"/>
  <c r="U413" i="49" s="1"/>
  <c r="H507" i="49"/>
  <c r="R507" i="49"/>
  <c r="U507" i="49" s="1"/>
  <c r="X644" i="49"/>
  <c r="AA644" i="49"/>
  <c r="H461" i="49"/>
  <c r="R461" i="49"/>
  <c r="U461" i="49" s="1"/>
  <c r="K460" i="49"/>
  <c r="M460" i="49"/>
  <c r="V550" i="49"/>
  <c r="AB550" i="49" s="1"/>
  <c r="AM550" i="49"/>
  <c r="AH550" i="49"/>
  <c r="N550" i="49"/>
  <c r="X412" i="49"/>
  <c r="AA412" i="49"/>
  <c r="AD549" i="49"/>
  <c r="AQ549" i="49"/>
  <c r="N42" i="34" s="1"/>
  <c r="S691" i="49"/>
  <c r="Y691" i="49" s="1"/>
  <c r="AO691" i="49" s="1"/>
  <c r="W644" i="49"/>
  <c r="AC644" i="49" s="1"/>
  <c r="AS644" i="49" s="1"/>
  <c r="W598" i="49"/>
  <c r="AC598" i="49" s="1"/>
  <c r="AN598" i="49"/>
  <c r="AI598" i="49"/>
  <c r="S412" i="49"/>
  <c r="Y412" i="49" s="1"/>
  <c r="AE412" i="49"/>
  <c r="AJ412" i="49"/>
  <c r="T599" i="49"/>
  <c r="Z599" i="49" s="1"/>
  <c r="AP599" i="49" s="1"/>
  <c r="T644" i="49"/>
  <c r="Z644" i="49" s="1"/>
  <c r="AP644" i="49" s="1"/>
  <c r="X691" i="49"/>
  <c r="AA691" i="49"/>
  <c r="W459" i="49"/>
  <c r="AC459" i="49" s="1"/>
  <c r="AN459" i="49"/>
  <c r="AI459" i="49"/>
  <c r="G273" i="49"/>
  <c r="X506" i="49"/>
  <c r="AA506" i="49"/>
  <c r="S551" i="49"/>
  <c r="Y551" i="49" s="1"/>
  <c r="AE551" i="49"/>
  <c r="AJ551" i="49"/>
  <c r="X459" i="49"/>
  <c r="AA459" i="49"/>
  <c r="H553" i="49"/>
  <c r="R553" i="49"/>
  <c r="U553" i="49" s="1"/>
  <c r="T459" i="49"/>
  <c r="Z459" i="49" s="1"/>
  <c r="AK459" i="49"/>
  <c r="AF459" i="49"/>
  <c r="J459" i="49"/>
  <c r="AQ411" i="49"/>
  <c r="K42" i="34" s="1"/>
  <c r="AD411" i="49"/>
  <c r="M645" i="49"/>
  <c r="AD690" i="49"/>
  <c r="AQ690" i="49"/>
  <c r="Q45" i="34" s="1"/>
  <c r="X599" i="49"/>
  <c r="AA599" i="49"/>
  <c r="AO81" i="49"/>
  <c r="AI362" i="49"/>
  <c r="W691" i="49"/>
  <c r="AC691" i="49" s="1"/>
  <c r="AI691" i="49"/>
  <c r="AN691" i="49"/>
  <c r="AQ550" i="49"/>
  <c r="N43" i="34" s="1"/>
  <c r="AD550" i="49"/>
  <c r="AQ643" i="49"/>
  <c r="P44" i="34" s="1"/>
  <c r="AD643" i="49"/>
  <c r="W505" i="49"/>
  <c r="AC505" i="49" s="1"/>
  <c r="AS505" i="49" s="1"/>
  <c r="V412" i="49"/>
  <c r="AB412" i="49" s="1"/>
  <c r="AR412" i="49" s="1"/>
  <c r="M506" i="49"/>
  <c r="K506" i="49"/>
  <c r="V599" i="49"/>
  <c r="AB599" i="49" s="1"/>
  <c r="AR599" i="49" s="1"/>
  <c r="AS127" i="49"/>
  <c r="AR1101" i="49"/>
  <c r="K175" i="49"/>
  <c r="J175" i="49" s="1"/>
  <c r="AE175" i="49" s="1"/>
  <c r="AD598" i="49"/>
  <c r="AQ598" i="49"/>
  <c r="O45" i="34" s="1"/>
  <c r="AQ504" i="49"/>
  <c r="M43" i="34" s="1"/>
  <c r="AD504" i="49"/>
  <c r="T412" i="49"/>
  <c r="Z412" i="49" s="1"/>
  <c r="AP412" i="49" s="1"/>
  <c r="J413" i="49"/>
  <c r="S505" i="49"/>
  <c r="AE505" i="49"/>
  <c r="Y505" i="49"/>
  <c r="AJ505" i="49"/>
  <c r="W549" i="49"/>
  <c r="AC549" i="49" s="1"/>
  <c r="AI549" i="49"/>
  <c r="AN549" i="49"/>
  <c r="S644" i="49"/>
  <c r="Y644" i="49" s="1"/>
  <c r="AO644" i="49" s="1"/>
  <c r="M552" i="49"/>
  <c r="H645" i="49"/>
  <c r="R645" i="49"/>
  <c r="U645" i="49" s="1"/>
  <c r="O414" i="49"/>
  <c r="P414" i="49" s="1"/>
  <c r="M414" i="49" s="1"/>
  <c r="G414" i="49"/>
  <c r="K414" i="49"/>
  <c r="J414" i="49" s="1"/>
  <c r="F415" i="49"/>
  <c r="H552" i="49"/>
  <c r="R552" i="49"/>
  <c r="U552" i="49" s="1"/>
  <c r="AS82" i="49"/>
  <c r="AS224" i="49"/>
  <c r="M413" i="49"/>
  <c r="V644" i="49"/>
  <c r="AB644" i="49" s="1"/>
  <c r="AR644" i="49" s="1"/>
  <c r="T505" i="49"/>
  <c r="Z505" i="49" s="1"/>
  <c r="AP505" i="49" s="1"/>
  <c r="W599" i="49"/>
  <c r="AC599" i="49" s="1"/>
  <c r="AS599" i="49" s="1"/>
  <c r="AK645" i="49"/>
  <c r="AF645" i="49"/>
  <c r="X551" i="49"/>
  <c r="AA551" i="49"/>
  <c r="S599" i="49"/>
  <c r="Y599" i="49" s="1"/>
  <c r="AO599" i="49" s="1"/>
  <c r="AR173" i="49"/>
  <c r="V362" i="49"/>
  <c r="AB362" i="49" s="1"/>
  <c r="AR362" i="49" s="1"/>
  <c r="AL319" i="49"/>
  <c r="AR270" i="49"/>
  <c r="AG132" i="49"/>
  <c r="AO269" i="49"/>
  <c r="AS1102" i="49"/>
  <c r="AR83" i="49"/>
  <c r="AL228" i="49"/>
  <c r="M37" i="49"/>
  <c r="AP1101" i="49"/>
  <c r="M318" i="49"/>
  <c r="N318" i="49" s="1"/>
  <c r="AI318" i="49" s="1"/>
  <c r="AG39" i="49"/>
  <c r="AR1103" i="49"/>
  <c r="AM226" i="49"/>
  <c r="AH226" i="49"/>
  <c r="N226" i="49"/>
  <c r="O228" i="49"/>
  <c r="G228" i="49"/>
  <c r="AK131" i="49"/>
  <c r="AF131" i="49"/>
  <c r="J131" i="49"/>
  <c r="M363" i="49"/>
  <c r="K363" i="49"/>
  <c r="Q133" i="49"/>
  <c r="AL133" i="49" s="1"/>
  <c r="R37" i="49"/>
  <c r="U37" i="49" s="1"/>
  <c r="H37" i="49"/>
  <c r="AS1105" i="49"/>
  <c r="X130" i="49"/>
  <c r="AA130" i="49"/>
  <c r="AP1104" i="49"/>
  <c r="AP270" i="49"/>
  <c r="Q87" i="49"/>
  <c r="AG87" i="49" s="1"/>
  <c r="BD8" i="44"/>
  <c r="L134" i="49"/>
  <c r="V129" i="49"/>
  <c r="AB129" i="49" s="1"/>
  <c r="AR129" i="49" s="1"/>
  <c r="AG86" i="49"/>
  <c r="BH11" i="44"/>
  <c r="L277" i="49" s="1"/>
  <c r="L276" i="49"/>
  <c r="AH84" i="49"/>
  <c r="AM84" i="49"/>
  <c r="AL177" i="49"/>
  <c r="H227" i="49"/>
  <c r="R227" i="49"/>
  <c r="U227" i="49" s="1"/>
  <c r="W129" i="49"/>
  <c r="AC129" i="49" s="1"/>
  <c r="AS129" i="49" s="1"/>
  <c r="Q275" i="49"/>
  <c r="AL275" i="49" s="1"/>
  <c r="X129" i="49"/>
  <c r="AA129" i="49"/>
  <c r="BD7" i="44"/>
  <c r="L88" i="49"/>
  <c r="AN318" i="49"/>
  <c r="AQ361" i="49"/>
  <c r="J38" i="34" s="1"/>
  <c r="AD361" i="49"/>
  <c r="R84" i="49"/>
  <c r="U84" i="49" s="1"/>
  <c r="H84" i="49"/>
  <c r="AQ1102" i="49"/>
  <c r="Z43" i="34" s="1"/>
  <c r="AD1102" i="49"/>
  <c r="P227" i="49"/>
  <c r="AM37" i="49"/>
  <c r="R226" i="49"/>
  <c r="U226" i="49" s="1"/>
  <c r="H226" i="49"/>
  <c r="F132" i="49"/>
  <c r="BH10" i="44"/>
  <c r="L231" i="49" s="1"/>
  <c r="L230" i="49"/>
  <c r="Q320" i="49"/>
  <c r="AL320" i="49" s="1"/>
  <c r="AO128" i="49"/>
  <c r="M272" i="49"/>
  <c r="F274" i="49"/>
  <c r="AP1099" i="49"/>
  <c r="AR1099" i="49"/>
  <c r="AS81" i="49"/>
  <c r="AH175" i="49"/>
  <c r="AM175" i="49"/>
  <c r="R131" i="49"/>
  <c r="U131" i="49" s="1"/>
  <c r="H131" i="49"/>
  <c r="G364" i="49"/>
  <c r="O364" i="49"/>
  <c r="P364" i="49" s="1"/>
  <c r="M364" i="49" s="1"/>
  <c r="N364" i="49" s="1"/>
  <c r="Q40" i="49"/>
  <c r="AL40" i="49" s="1"/>
  <c r="AE318" i="49"/>
  <c r="AJ318" i="49"/>
  <c r="X317" i="49"/>
  <c r="AA317" i="49"/>
  <c r="W362" i="49"/>
  <c r="AC362" i="49" s="1"/>
  <c r="AS362" i="49" s="1"/>
  <c r="P273" i="49"/>
  <c r="AH130" i="49"/>
  <c r="AM130" i="49"/>
  <c r="V130" i="49"/>
  <c r="AB130" i="49" s="1"/>
  <c r="N130" i="49"/>
  <c r="S317" i="49"/>
  <c r="Y317" i="49" s="1"/>
  <c r="W317" i="49"/>
  <c r="AC317" i="49" s="1"/>
  <c r="AS317" i="49" s="1"/>
  <c r="AQ174" i="49"/>
  <c r="F35" i="34" s="1"/>
  <c r="AD174" i="49"/>
  <c r="AE272" i="49"/>
  <c r="AJ272" i="49"/>
  <c r="AR317" i="49"/>
  <c r="AH174" i="49"/>
  <c r="V174" i="49"/>
  <c r="AB174" i="49" s="1"/>
  <c r="AM174" i="49"/>
  <c r="N174" i="49"/>
  <c r="AO1101" i="49"/>
  <c r="AR1105" i="49"/>
  <c r="BG12" i="44"/>
  <c r="L321" i="49"/>
  <c r="AI173" i="49"/>
  <c r="W173" i="49"/>
  <c r="AC173" i="49" s="1"/>
  <c r="AN173" i="49"/>
  <c r="AL274" i="49"/>
  <c r="G85" i="49"/>
  <c r="O85" i="49"/>
  <c r="P85" i="49" s="1"/>
  <c r="M85" i="49" s="1"/>
  <c r="H363" i="49"/>
  <c r="R363" i="49"/>
  <c r="U363" i="49" s="1"/>
  <c r="BC6" i="44"/>
  <c r="L41" i="49"/>
  <c r="AH318" i="49"/>
  <c r="AM318" i="49"/>
  <c r="AD1100" i="49"/>
  <c r="AQ1100" i="49"/>
  <c r="Z41" i="34" s="1"/>
  <c r="AN361" i="49"/>
  <c r="W361" i="49"/>
  <c r="AC361" i="49" s="1"/>
  <c r="AI361" i="49"/>
  <c r="Q178" i="49"/>
  <c r="AG178" i="49" s="1"/>
  <c r="AP1102" i="49"/>
  <c r="R273" i="49"/>
  <c r="U273" i="49" s="1"/>
  <c r="H273" i="49"/>
  <c r="AK130" i="49"/>
  <c r="AF130" i="49"/>
  <c r="T130" i="49"/>
  <c r="Z130" i="49" s="1"/>
  <c r="J130" i="49"/>
  <c r="AJ362" i="49"/>
  <c r="AE362" i="49"/>
  <c r="S362" i="49"/>
  <c r="Y362" i="49" s="1"/>
  <c r="O39" i="49"/>
  <c r="G39" i="49"/>
  <c r="AS1103" i="49"/>
  <c r="AN128" i="49"/>
  <c r="AI128" i="49"/>
  <c r="W128" i="49"/>
  <c r="AC128" i="49" s="1"/>
  <c r="AN83" i="49"/>
  <c r="AI83" i="49"/>
  <c r="W83" i="49"/>
  <c r="AC83" i="49" s="1"/>
  <c r="AR128" i="49"/>
  <c r="AQ1105" i="49"/>
  <c r="Z46" i="34" s="1"/>
  <c r="AD1105" i="49"/>
  <c r="AQ316" i="49"/>
  <c r="I39" i="34" s="1"/>
  <c r="AD316" i="49"/>
  <c r="AQ1103" i="49"/>
  <c r="Z44" i="34" s="1"/>
  <c r="AD1103" i="49"/>
  <c r="AK174" i="49"/>
  <c r="T174" i="49"/>
  <c r="Z174" i="49" s="1"/>
  <c r="AF174" i="49"/>
  <c r="J174" i="49"/>
  <c r="AO1105" i="49"/>
  <c r="AP1105" i="49"/>
  <c r="H272" i="49"/>
  <c r="R272" i="49"/>
  <c r="U272" i="49" s="1"/>
  <c r="R175" i="49"/>
  <c r="U175" i="49" s="1"/>
  <c r="H175" i="49"/>
  <c r="AD1104" i="49"/>
  <c r="AQ1104" i="49"/>
  <c r="Z45" i="34" s="1"/>
  <c r="AE270" i="49"/>
  <c r="S270" i="49"/>
  <c r="Y270" i="49" s="1"/>
  <c r="AJ270" i="49"/>
  <c r="AQ1098" i="49"/>
  <c r="Z39" i="34" s="1"/>
  <c r="AD1098" i="49"/>
  <c r="H318" i="49"/>
  <c r="R318" i="49"/>
  <c r="U318" i="49" s="1"/>
  <c r="AO127" i="49"/>
  <c r="AO1100" i="49"/>
  <c r="AR361" i="49"/>
  <c r="BC9" i="44"/>
  <c r="L179" i="49"/>
  <c r="AR1102" i="49"/>
  <c r="S83" i="49"/>
  <c r="Y83" i="49" s="1"/>
  <c r="AJ83" i="49"/>
  <c r="AE83" i="49"/>
  <c r="AJ129" i="49"/>
  <c r="AE129" i="49"/>
  <c r="S129" i="49"/>
  <c r="Y129" i="49" s="1"/>
  <c r="T362" i="49"/>
  <c r="Z362" i="49" s="1"/>
  <c r="AP362" i="49" s="1"/>
  <c r="AQ271" i="49"/>
  <c r="H40" i="34" s="1"/>
  <c r="AD271" i="49"/>
  <c r="V271" i="49"/>
  <c r="AB271" i="49" s="1"/>
  <c r="AH271" i="49"/>
  <c r="AM271" i="49"/>
  <c r="N271" i="49"/>
  <c r="AH131" i="49"/>
  <c r="V131" i="49"/>
  <c r="AB131" i="49" s="1"/>
  <c r="AM131" i="49"/>
  <c r="AD128" i="49"/>
  <c r="AQ128" i="49"/>
  <c r="E35" i="34" s="1"/>
  <c r="AJ173" i="49"/>
  <c r="S173" i="49"/>
  <c r="Y173" i="49" s="1"/>
  <c r="AE173" i="49"/>
  <c r="AK272" i="49"/>
  <c r="AF272" i="49"/>
  <c r="AO1099" i="49"/>
  <c r="F319" i="49"/>
  <c r="Q366" i="49"/>
  <c r="AG366" i="49" s="1"/>
  <c r="N131" i="49"/>
  <c r="K226" i="49"/>
  <c r="AO1104" i="49"/>
  <c r="F365" i="49"/>
  <c r="X83" i="49"/>
  <c r="AA83" i="49"/>
  <c r="AF318" i="49"/>
  <c r="AK318" i="49"/>
  <c r="AR1100" i="49"/>
  <c r="AP1100" i="49"/>
  <c r="AO82" i="49"/>
  <c r="AO1102" i="49"/>
  <c r="T129" i="49"/>
  <c r="Z129" i="49" s="1"/>
  <c r="AP129" i="49" s="1"/>
  <c r="Q229" i="49"/>
  <c r="AL229" i="49" s="1"/>
  <c r="F229" i="49"/>
  <c r="AN175" i="49"/>
  <c r="AI175" i="49"/>
  <c r="AP1103" i="49"/>
  <c r="AF37" i="49"/>
  <c r="AK37" i="49"/>
  <c r="N37" i="49"/>
  <c r="AS1101" i="49"/>
  <c r="AQ1101" i="49"/>
  <c r="Z42" i="34" s="1"/>
  <c r="AD1101" i="49"/>
  <c r="AO1103" i="49"/>
  <c r="X362" i="49"/>
  <c r="AA362" i="49"/>
  <c r="AD36" i="49"/>
  <c r="AQ36" i="49"/>
  <c r="C35" i="34" s="1"/>
  <c r="J37" i="49"/>
  <c r="T271" i="49"/>
  <c r="Z271" i="49" s="1"/>
  <c r="AK271" i="49"/>
  <c r="AF271" i="49"/>
  <c r="J271" i="49"/>
  <c r="AP173" i="49"/>
  <c r="AD1099" i="49"/>
  <c r="AQ1099" i="49"/>
  <c r="Z40" i="34" s="1"/>
  <c r="BG13" i="44"/>
  <c r="L367" i="49"/>
  <c r="G176" i="49"/>
  <c r="O176" i="49"/>
  <c r="P176" i="49" s="1"/>
  <c r="K176" i="49" s="1"/>
  <c r="J176" i="49" s="1"/>
  <c r="AL365" i="49"/>
  <c r="O38" i="49"/>
  <c r="P38" i="49" s="1"/>
  <c r="K38" i="49" s="1"/>
  <c r="G38" i="49"/>
  <c r="AI270" i="49"/>
  <c r="W270" i="49"/>
  <c r="AC270" i="49" s="1"/>
  <c r="AN270" i="49"/>
  <c r="AS1100" i="49"/>
  <c r="AD225" i="49"/>
  <c r="AQ225" i="49"/>
  <c r="G40" i="34" s="1"/>
  <c r="N84" i="49"/>
  <c r="F177" i="49"/>
  <c r="T83" i="49"/>
  <c r="Z83" i="49" s="1"/>
  <c r="AP83" i="49" s="1"/>
  <c r="L43" i="31"/>
  <c r="M43" i="31"/>
  <c r="J43" i="31"/>
  <c r="K43" i="31" s="1"/>
  <c r="F44" i="31"/>
  <c r="G45" i="41"/>
  <c r="L44" i="41"/>
  <c r="I44" i="31" s="1"/>
  <c r="N42" i="31"/>
  <c r="AK84" i="49" l="1"/>
  <c r="AP84" i="49" s="1"/>
  <c r="AS361" i="49"/>
  <c r="G86" i="49"/>
  <c r="AF84" i="49"/>
  <c r="V37" i="49"/>
  <c r="AB37" i="49" s="1"/>
  <c r="AR37" i="49" s="1"/>
  <c r="T37" i="49"/>
  <c r="Z37" i="49" s="1"/>
  <c r="AO737" i="49"/>
  <c r="AH37" i="49"/>
  <c r="AS598" i="49"/>
  <c r="T318" i="49"/>
  <c r="Z318" i="49" s="1"/>
  <c r="T84" i="49"/>
  <c r="Z84" i="49" s="1"/>
  <c r="P553" i="49"/>
  <c r="K553" i="49" s="1"/>
  <c r="T553" i="49" s="1"/>
  <c r="Z553" i="49" s="1"/>
  <c r="AP317" i="49"/>
  <c r="AR550" i="49"/>
  <c r="F366" i="49"/>
  <c r="AP550" i="49"/>
  <c r="AK175" i="49"/>
  <c r="N551" i="49"/>
  <c r="AM551" i="49"/>
  <c r="AH551" i="49"/>
  <c r="AF175" i="49"/>
  <c r="AL87" i="49"/>
  <c r="V551" i="49"/>
  <c r="AB551" i="49" s="1"/>
  <c r="AO317" i="49"/>
  <c r="AS691" i="49"/>
  <c r="AS412" i="49"/>
  <c r="K461" i="49"/>
  <c r="T461" i="49" s="1"/>
  <c r="Z461" i="49" s="1"/>
  <c r="M461" i="49"/>
  <c r="AS549" i="49"/>
  <c r="AO505" i="49"/>
  <c r="AS459" i="49"/>
  <c r="AO412" i="49"/>
  <c r="AO551" i="49"/>
  <c r="AJ175" i="49"/>
  <c r="AP459" i="49"/>
  <c r="AM414" i="49"/>
  <c r="AH414" i="49"/>
  <c r="N414" i="49"/>
  <c r="V460" i="49"/>
  <c r="AB460" i="49" s="1"/>
  <c r="AH460" i="49"/>
  <c r="AM460" i="49"/>
  <c r="N460" i="49"/>
  <c r="AG229" i="49"/>
  <c r="G415" i="49"/>
  <c r="O415" i="49"/>
  <c r="P415" i="49" s="1"/>
  <c r="K415" i="49" s="1"/>
  <c r="X553" i="49"/>
  <c r="AA553" i="49"/>
  <c r="T460" i="49"/>
  <c r="Z460" i="49" s="1"/>
  <c r="AK460" i="49"/>
  <c r="AF460" i="49"/>
  <c r="J460" i="49"/>
  <c r="S645" i="49"/>
  <c r="Y645" i="49" s="1"/>
  <c r="AO645" i="49" s="1"/>
  <c r="X645" i="49"/>
  <c r="AA645" i="49"/>
  <c r="X413" i="49"/>
  <c r="AA413" i="49"/>
  <c r="M176" i="49"/>
  <c r="AH176" i="49" s="1"/>
  <c r="AD551" i="49"/>
  <c r="AQ551" i="49"/>
  <c r="N44" i="34" s="1"/>
  <c r="V552" i="49"/>
  <c r="AH552" i="49"/>
  <c r="AB552" i="49"/>
  <c r="AM552" i="49"/>
  <c r="N552" i="49"/>
  <c r="AD506" i="49"/>
  <c r="AQ506" i="49"/>
  <c r="M45" i="34" s="1"/>
  <c r="AD691" i="49"/>
  <c r="AQ691" i="49"/>
  <c r="Q46" i="34" s="1"/>
  <c r="X461" i="49"/>
  <c r="AA461" i="49"/>
  <c r="K507" i="49"/>
  <c r="M507" i="49"/>
  <c r="S552" i="49"/>
  <c r="Y552" i="49" s="1"/>
  <c r="AJ552" i="49"/>
  <c r="AE552" i="49"/>
  <c r="T645" i="49"/>
  <c r="Z645" i="49" s="1"/>
  <c r="AP645" i="49" s="1"/>
  <c r="AE414" i="49"/>
  <c r="AJ414" i="49"/>
  <c r="S459" i="49"/>
  <c r="Y459" i="49" s="1"/>
  <c r="AE459" i="49"/>
  <c r="AJ459" i="49"/>
  <c r="AD459" i="49"/>
  <c r="AQ459" i="49"/>
  <c r="L44" i="34" s="1"/>
  <c r="AQ412" i="49"/>
  <c r="K43" i="34" s="1"/>
  <c r="AD412" i="49"/>
  <c r="V413" i="49"/>
  <c r="AB413" i="49" s="1"/>
  <c r="AM413" i="49"/>
  <c r="AH413" i="49"/>
  <c r="N413" i="49"/>
  <c r="AK414" i="49"/>
  <c r="AF414" i="49"/>
  <c r="AD599" i="49"/>
  <c r="AQ599" i="49"/>
  <c r="O46" i="34" s="1"/>
  <c r="AQ644" i="49"/>
  <c r="P45" i="34" s="1"/>
  <c r="AD644" i="49"/>
  <c r="AD505" i="49"/>
  <c r="AQ505" i="49"/>
  <c r="M44" i="34" s="1"/>
  <c r="V645" i="49"/>
  <c r="AB645" i="49" s="1"/>
  <c r="AM645" i="49"/>
  <c r="AH645" i="49"/>
  <c r="N645" i="49"/>
  <c r="F178" i="49"/>
  <c r="T506" i="49"/>
  <c r="Z506" i="49" s="1"/>
  <c r="AK506" i="49"/>
  <c r="AF506" i="49"/>
  <c r="J506" i="49"/>
  <c r="W550" i="49"/>
  <c r="AC550" i="49" s="1"/>
  <c r="AI550" i="49"/>
  <c r="AN550" i="49"/>
  <c r="T413" i="49"/>
  <c r="Z413" i="49" s="1"/>
  <c r="AP413" i="49" s="1"/>
  <c r="F320" i="49"/>
  <c r="G320" i="49" s="1"/>
  <c r="H414" i="49"/>
  <c r="R414" i="49"/>
  <c r="U414" i="49" s="1"/>
  <c r="S413" i="49"/>
  <c r="Y413" i="49" s="1"/>
  <c r="AJ413" i="49"/>
  <c r="AE413" i="49"/>
  <c r="V506" i="49"/>
  <c r="AB506" i="49" s="1"/>
  <c r="AM506" i="49"/>
  <c r="AH506" i="49"/>
  <c r="N506" i="49"/>
  <c r="V461" i="49"/>
  <c r="AB461" i="49" s="1"/>
  <c r="X507" i="49"/>
  <c r="AA507" i="49"/>
  <c r="S550" i="49"/>
  <c r="Y550" i="49" s="1"/>
  <c r="AJ550" i="49"/>
  <c r="AE550" i="49"/>
  <c r="AQ460" i="49"/>
  <c r="L45" i="34" s="1"/>
  <c r="AD460" i="49"/>
  <c r="AP130" i="49"/>
  <c r="AO173" i="49"/>
  <c r="AO270" i="49"/>
  <c r="X552" i="49"/>
  <c r="AA552" i="49"/>
  <c r="T552" i="49"/>
  <c r="Z552" i="49" s="1"/>
  <c r="AP552" i="49" s="1"/>
  <c r="AR131" i="49"/>
  <c r="AP174" i="49"/>
  <c r="AS83" i="49"/>
  <c r="K364" i="49"/>
  <c r="J364" i="49" s="1"/>
  <c r="AE364" i="49" s="1"/>
  <c r="AG320" i="49"/>
  <c r="AO129" i="49"/>
  <c r="F275" i="49"/>
  <c r="O275" i="49" s="1"/>
  <c r="AG133" i="49"/>
  <c r="AL366" i="49"/>
  <c r="S272" i="49"/>
  <c r="Y272" i="49" s="1"/>
  <c r="AO272" i="49" s="1"/>
  <c r="AG40" i="49"/>
  <c r="AP271" i="49"/>
  <c r="W175" i="49"/>
  <c r="AC175" i="49" s="1"/>
  <c r="T272" i="49"/>
  <c r="Z272" i="49" s="1"/>
  <c r="AP272" i="49" s="1"/>
  <c r="AO83" i="49"/>
  <c r="AN364" i="49"/>
  <c r="AI364" i="49"/>
  <c r="AK38" i="49"/>
  <c r="AF38" i="49"/>
  <c r="J38" i="49"/>
  <c r="G178" i="49"/>
  <c r="O178" i="49"/>
  <c r="AH85" i="49"/>
  <c r="AM85" i="49"/>
  <c r="N85" i="49"/>
  <c r="G366" i="49"/>
  <c r="O366" i="49"/>
  <c r="W84" i="49"/>
  <c r="AC84" i="49" s="1"/>
  <c r="AN84" i="49"/>
  <c r="AI84" i="49"/>
  <c r="BE7" i="44"/>
  <c r="L89" i="49"/>
  <c r="M38" i="49"/>
  <c r="AF176" i="49"/>
  <c r="AK176" i="49"/>
  <c r="AE271" i="49"/>
  <c r="S271" i="49"/>
  <c r="Y271" i="49" s="1"/>
  <c r="AJ271" i="49"/>
  <c r="AE84" i="49"/>
  <c r="S84" i="49"/>
  <c r="Y84" i="49" s="1"/>
  <c r="AJ84" i="49"/>
  <c r="AD83" i="49"/>
  <c r="AQ83" i="49"/>
  <c r="D36" i="34" s="1"/>
  <c r="R85" i="49"/>
  <c r="U85" i="49" s="1"/>
  <c r="H85" i="49"/>
  <c r="AR130" i="49"/>
  <c r="S318" i="49"/>
  <c r="Y318" i="49" s="1"/>
  <c r="AO318" i="49" s="1"/>
  <c r="X84" i="49"/>
  <c r="AA84" i="49"/>
  <c r="Q134" i="49"/>
  <c r="AL134" i="49" s="1"/>
  <c r="X37" i="49"/>
  <c r="AA37" i="49"/>
  <c r="AM176" i="49"/>
  <c r="O132" i="49"/>
  <c r="P132" i="49" s="1"/>
  <c r="G132" i="49"/>
  <c r="O229" i="49"/>
  <c r="G229" i="49"/>
  <c r="R39" i="49"/>
  <c r="U39" i="49" s="1"/>
  <c r="H39" i="49"/>
  <c r="X363" i="49"/>
  <c r="AA363" i="49"/>
  <c r="AI174" i="49"/>
  <c r="W174" i="49"/>
  <c r="AC174" i="49" s="1"/>
  <c r="AN174" i="49"/>
  <c r="X131" i="49"/>
  <c r="AA131" i="49"/>
  <c r="T175" i="49"/>
  <c r="Z175" i="49" s="1"/>
  <c r="V84" i="49"/>
  <c r="AB84" i="49" s="1"/>
  <c r="AR84" i="49" s="1"/>
  <c r="BE8" i="44"/>
  <c r="L135" i="49"/>
  <c r="AK363" i="49"/>
  <c r="AF363" i="49"/>
  <c r="T363" i="49"/>
  <c r="Z363" i="49" s="1"/>
  <c r="J363" i="49"/>
  <c r="AN226" i="49"/>
  <c r="AI226" i="49"/>
  <c r="W226" i="49"/>
  <c r="AC226" i="49" s="1"/>
  <c r="BD6" i="44"/>
  <c r="L42" i="49"/>
  <c r="X226" i="49"/>
  <c r="AA226" i="49"/>
  <c r="R38" i="49"/>
  <c r="U38" i="49" s="1"/>
  <c r="H38" i="49"/>
  <c r="H176" i="49"/>
  <c r="R176" i="49"/>
  <c r="U176" i="49" s="1"/>
  <c r="O365" i="49"/>
  <c r="P365" i="49" s="1"/>
  <c r="K365" i="49" s="1"/>
  <c r="G365" i="49"/>
  <c r="X318" i="49"/>
  <c r="AA318" i="49"/>
  <c r="AJ174" i="49"/>
  <c r="S174" i="49"/>
  <c r="Y174" i="49" s="1"/>
  <c r="AE174" i="49"/>
  <c r="P39" i="49"/>
  <c r="K273" i="49"/>
  <c r="M273" i="49"/>
  <c r="G274" i="49"/>
  <c r="O274" i="49"/>
  <c r="P274" i="49" s="1"/>
  <c r="K274" i="49" s="1"/>
  <c r="AM363" i="49"/>
  <c r="AH363" i="49"/>
  <c r="V363" i="49"/>
  <c r="AB363" i="49" s="1"/>
  <c r="N363" i="49"/>
  <c r="Q367" i="49"/>
  <c r="AL367" i="49" s="1"/>
  <c r="AS175" i="49"/>
  <c r="AO362" i="49"/>
  <c r="X273" i="49"/>
  <c r="AA273" i="49"/>
  <c r="AL178" i="49"/>
  <c r="V318" i="49"/>
  <c r="AB318" i="49" s="1"/>
  <c r="AR318" i="49" s="1"/>
  <c r="AS173" i="49"/>
  <c r="AR174" i="49"/>
  <c r="AM272" i="49"/>
  <c r="V272" i="49"/>
  <c r="AB272" i="49" s="1"/>
  <c r="AH272" i="49"/>
  <c r="N272" i="49"/>
  <c r="AG275" i="49"/>
  <c r="AJ131" i="49"/>
  <c r="AE131" i="49"/>
  <c r="S131" i="49"/>
  <c r="Y131" i="49" s="1"/>
  <c r="V226" i="49"/>
  <c r="AB226" i="49" s="1"/>
  <c r="AR226" i="49" s="1"/>
  <c r="R364" i="49"/>
  <c r="U364" i="49" s="1"/>
  <c r="H364" i="49"/>
  <c r="AS270" i="49"/>
  <c r="BH13" i="44"/>
  <c r="L369" i="49" s="1"/>
  <c r="L368" i="49"/>
  <c r="F367" i="49" s="1"/>
  <c r="S37" i="49"/>
  <c r="Y37" i="49" s="1"/>
  <c r="AE37" i="49"/>
  <c r="AJ37" i="49"/>
  <c r="AF226" i="49"/>
  <c r="T226" i="49"/>
  <c r="Z226" i="49" s="1"/>
  <c r="AK226" i="49"/>
  <c r="J226" i="49"/>
  <c r="AN271" i="49"/>
  <c r="AI271" i="49"/>
  <c r="W271" i="49"/>
  <c r="AC271" i="49" s="1"/>
  <c r="X175" i="49"/>
  <c r="AA175" i="49"/>
  <c r="AS128" i="49"/>
  <c r="AD317" i="49"/>
  <c r="AQ317" i="49"/>
  <c r="I40" i="34" s="1"/>
  <c r="R86" i="49"/>
  <c r="U86" i="49" s="1"/>
  <c r="H86" i="49"/>
  <c r="M227" i="49"/>
  <c r="K227" i="49"/>
  <c r="W318" i="49"/>
  <c r="AC318" i="49" s="1"/>
  <c r="AS318" i="49" s="1"/>
  <c r="AD129" i="49"/>
  <c r="AQ129" i="49"/>
  <c r="E36" i="34" s="1"/>
  <c r="Q276" i="49"/>
  <c r="AL276" i="49" s="1"/>
  <c r="F276" i="49"/>
  <c r="F277" i="49" s="1"/>
  <c r="AD130" i="49"/>
  <c r="AQ130" i="49"/>
  <c r="E37" i="34" s="1"/>
  <c r="T131" i="49"/>
  <c r="Z131" i="49" s="1"/>
  <c r="AP131" i="49" s="1"/>
  <c r="R228" i="49"/>
  <c r="U228" i="49" s="1"/>
  <c r="H228" i="49"/>
  <c r="AN37" i="49"/>
  <c r="AI37" i="49"/>
  <c r="W37" i="49"/>
  <c r="AC37" i="49" s="1"/>
  <c r="AP318" i="49"/>
  <c r="AN131" i="49"/>
  <c r="AI131" i="49"/>
  <c r="W131" i="49"/>
  <c r="AC131" i="49" s="1"/>
  <c r="G319" i="49"/>
  <c r="O319" i="49"/>
  <c r="P319" i="49" s="1"/>
  <c r="Q179" i="49"/>
  <c r="AL179" i="49" s="1"/>
  <c r="K85" i="49"/>
  <c r="Q321" i="49"/>
  <c r="AG321" i="49" s="1"/>
  <c r="W130" i="49"/>
  <c r="AC130" i="49" s="1"/>
  <c r="AN130" i="49"/>
  <c r="AI130" i="49"/>
  <c r="AM364" i="49"/>
  <c r="AH364" i="49"/>
  <c r="V175" i="49"/>
  <c r="AB175" i="49" s="1"/>
  <c r="AR175" i="49" s="1"/>
  <c r="Q230" i="49"/>
  <c r="AG230" i="49" s="1"/>
  <c r="F230" i="49"/>
  <c r="F231" i="49" s="1"/>
  <c r="P86" i="49"/>
  <c r="Q277" i="49"/>
  <c r="AL277" i="49" s="1"/>
  <c r="F133" i="49"/>
  <c r="F134" i="49" s="1"/>
  <c r="P228" i="49"/>
  <c r="AQ362" i="49"/>
  <c r="J39" i="34" s="1"/>
  <c r="AD362" i="49"/>
  <c r="N176" i="49"/>
  <c r="O177" i="49"/>
  <c r="P177" i="49" s="1"/>
  <c r="G177" i="49"/>
  <c r="AE176" i="49"/>
  <c r="AJ176" i="49"/>
  <c r="AP37" i="49"/>
  <c r="AR271" i="49"/>
  <c r="BD9" i="44"/>
  <c r="L180" i="49"/>
  <c r="F179" i="49" s="1"/>
  <c r="X272" i="49"/>
  <c r="AA272" i="49"/>
  <c r="S130" i="49"/>
  <c r="Y130" i="49" s="1"/>
  <c r="AJ130" i="49"/>
  <c r="AE130" i="49"/>
  <c r="Q41" i="49"/>
  <c r="AG41" i="49" s="1"/>
  <c r="BH12" i="44"/>
  <c r="L323" i="49" s="1"/>
  <c r="L322" i="49"/>
  <c r="F40" i="49"/>
  <c r="Q231" i="49"/>
  <c r="AL231" i="49" s="1"/>
  <c r="Q88" i="49"/>
  <c r="AL88" i="49" s="1"/>
  <c r="AA227" i="49"/>
  <c r="X227" i="49"/>
  <c r="F87" i="49"/>
  <c r="S175" i="49"/>
  <c r="Y175" i="49" s="1"/>
  <c r="J44" i="31"/>
  <c r="K44" i="31" s="1"/>
  <c r="M44" i="31"/>
  <c r="L44" i="31"/>
  <c r="G46" i="41"/>
  <c r="L45" i="41"/>
  <c r="I45" i="31" s="1"/>
  <c r="F45" i="31"/>
  <c r="N43" i="31"/>
  <c r="F321" i="49" l="1"/>
  <c r="AO413" i="49"/>
  <c r="V364" i="49"/>
  <c r="AB364" i="49" s="1"/>
  <c r="T364" i="49"/>
  <c r="Z364" i="49" s="1"/>
  <c r="AG231" i="49"/>
  <c r="AS131" i="49"/>
  <c r="M553" i="49"/>
  <c r="V553" i="49" s="1"/>
  <c r="AB553" i="49" s="1"/>
  <c r="M415" i="49"/>
  <c r="N415" i="49" s="1"/>
  <c r="AI415" i="49" s="1"/>
  <c r="AR645" i="49"/>
  <c r="AO552" i="49"/>
  <c r="AR413" i="49"/>
  <c r="AR506" i="49"/>
  <c r="AP175" i="49"/>
  <c r="AP506" i="49"/>
  <c r="AR552" i="49"/>
  <c r="N553" i="49"/>
  <c r="J553" i="49"/>
  <c r="AF553" i="49"/>
  <c r="AK553" i="49"/>
  <c r="W551" i="49"/>
  <c r="AC551" i="49" s="1"/>
  <c r="AN551" i="49"/>
  <c r="AI551" i="49"/>
  <c r="AO175" i="49"/>
  <c r="S176" i="49"/>
  <c r="Y176" i="49" s="1"/>
  <c r="AR551" i="49"/>
  <c r="AO459" i="49"/>
  <c r="AO550" i="49"/>
  <c r="AR460" i="49"/>
  <c r="F88" i="49"/>
  <c r="AM461" i="49"/>
  <c r="AH461" i="49"/>
  <c r="N461" i="49"/>
  <c r="AP460" i="49"/>
  <c r="AK461" i="49"/>
  <c r="J461" i="49"/>
  <c r="AF461" i="49"/>
  <c r="AP461" i="49" s="1"/>
  <c r="AN415" i="49"/>
  <c r="AK415" i="49"/>
  <c r="AF415" i="49"/>
  <c r="J415" i="49"/>
  <c r="AF364" i="49"/>
  <c r="X414" i="49"/>
  <c r="AA414" i="49"/>
  <c r="S414" i="49"/>
  <c r="Y414" i="49" s="1"/>
  <c r="AO414" i="49" s="1"/>
  <c r="AD645" i="49"/>
  <c r="AQ645" i="49"/>
  <c r="P46" i="34" s="1"/>
  <c r="H415" i="49"/>
  <c r="R415" i="49"/>
  <c r="U415" i="49" s="1"/>
  <c r="W414" i="49"/>
  <c r="AC414" i="49" s="1"/>
  <c r="AI414" i="49"/>
  <c r="AN414" i="49"/>
  <c r="AQ461" i="49"/>
  <c r="L46" i="34" s="1"/>
  <c r="AD461" i="49"/>
  <c r="V176" i="49"/>
  <c r="AB176" i="49" s="1"/>
  <c r="AQ507" i="49"/>
  <c r="M46" i="34" s="1"/>
  <c r="AD507" i="49"/>
  <c r="AQ553" i="49"/>
  <c r="N46" i="34" s="1"/>
  <c r="AD553" i="49"/>
  <c r="O320" i="49"/>
  <c r="P320" i="49" s="1"/>
  <c r="W460" i="49"/>
  <c r="AC460" i="49" s="1"/>
  <c r="AN460" i="49"/>
  <c r="AI460" i="49"/>
  <c r="AP363" i="49"/>
  <c r="S506" i="49"/>
  <c r="Y506" i="49" s="1"/>
  <c r="AJ506" i="49"/>
  <c r="AE506" i="49"/>
  <c r="W645" i="49"/>
  <c r="AC645" i="49" s="1"/>
  <c r="AI645" i="49"/>
  <c r="AN645" i="49"/>
  <c r="S460" i="49"/>
  <c r="Y460" i="49" s="1"/>
  <c r="AE460" i="49"/>
  <c r="AJ460" i="49"/>
  <c r="AD413" i="49"/>
  <c r="AQ413" i="49"/>
  <c r="K44" i="34" s="1"/>
  <c r="AG88" i="49"/>
  <c r="P229" i="49"/>
  <c r="K229" i="49" s="1"/>
  <c r="AF229" i="49" s="1"/>
  <c r="W506" i="49"/>
  <c r="AC506" i="49" s="1"/>
  <c r="AN506" i="49"/>
  <c r="AI506" i="49"/>
  <c r="AS550" i="49"/>
  <c r="T414" i="49"/>
  <c r="Z414" i="49" s="1"/>
  <c r="AP414" i="49" s="1"/>
  <c r="V507" i="49"/>
  <c r="AB507" i="49" s="1"/>
  <c r="AH507" i="49"/>
  <c r="AM507" i="49"/>
  <c r="N507" i="49"/>
  <c r="AJ364" i="49"/>
  <c r="AR364" i="49"/>
  <c r="AK364" i="49"/>
  <c r="AP364" i="49" s="1"/>
  <c r="AS271" i="49"/>
  <c r="AO131" i="49"/>
  <c r="AG367" i="49"/>
  <c r="AD552" i="49"/>
  <c r="AQ552" i="49"/>
  <c r="N45" i="34" s="1"/>
  <c r="W413" i="49"/>
  <c r="AC413" i="49" s="1"/>
  <c r="AN413" i="49"/>
  <c r="AI413" i="49"/>
  <c r="T507" i="49"/>
  <c r="Z507" i="49" s="1"/>
  <c r="AF507" i="49"/>
  <c r="AK507" i="49"/>
  <c r="J507" i="49"/>
  <c r="W552" i="49"/>
  <c r="AC552" i="49" s="1"/>
  <c r="AN552" i="49"/>
  <c r="AI552" i="49"/>
  <c r="V414" i="49"/>
  <c r="AB414" i="49" s="1"/>
  <c r="AR414" i="49" s="1"/>
  <c r="K132" i="49"/>
  <c r="J132" i="49" s="1"/>
  <c r="AE132" i="49" s="1"/>
  <c r="M132" i="49"/>
  <c r="N132" i="49" s="1"/>
  <c r="AO37" i="49"/>
  <c r="AO130" i="49"/>
  <c r="AO176" i="49"/>
  <c r="AL321" i="49"/>
  <c r="AO271" i="49"/>
  <c r="M365" i="49"/>
  <c r="N365" i="49" s="1"/>
  <c r="AN365" i="49" s="1"/>
  <c r="AG134" i="49"/>
  <c r="G275" i="49"/>
  <c r="R275" i="49" s="1"/>
  <c r="U275" i="49" s="1"/>
  <c r="AL41" i="49"/>
  <c r="AS37" i="49"/>
  <c r="AG276" i="49"/>
  <c r="AR272" i="49"/>
  <c r="S364" i="49"/>
  <c r="Y364" i="49" s="1"/>
  <c r="O134" i="49"/>
  <c r="G134" i="49"/>
  <c r="K177" i="49"/>
  <c r="M177" i="49"/>
  <c r="AK365" i="49"/>
  <c r="AF365" i="49"/>
  <c r="J365" i="49"/>
  <c r="AK274" i="49"/>
  <c r="AF274" i="49"/>
  <c r="J274" i="49"/>
  <c r="Q323" i="49"/>
  <c r="AG323" i="49" s="1"/>
  <c r="M39" i="49"/>
  <c r="K39" i="49"/>
  <c r="AA228" i="49"/>
  <c r="X228" i="49"/>
  <c r="AF227" i="49"/>
  <c r="AK227" i="49"/>
  <c r="T227" i="49"/>
  <c r="Z227" i="49" s="1"/>
  <c r="J227" i="49"/>
  <c r="AD226" i="49"/>
  <c r="AQ226" i="49"/>
  <c r="G41" i="34" s="1"/>
  <c r="S363" i="49"/>
  <c r="Y363" i="49" s="1"/>
  <c r="AJ363" i="49"/>
  <c r="AE363" i="49"/>
  <c r="AQ363" i="49"/>
  <c r="J40" i="34" s="1"/>
  <c r="AD363" i="49"/>
  <c r="Q89" i="49"/>
  <c r="AL89" i="49" s="1"/>
  <c r="AN85" i="49"/>
  <c r="AI85" i="49"/>
  <c r="W85" i="49"/>
  <c r="AC85" i="49" s="1"/>
  <c r="R320" i="49"/>
  <c r="U320" i="49" s="1"/>
  <c r="H320" i="49"/>
  <c r="M319" i="49"/>
  <c r="O276" i="49"/>
  <c r="G276" i="49"/>
  <c r="V227" i="49"/>
  <c r="AB227" i="49" s="1"/>
  <c r="AH227" i="49"/>
  <c r="AM227" i="49"/>
  <c r="N227" i="49"/>
  <c r="M274" i="49"/>
  <c r="BF7" i="44"/>
  <c r="L90" i="49"/>
  <c r="P366" i="49"/>
  <c r="V85" i="49"/>
  <c r="AB85" i="49" s="1"/>
  <c r="AR85" i="49" s="1"/>
  <c r="O367" i="49"/>
  <c r="G367" i="49"/>
  <c r="G231" i="49"/>
  <c r="O231" i="49"/>
  <c r="K319" i="49"/>
  <c r="S226" i="49"/>
  <c r="Y226" i="49" s="1"/>
  <c r="AJ226" i="49"/>
  <c r="AE226" i="49"/>
  <c r="Q368" i="49"/>
  <c r="AG368" i="49" s="1"/>
  <c r="F368" i="49"/>
  <c r="F369" i="49" s="1"/>
  <c r="AO174" i="49"/>
  <c r="H365" i="49"/>
  <c r="R365" i="49"/>
  <c r="U365" i="49" s="1"/>
  <c r="Q42" i="49"/>
  <c r="AG42" i="49" s="1"/>
  <c r="AI132" i="49"/>
  <c r="AN132" i="49"/>
  <c r="X85" i="49"/>
  <c r="AA85" i="49"/>
  <c r="R366" i="49"/>
  <c r="U366" i="49" s="1"/>
  <c r="H366" i="49"/>
  <c r="P275" i="49"/>
  <c r="T38" i="49"/>
  <c r="Z38" i="49" s="1"/>
  <c r="AP38" i="49" s="1"/>
  <c r="G133" i="49"/>
  <c r="O133" i="49"/>
  <c r="P133" i="49" s="1"/>
  <c r="M133" i="49" s="1"/>
  <c r="N133" i="49" s="1"/>
  <c r="AD273" i="49"/>
  <c r="AQ273" i="49"/>
  <c r="H42" i="34" s="1"/>
  <c r="AI365" i="49"/>
  <c r="AN176" i="49"/>
  <c r="W176" i="49"/>
  <c r="AC176" i="49" s="1"/>
  <c r="AI176" i="49"/>
  <c r="AS130" i="49"/>
  <c r="G179" i="49"/>
  <c r="O179" i="49"/>
  <c r="X86" i="49"/>
  <c r="AA86" i="49"/>
  <c r="AQ175" i="49"/>
  <c r="F36" i="34" s="1"/>
  <c r="AD175" i="49"/>
  <c r="AI363" i="49"/>
  <c r="W363" i="49"/>
  <c r="AC363" i="49" s="1"/>
  <c r="AN363" i="49"/>
  <c r="BE6" i="44"/>
  <c r="L43" i="49"/>
  <c r="AD131" i="49"/>
  <c r="AQ131" i="49"/>
  <c r="E38" i="34" s="1"/>
  <c r="X39" i="49"/>
  <c r="AA39" i="49"/>
  <c r="AR176" i="49"/>
  <c r="BE9" i="44"/>
  <c r="L181" i="49"/>
  <c r="F180" i="49" s="1"/>
  <c r="M86" i="49"/>
  <c r="K86" i="49"/>
  <c r="R177" i="49"/>
  <c r="U177" i="49" s="1"/>
  <c r="H177" i="49"/>
  <c r="G88" i="49"/>
  <c r="O88" i="49"/>
  <c r="O321" i="49"/>
  <c r="G321" i="49"/>
  <c r="Q369" i="49"/>
  <c r="AL369" i="49" s="1"/>
  <c r="G87" i="49"/>
  <c r="O87" i="49"/>
  <c r="P87" i="49" s="1"/>
  <c r="M87" i="49" s="1"/>
  <c r="AQ272" i="49"/>
  <c r="H41" i="34" s="1"/>
  <c r="AD272" i="49"/>
  <c r="G277" i="49"/>
  <c r="O277" i="49"/>
  <c r="G230" i="49"/>
  <c r="O230" i="49"/>
  <c r="AG179" i="49"/>
  <c r="H319" i="49"/>
  <c r="R319" i="49"/>
  <c r="U319" i="49" s="1"/>
  <c r="AP226" i="49"/>
  <c r="AR363" i="49"/>
  <c r="R274" i="49"/>
  <c r="U274" i="49" s="1"/>
  <c r="H274" i="49"/>
  <c r="AQ318" i="49"/>
  <c r="I41" i="34" s="1"/>
  <c r="AD318" i="49"/>
  <c r="AA176" i="49"/>
  <c r="X176" i="49"/>
  <c r="AS226" i="49"/>
  <c r="AM132" i="49"/>
  <c r="AH132" i="49"/>
  <c r="AQ37" i="49"/>
  <c r="C36" i="34" s="1"/>
  <c r="AD37" i="49"/>
  <c r="T176" i="49"/>
  <c r="Z176" i="49" s="1"/>
  <c r="AP176" i="49" s="1"/>
  <c r="AS84" i="49"/>
  <c r="O40" i="49"/>
  <c r="P40" i="49" s="1"/>
  <c r="M40" i="49" s="1"/>
  <c r="N40" i="49" s="1"/>
  <c r="G40" i="49"/>
  <c r="AM273" i="49"/>
  <c r="V273" i="49"/>
  <c r="AB273" i="49" s="1"/>
  <c r="AH273" i="49"/>
  <c r="N273" i="49"/>
  <c r="H132" i="49"/>
  <c r="R132" i="49"/>
  <c r="U132" i="49" s="1"/>
  <c r="AD84" i="49"/>
  <c r="AQ84" i="49"/>
  <c r="D37" i="34" s="1"/>
  <c r="P178" i="49"/>
  <c r="F41" i="49"/>
  <c r="AD227" i="49"/>
  <c r="AQ227" i="49"/>
  <c r="G42" i="34" s="1"/>
  <c r="Q322" i="49"/>
  <c r="AL322" i="49" s="1"/>
  <c r="F322" i="49"/>
  <c r="F323" i="49" s="1"/>
  <c r="Q180" i="49"/>
  <c r="AL180" i="49" s="1"/>
  <c r="K228" i="49"/>
  <c r="M228" i="49"/>
  <c r="AG277" i="49"/>
  <c r="AL230" i="49"/>
  <c r="AF85" i="49"/>
  <c r="T85" i="49"/>
  <c r="Z85" i="49" s="1"/>
  <c r="AK85" i="49"/>
  <c r="J85" i="49"/>
  <c r="AA364" i="49"/>
  <c r="X364" i="49"/>
  <c r="AN272" i="49"/>
  <c r="AI272" i="49"/>
  <c r="W272" i="49"/>
  <c r="AC272" i="49" s="1"/>
  <c r="T273" i="49"/>
  <c r="Z273" i="49" s="1"/>
  <c r="AK273" i="49"/>
  <c r="AF273" i="49"/>
  <c r="J273" i="49"/>
  <c r="Q135" i="49"/>
  <c r="AL135" i="49" s="1"/>
  <c r="AS174" i="49"/>
  <c r="AK132" i="49"/>
  <c r="AO84" i="49"/>
  <c r="R178" i="49"/>
  <c r="U178" i="49" s="1"/>
  <c r="H178" i="49"/>
  <c r="X38" i="49"/>
  <c r="AA38" i="49"/>
  <c r="BF8" i="44"/>
  <c r="L136" i="49"/>
  <c r="H229" i="49"/>
  <c r="R229" i="49"/>
  <c r="U229" i="49" s="1"/>
  <c r="AH38" i="49"/>
  <c r="AM38" i="49"/>
  <c r="V38" i="49"/>
  <c r="AB38" i="49" s="1"/>
  <c r="N38" i="49"/>
  <c r="AE38" i="49"/>
  <c r="AJ38" i="49"/>
  <c r="S38" i="49"/>
  <c r="Y38" i="49" s="1"/>
  <c r="W364" i="49"/>
  <c r="AC364" i="49" s="1"/>
  <c r="AS364" i="49" s="1"/>
  <c r="M45" i="31"/>
  <c r="L45" i="31"/>
  <c r="J45" i="31"/>
  <c r="K45" i="31" s="1"/>
  <c r="G47" i="41"/>
  <c r="L46" i="41"/>
  <c r="I46" i="31" s="1"/>
  <c r="F46" i="31"/>
  <c r="N44" i="31"/>
  <c r="AR507" i="49" l="1"/>
  <c r="AJ132" i="49"/>
  <c r="AH415" i="49"/>
  <c r="AM415" i="49"/>
  <c r="AM365" i="49"/>
  <c r="V415" i="49"/>
  <c r="AB415" i="49" s="1"/>
  <c r="AM553" i="49"/>
  <c r="AR553" i="49" s="1"/>
  <c r="AF132" i="49"/>
  <c r="AH553" i="49"/>
  <c r="AP553" i="49"/>
  <c r="AO364" i="49"/>
  <c r="AS645" i="49"/>
  <c r="AS414" i="49"/>
  <c r="H275" i="49"/>
  <c r="AS413" i="49"/>
  <c r="AS551" i="49"/>
  <c r="AS552" i="49"/>
  <c r="AN553" i="49"/>
  <c r="AI553" i="49"/>
  <c r="W553" i="49"/>
  <c r="AC553" i="49" s="1"/>
  <c r="AS553" i="49" s="1"/>
  <c r="AJ553" i="49"/>
  <c r="AE553" i="49"/>
  <c r="S553" i="49"/>
  <c r="Y553" i="49" s="1"/>
  <c r="K133" i="49"/>
  <c r="J133" i="49" s="1"/>
  <c r="AR461" i="49"/>
  <c r="AS460" i="49"/>
  <c r="W461" i="49"/>
  <c r="AC461" i="49" s="1"/>
  <c r="AI461" i="49"/>
  <c r="AN461" i="49"/>
  <c r="AR415" i="49"/>
  <c r="AP507" i="49"/>
  <c r="AO38" i="49"/>
  <c r="AS85" i="49"/>
  <c r="AS506" i="49"/>
  <c r="AO460" i="49"/>
  <c r="AO506" i="49"/>
  <c r="AS272" i="49"/>
  <c r="S461" i="49"/>
  <c r="Y461" i="49" s="1"/>
  <c r="AJ461" i="49"/>
  <c r="AE461" i="49"/>
  <c r="AR273" i="49"/>
  <c r="K320" i="49"/>
  <c r="M320" i="49"/>
  <c r="P321" i="49"/>
  <c r="K321" i="49" s="1"/>
  <c r="AK321" i="49" s="1"/>
  <c r="J229" i="49"/>
  <c r="M229" i="49"/>
  <c r="AM229" i="49" s="1"/>
  <c r="S507" i="49"/>
  <c r="Y507" i="49" s="1"/>
  <c r="AE507" i="49"/>
  <c r="AJ507" i="49"/>
  <c r="AD414" i="49"/>
  <c r="AQ414" i="49"/>
  <c r="K45" i="34" s="1"/>
  <c r="T415" i="49"/>
  <c r="Z415" i="49" s="1"/>
  <c r="AP415" i="49" s="1"/>
  <c r="AK229" i="49"/>
  <c r="W507" i="49"/>
  <c r="AC507" i="49" s="1"/>
  <c r="AI507" i="49"/>
  <c r="AN507" i="49"/>
  <c r="X415" i="49"/>
  <c r="AA415" i="49"/>
  <c r="S415" i="49"/>
  <c r="Y415" i="49" s="1"/>
  <c r="AE415" i="49"/>
  <c r="AJ415" i="49"/>
  <c r="P230" i="49"/>
  <c r="K230" i="49" s="1"/>
  <c r="J230" i="49" s="1"/>
  <c r="AJ230" i="49" s="1"/>
  <c r="AL368" i="49"/>
  <c r="AH365" i="49"/>
  <c r="W415" i="49"/>
  <c r="AC415" i="49" s="1"/>
  <c r="AS415" i="49" s="1"/>
  <c r="F42" i="49"/>
  <c r="O42" i="49" s="1"/>
  <c r="AL42" i="49"/>
  <c r="K87" i="49"/>
  <c r="J87" i="49" s="1"/>
  <c r="AJ87" i="49" s="1"/>
  <c r="AG322" i="49"/>
  <c r="AO226" i="49"/>
  <c r="AR38" i="49"/>
  <c r="AS176" i="49"/>
  <c r="AM87" i="49"/>
  <c r="AH87" i="49"/>
  <c r="N87" i="49"/>
  <c r="AF321" i="49"/>
  <c r="G323" i="49"/>
  <c r="O323" i="49"/>
  <c r="AG180" i="49"/>
  <c r="X132" i="49"/>
  <c r="AA132" i="49"/>
  <c r="R321" i="49"/>
  <c r="U321" i="49" s="1"/>
  <c r="H321" i="49"/>
  <c r="S132" i="49"/>
  <c r="Y132" i="49" s="1"/>
  <c r="AO132" i="49" s="1"/>
  <c r="BF6" i="44"/>
  <c r="L44" i="49"/>
  <c r="AJ133" i="49"/>
  <c r="AE133" i="49"/>
  <c r="X365" i="49"/>
  <c r="AA365" i="49"/>
  <c r="M366" i="49"/>
  <c r="K366" i="49"/>
  <c r="AH177" i="49"/>
  <c r="V177" i="49"/>
  <c r="AB177" i="49" s="1"/>
  <c r="AM177" i="49"/>
  <c r="N177" i="49"/>
  <c r="AI40" i="49"/>
  <c r="AN40" i="49"/>
  <c r="O369" i="49"/>
  <c r="G369" i="49"/>
  <c r="X177" i="49"/>
  <c r="AA177" i="49"/>
  <c r="AN133" i="49"/>
  <c r="AI133" i="49"/>
  <c r="AA366" i="49"/>
  <c r="X366" i="49"/>
  <c r="Q90" i="49"/>
  <c r="AA320" i="49"/>
  <c r="X320" i="49"/>
  <c r="AK177" i="49"/>
  <c r="AF177" i="49"/>
  <c r="T177" i="49"/>
  <c r="Z177" i="49" s="1"/>
  <c r="J177" i="49"/>
  <c r="AE273" i="49"/>
  <c r="AJ273" i="49"/>
  <c r="S273" i="49"/>
  <c r="Y273" i="49" s="1"/>
  <c r="X178" i="49"/>
  <c r="AA178" i="49"/>
  <c r="AD364" i="49"/>
  <c r="AQ364" i="49"/>
  <c r="J41" i="34" s="1"/>
  <c r="AF228" i="49"/>
  <c r="AK228" i="49"/>
  <c r="T228" i="49"/>
  <c r="Z228" i="49" s="1"/>
  <c r="J228" i="49"/>
  <c r="N229" i="49"/>
  <c r="K40" i="49"/>
  <c r="V132" i="49"/>
  <c r="AB132" i="49" s="1"/>
  <c r="AR132" i="49" s="1"/>
  <c r="AG369" i="49"/>
  <c r="AK86" i="49"/>
  <c r="T86" i="49"/>
  <c r="Z86" i="49" s="1"/>
  <c r="AF86" i="49"/>
  <c r="J86" i="49"/>
  <c r="AS363" i="49"/>
  <c r="AH133" i="49"/>
  <c r="AM133" i="49"/>
  <c r="AD85" i="49"/>
  <c r="AQ85" i="49"/>
  <c r="D38" i="34" s="1"/>
  <c r="BG7" i="44"/>
  <c r="L91" i="49"/>
  <c r="F90" i="49" s="1"/>
  <c r="AE365" i="49"/>
  <c r="AJ365" i="49"/>
  <c r="S365" i="49"/>
  <c r="Y365" i="49" s="1"/>
  <c r="AA229" i="49"/>
  <c r="X229" i="49"/>
  <c r="S85" i="49"/>
  <c r="Y85" i="49" s="1"/>
  <c r="AJ85" i="49"/>
  <c r="AE85" i="49"/>
  <c r="AI273" i="49"/>
  <c r="AN273" i="49"/>
  <c r="W273" i="49"/>
  <c r="AC273" i="49" s="1"/>
  <c r="R40" i="49"/>
  <c r="U40" i="49" s="1"/>
  <c r="H40" i="49"/>
  <c r="AA274" i="49"/>
  <c r="X274" i="49"/>
  <c r="AM86" i="49"/>
  <c r="AH86" i="49"/>
  <c r="V86" i="49"/>
  <c r="AB86" i="49" s="1"/>
  <c r="N86" i="49"/>
  <c r="AD39" i="49"/>
  <c r="AQ39" i="49"/>
  <c r="C38" i="34" s="1"/>
  <c r="W365" i="49"/>
  <c r="AC365" i="49" s="1"/>
  <c r="AS365" i="49" s="1"/>
  <c r="AF133" i="49"/>
  <c r="AK133" i="49"/>
  <c r="H367" i="49"/>
  <c r="R367" i="49"/>
  <c r="U367" i="49" s="1"/>
  <c r="AH274" i="49"/>
  <c r="V274" i="49"/>
  <c r="AB274" i="49" s="1"/>
  <c r="AM274" i="49"/>
  <c r="N274" i="49"/>
  <c r="F89" i="49"/>
  <c r="AD228" i="49"/>
  <c r="AQ228" i="49"/>
  <c r="G43" i="34" s="1"/>
  <c r="T365" i="49"/>
  <c r="Z365" i="49" s="1"/>
  <c r="AP365" i="49" s="1"/>
  <c r="T132" i="49"/>
  <c r="Z132" i="49" s="1"/>
  <c r="AP132" i="49" s="1"/>
  <c r="AP273" i="49"/>
  <c r="G41" i="49"/>
  <c r="O41" i="49"/>
  <c r="P41" i="49" s="1"/>
  <c r="K41" i="49" s="1"/>
  <c r="J41" i="49" s="1"/>
  <c r="AM40" i="49"/>
  <c r="AH40" i="49"/>
  <c r="R277" i="49"/>
  <c r="U277" i="49" s="1"/>
  <c r="H277" i="49"/>
  <c r="R87" i="49"/>
  <c r="U87" i="49" s="1"/>
  <c r="H87" i="49"/>
  <c r="Q181" i="49"/>
  <c r="AL181" i="49" s="1"/>
  <c r="P179" i="49"/>
  <c r="W132" i="49"/>
  <c r="AC132" i="49" s="1"/>
  <c r="AS132" i="49" s="1"/>
  <c r="P367" i="49"/>
  <c r="AI227" i="49"/>
  <c r="W227" i="49"/>
  <c r="AC227" i="49" s="1"/>
  <c r="AN227" i="49"/>
  <c r="R276" i="49"/>
  <c r="U276" i="49" s="1"/>
  <c r="H276" i="49"/>
  <c r="AG89" i="49"/>
  <c r="AK39" i="49"/>
  <c r="T39" i="49"/>
  <c r="Z39" i="49" s="1"/>
  <c r="AF39" i="49"/>
  <c r="J39" i="49"/>
  <c r="AL323" i="49"/>
  <c r="Q136" i="49"/>
  <c r="AG136" i="49" s="1"/>
  <c r="F135" i="49"/>
  <c r="AP85" i="49"/>
  <c r="K178" i="49"/>
  <c r="M178" i="49"/>
  <c r="BF9" i="44"/>
  <c r="L182" i="49"/>
  <c r="H179" i="49"/>
  <c r="R179" i="49"/>
  <c r="U179" i="49" s="1"/>
  <c r="R133" i="49"/>
  <c r="U133" i="49" s="1"/>
  <c r="H133" i="49"/>
  <c r="R231" i="49"/>
  <c r="U231" i="49" s="1"/>
  <c r="H231" i="49"/>
  <c r="P276" i="49"/>
  <c r="AO363" i="49"/>
  <c r="V365" i="49"/>
  <c r="AB365" i="49" s="1"/>
  <c r="AR365" i="49" s="1"/>
  <c r="AM39" i="49"/>
  <c r="AH39" i="49"/>
  <c r="V39" i="49"/>
  <c r="AB39" i="49" s="1"/>
  <c r="N39" i="49"/>
  <c r="AJ274" i="49"/>
  <c r="AE274" i="49"/>
  <c r="S274" i="49"/>
  <c r="Y274" i="49" s="1"/>
  <c r="W38" i="49"/>
  <c r="AC38" i="49" s="1"/>
  <c r="AN38" i="49"/>
  <c r="AI38" i="49"/>
  <c r="AG135" i="49"/>
  <c r="O322" i="49"/>
  <c r="P322" i="49" s="1"/>
  <c r="K322" i="49" s="1"/>
  <c r="G322" i="49"/>
  <c r="X319" i="49"/>
  <c r="AA319" i="49"/>
  <c r="R230" i="49"/>
  <c r="U230" i="49" s="1"/>
  <c r="H230" i="49"/>
  <c r="M321" i="49"/>
  <c r="P88" i="49"/>
  <c r="AQ86" i="49"/>
  <c r="D39" i="34" s="1"/>
  <c r="AD86" i="49"/>
  <c r="AK319" i="49"/>
  <c r="T319" i="49"/>
  <c r="Z319" i="49" s="1"/>
  <c r="AF319" i="49"/>
  <c r="J319" i="49"/>
  <c r="X275" i="49"/>
  <c r="AA275" i="49"/>
  <c r="AH319" i="49"/>
  <c r="V319" i="49"/>
  <c r="AB319" i="49" s="1"/>
  <c r="AM319" i="49"/>
  <c r="N319" i="49"/>
  <c r="S227" i="49"/>
  <c r="Y227" i="49" s="1"/>
  <c r="AJ227" i="49"/>
  <c r="AE227" i="49"/>
  <c r="T274" i="49"/>
  <c r="Z274" i="49" s="1"/>
  <c r="AP274" i="49" s="1"/>
  <c r="AF320" i="49"/>
  <c r="T320" i="49"/>
  <c r="Z320" i="49" s="1"/>
  <c r="AK320" i="49"/>
  <c r="J320" i="49"/>
  <c r="H134" i="49"/>
  <c r="R134" i="49"/>
  <c r="U134" i="49" s="1"/>
  <c r="V228" i="49"/>
  <c r="AB228" i="49" s="1"/>
  <c r="AM228" i="49"/>
  <c r="AH228" i="49"/>
  <c r="N228" i="49"/>
  <c r="BG8" i="44"/>
  <c r="L137" i="49"/>
  <c r="F136" i="49" s="1"/>
  <c r="AQ38" i="49"/>
  <c r="C37" i="34" s="1"/>
  <c r="AD38" i="49"/>
  <c r="S229" i="49"/>
  <c r="Y229" i="49" s="1"/>
  <c r="AJ229" i="49"/>
  <c r="AE229" i="49"/>
  <c r="G180" i="49"/>
  <c r="O180" i="49"/>
  <c r="P180" i="49" s="1"/>
  <c r="K180" i="49" s="1"/>
  <c r="AD176" i="49"/>
  <c r="AQ176" i="49"/>
  <c r="F37" i="34" s="1"/>
  <c r="R88" i="49"/>
  <c r="U88" i="49" s="1"/>
  <c r="H88" i="49"/>
  <c r="Q43" i="49"/>
  <c r="AL43" i="49" s="1"/>
  <c r="F43" i="49"/>
  <c r="K275" i="49"/>
  <c r="M275" i="49"/>
  <c r="G368" i="49"/>
  <c r="O368" i="49"/>
  <c r="P368" i="49" s="1"/>
  <c r="M368" i="49" s="1"/>
  <c r="AR227" i="49"/>
  <c r="T229" i="49"/>
  <c r="Z229" i="49" s="1"/>
  <c r="AP229" i="49" s="1"/>
  <c r="AP227" i="49"/>
  <c r="AM320" i="49"/>
  <c r="AH320" i="49"/>
  <c r="V320" i="49"/>
  <c r="AB320" i="49" s="1"/>
  <c r="N320" i="49"/>
  <c r="P134" i="49"/>
  <c r="L46" i="31"/>
  <c r="J46" i="31"/>
  <c r="K46" i="31" s="1"/>
  <c r="M46" i="31"/>
  <c r="L47" i="41"/>
  <c r="I47" i="31" s="1"/>
  <c r="G48" i="41"/>
  <c r="F47" i="31"/>
  <c r="N45" i="31"/>
  <c r="AR177" i="49" l="1"/>
  <c r="AF87" i="49"/>
  <c r="AO461" i="49"/>
  <c r="V229" i="49"/>
  <c r="AB229" i="49" s="1"/>
  <c r="AH229" i="49"/>
  <c r="AR229" i="49" s="1"/>
  <c r="AO415" i="49"/>
  <c r="AE87" i="49"/>
  <c r="AS461" i="49"/>
  <c r="G42" i="49"/>
  <c r="AK87" i="49"/>
  <c r="J321" i="49"/>
  <c r="AJ321" i="49" s="1"/>
  <c r="AO553" i="49"/>
  <c r="AR86" i="49"/>
  <c r="AG43" i="49"/>
  <c r="AP39" i="49"/>
  <c r="AS507" i="49"/>
  <c r="AO507" i="49"/>
  <c r="AR320" i="49"/>
  <c r="AR39" i="49"/>
  <c r="AO227" i="49"/>
  <c r="AL136" i="49"/>
  <c r="AG181" i="49"/>
  <c r="V40" i="49"/>
  <c r="AB40" i="49" s="1"/>
  <c r="AE230" i="49"/>
  <c r="AQ415" i="49"/>
  <c r="K46" i="34" s="1"/>
  <c r="AD415" i="49"/>
  <c r="AF230" i="49"/>
  <c r="AR319" i="49"/>
  <c r="AK230" i="49"/>
  <c r="P231" i="49"/>
  <c r="M230" i="49"/>
  <c r="K368" i="49"/>
  <c r="J368" i="49" s="1"/>
  <c r="AP86" i="49"/>
  <c r="AS38" i="49"/>
  <c r="AP177" i="49"/>
  <c r="AR228" i="49"/>
  <c r="AO274" i="49"/>
  <c r="AO365" i="49"/>
  <c r="AO273" i="49"/>
  <c r="AP228" i="49"/>
  <c r="P369" i="49"/>
  <c r="M369" i="49" s="1"/>
  <c r="G90" i="49"/>
  <c r="O90" i="49"/>
  <c r="O136" i="49"/>
  <c r="G136" i="49"/>
  <c r="AJ41" i="49"/>
  <c r="AE41" i="49"/>
  <c r="AF180" i="49"/>
  <c r="AK180" i="49"/>
  <c r="AK322" i="49"/>
  <c r="AF322" i="49"/>
  <c r="AA276" i="49"/>
  <c r="X276" i="49"/>
  <c r="X87" i="49"/>
  <c r="AA87" i="49"/>
  <c r="V133" i="49"/>
  <c r="AB133" i="49" s="1"/>
  <c r="AR133" i="49" s="1"/>
  <c r="S133" i="49"/>
  <c r="Y133" i="49" s="1"/>
  <c r="AO133" i="49" s="1"/>
  <c r="AA321" i="49"/>
  <c r="X321" i="49"/>
  <c r="T321" i="49"/>
  <c r="Z321" i="49" s="1"/>
  <c r="AP321" i="49" s="1"/>
  <c r="AP319" i="49"/>
  <c r="X230" i="49"/>
  <c r="AA230" i="49"/>
  <c r="Q182" i="49"/>
  <c r="AL182" i="49" s="1"/>
  <c r="AJ39" i="49"/>
  <c r="AE39" i="49"/>
  <c r="S39" i="49"/>
  <c r="Y39" i="49" s="1"/>
  <c r="X367" i="49"/>
  <c r="AA367" i="49"/>
  <c r="T230" i="49"/>
  <c r="Z230" i="49" s="1"/>
  <c r="AQ178" i="49"/>
  <c r="F39" i="34" s="1"/>
  <c r="AD178" i="49"/>
  <c r="H369" i="49"/>
  <c r="R369" i="49"/>
  <c r="U369" i="49" s="1"/>
  <c r="AQ132" i="49"/>
  <c r="E39" i="34" s="1"/>
  <c r="AD132" i="49"/>
  <c r="AI228" i="49"/>
  <c r="W228" i="49"/>
  <c r="AC228" i="49" s="1"/>
  <c r="AN228" i="49"/>
  <c r="AH368" i="49"/>
  <c r="AM368" i="49"/>
  <c r="AD319" i="49"/>
  <c r="AQ319" i="49"/>
  <c r="I42" i="34" s="1"/>
  <c r="K276" i="49"/>
  <c r="M276" i="49"/>
  <c r="BG9" i="44"/>
  <c r="L183" i="49"/>
  <c r="AS227" i="49"/>
  <c r="X277" i="49"/>
  <c r="AA277" i="49"/>
  <c r="AI86" i="49"/>
  <c r="W86" i="49"/>
  <c r="AC86" i="49" s="1"/>
  <c r="AN86" i="49"/>
  <c r="AE228" i="49"/>
  <c r="S228" i="49"/>
  <c r="Y228" i="49" s="1"/>
  <c r="AJ228" i="49"/>
  <c r="AL90" i="49"/>
  <c r="W133" i="49"/>
  <c r="AC133" i="49" s="1"/>
  <c r="AS133" i="49" s="1"/>
  <c r="H368" i="49"/>
  <c r="R368" i="49"/>
  <c r="U368" i="49" s="1"/>
  <c r="O43" i="49"/>
  <c r="G43" i="49"/>
  <c r="AO229" i="49"/>
  <c r="AN39" i="49"/>
  <c r="W39" i="49"/>
  <c r="AC39" i="49" s="1"/>
  <c r="AI39" i="49"/>
  <c r="AH178" i="49"/>
  <c r="V178" i="49"/>
  <c r="AB178" i="49" s="1"/>
  <c r="AM178" i="49"/>
  <c r="N178" i="49"/>
  <c r="F181" i="49"/>
  <c r="M41" i="49"/>
  <c r="AO85" i="49"/>
  <c r="Q91" i="49"/>
  <c r="AL91" i="49" s="1"/>
  <c r="AE86" i="49"/>
  <c r="S86" i="49"/>
  <c r="Y86" i="49" s="1"/>
  <c r="AJ86" i="49"/>
  <c r="T40" i="49"/>
  <c r="Z40" i="49" s="1"/>
  <c r="AK40" i="49"/>
  <c r="AF40" i="49"/>
  <c r="J40" i="49"/>
  <c r="AG90" i="49"/>
  <c r="P323" i="49"/>
  <c r="AN87" i="49"/>
  <c r="W87" i="49"/>
  <c r="AC87" i="49" s="1"/>
  <c r="AI87" i="49"/>
  <c r="AA88" i="49"/>
  <c r="X88" i="49"/>
  <c r="AN319" i="49"/>
  <c r="AI319" i="49"/>
  <c r="W319" i="49"/>
  <c r="AC319" i="49" s="1"/>
  <c r="AM275" i="49"/>
  <c r="AH275" i="49"/>
  <c r="V275" i="49"/>
  <c r="AB275" i="49" s="1"/>
  <c r="N275" i="49"/>
  <c r="J180" i="49"/>
  <c r="AA231" i="49"/>
  <c r="X231" i="49"/>
  <c r="AF178" i="49"/>
  <c r="T178" i="49"/>
  <c r="Z178" i="49" s="1"/>
  <c r="AK178" i="49"/>
  <c r="J178" i="49"/>
  <c r="M367" i="49"/>
  <c r="K367" i="49"/>
  <c r="V230" i="49"/>
  <c r="AB230" i="49" s="1"/>
  <c r="AK41" i="49"/>
  <c r="AF41" i="49"/>
  <c r="G89" i="49"/>
  <c r="O89" i="49"/>
  <c r="P89" i="49" s="1"/>
  <c r="K89" i="49" s="1"/>
  <c r="AQ274" i="49"/>
  <c r="H43" i="34" s="1"/>
  <c r="AD274" i="49"/>
  <c r="BH7" i="44"/>
  <c r="L93" i="49" s="1"/>
  <c r="L92" i="49"/>
  <c r="W229" i="49"/>
  <c r="AC229" i="49" s="1"/>
  <c r="AN229" i="49"/>
  <c r="AI229" i="49"/>
  <c r="AQ320" i="49"/>
  <c r="I43" i="34" s="1"/>
  <c r="AD320" i="49"/>
  <c r="AQ177" i="49"/>
  <c r="F38" i="34" s="1"/>
  <c r="AD177" i="49"/>
  <c r="T87" i="49"/>
  <c r="Z87" i="49" s="1"/>
  <c r="AP87" i="49" s="1"/>
  <c r="W40" i="49"/>
  <c r="AC40" i="49" s="1"/>
  <c r="AS40" i="49" s="1"/>
  <c r="AF366" i="49"/>
  <c r="T366" i="49"/>
  <c r="Z366" i="49" s="1"/>
  <c r="AK366" i="49"/>
  <c r="J366" i="49"/>
  <c r="Q44" i="49"/>
  <c r="AL44" i="49" s="1"/>
  <c r="S230" i="49"/>
  <c r="Y230" i="49" s="1"/>
  <c r="AO230" i="49" s="1"/>
  <c r="R323" i="49"/>
  <c r="U323" i="49" s="1"/>
  <c r="H323" i="49"/>
  <c r="M180" i="49"/>
  <c r="X134" i="49"/>
  <c r="AA134" i="49"/>
  <c r="AQ275" i="49"/>
  <c r="H44" i="34" s="1"/>
  <c r="AD275" i="49"/>
  <c r="J322" i="49"/>
  <c r="R41" i="49"/>
  <c r="U41" i="49" s="1"/>
  <c r="H41" i="49"/>
  <c r="AN274" i="49"/>
  <c r="AI274" i="49"/>
  <c r="W274" i="49"/>
  <c r="AC274" i="49" s="1"/>
  <c r="T133" i="49"/>
  <c r="Z133" i="49" s="1"/>
  <c r="AP133" i="49" s="1"/>
  <c r="V366" i="49"/>
  <c r="AB366" i="49" s="1"/>
  <c r="AH366" i="49"/>
  <c r="AM366" i="49"/>
  <c r="N366" i="49"/>
  <c r="BG6" i="44"/>
  <c r="L45" i="49"/>
  <c r="V87" i="49"/>
  <c r="AB87" i="49" s="1"/>
  <c r="AR87" i="49" s="1"/>
  <c r="AK368" i="49"/>
  <c r="AP320" i="49"/>
  <c r="K134" i="49"/>
  <c r="M134" i="49"/>
  <c r="Q137" i="49"/>
  <c r="AL137" i="49" s="1"/>
  <c r="K88" i="49"/>
  <c r="M88" i="49"/>
  <c r="M322" i="49"/>
  <c r="X133" i="49"/>
  <c r="AA133" i="49"/>
  <c r="M179" i="49"/>
  <c r="K179" i="49"/>
  <c r="AR40" i="49"/>
  <c r="P277" i="49"/>
  <c r="AA40" i="49"/>
  <c r="X40" i="49"/>
  <c r="AD366" i="49"/>
  <c r="AQ366" i="49"/>
  <c r="J43" i="34" s="1"/>
  <c r="AI177" i="49"/>
  <c r="AN177" i="49"/>
  <c r="W177" i="49"/>
  <c r="AC177" i="49" s="1"/>
  <c r="AQ365" i="49"/>
  <c r="J42" i="34" s="1"/>
  <c r="AD365" i="49"/>
  <c r="P42" i="49"/>
  <c r="AF275" i="49"/>
  <c r="AK275" i="49"/>
  <c r="T275" i="49"/>
  <c r="Z275" i="49" s="1"/>
  <c r="J275" i="49"/>
  <c r="W320" i="49"/>
  <c r="AC320" i="49" s="1"/>
  <c r="AN320" i="49"/>
  <c r="AI320" i="49"/>
  <c r="N368" i="49"/>
  <c r="R180" i="49"/>
  <c r="U180" i="49" s="1"/>
  <c r="H180" i="49"/>
  <c r="BH8" i="44"/>
  <c r="L139" i="49" s="1"/>
  <c r="L138" i="49"/>
  <c r="F137" i="49" s="1"/>
  <c r="AJ320" i="49"/>
  <c r="S320" i="49"/>
  <c r="Y320" i="49" s="1"/>
  <c r="AE320" i="49"/>
  <c r="AJ319" i="49"/>
  <c r="AE319" i="49"/>
  <c r="S319" i="49"/>
  <c r="Y319" i="49" s="1"/>
  <c r="AH321" i="49"/>
  <c r="V321" i="49"/>
  <c r="AB321" i="49" s="1"/>
  <c r="AM321" i="49"/>
  <c r="N321" i="49"/>
  <c r="H322" i="49"/>
  <c r="R322" i="49"/>
  <c r="U322" i="49" s="1"/>
  <c r="X179" i="49"/>
  <c r="AA179" i="49"/>
  <c r="G135" i="49"/>
  <c r="O135" i="49"/>
  <c r="P135" i="49" s="1"/>
  <c r="M135" i="49" s="1"/>
  <c r="N135" i="49" s="1"/>
  <c r="AR274" i="49"/>
  <c r="AS273" i="49"/>
  <c r="AQ229" i="49"/>
  <c r="G44" i="34" s="1"/>
  <c r="AD229" i="49"/>
  <c r="AJ177" i="49"/>
  <c r="AE177" i="49"/>
  <c r="S177" i="49"/>
  <c r="Y177" i="49" s="1"/>
  <c r="S87" i="49"/>
  <c r="Y87" i="49" s="1"/>
  <c r="AO87" i="49" s="1"/>
  <c r="R42" i="49"/>
  <c r="U42" i="49" s="1"/>
  <c r="H42" i="49"/>
  <c r="N46" i="31"/>
  <c r="M47" i="31"/>
  <c r="J47" i="31"/>
  <c r="K47" i="31" s="1"/>
  <c r="L47" i="31"/>
  <c r="F48" i="31"/>
  <c r="L48" i="41"/>
  <c r="I48" i="31" s="1"/>
  <c r="AF368" i="49" l="1"/>
  <c r="T368" i="49"/>
  <c r="Z368" i="49" s="1"/>
  <c r="AE321" i="49"/>
  <c r="AO228" i="49"/>
  <c r="S321" i="49"/>
  <c r="Y321" i="49" s="1"/>
  <c r="AO321" i="49" s="1"/>
  <c r="AP230" i="49"/>
  <c r="AP275" i="49"/>
  <c r="AS87" i="49"/>
  <c r="K369" i="49"/>
  <c r="AK369" i="49" s="1"/>
  <c r="AO39" i="49"/>
  <c r="AS39" i="49"/>
  <c r="AP178" i="49"/>
  <c r="N230" i="49"/>
  <c r="AM230" i="49"/>
  <c r="AH230" i="49"/>
  <c r="AS229" i="49"/>
  <c r="M231" i="49"/>
  <c r="K231" i="49"/>
  <c r="AP40" i="49"/>
  <c r="AS274" i="49"/>
  <c r="K135" i="49"/>
  <c r="AO320" i="49"/>
  <c r="AR321" i="49"/>
  <c r="T41" i="49"/>
  <c r="Z41" i="49" s="1"/>
  <c r="AP41" i="49" s="1"/>
  <c r="AS319" i="49"/>
  <c r="AK89" i="49"/>
  <c r="AF89" i="49"/>
  <c r="J89" i="49"/>
  <c r="X180" i="49"/>
  <c r="AA180" i="49"/>
  <c r="AF179" i="49"/>
  <c r="T179" i="49"/>
  <c r="Z179" i="49" s="1"/>
  <c r="AK179" i="49"/>
  <c r="J179" i="49"/>
  <c r="Q92" i="49"/>
  <c r="AL92" i="49" s="1"/>
  <c r="AJ178" i="49"/>
  <c r="AE178" i="49"/>
  <c r="S178" i="49"/>
  <c r="Y178" i="49" s="1"/>
  <c r="AI275" i="49"/>
  <c r="W275" i="49"/>
  <c r="AC275" i="49" s="1"/>
  <c r="AN275" i="49"/>
  <c r="AQ88" i="49"/>
  <c r="D41" i="34" s="1"/>
  <c r="AD88" i="49"/>
  <c r="AE40" i="49"/>
  <c r="S40" i="49"/>
  <c r="Y40" i="49" s="1"/>
  <c r="AJ40" i="49"/>
  <c r="R43" i="49"/>
  <c r="U43" i="49" s="1"/>
  <c r="H43" i="49"/>
  <c r="AQ277" i="49"/>
  <c r="H46" i="34" s="1"/>
  <c r="AD277" i="49"/>
  <c r="X369" i="49"/>
  <c r="AA369" i="49"/>
  <c r="AQ321" i="49"/>
  <c r="I44" i="34" s="1"/>
  <c r="AD321" i="49"/>
  <c r="R136" i="49"/>
  <c r="U136" i="49" s="1"/>
  <c r="H136" i="49"/>
  <c r="AI368" i="49"/>
  <c r="W368" i="49"/>
  <c r="AC368" i="49" s="1"/>
  <c r="AN368" i="49"/>
  <c r="AH179" i="49"/>
  <c r="V179" i="49"/>
  <c r="AB179" i="49" s="1"/>
  <c r="AM179" i="49"/>
  <c r="N179" i="49"/>
  <c r="Q45" i="49"/>
  <c r="AL45" i="49" s="1"/>
  <c r="AJ366" i="49"/>
  <c r="AE366" i="49"/>
  <c r="S366" i="49"/>
  <c r="Y366" i="49" s="1"/>
  <c r="Q93" i="49"/>
  <c r="AL93" i="49" s="1"/>
  <c r="R89" i="49"/>
  <c r="U89" i="49" s="1"/>
  <c r="H89" i="49"/>
  <c r="AR275" i="49"/>
  <c r="AM41" i="49"/>
  <c r="AH41" i="49"/>
  <c r="V41" i="49"/>
  <c r="AB41" i="49" s="1"/>
  <c r="N41" i="49"/>
  <c r="P43" i="49"/>
  <c r="AG182" i="49"/>
  <c r="T369" i="49"/>
  <c r="Z369" i="49" s="1"/>
  <c r="J369" i="49"/>
  <c r="P136" i="49"/>
  <c r="AO177" i="49"/>
  <c r="AH135" i="49"/>
  <c r="AM135" i="49"/>
  <c r="AQ133" i="49"/>
  <c r="E40" i="34" s="1"/>
  <c r="AD133" i="49"/>
  <c r="BH6" i="44"/>
  <c r="L47" i="49" s="1"/>
  <c r="L46" i="49"/>
  <c r="AQ134" i="49"/>
  <c r="E41" i="34" s="1"/>
  <c r="AD134" i="49"/>
  <c r="AP366" i="49"/>
  <c r="O181" i="49"/>
  <c r="P181" i="49" s="1"/>
  <c r="K181" i="49" s="1"/>
  <c r="G181" i="49"/>
  <c r="X368" i="49"/>
  <c r="AA368" i="49"/>
  <c r="V368" i="49"/>
  <c r="AB368" i="49" s="1"/>
  <c r="AR368" i="49" s="1"/>
  <c r="T180" i="49"/>
  <c r="Z180" i="49" s="1"/>
  <c r="AP180" i="49" s="1"/>
  <c r="AH369" i="49"/>
  <c r="AM369" i="49"/>
  <c r="V369" i="49"/>
  <c r="AB369" i="49" s="1"/>
  <c r="N369" i="49"/>
  <c r="G137" i="49"/>
  <c r="O137" i="49"/>
  <c r="AP368" i="49"/>
  <c r="AN366" i="49"/>
  <c r="AI366" i="49"/>
  <c r="W366" i="49"/>
  <c r="AC366" i="49"/>
  <c r="AN178" i="49"/>
  <c r="AI178" i="49"/>
  <c r="W178" i="49"/>
  <c r="AC178" i="49" s="1"/>
  <c r="Q183" i="49"/>
  <c r="AG183" i="49" s="1"/>
  <c r="AD230" i="49"/>
  <c r="AQ230" i="49"/>
  <c r="G45" i="34" s="1"/>
  <c r="AD87" i="49"/>
  <c r="AQ87" i="49"/>
  <c r="D40" i="34" s="1"/>
  <c r="X42" i="49"/>
  <c r="AA42" i="49"/>
  <c r="H135" i="49"/>
  <c r="R135" i="49"/>
  <c r="U135" i="49" s="1"/>
  <c r="AS320" i="49"/>
  <c r="M42" i="49"/>
  <c r="K42" i="49"/>
  <c r="AM322" i="49"/>
  <c r="AH322" i="49"/>
  <c r="V322" i="49"/>
  <c r="AB322" i="49" s="1"/>
  <c r="N322" i="49"/>
  <c r="AG137" i="49"/>
  <c r="AH180" i="49"/>
  <c r="V180" i="49"/>
  <c r="AB180" i="49" s="1"/>
  <c r="AM180" i="49"/>
  <c r="N180" i="49"/>
  <c r="BH9" i="44"/>
  <c r="L185" i="49" s="1"/>
  <c r="L184" i="49"/>
  <c r="AN321" i="49"/>
  <c r="AI321" i="49"/>
  <c r="W321" i="49"/>
  <c r="AC321" i="49" s="1"/>
  <c r="Q138" i="49"/>
  <c r="AG138" i="49" s="1"/>
  <c r="F138" i="49"/>
  <c r="AJ368" i="49"/>
  <c r="AE368" i="49"/>
  <c r="S368" i="49"/>
  <c r="Y368" i="49" s="1"/>
  <c r="AD40" i="49"/>
  <c r="AQ40" i="49"/>
  <c r="C39" i="34" s="1"/>
  <c r="AM88" i="49"/>
  <c r="AH88" i="49"/>
  <c r="V88" i="49"/>
  <c r="AB88" i="49" s="1"/>
  <c r="N88" i="49"/>
  <c r="F44" i="49"/>
  <c r="F91" i="49"/>
  <c r="F92" i="49" s="1"/>
  <c r="AR178" i="49"/>
  <c r="AM276" i="49"/>
  <c r="AH276" i="49"/>
  <c r="V276" i="49"/>
  <c r="AB276" i="49" s="1"/>
  <c r="N276" i="49"/>
  <c r="AD367" i="49"/>
  <c r="AQ367" i="49"/>
  <c r="J44" i="34" s="1"/>
  <c r="AD179" i="49"/>
  <c r="AQ179" i="49"/>
  <c r="F40" i="34" s="1"/>
  <c r="AO319" i="49"/>
  <c r="Q139" i="49"/>
  <c r="AL139" i="49" s="1"/>
  <c r="F139" i="49"/>
  <c r="AJ275" i="49"/>
  <c r="S275" i="49"/>
  <c r="Y275" i="49" s="1"/>
  <c r="AE275" i="49"/>
  <c r="M277" i="49"/>
  <c r="K277" i="49"/>
  <c r="AK88" i="49"/>
  <c r="AF88" i="49"/>
  <c r="T88" i="49"/>
  <c r="Z88" i="49" s="1"/>
  <c r="J88" i="49"/>
  <c r="V134" i="49"/>
  <c r="AB134" i="49" s="1"/>
  <c r="AH134" i="49"/>
  <c r="AM134" i="49"/>
  <c r="N134" i="49"/>
  <c r="AR366" i="49"/>
  <c r="X41" i="49"/>
  <c r="AA41" i="49"/>
  <c r="X323" i="49"/>
  <c r="AA323" i="49"/>
  <c r="AG44" i="49"/>
  <c r="M89" i="49"/>
  <c r="AK367" i="49"/>
  <c r="AF367" i="49"/>
  <c r="T367" i="49"/>
  <c r="Z367" i="49" s="1"/>
  <c r="J367" i="49"/>
  <c r="AQ231" i="49"/>
  <c r="G46" i="34" s="1"/>
  <c r="AD231" i="49"/>
  <c r="M323" i="49"/>
  <c r="K323" i="49"/>
  <c r="AG91" i="49"/>
  <c r="AS86" i="49"/>
  <c r="AK276" i="49"/>
  <c r="AF276" i="49"/>
  <c r="T276" i="49"/>
  <c r="Z276" i="49" s="1"/>
  <c r="J276" i="49"/>
  <c r="AD276" i="49"/>
  <c r="AQ276" i="49"/>
  <c r="H45" i="34" s="1"/>
  <c r="S41" i="49"/>
  <c r="Y41" i="49" s="1"/>
  <c r="AO41" i="49" s="1"/>
  <c r="P90" i="49"/>
  <c r="AI135" i="49"/>
  <c r="AN135" i="49"/>
  <c r="AF135" i="49"/>
  <c r="AK135" i="49"/>
  <c r="J135" i="49"/>
  <c r="X322" i="49"/>
  <c r="AA322" i="49"/>
  <c r="AS177" i="49"/>
  <c r="AK134" i="49"/>
  <c r="AF134" i="49"/>
  <c r="T134" i="49"/>
  <c r="Z134" i="49" s="1"/>
  <c r="J134" i="49"/>
  <c r="AE322" i="49"/>
  <c r="S322" i="49"/>
  <c r="Y322" i="49" s="1"/>
  <c r="AJ322" i="49"/>
  <c r="V367" i="49"/>
  <c r="AB367" i="49" s="1"/>
  <c r="AH367" i="49"/>
  <c r="AM367" i="49"/>
  <c r="N367" i="49"/>
  <c r="AE180" i="49"/>
  <c r="S180" i="49"/>
  <c r="Y180" i="49" s="1"/>
  <c r="AJ180" i="49"/>
  <c r="AO86" i="49"/>
  <c r="AS228" i="49"/>
  <c r="F182" i="49"/>
  <c r="T322" i="49"/>
  <c r="Z322" i="49" s="1"/>
  <c r="AP322" i="49" s="1"/>
  <c r="R90" i="49"/>
  <c r="U90" i="49" s="1"/>
  <c r="H90" i="49"/>
  <c r="N47" i="31"/>
  <c r="L48" i="31"/>
  <c r="J48" i="31"/>
  <c r="K48" i="31" s="1"/>
  <c r="M48" i="31"/>
  <c r="AF369" i="49" l="1"/>
  <c r="AR230" i="49"/>
  <c r="AO40" i="49"/>
  <c r="AO366" i="49"/>
  <c r="AR41" i="49"/>
  <c r="AO322" i="49"/>
  <c r="AP369" i="49"/>
  <c r="AO368" i="49"/>
  <c r="AR322" i="49"/>
  <c r="AS275" i="49"/>
  <c r="W135" i="49"/>
  <c r="AC135" i="49" s="1"/>
  <c r="AK231" i="49"/>
  <c r="AF231" i="49"/>
  <c r="J231" i="49"/>
  <c r="T231" i="49"/>
  <c r="Z231" i="49" s="1"/>
  <c r="P137" i="49"/>
  <c r="M137" i="49" s="1"/>
  <c r="N137" i="49" s="1"/>
  <c r="AH231" i="49"/>
  <c r="AM231" i="49"/>
  <c r="V231" i="49"/>
  <c r="AB231" i="49" s="1"/>
  <c r="AR231" i="49" s="1"/>
  <c r="N231" i="49"/>
  <c r="AO180" i="49"/>
  <c r="AN230" i="49"/>
  <c r="AI230" i="49"/>
  <c r="W230" i="49"/>
  <c r="AC230" i="49" s="1"/>
  <c r="AS230" i="49" s="1"/>
  <c r="T135" i="49"/>
  <c r="Z135" i="49" s="1"/>
  <c r="AR134" i="49"/>
  <c r="AS366" i="49"/>
  <c r="AR179" i="49"/>
  <c r="AO178" i="49"/>
  <c r="AP367" i="49"/>
  <c r="AP88" i="49"/>
  <c r="AG45" i="49"/>
  <c r="AG139" i="49"/>
  <c r="AR276" i="49"/>
  <c r="AG92" i="49"/>
  <c r="AP134" i="49"/>
  <c r="AS321" i="49"/>
  <c r="F45" i="49"/>
  <c r="G45" i="49" s="1"/>
  <c r="G92" i="49"/>
  <c r="O92" i="49"/>
  <c r="F93" i="49"/>
  <c r="AK181" i="49"/>
  <c r="AF181" i="49"/>
  <c r="J181" i="49"/>
  <c r="AI180" i="49"/>
  <c r="AN180" i="49"/>
  <c r="W180" i="49"/>
  <c r="AC180" i="49" s="1"/>
  <c r="K90" i="49"/>
  <c r="M90" i="49"/>
  <c r="AD41" i="49"/>
  <c r="AQ41" i="49"/>
  <c r="C40" i="34" s="1"/>
  <c r="AD42" i="49"/>
  <c r="AQ42" i="49"/>
  <c r="C41" i="34" s="1"/>
  <c r="K43" i="49"/>
  <c r="M43" i="49"/>
  <c r="AA89" i="49"/>
  <c r="X89" i="49"/>
  <c r="AD180" i="49"/>
  <c r="AQ180" i="49"/>
  <c r="F41" i="34" s="1"/>
  <c r="AE367" i="49"/>
  <c r="S367" i="49"/>
  <c r="Y367" i="49" s="1"/>
  <c r="AJ367" i="49"/>
  <c r="AE88" i="49"/>
  <c r="AJ88" i="49"/>
  <c r="S88" i="49"/>
  <c r="Y88" i="49" s="1"/>
  <c r="AE369" i="49"/>
  <c r="S369" i="49"/>
  <c r="Y369" i="49" s="1"/>
  <c r="AJ369" i="49"/>
  <c r="X90" i="49"/>
  <c r="AA90" i="49"/>
  <c r="AO275" i="49"/>
  <c r="AI367" i="49"/>
  <c r="W367" i="49"/>
  <c r="AC367" i="49" s="1"/>
  <c r="AN367" i="49"/>
  <c r="AE134" i="49"/>
  <c r="S134" i="49"/>
  <c r="Y134" i="49" s="1"/>
  <c r="AJ134" i="49"/>
  <c r="AJ135" i="49"/>
  <c r="AE135" i="49"/>
  <c r="S135" i="49"/>
  <c r="Y135" i="49" s="1"/>
  <c r="AD368" i="49"/>
  <c r="AQ368" i="49"/>
  <c r="J45" i="34" s="1"/>
  <c r="V135" i="49"/>
  <c r="AB135" i="49" s="1"/>
  <c r="AR135" i="49" s="1"/>
  <c r="W41" i="49"/>
  <c r="AC41" i="49" s="1"/>
  <c r="AN41" i="49"/>
  <c r="AI41" i="49"/>
  <c r="R181" i="49"/>
  <c r="U181" i="49" s="1"/>
  <c r="H181" i="49"/>
  <c r="AA43" i="49"/>
  <c r="X43" i="49"/>
  <c r="O182" i="49"/>
  <c r="P182" i="49" s="1"/>
  <c r="M182" i="49" s="1"/>
  <c r="G182" i="49"/>
  <c r="Q184" i="49"/>
  <c r="AG184" i="49" s="1"/>
  <c r="F183" i="49"/>
  <c r="F184" i="49" s="1"/>
  <c r="F185" i="49" s="1"/>
  <c r="R137" i="49"/>
  <c r="U137" i="49" s="1"/>
  <c r="H137" i="49"/>
  <c r="AD369" i="49"/>
  <c r="AQ369" i="49"/>
  <c r="J46" i="34" s="1"/>
  <c r="O138" i="49"/>
  <c r="G138" i="49"/>
  <c r="Q185" i="49"/>
  <c r="AG185" i="49" s="1"/>
  <c r="AR180" i="49"/>
  <c r="AK42" i="49"/>
  <c r="T42" i="49"/>
  <c r="Z42" i="49" s="1"/>
  <c r="AF42" i="49"/>
  <c r="J42" i="49"/>
  <c r="AI369" i="49"/>
  <c r="W369" i="49"/>
  <c r="AC369" i="49" s="1"/>
  <c r="AN369" i="49"/>
  <c r="AS368" i="49"/>
  <c r="S89" i="49"/>
  <c r="Y89" i="49" s="1"/>
  <c r="AE89" i="49"/>
  <c r="AJ89" i="49"/>
  <c r="AQ322" i="49"/>
  <c r="I45" i="34" s="1"/>
  <c r="AD322" i="49"/>
  <c r="X136" i="49"/>
  <c r="AA136" i="49"/>
  <c r="AI134" i="49"/>
  <c r="AN134" i="49"/>
  <c r="W134" i="49"/>
  <c r="AC134" i="49" s="1"/>
  <c r="G91" i="49"/>
  <c r="O91" i="49"/>
  <c r="P91" i="49" s="1"/>
  <c r="AR367" i="49"/>
  <c r="AJ276" i="49"/>
  <c r="AE276" i="49"/>
  <c r="S276" i="49"/>
  <c r="Y276" i="49" s="1"/>
  <c r="V323" i="49"/>
  <c r="AB323" i="49" s="1"/>
  <c r="AM323" i="49"/>
  <c r="AH323" i="49"/>
  <c r="N323" i="49"/>
  <c r="AM89" i="49"/>
  <c r="V89" i="49"/>
  <c r="AB89" i="49" s="1"/>
  <c r="AH89" i="49"/>
  <c r="N89" i="49"/>
  <c r="O44" i="49"/>
  <c r="P44" i="49" s="1"/>
  <c r="K44" i="49" s="1"/>
  <c r="J44" i="49" s="1"/>
  <c r="G44" i="49"/>
  <c r="AL138" i="49"/>
  <c r="AH42" i="49"/>
  <c r="AM42" i="49"/>
  <c r="V42" i="49"/>
  <c r="AB42" i="49" s="1"/>
  <c r="N42" i="49"/>
  <c r="AL183" i="49"/>
  <c r="AR369" i="49"/>
  <c r="S179" i="49"/>
  <c r="Y179" i="49" s="1"/>
  <c r="AJ179" i="49"/>
  <c r="AE179" i="49"/>
  <c r="T89" i="49"/>
  <c r="Z89" i="49" s="1"/>
  <c r="AP89" i="49" s="1"/>
  <c r="AP135" i="49"/>
  <c r="T323" i="49"/>
  <c r="Z323" i="49" s="1"/>
  <c r="AK323" i="49"/>
  <c r="AF323" i="49"/>
  <c r="J323" i="49"/>
  <c r="AS135" i="49"/>
  <c r="AK277" i="49"/>
  <c r="AF277" i="49"/>
  <c r="T277" i="49"/>
  <c r="Z277" i="49" s="1"/>
  <c r="J277" i="49"/>
  <c r="W88" i="49"/>
  <c r="AC88" i="49" s="1"/>
  <c r="AN88" i="49"/>
  <c r="AI88" i="49"/>
  <c r="AI322" i="49"/>
  <c r="W322" i="49"/>
  <c r="AC322" i="49" s="1"/>
  <c r="AN322" i="49"/>
  <c r="AS178" i="49"/>
  <c r="M181" i="49"/>
  <c r="Q46" i="49"/>
  <c r="AG46" i="49" s="1"/>
  <c r="F46" i="49"/>
  <c r="W179" i="49"/>
  <c r="AC179" i="49" s="1"/>
  <c r="AN179" i="49"/>
  <c r="AI179" i="49"/>
  <c r="AP276" i="49"/>
  <c r="AQ323" i="49"/>
  <c r="I46" i="34" s="1"/>
  <c r="AD323" i="49"/>
  <c r="AM277" i="49"/>
  <c r="AH277" i="49"/>
  <c r="V277" i="49"/>
  <c r="AB277" i="49" s="1"/>
  <c r="N277" i="49"/>
  <c r="G139" i="49"/>
  <c r="O139" i="49"/>
  <c r="AN276" i="49"/>
  <c r="AI276" i="49"/>
  <c r="W276" i="49"/>
  <c r="AC276" i="49" s="1"/>
  <c r="AR88" i="49"/>
  <c r="X135" i="49"/>
  <c r="AA135" i="49"/>
  <c r="Q47" i="49"/>
  <c r="AL47" i="49" s="1"/>
  <c r="K136" i="49"/>
  <c r="M136" i="49"/>
  <c r="AG93" i="49"/>
  <c r="AP179" i="49"/>
  <c r="N48" i="31"/>
  <c r="AM137" i="49" l="1"/>
  <c r="AH137" i="49"/>
  <c r="P138" i="49"/>
  <c r="M138" i="49" s="1"/>
  <c r="N138" i="49" s="1"/>
  <c r="M44" i="49"/>
  <c r="N44" i="49" s="1"/>
  <c r="AS179" i="49"/>
  <c r="AP277" i="49"/>
  <c r="AR42" i="49"/>
  <c r="AP231" i="49"/>
  <c r="K137" i="49"/>
  <c r="AS41" i="49"/>
  <c r="AO134" i="49"/>
  <c r="AP42" i="49"/>
  <c r="AR277" i="49"/>
  <c r="AS322" i="49"/>
  <c r="S231" i="49"/>
  <c r="Y231" i="49" s="1"/>
  <c r="AJ231" i="49"/>
  <c r="AE231" i="49"/>
  <c r="AR89" i="49"/>
  <c r="AS276" i="49"/>
  <c r="K138" i="49"/>
  <c r="W231" i="49"/>
  <c r="AC231" i="49" s="1"/>
  <c r="AN231" i="49"/>
  <c r="AI231" i="49"/>
  <c r="AP323" i="49"/>
  <c r="O45" i="49"/>
  <c r="P45" i="49" s="1"/>
  <c r="AO179" i="49"/>
  <c r="AO89" i="49"/>
  <c r="AS180" i="49"/>
  <c r="AO276" i="49"/>
  <c r="AM138" i="49"/>
  <c r="AH138" i="49"/>
  <c r="K91" i="49"/>
  <c r="M91" i="49"/>
  <c r="AM182" i="49"/>
  <c r="AH182" i="49"/>
  <c r="N182" i="49"/>
  <c r="R182" i="49"/>
  <c r="U182" i="49" s="1"/>
  <c r="H182" i="49"/>
  <c r="R45" i="49"/>
  <c r="U45" i="49" s="1"/>
  <c r="H45" i="49"/>
  <c r="AD135" i="49"/>
  <c r="AQ135" i="49"/>
  <c r="E42" i="34" s="1"/>
  <c r="AL46" i="49"/>
  <c r="AJ44" i="49"/>
  <c r="AE44" i="49"/>
  <c r="H91" i="49"/>
  <c r="R91" i="49"/>
  <c r="U91" i="49" s="1"/>
  <c r="R138" i="49"/>
  <c r="U138" i="49" s="1"/>
  <c r="H138" i="49"/>
  <c r="O184" i="49"/>
  <c r="G184" i="49"/>
  <c r="AO88" i="49"/>
  <c r="AD89" i="49"/>
  <c r="AQ89" i="49"/>
  <c r="D42" i="34" s="1"/>
  <c r="O93" i="49"/>
  <c r="G93" i="49"/>
  <c r="AM44" i="49"/>
  <c r="AH44" i="49"/>
  <c r="AI323" i="49"/>
  <c r="AN323" i="49"/>
  <c r="W323" i="49"/>
  <c r="AC323" i="49" s="1"/>
  <c r="AS134" i="49"/>
  <c r="G185" i="49"/>
  <c r="O185" i="49"/>
  <c r="AL184" i="49"/>
  <c r="AQ90" i="49"/>
  <c r="D43" i="34" s="1"/>
  <c r="AD90" i="49"/>
  <c r="AM43" i="49"/>
  <c r="AH43" i="49"/>
  <c r="V43" i="49"/>
  <c r="AB43" i="49" s="1"/>
  <c r="N43" i="49"/>
  <c r="T181" i="49"/>
  <c r="Z181" i="49" s="1"/>
  <c r="AP181" i="49" s="1"/>
  <c r="AE181" i="49"/>
  <c r="AJ181" i="49"/>
  <c r="S181" i="49"/>
  <c r="Y181" i="49" s="1"/>
  <c r="X137" i="49"/>
  <c r="AA137" i="49"/>
  <c r="AQ43" i="49"/>
  <c r="C42" i="34" s="1"/>
  <c r="AD43" i="49"/>
  <c r="T43" i="49"/>
  <c r="Z43" i="49" s="1"/>
  <c r="AF43" i="49"/>
  <c r="AK43" i="49"/>
  <c r="J43" i="49"/>
  <c r="AM90" i="49"/>
  <c r="AH90" i="49"/>
  <c r="V90" i="49"/>
  <c r="AB90" i="49" s="1"/>
  <c r="N90" i="49"/>
  <c r="AF138" i="49"/>
  <c r="AK138" i="49"/>
  <c r="AK44" i="49"/>
  <c r="AF44" i="49"/>
  <c r="AL185" i="49"/>
  <c r="G183" i="49"/>
  <c r="O183" i="49"/>
  <c r="P183" i="49" s="1"/>
  <c r="M183" i="49" s="1"/>
  <c r="AO367" i="49"/>
  <c r="AF90" i="49"/>
  <c r="T90" i="49"/>
  <c r="Z90" i="49" s="1"/>
  <c r="AK90" i="49"/>
  <c r="J90" i="49"/>
  <c r="W42" i="49"/>
  <c r="AC42" i="49" s="1"/>
  <c r="AI42" i="49"/>
  <c r="AN42" i="49"/>
  <c r="V181" i="49"/>
  <c r="AB181" i="49" s="1"/>
  <c r="AM181" i="49"/>
  <c r="AH181" i="49"/>
  <c r="N181" i="49"/>
  <c r="AG47" i="49"/>
  <c r="AN137" i="49"/>
  <c r="AI137" i="49"/>
  <c r="W137" i="49"/>
  <c r="AC137" i="49" s="1"/>
  <c r="AS88" i="49"/>
  <c r="AE323" i="49"/>
  <c r="S323" i="49"/>
  <c r="Y323" i="49" s="1"/>
  <c r="AJ323" i="49"/>
  <c r="AR323" i="49"/>
  <c r="AQ136" i="49"/>
  <c r="E43" i="34" s="1"/>
  <c r="AD136" i="49"/>
  <c r="J138" i="49"/>
  <c r="T137" i="49"/>
  <c r="Z137" i="49" s="1"/>
  <c r="AA181" i="49"/>
  <c r="X181" i="49"/>
  <c r="AO369" i="49"/>
  <c r="V137" i="49"/>
  <c r="AB137" i="49" s="1"/>
  <c r="AR137" i="49" s="1"/>
  <c r="AJ42" i="49"/>
  <c r="AE42" i="49"/>
  <c r="S42" i="49"/>
  <c r="Y42" i="49" s="1"/>
  <c r="R44" i="49"/>
  <c r="U44" i="49" s="1"/>
  <c r="H44" i="49"/>
  <c r="AM136" i="49"/>
  <c r="V136" i="49"/>
  <c r="AB136" i="49" s="1"/>
  <c r="AH136" i="49"/>
  <c r="N136" i="49"/>
  <c r="AF136" i="49"/>
  <c r="T136" i="49"/>
  <c r="Z136" i="49" s="1"/>
  <c r="AK136" i="49"/>
  <c r="J136" i="49"/>
  <c r="H139" i="49"/>
  <c r="R139" i="49"/>
  <c r="U139" i="49" s="1"/>
  <c r="AJ277" i="49"/>
  <c r="AE277" i="49"/>
  <c r="S277" i="49"/>
  <c r="Y277" i="49" s="1"/>
  <c r="AN89" i="49"/>
  <c r="W89" i="49"/>
  <c r="AC89" i="49" s="1"/>
  <c r="AI89" i="49"/>
  <c r="AS369" i="49"/>
  <c r="K182" i="49"/>
  <c r="P92" i="49"/>
  <c r="O46" i="49"/>
  <c r="G46" i="49"/>
  <c r="AI44" i="49"/>
  <c r="AN44" i="49"/>
  <c r="F47" i="49"/>
  <c r="AI277" i="49"/>
  <c r="W277" i="49"/>
  <c r="AC277" i="49" s="1"/>
  <c r="AN277" i="49"/>
  <c r="AO135" i="49"/>
  <c r="AS367" i="49"/>
  <c r="R92" i="49"/>
  <c r="U92" i="49" s="1"/>
  <c r="H92" i="49"/>
  <c r="P139" i="49" l="1"/>
  <c r="K139" i="49" s="1"/>
  <c r="AO42" i="49"/>
  <c r="AS42" i="49"/>
  <c r="AK137" i="49"/>
  <c r="AF137" i="49"/>
  <c r="AP137" i="49" s="1"/>
  <c r="J137" i="49"/>
  <c r="AP90" i="49"/>
  <c r="M139" i="49"/>
  <c r="AF139" i="49"/>
  <c r="AO231" i="49"/>
  <c r="AS231" i="49"/>
  <c r="AP136" i="49"/>
  <c r="AR90" i="49"/>
  <c r="AR43" i="49"/>
  <c r="AS137" i="49"/>
  <c r="AP43" i="49"/>
  <c r="P184" i="49"/>
  <c r="K184" i="49" s="1"/>
  <c r="AO277" i="49"/>
  <c r="AR136" i="49"/>
  <c r="AO181" i="49"/>
  <c r="AM183" i="49"/>
  <c r="AH183" i="49"/>
  <c r="N183" i="49"/>
  <c r="X44" i="49"/>
  <c r="AA44" i="49"/>
  <c r="AD181" i="49"/>
  <c r="AQ181" i="49"/>
  <c r="F42" i="34" s="1"/>
  <c r="K183" i="49"/>
  <c r="O47" i="49"/>
  <c r="G47" i="49"/>
  <c r="AD137" i="49"/>
  <c r="AQ137" i="49"/>
  <c r="E44" i="34" s="1"/>
  <c r="X138" i="49"/>
  <c r="AA138" i="49"/>
  <c r="AM91" i="49"/>
  <c r="V91" i="49"/>
  <c r="AB91" i="49" s="1"/>
  <c r="AH91" i="49"/>
  <c r="N91" i="49"/>
  <c r="AR181" i="49"/>
  <c r="R183" i="49"/>
  <c r="U183" i="49" s="1"/>
  <c r="H183" i="49"/>
  <c r="AJ43" i="49"/>
  <c r="S43" i="49"/>
  <c r="Y43" i="49" s="1"/>
  <c r="AE43" i="49"/>
  <c r="V44" i="49"/>
  <c r="AB44" i="49" s="1"/>
  <c r="AR44" i="49" s="1"/>
  <c r="X91" i="49"/>
  <c r="AA91" i="49"/>
  <c r="AK91" i="49"/>
  <c r="AF91" i="49"/>
  <c r="T91" i="49"/>
  <c r="Z91" i="49" s="1"/>
  <c r="J91" i="49"/>
  <c r="R46" i="49"/>
  <c r="U46" i="49" s="1"/>
  <c r="H46" i="49"/>
  <c r="P46" i="49"/>
  <c r="M92" i="49"/>
  <c r="K92" i="49"/>
  <c r="T139" i="49"/>
  <c r="Z139" i="49" s="1"/>
  <c r="AI182" i="49"/>
  <c r="W182" i="49"/>
  <c r="AC182" i="49" s="1"/>
  <c r="AN182" i="49"/>
  <c r="AN138" i="49"/>
  <c r="W138" i="49"/>
  <c r="AC138" i="49" s="1"/>
  <c r="AI138" i="49"/>
  <c r="X92" i="49"/>
  <c r="AA92" i="49"/>
  <c r="W136" i="49"/>
  <c r="AC136" i="49" s="1"/>
  <c r="AI136" i="49"/>
  <c r="AN136" i="49"/>
  <c r="X139" i="49"/>
  <c r="AA139" i="49"/>
  <c r="T44" i="49"/>
  <c r="Z44" i="49" s="1"/>
  <c r="AP44" i="49" s="1"/>
  <c r="H185" i="49"/>
  <c r="R185" i="49"/>
  <c r="U185" i="49" s="1"/>
  <c r="AA45" i="49"/>
  <c r="X45" i="49"/>
  <c r="K45" i="49"/>
  <c r="M45" i="49"/>
  <c r="AJ138" i="49"/>
  <c r="AE138" i="49"/>
  <c r="S138" i="49"/>
  <c r="Y138" i="49" s="1"/>
  <c r="W44" i="49"/>
  <c r="AC44" i="49" s="1"/>
  <c r="AS44" i="49" s="1"/>
  <c r="AF182" i="49"/>
  <c r="AK182" i="49"/>
  <c r="T182" i="49"/>
  <c r="Z182" i="49" s="1"/>
  <c r="J182" i="49"/>
  <c r="W90" i="49"/>
  <c r="AC90" i="49" s="1"/>
  <c r="AN90" i="49"/>
  <c r="AI90" i="49"/>
  <c r="H93" i="49"/>
  <c r="R93" i="49"/>
  <c r="U93" i="49" s="1"/>
  <c r="R184" i="49"/>
  <c r="U184" i="49" s="1"/>
  <c r="H184" i="49"/>
  <c r="V182" i="49"/>
  <c r="AB182" i="49" s="1"/>
  <c r="AR182" i="49" s="1"/>
  <c r="AE136" i="49"/>
  <c r="AJ136" i="49"/>
  <c r="S136" i="49"/>
  <c r="Y136" i="49" s="1"/>
  <c r="AS323" i="49"/>
  <c r="P93" i="49"/>
  <c r="S44" i="49"/>
  <c r="Y44" i="49" s="1"/>
  <c r="AO44" i="49" s="1"/>
  <c r="X182" i="49"/>
  <c r="AA182" i="49"/>
  <c r="AS277" i="49"/>
  <c r="AS89" i="49"/>
  <c r="AO323" i="49"/>
  <c r="AI181" i="49"/>
  <c r="AN181" i="49"/>
  <c r="W181" i="49"/>
  <c r="AC181" i="49" s="1"/>
  <c r="AJ90" i="49"/>
  <c r="AE90" i="49"/>
  <c r="S90" i="49"/>
  <c r="Y90" i="49" s="1"/>
  <c r="T138" i="49"/>
  <c r="Z138" i="49" s="1"/>
  <c r="AP138" i="49" s="1"/>
  <c r="AN43" i="49"/>
  <c r="AI43" i="49"/>
  <c r="W43" i="49"/>
  <c r="AC43" i="49" s="1"/>
  <c r="V138" i="49"/>
  <c r="AB138" i="49" s="1"/>
  <c r="AR138" i="49" s="1"/>
  <c r="J139" i="49" l="1"/>
  <c r="AK139" i="49"/>
  <c r="AP139" i="49" s="1"/>
  <c r="AS138" i="49"/>
  <c r="N139" i="49"/>
  <c r="AM139" i="49"/>
  <c r="AH139" i="49"/>
  <c r="AE137" i="49"/>
  <c r="S137" i="49"/>
  <c r="Y137" i="49" s="1"/>
  <c r="AJ137" i="49"/>
  <c r="V139" i="49"/>
  <c r="AB139" i="49" s="1"/>
  <c r="AS136" i="49"/>
  <c r="P185" i="49"/>
  <c r="K185" i="49" s="1"/>
  <c r="AO43" i="49"/>
  <c r="M184" i="49"/>
  <c r="AM184" i="49" s="1"/>
  <c r="AS43" i="49"/>
  <c r="AS181" i="49"/>
  <c r="AP182" i="49"/>
  <c r="AS90" i="49"/>
  <c r="AP91" i="49"/>
  <c r="AO90" i="49"/>
  <c r="P47" i="49"/>
  <c r="K47" i="49" s="1"/>
  <c r="J47" i="49" s="1"/>
  <c r="AE47" i="49" s="1"/>
  <c r="AO136" i="49"/>
  <c r="AO138" i="49"/>
  <c r="AR91" i="49"/>
  <c r="AK45" i="49"/>
  <c r="AF45" i="49"/>
  <c r="T45" i="49"/>
  <c r="Z45" i="49" s="1"/>
  <c r="J45" i="49"/>
  <c r="M185" i="49"/>
  <c r="AE91" i="49"/>
  <c r="S91" i="49"/>
  <c r="Y91" i="49" s="1"/>
  <c r="AJ91" i="49"/>
  <c r="AQ182" i="49"/>
  <c r="F43" i="34" s="1"/>
  <c r="AD182" i="49"/>
  <c r="R47" i="49"/>
  <c r="U47" i="49" s="1"/>
  <c r="H47" i="49"/>
  <c r="AN183" i="49"/>
  <c r="W183" i="49"/>
  <c r="AC183" i="49" s="1"/>
  <c r="AI183" i="49"/>
  <c r="AQ45" i="49"/>
  <c r="C44" i="34" s="1"/>
  <c r="AD45" i="49"/>
  <c r="AQ138" i="49"/>
  <c r="E45" i="34" s="1"/>
  <c r="AD138" i="49"/>
  <c r="AA185" i="49"/>
  <c r="X185" i="49"/>
  <c r="AF92" i="49"/>
  <c r="AK92" i="49"/>
  <c r="T92" i="49"/>
  <c r="Z92" i="49" s="1"/>
  <c r="J92" i="49"/>
  <c r="K93" i="49"/>
  <c r="M93" i="49"/>
  <c r="V92" i="49"/>
  <c r="AB92" i="49" s="1"/>
  <c r="AM92" i="49"/>
  <c r="AH92" i="49"/>
  <c r="N92" i="49"/>
  <c r="AD91" i="49"/>
  <c r="AQ91" i="49"/>
  <c r="D44" i="34" s="1"/>
  <c r="X183" i="49"/>
  <c r="AA183" i="49"/>
  <c r="AK183" i="49"/>
  <c r="T183" i="49"/>
  <c r="Z183" i="49" s="1"/>
  <c r="AF183" i="49"/>
  <c r="J183" i="49"/>
  <c r="V183" i="49"/>
  <c r="AB183" i="49" s="1"/>
  <c r="AR183" i="49" s="1"/>
  <c r="AE182" i="49"/>
  <c r="S182" i="49"/>
  <c r="Y182" i="49" s="1"/>
  <c r="AJ182" i="49"/>
  <c r="M46" i="49"/>
  <c r="K46" i="49"/>
  <c r="X184" i="49"/>
  <c r="AA184" i="49"/>
  <c r="AD92" i="49"/>
  <c r="AQ92" i="49"/>
  <c r="D45" i="34" s="1"/>
  <c r="AS182" i="49"/>
  <c r="AI91" i="49"/>
  <c r="W91" i="49"/>
  <c r="AC91" i="49" s="1"/>
  <c r="AN91" i="49"/>
  <c r="V184" i="49"/>
  <c r="AB184" i="49" s="1"/>
  <c r="AH184" i="49"/>
  <c r="X93" i="49"/>
  <c r="AA93" i="49"/>
  <c r="V45" i="49"/>
  <c r="AB45" i="49" s="1"/>
  <c r="AM45" i="49"/>
  <c r="AH45" i="49"/>
  <c r="N45" i="49"/>
  <c r="AQ139" i="49"/>
  <c r="E46" i="34" s="1"/>
  <c r="AD139" i="49"/>
  <c r="X46" i="49"/>
  <c r="AA46" i="49"/>
  <c r="M47" i="49"/>
  <c r="AQ44" i="49"/>
  <c r="C43" i="34" s="1"/>
  <c r="AD44" i="49"/>
  <c r="AF184" i="49"/>
  <c r="AK184" i="49"/>
  <c r="T184" i="49"/>
  <c r="Z184" i="49" s="1"/>
  <c r="J184" i="49"/>
  <c r="AK47" i="49" l="1"/>
  <c r="N184" i="49"/>
  <c r="AP92" i="49"/>
  <c r="AO182" i="49"/>
  <c r="AJ47" i="49"/>
  <c r="AR139" i="49"/>
  <c r="AE139" i="49"/>
  <c r="S139" i="49"/>
  <c r="Y139" i="49" s="1"/>
  <c r="AJ139" i="49"/>
  <c r="AF47" i="49"/>
  <c r="AP184" i="49"/>
  <c r="AO137" i="49"/>
  <c r="AI139" i="49"/>
  <c r="AN139" i="49"/>
  <c r="W139" i="49"/>
  <c r="AC139" i="49" s="1"/>
  <c r="AR92" i="49"/>
  <c r="AP45" i="49"/>
  <c r="AR45" i="49"/>
  <c r="X47" i="49"/>
  <c r="AA47" i="49"/>
  <c r="AJ45" i="49"/>
  <c r="AE45" i="49"/>
  <c r="S45" i="49"/>
  <c r="Y45" i="49" s="1"/>
  <c r="V47" i="49"/>
  <c r="AB47" i="49" s="1"/>
  <c r="AM47" i="49"/>
  <c r="AH47" i="49"/>
  <c r="N47" i="49"/>
  <c r="AD46" i="49"/>
  <c r="AQ46" i="49"/>
  <c r="C45" i="34" s="1"/>
  <c r="AS91" i="49"/>
  <c r="AD183" i="49"/>
  <c r="AQ183" i="49"/>
  <c r="F44" i="34" s="1"/>
  <c r="AI184" i="49"/>
  <c r="W184" i="49"/>
  <c r="AC184" i="49" s="1"/>
  <c r="AN184" i="49"/>
  <c r="AM93" i="49"/>
  <c r="AH93" i="49"/>
  <c r="V93" i="49"/>
  <c r="AB93" i="49" s="1"/>
  <c r="N93" i="49"/>
  <c r="AQ185" i="49"/>
  <c r="F46" i="34" s="1"/>
  <c r="AD185" i="49"/>
  <c r="AO91" i="49"/>
  <c r="AP183" i="49"/>
  <c r="S184" i="49"/>
  <c r="Y184" i="49" s="1"/>
  <c r="AJ184" i="49"/>
  <c r="AE184" i="49"/>
  <c r="AD93" i="49"/>
  <c r="AQ93" i="49"/>
  <c r="D46" i="34" s="1"/>
  <c r="AK93" i="49"/>
  <c r="AF93" i="49"/>
  <c r="T93" i="49"/>
  <c r="Z93" i="49" s="1"/>
  <c r="J93" i="49"/>
  <c r="T47" i="49"/>
  <c r="Z47" i="49" s="1"/>
  <c r="AS183" i="49"/>
  <c r="S47" i="49"/>
  <c r="Y47" i="49" s="1"/>
  <c r="AO47" i="49" s="1"/>
  <c r="AF46" i="49"/>
  <c r="AK46" i="49"/>
  <c r="T46" i="49"/>
  <c r="Z46" i="49" s="1"/>
  <c r="J46" i="49"/>
  <c r="AM46" i="49"/>
  <c r="AH46" i="49"/>
  <c r="V46" i="49"/>
  <c r="AB46" i="49" s="1"/>
  <c r="N46" i="49"/>
  <c r="AD184" i="49"/>
  <c r="AQ184" i="49"/>
  <c r="F45" i="34" s="1"/>
  <c r="AE92" i="49"/>
  <c r="S92" i="49"/>
  <c r="Y92" i="49" s="1"/>
  <c r="AJ92" i="49"/>
  <c r="AF185" i="49"/>
  <c r="AK185" i="49"/>
  <c r="T185" i="49"/>
  <c r="Z185" i="49" s="1"/>
  <c r="J185" i="49"/>
  <c r="AI45" i="49"/>
  <c r="W45" i="49"/>
  <c r="AC45" i="49" s="1"/>
  <c r="AN45" i="49"/>
  <c r="AR184" i="49"/>
  <c r="S183" i="49"/>
  <c r="Y183" i="49" s="1"/>
  <c r="AJ183" i="49"/>
  <c r="AE183" i="49"/>
  <c r="W92" i="49"/>
  <c r="AC92" i="49" s="1"/>
  <c r="AN92" i="49"/>
  <c r="AI92" i="49"/>
  <c r="AH185" i="49"/>
  <c r="AM185" i="49"/>
  <c r="V185" i="49"/>
  <c r="AB185" i="49" s="1"/>
  <c r="N185" i="49"/>
  <c r="AO139" i="49" l="1"/>
  <c r="AO45" i="49"/>
  <c r="AS139" i="49"/>
  <c r="AR185" i="49"/>
  <c r="AP47" i="49"/>
  <c r="AP46" i="49"/>
  <c r="AR47" i="49"/>
  <c r="AP93" i="49"/>
  <c r="AS92" i="49"/>
  <c r="AS45" i="49"/>
  <c r="AO92" i="49"/>
  <c r="AP185" i="49"/>
  <c r="AO184" i="49"/>
  <c r="W93" i="49"/>
  <c r="AC93" i="49" s="1"/>
  <c r="AN93" i="49"/>
  <c r="AI93" i="49"/>
  <c r="AJ185" i="49"/>
  <c r="S185" i="49"/>
  <c r="Y185" i="49" s="1"/>
  <c r="AE185" i="49"/>
  <c r="AJ46" i="49"/>
  <c r="AE46" i="49"/>
  <c r="S46" i="49"/>
  <c r="Y46" i="49" s="1"/>
  <c r="AE93" i="49"/>
  <c r="AJ93" i="49"/>
  <c r="S93" i="49"/>
  <c r="Y93" i="49" s="1"/>
  <c r="AR93" i="49"/>
  <c r="W185" i="49"/>
  <c r="AC185" i="49" s="1"/>
  <c r="AN185" i="49"/>
  <c r="AI185" i="49"/>
  <c r="AN47" i="49"/>
  <c r="AI47" i="49"/>
  <c r="W47" i="49"/>
  <c r="AC47" i="49" s="1"/>
  <c r="AN46" i="49"/>
  <c r="AI46" i="49"/>
  <c r="W46" i="49"/>
  <c r="AC46" i="49" s="1"/>
  <c r="AS184" i="49"/>
  <c r="AD47" i="49"/>
  <c r="AQ47" i="49"/>
  <c r="C46" i="34" s="1"/>
  <c r="AO183" i="49"/>
  <c r="AR46" i="49"/>
  <c r="AS46" i="49" l="1"/>
  <c r="AO46" i="49"/>
  <c r="AO185" i="49"/>
  <c r="AS47" i="49"/>
  <c r="AO93" i="49"/>
  <c r="AS93" i="49"/>
  <c r="AS185" i="49"/>
</calcChain>
</file>

<file path=xl/sharedStrings.xml><?xml version="1.0" encoding="utf-8"?>
<sst xmlns="http://schemas.openxmlformats.org/spreadsheetml/2006/main" count="980" uniqueCount="335">
  <si>
    <t>張り出し
上限金額</t>
    <rPh sb="0" eb="1">
      <t>ハ</t>
    </rPh>
    <rPh sb="2" eb="3">
      <t>ダ</t>
    </rPh>
    <phoneticPr fontId="5"/>
  </si>
  <si>
    <t>年齢</t>
    <rPh sb="0" eb="2">
      <t>ネンレイ</t>
    </rPh>
    <phoneticPr fontId="12"/>
  </si>
  <si>
    <t>青字＝入力セル</t>
    <rPh sb="0" eb="1">
      <t>アオ</t>
    </rPh>
    <rPh sb="1" eb="2">
      <t>ジ</t>
    </rPh>
    <rPh sb="3" eb="5">
      <t>ニュウリョク</t>
    </rPh>
    <phoneticPr fontId="5"/>
  </si>
  <si>
    <t>黒字＝自動計算セル</t>
    <rPh sb="0" eb="2">
      <t>クロジ</t>
    </rPh>
    <rPh sb="3" eb="5">
      <t>ジドウ</t>
    </rPh>
    <rPh sb="5" eb="7">
      <t>ケイサン</t>
    </rPh>
    <phoneticPr fontId="5"/>
  </si>
  <si>
    <t>　</t>
    <phoneticPr fontId="5"/>
  </si>
  <si>
    <t>このソフトウェアは次のことを確認の上、自己責任でお使い下さい！</t>
    <rPh sb="9" eb="10">
      <t>ツギ</t>
    </rPh>
    <rPh sb="14" eb="16">
      <t>カクニン</t>
    </rPh>
    <rPh sb="17" eb="18">
      <t>ウエ</t>
    </rPh>
    <rPh sb="19" eb="21">
      <t>ジコ</t>
    </rPh>
    <rPh sb="21" eb="23">
      <t>セキニン</t>
    </rPh>
    <rPh sb="25" eb="26">
      <t>ツカ</t>
    </rPh>
    <rPh sb="27" eb="28">
      <t>クダ</t>
    </rPh>
    <phoneticPr fontId="5"/>
  </si>
  <si>
    <t>１．免責について</t>
    <rPh sb="2" eb="4">
      <t>メンセキ</t>
    </rPh>
    <phoneticPr fontId="5"/>
  </si>
  <si>
    <t>　あなたがこのソフトウェアをご利用になることで生じたいかなる損害に対しても、</t>
    <rPh sb="23" eb="24">
      <t>ショウ</t>
    </rPh>
    <rPh sb="30" eb="32">
      <t>ソンガイ</t>
    </rPh>
    <rPh sb="33" eb="34">
      <t>タイ</t>
    </rPh>
    <phoneticPr fontId="5"/>
  </si>
  <si>
    <t>当方は一切の補償はいたしません。</t>
    <rPh sb="0" eb="2">
      <t>トウホウ</t>
    </rPh>
    <rPh sb="3" eb="5">
      <t>イッサイ</t>
    </rPh>
    <rPh sb="6" eb="8">
      <t>ホショウ</t>
    </rPh>
    <phoneticPr fontId="5"/>
  </si>
  <si>
    <t>２．解析・改造について</t>
    <rPh sb="2" eb="4">
      <t>カイセキ</t>
    </rPh>
    <rPh sb="5" eb="7">
      <t>カイゾウ</t>
    </rPh>
    <phoneticPr fontId="5"/>
  </si>
  <si>
    <t>　このソフトウェアはクライアントのニーズに合わせて自由に設計変更して</t>
    <rPh sb="21" eb="22">
      <t>ア</t>
    </rPh>
    <rPh sb="25" eb="27">
      <t>ジユウ</t>
    </rPh>
    <rPh sb="28" eb="30">
      <t>セッケイ</t>
    </rPh>
    <rPh sb="30" eb="32">
      <t>ヘンコウ</t>
    </rPh>
    <phoneticPr fontId="5"/>
  </si>
  <si>
    <t>ご使用下さい。</t>
    <rPh sb="1" eb="3">
      <t>シヨウ</t>
    </rPh>
    <rPh sb="3" eb="4">
      <t>クダ</t>
    </rPh>
    <phoneticPr fontId="5"/>
  </si>
  <si>
    <t>３．第三者への配布禁止</t>
    <rPh sb="2" eb="5">
      <t>ダイサンシャ</t>
    </rPh>
    <rPh sb="7" eb="9">
      <t>ハイフ</t>
    </rPh>
    <rPh sb="9" eb="11">
      <t>キンシ</t>
    </rPh>
    <phoneticPr fontId="5"/>
  </si>
  <si>
    <t>　このソフトウェアを複製して第三者に配布することは禁止いたします。</t>
    <rPh sb="10" eb="12">
      <t>フクセイ</t>
    </rPh>
    <rPh sb="14" eb="17">
      <t>ダイサンシャ</t>
    </rPh>
    <rPh sb="18" eb="20">
      <t>ハイフ</t>
    </rPh>
    <rPh sb="25" eb="27">
      <t>キンシ</t>
    </rPh>
    <phoneticPr fontId="5"/>
  </si>
  <si>
    <t>横井人事労務サポート事務所</t>
    <rPh sb="0" eb="2">
      <t>ヨコイ</t>
    </rPh>
    <rPh sb="2" eb="4">
      <t>ジンジ</t>
    </rPh>
    <rPh sb="4" eb="6">
      <t>ロウム</t>
    </rPh>
    <rPh sb="10" eb="13">
      <t>ジムショ</t>
    </rPh>
    <phoneticPr fontId="5"/>
  </si>
  <si>
    <t>　　横　井　明　徳</t>
    <rPh sb="2" eb="3">
      <t>ヨコ</t>
    </rPh>
    <rPh sb="4" eb="5">
      <t>セイ</t>
    </rPh>
    <rPh sb="6" eb="7">
      <t>メイ</t>
    </rPh>
    <rPh sb="8" eb="9">
      <t>トク</t>
    </rPh>
    <phoneticPr fontId="5"/>
  </si>
  <si>
    <t>　パスワードをご購入頂いた利用者の方も同様ですのでご注意下さい。</t>
    <rPh sb="8" eb="10">
      <t>コウニュウ</t>
    </rPh>
    <rPh sb="10" eb="11">
      <t>イタダ</t>
    </rPh>
    <rPh sb="13" eb="16">
      <t>リヨウシャ</t>
    </rPh>
    <rPh sb="17" eb="18">
      <t>カタ</t>
    </rPh>
    <rPh sb="19" eb="21">
      <t>ドウヨウ</t>
    </rPh>
    <rPh sb="26" eb="28">
      <t>チュウイ</t>
    </rPh>
    <rPh sb="28" eb="29">
      <t>クダ</t>
    </rPh>
    <phoneticPr fontId="5"/>
  </si>
  <si>
    <t>昇格昇給額</t>
    <rPh sb="0" eb="2">
      <t>ショウカク</t>
    </rPh>
    <phoneticPr fontId="5"/>
  </si>
  <si>
    <t>等級内昇級
昇給額</t>
    <rPh sb="0" eb="2">
      <t>トウキュウ</t>
    </rPh>
    <rPh sb="2" eb="3">
      <t>ナイ</t>
    </rPh>
    <rPh sb="3" eb="5">
      <t>ショウキュウ</t>
    </rPh>
    <rPh sb="6" eb="8">
      <t>ショウキュウ</t>
    </rPh>
    <rPh sb="8" eb="9">
      <t>ガク</t>
    </rPh>
    <phoneticPr fontId="5"/>
  </si>
  <si>
    <t>一般職群</t>
    <rPh sb="0" eb="2">
      <t>イッパン</t>
    </rPh>
    <rPh sb="2" eb="3">
      <t>ショク</t>
    </rPh>
    <rPh sb="3" eb="4">
      <t>グン</t>
    </rPh>
    <phoneticPr fontId="5"/>
  </si>
  <si>
    <t>総合職群</t>
    <rPh sb="0" eb="2">
      <t>ソウゴウ</t>
    </rPh>
    <rPh sb="2" eb="3">
      <t>ショク</t>
    </rPh>
    <rPh sb="3" eb="4">
      <t>グン</t>
    </rPh>
    <phoneticPr fontId="5"/>
  </si>
  <si>
    <t>管理職群</t>
    <rPh sb="0" eb="2">
      <t>カンリ</t>
    </rPh>
    <rPh sb="2" eb="3">
      <t>ショク</t>
    </rPh>
    <rPh sb="3" eb="4">
      <t>グン</t>
    </rPh>
    <phoneticPr fontId="5"/>
  </si>
  <si>
    <t>M</t>
    <phoneticPr fontId="5"/>
  </si>
  <si>
    <t>グレード</t>
    <phoneticPr fontId="5"/>
  </si>
  <si>
    <t>一般事務職
技術職
営業職</t>
    <rPh sb="0" eb="1">
      <t>イッパン</t>
    </rPh>
    <rPh sb="1" eb="3">
      <t>ジム</t>
    </rPh>
    <rPh sb="4" eb="5">
      <t>ショク</t>
    </rPh>
    <rPh sb="5" eb="7">
      <t>ギジュツ</t>
    </rPh>
    <rPh sb="8" eb="9">
      <t>ショク</t>
    </rPh>
    <rPh sb="9" eb="11">
      <t>エイギョウ</t>
    </rPh>
    <rPh sb="12" eb="13">
      <t>ショク</t>
    </rPh>
    <phoneticPr fontId="5"/>
  </si>
  <si>
    <t>S</t>
    <phoneticPr fontId="5"/>
  </si>
  <si>
    <t>定型・補助業務
現業職
定型事務職</t>
    <rPh sb="9" eb="10">
      <t>ショク</t>
    </rPh>
    <rPh sb="11" eb="13">
      <t>テイケイ</t>
    </rPh>
    <rPh sb="13" eb="15">
      <t>ジム</t>
    </rPh>
    <rPh sb="16" eb="17">
      <t>ショク</t>
    </rPh>
    <phoneticPr fontId="5"/>
  </si>
  <si>
    <t>熟練定型業務
熟練技能者
一般事務職</t>
    <rPh sb="7" eb="8">
      <t>ジュクレン</t>
    </rPh>
    <rPh sb="8" eb="11">
      <t>ギノウシャ</t>
    </rPh>
    <rPh sb="12" eb="14">
      <t>イッパン</t>
    </rPh>
    <rPh sb="14" eb="16">
      <t>ジム</t>
    </rPh>
    <rPh sb="17" eb="18">
      <t>ショク</t>
    </rPh>
    <phoneticPr fontId="5"/>
  </si>
  <si>
    <t>参照セル</t>
    <rPh sb="0" eb="2">
      <t>サンショウ</t>
    </rPh>
    <phoneticPr fontId="5"/>
  </si>
  <si>
    <t>管理・企画業務
【参考役職】
課長
次長</t>
    <rPh sb="16" eb="18">
      <t>カチョウ</t>
    </rPh>
    <rPh sb="19" eb="21">
      <t>ジチョウ</t>
    </rPh>
    <phoneticPr fontId="5"/>
  </si>
  <si>
    <t>判断指導業務
【参考役職】
職場リーダー</t>
    <rPh sb="2" eb="4">
      <t>シドウ</t>
    </rPh>
    <rPh sb="14" eb="15">
      <t>ショクバ</t>
    </rPh>
    <phoneticPr fontId="5"/>
  </si>
  <si>
    <t>高度専門職
（ﾌﾟﾛﾌｪｯｼｮﾅﾙ）
【参考役職】
専門課長代理</t>
    <rPh sb="0" eb="2">
      <t>コウド</t>
    </rPh>
    <rPh sb="2" eb="4">
      <t>センモン</t>
    </rPh>
    <rPh sb="4" eb="5">
      <t>ショク</t>
    </rPh>
    <rPh sb="27" eb="29">
      <t>センモン</t>
    </rPh>
    <rPh sb="29" eb="31">
      <t>カチョウ</t>
    </rPh>
    <rPh sb="31" eb="33">
      <t>ダイリ</t>
    </rPh>
    <phoneticPr fontId="5"/>
  </si>
  <si>
    <t>E</t>
    <phoneticPr fontId="5"/>
  </si>
  <si>
    <t>L</t>
    <phoneticPr fontId="5"/>
  </si>
  <si>
    <t>習熟昇給額
B</t>
    <phoneticPr fontId="5"/>
  </si>
  <si>
    <t>上限年数
C</t>
    <rPh sb="0" eb="2">
      <t>ジョウゲン</t>
    </rPh>
    <rPh sb="2" eb="4">
      <t>ネンスウ</t>
    </rPh>
    <phoneticPr fontId="5"/>
  </si>
  <si>
    <t>張り出し年数
D</t>
    <rPh sb="0" eb="1">
      <t>ハ</t>
    </rPh>
    <rPh sb="2" eb="3">
      <t>ダ</t>
    </rPh>
    <rPh sb="4" eb="6">
      <t>ネンスウ</t>
    </rPh>
    <phoneticPr fontId="5"/>
  </si>
  <si>
    <t>初号金額
A</t>
    <phoneticPr fontId="5"/>
  </si>
  <si>
    <t>高度事務職
高度技術職
企画営業職
【参考役職】
班長・主任</t>
    <rPh sb="0" eb="1">
      <t>コウド</t>
    </rPh>
    <rPh sb="1" eb="3">
      <t>ジム</t>
    </rPh>
    <rPh sb="3" eb="4">
      <t>ショク</t>
    </rPh>
    <rPh sb="6" eb="8">
      <t>コウド</t>
    </rPh>
    <rPh sb="8" eb="10">
      <t>ギジュツ</t>
    </rPh>
    <rPh sb="10" eb="11">
      <t>ショク</t>
    </rPh>
    <rPh sb="11" eb="13">
      <t>キカク</t>
    </rPh>
    <rPh sb="14" eb="16">
      <t>エイギョウ</t>
    </rPh>
    <rPh sb="15" eb="16">
      <t>ショク</t>
    </rPh>
    <rPh sb="20" eb="22">
      <t>サンコウ</t>
    </rPh>
    <rPh sb="22" eb="24">
      <t>ヤクショク</t>
    </rPh>
    <rPh sb="26" eb="28">
      <t>ハンチョウ</t>
    </rPh>
    <rPh sb="29" eb="31">
      <t>シュニン</t>
    </rPh>
    <phoneticPr fontId="5"/>
  </si>
  <si>
    <t>指導・監督業務
【参考役職】
係長
課長代理
所長代理</t>
    <rPh sb="0" eb="1">
      <t>シドウ</t>
    </rPh>
    <rPh sb="1" eb="2">
      <t>カントク</t>
    </rPh>
    <rPh sb="2" eb="3">
      <t>ショク</t>
    </rPh>
    <rPh sb="5" eb="7">
      <t>ギョウム</t>
    </rPh>
    <rPh sb="16" eb="17">
      <t>カカリ</t>
    </rPh>
    <rPh sb="17" eb="18">
      <t>チョウ</t>
    </rPh>
    <phoneticPr fontId="5"/>
  </si>
  <si>
    <t>C</t>
    <phoneticPr fontId="5"/>
  </si>
  <si>
    <t>J</t>
    <phoneticPr fontId="5"/>
  </si>
  <si>
    <t>経営管理業務
【参考役職】
部長
本部長</t>
    <rPh sb="0" eb="2">
      <t>ケイエイ</t>
    </rPh>
    <rPh sb="15" eb="17">
      <t>ブチョウ</t>
    </rPh>
    <rPh sb="18" eb="21">
      <t>ホンブチョウ</t>
    </rPh>
    <phoneticPr fontId="5"/>
  </si>
  <si>
    <t>張り出し定昇
上限年齢</t>
    <rPh sb="0" eb="1">
      <t>ハ</t>
    </rPh>
    <rPh sb="2" eb="3">
      <t>ダ</t>
    </rPh>
    <rPh sb="4" eb="6">
      <t>テイショウ</t>
    </rPh>
    <rPh sb="7" eb="9">
      <t>ジョウゲン</t>
    </rPh>
    <rPh sb="9" eb="11">
      <t>ネンレイ</t>
    </rPh>
    <phoneticPr fontId="5"/>
  </si>
  <si>
    <t>張り出し
習熟昇給額</t>
    <rPh sb="0" eb="1">
      <t>ハ</t>
    </rPh>
    <rPh sb="2" eb="3">
      <t>ダ</t>
    </rPh>
    <phoneticPr fontId="5"/>
  </si>
  <si>
    <t>張り出し率</t>
    <rPh sb="0" eb="1">
      <t>ハ</t>
    </rPh>
    <rPh sb="2" eb="3">
      <t>ダ</t>
    </rPh>
    <rPh sb="4" eb="5">
      <t>リツ</t>
    </rPh>
    <phoneticPr fontId="5"/>
  </si>
  <si>
    <t>上限金額
A＋B×C</t>
    <phoneticPr fontId="5"/>
  </si>
  <si>
    <t>モデル
年数</t>
    <rPh sb="4" eb="6">
      <t>ネンスウ</t>
    </rPh>
    <phoneticPr fontId="5"/>
  </si>
  <si>
    <t>モデル
年齢</t>
    <rPh sb="4" eb="6">
      <t>ネンレイ</t>
    </rPh>
    <phoneticPr fontId="5"/>
  </si>
  <si>
    <t>モデル
到達年齢（歳）</t>
    <rPh sb="9" eb="10">
      <t>サイ</t>
    </rPh>
    <phoneticPr fontId="5"/>
  </si>
  <si>
    <t>全て自動計算</t>
    <rPh sb="0" eb="1">
      <t>スベ</t>
    </rPh>
    <rPh sb="2" eb="4">
      <t>ジドウ</t>
    </rPh>
    <rPh sb="4" eb="6">
      <t>ケイサン</t>
    </rPh>
    <phoneticPr fontId="5"/>
  </si>
  <si>
    <t>X</t>
    <phoneticPr fontId="5"/>
  </si>
  <si>
    <t>－</t>
    <phoneticPr fontId="5"/>
  </si>
  <si>
    <t/>
  </si>
  <si>
    <t>制度設計のフレームは、等級数を７（予備１）とし、各等級内に４～５のグレードを設けています。</t>
    <rPh sb="0" eb="2">
      <t>セイド</t>
    </rPh>
    <rPh sb="2" eb="4">
      <t>セッケイ</t>
    </rPh>
    <rPh sb="11" eb="13">
      <t>トウキュウ</t>
    </rPh>
    <rPh sb="13" eb="14">
      <t>スウ</t>
    </rPh>
    <rPh sb="17" eb="19">
      <t>ヨビ</t>
    </rPh>
    <rPh sb="24" eb="25">
      <t>カク</t>
    </rPh>
    <rPh sb="25" eb="27">
      <t>トウキュウ</t>
    </rPh>
    <rPh sb="27" eb="28">
      <t>ナイ</t>
    </rPh>
    <rPh sb="38" eb="39">
      <t>モウ</t>
    </rPh>
    <phoneticPr fontId="5"/>
  </si>
  <si>
    <t>　職務・職責、等々を自社に合わせて自由に変更して下さい。</t>
    <rPh sb="7" eb="9">
      <t>トウトウ</t>
    </rPh>
    <rPh sb="10" eb="12">
      <t>ジシャ</t>
    </rPh>
    <rPh sb="13" eb="14">
      <t>ア</t>
    </rPh>
    <rPh sb="17" eb="19">
      <t>ジユウ</t>
    </rPh>
    <rPh sb="20" eb="22">
      <t>ヘンコウ</t>
    </rPh>
    <rPh sb="24" eb="25">
      <t>クダ</t>
    </rPh>
    <phoneticPr fontId="5"/>
  </si>
  <si>
    <r>
      <t>3</t>
    </r>
    <r>
      <rPr>
        <sz val="11"/>
        <color indexed="10"/>
        <rFont val="ＭＳ Ｐゴシック"/>
        <family val="3"/>
        <charset val="128"/>
      </rPr>
      <t>.【必須】</t>
    </r>
    <r>
      <rPr>
        <sz val="11"/>
        <rFont val="ＭＳ Ｐゴシック"/>
        <family val="3"/>
        <charset val="128"/>
      </rPr>
      <t>設計する各グレードに該当するモデル経験年数を入力します。</t>
    </r>
    <rPh sb="3" eb="5">
      <t>ヒッス</t>
    </rPh>
    <rPh sb="6" eb="8">
      <t>セッケイ</t>
    </rPh>
    <rPh sb="10" eb="11">
      <t>カク</t>
    </rPh>
    <rPh sb="16" eb="18">
      <t>ガイトウ</t>
    </rPh>
    <rPh sb="23" eb="25">
      <t>ケイケン</t>
    </rPh>
    <rPh sb="25" eb="27">
      <t>ネンスウ</t>
    </rPh>
    <rPh sb="28" eb="30">
      <t>ニュウリョク</t>
    </rPh>
    <phoneticPr fontId="5"/>
  </si>
  <si>
    <t>　　上限年数：同じ職務グレード内で青天井でいつまでも昇給させることはできません。</t>
    <rPh sb="2" eb="4">
      <t>ジョウゲン</t>
    </rPh>
    <rPh sb="4" eb="6">
      <t>ネンスウ</t>
    </rPh>
    <rPh sb="7" eb="8">
      <t>オナ</t>
    </rPh>
    <rPh sb="9" eb="11">
      <t>ショクム</t>
    </rPh>
    <rPh sb="15" eb="16">
      <t>ナイ</t>
    </rPh>
    <rPh sb="17" eb="20">
      <t>アオテンジョウ</t>
    </rPh>
    <rPh sb="26" eb="28">
      <t>ショウキュウ</t>
    </rPh>
    <phoneticPr fontId="5"/>
  </si>
  <si>
    <t>　 そこで、昇給の上限となる年数を設定します。</t>
    <rPh sb="6" eb="8">
      <t>ショウキュウ</t>
    </rPh>
    <rPh sb="14" eb="16">
      <t>ネンスウ</t>
    </rPh>
    <rPh sb="17" eb="19">
      <t>セッテイ</t>
    </rPh>
    <phoneticPr fontId="5"/>
  </si>
  <si>
    <t>　　一定年数で上位グレードへの昇級や上位資格への昇格を行いますが、それが遅れたり</t>
    <rPh sb="2" eb="4">
      <t>イッテイ</t>
    </rPh>
    <rPh sb="4" eb="6">
      <t>ネンスウ</t>
    </rPh>
    <rPh sb="7" eb="9">
      <t>ジョウイ</t>
    </rPh>
    <rPh sb="15" eb="17">
      <t>ショウキュウ</t>
    </rPh>
    <rPh sb="18" eb="20">
      <t>ジョウイ</t>
    </rPh>
    <rPh sb="20" eb="22">
      <t>シカク</t>
    </rPh>
    <rPh sb="24" eb="26">
      <t>ショウカク</t>
    </rPh>
    <rPh sb="27" eb="28">
      <t>オコナ</t>
    </rPh>
    <rPh sb="36" eb="37">
      <t>オク</t>
    </rPh>
    <phoneticPr fontId="5"/>
  </si>
  <si>
    <t>　　ストップする者が出てきます。</t>
    <rPh sb="8" eb="9">
      <t>モノ</t>
    </rPh>
    <rPh sb="10" eb="11">
      <t>デ</t>
    </rPh>
    <phoneticPr fontId="5"/>
  </si>
  <si>
    <t>1.高校新卒初任給を入力します。</t>
    <rPh sb="2" eb="4">
      <t>コウコウ</t>
    </rPh>
    <rPh sb="4" eb="6">
      <t>シンソツ</t>
    </rPh>
    <rPh sb="6" eb="9">
      <t>ショニンキュウ</t>
    </rPh>
    <rPh sb="10" eb="12">
      <t>ニュウリョク</t>
    </rPh>
    <phoneticPr fontId="5"/>
  </si>
  <si>
    <t>必ずお読み下さい！</t>
    <rPh sb="0" eb="1">
      <t>カナラ</t>
    </rPh>
    <rPh sb="3" eb="4">
      <t>ヨ</t>
    </rPh>
    <rPh sb="5" eb="6">
      <t>クダ</t>
    </rPh>
    <phoneticPr fontId="5"/>
  </si>
  <si>
    <t>　　■ 職務・職責による資格等級の賃金テーブルを設計します。</t>
    <rPh sb="4" eb="6">
      <t>ショクム</t>
    </rPh>
    <rPh sb="7" eb="9">
      <t>ショクセキ</t>
    </rPh>
    <rPh sb="12" eb="14">
      <t>シカク</t>
    </rPh>
    <rPh sb="14" eb="16">
      <t>トウキュウ</t>
    </rPh>
    <rPh sb="17" eb="19">
      <t>チンギン</t>
    </rPh>
    <rPh sb="24" eb="26">
      <t>セッケイ</t>
    </rPh>
    <phoneticPr fontId="5"/>
  </si>
  <si>
    <t>　　■ 一般職群、総合職群、管理職群等、複線型人事の考え方で設計します。</t>
    <rPh sb="4" eb="6">
      <t>イッパン</t>
    </rPh>
    <rPh sb="6" eb="7">
      <t>ショク</t>
    </rPh>
    <rPh sb="7" eb="8">
      <t>グン</t>
    </rPh>
    <rPh sb="9" eb="11">
      <t>ソウゴウ</t>
    </rPh>
    <rPh sb="11" eb="12">
      <t>ショク</t>
    </rPh>
    <rPh sb="12" eb="13">
      <t>グン</t>
    </rPh>
    <rPh sb="14" eb="16">
      <t>カンリ</t>
    </rPh>
    <rPh sb="16" eb="17">
      <t>ショク</t>
    </rPh>
    <rPh sb="17" eb="18">
      <t>グン</t>
    </rPh>
    <rPh sb="18" eb="19">
      <t>トウ</t>
    </rPh>
    <rPh sb="20" eb="23">
      <t>フクセンガタ</t>
    </rPh>
    <rPh sb="23" eb="25">
      <t>ジンジ</t>
    </rPh>
    <rPh sb="26" eb="27">
      <t>カンガ</t>
    </rPh>
    <rPh sb="28" eb="29">
      <t>カタ</t>
    </rPh>
    <rPh sb="30" eb="32">
      <t>セッケイ</t>
    </rPh>
    <phoneticPr fontId="5"/>
  </si>
  <si>
    <t>　　■ 日本型人事の運用を考慮して、職務等級内に複数グレードの賃金テーブルを設計します。</t>
    <rPh sb="4" eb="6">
      <t>ニホン</t>
    </rPh>
    <rPh sb="6" eb="7">
      <t>ガタ</t>
    </rPh>
    <rPh sb="7" eb="9">
      <t>ジンジ</t>
    </rPh>
    <rPh sb="10" eb="12">
      <t>ウンヨウ</t>
    </rPh>
    <rPh sb="13" eb="15">
      <t>コウリョ</t>
    </rPh>
    <rPh sb="18" eb="20">
      <t>ショクム</t>
    </rPh>
    <rPh sb="20" eb="22">
      <t>トウキュウ</t>
    </rPh>
    <rPh sb="22" eb="23">
      <t>ナイ</t>
    </rPh>
    <rPh sb="24" eb="26">
      <t>フクスウ</t>
    </rPh>
    <rPh sb="31" eb="33">
      <t>チンギン</t>
    </rPh>
    <rPh sb="38" eb="40">
      <t>セッケイ</t>
    </rPh>
    <phoneticPr fontId="5"/>
  </si>
  <si>
    <t>この範囲で、等級数およびグレード数の設計ができます（設計変更により更に増加できます）。</t>
    <rPh sb="2" eb="4">
      <t>ハンイ</t>
    </rPh>
    <rPh sb="6" eb="8">
      <t>トウキュウ</t>
    </rPh>
    <rPh sb="8" eb="9">
      <t>スウ</t>
    </rPh>
    <rPh sb="16" eb="17">
      <t>カズ</t>
    </rPh>
    <rPh sb="18" eb="20">
      <t>セッケイ</t>
    </rPh>
    <rPh sb="26" eb="28">
      <t>セッケイ</t>
    </rPh>
    <rPh sb="28" eb="30">
      <t>ヘンコウ</t>
    </rPh>
    <rPh sb="33" eb="34">
      <t>サラ</t>
    </rPh>
    <rPh sb="35" eb="37">
      <t>ゾウカ</t>
    </rPh>
    <phoneticPr fontId="5"/>
  </si>
  <si>
    <t>　　その他、シートに記載している入力時の注意事項を参照して下さい。</t>
    <rPh sb="4" eb="5">
      <t>ホカ</t>
    </rPh>
    <rPh sb="10" eb="12">
      <t>キサイ</t>
    </rPh>
    <rPh sb="16" eb="18">
      <t>ニュウリョク</t>
    </rPh>
    <rPh sb="18" eb="19">
      <t>ジ</t>
    </rPh>
    <rPh sb="20" eb="22">
      <t>チュウイ</t>
    </rPh>
    <rPh sb="22" eb="24">
      <t>ジコウ</t>
    </rPh>
    <rPh sb="25" eb="27">
      <t>サンショウ</t>
    </rPh>
    <rPh sb="29" eb="30">
      <t>クダ</t>
    </rPh>
    <phoneticPr fontId="5"/>
  </si>
  <si>
    <t>自社の現状と同業他社および地域等の給与水準を参考に、シミュレーションをしながら設計します。</t>
    <rPh sb="0" eb="2">
      <t>ジシャ</t>
    </rPh>
    <rPh sb="3" eb="5">
      <t>ゲンジョウ</t>
    </rPh>
    <rPh sb="6" eb="8">
      <t>ドウギョウ</t>
    </rPh>
    <rPh sb="8" eb="10">
      <t>タシャ</t>
    </rPh>
    <rPh sb="13" eb="15">
      <t>チイキ</t>
    </rPh>
    <rPh sb="15" eb="16">
      <t>トウ</t>
    </rPh>
    <rPh sb="17" eb="19">
      <t>キュウヨ</t>
    </rPh>
    <rPh sb="19" eb="21">
      <t>スイジュン</t>
    </rPh>
    <rPh sb="22" eb="24">
      <t>サンコウ</t>
    </rPh>
    <rPh sb="39" eb="41">
      <t>セッケイ</t>
    </rPh>
    <phoneticPr fontId="5"/>
  </si>
  <si>
    <t>　　なります（当初設計の習熟昇給額に対する支給率）。</t>
    <rPh sb="7" eb="9">
      <t>トウショ</t>
    </rPh>
    <rPh sb="9" eb="11">
      <t>セッケイ</t>
    </rPh>
    <rPh sb="12" eb="14">
      <t>シュウジュク</t>
    </rPh>
    <rPh sb="14" eb="16">
      <t>ショウキュウ</t>
    </rPh>
    <rPh sb="16" eb="17">
      <t>ガク</t>
    </rPh>
    <rPh sb="18" eb="19">
      <t>タイ</t>
    </rPh>
    <rPh sb="21" eb="24">
      <t>シキュウリツ</t>
    </rPh>
    <phoneticPr fontId="5"/>
  </si>
  <si>
    <t>【人事制度運用のイメージ】</t>
    <rPh sb="1" eb="3">
      <t>ジンジ</t>
    </rPh>
    <rPh sb="3" eb="5">
      <t>セイド</t>
    </rPh>
    <rPh sb="5" eb="7">
      <t>ウンヨウ</t>
    </rPh>
    <phoneticPr fontId="5"/>
  </si>
  <si>
    <t>　　　　習熟昇給の上限年数の設定もモチベーションを高めるために効果があります。</t>
    <rPh sb="4" eb="6">
      <t>シュウジュク</t>
    </rPh>
    <rPh sb="6" eb="8">
      <t>ショウキュウ</t>
    </rPh>
    <rPh sb="9" eb="11">
      <t>ジョウゲン</t>
    </rPh>
    <rPh sb="11" eb="13">
      <t>ネンスウ</t>
    </rPh>
    <rPh sb="14" eb="16">
      <t>セッテイ</t>
    </rPh>
    <rPh sb="25" eb="26">
      <t>タカ</t>
    </rPh>
    <rPh sb="31" eb="33">
      <t>コウカ</t>
    </rPh>
    <phoneticPr fontId="5"/>
  </si>
  <si>
    <t>　　　　同じ職務グレード内の習熟昇給額には差を付けず、同じ昇給（定昇）額で設計します。</t>
    <rPh sb="4" eb="5">
      <t>ドウ</t>
    </rPh>
    <rPh sb="6" eb="8">
      <t>ショクム</t>
    </rPh>
    <rPh sb="12" eb="13">
      <t>ナイ</t>
    </rPh>
    <rPh sb="14" eb="16">
      <t>シュウジュク</t>
    </rPh>
    <rPh sb="16" eb="18">
      <t>ショウキュウ</t>
    </rPh>
    <rPh sb="18" eb="19">
      <t>ガク</t>
    </rPh>
    <rPh sb="21" eb="22">
      <t>サ</t>
    </rPh>
    <rPh sb="23" eb="24">
      <t>ツ</t>
    </rPh>
    <rPh sb="27" eb="28">
      <t>オナ</t>
    </rPh>
    <rPh sb="29" eb="31">
      <t>ショウキュウ</t>
    </rPh>
    <rPh sb="32" eb="34">
      <t>テイショウ</t>
    </rPh>
    <rPh sb="35" eb="36">
      <t>ガク</t>
    </rPh>
    <rPh sb="37" eb="39">
      <t>セッケイ</t>
    </rPh>
    <phoneticPr fontId="5"/>
  </si>
  <si>
    <t>　　　　もちろん、自社の考え方に沿った、習熟昇給額、グレード昇級昇格額、昇格昇給額、等で</t>
    <rPh sb="9" eb="11">
      <t>ジシャ</t>
    </rPh>
    <rPh sb="12" eb="13">
      <t>カンガ</t>
    </rPh>
    <rPh sb="14" eb="15">
      <t>カタ</t>
    </rPh>
    <rPh sb="16" eb="17">
      <t>ソ</t>
    </rPh>
    <rPh sb="20" eb="22">
      <t>シュウジュク</t>
    </rPh>
    <rPh sb="22" eb="24">
      <t>ショウキュウ</t>
    </rPh>
    <rPh sb="24" eb="25">
      <t>ガク</t>
    </rPh>
    <rPh sb="30" eb="32">
      <t>ショウキュウ</t>
    </rPh>
    <rPh sb="32" eb="34">
      <t>ショウカク</t>
    </rPh>
    <rPh sb="34" eb="35">
      <t>ガク</t>
    </rPh>
    <rPh sb="36" eb="38">
      <t>ショウカク</t>
    </rPh>
    <rPh sb="38" eb="40">
      <t>ショウキュウ</t>
    </rPh>
    <rPh sb="40" eb="41">
      <t>ガク</t>
    </rPh>
    <rPh sb="42" eb="43">
      <t>トウ</t>
    </rPh>
    <phoneticPr fontId="5"/>
  </si>
  <si>
    <t>　　　　します。</t>
    <phoneticPr fontId="5"/>
  </si>
  <si>
    <r>
      <t>　</t>
    </r>
    <r>
      <rPr>
        <sz val="11"/>
        <color indexed="10"/>
        <rFont val="ＭＳ Ｐゴシック"/>
        <family val="3"/>
        <charset val="128"/>
      </rPr>
      <t>【注】</t>
    </r>
    <r>
      <rPr>
        <sz val="11"/>
        <color indexed="12"/>
        <rFont val="ＭＳ Ｐゴシック"/>
        <family val="3"/>
        <charset val="128"/>
      </rPr>
      <t>人事考課は、上位グレードへの昇級、或いは上位等級への昇格のスピードと賞与に反映</t>
    </r>
    <rPh sb="2" eb="3">
      <t>チュウ</t>
    </rPh>
    <rPh sb="4" eb="6">
      <t>ジンジ</t>
    </rPh>
    <rPh sb="6" eb="8">
      <t>コウカ</t>
    </rPh>
    <rPh sb="10" eb="12">
      <t>ジョウイ</t>
    </rPh>
    <rPh sb="18" eb="20">
      <t>ショウキュウ</t>
    </rPh>
    <rPh sb="21" eb="22">
      <t>アル</t>
    </rPh>
    <rPh sb="24" eb="26">
      <t>ジョウイ</t>
    </rPh>
    <rPh sb="26" eb="28">
      <t>トウキュウ</t>
    </rPh>
    <rPh sb="30" eb="32">
      <t>ショウカク</t>
    </rPh>
    <rPh sb="38" eb="40">
      <t>ショウヨ</t>
    </rPh>
    <rPh sb="41" eb="43">
      <t>ハンエイ</t>
    </rPh>
    <phoneticPr fontId="5"/>
  </si>
  <si>
    <t>　　　　設計できます。</t>
    <phoneticPr fontId="5"/>
  </si>
  <si>
    <t>　　■ 職群・職務・職責等の人事コースにより、賃金テーブルと昇給幅が決まります。</t>
    <rPh sb="4" eb="5">
      <t>ショク</t>
    </rPh>
    <rPh sb="5" eb="6">
      <t>グン</t>
    </rPh>
    <rPh sb="7" eb="9">
      <t>ショクム</t>
    </rPh>
    <rPh sb="10" eb="12">
      <t>ショクセキ</t>
    </rPh>
    <rPh sb="12" eb="13">
      <t>トウ</t>
    </rPh>
    <rPh sb="14" eb="16">
      <t>ジンジ</t>
    </rPh>
    <rPh sb="23" eb="25">
      <t>チンギン</t>
    </rPh>
    <rPh sb="30" eb="32">
      <t>ショウキュウ</t>
    </rPh>
    <rPh sb="32" eb="33">
      <t>ハバ</t>
    </rPh>
    <rPh sb="34" eb="35">
      <t>キ</t>
    </rPh>
    <phoneticPr fontId="5"/>
  </si>
  <si>
    <t>2.一般職群、総合職群、管理職群の呼称、該当するそれぞれの資格等級の該当範囲、</t>
    <rPh sb="2" eb="4">
      <t>イッパン</t>
    </rPh>
    <rPh sb="4" eb="5">
      <t>ショク</t>
    </rPh>
    <rPh sb="5" eb="6">
      <t>グン</t>
    </rPh>
    <rPh sb="7" eb="9">
      <t>ソウゴウ</t>
    </rPh>
    <rPh sb="9" eb="10">
      <t>ショク</t>
    </rPh>
    <rPh sb="10" eb="11">
      <t>グン</t>
    </rPh>
    <rPh sb="12" eb="14">
      <t>カンリ</t>
    </rPh>
    <rPh sb="14" eb="15">
      <t>ショク</t>
    </rPh>
    <rPh sb="15" eb="16">
      <t>グン</t>
    </rPh>
    <rPh sb="17" eb="19">
      <t>コショウ</t>
    </rPh>
    <rPh sb="20" eb="22">
      <t>ガイトウ</t>
    </rPh>
    <rPh sb="29" eb="31">
      <t>シカク</t>
    </rPh>
    <rPh sb="31" eb="33">
      <t>トウキュウ</t>
    </rPh>
    <rPh sb="34" eb="36">
      <t>ガイトウ</t>
    </rPh>
    <rPh sb="36" eb="38">
      <t>ハンイ</t>
    </rPh>
    <phoneticPr fontId="5"/>
  </si>
  <si>
    <t>　このことを同意の上、利用者の責任でご使用下さい。</t>
    <rPh sb="6" eb="8">
      <t>ドウイ</t>
    </rPh>
    <rPh sb="9" eb="10">
      <t>ウエ</t>
    </rPh>
    <rPh sb="11" eb="14">
      <t>リヨウシャ</t>
    </rPh>
    <rPh sb="15" eb="17">
      <t>セキニン</t>
    </rPh>
    <rPh sb="19" eb="21">
      <t>シヨウ</t>
    </rPh>
    <rPh sb="21" eb="22">
      <t>クダ</t>
    </rPh>
    <phoneticPr fontId="5"/>
  </si>
  <si>
    <t>　 設計が張り出し昇給で、その昇給の上限となる年齢を設定します。</t>
    <rPh sb="2" eb="4">
      <t>セッケイ</t>
    </rPh>
    <rPh sb="5" eb="6">
      <t>ハ</t>
    </rPh>
    <rPh sb="7" eb="8">
      <t>ダ</t>
    </rPh>
    <rPh sb="9" eb="11">
      <t>ショウキュウ</t>
    </rPh>
    <rPh sb="15" eb="17">
      <t>ショウキュウ</t>
    </rPh>
    <rPh sb="18" eb="20">
      <t>ジョウゲン</t>
    </rPh>
    <rPh sb="23" eb="25">
      <t>ネンレイ</t>
    </rPh>
    <rPh sb="26" eb="28">
      <t>セッテイ</t>
    </rPh>
    <phoneticPr fontId="5"/>
  </si>
  <si>
    <t>ｸﾞﾚｰﾄﾞ</t>
    <phoneticPr fontId="5"/>
  </si>
  <si>
    <t>号俸</t>
    <rPh sb="0" eb="2">
      <t>ゴウホウ</t>
    </rPh>
    <phoneticPr fontId="5"/>
  </si>
  <si>
    <t>手当率</t>
    <rPh sb="0" eb="2">
      <t>テアテ</t>
    </rPh>
    <rPh sb="2" eb="3">
      <t>リツ</t>
    </rPh>
    <phoneticPr fontId="5"/>
  </si>
  <si>
    <t>手当額</t>
    <rPh sb="0" eb="3">
      <t>テアテガク</t>
    </rPh>
    <phoneticPr fontId="5"/>
  </si>
  <si>
    <t>時間見合い</t>
    <rPh sb="0" eb="2">
      <t>ジカン</t>
    </rPh>
    <rPh sb="2" eb="4">
      <t>ミア</t>
    </rPh>
    <phoneticPr fontId="5"/>
  </si>
  <si>
    <t>月次賃金</t>
    <rPh sb="0" eb="2">
      <t>ゲツジ</t>
    </rPh>
    <rPh sb="2" eb="4">
      <t>チンギン</t>
    </rPh>
    <phoneticPr fontId="5"/>
  </si>
  <si>
    <t>固定賞与</t>
    <rPh sb="0" eb="2">
      <t>コテイ</t>
    </rPh>
    <rPh sb="2" eb="4">
      <t>ショウヨ</t>
    </rPh>
    <phoneticPr fontId="5"/>
  </si>
  <si>
    <t>年齢</t>
    <rPh sb="0" eb="2">
      <t>ネンレイ</t>
    </rPh>
    <phoneticPr fontId="5"/>
  </si>
  <si>
    <t>標準経験年数</t>
    <rPh sb="0" eb="2">
      <t>ヒョウジュン</t>
    </rPh>
    <rPh sb="2" eb="4">
      <t>ケイケン</t>
    </rPh>
    <rPh sb="4" eb="6">
      <t>ネンスウ</t>
    </rPh>
    <rPh sb="5" eb="6">
      <t>リュウネン</t>
    </rPh>
    <phoneticPr fontId="5"/>
  </si>
  <si>
    <t>役職手当額</t>
    <rPh sb="0" eb="2">
      <t>ヤクショク</t>
    </rPh>
    <rPh sb="2" eb="5">
      <t>テアテガク</t>
    </rPh>
    <phoneticPr fontId="5"/>
  </si>
  <si>
    <t>（月平均所定労働時間）</t>
    <rPh sb="1" eb="2">
      <t>ツキ</t>
    </rPh>
    <rPh sb="2" eb="4">
      <t>ヘイキン</t>
    </rPh>
    <rPh sb="4" eb="6">
      <t>ショテイ</t>
    </rPh>
    <rPh sb="6" eb="8">
      <t>ロウドウ</t>
    </rPh>
    <rPh sb="8" eb="10">
      <t>ジカン</t>
    </rPh>
    <phoneticPr fontId="5"/>
  </si>
  <si>
    <t>設計グレード</t>
    <rPh sb="0" eb="2">
      <t>セッケイ</t>
    </rPh>
    <phoneticPr fontId="5"/>
  </si>
  <si>
    <t>標準昇給額</t>
    <rPh sb="0" eb="2">
      <t>ヒョウジュン</t>
    </rPh>
    <rPh sb="2" eb="4">
      <t>ショウキュウ</t>
    </rPh>
    <rPh sb="4" eb="5">
      <t>ガク</t>
    </rPh>
    <phoneticPr fontId="5"/>
  </si>
  <si>
    <t>D</t>
    <phoneticPr fontId="5"/>
  </si>
  <si>
    <t>B</t>
    <phoneticPr fontId="5"/>
  </si>
  <si>
    <t>A</t>
    <phoneticPr fontId="5"/>
  </si>
  <si>
    <t>資格手当額</t>
    <rPh sb="0" eb="2">
      <t>シカク</t>
    </rPh>
    <rPh sb="2" eb="5">
      <t>テアテガク</t>
    </rPh>
    <phoneticPr fontId="5"/>
  </si>
  <si>
    <t>固定賞与月数</t>
    <rPh sb="0" eb="2">
      <t>コテイ</t>
    </rPh>
    <rPh sb="2" eb="4">
      <t>ショウヨ</t>
    </rPh>
    <rPh sb="4" eb="6">
      <t>ツキスウ</t>
    </rPh>
    <phoneticPr fontId="5"/>
  </si>
  <si>
    <t>変動賞与月数</t>
    <rPh sb="0" eb="2">
      <t>ヘンドウ</t>
    </rPh>
    <rPh sb="2" eb="4">
      <t>ショウヨ</t>
    </rPh>
    <rPh sb="4" eb="6">
      <t>ツキスウ</t>
    </rPh>
    <phoneticPr fontId="5"/>
  </si>
  <si>
    <t>標準年俸
「Ｂ」基準</t>
    <rPh sb="0" eb="2">
      <t>ヒョウジュン</t>
    </rPh>
    <rPh sb="2" eb="4">
      <t>ネンポウ</t>
    </rPh>
    <rPh sb="8" eb="10">
      <t>キジュン</t>
    </rPh>
    <phoneticPr fontId="5"/>
  </si>
  <si>
    <t>月次×１２ヵ月
「Ｂ」基準</t>
    <rPh sb="0" eb="2">
      <t>ゲツジ</t>
    </rPh>
    <rPh sb="6" eb="7">
      <t>ゲツ</t>
    </rPh>
    <rPh sb="11" eb="13">
      <t>キジュン</t>
    </rPh>
    <phoneticPr fontId="5"/>
  </si>
  <si>
    <t>固定賞与</t>
    <rPh sb="0" eb="2">
      <t>コテイ</t>
    </rPh>
    <rPh sb="2" eb="3">
      <t>ショウ</t>
    </rPh>
    <rPh sb="3" eb="4">
      <t>アタエ</t>
    </rPh>
    <phoneticPr fontId="5"/>
  </si>
  <si>
    <t>変動賞与「Ｂ」</t>
    <phoneticPr fontId="5"/>
  </si>
  <si>
    <t>見合い時間</t>
    <rPh sb="0" eb="2">
      <t>ミア</t>
    </rPh>
    <rPh sb="3" eb="5">
      <t>ジカン</t>
    </rPh>
    <phoneticPr fontId="5"/>
  </si>
  <si>
    <t>定額残業手当</t>
    <rPh sb="0" eb="2">
      <t>テイガク</t>
    </rPh>
    <rPh sb="2" eb="4">
      <t>ザンギョウ</t>
    </rPh>
    <rPh sb="4" eb="6">
      <t>テアテ</t>
    </rPh>
    <phoneticPr fontId="5"/>
  </si>
  <si>
    <t>定額残業手当額</t>
    <rPh sb="0" eb="2">
      <t>テイガク</t>
    </rPh>
    <rPh sb="2" eb="4">
      <t>ザンギョウ</t>
    </rPh>
    <rPh sb="4" eb="7">
      <t>テアテガク</t>
    </rPh>
    <phoneticPr fontId="5"/>
  </si>
  <si>
    <r>
      <t>月次賃金</t>
    </r>
    <r>
      <rPr>
        <sz val="10"/>
        <rFont val="ＭＳ Ｐゴシック"/>
        <family val="3"/>
        <charset val="128"/>
      </rPr>
      <t>（基本給＋資格手当＋定額残業手当）</t>
    </r>
    <rPh sb="0" eb="2">
      <t>ゲツジ</t>
    </rPh>
    <rPh sb="2" eb="4">
      <t>チンギン</t>
    </rPh>
    <rPh sb="5" eb="8">
      <t>キホンキュウ</t>
    </rPh>
    <rPh sb="9" eb="11">
      <t>シカク</t>
    </rPh>
    <rPh sb="11" eb="13">
      <t>テアテ</t>
    </rPh>
    <rPh sb="14" eb="16">
      <t>テイガク</t>
    </rPh>
    <rPh sb="16" eb="18">
      <t>ザンギョウ</t>
    </rPh>
    <rPh sb="18" eb="20">
      <t>テアテ</t>
    </rPh>
    <phoneticPr fontId="5"/>
  </si>
  <si>
    <t>標準
経験年数</t>
    <rPh sb="0" eb="2">
      <t>ヒョウジュン</t>
    </rPh>
    <rPh sb="3" eb="5">
      <t>ケイケン</t>
    </rPh>
    <rPh sb="5" eb="7">
      <t>ネンスウ</t>
    </rPh>
    <rPh sb="6" eb="7">
      <t>リュウネン</t>
    </rPh>
    <phoneticPr fontId="5"/>
  </si>
  <si>
    <t>賞与支給係数</t>
    <rPh sb="0" eb="2">
      <t>ショウヨ</t>
    </rPh>
    <rPh sb="2" eb="4">
      <t>シキュウ</t>
    </rPh>
    <rPh sb="4" eb="6">
      <t>ケイスウ</t>
    </rPh>
    <phoneticPr fontId="5"/>
  </si>
  <si>
    <t>【資格手当を、役職手当とみなして考えることもできる。】</t>
    <rPh sb="7" eb="9">
      <t>ヤクショク</t>
    </rPh>
    <rPh sb="16" eb="17">
      <t>カンガ</t>
    </rPh>
    <phoneticPr fontId="5"/>
  </si>
  <si>
    <r>
      <t>手当額</t>
    </r>
    <r>
      <rPr>
        <b/>
        <sz val="11"/>
        <color indexed="12"/>
        <rFont val="ＭＳ Ｐゴシック"/>
        <family val="3"/>
        <charset val="128"/>
      </rPr>
      <t>「１」</t>
    </r>
    <rPh sb="0" eb="3">
      <t>テアテガク</t>
    </rPh>
    <phoneticPr fontId="5"/>
  </si>
  <si>
    <t>役職手当</t>
    <rPh sb="0" eb="2">
      <t>ヤクショク</t>
    </rPh>
    <rPh sb="2" eb="4">
      <t>テアテ</t>
    </rPh>
    <phoneticPr fontId="5"/>
  </si>
  <si>
    <t>部長</t>
    <rPh sb="0" eb="2">
      <t>ブチョウ</t>
    </rPh>
    <phoneticPr fontId="5"/>
  </si>
  <si>
    <t>次長</t>
    <rPh sb="0" eb="2">
      <t>ジチョウ</t>
    </rPh>
    <phoneticPr fontId="5"/>
  </si>
  <si>
    <t>課長</t>
    <rPh sb="0" eb="2">
      <t>カチョウ</t>
    </rPh>
    <phoneticPr fontId="5"/>
  </si>
  <si>
    <t>課長代理</t>
    <rPh sb="0" eb="2">
      <t>カチョウ</t>
    </rPh>
    <rPh sb="2" eb="4">
      <t>ダイリ</t>
    </rPh>
    <phoneticPr fontId="5"/>
  </si>
  <si>
    <t>係長</t>
    <rPh sb="0" eb="1">
      <t>カカリ</t>
    </rPh>
    <rPh sb="1" eb="2">
      <t>チョウ</t>
    </rPh>
    <phoneticPr fontId="5"/>
  </si>
  <si>
    <t>主任</t>
    <rPh sb="0" eb="2">
      <t>シュニン</t>
    </rPh>
    <phoneticPr fontId="5"/>
  </si>
  <si>
    <t>基本給</t>
    <rPh sb="0" eb="3">
      <t>キホンキュウ</t>
    </rPh>
    <phoneticPr fontId="5"/>
  </si>
  <si>
    <t>　　①賞与の基礎となる賃金の設計</t>
    <rPh sb="3" eb="5">
      <t>ショウヨ</t>
    </rPh>
    <rPh sb="6" eb="8">
      <t>キソ</t>
    </rPh>
    <rPh sb="11" eb="13">
      <t>チンギン</t>
    </rPh>
    <rPh sb="14" eb="16">
      <t>セッケイ</t>
    </rPh>
    <phoneticPr fontId="5"/>
  </si>
  <si>
    <t>　　②賞与支給月数の設計</t>
    <rPh sb="3" eb="5">
      <t>ショウヨ</t>
    </rPh>
    <rPh sb="7" eb="9">
      <t>ツキスウ</t>
    </rPh>
    <phoneticPr fontId="5"/>
  </si>
  <si>
    <t>役職区分</t>
    <rPh sb="0" eb="2">
      <t>ヤクショク</t>
    </rPh>
    <rPh sb="2" eb="4">
      <t>クブン</t>
    </rPh>
    <phoneticPr fontId="5"/>
  </si>
  <si>
    <r>
      <rPr>
        <b/>
        <sz val="11"/>
        <color indexed="12"/>
        <rFont val="ＭＳ Ｐゴシック"/>
        <family val="3"/>
        <charset val="128"/>
      </rPr>
      <t>　</t>
    </r>
    <r>
      <rPr>
        <b/>
        <u/>
        <sz val="11"/>
        <color indexed="12"/>
        <rFont val="ＭＳ Ｐゴシック"/>
        <family val="3"/>
        <charset val="128"/>
      </rPr>
      <t xml:space="preserve">「１」か「２」
</t>
    </r>
    <r>
      <rPr>
        <b/>
        <sz val="11"/>
        <color indexed="12"/>
        <rFont val="ＭＳ Ｐゴシック"/>
        <family val="3"/>
        <charset val="128"/>
      </rPr>
      <t>　</t>
    </r>
    <r>
      <rPr>
        <b/>
        <u/>
        <sz val="11"/>
        <color indexed="12"/>
        <rFont val="ＭＳ Ｐゴシック"/>
        <family val="3"/>
        <charset val="128"/>
      </rPr>
      <t>を選択</t>
    </r>
    <rPh sb="11" eb="13">
      <t>センタク</t>
    </rPh>
    <phoneticPr fontId="5"/>
  </si>
  <si>
    <r>
      <t>手当額</t>
    </r>
    <r>
      <rPr>
        <b/>
        <sz val="11"/>
        <color indexed="12"/>
        <rFont val="ＭＳ Ｐゴシック"/>
        <family val="3"/>
        <charset val="128"/>
      </rPr>
      <t>「２」</t>
    </r>
    <rPh sb="0" eb="3">
      <t>テアテガク</t>
    </rPh>
    <phoneticPr fontId="5"/>
  </si>
  <si>
    <t>（注）役職手当、家族手当、特殊資格手当等々の諸手当の設計は、各シートには連動しません。個別の対応となります。</t>
    <rPh sb="1" eb="2">
      <t>チュウ</t>
    </rPh>
    <rPh sb="3" eb="7">
      <t>ヤクショクテアテ</t>
    </rPh>
    <rPh sb="8" eb="10">
      <t>カゾク</t>
    </rPh>
    <rPh sb="10" eb="12">
      <t>テアテ</t>
    </rPh>
    <rPh sb="13" eb="15">
      <t>トクシュ</t>
    </rPh>
    <rPh sb="15" eb="17">
      <t>シカク</t>
    </rPh>
    <rPh sb="17" eb="19">
      <t>テアテ</t>
    </rPh>
    <rPh sb="19" eb="21">
      <t>トウトウ</t>
    </rPh>
    <rPh sb="22" eb="25">
      <t>ショテアテ</t>
    </rPh>
    <rPh sb="26" eb="28">
      <t>セッケイ</t>
    </rPh>
    <rPh sb="30" eb="31">
      <t>カク</t>
    </rPh>
    <rPh sb="36" eb="38">
      <t>レンドウ</t>
    </rPh>
    <rPh sb="43" eb="45">
      <t>コベツ</t>
    </rPh>
    <rPh sb="44" eb="45">
      <t>ベツ</t>
    </rPh>
    <rPh sb="46" eb="48">
      <t>タイオウ</t>
    </rPh>
    <phoneticPr fontId="5"/>
  </si>
  <si>
    <t>職務・職責年俸給体系設計ソフト</t>
    <rPh sb="0" eb="2">
      <t>ショクム</t>
    </rPh>
    <rPh sb="3" eb="5">
      <t>ショクセキ</t>
    </rPh>
    <rPh sb="5" eb="7">
      <t>ネンポウ</t>
    </rPh>
    <rPh sb="7" eb="8">
      <t>キュウ</t>
    </rPh>
    <rPh sb="8" eb="10">
      <t>タイケイ</t>
    </rPh>
    <rPh sb="10" eb="12">
      <t>セッケイ</t>
    </rPh>
    <phoneticPr fontId="5"/>
  </si>
  <si>
    <t>職務（職責）資格制度の年俸給テーブルを等級とグレートにより設計します。</t>
    <rPh sb="0" eb="2">
      <t>ショクム</t>
    </rPh>
    <rPh sb="3" eb="5">
      <t>ショクセキ</t>
    </rPh>
    <rPh sb="6" eb="8">
      <t>シカク</t>
    </rPh>
    <rPh sb="8" eb="10">
      <t>セイド</t>
    </rPh>
    <rPh sb="11" eb="13">
      <t>ネンポウ</t>
    </rPh>
    <rPh sb="19" eb="21">
      <t>トウキュウ</t>
    </rPh>
    <rPh sb="29" eb="31">
      <t>セッケイ</t>
    </rPh>
    <phoneticPr fontId="5"/>
  </si>
  <si>
    <t>■このソフトは「職務・職責年俸給体系設計-賃金表」ソフトの考え方をベースにしています。</t>
    <rPh sb="8" eb="10">
      <t>ショクム</t>
    </rPh>
    <rPh sb="11" eb="13">
      <t>ショクセキ</t>
    </rPh>
    <rPh sb="13" eb="15">
      <t>ネンポウ</t>
    </rPh>
    <rPh sb="15" eb="16">
      <t>キュウ</t>
    </rPh>
    <rPh sb="16" eb="18">
      <t>タイケイ</t>
    </rPh>
    <rPh sb="18" eb="20">
      <t>セッケイ</t>
    </rPh>
    <rPh sb="21" eb="23">
      <t>チンギン</t>
    </rPh>
    <rPh sb="23" eb="24">
      <t>ヒョウ</t>
    </rPh>
    <rPh sb="29" eb="30">
      <t>カンガ</t>
    </rPh>
    <rPh sb="31" eb="32">
      <t>カタ</t>
    </rPh>
    <phoneticPr fontId="5"/>
  </si>
  <si>
    <t>【基本給（職務・職責給）の運用イメージ】</t>
    <rPh sb="1" eb="4">
      <t>キホンキュウ</t>
    </rPh>
    <rPh sb="5" eb="7">
      <t>ショクム</t>
    </rPh>
    <rPh sb="8" eb="10">
      <t>ショクセキ</t>
    </rPh>
    <rPh sb="10" eb="11">
      <t>キュウ</t>
    </rPh>
    <rPh sb="13" eb="15">
      <t>ウンヨウ</t>
    </rPh>
    <phoneticPr fontId="5"/>
  </si>
  <si>
    <r>
      <t>　</t>
    </r>
    <r>
      <rPr>
        <u/>
        <sz val="11"/>
        <color indexed="12"/>
        <rFont val="ＭＳ Ｐゴシック"/>
        <family val="3"/>
        <charset val="128"/>
      </rPr>
      <t>(2)定額残業手当の設計</t>
    </r>
    <rPh sb="4" eb="6">
      <t>テイガク</t>
    </rPh>
    <rPh sb="6" eb="8">
      <t>ザンギョウ</t>
    </rPh>
    <rPh sb="8" eb="10">
      <t>テアテ</t>
    </rPh>
    <rPh sb="11" eb="13">
      <t>セッケイ</t>
    </rPh>
    <phoneticPr fontId="5"/>
  </si>
  <si>
    <r>
      <t>　</t>
    </r>
    <r>
      <rPr>
        <u/>
        <sz val="11"/>
        <color indexed="12"/>
        <rFont val="ＭＳ Ｐゴシック"/>
        <family val="3"/>
        <charset val="128"/>
      </rPr>
      <t>(3)賞与配分の設計</t>
    </r>
    <rPh sb="4" eb="6">
      <t>ショウヨ</t>
    </rPh>
    <rPh sb="6" eb="8">
      <t>ハイブン</t>
    </rPh>
    <rPh sb="9" eb="11">
      <t>セッケイ</t>
    </rPh>
    <phoneticPr fontId="5"/>
  </si>
  <si>
    <t>（設計しないときは「0％」を入力）</t>
    <phoneticPr fontId="5"/>
  </si>
  <si>
    <t>（設計しないときは「0」を入力）</t>
    <phoneticPr fontId="5"/>
  </si>
  <si>
    <t>手当率で設計は「１」を、手当額で設計は「２」を、いずれも設計しないは「0」を入力</t>
    <rPh sb="0" eb="2">
      <t>テアテ</t>
    </rPh>
    <rPh sb="2" eb="3">
      <t>リツ</t>
    </rPh>
    <rPh sb="4" eb="6">
      <t>セッケイ</t>
    </rPh>
    <rPh sb="12" eb="14">
      <t>テアテ</t>
    </rPh>
    <rPh sb="14" eb="15">
      <t>ガク</t>
    </rPh>
    <rPh sb="16" eb="18">
      <t>セッケイ</t>
    </rPh>
    <rPh sb="28" eb="30">
      <t>セッケイ</t>
    </rPh>
    <rPh sb="38" eb="40">
      <t>ニュウリョク</t>
    </rPh>
    <phoneticPr fontId="5"/>
  </si>
  <si>
    <r>
      <t>　　　手当率で設計は</t>
    </r>
    <r>
      <rPr>
        <b/>
        <sz val="11"/>
        <color indexed="12"/>
        <rFont val="ＭＳ Ｐゴシック"/>
        <family val="3"/>
        <charset val="128"/>
      </rPr>
      <t>「１」</t>
    </r>
    <r>
      <rPr>
        <sz val="11"/>
        <rFont val="ＭＳ Ｐゴシック"/>
        <family val="3"/>
        <charset val="128"/>
      </rPr>
      <t>を、手当額で設計は</t>
    </r>
    <r>
      <rPr>
        <b/>
        <sz val="11"/>
        <color indexed="12"/>
        <rFont val="ＭＳ Ｐゴシック"/>
        <family val="3"/>
        <charset val="128"/>
      </rPr>
      <t>「２」</t>
    </r>
    <r>
      <rPr>
        <sz val="11"/>
        <rFont val="ＭＳ Ｐゴシック"/>
        <family val="3"/>
        <charset val="128"/>
      </rPr>
      <t>を、いずれも設計しないは</t>
    </r>
    <r>
      <rPr>
        <b/>
        <sz val="11"/>
        <color indexed="12"/>
        <rFont val="ＭＳ Ｐゴシック"/>
        <family val="3"/>
        <charset val="128"/>
      </rPr>
      <t>「0」</t>
    </r>
    <r>
      <rPr>
        <sz val="11"/>
        <rFont val="ＭＳ Ｐゴシック"/>
        <family val="3"/>
        <charset val="128"/>
      </rPr>
      <t>をセル「H4」に入力します。</t>
    </r>
    <rPh sb="31" eb="33">
      <t>セッケイ</t>
    </rPh>
    <phoneticPr fontId="5"/>
  </si>
  <si>
    <r>
      <t>　</t>
    </r>
    <r>
      <rPr>
        <u/>
        <sz val="11"/>
        <color indexed="12"/>
        <rFont val="ＭＳ Ｐゴシック"/>
        <family val="3"/>
        <charset val="128"/>
      </rPr>
      <t>(1)資格（役職）手当の設計（グレード連動の資格手当を設計）</t>
    </r>
    <rPh sb="4" eb="6">
      <t>シカク</t>
    </rPh>
    <rPh sb="7" eb="9">
      <t>ヤクショク</t>
    </rPh>
    <rPh sb="10" eb="12">
      <t>テアテ</t>
    </rPh>
    <rPh sb="13" eb="15">
      <t>セッケイ</t>
    </rPh>
    <phoneticPr fontId="5"/>
  </si>
  <si>
    <t>　　　　■資格（役職）手当を額で設計するときは、「手当額」の列にグレード別に「金額」を入力します。</t>
    <rPh sb="8" eb="10">
      <t>ヤクショク</t>
    </rPh>
    <rPh sb="14" eb="15">
      <t>ガク</t>
    </rPh>
    <rPh sb="16" eb="18">
      <t>セッケイ</t>
    </rPh>
    <rPh sb="27" eb="28">
      <t>ガク</t>
    </rPh>
    <rPh sb="36" eb="37">
      <t>ベツ</t>
    </rPh>
    <rPh sb="39" eb="41">
      <t>キンガク</t>
    </rPh>
    <phoneticPr fontId="5"/>
  </si>
  <si>
    <t>　　　「率」で定額残業手当を設計できます。</t>
    <rPh sb="4" eb="5">
      <t>リツ</t>
    </rPh>
    <rPh sb="7" eb="9">
      <t>テイガク</t>
    </rPh>
    <rPh sb="9" eb="11">
      <t>ザンギョウ</t>
    </rPh>
    <rPh sb="11" eb="13">
      <t>テアテ</t>
    </rPh>
    <rPh sb="14" eb="16">
      <t>セッケイ</t>
    </rPh>
    <phoneticPr fontId="5"/>
  </si>
  <si>
    <r>
      <t>　　　資格（役職）手当の設計方法を</t>
    </r>
    <r>
      <rPr>
        <u/>
        <sz val="11"/>
        <rFont val="ＭＳ Ｐゴシック"/>
        <family val="3"/>
        <charset val="128"/>
      </rPr>
      <t>「手当率で設計」か「手当額で設計」かをセル「Ｈ４」で選択</t>
    </r>
    <r>
      <rPr>
        <sz val="11"/>
        <rFont val="ＭＳ Ｐゴシック"/>
        <family val="3"/>
        <charset val="128"/>
      </rPr>
      <t>します。</t>
    </r>
    <rPh sb="6" eb="8">
      <t>ヤクショク</t>
    </rPh>
    <rPh sb="12" eb="14">
      <t>セッケイ</t>
    </rPh>
    <rPh sb="14" eb="16">
      <t>ホウホウ</t>
    </rPh>
    <rPh sb="18" eb="20">
      <t>テアテ</t>
    </rPh>
    <rPh sb="20" eb="21">
      <t>リツ</t>
    </rPh>
    <rPh sb="22" eb="24">
      <t>セッケイ</t>
    </rPh>
    <rPh sb="27" eb="30">
      <t>テアテガク</t>
    </rPh>
    <rPh sb="31" eb="33">
      <t>セッケイ</t>
    </rPh>
    <rPh sb="43" eb="45">
      <t>センタク</t>
    </rPh>
    <phoneticPr fontId="5"/>
  </si>
  <si>
    <t>　　　　■定額残業手当を設計するときは、「手当率」の列にグレード別に「率」を入力します。</t>
    <rPh sb="5" eb="7">
      <t>テイガク</t>
    </rPh>
    <rPh sb="7" eb="9">
      <t>ザンギョウ</t>
    </rPh>
    <rPh sb="12" eb="14">
      <t>セッケイ</t>
    </rPh>
    <rPh sb="32" eb="33">
      <t>ベツ</t>
    </rPh>
    <rPh sb="35" eb="36">
      <t>リツ</t>
    </rPh>
    <phoneticPr fontId="5"/>
  </si>
  <si>
    <t>基本給のみ</t>
    <rPh sb="0" eb="3">
      <t>キホンキュウ</t>
    </rPh>
    <phoneticPr fontId="5"/>
  </si>
  <si>
    <t>　　　①賞与の基礎となる賃金の設計</t>
    <phoneticPr fontId="5"/>
  </si>
  <si>
    <t>　　　　　賞与の基礎となる賃金をセル「Ｏ４」で選択します。</t>
    <rPh sb="5" eb="7">
      <t>ショウヨ</t>
    </rPh>
    <rPh sb="8" eb="10">
      <t>キソ</t>
    </rPh>
    <rPh sb="13" eb="15">
      <t>チンギン</t>
    </rPh>
    <rPh sb="23" eb="25">
      <t>センタク</t>
    </rPh>
    <phoneticPr fontId="5"/>
  </si>
  <si>
    <t>　　　　　入力します。</t>
    <phoneticPr fontId="5"/>
  </si>
  <si>
    <t>基本給+
資格（役職）手当</t>
    <rPh sb="0" eb="3">
      <t>キホンキュウ</t>
    </rPh>
    <rPh sb="5" eb="7">
      <t>シカク</t>
    </rPh>
    <rPh sb="8" eb="10">
      <t>ヤクショク</t>
    </rPh>
    <rPh sb="11" eb="13">
      <t>テアテ</t>
    </rPh>
    <phoneticPr fontId="5"/>
  </si>
  <si>
    <t>　　　②賞与支給月数の設計</t>
    <phoneticPr fontId="5"/>
  </si>
  <si>
    <t>　③変動（評価別）賞与支給係数の設計</t>
    <rPh sb="2" eb="4">
      <t>ヘンドウ</t>
    </rPh>
    <rPh sb="9" eb="11">
      <t>ショウヨ</t>
    </rPh>
    <phoneticPr fontId="5"/>
  </si>
  <si>
    <t>　　　③変動（評価別）賞与支給係数の設計</t>
    <rPh sb="4" eb="6">
      <t>ヘンドウ</t>
    </rPh>
    <phoneticPr fontId="5"/>
  </si>
  <si>
    <r>
      <t>　　　　　変動賞与設計の該当セルに</t>
    </r>
    <r>
      <rPr>
        <b/>
        <sz val="11"/>
        <color indexed="12"/>
        <rFont val="ＭＳ Ｐゴシック"/>
        <family val="3"/>
        <charset val="128"/>
      </rPr>
      <t>「評語」</t>
    </r>
    <r>
      <rPr>
        <sz val="11"/>
        <rFont val="ＭＳ Ｐゴシック"/>
        <family val="3"/>
        <charset val="128"/>
      </rPr>
      <t>と</t>
    </r>
    <r>
      <rPr>
        <b/>
        <sz val="11"/>
        <color indexed="12"/>
        <rFont val="ＭＳ Ｐゴシック"/>
        <family val="3"/>
        <charset val="128"/>
      </rPr>
      <t>「賞与支給係数」</t>
    </r>
    <r>
      <rPr>
        <sz val="11"/>
        <rFont val="ＭＳ Ｐゴシック"/>
        <family val="3"/>
        <charset val="128"/>
      </rPr>
      <t>を入力します。</t>
    </r>
    <rPh sb="5" eb="7">
      <t>ヘンドウ</t>
    </rPh>
    <rPh sb="7" eb="9">
      <t>ショウヨ</t>
    </rPh>
    <rPh sb="9" eb="11">
      <t>セッケイ</t>
    </rPh>
    <rPh sb="12" eb="14">
      <t>ガイトウ</t>
    </rPh>
    <rPh sb="18" eb="20">
      <t>ヒョウゴ</t>
    </rPh>
    <rPh sb="23" eb="25">
      <t>ショウヨ</t>
    </rPh>
    <rPh sb="25" eb="27">
      <t>シキュウ</t>
    </rPh>
    <rPh sb="27" eb="29">
      <t>ケイスウ</t>
    </rPh>
    <rPh sb="31" eb="33">
      <t>ニュウリョク</t>
    </rPh>
    <phoneticPr fontId="5"/>
  </si>
  <si>
    <t>　　　上記(1)の「資格（役職）手当」を設計しないで役職手当を別に設計するとき、あるいは他に諸手当を</t>
    <rPh sb="3" eb="5">
      <t>ジョウキ</t>
    </rPh>
    <rPh sb="10" eb="12">
      <t>シカク</t>
    </rPh>
    <rPh sb="13" eb="15">
      <t>ヤクショク</t>
    </rPh>
    <rPh sb="16" eb="18">
      <t>テアテ</t>
    </rPh>
    <rPh sb="26" eb="28">
      <t>ヤクショク</t>
    </rPh>
    <rPh sb="28" eb="30">
      <t>テアテ</t>
    </rPh>
    <rPh sb="31" eb="32">
      <t>ベツ</t>
    </rPh>
    <rPh sb="33" eb="35">
      <t>セッケイ</t>
    </rPh>
    <rPh sb="44" eb="45">
      <t>ホカ</t>
    </rPh>
    <rPh sb="46" eb="49">
      <t>ショテアテ</t>
    </rPh>
    <phoneticPr fontId="5"/>
  </si>
  <si>
    <t>　　　設計するときのために設けています（必須ではありません）。</t>
    <rPh sb="3" eb="5">
      <t>セッケイ</t>
    </rPh>
    <rPh sb="13" eb="14">
      <t>モウ</t>
    </rPh>
    <rPh sb="20" eb="22">
      <t>ヒッス</t>
    </rPh>
    <phoneticPr fontId="5"/>
  </si>
  <si>
    <t>【変動賞与「Ｂ」評価基準】</t>
    <rPh sb="1" eb="3">
      <t>ヘンドウ</t>
    </rPh>
    <rPh sb="3" eb="5">
      <t>ショウヨ</t>
    </rPh>
    <rPh sb="8" eb="10">
      <t>ヒョウカ</t>
    </rPh>
    <rPh sb="10" eb="12">
      <t>キジュン</t>
    </rPh>
    <phoneticPr fontId="5"/>
  </si>
  <si>
    <r>
      <t>年俸は、</t>
    </r>
    <r>
      <rPr>
        <u/>
        <sz val="11"/>
        <rFont val="ＭＳ Ｐゴシック"/>
        <family val="3"/>
        <charset val="128"/>
      </rPr>
      <t>変動賞与「Ｂ評価」基準</t>
    </r>
    <r>
      <rPr>
        <sz val="11"/>
        <rFont val="ＭＳ Ｐゴシック"/>
        <family val="3"/>
        <charset val="128"/>
      </rPr>
      <t>で算出しています。</t>
    </r>
    <rPh sb="0" eb="2">
      <t>ネンポウ</t>
    </rPh>
    <rPh sb="4" eb="6">
      <t>ヘンドウ</t>
    </rPh>
    <rPh sb="6" eb="8">
      <t>ショウヨ</t>
    </rPh>
    <rPh sb="10" eb="12">
      <t>ヒョウカ</t>
    </rPh>
    <rPh sb="13" eb="15">
      <t>キジュン</t>
    </rPh>
    <rPh sb="16" eb="18">
      <t>サンシュツ</t>
    </rPh>
    <phoneticPr fontId="5"/>
  </si>
  <si>
    <t>グレード別に集計します。</t>
    <phoneticPr fontId="5"/>
  </si>
  <si>
    <r>
      <t>　　　ただし、</t>
    </r>
    <r>
      <rPr>
        <u/>
        <sz val="11"/>
        <color indexed="8"/>
        <rFont val="ＭＳ Ｐゴシック"/>
        <family val="3"/>
        <charset val="128"/>
      </rPr>
      <t>ここで別途設計する役職手当、家族手当、特殊資格手当等々の諸手当は、各シートには</t>
    </r>
    <rPh sb="10" eb="12">
      <t>ベット</t>
    </rPh>
    <rPh sb="12" eb="14">
      <t>セッケイ</t>
    </rPh>
    <rPh sb="16" eb="18">
      <t>ヤクショク</t>
    </rPh>
    <rPh sb="18" eb="20">
      <t>テアテ</t>
    </rPh>
    <rPh sb="21" eb="23">
      <t>カゾク</t>
    </rPh>
    <rPh sb="23" eb="25">
      <t>テアテ</t>
    </rPh>
    <rPh sb="26" eb="28">
      <t>トクシュ</t>
    </rPh>
    <rPh sb="28" eb="30">
      <t>シカク</t>
    </rPh>
    <rPh sb="30" eb="32">
      <t>テアテ</t>
    </rPh>
    <rPh sb="32" eb="34">
      <t>トウトウ</t>
    </rPh>
    <rPh sb="35" eb="38">
      <t>ショテアテ</t>
    </rPh>
    <rPh sb="40" eb="41">
      <t>カク</t>
    </rPh>
    <phoneticPr fontId="5"/>
  </si>
  <si>
    <r>
      <t>　　　</t>
    </r>
    <r>
      <rPr>
        <u/>
        <sz val="11"/>
        <color indexed="8"/>
        <rFont val="ＭＳ Ｐゴシック"/>
        <family val="3"/>
        <charset val="128"/>
      </rPr>
      <t>連動しません。該当者のみへの個別対応となります。</t>
    </r>
    <rPh sb="10" eb="12">
      <t>ガイトウ</t>
    </rPh>
    <rPh sb="12" eb="13">
      <t>シャ</t>
    </rPh>
    <rPh sb="17" eb="19">
      <t>コベツ</t>
    </rPh>
    <phoneticPr fontId="5"/>
  </si>
  <si>
    <t>　　　　■資格（役職）手当を率で設計するときは、「手当率」の列にグレード別に「率」を入力します。</t>
    <rPh sb="8" eb="10">
      <t>ヤクショク</t>
    </rPh>
    <rPh sb="14" eb="15">
      <t>リツ</t>
    </rPh>
    <rPh sb="16" eb="18">
      <t>セッケイ</t>
    </rPh>
    <rPh sb="36" eb="37">
      <t>ベツ</t>
    </rPh>
    <rPh sb="39" eb="40">
      <t>リツ</t>
    </rPh>
    <phoneticPr fontId="5"/>
  </si>
  <si>
    <r>
      <t>（１）資格（役職）手当の設計</t>
    </r>
    <r>
      <rPr>
        <u/>
        <sz val="11"/>
        <color indexed="10"/>
        <rFont val="ＭＳ Ｐゴシック"/>
        <family val="3"/>
        <charset val="128"/>
      </rPr>
      <t>（必須）</t>
    </r>
    <rPh sb="3" eb="5">
      <t>シカク</t>
    </rPh>
    <rPh sb="6" eb="8">
      <t>ヤクショク</t>
    </rPh>
    <rPh sb="9" eb="11">
      <t>テアテ</t>
    </rPh>
    <rPh sb="12" eb="14">
      <t>セッケイ</t>
    </rPh>
    <rPh sb="15" eb="17">
      <t>ヒッス</t>
    </rPh>
    <phoneticPr fontId="5"/>
  </si>
  <si>
    <r>
      <t>（２）定額残業手当の設計</t>
    </r>
    <r>
      <rPr>
        <u/>
        <sz val="11"/>
        <color indexed="10"/>
        <rFont val="ＭＳ Ｐゴシック"/>
        <family val="3"/>
        <charset val="128"/>
      </rPr>
      <t>（必須）</t>
    </r>
    <rPh sb="3" eb="5">
      <t>テイガク</t>
    </rPh>
    <rPh sb="5" eb="7">
      <t>ザンギョウ</t>
    </rPh>
    <rPh sb="7" eb="9">
      <t>テアテ</t>
    </rPh>
    <rPh sb="10" eb="12">
      <t>セッケイ</t>
    </rPh>
    <phoneticPr fontId="5"/>
  </si>
  <si>
    <r>
      <t>（３）賞与配分の設計</t>
    </r>
    <r>
      <rPr>
        <u/>
        <sz val="11"/>
        <color indexed="10"/>
        <rFont val="ＭＳ Ｐゴシック"/>
        <family val="3"/>
        <charset val="128"/>
      </rPr>
      <t>（必須）</t>
    </r>
    <rPh sb="3" eb="5">
      <t>ショウヨ</t>
    </rPh>
    <rPh sb="5" eb="7">
      <t>ハイブン</t>
    </rPh>
    <rPh sb="8" eb="10">
      <t>セッケイ</t>
    </rPh>
    <phoneticPr fontId="5"/>
  </si>
  <si>
    <r>
      <t xml:space="preserve">ｸﾞﾚｰﾄﾞ連動の資格手当を
率で設計。
ｸﾞﾚｰﾄﾞ別に手当率を入力します。
</t>
    </r>
    <r>
      <rPr>
        <u/>
        <sz val="11"/>
        <color indexed="8"/>
        <rFont val="ＭＳ Ｐゴシック"/>
        <family val="3"/>
        <charset val="128"/>
      </rPr>
      <t>設計しないときは「0％」を入力。</t>
    </r>
    <rPh sb="6" eb="8">
      <t>レンドウ</t>
    </rPh>
    <rPh sb="9" eb="11">
      <t>シカク</t>
    </rPh>
    <rPh sb="11" eb="13">
      <t>テアテ</t>
    </rPh>
    <rPh sb="15" eb="16">
      <t>リツ</t>
    </rPh>
    <rPh sb="17" eb="19">
      <t>セッケイ</t>
    </rPh>
    <rPh sb="27" eb="28">
      <t>ベツ</t>
    </rPh>
    <rPh sb="29" eb="31">
      <t>テアテ</t>
    </rPh>
    <rPh sb="31" eb="32">
      <t>リツ</t>
    </rPh>
    <rPh sb="33" eb="35">
      <t>ニュウリョク</t>
    </rPh>
    <phoneticPr fontId="5"/>
  </si>
  <si>
    <r>
      <t>ｸﾞﾚｰﾄﾞ連動の資格手当を
額で設計
※グレート連動ではなく、</t>
    </r>
    <r>
      <rPr>
        <u/>
        <sz val="11"/>
        <color indexed="8"/>
        <rFont val="ＭＳ Ｐゴシック"/>
        <family val="3"/>
        <charset val="128"/>
      </rPr>
      <t>別途役職手当を設計するときは「0」を入力する。</t>
    </r>
    <rPh sb="9" eb="11">
      <t>シカク</t>
    </rPh>
    <rPh sb="11" eb="13">
      <t>テアテ</t>
    </rPh>
    <rPh sb="15" eb="16">
      <t>ガク</t>
    </rPh>
    <rPh sb="17" eb="19">
      <t>セッケイ</t>
    </rPh>
    <rPh sb="25" eb="27">
      <t>レンドウ</t>
    </rPh>
    <rPh sb="32" eb="34">
      <t>ベット</t>
    </rPh>
    <rPh sb="34" eb="36">
      <t>ヤクショク</t>
    </rPh>
    <rPh sb="36" eb="38">
      <t>テアテ</t>
    </rPh>
    <rPh sb="39" eb="41">
      <t>セッケイ</t>
    </rPh>
    <rPh sb="50" eb="52">
      <t>ニュウリョク</t>
    </rPh>
    <phoneticPr fontId="5"/>
  </si>
  <si>
    <r>
      <t xml:space="preserve">定額残業手当をグレード別に率で設計。
ｸﾞﾚｰﾄﾞ別に手当率を手入力します。
</t>
    </r>
    <r>
      <rPr>
        <u/>
        <sz val="11"/>
        <color indexed="8"/>
        <rFont val="ＭＳ Ｐゴシック"/>
        <family val="3"/>
        <charset val="128"/>
      </rPr>
      <t>設計しないときは「0％」を入力。</t>
    </r>
    <rPh sb="0" eb="2">
      <t>テイガク</t>
    </rPh>
    <rPh sb="2" eb="4">
      <t>ザンギョウ</t>
    </rPh>
    <rPh sb="4" eb="6">
      <t>テアテ</t>
    </rPh>
    <rPh sb="11" eb="12">
      <t>ベツ</t>
    </rPh>
    <rPh sb="13" eb="14">
      <t>リツ</t>
    </rPh>
    <rPh sb="15" eb="17">
      <t>セッケイ</t>
    </rPh>
    <rPh sb="25" eb="26">
      <t>ベツ</t>
    </rPh>
    <rPh sb="27" eb="29">
      <t>テアテ</t>
    </rPh>
    <rPh sb="29" eb="30">
      <t>リツ</t>
    </rPh>
    <rPh sb="31" eb="32">
      <t>テ</t>
    </rPh>
    <rPh sb="32" eb="34">
      <t>ニュウリョク</t>
    </rPh>
    <phoneticPr fontId="5"/>
  </si>
  <si>
    <t>評価設計
（半角入力）</t>
    <rPh sb="0" eb="2">
      <t>ヒョウカ</t>
    </rPh>
    <rPh sb="2" eb="4">
      <t>セッケイ</t>
    </rPh>
    <rPh sb="6" eb="8">
      <t>ハンカク</t>
    </rPh>
    <rPh sb="8" eb="10">
      <t>ニュウリョク</t>
    </rPh>
    <phoneticPr fontId="5"/>
  </si>
  <si>
    <t>Ｂ-負担費修正値
Ａ×1.318</t>
    <rPh sb="2" eb="4">
      <t>フタン</t>
    </rPh>
    <rPh sb="4" eb="5">
      <t>ヒ</t>
    </rPh>
    <rPh sb="5" eb="7">
      <t>シュウセイ</t>
    </rPh>
    <rPh sb="7" eb="8">
      <t>チ</t>
    </rPh>
    <phoneticPr fontId="2"/>
  </si>
  <si>
    <t>最低生計費
Ｂ×80％</t>
    <rPh sb="0" eb="2">
      <t>サイテイ</t>
    </rPh>
    <rPh sb="2" eb="5">
      <t>セイケイヒ</t>
    </rPh>
    <phoneticPr fontId="7"/>
  </si>
  <si>
    <t>1.制度のフレーム設計画面</t>
    <rPh sb="2" eb="4">
      <t>セイド</t>
    </rPh>
    <rPh sb="9" eb="11">
      <t>セッケイ</t>
    </rPh>
    <rPh sb="11" eb="13">
      <t>ガメン</t>
    </rPh>
    <phoneticPr fontId="5"/>
  </si>
  <si>
    <t>(1) 職務（職責）資格制度のフレーム設計</t>
    <rPh sb="4" eb="6">
      <t>ショクム</t>
    </rPh>
    <rPh sb="7" eb="9">
      <t>ショクセキ</t>
    </rPh>
    <rPh sb="10" eb="12">
      <t>シカク</t>
    </rPh>
    <rPh sb="12" eb="14">
      <t>セイド</t>
    </rPh>
    <rPh sb="19" eb="21">
      <t>セッケイ</t>
    </rPh>
    <phoneticPr fontId="5"/>
  </si>
  <si>
    <r>
      <t>職務（職責）資格</t>
    </r>
    <r>
      <rPr>
        <sz val="10"/>
        <color rgb="FFFF0000"/>
        <rFont val="ＭＳ ゴシック"/>
        <family val="3"/>
        <charset val="128"/>
      </rPr>
      <t>（必須）</t>
    </r>
    <rPh sb="0" eb="2">
      <t>ショクム</t>
    </rPh>
    <rPh sb="3" eb="5">
      <t>ショクセキ</t>
    </rPh>
    <rPh sb="6" eb="8">
      <t>シカク</t>
    </rPh>
    <rPh sb="9" eb="11">
      <t>ヒッス</t>
    </rPh>
    <phoneticPr fontId="5"/>
  </si>
  <si>
    <r>
      <t>モデル経験年数（年）</t>
    </r>
    <r>
      <rPr>
        <sz val="10"/>
        <color rgb="FFFF0000"/>
        <rFont val="ＭＳ ゴシック"/>
        <family val="3"/>
        <charset val="128"/>
      </rPr>
      <t>（必須）</t>
    </r>
    <rPh sb="8" eb="9">
      <t>ネン</t>
    </rPh>
    <rPh sb="11" eb="13">
      <t>ヒッス</t>
    </rPh>
    <phoneticPr fontId="5"/>
  </si>
  <si>
    <t>張り出し支給率</t>
    <rPh sb="0" eb="1">
      <t>ハ</t>
    </rPh>
    <rPh sb="2" eb="3">
      <t>ダ</t>
    </rPh>
    <rPh sb="4" eb="6">
      <t>シキュウ</t>
    </rPh>
    <rPh sb="6" eb="7">
      <t>リツ</t>
    </rPh>
    <phoneticPr fontId="5"/>
  </si>
  <si>
    <t>＜参照＞</t>
    <rPh sb="1" eb="3">
      <t>サンショウ</t>
    </rPh>
    <phoneticPr fontId="5"/>
  </si>
  <si>
    <t>(1) モデル職位別のモデル給与の設計</t>
    <rPh sb="7" eb="9">
      <t>ショクイ</t>
    </rPh>
    <rPh sb="9" eb="10">
      <t>ベツ</t>
    </rPh>
    <rPh sb="14" eb="16">
      <t>キュウヨ</t>
    </rPh>
    <rPh sb="17" eb="19">
      <t>セッケイ</t>
    </rPh>
    <phoneticPr fontId="5"/>
  </si>
  <si>
    <t>(2) モデル職位別の昇給配分及び昇給上限年数等の設計</t>
    <rPh sb="7" eb="9">
      <t>ショクイ</t>
    </rPh>
    <rPh sb="9" eb="10">
      <t>ベツ</t>
    </rPh>
    <rPh sb="11" eb="13">
      <t>ショウキュウ</t>
    </rPh>
    <rPh sb="13" eb="15">
      <t>ハイブン</t>
    </rPh>
    <rPh sb="15" eb="16">
      <t>オヨ</t>
    </rPh>
    <rPh sb="17" eb="19">
      <t>ショウキュウ</t>
    </rPh>
    <rPh sb="19" eb="21">
      <t>ジョウゲン</t>
    </rPh>
    <rPh sb="21" eb="23">
      <t>ネンスウ</t>
    </rPh>
    <rPh sb="23" eb="24">
      <t>トウ</t>
    </rPh>
    <rPh sb="25" eb="27">
      <t>セッケイ</t>
    </rPh>
    <phoneticPr fontId="5"/>
  </si>
  <si>
    <t>職務資格</t>
    <rPh sb="0" eb="2">
      <t>ショクム</t>
    </rPh>
    <rPh sb="2" eb="4">
      <t>シカク</t>
    </rPh>
    <phoneticPr fontId="5"/>
  </si>
  <si>
    <t>モデル職位
（参照項目）</t>
    <rPh sb="3" eb="5">
      <t>ショクイ</t>
    </rPh>
    <rPh sb="7" eb="9">
      <t>サンショウ</t>
    </rPh>
    <rPh sb="9" eb="11">
      <t>コウモク</t>
    </rPh>
    <phoneticPr fontId="5"/>
  </si>
  <si>
    <t>モデル給与
（参照数値）</t>
    <rPh sb="3" eb="5">
      <t>キュウヨ</t>
    </rPh>
    <rPh sb="7" eb="9">
      <t>サンショウ</t>
    </rPh>
    <rPh sb="9" eb="11">
      <t>スウチ</t>
    </rPh>
    <phoneticPr fontId="5"/>
  </si>
  <si>
    <t>諸手当</t>
    <rPh sb="0" eb="3">
      <t>ショテアテ</t>
    </rPh>
    <phoneticPr fontId="5"/>
  </si>
  <si>
    <t>モデル基本給</t>
    <rPh sb="3" eb="6">
      <t>キホンキュウ</t>
    </rPh>
    <phoneticPr fontId="5"/>
  </si>
  <si>
    <t>設計予算
（検証）</t>
    <rPh sb="0" eb="2">
      <t>セッケイ</t>
    </rPh>
    <rPh sb="2" eb="4">
      <t>ヨサン</t>
    </rPh>
    <rPh sb="6" eb="8">
      <t>ケンショウ</t>
    </rPh>
    <phoneticPr fontId="5"/>
  </si>
  <si>
    <t>昇格昇給</t>
    <rPh sb="0" eb="2">
      <t>ショウカク</t>
    </rPh>
    <rPh sb="2" eb="4">
      <t>ショウキュウ</t>
    </rPh>
    <phoneticPr fontId="5"/>
  </si>
  <si>
    <t>昇級昇給</t>
    <rPh sb="0" eb="2">
      <t>ショウキュウ</t>
    </rPh>
    <rPh sb="2" eb="4">
      <t>ショウキュウ</t>
    </rPh>
    <phoneticPr fontId="5"/>
  </si>
  <si>
    <t>習熟昇給</t>
    <rPh sb="0" eb="2">
      <t>シュウジュク</t>
    </rPh>
    <rPh sb="2" eb="4">
      <t>ショウキュウ</t>
    </rPh>
    <phoneticPr fontId="5"/>
  </si>
  <si>
    <r>
      <t>定昇
上限</t>
    </r>
    <r>
      <rPr>
        <b/>
        <sz val="10"/>
        <rFont val="ＭＳ Ｐゴシック"/>
        <family val="3"/>
        <charset val="128"/>
      </rPr>
      <t>年数</t>
    </r>
    <rPh sb="0" eb="2">
      <t>テイショウ</t>
    </rPh>
    <rPh sb="3" eb="5">
      <t>ジョウゲン</t>
    </rPh>
    <rPh sb="5" eb="7">
      <t>ネンスウ</t>
    </rPh>
    <phoneticPr fontId="5"/>
  </si>
  <si>
    <r>
      <t>張り出し定昇
上限</t>
    </r>
    <r>
      <rPr>
        <b/>
        <sz val="10"/>
        <rFont val="ＭＳ Ｐゴシック"/>
        <family val="3"/>
        <charset val="128"/>
      </rPr>
      <t>年齢</t>
    </r>
    <rPh sb="0" eb="1">
      <t>ハ</t>
    </rPh>
    <rPh sb="2" eb="3">
      <t>ダ</t>
    </rPh>
    <rPh sb="4" eb="6">
      <t>テイショウ</t>
    </rPh>
    <rPh sb="7" eb="9">
      <t>ジョウゲン</t>
    </rPh>
    <rPh sb="9" eb="11">
      <t>ネンレイ</t>
    </rPh>
    <phoneticPr fontId="5"/>
  </si>
  <si>
    <t>高卒初任給</t>
    <rPh sb="0" eb="2">
      <t>コウソツ</t>
    </rPh>
    <rPh sb="2" eb="5">
      <t>ショニンキュウ</t>
    </rPh>
    <phoneticPr fontId="5"/>
  </si>
  <si>
    <t>標準経験年数</t>
    <rPh sb="0" eb="2">
      <t>ヒョウジュン</t>
    </rPh>
    <rPh sb="2" eb="4">
      <t>ケイケン</t>
    </rPh>
    <rPh sb="4" eb="6">
      <t>ネンスウ</t>
    </rPh>
    <phoneticPr fontId="5"/>
  </si>
  <si>
    <t>・皆勤手当</t>
    <rPh sb="1" eb="3">
      <t>カイキン</t>
    </rPh>
    <rPh sb="3" eb="5">
      <t>テア</t>
    </rPh>
    <phoneticPr fontId="5"/>
  </si>
  <si>
    <t>張り出し昇給額</t>
    <rPh sb="0" eb="1">
      <t>ハ</t>
    </rPh>
    <rPh sb="2" eb="3">
      <t>ダ</t>
    </rPh>
    <rPh sb="4" eb="6">
      <t>ショウキュウ</t>
    </rPh>
    <rPh sb="6" eb="7">
      <t>ガク</t>
    </rPh>
    <phoneticPr fontId="5"/>
  </si>
  <si>
    <t>１年あたり配分状況</t>
    <rPh sb="1" eb="2">
      <t>ネン</t>
    </rPh>
    <rPh sb="5" eb="7">
      <t>ハイブン</t>
    </rPh>
    <rPh sb="7" eb="9">
      <t>ジョウキョウ</t>
    </rPh>
    <phoneticPr fontId="5"/>
  </si>
  <si>
    <r>
      <t>※</t>
    </r>
    <r>
      <rPr>
        <b/>
        <sz val="10"/>
        <color rgb="FFFF0000"/>
        <rFont val="ＭＳ ゴシック"/>
        <family val="3"/>
        <charset val="128"/>
      </rPr>
      <t>↑</t>
    </r>
    <r>
      <rPr>
        <sz val="10"/>
        <color theme="1"/>
        <rFont val="ＭＳ ゴシック"/>
        <family val="3"/>
        <charset val="128"/>
      </rPr>
      <t>昇格昇給は昇格時に反映します。</t>
    </r>
    <rPh sb="2" eb="4">
      <t>ショウカク</t>
    </rPh>
    <rPh sb="4" eb="6">
      <t>ショウキュウ</t>
    </rPh>
    <rPh sb="7" eb="10">
      <t>ショウカクジ</t>
    </rPh>
    <rPh sb="11" eb="13">
      <t>ハンエイ</t>
    </rPh>
    <phoneticPr fontId="5"/>
  </si>
  <si>
    <t>※適用年数</t>
    <rPh sb="1" eb="3">
      <t>テキヨウ</t>
    </rPh>
    <rPh sb="3" eb="5">
      <t>ネンスウ</t>
    </rPh>
    <phoneticPr fontId="5"/>
  </si>
  <si>
    <t>大卒初任給</t>
    <rPh sb="0" eb="2">
      <t>ダイソツ</t>
    </rPh>
    <rPh sb="2" eb="5">
      <t>ショニンキュウ</t>
    </rPh>
    <phoneticPr fontId="5"/>
  </si>
  <si>
    <t>班長・主任</t>
    <rPh sb="0" eb="2">
      <t>ハンチョウ</t>
    </rPh>
    <rPh sb="3" eb="5">
      <t>シュニン</t>
    </rPh>
    <phoneticPr fontId="5"/>
  </si>
  <si>
    <t>・皆勤・家族・役職・技能技術手当等</t>
    <rPh sb="1" eb="3">
      <t>カイキン</t>
    </rPh>
    <rPh sb="4" eb="6">
      <t>カゾク</t>
    </rPh>
    <rPh sb="7" eb="9">
      <t>ヤクショク</t>
    </rPh>
    <rPh sb="10" eb="12">
      <t>ギノウ</t>
    </rPh>
    <rPh sb="12" eb="14">
      <t>ギジュツ</t>
    </rPh>
    <rPh sb="14" eb="16">
      <t>テアテ</t>
    </rPh>
    <rPh sb="16" eb="17">
      <t>トウ</t>
    </rPh>
    <phoneticPr fontId="5"/>
  </si>
  <si>
    <t>リーダー・係長</t>
    <rPh sb="5" eb="7">
      <t>カカリチョウ</t>
    </rPh>
    <phoneticPr fontId="5"/>
  </si>
  <si>
    <t>課長（管理業務）</t>
    <rPh sb="0" eb="2">
      <t>カチョウ</t>
    </rPh>
    <rPh sb="3" eb="5">
      <t>カンリ</t>
    </rPh>
    <rPh sb="5" eb="7">
      <t>ギョウム</t>
    </rPh>
    <phoneticPr fontId="5"/>
  </si>
  <si>
    <t>※最高位資格時…下記「注２」参照</t>
    <rPh sb="1" eb="4">
      <t>サイコウイ</t>
    </rPh>
    <rPh sb="4" eb="6">
      <t>シカク</t>
    </rPh>
    <rPh sb="6" eb="7">
      <t>ジ</t>
    </rPh>
    <rPh sb="8" eb="10">
      <t>カキ</t>
    </rPh>
    <rPh sb="11" eb="12">
      <t>チュウ</t>
    </rPh>
    <rPh sb="14" eb="16">
      <t>サンショウ</t>
    </rPh>
    <phoneticPr fontId="5"/>
  </si>
  <si>
    <t>部長（経営管理業務）</t>
    <rPh sb="0" eb="2">
      <t>ブチョウ</t>
    </rPh>
    <rPh sb="3" eb="5">
      <t>ケイエイ</t>
    </rPh>
    <rPh sb="5" eb="7">
      <t>カンリ</t>
    </rPh>
    <rPh sb="7" eb="9">
      <t>ギョウム</t>
    </rPh>
    <phoneticPr fontId="5"/>
  </si>
  <si>
    <t>■最高位資格時の昇級昇給・習熟昇給の
　増減率の設定</t>
    <rPh sb="1" eb="4">
      <t>サイコウイ</t>
    </rPh>
    <rPh sb="4" eb="6">
      <t>シカク</t>
    </rPh>
    <rPh sb="6" eb="7">
      <t>ジ</t>
    </rPh>
    <rPh sb="8" eb="10">
      <t>ショウキュウ</t>
    </rPh>
    <rPh sb="10" eb="12">
      <t>ショウキュウ</t>
    </rPh>
    <rPh sb="13" eb="17">
      <t>シュウジュクショウキュウ</t>
    </rPh>
    <rPh sb="20" eb="22">
      <t>ゾウゲン</t>
    </rPh>
    <rPh sb="22" eb="23">
      <t>リツ</t>
    </rPh>
    <rPh sb="24" eb="26">
      <t>セッテイ</t>
    </rPh>
    <phoneticPr fontId="5"/>
  </si>
  <si>
    <t>３.サラリースケール</t>
    <phoneticPr fontId="5"/>
  </si>
  <si>
    <t>参照セル</t>
    <rPh sb="0" eb="2">
      <t>サンショウ</t>
    </rPh>
    <phoneticPr fontId="5"/>
  </si>
  <si>
    <t>標準生計費（負担費修正値）</t>
    <rPh sb="0" eb="2">
      <t>ヒョウジュン</t>
    </rPh>
    <rPh sb="2" eb="5">
      <t>セイケイヒ</t>
    </rPh>
    <phoneticPr fontId="5"/>
  </si>
  <si>
    <t>最低生計費（負担費修正値）</t>
    <rPh sb="0" eb="2">
      <t>サイテイ</t>
    </rPh>
    <rPh sb="2" eb="5">
      <t>セイケイヒ</t>
    </rPh>
    <phoneticPr fontId="5"/>
  </si>
  <si>
    <t>参照セル</t>
    <rPh sb="0" eb="2">
      <t>サンショウ</t>
    </rPh>
    <phoneticPr fontId="5"/>
  </si>
  <si>
    <t>メニュー一覧</t>
    <rPh sb="4" eb="6">
      <t>イチラン</t>
    </rPh>
    <phoneticPr fontId="5"/>
  </si>
  <si>
    <t>クリックして各シートにジャンプ</t>
    <rPh sb="6" eb="7">
      <t>カク</t>
    </rPh>
    <phoneticPr fontId="5"/>
  </si>
  <si>
    <t>１．制度フレーム設計シート</t>
    <rPh sb="2" eb="4">
      <t>セイド</t>
    </rPh>
    <rPh sb="8" eb="10">
      <t>セッケイ</t>
    </rPh>
    <phoneticPr fontId="5"/>
  </si>
  <si>
    <r>
      <t>　　</t>
    </r>
    <r>
      <rPr>
        <u/>
        <sz val="11"/>
        <color indexed="12"/>
        <rFont val="ＭＳ Ｐゴシック"/>
        <family val="3"/>
        <charset val="128"/>
      </rPr>
      <t>(1) 職務（職責）資格制度のフレーム設計</t>
    </r>
    <rPh sb="6" eb="8">
      <t>ショクム</t>
    </rPh>
    <rPh sb="9" eb="11">
      <t>ショクセキ</t>
    </rPh>
    <rPh sb="12" eb="14">
      <t>シカク</t>
    </rPh>
    <rPh sb="14" eb="16">
      <t>セイド</t>
    </rPh>
    <rPh sb="21" eb="23">
      <t>セッケイ</t>
    </rPh>
    <phoneticPr fontId="5"/>
  </si>
  <si>
    <t>1..職務（職責）資格の呼称は、自社に合わせ自由に変更して下さい。</t>
    <rPh sb="3" eb="5">
      <t>ショクム</t>
    </rPh>
    <rPh sb="6" eb="8">
      <t>ショクセキ</t>
    </rPh>
    <rPh sb="9" eb="11">
      <t>シカク</t>
    </rPh>
    <rPh sb="12" eb="14">
      <t>コショウ</t>
    </rPh>
    <rPh sb="16" eb="18">
      <t>ジシャ</t>
    </rPh>
    <rPh sb="19" eb="20">
      <t>ア</t>
    </rPh>
    <rPh sb="22" eb="24">
      <t>ジユウ</t>
    </rPh>
    <rPh sb="25" eb="27">
      <t>ヘンコウ</t>
    </rPh>
    <rPh sb="29" eb="30">
      <t>クダ</t>
    </rPh>
    <phoneticPr fontId="5"/>
  </si>
  <si>
    <t>　　　「職務（職責）資格制度フレーム」では、原則として、モデル経験年数を入力することで、</t>
    <rPh sb="4" eb="6">
      <t>ショクム</t>
    </rPh>
    <rPh sb="7" eb="9">
      <t>ショクセキ</t>
    </rPh>
    <rPh sb="10" eb="12">
      <t>シカク</t>
    </rPh>
    <rPh sb="12" eb="14">
      <t>セイド</t>
    </rPh>
    <rPh sb="22" eb="24">
      <t>ゲンソク</t>
    </rPh>
    <rPh sb="31" eb="33">
      <t>ケイケン</t>
    </rPh>
    <rPh sb="33" eb="35">
      <t>ネンスウ</t>
    </rPh>
    <rPh sb="36" eb="38">
      <t>ニュウリョク</t>
    </rPh>
    <phoneticPr fontId="5"/>
  </si>
  <si>
    <t>ここで、等級およびグレード別の賃金テーブルを設計します。</t>
    <rPh sb="4" eb="6">
      <t>トウキュウ</t>
    </rPh>
    <rPh sb="13" eb="14">
      <t>ベツ</t>
    </rPh>
    <rPh sb="15" eb="17">
      <t>チンギン</t>
    </rPh>
    <rPh sb="22" eb="24">
      <t>セッケイ</t>
    </rPh>
    <phoneticPr fontId="5"/>
  </si>
  <si>
    <r>
      <t>　　</t>
    </r>
    <r>
      <rPr>
        <u/>
        <sz val="11"/>
        <color indexed="12"/>
        <rFont val="ＭＳ Ｐゴシック"/>
        <family val="3"/>
        <charset val="128"/>
      </rPr>
      <t>(1) モデル職位別のモデル給与の設計</t>
    </r>
    <rPh sb="9" eb="11">
      <t>ショクイ</t>
    </rPh>
    <rPh sb="11" eb="12">
      <t>ベツ</t>
    </rPh>
    <rPh sb="16" eb="18">
      <t>キュウヨ</t>
    </rPh>
    <rPh sb="19" eb="21">
      <t>セッケイ</t>
    </rPh>
    <phoneticPr fontId="5"/>
  </si>
  <si>
    <t>2.大卒初任給を入力します。</t>
    <rPh sb="2" eb="4">
      <t>ダイソツ</t>
    </rPh>
    <rPh sb="4" eb="7">
      <t>ショニンキュウ</t>
    </rPh>
    <rPh sb="8" eb="10">
      <t>ニュウリョク</t>
    </rPh>
    <phoneticPr fontId="5"/>
  </si>
  <si>
    <t>3.以下、各職務資格のグレード１に該当するモデル職位のモデル基本給を入力します。</t>
    <rPh sb="2" eb="4">
      <t>イカ</t>
    </rPh>
    <rPh sb="5" eb="6">
      <t>カク</t>
    </rPh>
    <rPh sb="6" eb="8">
      <t>ショクム</t>
    </rPh>
    <rPh sb="8" eb="10">
      <t>シカク</t>
    </rPh>
    <rPh sb="17" eb="19">
      <t>ガイトウ</t>
    </rPh>
    <rPh sb="24" eb="26">
      <t>ショクイ</t>
    </rPh>
    <rPh sb="30" eb="33">
      <t>キホンキュウ</t>
    </rPh>
    <rPh sb="34" eb="36">
      <t>ニュウリョク</t>
    </rPh>
    <phoneticPr fontId="5"/>
  </si>
  <si>
    <t>　　(2) モデル職位別の昇給配分及び昇給上限年数等の設計</t>
    <phoneticPr fontId="5"/>
  </si>
  <si>
    <t>1.職務資格等級ごとに、昇格昇給・昇級昇給・習熟昇給の配分（率）を入力します。</t>
    <rPh sb="2" eb="4">
      <t>ショクム</t>
    </rPh>
    <rPh sb="4" eb="6">
      <t>シカク</t>
    </rPh>
    <rPh sb="6" eb="8">
      <t>トウキュウ</t>
    </rPh>
    <rPh sb="12" eb="14">
      <t>ショウカク</t>
    </rPh>
    <rPh sb="14" eb="16">
      <t>ショウキュウ</t>
    </rPh>
    <rPh sb="17" eb="19">
      <t>ショウキュウ</t>
    </rPh>
    <rPh sb="19" eb="21">
      <t>ショウキュウ</t>
    </rPh>
    <rPh sb="22" eb="24">
      <t>シュウジュク</t>
    </rPh>
    <rPh sb="24" eb="26">
      <t>ショウキュウ</t>
    </rPh>
    <rPh sb="27" eb="29">
      <t>ハイブン</t>
    </rPh>
    <rPh sb="30" eb="31">
      <t>リツ</t>
    </rPh>
    <rPh sb="33" eb="35">
      <t>ニュウリョク</t>
    </rPh>
    <phoneticPr fontId="5"/>
  </si>
  <si>
    <t>※「昇格昇給」…昇格時に加算します。</t>
  </si>
  <si>
    <t>　　（昇格昇給時には、次に記述するグレード昇級時の「昇級昇給」は行いません。）</t>
    <rPh sb="3" eb="5">
      <t>ショウカク</t>
    </rPh>
    <rPh sb="5" eb="7">
      <t>ショウキュウ</t>
    </rPh>
    <rPh sb="7" eb="8">
      <t>ジ</t>
    </rPh>
    <rPh sb="11" eb="12">
      <t>ツギ</t>
    </rPh>
    <rPh sb="13" eb="15">
      <t>キジュツ</t>
    </rPh>
    <rPh sb="21" eb="23">
      <t>ショウキュウ</t>
    </rPh>
    <rPh sb="23" eb="24">
      <t>ジ</t>
    </rPh>
    <rPh sb="26" eb="28">
      <t>ショウキュウ</t>
    </rPh>
    <rPh sb="28" eb="30">
      <t>ショウキュウ</t>
    </rPh>
    <rPh sb="32" eb="33">
      <t>オコナ</t>
    </rPh>
    <phoneticPr fontId="5"/>
  </si>
  <si>
    <t>※「昇級昇給」…同じ資格内でグレード昇級時に加算します。</t>
  </si>
  <si>
    <t>※「習熟昇給」…原則、毎年UPする昇給額です（上限あり）。</t>
  </si>
  <si>
    <t>　　そこで、グレード昇級や資格昇格がストップした者の処遇を、いつまで昇給（定昇）させるのかの</t>
    <rPh sb="13" eb="15">
      <t>シカク</t>
    </rPh>
    <rPh sb="34" eb="36">
      <t>ショウキュウ</t>
    </rPh>
    <rPh sb="37" eb="39">
      <t>テイショウ</t>
    </rPh>
    <phoneticPr fontId="5"/>
  </si>
  <si>
    <t>　　年数を設計するのが、上限年数と張り出し上限年齢になります。</t>
    <rPh sb="2" eb="4">
      <t>ネンスウ</t>
    </rPh>
    <rPh sb="12" eb="14">
      <t>ジョウゲン</t>
    </rPh>
    <rPh sb="14" eb="16">
      <t>ネンスウ</t>
    </rPh>
    <rPh sb="17" eb="18">
      <t>ハ</t>
    </rPh>
    <rPh sb="19" eb="20">
      <t>ダ</t>
    </rPh>
    <rPh sb="21" eb="23">
      <t>ジョウゲン</t>
    </rPh>
    <rPh sb="23" eb="25">
      <t>ネンレイ</t>
    </rPh>
    <phoneticPr fontId="5"/>
  </si>
  <si>
    <t>　　張出上限年齢：上限年数に到達したが、その後もしばらくは金額を減額して昇給させる</t>
    <rPh sb="2" eb="4">
      <t>ハリダシ</t>
    </rPh>
    <rPh sb="4" eb="6">
      <t>ジョウゲン</t>
    </rPh>
    <rPh sb="6" eb="8">
      <t>ネンレイ</t>
    </rPh>
    <rPh sb="9" eb="11">
      <t>ジョウゲン</t>
    </rPh>
    <rPh sb="11" eb="13">
      <t>ネンスウ</t>
    </rPh>
    <rPh sb="14" eb="16">
      <t>トウタツ</t>
    </rPh>
    <rPh sb="22" eb="23">
      <t>ゴ</t>
    </rPh>
    <rPh sb="29" eb="31">
      <t>キンガク</t>
    </rPh>
    <rPh sb="32" eb="34">
      <t>ゲンガク</t>
    </rPh>
    <rPh sb="36" eb="38">
      <t>ショウキュウ</t>
    </rPh>
    <phoneticPr fontId="5"/>
  </si>
  <si>
    <t>　 張出上限年齢を設計しないこともできます。</t>
    <rPh sb="2" eb="4">
      <t>ハリダシ</t>
    </rPh>
    <rPh sb="4" eb="6">
      <t>ジョウゲン</t>
    </rPh>
    <rPh sb="6" eb="8">
      <t>ネンレイ</t>
    </rPh>
    <rPh sb="9" eb="11">
      <t>セッケイ</t>
    </rPh>
    <phoneticPr fontId="5"/>
  </si>
  <si>
    <t>3.張り出し支給率を決め入力します。</t>
    <rPh sb="2" eb="3">
      <t>ハ</t>
    </rPh>
    <rPh sb="4" eb="5">
      <t>ダ</t>
    </rPh>
    <rPh sb="6" eb="8">
      <t>シキュウ</t>
    </rPh>
    <rPh sb="8" eb="9">
      <t>リツ</t>
    </rPh>
    <rPh sb="10" eb="11">
      <t>キ</t>
    </rPh>
    <rPh sb="12" eb="14">
      <t>ニュウリョク</t>
    </rPh>
    <phoneticPr fontId="5"/>
  </si>
  <si>
    <t>　　張り出し支給率：上記の上限年数に到達した後の、昇給額減額後の張り出し昇給の支給率に</t>
    <rPh sb="2" eb="3">
      <t>ハ</t>
    </rPh>
    <rPh sb="4" eb="5">
      <t>ダ</t>
    </rPh>
    <rPh sb="6" eb="8">
      <t>シキュウ</t>
    </rPh>
    <rPh sb="8" eb="9">
      <t>リツ</t>
    </rPh>
    <rPh sb="10" eb="12">
      <t>ジョウキ</t>
    </rPh>
    <rPh sb="13" eb="15">
      <t>ジョウゲン</t>
    </rPh>
    <rPh sb="15" eb="17">
      <t>ネンスウ</t>
    </rPh>
    <rPh sb="18" eb="20">
      <t>トウタツ</t>
    </rPh>
    <rPh sb="22" eb="23">
      <t>ノチ</t>
    </rPh>
    <rPh sb="25" eb="27">
      <t>ショウキュウ</t>
    </rPh>
    <rPh sb="27" eb="28">
      <t>ガク</t>
    </rPh>
    <rPh sb="28" eb="30">
      <t>ゲンガク</t>
    </rPh>
    <rPh sb="30" eb="31">
      <t>ゴ</t>
    </rPh>
    <rPh sb="32" eb="33">
      <t>ハ</t>
    </rPh>
    <rPh sb="34" eb="35">
      <t>ダ</t>
    </rPh>
    <rPh sb="36" eb="38">
      <t>ショウキュウ</t>
    </rPh>
    <rPh sb="39" eb="41">
      <t>シキュウ</t>
    </rPh>
    <rPh sb="41" eb="42">
      <t>リツ</t>
    </rPh>
    <phoneticPr fontId="5"/>
  </si>
  <si>
    <t>３．サラリースケールシート</t>
    <phoneticPr fontId="5"/>
  </si>
  <si>
    <t>２．モデル基本給の設計シート</t>
    <rPh sb="5" eb="8">
      <t>キホンキュウ</t>
    </rPh>
    <rPh sb="9" eb="11">
      <t>セッケイ</t>
    </rPh>
    <phoneticPr fontId="5"/>
  </si>
  <si>
    <t>２.モデル基本給の設計</t>
    <rPh sb="5" eb="8">
      <t>キホンキュウ</t>
    </rPh>
    <rPh sb="9" eb="11">
      <t>セッケイ</t>
    </rPh>
    <phoneticPr fontId="5"/>
  </si>
  <si>
    <t>標準生計費修正値</t>
    <rPh sb="0" eb="2">
      <t>ヒョウジュン</t>
    </rPh>
    <rPh sb="2" eb="5">
      <t>セイケイヒ</t>
    </rPh>
    <phoneticPr fontId="5"/>
  </si>
  <si>
    <t>最低生計費修正値</t>
    <rPh sb="0" eb="2">
      <t>サイテイ</t>
    </rPh>
    <rPh sb="2" eb="5">
      <t>セイケイヒ</t>
    </rPh>
    <phoneticPr fontId="5"/>
  </si>
  <si>
    <r>
      <rPr>
        <sz val="11"/>
        <color rgb="FFFF0000"/>
        <rFont val="ＭＳ Ｐゴシック"/>
        <family val="3"/>
        <charset val="128"/>
      </rPr>
      <t xml:space="preserve">　 </t>
    </r>
    <r>
      <rPr>
        <u/>
        <sz val="11"/>
        <color rgb="FFFF0000"/>
        <rFont val="ＭＳ Ｐゴシック"/>
        <family val="3"/>
        <charset val="128"/>
      </rPr>
      <t>※グラフへのリンクなし（メニューバーから表示してください）</t>
    </r>
    <phoneticPr fontId="5"/>
  </si>
  <si>
    <t>５.年俸制基本設計</t>
    <rPh sb="2" eb="4">
      <t>ネンポウ</t>
    </rPh>
    <rPh sb="4" eb="5">
      <t>セイ</t>
    </rPh>
    <rPh sb="5" eb="7">
      <t>キホン</t>
    </rPh>
    <rPh sb="7" eb="9">
      <t>セッケイ</t>
    </rPh>
    <phoneticPr fontId="5"/>
  </si>
  <si>
    <t>６．モデル年俸表の作成</t>
    <rPh sb="5" eb="7">
      <t>ネンポウ</t>
    </rPh>
    <rPh sb="7" eb="8">
      <t>ヒョウ</t>
    </rPh>
    <rPh sb="9" eb="11">
      <t>サクセイ</t>
    </rPh>
    <phoneticPr fontId="5"/>
  </si>
  <si>
    <t>８．モデル年俸一覧表（グラフデータ）</t>
    <rPh sb="5" eb="6">
      <t>ネン</t>
    </rPh>
    <rPh sb="6" eb="7">
      <t>ブ</t>
    </rPh>
    <rPh sb="7" eb="9">
      <t>イチラン</t>
    </rPh>
    <rPh sb="9" eb="10">
      <t>ヒョウ</t>
    </rPh>
    <phoneticPr fontId="5"/>
  </si>
  <si>
    <t>１０．年齢別標準生計費（全国平均）</t>
    <rPh sb="3" eb="6">
      <t>ネンレイベツ</t>
    </rPh>
    <rPh sb="6" eb="8">
      <t>ヒョウジュン</t>
    </rPh>
    <rPh sb="8" eb="11">
      <t>セイケイヒ</t>
    </rPh>
    <rPh sb="12" eb="14">
      <t>ゼンコク</t>
    </rPh>
    <rPh sb="14" eb="16">
      <t>ヘイキン</t>
    </rPh>
    <phoneticPr fontId="20"/>
  </si>
  <si>
    <t>■２を入力すると２段階一致方式、３だと３段階一致方式、４だと４段階一致方式</t>
    <rPh sb="2" eb="4">
      <t>ニュウリョク</t>
    </rPh>
    <rPh sb="7" eb="9">
      <t>ダンカイ</t>
    </rPh>
    <rPh sb="9" eb="11">
      <t>イッチ</t>
    </rPh>
    <rPh sb="11" eb="13">
      <t>ホウシキ</t>
    </rPh>
    <rPh sb="19" eb="21">
      <t>イッチ</t>
    </rPh>
    <rPh sb="21" eb="23">
      <t>ホウシキ</t>
    </rPh>
    <rPh sb="30" eb="32">
      <t>イッチ</t>
    </rPh>
    <rPh sb="32" eb="34">
      <t>ホウシキ</t>
    </rPh>
    <phoneticPr fontId="5"/>
  </si>
  <si>
    <t>■昇給・昇格に反映（洗い替え賃金決定のための評価）</t>
    <rPh sb="11" eb="12">
      <t>ガ</t>
    </rPh>
    <rPh sb="13" eb="15">
      <t>チンギン</t>
    </rPh>
    <rPh sb="15" eb="17">
      <t>ケッテイ</t>
    </rPh>
    <rPh sb="21" eb="23">
      <t>ヒョウカ</t>
    </rPh>
    <phoneticPr fontId="5"/>
  </si>
  <si>
    <t>■賞与評価を変更して反映したいときは、「3.年俸制フレーム」のセルＮ３１とＯ３１を変更入力します！</t>
    <rPh sb="1" eb="3">
      <t>ショウヨ</t>
    </rPh>
    <rPh sb="3" eb="5">
      <t>ヒョウカ</t>
    </rPh>
    <rPh sb="6" eb="8">
      <t>ヘンコウ</t>
    </rPh>
    <rPh sb="10" eb="12">
      <t>ハンエイ</t>
    </rPh>
    <rPh sb="22" eb="24">
      <t>ネンポウ</t>
    </rPh>
    <rPh sb="24" eb="25">
      <t>セイ</t>
    </rPh>
    <rPh sb="41" eb="43">
      <t>ヘンコウ</t>
    </rPh>
    <rPh sb="43" eb="45">
      <t>ニュウリョク</t>
    </rPh>
    <phoneticPr fontId="5"/>
  </si>
  <si>
    <r>
      <t>一致方式を手入力</t>
    </r>
    <r>
      <rPr>
        <u/>
        <sz val="11"/>
        <color indexed="8"/>
        <rFont val="ＭＳ Ｐゴシック"/>
        <family val="3"/>
        <charset val="128"/>
      </rPr>
      <t>（２から４の数字）</t>
    </r>
    <rPh sb="0" eb="2">
      <t>イッチ</t>
    </rPh>
    <rPh sb="2" eb="4">
      <t>ホウシキ</t>
    </rPh>
    <rPh sb="5" eb="6">
      <t>テ</t>
    </rPh>
    <rPh sb="6" eb="8">
      <t>ニュウリョク</t>
    </rPh>
    <rPh sb="14" eb="16">
      <t>スウジ</t>
    </rPh>
    <phoneticPr fontId="5"/>
  </si>
  <si>
    <t>参照評語</t>
    <rPh sb="0" eb="2">
      <t>サンショウ</t>
    </rPh>
    <rPh sb="2" eb="4">
      <t>ヒョウゴ</t>
    </rPh>
    <phoneticPr fontId="5"/>
  </si>
  <si>
    <t>変動賞与評価反映</t>
    <rPh sb="0" eb="2">
      <t>ヘンドウ</t>
    </rPh>
    <rPh sb="2" eb="4">
      <t>ショウヨ</t>
    </rPh>
    <rPh sb="4" eb="6">
      <t>ヒョウカ</t>
    </rPh>
    <rPh sb="6" eb="8">
      <t>ハンエイ</t>
    </rPh>
    <phoneticPr fontId="5"/>
  </si>
  <si>
    <t>　　【洗い替え方式】</t>
    <rPh sb="3" eb="4">
      <t>アラ</t>
    </rPh>
    <rPh sb="5" eb="6">
      <t>ガ</t>
    </rPh>
    <rPh sb="7" eb="9">
      <t>ホウシキ</t>
    </rPh>
    <phoneticPr fontId="5"/>
  </si>
  <si>
    <t>洗い替え基本給</t>
    <rPh sb="0" eb="1">
      <t>アラ</t>
    </rPh>
    <rPh sb="2" eb="3">
      <t>ガ</t>
    </rPh>
    <rPh sb="4" eb="6">
      <t>キホン</t>
    </rPh>
    <phoneticPr fontId="5"/>
  </si>
  <si>
    <t>評価反映
の差額</t>
    <rPh sb="0" eb="2">
      <t>ヒョウカ</t>
    </rPh>
    <rPh sb="2" eb="4">
      <t>ハンエイ</t>
    </rPh>
    <rPh sb="6" eb="8">
      <t>サガク</t>
    </rPh>
    <phoneticPr fontId="5"/>
  </si>
  <si>
    <t>残業見合手当率</t>
    <rPh sb="0" eb="2">
      <t>ザンギョウ</t>
    </rPh>
    <rPh sb="2" eb="4">
      <t>ミアイ</t>
    </rPh>
    <rPh sb="4" eb="6">
      <t>テアテ</t>
    </rPh>
    <rPh sb="6" eb="7">
      <t>リツ</t>
    </rPh>
    <phoneticPr fontId="5"/>
  </si>
  <si>
    <t>残業見合手当額（基本給×残業見合手当率）</t>
    <rPh sb="0" eb="2">
      <t>ザンギョウ</t>
    </rPh>
    <rPh sb="2" eb="4">
      <t>ミアイ</t>
    </rPh>
    <rPh sb="4" eb="7">
      <t>テアテガク</t>
    </rPh>
    <rPh sb="8" eb="11">
      <t>キホンキュウ</t>
    </rPh>
    <rPh sb="12" eb="14">
      <t>ザンギョウ</t>
    </rPh>
    <rPh sb="14" eb="16">
      <t>ミアイ</t>
    </rPh>
    <rPh sb="16" eb="18">
      <t>テアテ</t>
    </rPh>
    <rPh sb="18" eb="19">
      <t>リツ</t>
    </rPh>
    <phoneticPr fontId="5"/>
  </si>
  <si>
    <t>月次年間計</t>
    <rPh sb="0" eb="2">
      <t>ゲツジ</t>
    </rPh>
    <rPh sb="2" eb="3">
      <t>ネン</t>
    </rPh>
    <rPh sb="3" eb="4">
      <t>カン</t>
    </rPh>
    <rPh sb="4" eb="5">
      <t>ケイ</t>
    </rPh>
    <phoneticPr fontId="5"/>
  </si>
  <si>
    <t>変動賞与</t>
    <rPh sb="0" eb="2">
      <t>ヘンドウ</t>
    </rPh>
    <rPh sb="2" eb="4">
      <t>ショウヨ</t>
    </rPh>
    <phoneticPr fontId="5"/>
  </si>
  <si>
    <t>年俸　</t>
    <rPh sb="0" eb="1">
      <t>ネン</t>
    </rPh>
    <rPh sb="1" eb="2">
      <t>ブ</t>
    </rPh>
    <phoneticPr fontId="5"/>
  </si>
  <si>
    <r>
      <t>（４）洗い替え賃金（基本給）一致方式の設計</t>
    </r>
    <r>
      <rPr>
        <u/>
        <sz val="11"/>
        <color indexed="10"/>
        <rFont val="ＭＳ Ｐゴシック"/>
        <family val="3"/>
        <charset val="128"/>
      </rPr>
      <t>（必須）</t>
    </r>
    <rPh sb="3" eb="4">
      <t>アラ</t>
    </rPh>
    <rPh sb="5" eb="6">
      <t>ガ</t>
    </rPh>
    <rPh sb="7" eb="9">
      <t>チンギン</t>
    </rPh>
    <rPh sb="10" eb="13">
      <t>キホンキュウ</t>
    </rPh>
    <rPh sb="14" eb="16">
      <t>イッチ</t>
    </rPh>
    <rPh sb="16" eb="18">
      <t>ホウシキ</t>
    </rPh>
    <rPh sb="19" eb="21">
      <t>セッケイ</t>
    </rPh>
    <phoneticPr fontId="5"/>
  </si>
  <si>
    <t>　　　「洗い替え賃金とは！」・・・後段の説明を参照</t>
    <rPh sb="4" eb="5">
      <t>アラ</t>
    </rPh>
    <rPh sb="6" eb="7">
      <t>ガ</t>
    </rPh>
    <rPh sb="8" eb="10">
      <t>チンギン</t>
    </rPh>
    <rPh sb="17" eb="19">
      <t>コウダン</t>
    </rPh>
    <rPh sb="20" eb="22">
      <t>セツメイ</t>
    </rPh>
    <rPh sb="23" eb="25">
      <t>サンショウ</t>
    </rPh>
    <phoneticPr fontId="5"/>
  </si>
  <si>
    <r>
      <t>　　</t>
    </r>
    <r>
      <rPr>
        <u/>
        <sz val="11"/>
        <color indexed="12"/>
        <rFont val="ＭＳ Ｐゴシック"/>
        <family val="3"/>
        <charset val="128"/>
      </rPr>
      <t>一致方式を選択し手入力</t>
    </r>
    <r>
      <rPr>
        <sz val="11"/>
        <color indexed="8"/>
        <rFont val="ＭＳ Ｐゴシック"/>
        <family val="3"/>
        <charset val="128"/>
      </rPr>
      <t>（２から４の数字）
■２を入力すると２段階一致方式、３だと３段階一致方式、４だと４段階一致方式
　　（下記説明参照）</t>
    </r>
    <rPh sb="7" eb="9">
      <t>センタク</t>
    </rPh>
    <rPh sb="64" eb="66">
      <t>カキ</t>
    </rPh>
    <rPh sb="66" eb="68">
      <t>セツメイ</t>
    </rPh>
    <rPh sb="68" eb="70">
      <t>サンショウ</t>
    </rPh>
    <phoneticPr fontId="5"/>
  </si>
  <si>
    <r>
      <t>＜２段階一致の賃金表・・・「２」を入力＞　</t>
    </r>
    <r>
      <rPr>
        <u/>
        <sz val="11"/>
        <color indexed="10"/>
        <rFont val="ＭＳ Ｐゴシック"/>
        <family val="3"/>
        <charset val="128"/>
      </rPr>
      <t>評価の結果を厳しく反映できます！</t>
    </r>
    <rPh sb="2" eb="4">
      <t>ダンカイ</t>
    </rPh>
    <rPh sb="4" eb="6">
      <t>イッチ</t>
    </rPh>
    <rPh sb="7" eb="9">
      <t>チンギン</t>
    </rPh>
    <rPh sb="9" eb="10">
      <t>ヒョウ</t>
    </rPh>
    <rPh sb="17" eb="19">
      <t>ニュウリョク</t>
    </rPh>
    <rPh sb="21" eb="23">
      <t>ヒョウカ</t>
    </rPh>
    <rPh sb="24" eb="26">
      <t>ケッカ</t>
    </rPh>
    <rPh sb="27" eb="28">
      <t>キビ</t>
    </rPh>
    <rPh sb="30" eb="32">
      <t>ハンエイ</t>
    </rPh>
    <phoneticPr fontId="5"/>
  </si>
  <si>
    <t>Ｓ・ＡはＢの基準額に習熟昇給額の２分の１の金額を加算（１０円単位に切り上げ処理）、</t>
    <rPh sb="6" eb="9">
      <t>キジュンガク</t>
    </rPh>
    <rPh sb="10" eb="12">
      <t>シュウジュク</t>
    </rPh>
    <rPh sb="12" eb="14">
      <t>ショウキュウ</t>
    </rPh>
    <rPh sb="14" eb="15">
      <t>ガク</t>
    </rPh>
    <rPh sb="17" eb="18">
      <t>ブン</t>
    </rPh>
    <rPh sb="21" eb="23">
      <t>キンガク</t>
    </rPh>
    <rPh sb="24" eb="26">
      <t>カサン</t>
    </rPh>
    <rPh sb="29" eb="30">
      <t>エン</t>
    </rPh>
    <rPh sb="30" eb="32">
      <t>タンイ</t>
    </rPh>
    <rPh sb="33" eb="34">
      <t>キ</t>
    </rPh>
    <rPh sb="35" eb="36">
      <t>ア</t>
    </rPh>
    <rPh sb="37" eb="39">
      <t>ショリ</t>
    </rPh>
    <phoneticPr fontId="5"/>
  </si>
  <si>
    <t>Ｃ・ＤはＢの基準額に習熟昇給額の４分の１の金額を減額（１０円単位に切り上げ処理）します。</t>
    <rPh sb="6" eb="9">
      <t>キジュンガク</t>
    </rPh>
    <rPh sb="10" eb="12">
      <t>シュウジュク</t>
    </rPh>
    <rPh sb="12" eb="14">
      <t>ショウキュウ</t>
    </rPh>
    <rPh sb="14" eb="15">
      <t>ガク</t>
    </rPh>
    <rPh sb="17" eb="18">
      <t>ブン</t>
    </rPh>
    <rPh sb="21" eb="23">
      <t>キンガク</t>
    </rPh>
    <rPh sb="24" eb="26">
      <t>ゲンガク</t>
    </rPh>
    <rPh sb="29" eb="30">
      <t>エン</t>
    </rPh>
    <rPh sb="30" eb="32">
      <t>タンイ</t>
    </rPh>
    <rPh sb="33" eb="34">
      <t>キ</t>
    </rPh>
    <rPh sb="35" eb="36">
      <t>ア</t>
    </rPh>
    <rPh sb="37" eb="39">
      <t>ショリ</t>
    </rPh>
    <phoneticPr fontId="5"/>
  </si>
  <si>
    <t>該当号数の評価Ｓと次号数の評価Ｂの金額が原則として同額になります。</t>
    <rPh sb="0" eb="2">
      <t>ガイトウ</t>
    </rPh>
    <rPh sb="2" eb="4">
      <t>ゴウスウ</t>
    </rPh>
    <rPh sb="5" eb="7">
      <t>ヒョウカ</t>
    </rPh>
    <rPh sb="9" eb="10">
      <t>ジ</t>
    </rPh>
    <rPh sb="10" eb="12">
      <t>ゴウスウ</t>
    </rPh>
    <rPh sb="13" eb="15">
      <t>ヒョウカ</t>
    </rPh>
    <rPh sb="17" eb="19">
      <t>キンガク</t>
    </rPh>
    <rPh sb="20" eb="22">
      <t>ゲンソク</t>
    </rPh>
    <rPh sb="25" eb="27">
      <t>ドウガク</t>
    </rPh>
    <phoneticPr fontId="5"/>
  </si>
  <si>
    <t>　※但し、端数処理のため同額にならないこともあります。</t>
    <rPh sb="2" eb="3">
      <t>タダ</t>
    </rPh>
    <rPh sb="5" eb="7">
      <t>ハスウ</t>
    </rPh>
    <rPh sb="7" eb="9">
      <t>ショリ</t>
    </rPh>
    <rPh sb="12" eb="14">
      <t>ドウガク</t>
    </rPh>
    <phoneticPr fontId="5"/>
  </si>
  <si>
    <t>＜３段階一致の賃金表・・・「３」を入力＞</t>
    <rPh sb="2" eb="4">
      <t>ダンカイ</t>
    </rPh>
    <rPh sb="4" eb="6">
      <t>イッチ</t>
    </rPh>
    <rPh sb="7" eb="9">
      <t>チンギン</t>
    </rPh>
    <rPh sb="9" eb="10">
      <t>ヒョウ</t>
    </rPh>
    <phoneticPr fontId="5"/>
  </si>
  <si>
    <t>Ｓ・ＡはＢの基準額に習熟昇給額の３分の１の金額を加算（１０円単位に切り上げ処理）、</t>
    <rPh sb="6" eb="9">
      <t>キジュンガク</t>
    </rPh>
    <rPh sb="10" eb="12">
      <t>シュウジュク</t>
    </rPh>
    <rPh sb="12" eb="14">
      <t>ショウキュウ</t>
    </rPh>
    <rPh sb="14" eb="15">
      <t>ガク</t>
    </rPh>
    <rPh sb="17" eb="18">
      <t>ブン</t>
    </rPh>
    <rPh sb="21" eb="23">
      <t>キンガク</t>
    </rPh>
    <rPh sb="24" eb="26">
      <t>カサン</t>
    </rPh>
    <rPh sb="29" eb="30">
      <t>エン</t>
    </rPh>
    <rPh sb="30" eb="32">
      <t>タンイ</t>
    </rPh>
    <rPh sb="33" eb="34">
      <t>キ</t>
    </rPh>
    <rPh sb="35" eb="36">
      <t>ア</t>
    </rPh>
    <rPh sb="37" eb="39">
      <t>ショリ</t>
    </rPh>
    <phoneticPr fontId="5"/>
  </si>
  <si>
    <t>Ｃ・ＤはＢの基準額に習熟昇給額の３分の１の金額を減額（１０円単位に切り上げ処理）します。</t>
    <rPh sb="6" eb="9">
      <t>キジュンガク</t>
    </rPh>
    <rPh sb="10" eb="12">
      <t>シュウジュク</t>
    </rPh>
    <rPh sb="12" eb="14">
      <t>ショウキュウ</t>
    </rPh>
    <rPh sb="14" eb="15">
      <t>ガク</t>
    </rPh>
    <rPh sb="17" eb="18">
      <t>ブン</t>
    </rPh>
    <rPh sb="21" eb="23">
      <t>キンガク</t>
    </rPh>
    <rPh sb="24" eb="26">
      <t>ゲンガク</t>
    </rPh>
    <rPh sb="29" eb="30">
      <t>エン</t>
    </rPh>
    <rPh sb="30" eb="32">
      <t>タンイ</t>
    </rPh>
    <rPh sb="33" eb="34">
      <t>キ</t>
    </rPh>
    <rPh sb="35" eb="36">
      <t>ア</t>
    </rPh>
    <rPh sb="37" eb="39">
      <t>ショリ</t>
    </rPh>
    <phoneticPr fontId="5"/>
  </si>
  <si>
    <t>該当号数の評価Ｓと次号数の評価Ｃの金額が原則として同額になります。</t>
    <rPh sb="0" eb="2">
      <t>ガイトウ</t>
    </rPh>
    <rPh sb="2" eb="4">
      <t>ゴウスウ</t>
    </rPh>
    <rPh sb="5" eb="7">
      <t>ヒョウカ</t>
    </rPh>
    <rPh sb="9" eb="10">
      <t>ジ</t>
    </rPh>
    <rPh sb="10" eb="12">
      <t>ゴウスウ</t>
    </rPh>
    <rPh sb="13" eb="15">
      <t>ヒョウカ</t>
    </rPh>
    <rPh sb="17" eb="19">
      <t>キンガク</t>
    </rPh>
    <rPh sb="20" eb="22">
      <t>ゲンソク</t>
    </rPh>
    <rPh sb="25" eb="27">
      <t>ドウガク</t>
    </rPh>
    <phoneticPr fontId="5"/>
  </si>
  <si>
    <t>＜４段階一致の賃金表・・・「４」を入力＞</t>
    <rPh sb="2" eb="4">
      <t>ダンカイ</t>
    </rPh>
    <rPh sb="4" eb="6">
      <t>イッチ</t>
    </rPh>
    <rPh sb="7" eb="9">
      <t>チンギン</t>
    </rPh>
    <rPh sb="9" eb="10">
      <t>ヒョウ</t>
    </rPh>
    <phoneticPr fontId="5"/>
  </si>
  <si>
    <t>Ｓ・ＡはＢの基準額に習熟昇給額の４分の１の金額を加算（１０円単位に切り上げ処理）、</t>
    <rPh sb="6" eb="9">
      <t>キジュンガク</t>
    </rPh>
    <rPh sb="10" eb="12">
      <t>シュウジュク</t>
    </rPh>
    <rPh sb="12" eb="14">
      <t>ショウキュウ</t>
    </rPh>
    <rPh sb="14" eb="15">
      <t>ガク</t>
    </rPh>
    <rPh sb="17" eb="18">
      <t>ブン</t>
    </rPh>
    <rPh sb="21" eb="23">
      <t>キンガク</t>
    </rPh>
    <rPh sb="24" eb="26">
      <t>カサン</t>
    </rPh>
    <rPh sb="29" eb="30">
      <t>エン</t>
    </rPh>
    <rPh sb="30" eb="32">
      <t>タンイ</t>
    </rPh>
    <rPh sb="33" eb="34">
      <t>キ</t>
    </rPh>
    <rPh sb="35" eb="36">
      <t>ア</t>
    </rPh>
    <rPh sb="37" eb="39">
      <t>ショリ</t>
    </rPh>
    <phoneticPr fontId="5"/>
  </si>
  <si>
    <t>該当号数の評価Ｓと次号数の評価Ｄの金額が原則として同額になります。</t>
    <rPh sb="0" eb="2">
      <t>ガイトウ</t>
    </rPh>
    <rPh sb="2" eb="4">
      <t>ゴウスウ</t>
    </rPh>
    <rPh sb="5" eb="7">
      <t>ヒョウカ</t>
    </rPh>
    <rPh sb="9" eb="10">
      <t>ジ</t>
    </rPh>
    <rPh sb="10" eb="12">
      <t>ゴウスウ</t>
    </rPh>
    <rPh sb="13" eb="15">
      <t>ヒョウカ</t>
    </rPh>
    <rPh sb="17" eb="19">
      <t>キンガク</t>
    </rPh>
    <rPh sb="20" eb="22">
      <t>ゲンソク</t>
    </rPh>
    <rPh sb="25" eb="27">
      <t>ドウガク</t>
    </rPh>
    <phoneticPr fontId="5"/>
  </si>
  <si>
    <r>
      <rPr>
        <b/>
        <sz val="11"/>
        <color indexed="12"/>
        <rFont val="ＭＳ Ｐゴシック"/>
        <family val="3"/>
        <charset val="128"/>
      </rPr>
      <t>■ 「洗い替え方式」の賃金とは！</t>
    </r>
    <r>
      <rPr>
        <sz val="11"/>
        <rFont val="ＭＳ Ｐゴシック"/>
        <family val="3"/>
        <charset val="128"/>
      </rPr>
      <t xml:space="preserve">
　「洗い替え方式の賃金＝洗い替え給」の運用は、原則として、全員の号俸を毎年１号俸ずつ昇号させます。そして昇号時に人事考課の結果に応じて給与額（格付け）が決まります。その際、昇給額には差がでます。
　ただし、この格付けによる給与差は累積されず毎年リセットされ、次の人事考課の結果に応じて、給与額（格付け）を決定します。
つまり、「洗い替え給」は単年度単位で人事考課を反映するリセット方式、格差を累積しない洗い替え方式の賃金設計です。</t>
    </r>
    <phoneticPr fontId="5"/>
  </si>
  <si>
    <t>【洗い替え賃金（基本給）表（４段階一致方式）の例】</t>
    <rPh sb="1" eb="2">
      <t>アラ</t>
    </rPh>
    <rPh sb="3" eb="4">
      <t>ガ</t>
    </rPh>
    <rPh sb="5" eb="7">
      <t>チンギン</t>
    </rPh>
    <rPh sb="8" eb="11">
      <t>キホンキュウ</t>
    </rPh>
    <rPh sb="12" eb="13">
      <t>ヒョウ</t>
    </rPh>
    <rPh sb="15" eb="17">
      <t>ダンカイ</t>
    </rPh>
    <rPh sb="17" eb="19">
      <t>イッチ</t>
    </rPh>
    <rPh sb="19" eb="21">
      <t>ホウシキ</t>
    </rPh>
    <rPh sb="23" eb="24">
      <t>レイ</t>
    </rPh>
    <phoneticPr fontId="5"/>
  </si>
  <si>
    <r>
      <rPr>
        <b/>
        <sz val="11"/>
        <color indexed="12"/>
        <rFont val="ＭＳ Ｐゴシック"/>
        <family val="3"/>
        <charset val="128"/>
      </rPr>
      <t xml:space="preserve">□４段階一致方式の運用の例（上表） </t>
    </r>
    <r>
      <rPr>
        <sz val="11"/>
        <rFont val="ＭＳ Ｐゴシック"/>
        <family val="3"/>
        <charset val="128"/>
      </rPr>
      <t xml:space="preserve">
　洗い替え賃金表の運用は、毎年1号俸上位のＳ評価～Ｄ評価のいずれかに格付け（昇給）します。
</t>
    </r>
    <r>
      <rPr>
        <b/>
        <sz val="11"/>
        <color indexed="12"/>
        <rFont val="ＭＳ Ｐゴシック"/>
        <family val="3"/>
        <charset val="128"/>
      </rPr>
      <t>【昇給運用例】</t>
    </r>
    <r>
      <rPr>
        <sz val="11"/>
        <rFont val="ＭＳ Ｐゴシック"/>
        <family val="3"/>
        <charset val="128"/>
      </rPr>
      <t xml:space="preserve">　３等級３号俸評価Ａ ８２,８５０円の者　→　翌年の評価がＣになると３等級４号俸評価Ｃ ８４,１５０円へ 
</t>
    </r>
    <r>
      <rPr>
        <b/>
        <sz val="11"/>
        <color indexed="12"/>
        <rFont val="ＭＳ Ｐゴシック"/>
        <family val="3"/>
        <charset val="128"/>
      </rPr>
      <t>【昇格運用例】</t>
    </r>
    <r>
      <rPr>
        <sz val="11"/>
        <rFont val="ＭＳ Ｐゴシック"/>
        <family val="3"/>
        <charset val="128"/>
      </rPr>
      <t>　３等級５号俸Ａ８８,０５０円の者　→　翌年の評価Ｓだと３等級６号俸Ｓ ９１,３００円 へ　⇒　同年に昇格　９１,３００円＋（４等級昇格昇給加算 ４,５００円）＝９５,８００円 
　⇒　４等級の直近上位Ｂ評価に格付けする（４等級４号俸B ９８,０００円）</t>
    </r>
    <phoneticPr fontId="5"/>
  </si>
  <si>
    <t>（５）役職手当等、諸手当の設計</t>
    <rPh sb="3" eb="7">
      <t>ヤクショクテアテ</t>
    </rPh>
    <rPh sb="7" eb="8">
      <t>トウ</t>
    </rPh>
    <rPh sb="9" eb="12">
      <t>ショテアテ</t>
    </rPh>
    <rPh sb="13" eb="15">
      <t>セッケイ</t>
    </rPh>
    <phoneticPr fontId="5"/>
  </si>
  <si>
    <r>
      <t>　④「シート５グレード別年俸表」の
　</t>
    </r>
    <r>
      <rPr>
        <u/>
        <sz val="11"/>
        <color indexed="12"/>
        <rFont val="ＭＳ Ｐゴシック"/>
        <family val="3"/>
        <charset val="128"/>
      </rPr>
      <t>変動賞与</t>
    </r>
    <r>
      <rPr>
        <u/>
        <sz val="11"/>
        <rFont val="ＭＳ Ｐゴシック"/>
        <family val="3"/>
        <charset val="128"/>
      </rPr>
      <t xml:space="preserve">に反映する評価と賞与支給係数を選択して手入力します。
</t>
    </r>
    <r>
      <rPr>
        <sz val="11"/>
        <rFont val="ＭＳ Ｐゴシック"/>
        <family val="3"/>
        <charset val="128"/>
      </rPr>
      <t xml:space="preserve">
■選択した評価および賞与支給係数は、「シート５グレード別年俸表」のセルＡＬ２・ＡＭ２に反映して、</t>
    </r>
    <r>
      <rPr>
        <u/>
        <sz val="11"/>
        <rFont val="ＭＳ Ｐゴシック"/>
        <family val="3"/>
        <charset val="128"/>
      </rPr>
      <t>選択した評価・支給係数のグレード別年俸表が作成されます。</t>
    </r>
    <rPh sb="11" eb="12">
      <t>ベツ</t>
    </rPh>
    <rPh sb="12" eb="14">
      <t>ネンポウ</t>
    </rPh>
    <rPh sb="14" eb="15">
      <t>ヒョウ</t>
    </rPh>
    <rPh sb="19" eb="21">
      <t>ヘンドウ</t>
    </rPh>
    <rPh sb="21" eb="23">
      <t>ショウヨ</t>
    </rPh>
    <rPh sb="24" eb="26">
      <t>ハンエイ</t>
    </rPh>
    <rPh sb="28" eb="30">
      <t>ヒョウカ</t>
    </rPh>
    <rPh sb="31" eb="33">
      <t>ショウヨ</t>
    </rPh>
    <rPh sb="33" eb="35">
      <t>シキュウ</t>
    </rPh>
    <rPh sb="35" eb="37">
      <t>ケイスウ</t>
    </rPh>
    <rPh sb="38" eb="40">
      <t>センタク</t>
    </rPh>
    <rPh sb="42" eb="43">
      <t>テ</t>
    </rPh>
    <rPh sb="43" eb="45">
      <t>ニュウリョク</t>
    </rPh>
    <rPh sb="52" eb="54">
      <t>センタク</t>
    </rPh>
    <rPh sb="56" eb="58">
      <t>ヒョウカ</t>
    </rPh>
    <rPh sb="61" eb="63">
      <t>ショウヨ</t>
    </rPh>
    <rPh sb="63" eb="65">
      <t>シキュウ</t>
    </rPh>
    <rPh sb="65" eb="67">
      <t>ケイスウ</t>
    </rPh>
    <rPh sb="94" eb="96">
      <t>ハンエイ</t>
    </rPh>
    <rPh sb="99" eb="101">
      <t>センタク</t>
    </rPh>
    <rPh sb="103" eb="105">
      <t>ヒョウカ</t>
    </rPh>
    <rPh sb="106" eb="108">
      <t>シキュウ</t>
    </rPh>
    <rPh sb="108" eb="110">
      <t>ケイスウ</t>
    </rPh>
    <rPh sb="115" eb="116">
      <t>ベツ</t>
    </rPh>
    <rPh sb="116" eb="118">
      <t>ネンポウ</t>
    </rPh>
    <rPh sb="118" eb="119">
      <t>ヒョウ</t>
    </rPh>
    <rPh sb="120" eb="122">
      <t>サクセイ</t>
    </rPh>
    <phoneticPr fontId="5"/>
  </si>
  <si>
    <t>年俸表に反映する評価（評語）</t>
    <rPh sb="0" eb="3">
      <t>ネンポウヒョウ</t>
    </rPh>
    <rPh sb="4" eb="6">
      <t>ハンエイ</t>
    </rPh>
    <rPh sb="8" eb="10">
      <t>ヒョウカ</t>
    </rPh>
    <rPh sb="11" eb="13">
      <t>ヒョウゴ</t>
    </rPh>
    <phoneticPr fontId="5"/>
  </si>
  <si>
    <t>年俸表に反映する賞与支給係数</t>
    <rPh sb="0" eb="3">
      <t>ネンポウヒョウ</t>
    </rPh>
    <rPh sb="4" eb="6">
      <t>ハンエイ</t>
    </rPh>
    <rPh sb="8" eb="10">
      <t>ショウヨ</t>
    </rPh>
    <rPh sb="10" eb="12">
      <t>シキュウ</t>
    </rPh>
    <rPh sb="12" eb="14">
      <t>ケイスウ</t>
    </rPh>
    <phoneticPr fontId="5"/>
  </si>
  <si>
    <t>洗い替え運用</t>
    <rPh sb="0" eb="1">
      <t>アラ</t>
    </rPh>
    <rPh sb="2" eb="3">
      <t>ガ</t>
    </rPh>
    <rPh sb="4" eb="6">
      <t>ウンヨウ</t>
    </rPh>
    <phoneticPr fontId="5"/>
  </si>
  <si>
    <r>
      <t>　</t>
    </r>
    <r>
      <rPr>
        <sz val="11"/>
        <color indexed="10"/>
        <rFont val="ＭＳ Ｐゴシック"/>
        <family val="3"/>
        <charset val="128"/>
      </rPr>
      <t>【注】</t>
    </r>
    <r>
      <rPr>
        <sz val="11"/>
        <color indexed="12"/>
        <rFont val="ＭＳ Ｐゴシック"/>
        <family val="3"/>
        <charset val="128"/>
      </rPr>
      <t>管理職（課長・部長等）には、習熟昇給年数を減らし５年程度の「範囲給」設計、或いは</t>
    </r>
    <rPh sb="2" eb="3">
      <t>チュウ</t>
    </rPh>
    <rPh sb="4" eb="6">
      <t>カンリ</t>
    </rPh>
    <rPh sb="6" eb="7">
      <t>ショク</t>
    </rPh>
    <rPh sb="8" eb="10">
      <t>カチョウ</t>
    </rPh>
    <rPh sb="11" eb="13">
      <t>ブチョウ</t>
    </rPh>
    <rPh sb="13" eb="14">
      <t>トウ</t>
    </rPh>
    <rPh sb="18" eb="20">
      <t>シュウジュク</t>
    </rPh>
    <rPh sb="20" eb="22">
      <t>ショウキュウ</t>
    </rPh>
    <rPh sb="22" eb="24">
      <t>ネンスウ</t>
    </rPh>
    <rPh sb="25" eb="26">
      <t>ヘ</t>
    </rPh>
    <rPh sb="29" eb="30">
      <t>ネン</t>
    </rPh>
    <rPh sb="30" eb="32">
      <t>テイド</t>
    </rPh>
    <rPh sb="34" eb="36">
      <t>ハンイ</t>
    </rPh>
    <rPh sb="36" eb="37">
      <t>キュウ</t>
    </rPh>
    <rPh sb="38" eb="40">
      <t>セッケイ</t>
    </rPh>
    <rPh sb="41" eb="42">
      <t>アル</t>
    </rPh>
    <phoneticPr fontId="5"/>
  </si>
  <si>
    <r>
      <t>　</t>
    </r>
    <r>
      <rPr>
        <sz val="11"/>
        <color indexed="10"/>
        <rFont val="ＭＳ Ｐゴシック"/>
        <family val="3"/>
        <charset val="128"/>
      </rPr>
      <t>【注】</t>
    </r>
    <r>
      <rPr>
        <sz val="11"/>
        <color indexed="12"/>
        <rFont val="ＭＳ Ｐゴシック"/>
        <family val="3"/>
        <charset val="128"/>
      </rPr>
      <t>年俸給の導入は、管理職以上、或いは管理・監督職以上に限定して導入するのが良いと</t>
    </r>
    <rPh sb="2" eb="3">
      <t>チュウ</t>
    </rPh>
    <rPh sb="4" eb="6">
      <t>ネンポウ</t>
    </rPh>
    <rPh sb="6" eb="7">
      <t>キュウ</t>
    </rPh>
    <rPh sb="8" eb="10">
      <t>ドウニュウ</t>
    </rPh>
    <rPh sb="12" eb="14">
      <t>カンリ</t>
    </rPh>
    <rPh sb="14" eb="15">
      <t>ショク</t>
    </rPh>
    <rPh sb="15" eb="17">
      <t>イジョウ</t>
    </rPh>
    <rPh sb="18" eb="19">
      <t>アル</t>
    </rPh>
    <rPh sb="21" eb="23">
      <t>カンリ</t>
    </rPh>
    <rPh sb="24" eb="26">
      <t>カントク</t>
    </rPh>
    <rPh sb="26" eb="27">
      <t>ショク</t>
    </rPh>
    <rPh sb="27" eb="29">
      <t>イジョウ</t>
    </rPh>
    <rPh sb="30" eb="32">
      <t>ゲンテイ</t>
    </rPh>
    <rPh sb="34" eb="36">
      <t>ドウニュウ</t>
    </rPh>
    <rPh sb="40" eb="41">
      <t>ヨ</t>
    </rPh>
    <phoneticPr fontId="5"/>
  </si>
  <si>
    <t>　　　　考えます。</t>
    <rPh sb="4" eb="5">
      <t>カンガ</t>
    </rPh>
    <phoneticPr fontId="5"/>
  </si>
  <si>
    <r>
      <t>　　　　　年俸表に反映する</t>
    </r>
    <r>
      <rPr>
        <b/>
        <sz val="11"/>
        <color indexed="12"/>
        <rFont val="ＭＳ Ｐゴシック"/>
        <family val="3"/>
        <charset val="128"/>
      </rPr>
      <t>「評語」</t>
    </r>
    <r>
      <rPr>
        <sz val="11"/>
        <rFont val="ＭＳ Ｐゴシック"/>
        <family val="3"/>
        <charset val="128"/>
      </rPr>
      <t>と</t>
    </r>
    <r>
      <rPr>
        <b/>
        <sz val="11"/>
        <color indexed="12"/>
        <rFont val="ＭＳ Ｐゴシック"/>
        <family val="3"/>
        <charset val="128"/>
      </rPr>
      <t>「賞与支給係数」</t>
    </r>
    <r>
      <rPr>
        <sz val="11"/>
        <rFont val="ＭＳ Ｐゴシック"/>
        <family val="3"/>
        <charset val="128"/>
      </rPr>
      <t>を該当セルに手入力します。</t>
    </r>
    <rPh sb="27" eb="29">
      <t>ガイトウ</t>
    </rPh>
    <rPh sb="32" eb="33">
      <t>テ</t>
    </rPh>
    <rPh sb="33" eb="35">
      <t>ニュウリョク</t>
    </rPh>
    <phoneticPr fontId="5"/>
  </si>
  <si>
    <t>　　　　　　 　反映して、選択した評価・支給係数のグレード別年俸表が作成されます。</t>
    <phoneticPr fontId="5"/>
  </si>
  <si>
    <t>　　　　　　　　　・洗い替え賃金表は、全評価を一覧表にするとデータが大きくなり過ぎるので評価の選択としました。）</t>
    <rPh sb="10" eb="11">
      <t>アラ</t>
    </rPh>
    <rPh sb="12" eb="13">
      <t>ガ</t>
    </rPh>
    <rPh sb="14" eb="16">
      <t>チンギン</t>
    </rPh>
    <rPh sb="16" eb="17">
      <t>ヒョウ</t>
    </rPh>
    <rPh sb="19" eb="20">
      <t>ゼン</t>
    </rPh>
    <rPh sb="20" eb="22">
      <t>ヒョウカ</t>
    </rPh>
    <rPh sb="23" eb="25">
      <t>イチラン</t>
    </rPh>
    <rPh sb="25" eb="26">
      <t>ヒョウ</t>
    </rPh>
    <rPh sb="34" eb="35">
      <t>オオ</t>
    </rPh>
    <rPh sb="39" eb="40">
      <t>ス</t>
    </rPh>
    <rPh sb="44" eb="46">
      <t>ヒョウカ</t>
    </rPh>
    <rPh sb="47" eb="49">
      <t>センタク</t>
    </rPh>
    <phoneticPr fontId="5"/>
  </si>
  <si>
    <t>　※洗い替え賃金表は、全評価を一覧表にするとデータが大きくなり過ぎるので評価の選択としました。</t>
    <rPh sb="2" eb="3">
      <t>アラ</t>
    </rPh>
    <rPh sb="4" eb="5">
      <t>ガ</t>
    </rPh>
    <rPh sb="6" eb="8">
      <t>チンギン</t>
    </rPh>
    <rPh sb="8" eb="9">
      <t>ヒョウ</t>
    </rPh>
    <rPh sb="11" eb="12">
      <t>ゼン</t>
    </rPh>
    <rPh sb="12" eb="14">
      <t>ヒョウカ</t>
    </rPh>
    <rPh sb="15" eb="17">
      <t>イチラン</t>
    </rPh>
    <rPh sb="17" eb="18">
      <t>ヒョウ</t>
    </rPh>
    <rPh sb="26" eb="27">
      <t>オオ</t>
    </rPh>
    <rPh sb="31" eb="32">
      <t>ス</t>
    </rPh>
    <rPh sb="36" eb="38">
      <t>ヒョウカ</t>
    </rPh>
    <rPh sb="39" eb="41">
      <t>センタク</t>
    </rPh>
    <phoneticPr fontId="5"/>
  </si>
  <si>
    <r>
      <rPr>
        <sz val="11"/>
        <color indexed="12"/>
        <rFont val="ＭＳ Ｐゴシック"/>
        <family val="3"/>
        <charset val="128"/>
      </rPr>
      <t>　</t>
    </r>
    <r>
      <rPr>
        <u/>
        <sz val="11"/>
        <color indexed="12"/>
        <rFont val="ＭＳ Ｐゴシック"/>
        <family val="3"/>
        <charset val="128"/>
      </rPr>
      <t>(4)洗い替え賃金（基本給）一致方式の設計</t>
    </r>
    <phoneticPr fontId="5"/>
  </si>
  <si>
    <t>　　　一致方式を選択し「セルＱ６」に２～４の数字を手入力</t>
    <rPh sb="22" eb="24">
      <t>スウジ</t>
    </rPh>
    <phoneticPr fontId="5"/>
  </si>
  <si>
    <t>■２段階一致方式は「２」を入力する</t>
    <phoneticPr fontId="5"/>
  </si>
  <si>
    <t>■３段階一致方式は「３」を入力する</t>
    <phoneticPr fontId="5"/>
  </si>
  <si>
    <t>■４段階一致方式は「４」を入力する</t>
    <phoneticPr fontId="5"/>
  </si>
  <si>
    <r>
      <t>　</t>
    </r>
    <r>
      <rPr>
        <u/>
        <sz val="11"/>
        <color indexed="12"/>
        <rFont val="ＭＳ Ｐゴシック"/>
        <family val="3"/>
        <charset val="128"/>
      </rPr>
      <t>(5)役職手当等、諸手当の設計</t>
    </r>
    <rPh sb="4" eb="6">
      <t>ヤクショク</t>
    </rPh>
    <rPh sb="6" eb="8">
      <t>テアテ</t>
    </rPh>
    <rPh sb="8" eb="9">
      <t>トウ</t>
    </rPh>
    <rPh sb="10" eb="13">
      <t>ショテアテ</t>
    </rPh>
    <rPh sb="14" eb="16">
      <t>セッケイ</t>
    </rPh>
    <phoneticPr fontId="5"/>
  </si>
  <si>
    <t>７．ｸﾞﾚｰﾄﾞ別年俸表</t>
    <rPh sb="8" eb="9">
      <t>ベツ</t>
    </rPh>
    <rPh sb="9" eb="10">
      <t>ネン</t>
    </rPh>
    <rPh sb="10" eb="11">
      <t>ブ</t>
    </rPh>
    <rPh sb="11" eb="12">
      <t>ヒョウ</t>
    </rPh>
    <phoneticPr fontId="5"/>
  </si>
  <si>
    <t>「1.制度フレーム設計」と「2.モデル基本給の設計」のシートを受けて、自動で作成されます。</t>
    <rPh sb="3" eb="5">
      <t>セイド</t>
    </rPh>
    <rPh sb="9" eb="11">
      <t>セッケイ</t>
    </rPh>
    <rPh sb="19" eb="22">
      <t>キホンキュウ</t>
    </rPh>
    <rPh sb="23" eb="25">
      <t>セッケイ</t>
    </rPh>
    <rPh sb="31" eb="32">
      <t>ウ</t>
    </rPh>
    <rPh sb="35" eb="37">
      <t>ジドウ</t>
    </rPh>
    <rPh sb="38" eb="40">
      <t>サクセイ</t>
    </rPh>
    <phoneticPr fontId="5"/>
  </si>
  <si>
    <t>４．グレード別基本給グラフ</t>
    <rPh sb="6" eb="7">
      <t>ベツ</t>
    </rPh>
    <rPh sb="7" eb="10">
      <t>キホンキュウ</t>
    </rPh>
    <phoneticPr fontId="5"/>
  </si>
  <si>
    <t>　グレード別月額基本給カーブを自動で作成します。</t>
    <rPh sb="5" eb="6">
      <t>ベツ</t>
    </rPh>
    <rPh sb="6" eb="8">
      <t>ゲツガク</t>
    </rPh>
    <rPh sb="8" eb="11">
      <t>キホンキュウ</t>
    </rPh>
    <rPh sb="15" eb="17">
      <t>ジドウ</t>
    </rPh>
    <rPh sb="18" eb="20">
      <t>サクセイ</t>
    </rPh>
    <phoneticPr fontId="5"/>
  </si>
  <si>
    <t>６．モデル年俸表の作成シート</t>
    <rPh sb="5" eb="7">
      <t>ネンポウ</t>
    </rPh>
    <rPh sb="7" eb="8">
      <t>ヒョウ</t>
    </rPh>
    <rPh sb="9" eb="11">
      <t>サクセイ</t>
    </rPh>
    <phoneticPr fontId="5"/>
  </si>
  <si>
    <t>７．グレード別年俸表の作成シート</t>
    <rPh sb="6" eb="7">
      <t>ベツ</t>
    </rPh>
    <rPh sb="7" eb="9">
      <t>ネンポウ</t>
    </rPh>
    <rPh sb="9" eb="10">
      <t>ヒョウ</t>
    </rPh>
    <rPh sb="11" eb="13">
      <t>サクセイ</t>
    </rPh>
    <phoneticPr fontId="5"/>
  </si>
  <si>
    <t>８．年俸一覧表（グラフデータ）シート</t>
    <rPh sb="2" eb="4">
      <t>ネンポウ</t>
    </rPh>
    <rPh sb="4" eb="6">
      <t>イチラン</t>
    </rPh>
    <rPh sb="6" eb="7">
      <t>ヒョウ</t>
    </rPh>
    <phoneticPr fontId="5"/>
  </si>
  <si>
    <t>９．グレード別年俸グラフ</t>
    <rPh sb="6" eb="7">
      <t>ベツ</t>
    </rPh>
    <rPh sb="7" eb="9">
      <t>ネンポウ</t>
    </rPh>
    <phoneticPr fontId="5"/>
  </si>
  <si>
    <t>　「8.年俸一覧表（グラフデータ）シート」を受けて、グラフ（グレード別の年俸カーブ）を自動で作成します。</t>
    <rPh sb="4" eb="6">
      <t>ネンポウ</t>
    </rPh>
    <rPh sb="6" eb="8">
      <t>イチラン</t>
    </rPh>
    <rPh sb="8" eb="9">
      <t>ヒョウ</t>
    </rPh>
    <rPh sb="22" eb="23">
      <t>ウ</t>
    </rPh>
    <rPh sb="34" eb="35">
      <t>ベツ</t>
    </rPh>
    <rPh sb="36" eb="38">
      <t>ネンポウ</t>
    </rPh>
    <rPh sb="43" eb="45">
      <t>ジドウ</t>
    </rPh>
    <rPh sb="46" eb="48">
      <t>サクセイ</t>
    </rPh>
    <phoneticPr fontId="5"/>
  </si>
  <si>
    <t>10．標準生計費のデータシート</t>
    <rPh sb="3" eb="5">
      <t>ヒョウジュン</t>
    </rPh>
    <rPh sb="5" eb="8">
      <t>セイケイヒ</t>
    </rPh>
    <phoneticPr fontId="5"/>
  </si>
  <si>
    <t>１１．使用上の注意</t>
    <rPh sb="3" eb="6">
      <t>シヨウジョウ</t>
    </rPh>
    <rPh sb="7" eb="9">
      <t>チュウイ</t>
    </rPh>
    <phoneticPr fontId="5"/>
  </si>
  <si>
    <t>　　　　習熟昇給なしの「シングルレート（単一給）」設計でもよいと考えます。</t>
    <rPh sb="20" eb="22">
      <t>タンイツ</t>
    </rPh>
    <rPh sb="22" eb="23">
      <t>キュウ</t>
    </rPh>
    <rPh sb="25" eb="27">
      <t>セッケイ</t>
    </rPh>
    <rPh sb="32" eb="33">
      <t>カンガ</t>
    </rPh>
    <phoneticPr fontId="5"/>
  </si>
  <si>
    <t>　　　　当初設計は段階的に増えるようにしています。</t>
    <rPh sb="4" eb="6">
      <t>トウショ</t>
    </rPh>
    <rPh sb="6" eb="8">
      <t>セッケイ</t>
    </rPh>
    <rPh sb="9" eb="12">
      <t>ダンカイテキ</t>
    </rPh>
    <rPh sb="13" eb="14">
      <t>フ</t>
    </rPh>
    <phoneticPr fontId="5"/>
  </si>
  <si>
    <t>　　　　当初の設計事例では、習熟昇給額に多く配分しています。</t>
    <rPh sb="4" eb="6">
      <t>トウショ</t>
    </rPh>
    <rPh sb="7" eb="9">
      <t>セッケイ</t>
    </rPh>
    <rPh sb="9" eb="11">
      <t>ジレイ</t>
    </rPh>
    <rPh sb="14" eb="16">
      <t>シュウジュク</t>
    </rPh>
    <rPh sb="16" eb="18">
      <t>ショウキュウ</t>
    </rPh>
    <rPh sb="18" eb="19">
      <t>ガク</t>
    </rPh>
    <rPh sb="20" eb="21">
      <t>オオ</t>
    </rPh>
    <rPh sb="22" eb="24">
      <t>ハイブン</t>
    </rPh>
    <phoneticPr fontId="5"/>
  </si>
  <si>
    <t>　　　　技能習得意欲の喚起と上位職務への昇級・昇格への動機付け意図で、昇級昇給・昇格昇給</t>
    <rPh sb="4" eb="6">
      <t>ギノウ</t>
    </rPh>
    <rPh sb="6" eb="8">
      <t>シュウトク</t>
    </rPh>
    <rPh sb="8" eb="10">
      <t>イヨク</t>
    </rPh>
    <rPh sb="11" eb="13">
      <t>カンキ</t>
    </rPh>
    <rPh sb="14" eb="16">
      <t>ジョウイ</t>
    </rPh>
    <rPh sb="16" eb="18">
      <t>ショクム</t>
    </rPh>
    <rPh sb="20" eb="22">
      <t>ショウキュウ</t>
    </rPh>
    <rPh sb="23" eb="25">
      <t>ショウカク</t>
    </rPh>
    <rPh sb="27" eb="30">
      <t>ドウキヅ</t>
    </rPh>
    <rPh sb="31" eb="33">
      <t>イト</t>
    </rPh>
    <rPh sb="35" eb="37">
      <t>ショウキュウ</t>
    </rPh>
    <rPh sb="37" eb="39">
      <t>ショウキュウ</t>
    </rPh>
    <rPh sb="40" eb="42">
      <t>ショウカク</t>
    </rPh>
    <rPh sb="42" eb="44">
      <t>ショウキュウ</t>
    </rPh>
    <phoneticPr fontId="5"/>
  </si>
  <si>
    <t>　　　　に多く配分するケースもあります。</t>
    <rPh sb="5" eb="6">
      <t>オオ</t>
    </rPh>
    <rPh sb="7" eb="9">
      <t>ハイブン</t>
    </rPh>
    <phoneticPr fontId="5"/>
  </si>
  <si>
    <t>５．手当・賞与配分・洗い替え方式の設計シート</t>
    <rPh sb="2" eb="4">
      <t>テアテ</t>
    </rPh>
    <rPh sb="5" eb="7">
      <t>ショウヨ</t>
    </rPh>
    <rPh sb="7" eb="9">
      <t>ハイブン</t>
    </rPh>
    <rPh sb="10" eb="11">
      <t>アラ</t>
    </rPh>
    <rPh sb="12" eb="13">
      <t>ガ</t>
    </rPh>
    <rPh sb="14" eb="16">
      <t>ホウシキ</t>
    </rPh>
    <rPh sb="17" eb="19">
      <t>セッケイ</t>
    </rPh>
    <phoneticPr fontId="5"/>
  </si>
  <si>
    <r>
      <t>「5.手当・賞与配分・洗い替え方式の設計シートト」の</t>
    </r>
    <r>
      <rPr>
        <u/>
        <sz val="11"/>
        <rFont val="ＭＳ Ｐゴシック"/>
        <family val="3"/>
        <charset val="128"/>
      </rPr>
      <t>変動賞与「Ｂ評価」基準</t>
    </r>
    <r>
      <rPr>
        <sz val="11"/>
        <rFont val="ＭＳ Ｐゴシック"/>
        <family val="3"/>
        <charset val="128"/>
      </rPr>
      <t>のデータをグラフデータとして、</t>
    </r>
    <rPh sb="25" eb="27">
      <t>ヘンドウ</t>
    </rPh>
    <rPh sb="27" eb="29">
      <t>ショウヨ</t>
    </rPh>
    <rPh sb="31" eb="33">
      <t>ヒョウカ</t>
    </rPh>
    <rPh sb="34" eb="36">
      <t>キジュン</t>
    </rPh>
    <phoneticPr fontId="5"/>
  </si>
  <si>
    <t>「5.手当・賞与配分・洗い替え方式の設計シート」を受けて、すべて自動でグレード別年俸表が作成されます。</t>
    <rPh sb="25" eb="26">
      <t>ウ</t>
    </rPh>
    <rPh sb="32" eb="34">
      <t>ジドウ</t>
    </rPh>
    <rPh sb="39" eb="40">
      <t>ベツ</t>
    </rPh>
    <rPh sb="40" eb="42">
      <t>ネンポウ</t>
    </rPh>
    <rPh sb="42" eb="43">
      <t>ヒョウ</t>
    </rPh>
    <rPh sb="44" eb="46">
      <t>サクセイ</t>
    </rPh>
    <phoneticPr fontId="5"/>
  </si>
  <si>
    <t>　　（このグラフの年俸カーブには、金額ゼロの線が描かれてしまいます。このグラフの金額ゼロの線を表示</t>
    <rPh sb="9" eb="11">
      <t>ネンポウ</t>
    </rPh>
    <rPh sb="17" eb="19">
      <t>キンガク</t>
    </rPh>
    <rPh sb="22" eb="23">
      <t>セン</t>
    </rPh>
    <rPh sb="24" eb="25">
      <t>エガ</t>
    </rPh>
    <phoneticPr fontId="5"/>
  </si>
  <si>
    <t>　　しないように修正するには、「8.年俸一覧表データ（グラフデータ）」の空白セルの計算式を削除します。）</t>
    <rPh sb="8" eb="10">
      <t>シュウセイ</t>
    </rPh>
    <rPh sb="18" eb="20">
      <t>ネンポウ</t>
    </rPh>
    <rPh sb="20" eb="22">
      <t>イチラン</t>
    </rPh>
    <rPh sb="22" eb="23">
      <t>ヒョウ</t>
    </rPh>
    <rPh sb="36" eb="38">
      <t>クウハク</t>
    </rPh>
    <rPh sb="41" eb="43">
      <t>ケイサン</t>
    </rPh>
    <rPh sb="43" eb="44">
      <t>シキ</t>
    </rPh>
    <rPh sb="45" eb="47">
      <t>サクジョ</t>
    </rPh>
    <phoneticPr fontId="5"/>
  </si>
  <si>
    <t>参考資料として、年齢別標準生計費を用意しました。</t>
    <rPh sb="0" eb="2">
      <t>サンコウ</t>
    </rPh>
    <rPh sb="2" eb="4">
      <t>シリョウ</t>
    </rPh>
    <rPh sb="8" eb="10">
      <t>ネンレイ</t>
    </rPh>
    <rPh sb="10" eb="11">
      <t>ベツ</t>
    </rPh>
    <rPh sb="11" eb="13">
      <t>ヒョウジュン</t>
    </rPh>
    <rPh sb="13" eb="16">
      <t>セイケイヒ</t>
    </rPh>
    <rPh sb="17" eb="19">
      <t>ヨウイ</t>
    </rPh>
    <phoneticPr fontId="5"/>
  </si>
  <si>
    <t>職務・職責年俸給体系設計-「洗い替え年俸表」（Ver.2-2）2.02 説明</t>
    <rPh sb="0" eb="2">
      <t>ショクム</t>
    </rPh>
    <rPh sb="3" eb="5">
      <t>ショクセキ</t>
    </rPh>
    <rPh sb="5" eb="7">
      <t>ネンポウ</t>
    </rPh>
    <rPh sb="7" eb="8">
      <t>キュウ</t>
    </rPh>
    <rPh sb="8" eb="10">
      <t>タイケイ</t>
    </rPh>
    <rPh sb="10" eb="12">
      <t>セッケイ</t>
    </rPh>
    <rPh sb="14" eb="15">
      <t>アラ</t>
    </rPh>
    <rPh sb="16" eb="17">
      <t>ガ</t>
    </rPh>
    <rPh sb="18" eb="20">
      <t>ネンポウ</t>
    </rPh>
    <rPh sb="20" eb="21">
      <t>ヒョウ</t>
    </rPh>
    <rPh sb="36" eb="38">
      <t>セツメイ</t>
    </rPh>
    <phoneticPr fontId="5"/>
  </si>
  <si>
    <r>
      <t>　　　　■</t>
    </r>
    <r>
      <rPr>
        <u/>
        <sz val="11"/>
        <rFont val="ＭＳ Ｐゴシック"/>
        <family val="3"/>
        <charset val="128"/>
      </rPr>
      <t>１ヵ月の平均所定労働時間数をセル「Ｌ４」に入力</t>
    </r>
    <r>
      <rPr>
        <sz val="11"/>
        <rFont val="ＭＳ Ｐゴシック"/>
        <family val="3"/>
        <charset val="128"/>
      </rPr>
      <t>します（設計の有無にかかわらず</t>
    </r>
    <r>
      <rPr>
        <b/>
        <sz val="11"/>
        <color indexed="10"/>
        <rFont val="ＭＳ Ｐゴシック"/>
        <family val="3"/>
        <charset val="128"/>
      </rPr>
      <t>入力は必須</t>
    </r>
    <r>
      <rPr>
        <sz val="11"/>
        <rFont val="ＭＳ Ｐゴシック"/>
        <family val="3"/>
        <charset val="128"/>
      </rPr>
      <t>です）</t>
    </r>
    <rPh sb="9" eb="11">
      <t>ヘイキン</t>
    </rPh>
    <rPh sb="17" eb="18">
      <t>スウ</t>
    </rPh>
    <rPh sb="26" eb="28">
      <t>ニュウリョク</t>
    </rPh>
    <rPh sb="32" eb="34">
      <t>セッケイ</t>
    </rPh>
    <rPh sb="35" eb="37">
      <t>ウム</t>
    </rPh>
    <rPh sb="43" eb="45">
      <t>ニュウリョク</t>
    </rPh>
    <rPh sb="46" eb="48">
      <t>ヒッス</t>
    </rPh>
    <phoneticPr fontId="5"/>
  </si>
  <si>
    <t>（１ヵ月の平均所定労働時間数＝１年間の総労働時間数÷１２ヵ月で算出）</t>
    <rPh sb="5" eb="7">
      <t>ヘイキン</t>
    </rPh>
    <rPh sb="16" eb="18">
      <t>ネンカン</t>
    </rPh>
    <rPh sb="19" eb="20">
      <t>ソウ</t>
    </rPh>
    <rPh sb="20" eb="22">
      <t>ロウドウ</t>
    </rPh>
    <rPh sb="22" eb="25">
      <t>ジカンスウ</t>
    </rPh>
    <rPh sb="29" eb="30">
      <t>ゲツ</t>
    </rPh>
    <rPh sb="31" eb="33">
      <t>サンシュツ</t>
    </rPh>
    <phoneticPr fontId="5"/>
  </si>
  <si>
    <r>
      <t>１ヵ月の平均所定労働時間を入力</t>
    </r>
    <r>
      <rPr>
        <sz val="11"/>
        <color indexed="10"/>
        <rFont val="ＭＳ Ｐゴシック"/>
        <family val="3"/>
        <charset val="128"/>
      </rPr>
      <t>（入力必須！）</t>
    </r>
    <rPh sb="4" eb="6">
      <t>ヘイキン</t>
    </rPh>
    <rPh sb="13" eb="15">
      <t>ニュウリョク</t>
    </rPh>
    <rPh sb="16" eb="18">
      <t>ニュウリョク</t>
    </rPh>
    <rPh sb="18" eb="20">
      <t>ヒッス</t>
    </rPh>
    <phoneticPr fontId="5"/>
  </si>
  <si>
    <t>各一致方式の説明は、「5.手当・賞与配分・洗い替え方式設計」シートの「セルＱ７」以下を参照のこと。</t>
    <rPh sb="0" eb="1">
      <t>カク</t>
    </rPh>
    <rPh sb="1" eb="3">
      <t>イッチ</t>
    </rPh>
    <rPh sb="3" eb="5">
      <t>ホウシキ</t>
    </rPh>
    <rPh sb="6" eb="8">
      <t>セツメイ</t>
    </rPh>
    <rPh sb="13" eb="15">
      <t>テアテ</t>
    </rPh>
    <rPh sb="16" eb="18">
      <t>ショウヨ</t>
    </rPh>
    <rPh sb="18" eb="20">
      <t>ハイブン</t>
    </rPh>
    <rPh sb="21" eb="22">
      <t>アラ</t>
    </rPh>
    <rPh sb="23" eb="24">
      <t>ガ</t>
    </rPh>
    <rPh sb="25" eb="27">
      <t>ホウシキ</t>
    </rPh>
    <rPh sb="27" eb="29">
      <t>セッケイ</t>
    </rPh>
    <rPh sb="40" eb="42">
      <t>イカ</t>
    </rPh>
    <rPh sb="43" eb="45">
      <t>サンショウ</t>
    </rPh>
    <phoneticPr fontId="5"/>
  </si>
  <si>
    <r>
      <t>年俸表は、</t>
    </r>
    <r>
      <rPr>
        <u/>
        <sz val="11"/>
        <rFont val="ＭＳ Ｐゴシック"/>
        <family val="3"/>
        <charset val="128"/>
      </rPr>
      <t>「5.手当・賞与配分・洗い替え方式の設計シート Ｎ３１セル」で</t>
    </r>
    <r>
      <rPr>
        <u/>
        <sz val="11"/>
        <color indexed="12"/>
        <rFont val="ＭＳ Ｐゴシック"/>
        <family val="3"/>
        <charset val="128"/>
      </rPr>
      <t>選択した評価（評語）に対応</t>
    </r>
    <r>
      <rPr>
        <u/>
        <sz val="11"/>
        <rFont val="ＭＳ Ｐゴシック"/>
        <family val="3"/>
        <charset val="128"/>
      </rPr>
      <t>して作成し</t>
    </r>
    <r>
      <rPr>
        <sz val="11"/>
        <rFont val="ＭＳ Ｐゴシック"/>
        <family val="3"/>
        <charset val="128"/>
      </rPr>
      <t>ます。</t>
    </r>
    <rPh sb="0" eb="2">
      <t>ネンポウ</t>
    </rPh>
    <rPh sb="2" eb="3">
      <t>ヒョウ</t>
    </rPh>
    <rPh sb="36" eb="38">
      <t>センタク</t>
    </rPh>
    <rPh sb="40" eb="42">
      <t>ヒョウカ</t>
    </rPh>
    <rPh sb="43" eb="45">
      <t>ヒョウゴ</t>
    </rPh>
    <rPh sb="47" eb="49">
      <t>タイオウ</t>
    </rPh>
    <rPh sb="51" eb="53">
      <t>サクセイ</t>
    </rPh>
    <phoneticPr fontId="5"/>
  </si>
  <si>
    <t>「5.手当・賞与配分・洗い替え方式の設計シート」を受けて、すべて自動でモデル年俸表が作成されます。</t>
    <rPh sb="25" eb="26">
      <t>ウ</t>
    </rPh>
    <rPh sb="32" eb="34">
      <t>ジドウ</t>
    </rPh>
    <rPh sb="38" eb="40">
      <t>ネンポウ</t>
    </rPh>
    <rPh sb="40" eb="41">
      <t>ヒョウ</t>
    </rPh>
    <rPh sb="42" eb="44">
      <t>サクセイ</t>
    </rPh>
    <phoneticPr fontId="5"/>
  </si>
  <si>
    <t>　　　全体の設計ができます。</t>
    <rPh sb="6" eb="8">
      <t>セッケイ</t>
    </rPh>
    <phoneticPr fontId="5"/>
  </si>
  <si>
    <r>
      <t>2.習熟昇給に「上限</t>
    </r>
    <r>
      <rPr>
        <sz val="11"/>
        <color rgb="FF0000CC"/>
        <rFont val="ＭＳ Ｐゴシック"/>
        <family val="3"/>
        <charset val="128"/>
      </rPr>
      <t>年数</t>
    </r>
    <r>
      <rPr>
        <sz val="11"/>
        <rFont val="ＭＳ Ｐゴシック"/>
        <family val="3"/>
        <charset val="128"/>
      </rPr>
      <t>」と「張り出し上限</t>
    </r>
    <r>
      <rPr>
        <sz val="11"/>
        <color rgb="FF0000CC"/>
        <rFont val="ＭＳ Ｐゴシック"/>
        <family val="3"/>
        <charset val="128"/>
      </rPr>
      <t>年齢</t>
    </r>
    <r>
      <rPr>
        <sz val="11"/>
        <rFont val="ＭＳ Ｐゴシック"/>
        <family val="3"/>
        <charset val="128"/>
      </rPr>
      <t>」を設定して入力します。</t>
    </r>
    <rPh sb="2" eb="6">
      <t>シュウジュクショウキュウ</t>
    </rPh>
    <rPh sb="8" eb="10">
      <t>ジョウゲン</t>
    </rPh>
    <rPh sb="10" eb="12">
      <t>ネンスウ</t>
    </rPh>
    <rPh sb="15" eb="16">
      <t>ハ</t>
    </rPh>
    <rPh sb="17" eb="18">
      <t>ダ</t>
    </rPh>
    <rPh sb="19" eb="21">
      <t>ジョウゲン</t>
    </rPh>
    <rPh sb="21" eb="23">
      <t>ネンレイ</t>
    </rPh>
    <rPh sb="25" eb="27">
      <t>セッテイ</t>
    </rPh>
    <rPh sb="29" eb="31">
      <t>ニュウリョク</t>
    </rPh>
    <phoneticPr fontId="5"/>
  </si>
  <si>
    <t>　　（このグラフの基本給カーブには、金額ゼロの線が描かれてしまいます。このグラフの金額ゼロの線を表示</t>
    <rPh sb="9" eb="12">
      <t>キホンキュウ</t>
    </rPh>
    <rPh sb="18" eb="20">
      <t>キンガク</t>
    </rPh>
    <rPh sb="23" eb="24">
      <t>セン</t>
    </rPh>
    <rPh sb="25" eb="26">
      <t>エガ</t>
    </rPh>
    <phoneticPr fontId="5"/>
  </si>
  <si>
    <t>　　しないように修正するには、「３．サラリースケールシート」の「セルNo.Ｓ６～セルNo.38」間の空白セルの</t>
    <rPh sb="8" eb="10">
      <t>シュウセイ</t>
    </rPh>
    <rPh sb="48" eb="49">
      <t>カン</t>
    </rPh>
    <rPh sb="50" eb="52">
      <t>クウハク</t>
    </rPh>
    <phoneticPr fontId="5"/>
  </si>
  <si>
    <t>　　計算式を削除します。）</t>
    <phoneticPr fontId="5"/>
  </si>
  <si>
    <r>
      <t>　　　　　</t>
    </r>
    <r>
      <rPr>
        <u/>
        <sz val="11"/>
        <rFont val="ＭＳ Ｐゴシック"/>
        <family val="3"/>
        <charset val="128"/>
      </rPr>
      <t>「基本給＋資格（役職）手当」</t>
    </r>
    <r>
      <rPr>
        <sz val="11"/>
        <rFont val="ＭＳ Ｐゴシック"/>
        <family val="3"/>
        <charset val="128"/>
      </rPr>
      <t>での設計は</t>
    </r>
    <r>
      <rPr>
        <b/>
        <sz val="11"/>
        <color indexed="12"/>
        <rFont val="ＭＳ Ｐゴシック"/>
        <family val="3"/>
        <charset val="128"/>
      </rPr>
      <t>「１」</t>
    </r>
    <r>
      <rPr>
        <sz val="11"/>
        <rFont val="ＭＳ Ｐゴシック"/>
        <family val="3"/>
        <charset val="128"/>
      </rPr>
      <t>を、</t>
    </r>
    <r>
      <rPr>
        <u/>
        <sz val="11"/>
        <rFont val="ＭＳ Ｐゴシック"/>
        <family val="3"/>
        <charset val="128"/>
      </rPr>
      <t>「基本給のみ」</t>
    </r>
    <r>
      <rPr>
        <sz val="11"/>
        <rFont val="ＭＳ Ｐゴシック"/>
        <family val="3"/>
        <charset val="128"/>
      </rPr>
      <t>での設計は</t>
    </r>
    <r>
      <rPr>
        <b/>
        <sz val="11"/>
        <color indexed="12"/>
        <rFont val="ＭＳ Ｐゴシック"/>
        <family val="3"/>
        <charset val="128"/>
      </rPr>
      <t>「２」</t>
    </r>
    <r>
      <rPr>
        <sz val="11"/>
        <rFont val="ＭＳ Ｐゴシック"/>
        <family val="3"/>
        <charset val="128"/>
      </rPr>
      <t>をセル「H4」に</t>
    </r>
    <rPh sb="6" eb="9">
      <t>キホンキュウ</t>
    </rPh>
    <rPh sb="10" eb="12">
      <t>シカク</t>
    </rPh>
    <rPh sb="13" eb="15">
      <t>ヤクショク</t>
    </rPh>
    <rPh sb="30" eb="33">
      <t>キホンキュウ</t>
    </rPh>
    <phoneticPr fontId="5"/>
  </si>
  <si>
    <r>
      <t>　　　　　賞与は</t>
    </r>
    <r>
      <rPr>
        <b/>
        <sz val="11"/>
        <color indexed="12"/>
        <rFont val="ＭＳ Ｐゴシック"/>
        <family val="3"/>
        <charset val="128"/>
      </rPr>
      <t>「固定賞与＋変動賞与」</t>
    </r>
    <r>
      <rPr>
        <sz val="11"/>
        <rFont val="ＭＳ Ｐゴシック"/>
        <family val="3"/>
        <charset val="128"/>
      </rPr>
      <t>で設計します。</t>
    </r>
    <rPh sb="5" eb="7">
      <t>ショウヨ</t>
    </rPh>
    <rPh sb="9" eb="11">
      <t>コテイ</t>
    </rPh>
    <rPh sb="11" eb="13">
      <t>ショウヨ</t>
    </rPh>
    <rPh sb="14" eb="16">
      <t>ヘンドウ</t>
    </rPh>
    <rPh sb="16" eb="18">
      <t>ショウヨ</t>
    </rPh>
    <rPh sb="20" eb="22">
      <t>セッケイ</t>
    </rPh>
    <phoneticPr fontId="5"/>
  </si>
  <si>
    <r>
      <t>　　　　　（注：年俸制で、固定賞与のみの設計だと、</t>
    </r>
    <r>
      <rPr>
        <u/>
        <sz val="11"/>
        <rFont val="ＭＳ Ｐゴシック"/>
        <family val="3"/>
        <charset val="128"/>
      </rPr>
      <t>賞与が残業の算定基礎として算入</t>
    </r>
    <r>
      <rPr>
        <sz val="11"/>
        <rFont val="ＭＳ Ｐゴシック"/>
        <family val="3"/>
        <charset val="128"/>
      </rPr>
      <t>さることになります）</t>
    </r>
    <rPh sb="6" eb="7">
      <t>チュウ</t>
    </rPh>
    <rPh sb="8" eb="10">
      <t>ネンポウ</t>
    </rPh>
    <rPh sb="10" eb="11">
      <t>セイ</t>
    </rPh>
    <rPh sb="13" eb="15">
      <t>コテイ</t>
    </rPh>
    <rPh sb="15" eb="17">
      <t>ショウヨ</t>
    </rPh>
    <rPh sb="20" eb="22">
      <t>セッケイ</t>
    </rPh>
    <rPh sb="25" eb="27">
      <t>ショウヨ</t>
    </rPh>
    <rPh sb="28" eb="30">
      <t>ザンギョウ</t>
    </rPh>
    <rPh sb="31" eb="33">
      <t>サンテイ</t>
    </rPh>
    <rPh sb="33" eb="35">
      <t>キソ</t>
    </rPh>
    <rPh sb="38" eb="40">
      <t>サンニュウ</t>
    </rPh>
    <phoneticPr fontId="5"/>
  </si>
  <si>
    <r>
      <t>　　　　　「固定賞与月数」と「変動賞与月数」の該当セルに</t>
    </r>
    <r>
      <rPr>
        <u/>
        <sz val="11"/>
        <rFont val="ＭＳ Ｐゴシック"/>
        <family val="3"/>
        <charset val="128"/>
      </rPr>
      <t>標準（Ｂ）評価の年間支給月数</t>
    </r>
    <r>
      <rPr>
        <sz val="11"/>
        <rFont val="ＭＳ Ｐゴシック"/>
        <family val="3"/>
        <charset val="128"/>
      </rPr>
      <t>を入力します。</t>
    </r>
    <rPh sb="6" eb="8">
      <t>コテイ</t>
    </rPh>
    <rPh sb="8" eb="10">
      <t>ショウヨ</t>
    </rPh>
    <rPh sb="10" eb="12">
      <t>ツキスウ</t>
    </rPh>
    <rPh sb="15" eb="17">
      <t>ヘンドウ</t>
    </rPh>
    <rPh sb="17" eb="19">
      <t>ショウヨ</t>
    </rPh>
    <rPh sb="19" eb="21">
      <t>ツキスウ</t>
    </rPh>
    <rPh sb="23" eb="25">
      <t>ガイトウ</t>
    </rPh>
    <rPh sb="28" eb="30">
      <t>ヒョウジュン</t>
    </rPh>
    <rPh sb="33" eb="35">
      <t>ヒョウカ</t>
    </rPh>
    <rPh sb="36" eb="38">
      <t>ネンカン</t>
    </rPh>
    <rPh sb="38" eb="40">
      <t>シキュウ</t>
    </rPh>
    <rPh sb="40" eb="42">
      <t>ツキスウ</t>
    </rPh>
    <rPh sb="43" eb="45">
      <t>ニュウリョク</t>
    </rPh>
    <phoneticPr fontId="5"/>
  </si>
  <si>
    <t>　　　④シート「７.グレード別年俸表の作成」の変動賞与に反映する評価と賞与支給係数の選択</t>
    <rPh sb="14" eb="15">
      <t>ベツ</t>
    </rPh>
    <rPh sb="15" eb="17">
      <t>ネンポウ</t>
    </rPh>
    <rPh sb="17" eb="18">
      <t>ヒョウ</t>
    </rPh>
    <rPh sb="19" eb="21">
      <t>サクセイ</t>
    </rPh>
    <rPh sb="42" eb="44">
      <t>センタク</t>
    </rPh>
    <phoneticPr fontId="5"/>
  </si>
  <si>
    <t>　　　　　　■選択した評価および賞与支給係数は、シート「７.グレード別年俸表の作成」のセルＡＬ２・ＡＭ２に</t>
    <phoneticPr fontId="5"/>
  </si>
  <si>
    <t>　※全評価の一覧表が必要なときは、「シート７.グレード別年俸表の作成」を評語の数だけシートコピー</t>
    <rPh sb="2" eb="3">
      <t>ゼン</t>
    </rPh>
    <rPh sb="3" eb="5">
      <t>ヒョウカ</t>
    </rPh>
    <rPh sb="6" eb="8">
      <t>イチラン</t>
    </rPh>
    <rPh sb="8" eb="9">
      <t>ヒョウ</t>
    </rPh>
    <rPh sb="10" eb="12">
      <t>ヒツヨウ</t>
    </rPh>
    <rPh sb="36" eb="38">
      <t>ヒョウゴ</t>
    </rPh>
    <rPh sb="39" eb="40">
      <t>カズ</t>
    </rPh>
    <phoneticPr fontId="5"/>
  </si>
  <si>
    <t>　　して加工します。</t>
    <phoneticPr fontId="5"/>
  </si>
  <si>
    <t>　加工させていただいております。</t>
    <rPh sb="1" eb="3">
      <t>カコウ</t>
    </rPh>
    <phoneticPr fontId="1"/>
  </si>
  <si>
    <t>　下図の2025年年齢別標準生計費は、全国令和7年4月世帯別標準生計費データを、</t>
    <rPh sb="1" eb="3">
      <t>カズ</t>
    </rPh>
    <rPh sb="8" eb="9">
      <t>ネン</t>
    </rPh>
    <rPh sb="9" eb="11">
      <t>ネンレイ</t>
    </rPh>
    <rPh sb="11" eb="12">
      <t>ベツ</t>
    </rPh>
    <rPh sb="12" eb="14">
      <t>ヒョウジュン</t>
    </rPh>
    <rPh sb="14" eb="17">
      <t>セイケイヒ</t>
    </rPh>
    <rPh sb="19" eb="21">
      <t>ゼンコク</t>
    </rPh>
    <rPh sb="27" eb="29">
      <t>セタイ</t>
    </rPh>
    <rPh sb="29" eb="30">
      <t>ベツ</t>
    </rPh>
    <rPh sb="30" eb="32">
      <t>ヒョウジュン</t>
    </rPh>
    <rPh sb="32" eb="35">
      <t>セイケイヒ</t>
    </rPh>
    <phoneticPr fontId="1"/>
  </si>
  <si>
    <t>　2015年版「賃金決定のための物価と生計費資料（労務行政研究所発行）」の年齢別分布データを基に、</t>
    <rPh sb="5" eb="7">
      <t>ネンバン</t>
    </rPh>
    <rPh sb="8" eb="10">
      <t>チンギン</t>
    </rPh>
    <rPh sb="10" eb="12">
      <t>ケッテイ</t>
    </rPh>
    <rPh sb="16" eb="18">
      <t>ブッカ</t>
    </rPh>
    <rPh sb="19" eb="22">
      <t>セイケイヒ</t>
    </rPh>
    <rPh sb="22" eb="24">
      <t>シリョウ</t>
    </rPh>
    <rPh sb="37" eb="39">
      <t>ネンレイ</t>
    </rPh>
    <rPh sb="39" eb="40">
      <t>ベツ</t>
    </rPh>
    <rPh sb="40" eb="42">
      <t>ブンプ</t>
    </rPh>
    <rPh sb="46" eb="47">
      <t>モト</t>
    </rPh>
    <phoneticPr fontId="21"/>
  </si>
  <si>
    <t>Ａ－2025年年齢別
標準生計費</t>
    <rPh sb="7" eb="9">
      <t>ネンレイ</t>
    </rPh>
    <rPh sb="9" eb="10">
      <t>ベツ</t>
    </rPh>
    <phoneticPr fontId="1"/>
  </si>
  <si>
    <t>賃金表（職務・職責給）年俸表の設計をします！</t>
    <rPh sb="0" eb="2">
      <t>チンギン</t>
    </rPh>
    <rPh sb="2" eb="3">
      <t>ヒョウ</t>
    </rPh>
    <rPh sb="4" eb="6">
      <t>ショクム</t>
    </rPh>
    <rPh sb="7" eb="9">
      <t>ショクセキ</t>
    </rPh>
    <rPh sb="9" eb="10">
      <t>キュウ</t>
    </rPh>
    <rPh sb="11" eb="14">
      <t>ネンポウヒョウ</t>
    </rPh>
    <rPh sb="15" eb="17">
      <t>セッケイ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</si>
</sst>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 #,##0_ ;_ * \-#,##0_ ;_ * &quot;-&quot;_ ;_ @_ "/>
    <numFmt numFmtId="176" formatCode="[$-411]ggge&quot;年&quot;m&quot;月&quot;d&quot;日&quot;;@"/>
    <numFmt numFmtId="177" formatCode="0.0%"/>
    <numFmt numFmtId="178" formatCode="0.0"/>
  </numFmts>
  <fonts count="90">
    <font>
      <sz val="11"/>
      <name val="ＭＳ Ｐゴシック"/>
      <family val="3"/>
      <charset val="128"/>
    </font>
    <font>
      <sz val="11"/>
      <name val="Yu Gothic"/>
      <family val="3"/>
      <charset val="128"/>
    </font>
    <font>
      <sz val="11"/>
      <name val="Yu Gothic"/>
      <family val="3"/>
      <charset val="128"/>
    </font>
    <font>
      <sz val="11"/>
      <name val="ＭＳ Ｐゴシック"/>
      <family val="3"/>
      <charset val="128"/>
    </font>
    <font>
      <sz val="11"/>
      <name val="ＭＳ Ｐゴシック"/>
      <family val="3"/>
      <charset val="128"/>
    </font>
    <font>
      <sz val="6"/>
      <name val="ＭＳ Ｐゴシック"/>
      <family val="3"/>
      <charset val="128"/>
    </font>
    <font>
      <sz val="11"/>
      <name val="ＭＳ ゴシック"/>
      <family val="3"/>
      <charset val="128"/>
    </font>
    <font>
      <sz val="11"/>
      <color indexed="12"/>
      <name val="ＭＳ ゴシック"/>
      <family val="3"/>
      <charset val="128"/>
    </font>
    <font>
      <sz val="11"/>
      <color indexed="8"/>
      <name val="ＭＳ ゴシック"/>
      <family val="3"/>
      <charset val="128"/>
    </font>
    <font>
      <sz val="10"/>
      <name val="ＭＳ ゴシック"/>
      <family val="3"/>
      <charset val="128"/>
    </font>
    <font>
      <sz val="10"/>
      <name val="ＭＳ 明朝"/>
      <family val="1"/>
      <charset val="128"/>
    </font>
    <font>
      <sz val="10"/>
      <name val="ＭＳ Ｐゴシック"/>
      <family val="3"/>
      <charset val="128"/>
    </font>
    <font>
      <sz val="6"/>
      <name val="ＭＳ 明朝"/>
      <family val="1"/>
      <charset val="128"/>
    </font>
    <font>
      <sz val="11"/>
      <name val="ＭＳ 明朝"/>
      <family val="1"/>
      <charset val="128"/>
    </font>
    <font>
      <b/>
      <sz val="11"/>
      <color indexed="10"/>
      <name val="ＭＳ Ｐゴシック"/>
      <family val="3"/>
      <charset val="128"/>
    </font>
    <font>
      <sz val="11"/>
      <color indexed="12"/>
      <name val="ＭＳ Ｐゴシック"/>
      <family val="3"/>
      <charset val="128"/>
    </font>
    <font>
      <b/>
      <u/>
      <sz val="12"/>
      <color indexed="10"/>
      <name val="ＭＳ Ｐゴシック"/>
      <family val="3"/>
      <charset val="128"/>
    </font>
    <font>
      <b/>
      <u/>
      <sz val="11"/>
      <color indexed="10"/>
      <name val="ＭＳ Ｐゴシック"/>
      <family val="3"/>
      <charset val="128"/>
    </font>
    <font>
      <u/>
      <sz val="14"/>
      <color indexed="12"/>
      <name val="ＭＳ ゴシック"/>
      <family val="3"/>
      <charset val="128"/>
    </font>
    <font>
      <u/>
      <sz val="11"/>
      <color indexed="8"/>
      <name val="ＭＳ ゴシック"/>
      <family val="3"/>
      <charset val="128"/>
    </font>
    <font>
      <u/>
      <sz val="11"/>
      <color indexed="10"/>
      <name val="ＭＳ ゴシック"/>
      <family val="3"/>
      <charset val="128"/>
    </font>
    <font>
      <sz val="11"/>
      <color indexed="8"/>
      <name val="ＭＳ Ｐゴシック"/>
      <family val="3"/>
      <charset val="128"/>
    </font>
    <font>
      <u/>
      <sz val="10"/>
      <color indexed="10"/>
      <name val="ＭＳ ゴシック"/>
      <family val="3"/>
      <charset val="128"/>
    </font>
    <font>
      <u/>
      <sz val="10"/>
      <name val="ＭＳ 明朝"/>
      <family val="1"/>
      <charset val="128"/>
    </font>
    <font>
      <sz val="11"/>
      <color indexed="10"/>
      <name val="ＭＳ Ｐゴシック"/>
      <family val="3"/>
      <charset val="128"/>
    </font>
    <font>
      <b/>
      <sz val="12"/>
      <color indexed="12"/>
      <name val="ＭＳ ゴシック"/>
      <family val="3"/>
      <charset val="128"/>
    </font>
    <font>
      <b/>
      <u/>
      <sz val="11"/>
      <color indexed="12"/>
      <name val="ＭＳ Ｐゴシック"/>
      <family val="3"/>
      <charset val="128"/>
    </font>
    <font>
      <u/>
      <sz val="11"/>
      <color indexed="12"/>
      <name val="ＭＳ Ｐゴシック"/>
      <family val="3"/>
      <charset val="128"/>
    </font>
    <font>
      <b/>
      <sz val="11"/>
      <name val="ＭＳ Ｐゴシック"/>
      <family val="3"/>
      <charset val="128"/>
    </font>
    <font>
      <sz val="8"/>
      <name val="ＭＳ Ｐゴシック"/>
      <family val="3"/>
      <charset val="128"/>
    </font>
    <font>
      <b/>
      <sz val="11"/>
      <color indexed="12"/>
      <name val="ＭＳ Ｐゴシック"/>
      <family val="3"/>
      <charset val="128"/>
    </font>
    <font>
      <u/>
      <sz val="11"/>
      <name val="ＭＳ Ｐゴシック"/>
      <family val="3"/>
      <charset val="128"/>
    </font>
    <font>
      <u/>
      <sz val="11"/>
      <color indexed="8"/>
      <name val="ＭＳ Ｐゴシック"/>
      <family val="3"/>
      <charset val="128"/>
    </font>
    <font>
      <u/>
      <sz val="11"/>
      <color indexed="10"/>
      <name val="ＭＳ Ｐゴシック"/>
      <family val="3"/>
      <charset val="128"/>
    </font>
    <font>
      <sz val="10.5"/>
      <color theme="1"/>
      <name val="ＭＳ ゴシック"/>
      <family val="3"/>
      <charset val="128"/>
    </font>
    <font>
      <b/>
      <sz val="12"/>
      <color rgb="FF0000CC"/>
      <name val="ＭＳ ゴシック"/>
      <family val="3"/>
      <charset val="128"/>
    </font>
    <font>
      <sz val="10"/>
      <color rgb="FF0000CC"/>
      <name val="ＭＳ ゴシック"/>
      <family val="3"/>
      <charset val="128"/>
    </font>
    <font>
      <sz val="11"/>
      <color theme="1"/>
      <name val="ＭＳ 明朝"/>
      <family val="1"/>
      <charset val="128"/>
    </font>
    <font>
      <sz val="10"/>
      <color rgb="FF0000CC"/>
      <name val="ＭＳ 明朝"/>
      <family val="1"/>
      <charset val="128"/>
    </font>
    <font>
      <b/>
      <sz val="11"/>
      <color rgb="FF0000CC"/>
      <name val="ＭＳ ゴシック"/>
      <family val="3"/>
      <charset val="128"/>
    </font>
    <font>
      <sz val="10"/>
      <color theme="1"/>
      <name val="ＭＳ Ｐゴシック"/>
      <family val="3"/>
      <charset val="128"/>
    </font>
    <font>
      <b/>
      <sz val="11"/>
      <color rgb="FF0000CC"/>
      <name val="ＭＳ Ｐゴシック"/>
      <family val="3"/>
      <charset val="128"/>
    </font>
    <font>
      <sz val="10"/>
      <color theme="1"/>
      <name val="ＭＳ 明朝"/>
      <family val="1"/>
      <charset val="128"/>
    </font>
    <font>
      <b/>
      <sz val="11"/>
      <color theme="1"/>
      <name val="ＭＳ 明朝"/>
      <family val="1"/>
      <charset val="128"/>
    </font>
    <font>
      <u/>
      <sz val="11"/>
      <color rgb="FFFF0000"/>
      <name val="ＭＳ ゴシック"/>
      <family val="3"/>
      <charset val="128"/>
    </font>
    <font>
      <u/>
      <sz val="10"/>
      <color rgb="FFFF0000"/>
      <name val="ＭＳ ゴシック"/>
      <family val="3"/>
      <charset val="128"/>
    </font>
    <font>
      <u/>
      <sz val="10.5"/>
      <color rgb="FFFF0000"/>
      <name val="ＭＳ ゴシック"/>
      <family val="3"/>
      <charset val="128"/>
    </font>
    <font>
      <sz val="10"/>
      <color theme="1"/>
      <name val="ＭＳ ゴシック"/>
      <family val="3"/>
      <charset val="128"/>
    </font>
    <font>
      <b/>
      <u/>
      <sz val="14"/>
      <color rgb="FF0000CC"/>
      <name val="ＭＳ ゴシック"/>
      <family val="3"/>
      <charset val="128"/>
    </font>
    <font>
      <b/>
      <sz val="12"/>
      <color rgb="FF0000CC"/>
      <name val="ＭＳ Ｐゴシック"/>
      <family val="3"/>
      <charset val="128"/>
    </font>
    <font>
      <sz val="11"/>
      <color rgb="FF0000CC"/>
      <name val="ＭＳ Ｐゴシック"/>
      <family val="3"/>
      <charset val="128"/>
    </font>
    <font>
      <sz val="11"/>
      <color theme="1"/>
      <name val="ＭＳ Ｐゴシック"/>
      <family val="3"/>
      <charset val="128"/>
    </font>
    <font>
      <sz val="11"/>
      <color rgb="FFFF0000"/>
      <name val="ＭＳ Ｐゴシック"/>
      <family val="3"/>
      <charset val="128"/>
    </font>
    <font>
      <sz val="12"/>
      <color theme="1"/>
      <name val="ＭＳ ゴシック"/>
      <family val="3"/>
      <charset val="128"/>
    </font>
    <font>
      <b/>
      <sz val="14"/>
      <color rgb="FF0000CC"/>
      <name val="ＭＳ Ｐゴシック"/>
      <family val="3"/>
      <charset val="128"/>
    </font>
    <font>
      <u/>
      <sz val="11"/>
      <color rgb="FFFF0000"/>
      <name val="ＭＳ Ｐゴシック"/>
      <family val="3"/>
      <charset val="128"/>
    </font>
    <font>
      <u/>
      <sz val="12"/>
      <color theme="1"/>
      <name val="ＭＳ Ｐゴシック"/>
      <family val="3"/>
      <charset val="128"/>
    </font>
    <font>
      <sz val="11"/>
      <color theme="1"/>
      <name val="ＭＳ ゴシック"/>
      <family val="3"/>
      <charset val="128"/>
    </font>
    <font>
      <b/>
      <u/>
      <sz val="12"/>
      <color rgb="FF0000CC"/>
      <name val="ＭＳ Ｐゴシック"/>
      <family val="3"/>
      <charset val="128"/>
    </font>
    <font>
      <b/>
      <u/>
      <sz val="12"/>
      <color theme="1"/>
      <name val="ＭＳ Ｐゴシック"/>
      <family val="3"/>
      <charset val="128"/>
    </font>
    <font>
      <b/>
      <sz val="11"/>
      <color theme="1"/>
      <name val="ＭＳ Ｐゴシック"/>
      <family val="3"/>
      <charset val="128"/>
    </font>
    <font>
      <b/>
      <u/>
      <sz val="11"/>
      <color rgb="FF0000CC"/>
      <name val="ＭＳ Ｐゴシック"/>
      <family val="3"/>
      <charset val="128"/>
    </font>
    <font>
      <sz val="12"/>
      <color theme="1"/>
      <name val="ＭＳ Ｐゴシック"/>
      <family val="3"/>
      <charset val="128"/>
    </font>
    <font>
      <sz val="14"/>
      <color theme="1"/>
      <name val="ＭＳ Ｐゴシック"/>
      <family val="3"/>
      <charset val="128"/>
    </font>
    <font>
      <b/>
      <u/>
      <sz val="14"/>
      <color rgb="FF0000CC"/>
      <name val="ＭＳ Ｐゴシック"/>
      <family val="3"/>
      <charset val="128"/>
    </font>
    <font>
      <b/>
      <sz val="12"/>
      <color theme="1"/>
      <name val="ＭＳ Ｐゴシック"/>
      <family val="3"/>
      <charset val="128"/>
    </font>
    <font>
      <b/>
      <sz val="14"/>
      <color theme="1"/>
      <name val="ＭＳ Ｐゴシック"/>
      <family val="3"/>
      <charset val="128"/>
    </font>
    <font>
      <u/>
      <sz val="11"/>
      <color theme="1"/>
      <name val="ＭＳ Ｐゴシック"/>
      <family val="3"/>
      <charset val="128"/>
    </font>
    <font>
      <b/>
      <u/>
      <sz val="16"/>
      <color rgb="FF0000CC"/>
      <name val="ＭＳ Ｐゴシック"/>
      <family val="3"/>
      <charset val="128"/>
    </font>
    <font>
      <sz val="10.5"/>
      <color rgb="FF0000CC"/>
      <name val="ＭＳ ゴシック"/>
      <family val="3"/>
      <charset val="128"/>
    </font>
    <font>
      <sz val="10"/>
      <color rgb="FFFF0000"/>
      <name val="ＭＳ ゴシック"/>
      <family val="3"/>
      <charset val="128"/>
    </font>
    <font>
      <u/>
      <sz val="10"/>
      <color rgb="FF0000CC"/>
      <name val="ＭＳ Ｐゴシック"/>
      <family val="3"/>
      <charset val="128"/>
    </font>
    <font>
      <sz val="11"/>
      <color rgb="FF0000CC"/>
      <name val="ＭＳ ゴシック"/>
      <family val="3"/>
      <charset val="128"/>
    </font>
    <font>
      <b/>
      <sz val="11"/>
      <name val="ＭＳ ゴシック"/>
      <family val="3"/>
      <charset val="128"/>
    </font>
    <font>
      <b/>
      <sz val="10"/>
      <name val="ＭＳ Ｐゴシック"/>
      <family val="3"/>
      <charset val="128"/>
    </font>
    <font>
      <b/>
      <sz val="10"/>
      <color rgb="FF0000CC"/>
      <name val="ＭＳ Ｐゴシック"/>
      <family val="3"/>
      <charset val="128"/>
    </font>
    <font>
      <b/>
      <sz val="10"/>
      <color rgb="FFFF0000"/>
      <name val="ＭＳ ゴシック"/>
      <family val="3"/>
      <charset val="128"/>
    </font>
    <font>
      <sz val="9"/>
      <name val="ＭＳ ゴシック"/>
      <family val="3"/>
      <charset val="128"/>
    </font>
    <font>
      <b/>
      <u/>
      <sz val="14"/>
      <color theme="1"/>
      <name val="ＭＳ Ｐゴシック"/>
      <family val="3"/>
      <charset val="128"/>
    </font>
    <font>
      <b/>
      <u/>
      <sz val="14"/>
      <color theme="0"/>
      <name val="ＭＳ Ｐゴシック"/>
      <family val="3"/>
      <charset val="128"/>
    </font>
    <font>
      <b/>
      <u/>
      <sz val="10"/>
      <color theme="1"/>
      <name val="ＭＳ Ｐゴシック"/>
      <family val="3"/>
      <charset val="128"/>
    </font>
    <font>
      <u/>
      <sz val="11"/>
      <color rgb="FFC00000"/>
      <name val="ＭＳ Ｐゴシック"/>
      <family val="3"/>
      <charset val="128"/>
    </font>
    <font>
      <b/>
      <sz val="12"/>
      <color theme="1"/>
      <name val="ＭＳ ゴシック"/>
      <family val="3"/>
      <charset val="128"/>
    </font>
    <font>
      <b/>
      <sz val="12"/>
      <name val="ＭＳ Ｐゴシック"/>
      <family val="3"/>
      <charset val="128"/>
    </font>
    <font>
      <sz val="12"/>
      <name val="Century"/>
      <family val="1"/>
    </font>
    <font>
      <u/>
      <sz val="11"/>
      <color rgb="FF0000CC"/>
      <name val="ＭＳ Ｐゴシック"/>
      <family val="3"/>
      <charset val="128"/>
    </font>
    <font>
      <b/>
      <sz val="12"/>
      <color theme="1"/>
      <name val="ＭＳ 明朝"/>
      <family val="1"/>
      <charset val="128"/>
    </font>
    <font>
      <sz val="11"/>
      <color rgb="FF000000"/>
      <name val="ＭＳ Ｐゴシック"/>
      <family val="3"/>
      <charset val="128"/>
    </font>
    <font>
      <sz val="12"/>
      <name val="ＭＳ Ｐゴシック"/>
      <family val="3"/>
      <charset val="128"/>
    </font>
    <font>
      <sz val="12"/>
      <color indexed="8"/>
      <name val="ＭＳ ゴシック"/>
      <family val="3"/>
      <charset val="128"/>
    </font>
  </fonts>
  <fills count="19">
    <fill>
      <patternFill patternType="none"/>
    </fill>
    <fill>
      <patternFill patternType="gray125"/>
    </fill>
    <fill>
      <patternFill patternType="solid">
        <fgColor indexed="15"/>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D0EBB3"/>
        <bgColor indexed="64"/>
      </patternFill>
    </fill>
    <fill>
      <patternFill patternType="solid">
        <fgColor rgb="FF00FFFF"/>
        <bgColor indexed="64"/>
      </patternFill>
    </fill>
    <fill>
      <patternFill patternType="solid">
        <fgColor rgb="FF0000CC"/>
        <bgColor indexed="64"/>
      </patternFill>
    </fill>
    <fill>
      <patternFill patternType="solid">
        <fgColor rgb="FFFFFF00"/>
        <bgColor indexed="64"/>
      </patternFill>
    </fill>
  </fills>
  <borders count="10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medium">
        <color indexed="64"/>
      </bottom>
      <diagonal/>
    </border>
    <border>
      <left style="thin">
        <color indexed="64"/>
      </left>
      <right/>
      <top style="medium">
        <color indexed="64"/>
      </top>
      <bottom style="dotted">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dotted">
        <color indexed="64"/>
      </top>
      <bottom style="dotted">
        <color indexed="64"/>
      </bottom>
      <diagonal/>
    </border>
    <border>
      <left/>
      <right/>
      <top/>
      <bottom style="thin">
        <color indexed="64"/>
      </bottom>
      <diagonal/>
    </border>
    <border>
      <left/>
      <right style="thin">
        <color indexed="64"/>
      </right>
      <top style="medium">
        <color indexed="64"/>
      </top>
      <bottom style="dotted">
        <color indexed="64"/>
      </bottom>
      <diagonal/>
    </border>
    <border>
      <left/>
      <right style="thin">
        <color indexed="64"/>
      </right>
      <top style="dotted">
        <color indexed="64"/>
      </top>
      <bottom style="medium">
        <color indexed="64"/>
      </bottom>
      <diagonal/>
    </border>
    <border>
      <left/>
      <right style="thin">
        <color indexed="64"/>
      </right>
      <top style="dotted">
        <color indexed="64"/>
      </top>
      <bottom/>
      <diagonal/>
    </border>
    <border>
      <left style="medium">
        <color indexed="64"/>
      </left>
      <right/>
      <top style="medium">
        <color indexed="64"/>
      </top>
      <bottom style="medium">
        <color indexed="64"/>
      </bottom>
      <diagonal/>
    </border>
    <border>
      <left/>
      <right/>
      <top style="dotted">
        <color indexed="64"/>
      </top>
      <bottom style="medium">
        <color indexed="64"/>
      </bottom>
      <diagonal/>
    </border>
    <border>
      <left style="thin">
        <color indexed="64"/>
      </left>
      <right style="thin">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style="thin">
        <color indexed="64"/>
      </left>
      <right/>
      <top style="dotted">
        <color indexed="64"/>
      </top>
      <bottom/>
      <diagonal/>
    </border>
    <border diagonalUp="1">
      <left style="thin">
        <color indexed="64"/>
      </left>
      <right/>
      <top/>
      <bottom style="medium">
        <color indexed="64"/>
      </bottom>
      <diagonal style="thin">
        <color indexed="64"/>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thin">
        <color indexed="64"/>
      </left>
      <right style="medium">
        <color indexed="64"/>
      </right>
      <top/>
      <bottom style="dotted">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dotted">
        <color indexed="64"/>
      </bottom>
      <diagonal/>
    </border>
    <border>
      <left style="medium">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dotted">
        <color indexed="64"/>
      </top>
      <bottom/>
      <diagonal/>
    </border>
    <border>
      <left style="thin">
        <color indexed="64"/>
      </left>
      <right/>
      <top/>
      <bottom style="dotted">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dotted">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diagonalUp="1">
      <left style="medium">
        <color indexed="64"/>
      </left>
      <right style="medium">
        <color indexed="64"/>
      </right>
      <top/>
      <bottom style="thin">
        <color indexed="64"/>
      </bottom>
      <diagonal style="thin">
        <color indexed="64"/>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s>
  <cellStyleXfs count="4">
    <xf numFmtId="0" fontId="0"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cellStyleXfs>
  <cellXfs count="581">
    <xf numFmtId="0" fontId="0" fillId="0" borderId="0" xfId="0">
      <alignment vertical="center"/>
    </xf>
    <xf numFmtId="0" fontId="6" fillId="0" borderId="0" xfId="0" applyFont="1" applyProtection="1">
      <alignment vertical="center"/>
      <protection hidden="1"/>
    </xf>
    <xf numFmtId="0" fontId="0" fillId="0" borderId="0" xfId="0" applyProtection="1">
      <alignment vertical="center"/>
      <protection hidden="1"/>
    </xf>
    <xf numFmtId="38" fontId="6" fillId="0" borderId="0" xfId="2" applyFont="1" applyProtection="1">
      <alignment vertical="center"/>
      <protection hidden="1"/>
    </xf>
    <xf numFmtId="0" fontId="20" fillId="0" borderId="0" xfId="0" applyFont="1" applyProtection="1">
      <alignment vertical="center"/>
      <protection hidden="1"/>
    </xf>
    <xf numFmtId="0" fontId="22" fillId="0" borderId="0" xfId="0" applyFont="1" applyProtection="1">
      <alignment vertical="center"/>
      <protection hidden="1"/>
    </xf>
    <xf numFmtId="0" fontId="6" fillId="0" borderId="0" xfId="0" quotePrefix="1" applyFont="1" applyAlignment="1" applyProtection="1">
      <alignment horizontal="left"/>
      <protection hidden="1"/>
    </xf>
    <xf numFmtId="55" fontId="0" fillId="0" borderId="0" xfId="0" applyNumberFormat="1" applyProtection="1">
      <alignment vertical="center"/>
      <protection hidden="1"/>
    </xf>
    <xf numFmtId="0" fontId="35" fillId="0" borderId="0" xfId="0" applyFont="1" applyProtection="1">
      <alignment vertical="center"/>
      <protection hidden="1"/>
    </xf>
    <xf numFmtId="0" fontId="36" fillId="2" borderId="15" xfId="0" applyFont="1" applyFill="1" applyBorder="1" applyAlignment="1" applyProtection="1">
      <alignment horizontal="center" vertical="center" wrapText="1"/>
      <protection hidden="1"/>
    </xf>
    <xf numFmtId="0" fontId="36" fillId="2" borderId="16" xfId="0" applyFont="1" applyFill="1" applyBorder="1" applyAlignment="1" applyProtection="1">
      <alignment horizontal="center" vertical="center" wrapText="1"/>
      <protection hidden="1"/>
    </xf>
    <xf numFmtId="0" fontId="38" fillId="2" borderId="16" xfId="0" applyFont="1" applyFill="1" applyBorder="1" applyAlignment="1" applyProtection="1">
      <alignment horizontal="center" vertical="center" wrapText="1"/>
      <protection hidden="1"/>
    </xf>
    <xf numFmtId="0" fontId="39" fillId="0" borderId="19" xfId="0" applyFont="1" applyBorder="1" applyAlignment="1" applyProtection="1">
      <alignment horizontal="center" vertical="center"/>
      <protection hidden="1"/>
    </xf>
    <xf numFmtId="38" fontId="37" fillId="6" borderId="11" xfId="2" applyFont="1" applyFill="1" applyBorder="1" applyAlignment="1" applyProtection="1">
      <alignment horizontal="center" vertical="center" wrapText="1"/>
      <protection hidden="1"/>
    </xf>
    <xf numFmtId="38" fontId="37" fillId="6" borderId="9" xfId="2" applyFont="1" applyFill="1" applyBorder="1" applyAlignment="1" applyProtection="1">
      <alignment horizontal="center" vertical="center" wrapText="1"/>
      <protection hidden="1"/>
    </xf>
    <xf numFmtId="38" fontId="37" fillId="6" borderId="25" xfId="2" applyFont="1" applyFill="1" applyBorder="1" applyAlignment="1" applyProtection="1">
      <alignment horizontal="center" vertical="center" wrapText="1"/>
      <protection hidden="1"/>
    </xf>
    <xf numFmtId="38" fontId="37" fillId="6" borderId="21" xfId="2" applyFont="1" applyFill="1" applyBorder="1" applyAlignment="1" applyProtection="1">
      <alignment horizontal="center" vertical="center" wrapText="1"/>
      <protection hidden="1"/>
    </xf>
    <xf numFmtId="0" fontId="0" fillId="4" borderId="19" xfId="0" applyFill="1" applyBorder="1" applyProtection="1">
      <alignment vertical="center"/>
      <protection hidden="1"/>
    </xf>
    <xf numFmtId="38" fontId="43" fillId="6" borderId="17" xfId="2" applyFont="1" applyFill="1" applyBorder="1" applyAlignment="1" applyProtection="1">
      <alignment horizontal="center" vertical="center" wrapText="1"/>
      <protection hidden="1"/>
    </xf>
    <xf numFmtId="38" fontId="37" fillId="6" borderId="24" xfId="2" applyFont="1" applyFill="1" applyBorder="1" applyAlignment="1" applyProtection="1">
      <alignment horizontal="center" vertical="center" wrapText="1"/>
      <protection hidden="1"/>
    </xf>
    <xf numFmtId="0" fontId="44" fillId="0" borderId="0" xfId="0" applyFont="1" applyProtection="1">
      <alignment vertical="center"/>
      <protection hidden="1"/>
    </xf>
    <xf numFmtId="0" fontId="9" fillId="9" borderId="31" xfId="0" applyFont="1" applyFill="1" applyBorder="1" applyAlignment="1" applyProtection="1">
      <alignment horizontal="center" vertical="center" wrapText="1"/>
      <protection hidden="1"/>
    </xf>
    <xf numFmtId="0" fontId="47" fillId="9" borderId="30" xfId="0" applyFont="1" applyFill="1" applyBorder="1" applyAlignment="1" applyProtection="1">
      <alignment horizontal="center" vertical="center" wrapText="1"/>
      <protection hidden="1"/>
    </xf>
    <xf numFmtId="0" fontId="9" fillId="9" borderId="16" xfId="0" applyFont="1" applyFill="1" applyBorder="1" applyAlignment="1" applyProtection="1">
      <alignment horizontal="center" vertical="center" wrapText="1"/>
      <protection hidden="1"/>
    </xf>
    <xf numFmtId="0" fontId="48" fillId="0" borderId="0" xfId="3" applyFont="1" applyProtection="1">
      <protection hidden="1"/>
    </xf>
    <xf numFmtId="0" fontId="26" fillId="0" borderId="0" xfId="0" applyFont="1" applyAlignment="1" applyProtection="1">
      <alignment horizontal="left"/>
      <protection hidden="1"/>
    </xf>
    <xf numFmtId="0" fontId="0" fillId="4" borderId="0" xfId="0" applyFill="1" applyProtection="1">
      <alignment vertical="center"/>
      <protection hidden="1"/>
    </xf>
    <xf numFmtId="0" fontId="0" fillId="6" borderId="1" xfId="0" applyFill="1" applyBorder="1" applyProtection="1">
      <alignment vertical="center"/>
      <protection hidden="1"/>
    </xf>
    <xf numFmtId="0" fontId="0" fillId="6" borderId="2" xfId="0" applyFill="1" applyBorder="1" applyProtection="1">
      <alignment vertical="center"/>
      <protection hidden="1"/>
    </xf>
    <xf numFmtId="0" fontId="0" fillId="6" borderId="3" xfId="0" applyFill="1" applyBorder="1" applyProtection="1">
      <alignment vertical="center"/>
      <protection hidden="1"/>
    </xf>
    <xf numFmtId="0" fontId="49" fillId="0" borderId="0" xfId="0" applyFont="1" applyProtection="1">
      <alignment vertical="center"/>
      <protection hidden="1"/>
    </xf>
    <xf numFmtId="0" fontId="0" fillId="6" borderId="4" xfId="0" applyFill="1" applyBorder="1" applyProtection="1">
      <alignment vertical="center"/>
      <protection hidden="1"/>
    </xf>
    <xf numFmtId="0" fontId="0" fillId="6" borderId="5" xfId="0" applyFill="1" applyBorder="1" applyProtection="1">
      <alignment vertical="center"/>
      <protection hidden="1"/>
    </xf>
    <xf numFmtId="0" fontId="4" fillId="4" borderId="0" xfId="0" applyFont="1" applyFill="1" applyProtection="1">
      <alignment vertical="center"/>
      <protection hidden="1"/>
    </xf>
    <xf numFmtId="0" fontId="4" fillId="0" borderId="0" xfId="0" applyFont="1" applyProtection="1">
      <alignment vertical="center"/>
      <protection hidden="1"/>
    </xf>
    <xf numFmtId="0" fontId="0" fillId="4" borderId="30" xfId="0" applyFill="1" applyBorder="1" applyProtection="1">
      <alignment vertical="center"/>
      <protection hidden="1"/>
    </xf>
    <xf numFmtId="0" fontId="0" fillId="4" borderId="31" xfId="0" applyFill="1" applyBorder="1" applyProtection="1">
      <alignment vertical="center"/>
      <protection hidden="1"/>
    </xf>
    <xf numFmtId="0" fontId="15" fillId="4" borderId="31" xfId="0" applyFont="1" applyFill="1" applyBorder="1" applyProtection="1">
      <alignment vertical="center"/>
      <protection hidden="1"/>
    </xf>
    <xf numFmtId="0" fontId="0" fillId="4" borderId="15" xfId="0" applyFill="1" applyBorder="1" applyProtection="1">
      <alignment vertical="center"/>
      <protection hidden="1"/>
    </xf>
    <xf numFmtId="0" fontId="15" fillId="4" borderId="33" xfId="0" applyFont="1" applyFill="1" applyBorder="1" applyProtection="1">
      <alignment vertical="center"/>
      <protection hidden="1"/>
    </xf>
    <xf numFmtId="0" fontId="0" fillId="4" borderId="34" xfId="0" applyFill="1" applyBorder="1" applyProtection="1">
      <alignment vertical="center"/>
      <protection hidden="1"/>
    </xf>
    <xf numFmtId="0" fontId="15" fillId="4" borderId="35" xfId="0" applyFont="1" applyFill="1" applyBorder="1" applyProtection="1">
      <alignment vertical="center"/>
      <protection hidden="1"/>
    </xf>
    <xf numFmtId="0" fontId="0" fillId="4" borderId="36" xfId="0" applyFill="1" applyBorder="1" applyProtection="1">
      <alignment vertical="center"/>
      <protection hidden="1"/>
    </xf>
    <xf numFmtId="0" fontId="0" fillId="4" borderId="30" xfId="0" applyFill="1" applyBorder="1" applyAlignment="1" applyProtection="1">
      <alignment horizontal="left" vertical="center"/>
      <protection hidden="1"/>
    </xf>
    <xf numFmtId="0" fontId="50" fillId="4" borderId="33" xfId="0" applyFont="1" applyFill="1" applyBorder="1" applyProtection="1">
      <alignment vertical="center"/>
      <protection hidden="1"/>
    </xf>
    <xf numFmtId="0" fontId="52" fillId="4" borderId="35" xfId="0" applyFont="1" applyFill="1" applyBorder="1" applyProtection="1">
      <alignment vertical="center"/>
      <protection hidden="1"/>
    </xf>
    <xf numFmtId="0" fontId="0" fillId="6" borderId="6" xfId="0" applyFill="1" applyBorder="1" applyProtection="1">
      <alignment vertical="center"/>
      <protection hidden="1"/>
    </xf>
    <xf numFmtId="0" fontId="0" fillId="6" borderId="7" xfId="0" applyFill="1" applyBorder="1" applyProtection="1">
      <alignment vertical="center"/>
      <protection hidden="1"/>
    </xf>
    <xf numFmtId="0" fontId="0" fillId="6" borderId="8" xfId="0" applyFill="1" applyBorder="1" applyProtection="1">
      <alignment vertical="center"/>
      <protection hidden="1"/>
    </xf>
    <xf numFmtId="0" fontId="34" fillId="6" borderId="37" xfId="0" quotePrefix="1" applyFont="1" applyFill="1" applyBorder="1" applyAlignment="1" applyProtection="1">
      <alignment horizontal="center" vertical="center" wrapText="1"/>
      <protection hidden="1"/>
    </xf>
    <xf numFmtId="0" fontId="34" fillId="6" borderId="11" xfId="0" quotePrefix="1" applyFont="1" applyFill="1" applyBorder="1" applyAlignment="1" applyProtection="1">
      <alignment horizontal="center" vertical="center" wrapText="1"/>
      <protection hidden="1"/>
    </xf>
    <xf numFmtId="0" fontId="34" fillId="6" borderId="38" xfId="0" quotePrefix="1" applyFont="1" applyFill="1" applyBorder="1" applyAlignment="1" applyProtection="1">
      <alignment horizontal="center" vertical="center" wrapText="1"/>
      <protection hidden="1"/>
    </xf>
    <xf numFmtId="0" fontId="34" fillId="6" borderId="9" xfId="0" quotePrefix="1" applyFont="1" applyFill="1" applyBorder="1" applyAlignment="1" applyProtection="1">
      <alignment horizontal="center" vertical="center" wrapText="1"/>
      <protection hidden="1"/>
    </xf>
    <xf numFmtId="0" fontId="34" fillId="6" borderId="39" xfId="0" quotePrefix="1" applyFont="1" applyFill="1" applyBorder="1" applyAlignment="1" applyProtection="1">
      <alignment horizontal="center" vertical="center" wrapText="1"/>
      <protection hidden="1"/>
    </xf>
    <xf numFmtId="0" fontId="34" fillId="6" borderId="10" xfId="0" quotePrefix="1" applyFont="1" applyFill="1" applyBorder="1" applyAlignment="1" applyProtection="1">
      <alignment horizontal="center" vertical="center" wrapText="1"/>
      <protection hidden="1"/>
    </xf>
    <xf numFmtId="0" fontId="34" fillId="6" borderId="14" xfId="0" quotePrefix="1" applyFont="1" applyFill="1" applyBorder="1" applyAlignment="1" applyProtection="1">
      <alignment horizontal="center" vertical="center" wrapText="1"/>
      <protection hidden="1"/>
    </xf>
    <xf numFmtId="0" fontId="34" fillId="6" borderId="12" xfId="0" quotePrefix="1" applyFont="1" applyFill="1" applyBorder="1" applyAlignment="1" applyProtection="1">
      <alignment horizontal="center" vertical="center" wrapText="1"/>
      <protection hidden="1"/>
    </xf>
    <xf numFmtId="0" fontId="34" fillId="6" borderId="13" xfId="0" quotePrefix="1" applyFont="1" applyFill="1" applyBorder="1" applyAlignment="1" applyProtection="1">
      <alignment horizontal="center" vertical="center" wrapText="1"/>
      <protection hidden="1"/>
    </xf>
    <xf numFmtId="0" fontId="34" fillId="5" borderId="40" xfId="0" applyFont="1" applyFill="1" applyBorder="1" applyAlignment="1" applyProtection="1">
      <alignment horizontal="center" vertical="center" wrapText="1"/>
      <protection hidden="1"/>
    </xf>
    <xf numFmtId="0" fontId="34" fillId="5" borderId="41" xfId="0" applyFont="1" applyFill="1" applyBorder="1" applyAlignment="1" applyProtection="1">
      <alignment horizontal="center" vertical="center" wrapText="1"/>
      <protection hidden="1"/>
    </xf>
    <xf numFmtId="0" fontId="34" fillId="5" borderId="42" xfId="0" applyFont="1" applyFill="1" applyBorder="1" applyAlignment="1" applyProtection="1">
      <alignment horizontal="center" vertical="center" wrapText="1"/>
      <protection hidden="1"/>
    </xf>
    <xf numFmtId="0" fontId="0" fillId="0" borderId="0" xfId="0" applyAlignment="1" applyProtection="1">
      <alignment horizontal="left" vertical="center"/>
      <protection hidden="1"/>
    </xf>
    <xf numFmtId="38" fontId="0" fillId="0" borderId="0" xfId="2" applyFont="1" applyFill="1" applyBorder="1" applyProtection="1">
      <alignment vertical="center"/>
      <protection hidden="1"/>
    </xf>
    <xf numFmtId="38" fontId="0" fillId="0" borderId="0" xfId="2" applyFont="1" applyProtection="1">
      <alignment vertical="center"/>
      <protection hidden="1"/>
    </xf>
    <xf numFmtId="0" fontId="0" fillId="3" borderId="32" xfId="0" applyFill="1" applyBorder="1" applyAlignment="1" applyProtection="1">
      <alignment horizontal="center" vertical="center"/>
      <protection hidden="1"/>
    </xf>
    <xf numFmtId="3" fontId="37" fillId="6" borderId="11" xfId="0" applyNumberFormat="1" applyFont="1" applyFill="1" applyBorder="1" applyAlignment="1" applyProtection="1">
      <alignment horizontal="center" vertical="center" wrapText="1"/>
      <protection hidden="1"/>
    </xf>
    <xf numFmtId="38" fontId="3" fillId="8" borderId="16" xfId="2" applyFont="1" applyFill="1" applyBorder="1" applyProtection="1">
      <alignment vertical="center"/>
      <protection hidden="1"/>
    </xf>
    <xf numFmtId="3" fontId="37" fillId="6" borderId="9" xfId="0" applyNumberFormat="1" applyFont="1" applyFill="1" applyBorder="1" applyAlignment="1" applyProtection="1">
      <alignment horizontal="center" vertical="center" wrapText="1"/>
      <protection hidden="1"/>
    </xf>
    <xf numFmtId="3" fontId="37" fillId="6" borderId="44" xfId="0" applyNumberFormat="1" applyFont="1" applyFill="1" applyBorder="1" applyAlignment="1" applyProtection="1">
      <alignment horizontal="center" vertical="center" wrapText="1"/>
      <protection hidden="1"/>
    </xf>
    <xf numFmtId="3" fontId="43" fillId="6" borderId="17" xfId="0" applyNumberFormat="1" applyFont="1" applyFill="1" applyBorder="1" applyAlignment="1" applyProtection="1">
      <alignment horizontal="center" vertical="center" wrapText="1"/>
      <protection hidden="1"/>
    </xf>
    <xf numFmtId="3" fontId="37" fillId="6" borderId="25" xfId="0" applyNumberFormat="1" applyFont="1" applyFill="1" applyBorder="1" applyAlignment="1" applyProtection="1">
      <alignment horizontal="center" vertical="center" wrapText="1"/>
      <protection hidden="1"/>
    </xf>
    <xf numFmtId="3" fontId="37" fillId="6" borderId="29" xfId="0" applyNumberFormat="1" applyFont="1" applyFill="1" applyBorder="1" applyAlignment="1" applyProtection="1">
      <alignment horizontal="center" vertical="center" wrapText="1"/>
      <protection hidden="1"/>
    </xf>
    <xf numFmtId="3" fontId="37" fillId="6" borderId="10" xfId="0" applyNumberFormat="1" applyFont="1" applyFill="1" applyBorder="1" applyAlignment="1" applyProtection="1">
      <alignment horizontal="center" vertical="center" wrapText="1"/>
      <protection hidden="1"/>
    </xf>
    <xf numFmtId="38" fontId="37" fillId="6" borderId="29" xfId="2" applyFont="1" applyFill="1" applyBorder="1" applyAlignment="1" applyProtection="1">
      <alignment horizontal="center" vertical="center" wrapText="1"/>
      <protection hidden="1"/>
    </xf>
    <xf numFmtId="3" fontId="37" fillId="6" borderId="12" xfId="0" applyNumberFormat="1" applyFont="1" applyFill="1" applyBorder="1" applyAlignment="1" applyProtection="1">
      <alignment horizontal="center" vertical="center" wrapText="1"/>
      <protection hidden="1"/>
    </xf>
    <xf numFmtId="38" fontId="37" fillId="6" borderId="10" xfId="2" applyFont="1" applyFill="1" applyBorder="1" applyAlignment="1" applyProtection="1">
      <alignment horizontal="center" vertical="center" wrapText="1"/>
      <protection hidden="1"/>
    </xf>
    <xf numFmtId="38" fontId="37" fillId="6" borderId="45" xfId="2" applyFont="1" applyFill="1" applyBorder="1" applyAlignment="1" applyProtection="1">
      <alignment horizontal="center" vertical="center" wrapText="1"/>
      <protection hidden="1"/>
    </xf>
    <xf numFmtId="38" fontId="3" fillId="6" borderId="32" xfId="2" applyFont="1" applyFill="1" applyBorder="1" applyProtection="1">
      <alignment vertical="center"/>
      <protection hidden="1"/>
    </xf>
    <xf numFmtId="38" fontId="53" fillId="0" borderId="0" xfId="2"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51" fillId="0" borderId="0" xfId="0" applyFont="1" applyProtection="1">
      <alignment vertical="center"/>
      <protection hidden="1"/>
    </xf>
    <xf numFmtId="0" fontId="51"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41" fillId="0" borderId="0" xfId="0" applyFont="1" applyAlignment="1" applyProtection="1">
      <alignment horizontal="center" vertical="center"/>
      <protection hidden="1"/>
    </xf>
    <xf numFmtId="0" fontId="58" fillId="0" borderId="0" xfId="0" applyFont="1" applyProtection="1">
      <alignment vertical="center"/>
      <protection hidden="1"/>
    </xf>
    <xf numFmtId="0" fontId="59" fillId="0" borderId="0" xfId="0" applyFont="1" applyProtection="1">
      <alignment vertical="center"/>
      <protection hidden="1"/>
    </xf>
    <xf numFmtId="0" fontId="60" fillId="0" borderId="0" xfId="0" applyFont="1" applyAlignment="1" applyProtection="1">
      <alignment horizontal="center" vertical="center"/>
      <protection hidden="1"/>
    </xf>
    <xf numFmtId="0" fontId="52" fillId="0" borderId="0" xfId="0" applyFont="1" applyProtection="1">
      <alignment vertical="center"/>
      <protection hidden="1"/>
    </xf>
    <xf numFmtId="0" fontId="49" fillId="0" borderId="0" xfId="0" applyFont="1" applyAlignment="1" applyProtection="1">
      <alignment horizontal="center" vertical="center" wrapText="1"/>
      <protection hidden="1"/>
    </xf>
    <xf numFmtId="0" fontId="61" fillId="0" borderId="0" xfId="0" applyFont="1" applyAlignment="1" applyProtection="1">
      <alignment horizontal="left" vertical="center" wrapText="1"/>
      <protection hidden="1"/>
    </xf>
    <xf numFmtId="0" fontId="54" fillId="0" borderId="0" xfId="0" applyFont="1" applyAlignment="1" applyProtection="1">
      <alignment horizontal="center" vertical="center"/>
      <protection hidden="1"/>
    </xf>
    <xf numFmtId="0" fontId="0" fillId="10" borderId="46" xfId="0" applyFill="1" applyBorder="1" applyAlignment="1" applyProtection="1">
      <alignment horizontal="center" vertical="center"/>
      <protection hidden="1"/>
    </xf>
    <xf numFmtId="0" fontId="40" fillId="10" borderId="51" xfId="0" applyFont="1" applyFill="1" applyBorder="1" applyAlignment="1" applyProtection="1">
      <alignment horizontal="center" vertical="center" wrapText="1"/>
      <protection hidden="1"/>
    </xf>
    <xf numFmtId="0" fontId="0" fillId="10" borderId="32" xfId="0" applyFill="1" applyBorder="1" applyAlignment="1" applyProtection="1">
      <alignment horizontal="center" vertical="center"/>
      <protection hidden="1"/>
    </xf>
    <xf numFmtId="0" fontId="52" fillId="0" borderId="0" xfId="0" applyFont="1" applyAlignment="1" applyProtection="1">
      <alignment horizontal="center" vertical="center" wrapText="1"/>
      <protection hidden="1"/>
    </xf>
    <xf numFmtId="0" fontId="50" fillId="0" borderId="0" xfId="0" applyFont="1" applyAlignment="1" applyProtection="1">
      <alignment horizontal="center" vertical="center" wrapText="1"/>
      <protection hidden="1"/>
    </xf>
    <xf numFmtId="0" fontId="51" fillId="10" borderId="16" xfId="0" applyFont="1" applyFill="1" applyBorder="1" applyAlignment="1" applyProtection="1">
      <alignment horizontal="center" vertical="center" wrapText="1"/>
      <protection hidden="1"/>
    </xf>
    <xf numFmtId="0" fontId="51" fillId="10" borderId="16" xfId="0" applyFont="1" applyFill="1" applyBorder="1" applyAlignment="1" applyProtection="1">
      <alignment horizontal="center" vertical="center"/>
      <protection hidden="1"/>
    </xf>
    <xf numFmtId="0" fontId="62" fillId="0" borderId="0" xfId="0" applyFont="1" applyProtection="1">
      <alignment vertical="center"/>
      <protection hidden="1"/>
    </xf>
    <xf numFmtId="0" fontId="51" fillId="7" borderId="32" xfId="0" applyFont="1" applyFill="1" applyBorder="1" applyAlignment="1" applyProtection="1">
      <alignment horizontal="center" vertical="center"/>
      <protection hidden="1"/>
    </xf>
    <xf numFmtId="0" fontId="51" fillId="10" borderId="52" xfId="0" applyFont="1" applyFill="1" applyBorder="1" applyAlignment="1" applyProtection="1">
      <alignment horizontal="center" vertical="center"/>
      <protection hidden="1"/>
    </xf>
    <xf numFmtId="0" fontId="51" fillId="10" borderId="32" xfId="0" applyFont="1" applyFill="1" applyBorder="1" applyAlignment="1" applyProtection="1">
      <alignment horizontal="center" vertical="center"/>
      <protection hidden="1"/>
    </xf>
    <xf numFmtId="0" fontId="50" fillId="10" borderId="16" xfId="0" applyFont="1" applyFill="1" applyBorder="1" applyAlignment="1" applyProtection="1">
      <alignment horizontal="center" vertical="center"/>
      <protection hidden="1"/>
    </xf>
    <xf numFmtId="0" fontId="63" fillId="10" borderId="32" xfId="0" applyFont="1" applyFill="1" applyBorder="1" applyAlignment="1" applyProtection="1">
      <alignment horizontal="center" vertical="center"/>
      <protection hidden="1"/>
    </xf>
    <xf numFmtId="38" fontId="3" fillId="6" borderId="32" xfId="2" applyFont="1" applyFill="1" applyBorder="1" applyAlignment="1" applyProtection="1">
      <alignment horizontal="center" vertical="center"/>
      <protection hidden="1"/>
    </xf>
    <xf numFmtId="38" fontId="51" fillId="6" borderId="32" xfId="2" applyFont="1" applyFill="1" applyBorder="1" applyAlignment="1" applyProtection="1">
      <alignment horizontal="center" vertical="center"/>
      <protection hidden="1"/>
    </xf>
    <xf numFmtId="38" fontId="3" fillId="6" borderId="46" xfId="2" applyFont="1" applyFill="1" applyBorder="1" applyAlignment="1" applyProtection="1">
      <alignment horizontal="right" vertical="center"/>
      <protection hidden="1"/>
    </xf>
    <xf numFmtId="38" fontId="3" fillId="6" borderId="53" xfId="2" applyFont="1" applyFill="1" applyBorder="1" applyProtection="1">
      <alignment vertical="center"/>
      <protection hidden="1"/>
    </xf>
    <xf numFmtId="38" fontId="50" fillId="0" borderId="0" xfId="2" applyFont="1" applyFill="1" applyBorder="1" applyProtection="1">
      <alignment vertical="center"/>
      <protection hidden="1"/>
    </xf>
    <xf numFmtId="38" fontId="3" fillId="6" borderId="51" xfId="2" applyFont="1" applyFill="1" applyBorder="1" applyProtection="1">
      <alignment vertical="center"/>
      <protection hidden="1"/>
    </xf>
    <xf numFmtId="178" fontId="41" fillId="0" borderId="0" xfId="0" applyNumberFormat="1" applyFont="1" applyAlignment="1" applyProtection="1">
      <alignment horizontal="center" vertical="center"/>
      <protection hidden="1"/>
    </xf>
    <xf numFmtId="178" fontId="49" fillId="0" borderId="0" xfId="0" applyNumberFormat="1" applyFont="1" applyAlignment="1" applyProtection="1">
      <alignment horizontal="center" vertical="center"/>
      <protection hidden="1"/>
    </xf>
    <xf numFmtId="38" fontId="3" fillId="0" borderId="0" xfId="2" applyFont="1" applyFill="1" applyBorder="1" applyProtection="1">
      <alignment vertical="center"/>
      <protection hidden="1"/>
    </xf>
    <xf numFmtId="177" fontId="41" fillId="0" borderId="55" xfId="1" applyNumberFormat="1" applyFont="1" applyBorder="1" applyProtection="1">
      <alignment vertical="center"/>
      <protection locked="0"/>
    </xf>
    <xf numFmtId="177" fontId="41" fillId="0" borderId="54" xfId="1" applyNumberFormat="1" applyFont="1" applyBorder="1" applyProtection="1">
      <alignment vertical="center"/>
      <protection locked="0"/>
    </xf>
    <xf numFmtId="38" fontId="41" fillId="0" borderId="55" xfId="2" applyFont="1" applyFill="1" applyBorder="1" applyProtection="1">
      <alignment vertical="center"/>
      <protection locked="0"/>
    </xf>
    <xf numFmtId="38" fontId="41" fillId="0" borderId="54" xfId="2" applyFont="1" applyFill="1" applyBorder="1" applyProtection="1">
      <alignment vertical="center"/>
      <protection locked="0"/>
    </xf>
    <xf numFmtId="0" fontId="54" fillId="0" borderId="57"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49" fillId="0" borderId="17" xfId="0" applyFont="1" applyBorder="1" applyAlignment="1" applyProtection="1">
      <alignment horizontal="center" vertical="center" wrapText="1"/>
      <protection locked="0"/>
    </xf>
    <xf numFmtId="0" fontId="49" fillId="0" borderId="17" xfId="0" applyFont="1" applyBorder="1" applyAlignment="1" applyProtection="1">
      <alignment horizontal="center" vertical="center"/>
      <protection locked="0"/>
    </xf>
    <xf numFmtId="0" fontId="64" fillId="0" borderId="0" xfId="0" applyFont="1" applyProtection="1">
      <alignment vertical="center"/>
      <protection hidden="1"/>
    </xf>
    <xf numFmtId="0" fontId="50" fillId="0" borderId="0" xfId="0" applyFont="1" applyAlignment="1" applyProtection="1">
      <alignment horizontal="left" vertical="center"/>
      <protection hidden="1"/>
    </xf>
    <xf numFmtId="0" fontId="41" fillId="0" borderId="0" xfId="0" applyFont="1" applyAlignment="1" applyProtection="1">
      <alignment horizontal="left" vertical="center"/>
      <protection hidden="1"/>
    </xf>
    <xf numFmtId="0" fontId="49" fillId="0" borderId="0" xfId="0" applyFont="1" applyAlignment="1" applyProtection="1">
      <alignment horizontal="center" vertical="center"/>
      <protection hidden="1"/>
    </xf>
    <xf numFmtId="0" fontId="50" fillId="0" borderId="0" xfId="0" applyFont="1" applyAlignment="1" applyProtection="1">
      <alignment horizontal="center" vertical="center"/>
      <protection hidden="1"/>
    </xf>
    <xf numFmtId="38" fontId="0" fillId="0" borderId="0" xfId="0" applyNumberFormat="1" applyProtection="1">
      <alignment vertical="center"/>
      <protection hidden="1"/>
    </xf>
    <xf numFmtId="0" fontId="40" fillId="10" borderId="32" xfId="0" applyFont="1" applyFill="1" applyBorder="1" applyAlignment="1" applyProtection="1">
      <alignment horizontal="center" vertical="center"/>
      <protection hidden="1"/>
    </xf>
    <xf numFmtId="0" fontId="52" fillId="10" borderId="52" xfId="0" applyFont="1" applyFill="1" applyBorder="1" applyProtection="1">
      <alignment vertical="center"/>
      <protection hidden="1"/>
    </xf>
    <xf numFmtId="0" fontId="11" fillId="10" borderId="32" xfId="0" applyFont="1" applyFill="1" applyBorder="1" applyAlignment="1" applyProtection="1">
      <alignment horizontal="center" vertical="center"/>
      <protection hidden="1"/>
    </xf>
    <xf numFmtId="0" fontId="65" fillId="10" borderId="32" xfId="0" applyFont="1" applyFill="1" applyBorder="1" applyAlignment="1" applyProtection="1">
      <alignment horizontal="center" vertical="center"/>
      <protection hidden="1"/>
    </xf>
    <xf numFmtId="38" fontId="3" fillId="6" borderId="32" xfId="2" applyFont="1" applyFill="1" applyBorder="1" applyAlignment="1" applyProtection="1">
      <alignment horizontal="right" vertical="center"/>
      <protection hidden="1"/>
    </xf>
    <xf numFmtId="177" fontId="3" fillId="6" borderId="32" xfId="1" applyNumberFormat="1" applyFont="1" applyFill="1" applyBorder="1" applyProtection="1">
      <alignment vertical="center"/>
      <protection hidden="1"/>
    </xf>
    <xf numFmtId="38" fontId="3" fillId="6" borderId="52" xfId="2" applyFont="1" applyFill="1" applyBorder="1" applyProtection="1">
      <alignment vertical="center"/>
      <protection hidden="1"/>
    </xf>
    <xf numFmtId="0" fontId="28" fillId="0" borderId="0" xfId="0" applyFont="1" applyProtection="1">
      <alignment vertical="center"/>
      <protection hidden="1"/>
    </xf>
    <xf numFmtId="0" fontId="65" fillId="0" borderId="0" xfId="0" applyFont="1" applyAlignment="1" applyProtection="1">
      <alignment horizontal="center" vertical="center"/>
      <protection hidden="1"/>
    </xf>
    <xf numFmtId="0" fontId="29" fillId="6" borderId="32" xfId="0" applyFont="1" applyFill="1" applyBorder="1" applyAlignment="1" applyProtection="1">
      <alignment horizontal="center" vertical="center" wrapText="1"/>
      <protection hidden="1"/>
    </xf>
    <xf numFmtId="0" fontId="40" fillId="12" borderId="32" xfId="0" applyFont="1" applyFill="1" applyBorder="1" applyAlignment="1" applyProtection="1">
      <alignment horizontal="center" vertical="center"/>
      <protection hidden="1"/>
    </xf>
    <xf numFmtId="0" fontId="60" fillId="12" borderId="16" xfId="0" applyFont="1" applyFill="1" applyBorder="1" applyAlignment="1" applyProtection="1">
      <alignment horizontal="center" vertical="center"/>
      <protection hidden="1"/>
    </xf>
    <xf numFmtId="0" fontId="51" fillId="12" borderId="51" xfId="0" applyFont="1" applyFill="1" applyBorder="1" applyAlignment="1" applyProtection="1">
      <alignment horizontal="center" vertical="center"/>
      <protection hidden="1"/>
    </xf>
    <xf numFmtId="0" fontId="0" fillId="6" borderId="32" xfId="0" applyFill="1" applyBorder="1" applyAlignment="1" applyProtection="1">
      <alignment horizontal="center" vertical="center"/>
      <protection hidden="1"/>
    </xf>
    <xf numFmtId="0" fontId="62" fillId="6" borderId="32" xfId="0" applyFont="1" applyFill="1" applyBorder="1" applyAlignment="1" applyProtection="1">
      <alignment horizontal="center" vertical="center"/>
      <protection hidden="1"/>
    </xf>
    <xf numFmtId="38" fontId="66" fillId="12" borderId="17" xfId="2" applyFont="1" applyFill="1" applyBorder="1" applyAlignment="1" applyProtection="1">
      <alignment horizontal="center" vertical="center"/>
      <protection hidden="1"/>
    </xf>
    <xf numFmtId="0" fontId="0" fillId="12" borderId="61" xfId="0" applyFill="1" applyBorder="1" applyAlignment="1" applyProtection="1">
      <alignment horizontal="center" vertical="center"/>
      <protection hidden="1"/>
    </xf>
    <xf numFmtId="0" fontId="0" fillId="11" borderId="60" xfId="0" applyFill="1" applyBorder="1" applyAlignment="1" applyProtection="1">
      <alignment horizontal="center" vertical="center"/>
      <protection hidden="1"/>
    </xf>
    <xf numFmtId="0" fontId="0" fillId="11" borderId="61" xfId="0" applyFill="1" applyBorder="1" applyAlignment="1" applyProtection="1">
      <alignment horizontal="center" vertical="center"/>
      <protection hidden="1"/>
    </xf>
    <xf numFmtId="0" fontId="0" fillId="11" borderId="63" xfId="0" applyFill="1" applyBorder="1" applyAlignment="1" applyProtection="1">
      <alignment horizontal="center" vertical="center"/>
      <protection hidden="1"/>
    </xf>
    <xf numFmtId="0" fontId="0" fillId="11" borderId="64" xfId="0" applyFill="1" applyBorder="1" applyAlignment="1" applyProtection="1">
      <alignment horizontal="center" vertical="center"/>
      <protection hidden="1"/>
    </xf>
    <xf numFmtId="38" fontId="51" fillId="8" borderId="52" xfId="2" applyFont="1" applyFill="1" applyBorder="1" applyAlignment="1" applyProtection="1">
      <alignment horizontal="center" vertical="center"/>
      <protection hidden="1"/>
    </xf>
    <xf numFmtId="38" fontId="3" fillId="6" borderId="46" xfId="2" applyFont="1" applyFill="1" applyBorder="1" applyAlignment="1" applyProtection="1">
      <alignment horizontal="center" vertical="center"/>
      <protection hidden="1"/>
    </xf>
    <xf numFmtId="38" fontId="3" fillId="6" borderId="52" xfId="2" applyFont="1" applyFill="1" applyBorder="1" applyAlignment="1" applyProtection="1">
      <alignment horizontal="right" vertical="center"/>
      <protection hidden="1"/>
    </xf>
    <xf numFmtId="38" fontId="3" fillId="6" borderId="65" xfId="2" applyFont="1" applyFill="1" applyBorder="1" applyAlignment="1" applyProtection="1">
      <alignment horizontal="right" vertical="center"/>
      <protection hidden="1"/>
    </xf>
    <xf numFmtId="38" fontId="3" fillId="6" borderId="66" xfId="2" applyFont="1" applyFill="1" applyBorder="1" applyProtection="1">
      <alignment vertical="center"/>
      <protection hidden="1"/>
    </xf>
    <xf numFmtId="38" fontId="51" fillId="6" borderId="52" xfId="2" applyFont="1" applyFill="1" applyBorder="1" applyProtection="1">
      <alignment vertical="center"/>
      <protection hidden="1"/>
    </xf>
    <xf numFmtId="38" fontId="3" fillId="5" borderId="52" xfId="2" applyFont="1" applyFill="1" applyBorder="1" applyProtection="1">
      <alignment vertical="center"/>
      <protection hidden="1"/>
    </xf>
    <xf numFmtId="38" fontId="3" fillId="6" borderId="67" xfId="2" applyFont="1" applyFill="1" applyBorder="1" applyProtection="1">
      <alignment vertical="center"/>
      <protection hidden="1"/>
    </xf>
    <xf numFmtId="38" fontId="51" fillId="8" borderId="32" xfId="2" applyFont="1" applyFill="1" applyBorder="1" applyAlignment="1" applyProtection="1">
      <alignment horizontal="center" vertical="center"/>
      <protection hidden="1"/>
    </xf>
    <xf numFmtId="38" fontId="3" fillId="6" borderId="70" xfId="2" applyFont="1" applyFill="1" applyBorder="1" applyAlignment="1" applyProtection="1">
      <alignment horizontal="right" vertical="center"/>
      <protection hidden="1"/>
    </xf>
    <xf numFmtId="38" fontId="3" fillId="6" borderId="54" xfId="2" applyFont="1" applyFill="1" applyBorder="1" applyProtection="1">
      <alignment vertical="center"/>
      <protection hidden="1"/>
    </xf>
    <xf numFmtId="177" fontId="51" fillId="8" borderId="70" xfId="1" applyNumberFormat="1" applyFont="1" applyFill="1" applyBorder="1" applyProtection="1">
      <alignment vertical="center"/>
      <protection hidden="1"/>
    </xf>
    <xf numFmtId="38" fontId="51" fillId="6" borderId="32" xfId="2" applyFont="1" applyFill="1" applyBorder="1" applyProtection="1">
      <alignment vertical="center"/>
      <protection hidden="1"/>
    </xf>
    <xf numFmtId="38" fontId="3" fillId="5" borderId="32" xfId="2" applyFont="1" applyFill="1" applyBorder="1" applyProtection="1">
      <alignment vertical="center"/>
      <protection hidden="1"/>
    </xf>
    <xf numFmtId="38" fontId="3" fillId="5" borderId="70" xfId="2" applyFont="1" applyFill="1" applyBorder="1" applyProtection="1">
      <alignment vertical="center"/>
      <protection hidden="1"/>
    </xf>
    <xf numFmtId="38" fontId="3" fillId="5" borderId="50" xfId="2" applyFont="1" applyFill="1" applyBorder="1" applyProtection="1">
      <alignment vertical="center"/>
      <protection hidden="1"/>
    </xf>
    <xf numFmtId="38" fontId="3" fillId="6" borderId="50" xfId="2" applyFont="1" applyFill="1" applyBorder="1" applyProtection="1">
      <alignment vertical="center"/>
      <protection hidden="1"/>
    </xf>
    <xf numFmtId="38" fontId="3" fillId="5" borderId="65" xfId="2" applyFont="1" applyFill="1" applyBorder="1" applyProtection="1">
      <alignment vertical="center"/>
      <protection hidden="1"/>
    </xf>
    <xf numFmtId="38" fontId="3" fillId="5" borderId="67" xfId="2" applyFont="1" applyFill="1" applyBorder="1" applyProtection="1">
      <alignment vertical="center"/>
      <protection hidden="1"/>
    </xf>
    <xf numFmtId="38" fontId="51" fillId="6" borderId="51" xfId="2" applyFont="1" applyFill="1" applyBorder="1" applyAlignment="1" applyProtection="1">
      <alignment horizontal="center" vertical="center"/>
      <protection hidden="1"/>
    </xf>
    <xf numFmtId="38" fontId="3" fillId="6" borderId="61" xfId="2" applyFont="1" applyFill="1" applyBorder="1" applyAlignment="1" applyProtection="1">
      <alignment horizontal="right" vertical="center"/>
      <protection hidden="1"/>
    </xf>
    <xf numFmtId="38" fontId="3" fillId="6" borderId="60" xfId="2" applyFont="1" applyFill="1" applyBorder="1" applyAlignment="1" applyProtection="1">
      <alignment horizontal="right" vertical="center"/>
      <protection hidden="1"/>
    </xf>
    <xf numFmtId="38" fontId="3" fillId="6" borderId="56" xfId="2" applyFont="1" applyFill="1" applyBorder="1" applyProtection="1">
      <alignment vertical="center"/>
      <protection hidden="1"/>
    </xf>
    <xf numFmtId="177" fontId="51" fillId="8" borderId="60" xfId="1" applyNumberFormat="1" applyFont="1" applyFill="1" applyBorder="1" applyProtection="1">
      <alignment vertical="center"/>
      <protection hidden="1"/>
    </xf>
    <xf numFmtId="38" fontId="51" fillId="6" borderId="61" xfId="2" applyFont="1" applyFill="1" applyBorder="1" applyProtection="1">
      <alignment vertical="center"/>
      <protection hidden="1"/>
    </xf>
    <xf numFmtId="38" fontId="3" fillId="5" borderId="61" xfId="2" applyFont="1" applyFill="1" applyBorder="1" applyProtection="1">
      <alignment vertical="center"/>
      <protection hidden="1"/>
    </xf>
    <xf numFmtId="38" fontId="3" fillId="5" borderId="27" xfId="2" applyFont="1" applyFill="1" applyBorder="1" applyProtection="1">
      <alignment vertical="center"/>
      <protection hidden="1"/>
    </xf>
    <xf numFmtId="38" fontId="3" fillId="5" borderId="63" xfId="2" applyFont="1" applyFill="1" applyBorder="1" applyProtection="1">
      <alignment vertical="center"/>
      <protection hidden="1"/>
    </xf>
    <xf numFmtId="38" fontId="3" fillId="5" borderId="62" xfId="2" applyFont="1" applyFill="1" applyBorder="1" applyProtection="1">
      <alignment vertical="center"/>
      <protection hidden="1"/>
    </xf>
    <xf numFmtId="38" fontId="3" fillId="6" borderId="61" xfId="2" applyFont="1" applyFill="1" applyBorder="1" applyProtection="1">
      <alignment vertical="center"/>
      <protection hidden="1"/>
    </xf>
    <xf numFmtId="38" fontId="3" fillId="6" borderId="64" xfId="2" applyFont="1" applyFill="1" applyBorder="1" applyProtection="1">
      <alignment vertical="center"/>
      <protection hidden="1"/>
    </xf>
    <xf numFmtId="0" fontId="67" fillId="0" borderId="0" xfId="0" applyFont="1" applyProtection="1">
      <alignment vertical="center"/>
      <protection hidden="1"/>
    </xf>
    <xf numFmtId="0" fontId="68" fillId="0" borderId="0" xfId="0" applyFont="1" applyProtection="1">
      <alignment vertical="center"/>
      <protection hidden="1"/>
    </xf>
    <xf numFmtId="0" fontId="0" fillId="10" borderId="32" xfId="0" applyFill="1" applyBorder="1" applyProtection="1">
      <alignment vertical="center"/>
      <protection hidden="1"/>
    </xf>
    <xf numFmtId="0" fontId="18" fillId="0" borderId="0" xfId="0" applyFont="1" applyProtection="1">
      <alignment vertical="center"/>
      <protection hidden="1"/>
    </xf>
    <xf numFmtId="0" fontId="19" fillId="0" borderId="0" xfId="0" applyFont="1" applyProtection="1">
      <alignment vertical="center"/>
      <protection hidden="1"/>
    </xf>
    <xf numFmtId="0" fontId="8" fillId="0" borderId="0" xfId="0" applyFont="1" applyProtection="1">
      <alignment vertical="center"/>
      <protection hidden="1"/>
    </xf>
    <xf numFmtId="0" fontId="8" fillId="6" borderId="32" xfId="0" applyFont="1" applyFill="1" applyBorder="1" applyAlignment="1" applyProtection="1">
      <alignment horizontal="center" vertical="center"/>
      <protection hidden="1"/>
    </xf>
    <xf numFmtId="41" fontId="8" fillId="6" borderId="32" xfId="2" applyNumberFormat="1" applyFont="1" applyFill="1" applyBorder="1" applyAlignment="1" applyProtection="1">
      <protection hidden="1"/>
    </xf>
    <xf numFmtId="0" fontId="8" fillId="6" borderId="52" xfId="0" applyFont="1" applyFill="1" applyBorder="1" applyAlignment="1" applyProtection="1">
      <alignment horizontal="center" vertical="center"/>
      <protection hidden="1"/>
    </xf>
    <xf numFmtId="41" fontId="8" fillId="6" borderId="52" xfId="2" applyNumberFormat="1" applyFont="1" applyFill="1" applyBorder="1" applyAlignment="1" applyProtection="1">
      <protection hidden="1"/>
    </xf>
    <xf numFmtId="0" fontId="21" fillId="0" borderId="0" xfId="0" applyFont="1" applyProtection="1">
      <alignment vertical="center"/>
      <protection hidden="1"/>
    </xf>
    <xf numFmtId="0" fontId="8" fillId="6" borderId="32" xfId="0" applyFont="1" applyFill="1" applyBorder="1" applyAlignment="1" applyProtection="1">
      <alignment horizontal="center" vertical="center" wrapText="1"/>
      <protection hidden="1"/>
    </xf>
    <xf numFmtId="0" fontId="8" fillId="6" borderId="16" xfId="0" applyFont="1" applyFill="1" applyBorder="1" applyAlignment="1" applyProtection="1">
      <alignment vertical="center" wrapText="1"/>
      <protection hidden="1"/>
    </xf>
    <xf numFmtId="0" fontId="8" fillId="10" borderId="32" xfId="0" applyFont="1" applyFill="1" applyBorder="1" applyAlignment="1" applyProtection="1">
      <alignment horizontal="center" vertical="center" wrapText="1"/>
      <protection hidden="1"/>
    </xf>
    <xf numFmtId="0" fontId="0" fillId="0" borderId="0" xfId="0" applyAlignment="1" applyProtection="1">
      <alignment horizontal="left" vertical="top"/>
      <protection hidden="1"/>
    </xf>
    <xf numFmtId="0" fontId="34" fillId="6" borderId="81" xfId="0" quotePrefix="1" applyFont="1" applyFill="1" applyBorder="1" applyAlignment="1" applyProtection="1">
      <alignment horizontal="center" vertical="center" wrapText="1"/>
      <protection locked="0"/>
    </xf>
    <xf numFmtId="0" fontId="35" fillId="0" borderId="11" xfId="0" applyFont="1" applyBorder="1" applyAlignment="1" applyProtection="1">
      <alignment horizontal="center" vertical="center" wrapText="1"/>
      <protection locked="0"/>
    </xf>
    <xf numFmtId="0" fontId="34" fillId="6" borderId="82" xfId="0" applyFont="1" applyFill="1" applyBorder="1" applyAlignment="1" applyProtection="1">
      <alignment horizontal="center" vertical="center" wrapText="1"/>
      <protection hidden="1"/>
    </xf>
    <xf numFmtId="0" fontId="34" fillId="6" borderId="84" xfId="0" quotePrefix="1" applyFont="1" applyFill="1" applyBorder="1" applyAlignment="1" applyProtection="1">
      <alignment horizontal="center" vertical="center" wrapText="1"/>
      <protection locked="0"/>
    </xf>
    <xf numFmtId="0" fontId="35" fillId="0" borderId="9" xfId="0" applyFont="1" applyBorder="1" applyAlignment="1" applyProtection="1">
      <alignment horizontal="center" vertical="center" wrapText="1"/>
      <protection locked="0"/>
    </xf>
    <xf numFmtId="0" fontId="34" fillId="6" borderId="85" xfId="0" applyFont="1" applyFill="1" applyBorder="1" applyAlignment="1" applyProtection="1">
      <alignment horizontal="center" vertical="center" wrapText="1"/>
      <protection hidden="1"/>
    </xf>
    <xf numFmtId="0" fontId="34" fillId="6" borderId="41" xfId="0" applyFont="1" applyFill="1" applyBorder="1" applyAlignment="1" applyProtection="1">
      <alignment horizontal="center" vertical="center" wrapText="1"/>
      <protection hidden="1"/>
    </xf>
    <xf numFmtId="0" fontId="34" fillId="6" borderId="87" xfId="0" quotePrefix="1" applyFont="1" applyFill="1" applyBorder="1" applyAlignment="1" applyProtection="1">
      <alignment horizontal="center" vertical="center" wrapText="1"/>
      <protection locked="0"/>
    </xf>
    <xf numFmtId="0" fontId="35" fillId="0" borderId="10" xfId="0" applyFont="1" applyBorder="1" applyAlignment="1" applyProtection="1">
      <alignment horizontal="center" vertical="center" wrapText="1"/>
      <protection locked="0"/>
    </xf>
    <xf numFmtId="0" fontId="69" fillId="6" borderId="20" xfId="0" quotePrefix="1" applyFont="1" applyFill="1" applyBorder="1" applyAlignment="1" applyProtection="1">
      <alignment horizontal="center" vertical="center" wrapText="1"/>
      <protection locked="0"/>
    </xf>
    <xf numFmtId="0" fontId="69" fillId="6" borderId="18" xfId="0" quotePrefix="1" applyFont="1" applyFill="1" applyBorder="1" applyAlignment="1" applyProtection="1">
      <alignment horizontal="center" vertical="center" wrapText="1"/>
      <protection locked="0"/>
    </xf>
    <xf numFmtId="0" fontId="69" fillId="6" borderId="21" xfId="0" quotePrefix="1" applyFont="1" applyFill="1" applyBorder="1" applyAlignment="1" applyProtection="1">
      <alignment horizontal="center" vertical="center" wrapText="1"/>
      <protection locked="0"/>
    </xf>
    <xf numFmtId="0" fontId="40" fillId="0" borderId="0" xfId="0" applyFont="1" applyAlignment="1" applyProtection="1">
      <alignment horizontal="center"/>
      <protection hidden="1"/>
    </xf>
    <xf numFmtId="0" fontId="73" fillId="0" borderId="0" xfId="0" applyFont="1" applyProtection="1">
      <alignment vertical="center"/>
      <protection hidden="1"/>
    </xf>
    <xf numFmtId="0" fontId="26" fillId="0" borderId="0" xfId="0" applyFont="1" applyAlignment="1" applyProtection="1">
      <alignment horizontal="left" vertical="center"/>
      <protection hidden="1"/>
    </xf>
    <xf numFmtId="0" fontId="10" fillId="9" borderId="16" xfId="0" applyFont="1" applyFill="1" applyBorder="1" applyAlignment="1" applyProtection="1">
      <alignment horizontal="center" vertical="center" wrapText="1"/>
      <protection hidden="1"/>
    </xf>
    <xf numFmtId="0" fontId="10" fillId="10" borderId="16" xfId="0" applyFont="1" applyFill="1" applyBorder="1" applyAlignment="1" applyProtection="1">
      <alignment horizontal="center" vertical="center" wrapText="1"/>
      <protection hidden="1"/>
    </xf>
    <xf numFmtId="0" fontId="11" fillId="10" borderId="16" xfId="0" applyFont="1" applyFill="1" applyBorder="1" applyAlignment="1" applyProtection="1">
      <alignment horizontal="center" vertical="center" wrapText="1"/>
      <protection hidden="1"/>
    </xf>
    <xf numFmtId="0" fontId="11" fillId="16" borderId="15" xfId="0" applyFont="1" applyFill="1" applyBorder="1" applyAlignment="1" applyProtection="1">
      <alignment horizontal="center" vertical="center" wrapText="1"/>
      <protection hidden="1"/>
    </xf>
    <xf numFmtId="0" fontId="11" fillId="16" borderId="16" xfId="0" applyFont="1" applyFill="1" applyBorder="1" applyAlignment="1" applyProtection="1">
      <alignment horizontal="center" vertical="center"/>
      <protection hidden="1"/>
    </xf>
    <xf numFmtId="0" fontId="11" fillId="10" borderId="61" xfId="0" applyFont="1" applyFill="1" applyBorder="1" applyAlignment="1" applyProtection="1">
      <alignment horizontal="center" vertical="center" wrapText="1"/>
      <protection hidden="1"/>
    </xf>
    <xf numFmtId="38" fontId="11" fillId="10" borderId="32" xfId="2" applyFont="1" applyFill="1" applyBorder="1" applyAlignment="1" applyProtection="1">
      <alignment horizontal="center" vertical="center" wrapText="1"/>
      <protection hidden="1"/>
    </xf>
    <xf numFmtId="38" fontId="11" fillId="16" borderId="32" xfId="2" applyFont="1" applyFill="1" applyBorder="1" applyAlignment="1" applyProtection="1">
      <alignment horizontal="center" vertical="center"/>
      <protection hidden="1"/>
    </xf>
    <xf numFmtId="38" fontId="11" fillId="16" borderId="46" xfId="2" applyFont="1" applyFill="1" applyBorder="1" applyAlignment="1" applyProtection="1">
      <alignment horizontal="center" vertical="center"/>
      <protection hidden="1"/>
    </xf>
    <xf numFmtId="38" fontId="11" fillId="16" borderId="32" xfId="2" applyFont="1" applyFill="1" applyBorder="1" applyAlignment="1" applyProtection="1">
      <alignment horizontal="center" vertical="center" wrapText="1"/>
      <protection hidden="1"/>
    </xf>
    <xf numFmtId="38" fontId="11" fillId="16" borderId="52" xfId="2" applyFont="1" applyFill="1" applyBorder="1" applyAlignment="1" applyProtection="1">
      <alignment horizontal="center" vertical="center" wrapText="1"/>
      <protection hidden="1"/>
    </xf>
    <xf numFmtId="0" fontId="9" fillId="6" borderId="1" xfId="0" applyFont="1" applyFill="1" applyBorder="1" applyAlignment="1" applyProtection="1">
      <alignment horizontal="center" vertical="center" wrapText="1"/>
      <protection hidden="1"/>
    </xf>
    <xf numFmtId="0" fontId="47" fillId="6" borderId="14" xfId="0" quotePrefix="1" applyFont="1" applyFill="1" applyBorder="1" applyAlignment="1" applyProtection="1">
      <alignment horizontal="center" vertical="center" wrapText="1"/>
      <protection hidden="1"/>
    </xf>
    <xf numFmtId="0" fontId="47" fillId="6" borderId="40" xfId="0" quotePrefix="1" applyFont="1" applyFill="1" applyBorder="1" applyAlignment="1" applyProtection="1">
      <alignment horizontal="center" vertical="center" wrapText="1"/>
      <protection hidden="1"/>
    </xf>
    <xf numFmtId="38" fontId="75" fillId="4" borderId="17" xfId="2" applyFont="1" applyFill="1" applyBorder="1" applyAlignment="1" applyProtection="1">
      <alignment horizontal="center" vertical="center"/>
      <protection locked="0"/>
    </xf>
    <xf numFmtId="38" fontId="41" fillId="0" borderId="91" xfId="2" applyFont="1" applyBorder="1" applyAlignment="1" applyProtection="1">
      <alignment horizontal="center" vertical="center"/>
      <protection locked="0"/>
    </xf>
    <xf numFmtId="38" fontId="41" fillId="0" borderId="57" xfId="2" applyFont="1" applyBorder="1" applyAlignment="1" applyProtection="1">
      <alignment horizontal="center" vertical="center"/>
      <protection locked="0"/>
    </xf>
    <xf numFmtId="38" fontId="60" fillId="6" borderId="17" xfId="2" applyFont="1" applyFill="1" applyBorder="1" applyAlignment="1" applyProtection="1">
      <alignment horizontal="center" vertical="center"/>
      <protection hidden="1"/>
    </xf>
    <xf numFmtId="38" fontId="0" fillId="6" borderId="32" xfId="2" applyFont="1" applyFill="1" applyBorder="1" applyAlignment="1" applyProtection="1">
      <alignment horizontal="center" vertical="center"/>
      <protection hidden="1"/>
    </xf>
    <xf numFmtId="9" fontId="41" fillId="0" borderId="16" xfId="1" applyFont="1" applyBorder="1" applyAlignment="1" applyProtection="1">
      <alignment horizontal="center" vertical="center"/>
      <protection locked="0"/>
    </xf>
    <xf numFmtId="9" fontId="41" fillId="0" borderId="30" xfId="1" applyFont="1" applyBorder="1" applyAlignment="1" applyProtection="1">
      <alignment horizontal="center" vertical="center"/>
      <protection locked="0"/>
    </xf>
    <xf numFmtId="38" fontId="41" fillId="0" borderId="60" xfId="2" applyFont="1" applyBorder="1" applyAlignment="1" applyProtection="1">
      <alignment horizontal="center" vertical="center"/>
      <protection locked="0"/>
    </xf>
    <xf numFmtId="38" fontId="41" fillId="0" borderId="61" xfId="2" applyFont="1" applyBorder="1" applyAlignment="1" applyProtection="1">
      <alignment horizontal="center" vertical="center"/>
      <protection locked="0"/>
    </xf>
    <xf numFmtId="0" fontId="9" fillId="6" borderId="4" xfId="0" applyFont="1" applyFill="1" applyBorder="1" applyAlignment="1" applyProtection="1">
      <alignment horizontal="center" vertical="center" wrapText="1"/>
      <protection hidden="1"/>
    </xf>
    <xf numFmtId="0" fontId="47" fillId="6" borderId="12" xfId="0" quotePrefix="1" applyFont="1" applyFill="1" applyBorder="1" applyAlignment="1" applyProtection="1">
      <alignment horizontal="center" vertical="center" wrapText="1"/>
      <protection hidden="1"/>
    </xf>
    <xf numFmtId="0" fontId="9" fillId="6" borderId="9" xfId="0" applyFont="1" applyFill="1" applyBorder="1" applyAlignment="1" applyProtection="1">
      <alignment horizontal="center" vertical="center" wrapText="1"/>
      <protection hidden="1"/>
    </xf>
    <xf numFmtId="0" fontId="47" fillId="6" borderId="85" xfId="0" applyFont="1" applyFill="1" applyBorder="1" applyAlignment="1" applyProtection="1">
      <alignment horizontal="center" vertical="center" wrapText="1"/>
      <protection hidden="1"/>
    </xf>
    <xf numFmtId="38" fontId="9" fillId="6" borderId="52" xfId="0" applyNumberFormat="1" applyFont="1" applyFill="1" applyBorder="1" applyAlignment="1" applyProtection="1">
      <alignment horizontal="center" vertical="center"/>
      <protection hidden="1"/>
    </xf>
    <xf numFmtId="38" fontId="0" fillId="6" borderId="36" xfId="2" applyFont="1" applyFill="1" applyBorder="1" applyAlignment="1" applyProtection="1">
      <alignment horizontal="center" vertical="center"/>
      <protection hidden="1"/>
    </xf>
    <xf numFmtId="0" fontId="11" fillId="6" borderId="28" xfId="0" applyFont="1" applyFill="1" applyBorder="1" applyAlignment="1" applyProtection="1">
      <alignment horizontal="center" vertical="center" wrapText="1"/>
      <protection hidden="1"/>
    </xf>
    <xf numFmtId="38" fontId="51" fillId="6" borderId="46" xfId="2" applyFont="1" applyFill="1" applyBorder="1" applyAlignment="1" applyProtection="1">
      <alignment horizontal="center" vertical="center"/>
      <protection hidden="1"/>
    </xf>
    <xf numFmtId="38" fontId="51" fillId="6" borderId="58" xfId="2" applyFont="1" applyFill="1" applyBorder="1" applyAlignment="1" applyProtection="1">
      <alignment horizontal="center" vertical="center"/>
      <protection hidden="1"/>
    </xf>
    <xf numFmtId="38" fontId="51" fillId="6" borderId="59" xfId="2" applyFont="1" applyFill="1" applyBorder="1" applyAlignment="1" applyProtection="1">
      <alignment horizontal="center" vertical="center"/>
      <protection hidden="1"/>
    </xf>
    <xf numFmtId="38" fontId="51" fillId="6" borderId="57" xfId="2" applyFont="1" applyFill="1" applyBorder="1" applyAlignment="1" applyProtection="1">
      <alignment horizontal="center" vertical="center"/>
      <protection hidden="1"/>
    </xf>
    <xf numFmtId="38" fontId="0" fillId="6" borderId="26" xfId="2" applyFont="1" applyFill="1" applyBorder="1" applyAlignment="1" applyProtection="1">
      <alignment vertical="center"/>
      <protection hidden="1"/>
    </xf>
    <xf numFmtId="38" fontId="11" fillId="10" borderId="28" xfId="2" applyFont="1" applyFill="1" applyBorder="1" applyAlignment="1" applyProtection="1">
      <alignment horizontal="center" vertical="center"/>
      <protection hidden="1"/>
    </xf>
    <xf numFmtId="0" fontId="47" fillId="6" borderId="41" xfId="0" applyFont="1" applyFill="1" applyBorder="1" applyAlignment="1" applyProtection="1">
      <alignment horizontal="center" vertical="center" wrapText="1"/>
      <protection hidden="1"/>
    </xf>
    <xf numFmtId="38" fontId="9" fillId="6" borderId="32" xfId="2" applyFont="1" applyFill="1" applyBorder="1" applyAlignment="1" applyProtection="1">
      <alignment horizontal="center" vertical="center"/>
      <protection hidden="1"/>
    </xf>
    <xf numFmtId="38" fontId="0" fillId="6" borderId="15" xfId="2" applyFont="1" applyFill="1" applyBorder="1" applyAlignment="1" applyProtection="1">
      <alignment horizontal="center" vertical="center"/>
      <protection hidden="1"/>
    </xf>
    <xf numFmtId="38" fontId="0" fillId="6" borderId="28" xfId="2" applyFont="1" applyFill="1" applyBorder="1" applyAlignment="1" applyProtection="1">
      <alignment horizontal="center" vertical="center"/>
      <protection hidden="1"/>
    </xf>
    <xf numFmtId="0" fontId="6" fillId="6" borderId="32" xfId="0" applyFont="1" applyFill="1" applyBorder="1" applyAlignment="1" applyProtection="1">
      <alignment horizontal="center" vertical="center"/>
      <protection hidden="1"/>
    </xf>
    <xf numFmtId="38" fontId="0" fillId="6" borderId="4" xfId="2" applyFont="1" applyFill="1" applyBorder="1" applyAlignment="1" applyProtection="1">
      <alignment vertical="center"/>
      <protection hidden="1"/>
    </xf>
    <xf numFmtId="38" fontId="0" fillId="6" borderId="17" xfId="2" applyFont="1" applyFill="1" applyBorder="1" applyAlignment="1" applyProtection="1">
      <alignment horizontal="center" vertical="center"/>
      <protection hidden="1"/>
    </xf>
    <xf numFmtId="0" fontId="47" fillId="6" borderId="44" xfId="0" quotePrefix="1" applyFont="1" applyFill="1" applyBorder="1" applyAlignment="1" applyProtection="1">
      <alignment horizontal="center" vertical="center" wrapText="1"/>
      <protection hidden="1"/>
    </xf>
    <xf numFmtId="0" fontId="9" fillId="6" borderId="25" xfId="0" applyFont="1" applyFill="1" applyBorder="1" applyAlignment="1" applyProtection="1">
      <alignment horizontal="center" vertical="center" wrapText="1"/>
      <protection hidden="1"/>
    </xf>
    <xf numFmtId="0" fontId="47" fillId="6" borderId="92" xfId="0" applyFont="1" applyFill="1" applyBorder="1" applyAlignment="1" applyProtection="1">
      <alignment horizontal="center" vertical="center" wrapText="1"/>
      <protection hidden="1"/>
    </xf>
    <xf numFmtId="38" fontId="0" fillId="6" borderId="28" xfId="2" applyFont="1" applyFill="1" applyBorder="1" applyAlignment="1" applyProtection="1">
      <alignment vertical="center"/>
      <protection hidden="1"/>
    </xf>
    <xf numFmtId="38" fontId="11" fillId="6" borderId="61" xfId="2" applyFont="1" applyFill="1" applyBorder="1" applyAlignment="1" applyProtection="1">
      <alignment horizontal="center" vertical="center"/>
      <protection hidden="1"/>
    </xf>
    <xf numFmtId="38" fontId="0" fillId="6" borderId="61" xfId="2" applyFont="1" applyFill="1" applyBorder="1" applyAlignment="1" applyProtection="1">
      <alignment horizontal="center" vertical="center"/>
      <protection hidden="1"/>
    </xf>
    <xf numFmtId="38" fontId="0" fillId="6" borderId="64" xfId="2" applyFont="1" applyFill="1" applyBorder="1" applyAlignment="1" applyProtection="1">
      <alignment horizontal="center" vertical="center"/>
      <protection hidden="1"/>
    </xf>
    <xf numFmtId="38" fontId="0" fillId="6" borderId="27" xfId="2" applyFont="1" applyFill="1" applyBorder="1" applyAlignment="1" applyProtection="1">
      <alignment vertical="center"/>
      <protection hidden="1"/>
    </xf>
    <xf numFmtId="38" fontId="0" fillId="6" borderId="63" xfId="2" applyFont="1" applyFill="1" applyBorder="1" applyAlignment="1" applyProtection="1">
      <alignment vertical="center"/>
      <protection hidden="1"/>
    </xf>
    <xf numFmtId="0" fontId="9" fillId="6" borderId="11" xfId="0" applyFont="1" applyFill="1" applyBorder="1" applyAlignment="1" applyProtection="1">
      <alignment horizontal="center" vertical="center" wrapText="1"/>
      <protection hidden="1"/>
    </xf>
    <xf numFmtId="0" fontId="47" fillId="6" borderId="40" xfId="0" applyFont="1" applyFill="1" applyBorder="1" applyAlignment="1" applyProtection="1">
      <alignment horizontal="center" vertical="center" wrapText="1"/>
      <protection hidden="1"/>
    </xf>
    <xf numFmtId="38" fontId="75" fillId="0" borderId="17" xfId="2" applyFont="1" applyFill="1" applyBorder="1" applyAlignment="1" applyProtection="1">
      <alignment horizontal="center" vertical="center"/>
      <protection locked="0"/>
    </xf>
    <xf numFmtId="9" fontId="41" fillId="0" borderId="28" xfId="1" applyFont="1" applyBorder="1" applyAlignment="1" applyProtection="1">
      <alignment horizontal="center" vertical="center"/>
      <protection locked="0"/>
    </xf>
    <xf numFmtId="9" fontId="41" fillId="0" borderId="33" xfId="1" applyFont="1" applyBorder="1" applyAlignment="1" applyProtection="1">
      <alignment horizontal="center" vertical="center"/>
      <protection locked="0"/>
    </xf>
    <xf numFmtId="38" fontId="41" fillId="0" borderId="58" xfId="2" applyFont="1" applyBorder="1" applyAlignment="1" applyProtection="1">
      <alignment horizontal="center" vertical="center"/>
      <protection locked="0"/>
    </xf>
    <xf numFmtId="38" fontId="41" fillId="0" borderId="59" xfId="2" applyFont="1" applyBorder="1" applyAlignment="1" applyProtection="1">
      <alignment horizontal="center" vertical="center"/>
      <protection locked="0"/>
    </xf>
    <xf numFmtId="38" fontId="0" fillId="6" borderId="34" xfId="2" applyFont="1" applyFill="1" applyBorder="1" applyAlignment="1" applyProtection="1">
      <alignment horizontal="center" vertical="center"/>
      <protection hidden="1"/>
    </xf>
    <xf numFmtId="38" fontId="9" fillId="6" borderId="46" xfId="2" applyFont="1" applyFill="1" applyBorder="1" applyAlignment="1" applyProtection="1">
      <alignment horizontal="center" vertical="center"/>
      <protection hidden="1"/>
    </xf>
    <xf numFmtId="0" fontId="57" fillId="6" borderId="32" xfId="0" applyFont="1" applyFill="1" applyBorder="1" applyAlignment="1" applyProtection="1">
      <alignment horizontal="center" vertical="center"/>
      <protection hidden="1"/>
    </xf>
    <xf numFmtId="0" fontId="9" fillId="6" borderId="6" xfId="0" applyFont="1" applyFill="1" applyBorder="1" applyAlignment="1" applyProtection="1">
      <alignment horizontal="center" vertical="center" wrapText="1"/>
      <protection hidden="1"/>
    </xf>
    <xf numFmtId="0" fontId="47" fillId="6" borderId="13" xfId="0" quotePrefix="1" applyFont="1" applyFill="1" applyBorder="1" applyAlignment="1" applyProtection="1">
      <alignment horizontal="center" vertical="center" wrapText="1"/>
      <protection hidden="1"/>
    </xf>
    <xf numFmtId="0" fontId="9" fillId="6" borderId="10" xfId="0" applyFont="1" applyFill="1" applyBorder="1" applyAlignment="1" applyProtection="1">
      <alignment horizontal="center" vertical="center" wrapText="1"/>
      <protection hidden="1"/>
    </xf>
    <xf numFmtId="0" fontId="47" fillId="6" borderId="42" xfId="0" applyFont="1" applyFill="1" applyBorder="1" applyAlignment="1" applyProtection="1">
      <alignment horizontal="center" vertical="center" wrapText="1"/>
      <protection hidden="1"/>
    </xf>
    <xf numFmtId="0" fontId="47" fillId="6" borderId="93" xfId="0" quotePrefix="1" applyFont="1" applyFill="1" applyBorder="1" applyAlignment="1" applyProtection="1">
      <alignment horizontal="center" vertical="center" wrapText="1"/>
      <protection hidden="1"/>
    </xf>
    <xf numFmtId="0" fontId="9" fillId="6" borderId="29" xfId="0" applyFont="1" applyFill="1" applyBorder="1" applyAlignment="1" applyProtection="1">
      <alignment horizontal="center" vertical="center" wrapText="1"/>
      <protection hidden="1"/>
    </xf>
    <xf numFmtId="0" fontId="47" fillId="6" borderId="74" xfId="0" applyFont="1" applyFill="1" applyBorder="1" applyAlignment="1" applyProtection="1">
      <alignment horizontal="center" vertical="center" wrapText="1"/>
      <protection hidden="1"/>
    </xf>
    <xf numFmtId="38" fontId="75" fillId="0" borderId="17" xfId="2" applyFont="1" applyBorder="1" applyAlignment="1" applyProtection="1">
      <alignment horizontal="center" vertical="center"/>
      <protection locked="0"/>
    </xf>
    <xf numFmtId="38" fontId="60" fillId="6" borderId="58" xfId="2" applyFont="1" applyFill="1" applyBorder="1" applyAlignment="1" applyProtection="1">
      <alignment horizontal="center" vertical="center"/>
      <protection hidden="1"/>
    </xf>
    <xf numFmtId="9" fontId="41" fillId="0" borderId="59" xfId="1" applyFont="1" applyBorder="1" applyAlignment="1" applyProtection="1">
      <alignment horizontal="center" vertical="center"/>
      <protection locked="0"/>
    </xf>
    <xf numFmtId="9" fontId="41" fillId="0" borderId="94" xfId="1" applyFont="1" applyBorder="1" applyAlignment="1" applyProtection="1">
      <alignment horizontal="center" vertical="center"/>
      <protection locked="0"/>
    </xf>
    <xf numFmtId="38" fontId="51" fillId="6" borderId="52" xfId="2" applyFont="1" applyFill="1" applyBorder="1" applyAlignment="1" applyProtection="1">
      <alignment horizontal="center" vertical="center"/>
      <protection hidden="1"/>
    </xf>
    <xf numFmtId="38" fontId="11" fillId="10" borderId="52" xfId="2" applyFont="1" applyFill="1" applyBorder="1" applyAlignment="1" applyProtection="1">
      <alignment horizontal="center" vertical="center"/>
      <protection hidden="1"/>
    </xf>
    <xf numFmtId="38" fontId="11" fillId="6" borderId="32" xfId="2" applyFont="1" applyFill="1" applyBorder="1" applyAlignment="1" applyProtection="1">
      <alignment horizontal="center" vertical="center"/>
      <protection hidden="1"/>
    </xf>
    <xf numFmtId="38" fontId="0" fillId="6" borderId="50" xfId="2" applyFont="1" applyFill="1" applyBorder="1" applyAlignment="1" applyProtection="1">
      <alignment horizontal="center" vertical="center"/>
      <protection hidden="1"/>
    </xf>
    <xf numFmtId="0" fontId="6" fillId="6" borderId="16" xfId="0" applyFont="1" applyFill="1" applyBorder="1" applyProtection="1">
      <alignment vertical="center"/>
      <protection hidden="1"/>
    </xf>
    <xf numFmtId="0" fontId="47" fillId="6" borderId="11" xfId="0" quotePrefix="1" applyFont="1" applyFill="1" applyBorder="1" applyAlignment="1" applyProtection="1">
      <alignment horizontal="center" vertical="center" wrapText="1"/>
      <protection hidden="1"/>
    </xf>
    <xf numFmtId="0" fontId="9" fillId="6" borderId="20" xfId="0" applyFont="1" applyFill="1" applyBorder="1" applyAlignment="1" applyProtection="1">
      <alignment horizontal="center" vertical="center" wrapText="1"/>
      <protection hidden="1"/>
    </xf>
    <xf numFmtId="0" fontId="47" fillId="6" borderId="9" xfId="0" quotePrefix="1" applyFont="1" applyFill="1" applyBorder="1" applyAlignment="1" applyProtection="1">
      <alignment horizontal="center" vertical="center" wrapText="1"/>
      <protection hidden="1"/>
    </xf>
    <xf numFmtId="0" fontId="9" fillId="6" borderId="18" xfId="0" applyFont="1" applyFill="1" applyBorder="1" applyAlignment="1" applyProtection="1">
      <alignment horizontal="center" vertical="center" wrapText="1"/>
      <protection hidden="1"/>
    </xf>
    <xf numFmtId="0" fontId="47" fillId="6" borderId="10" xfId="0" quotePrefix="1" applyFont="1" applyFill="1" applyBorder="1" applyAlignment="1" applyProtection="1">
      <alignment horizontal="center" vertical="center" wrapText="1"/>
      <protection hidden="1"/>
    </xf>
    <xf numFmtId="0" fontId="9" fillId="6" borderId="21" xfId="0" applyFont="1" applyFill="1" applyBorder="1" applyAlignment="1" applyProtection="1">
      <alignment horizontal="center" vertical="center" wrapText="1"/>
      <protection hidden="1"/>
    </xf>
    <xf numFmtId="0" fontId="47" fillId="6" borderId="29" xfId="0" quotePrefix="1" applyFont="1" applyFill="1" applyBorder="1" applyAlignment="1" applyProtection="1">
      <alignment horizontal="center" vertical="center" wrapText="1"/>
      <protection hidden="1"/>
    </xf>
    <xf numFmtId="0" fontId="9" fillId="6" borderId="98" xfId="0" applyFont="1" applyFill="1" applyBorder="1" applyAlignment="1" applyProtection="1">
      <alignment horizontal="center" vertical="center" wrapText="1"/>
      <protection hidden="1"/>
    </xf>
    <xf numFmtId="0" fontId="47" fillId="6" borderId="25" xfId="0" quotePrefix="1" applyFont="1" applyFill="1" applyBorder="1" applyAlignment="1" applyProtection="1">
      <alignment horizontal="center" vertical="center" wrapText="1"/>
      <protection hidden="1"/>
    </xf>
    <xf numFmtId="0" fontId="9" fillId="6" borderId="22" xfId="0" applyFont="1" applyFill="1" applyBorder="1" applyAlignment="1" applyProtection="1">
      <alignment horizontal="center" vertical="center" wrapText="1"/>
      <protection hidden="1"/>
    </xf>
    <xf numFmtId="38" fontId="0" fillId="6" borderId="51" xfId="2" applyFont="1" applyFill="1" applyBorder="1" applyAlignment="1" applyProtection="1">
      <alignment horizontal="center" vertical="center"/>
      <protection hidden="1"/>
    </xf>
    <xf numFmtId="0" fontId="6" fillId="6" borderId="32" xfId="0" applyFont="1" applyFill="1" applyBorder="1" applyProtection="1">
      <alignment vertical="center"/>
      <protection hidden="1"/>
    </xf>
    <xf numFmtId="38" fontId="0" fillId="6" borderId="52" xfId="2" applyFont="1" applyFill="1" applyBorder="1" applyAlignment="1" applyProtection="1">
      <alignment vertical="center"/>
      <protection hidden="1"/>
    </xf>
    <xf numFmtId="0" fontId="6" fillId="4" borderId="0" xfId="0" applyFont="1" applyFill="1" applyAlignment="1" applyProtection="1">
      <alignment horizontal="center" vertical="center"/>
      <protection hidden="1"/>
    </xf>
    <xf numFmtId="0" fontId="48" fillId="0" borderId="0" xfId="3" applyFont="1" applyAlignment="1" applyProtection="1">
      <alignment vertical="center"/>
      <protection hidden="1"/>
    </xf>
    <xf numFmtId="0" fontId="11" fillId="4" borderId="0" xfId="0" applyFont="1" applyFill="1" applyAlignment="1" applyProtection="1">
      <alignment horizontal="center" vertical="center"/>
      <protection hidden="1"/>
    </xf>
    <xf numFmtId="9" fontId="28" fillId="6" borderId="47" xfId="1" applyFont="1" applyFill="1" applyBorder="1" applyAlignment="1" applyProtection="1">
      <alignment horizontal="center" vertical="center"/>
      <protection hidden="1"/>
    </xf>
    <xf numFmtId="0" fontId="10" fillId="10" borderId="61" xfId="0" applyFont="1" applyFill="1" applyBorder="1" applyAlignment="1" applyProtection="1">
      <alignment horizontal="center" vertical="center" wrapText="1"/>
      <protection hidden="1"/>
    </xf>
    <xf numFmtId="0" fontId="10" fillId="10" borderId="64" xfId="0" applyFont="1" applyFill="1" applyBorder="1" applyAlignment="1" applyProtection="1">
      <alignment horizontal="center" vertical="center" wrapText="1"/>
      <protection hidden="1"/>
    </xf>
    <xf numFmtId="0" fontId="10" fillId="10" borderId="17" xfId="0" applyFont="1" applyFill="1" applyBorder="1" applyAlignment="1" applyProtection="1">
      <alignment horizontal="center" vertical="center" wrapText="1"/>
      <protection hidden="1"/>
    </xf>
    <xf numFmtId="0" fontId="10" fillId="10" borderId="15" xfId="0" applyFont="1" applyFill="1" applyBorder="1" applyAlignment="1" applyProtection="1">
      <alignment horizontal="center" vertical="center" wrapText="1"/>
      <protection hidden="1"/>
    </xf>
    <xf numFmtId="0" fontId="10" fillId="10" borderId="28" xfId="0" applyFont="1" applyFill="1" applyBorder="1" applyAlignment="1" applyProtection="1">
      <alignment horizontal="center" vertical="center" wrapText="1"/>
      <protection hidden="1"/>
    </xf>
    <xf numFmtId="0" fontId="10" fillId="6" borderId="100" xfId="0" applyFont="1" applyFill="1" applyBorder="1" applyAlignment="1" applyProtection="1">
      <alignment horizontal="center" vertical="center" wrapText="1"/>
      <protection hidden="1"/>
    </xf>
    <xf numFmtId="0" fontId="42" fillId="6" borderId="9" xfId="0" applyFont="1" applyFill="1" applyBorder="1" applyAlignment="1" applyProtection="1">
      <alignment horizontal="center" vertical="center" wrapText="1"/>
      <protection hidden="1"/>
    </xf>
    <xf numFmtId="0" fontId="37" fillId="6" borderId="9" xfId="0" applyFont="1" applyFill="1" applyBorder="1" applyAlignment="1" applyProtection="1">
      <alignment horizontal="center" vertical="center" wrapText="1"/>
      <protection hidden="1"/>
    </xf>
    <xf numFmtId="0" fontId="42" fillId="6" borderId="10" xfId="0" applyFont="1" applyFill="1" applyBorder="1" applyAlignment="1" applyProtection="1">
      <alignment horizontal="center" vertical="center" wrapText="1"/>
      <protection hidden="1"/>
    </xf>
    <xf numFmtId="0" fontId="37" fillId="6" borderId="10" xfId="0" applyFont="1" applyFill="1" applyBorder="1" applyAlignment="1" applyProtection="1">
      <alignment horizontal="center" vertical="center" wrapText="1"/>
      <protection hidden="1"/>
    </xf>
    <xf numFmtId="0" fontId="42" fillId="6" borderId="11" xfId="0" applyFont="1" applyFill="1" applyBorder="1" applyAlignment="1" applyProtection="1">
      <alignment horizontal="center" vertical="center" wrapText="1"/>
      <protection hidden="1"/>
    </xf>
    <xf numFmtId="0" fontId="37" fillId="6" borderId="11" xfId="0" applyFont="1" applyFill="1" applyBorder="1" applyAlignment="1" applyProtection="1">
      <alignment horizontal="center" vertical="center" wrapText="1"/>
      <protection hidden="1"/>
    </xf>
    <xf numFmtId="38" fontId="37" fillId="6" borderId="28" xfId="2" applyFont="1" applyFill="1" applyBorder="1" applyAlignment="1" applyProtection="1">
      <alignment horizontal="center" vertical="center" wrapText="1"/>
      <protection hidden="1"/>
    </xf>
    <xf numFmtId="38" fontId="37" fillId="6" borderId="101" xfId="2" applyFont="1" applyFill="1" applyBorder="1" applyAlignment="1" applyProtection="1">
      <alignment horizontal="center" vertical="center" wrapText="1"/>
      <protection hidden="1"/>
    </xf>
    <xf numFmtId="0" fontId="42" fillId="6" borderId="13" xfId="0" applyFont="1" applyFill="1" applyBorder="1" applyAlignment="1" applyProtection="1">
      <alignment horizontal="center" vertical="center" wrapText="1"/>
      <protection hidden="1"/>
    </xf>
    <xf numFmtId="3" fontId="37" fillId="6" borderId="21" xfId="0" applyNumberFormat="1" applyFont="1" applyFill="1" applyBorder="1" applyAlignment="1" applyProtection="1">
      <alignment horizontal="center" vertical="center" wrapText="1"/>
      <protection hidden="1"/>
    </xf>
    <xf numFmtId="0" fontId="10" fillId="6" borderId="28" xfId="0" applyFont="1" applyFill="1" applyBorder="1" applyAlignment="1" applyProtection="1">
      <alignment horizontal="center" vertical="center" wrapText="1"/>
      <protection hidden="1"/>
    </xf>
    <xf numFmtId="0" fontId="10" fillId="6" borderId="63" xfId="0" applyFont="1" applyFill="1" applyBorder="1" applyAlignment="1" applyProtection="1">
      <alignment horizontal="center" vertical="center" wrapText="1"/>
      <protection hidden="1"/>
    </xf>
    <xf numFmtId="0" fontId="77" fillId="0" borderId="0" xfId="0" applyFont="1" applyAlignment="1" applyProtection="1">
      <alignment horizontal="center" vertical="center"/>
      <protection hidden="1"/>
    </xf>
    <xf numFmtId="0" fontId="77" fillId="0" borderId="103" xfId="0" applyFont="1" applyBorder="1" applyAlignment="1" applyProtection="1">
      <alignment horizontal="center" vertical="center"/>
      <protection hidden="1"/>
    </xf>
    <xf numFmtId="0" fontId="77" fillId="0" borderId="102" xfId="0" applyFont="1" applyBorder="1" applyAlignment="1" applyProtection="1">
      <alignment horizontal="center" vertical="center"/>
      <protection hidden="1"/>
    </xf>
    <xf numFmtId="0" fontId="77" fillId="0" borderId="103" xfId="0" applyFont="1" applyBorder="1" applyAlignment="1" applyProtection="1">
      <alignment horizontal="center" vertical="center" wrapText="1"/>
      <protection hidden="1"/>
    </xf>
    <xf numFmtId="0" fontId="10" fillId="10" borderId="30" xfId="0" applyFont="1" applyFill="1" applyBorder="1" applyAlignment="1" applyProtection="1">
      <alignment horizontal="center" vertical="center" wrapText="1"/>
      <protection hidden="1"/>
    </xf>
    <xf numFmtId="38" fontId="13" fillId="6" borderId="14" xfId="2" applyFont="1" applyFill="1" applyBorder="1" applyAlignment="1" applyProtection="1">
      <alignment horizontal="center" vertical="center" wrapText="1"/>
      <protection hidden="1"/>
    </xf>
    <xf numFmtId="38" fontId="13" fillId="6" borderId="12" xfId="2" applyFont="1" applyFill="1" applyBorder="1" applyAlignment="1" applyProtection="1">
      <alignment horizontal="center" vertical="center" wrapText="1"/>
      <protection hidden="1"/>
    </xf>
    <xf numFmtId="38" fontId="13" fillId="6" borderId="13" xfId="2" applyFont="1" applyFill="1" applyBorder="1" applyAlignment="1" applyProtection="1">
      <alignment horizontal="center" vertical="center" wrapText="1"/>
      <protection hidden="1"/>
    </xf>
    <xf numFmtId="0" fontId="9" fillId="0" borderId="32" xfId="0" applyFont="1" applyBorder="1" applyAlignment="1" applyProtection="1">
      <alignment horizontal="right" vertical="center"/>
      <protection hidden="1"/>
    </xf>
    <xf numFmtId="0" fontId="42" fillId="10" borderId="16" xfId="0" applyFont="1" applyFill="1" applyBorder="1" applyAlignment="1" applyProtection="1">
      <alignment horizontal="center" vertical="center" wrapText="1"/>
      <protection hidden="1"/>
    </xf>
    <xf numFmtId="0" fontId="55" fillId="0" borderId="0" xfId="0" applyFont="1" applyAlignment="1" applyProtection="1">
      <alignment horizontal="left" vertical="center" wrapText="1"/>
      <protection hidden="1"/>
    </xf>
    <xf numFmtId="0" fontId="79" fillId="17" borderId="0" xfId="0" applyFont="1" applyFill="1" applyAlignment="1" applyProtection="1">
      <alignment horizontal="center" vertical="center"/>
      <protection hidden="1"/>
    </xf>
    <xf numFmtId="0" fontId="80" fillId="0" borderId="0" xfId="0" applyFont="1" applyAlignment="1" applyProtection="1">
      <alignment horizontal="left" vertical="center"/>
      <protection hidden="1"/>
    </xf>
    <xf numFmtId="0" fontId="78" fillId="0" borderId="0" xfId="0" applyFont="1" applyAlignment="1" applyProtection="1">
      <alignment horizontal="center" vertical="center"/>
      <protection hidden="1"/>
    </xf>
    <xf numFmtId="0" fontId="81" fillId="0" borderId="0" xfId="0" applyFont="1" applyProtection="1">
      <alignment vertical="center"/>
      <protection hidden="1"/>
    </xf>
    <xf numFmtId="0" fontId="55" fillId="0" borderId="0" xfId="0" applyFont="1" applyProtection="1">
      <alignment vertical="center"/>
      <protection hidden="1"/>
    </xf>
    <xf numFmtId="0" fontId="41" fillId="18" borderId="0" xfId="0" applyFont="1" applyFill="1" applyProtection="1">
      <alignment vertical="center"/>
      <protection hidden="1"/>
    </xf>
    <xf numFmtId="0" fontId="50" fillId="18" borderId="0" xfId="0" applyFont="1" applyFill="1" applyProtection="1">
      <alignment vertical="center"/>
      <protection hidden="1"/>
    </xf>
    <xf numFmtId="0" fontId="0" fillId="6" borderId="0" xfId="0" applyFill="1" applyProtection="1">
      <alignment vertical="center"/>
      <protection hidden="1"/>
    </xf>
    <xf numFmtId="0" fontId="50" fillId="6" borderId="0" xfId="0" applyFont="1" applyFill="1" applyProtection="1">
      <alignment vertical="center"/>
      <protection hidden="1"/>
    </xf>
    <xf numFmtId="0" fontId="0" fillId="6" borderId="0" xfId="0" applyFill="1" applyAlignment="1" applyProtection="1">
      <alignment horizontal="left" vertical="center"/>
      <protection hidden="1"/>
    </xf>
    <xf numFmtId="0" fontId="11" fillId="6" borderId="0" xfId="0" applyFont="1" applyFill="1" applyProtection="1">
      <alignment vertical="center"/>
      <protection hidden="1"/>
    </xf>
    <xf numFmtId="0" fontId="0" fillId="18" borderId="0" xfId="0" applyFill="1" applyAlignment="1" applyProtection="1">
      <alignment horizontal="left" vertical="center"/>
      <protection hidden="1"/>
    </xf>
    <xf numFmtId="0" fontId="55" fillId="0" borderId="0" xfId="0" applyFont="1" applyAlignment="1" applyProtection="1">
      <alignment horizontal="left" vertical="center"/>
      <protection hidden="1"/>
    </xf>
    <xf numFmtId="0" fontId="67" fillId="0" borderId="0" xfId="0" applyFont="1" applyAlignment="1" applyProtection="1">
      <alignment horizontal="left" vertical="center" wrapText="1"/>
      <protection hidden="1"/>
    </xf>
    <xf numFmtId="38" fontId="67" fillId="0" borderId="0" xfId="2" quotePrefix="1" applyFont="1" applyAlignment="1" applyProtection="1">
      <alignment horizontal="left" vertical="center"/>
      <protection hidden="1"/>
    </xf>
    <xf numFmtId="38" fontId="66" fillId="6" borderId="17" xfId="2" quotePrefix="1" applyFont="1" applyFill="1" applyBorder="1" applyAlignment="1" applyProtection="1">
      <alignment horizontal="center" vertical="center"/>
      <protection hidden="1"/>
    </xf>
    <xf numFmtId="38" fontId="57" fillId="7" borderId="58" xfId="2" applyFont="1" applyFill="1" applyBorder="1" applyAlignment="1" applyProtection="1">
      <alignment horizontal="center" vertical="center"/>
      <protection hidden="1"/>
    </xf>
    <xf numFmtId="38" fontId="53" fillId="6" borderId="59" xfId="2" applyFont="1" applyFill="1" applyBorder="1" applyAlignment="1" applyProtection="1">
      <alignment horizontal="center" vertical="center"/>
      <protection hidden="1"/>
    </xf>
    <xf numFmtId="38" fontId="53" fillId="6" borderId="57" xfId="2" applyFont="1" applyFill="1" applyBorder="1" applyAlignment="1" applyProtection="1">
      <alignment horizontal="center" vertical="center"/>
      <protection hidden="1"/>
    </xf>
    <xf numFmtId="38" fontId="82" fillId="0" borderId="0" xfId="2" applyFont="1" applyFill="1" applyBorder="1" applyAlignment="1" applyProtection="1">
      <alignment horizontal="center" vertical="center"/>
      <protection hidden="1"/>
    </xf>
    <xf numFmtId="0" fontId="83" fillId="6" borderId="59" xfId="0" applyFont="1" applyFill="1" applyBorder="1" applyAlignment="1" applyProtection="1">
      <alignment horizontal="center" vertical="center"/>
      <protection hidden="1"/>
    </xf>
    <xf numFmtId="0" fontId="41" fillId="0" borderId="0" xfId="0" applyFont="1" applyProtection="1">
      <alignment vertical="center"/>
      <protection hidden="1"/>
    </xf>
    <xf numFmtId="0" fontId="40" fillId="12" borderId="76" xfId="0" applyFont="1" applyFill="1" applyBorder="1" applyAlignment="1" applyProtection="1">
      <alignment horizontal="center" vertical="center"/>
      <protection hidden="1"/>
    </xf>
    <xf numFmtId="0" fontId="0" fillId="6" borderId="55" xfId="0" applyFill="1" applyBorder="1" applyAlignment="1" applyProtection="1">
      <alignment horizontal="center" vertical="center"/>
      <protection hidden="1"/>
    </xf>
    <xf numFmtId="178" fontId="62" fillId="5" borderId="17" xfId="0" applyNumberFormat="1" applyFont="1" applyFill="1" applyBorder="1" applyAlignment="1" applyProtection="1">
      <alignment horizontal="center" vertical="center"/>
      <protection hidden="1"/>
    </xf>
    <xf numFmtId="0" fontId="63" fillId="11" borderId="77" xfId="0" applyFont="1" applyFill="1" applyBorder="1" applyProtection="1">
      <alignment vertical="center"/>
      <protection hidden="1"/>
    </xf>
    <xf numFmtId="0" fontId="0" fillId="11" borderId="76" xfId="0" applyFill="1" applyBorder="1" applyAlignment="1" applyProtection="1">
      <alignment horizontal="right" vertical="center"/>
      <protection hidden="1"/>
    </xf>
    <xf numFmtId="0" fontId="63" fillId="11" borderId="79" xfId="0" applyFont="1" applyFill="1" applyBorder="1" applyProtection="1">
      <alignment vertical="center"/>
      <protection hidden="1"/>
    </xf>
    <xf numFmtId="0" fontId="0" fillId="12" borderId="99" xfId="0" applyFill="1" applyBorder="1" applyAlignment="1" applyProtection="1">
      <alignment horizontal="center" vertical="center"/>
      <protection hidden="1"/>
    </xf>
    <xf numFmtId="177" fontId="3" fillId="13" borderId="105" xfId="1" applyNumberFormat="1" applyFont="1" applyFill="1" applyBorder="1" applyAlignment="1" applyProtection="1">
      <alignment horizontal="center" vertical="center"/>
      <protection hidden="1"/>
    </xf>
    <xf numFmtId="0" fontId="0" fillId="12" borderId="56" xfId="0" applyFill="1" applyBorder="1" applyAlignment="1" applyProtection="1">
      <alignment horizontal="center" vertical="center"/>
      <protection hidden="1"/>
    </xf>
    <xf numFmtId="0" fontId="0" fillId="11" borderId="99" xfId="0" applyFill="1" applyBorder="1" applyAlignment="1" applyProtection="1">
      <alignment horizontal="center" vertical="center"/>
      <protection hidden="1"/>
    </xf>
    <xf numFmtId="0" fontId="0" fillId="11" borderId="27" xfId="0" applyFill="1" applyBorder="1" applyAlignment="1" applyProtection="1">
      <alignment horizontal="center" vertical="center"/>
      <protection hidden="1"/>
    </xf>
    <xf numFmtId="38" fontId="3" fillId="6" borderId="67" xfId="2" applyFont="1" applyFill="1" applyBorder="1" applyAlignment="1" applyProtection="1">
      <alignment horizontal="right" vertical="center"/>
      <protection hidden="1"/>
    </xf>
    <xf numFmtId="38" fontId="3" fillId="6" borderId="65" xfId="2" applyFont="1" applyFill="1" applyBorder="1" applyProtection="1">
      <alignment vertical="center"/>
      <protection hidden="1"/>
    </xf>
    <xf numFmtId="38" fontId="3" fillId="6" borderId="50" xfId="2" applyFont="1" applyFill="1" applyBorder="1" applyAlignment="1" applyProtection="1">
      <alignment horizontal="right" vertical="center"/>
      <protection hidden="1"/>
    </xf>
    <xf numFmtId="38" fontId="3" fillId="6" borderId="70" xfId="2" applyFont="1" applyFill="1" applyBorder="1" applyProtection="1">
      <alignment vertical="center"/>
      <protection hidden="1"/>
    </xf>
    <xf numFmtId="38" fontId="3" fillId="6" borderId="64" xfId="2" applyFont="1" applyFill="1" applyBorder="1" applyAlignment="1" applyProtection="1">
      <alignment horizontal="right" vertical="center"/>
      <protection hidden="1"/>
    </xf>
    <xf numFmtId="38" fontId="3" fillId="5" borderId="60" xfId="2" applyFont="1" applyFill="1" applyBorder="1" applyProtection="1">
      <alignment vertical="center"/>
      <protection hidden="1"/>
    </xf>
    <xf numFmtId="38" fontId="3" fillId="5" borderId="64" xfId="2" applyFont="1" applyFill="1" applyBorder="1" applyProtection="1">
      <alignment vertical="center"/>
      <protection hidden="1"/>
    </xf>
    <xf numFmtId="38" fontId="3" fillId="6" borderId="60" xfId="2" applyFont="1" applyFill="1" applyBorder="1" applyProtection="1">
      <alignment vertical="center"/>
      <protection hidden="1"/>
    </xf>
    <xf numFmtId="0" fontId="51" fillId="12" borderId="76" xfId="0" applyFont="1" applyFill="1" applyBorder="1" applyAlignment="1" applyProtection="1">
      <alignment horizontal="center" vertical="center"/>
      <protection hidden="1"/>
    </xf>
    <xf numFmtId="0" fontId="84" fillId="0" borderId="0" xfId="0" applyFont="1" applyAlignment="1" applyProtection="1">
      <alignment horizontal="justify" vertical="center"/>
      <protection hidden="1"/>
    </xf>
    <xf numFmtId="0" fontId="51" fillId="12" borderId="16" xfId="0" applyFont="1" applyFill="1" applyBorder="1" applyAlignment="1" applyProtection="1">
      <alignment vertical="center" wrapText="1"/>
      <protection hidden="1"/>
    </xf>
    <xf numFmtId="0" fontId="54" fillId="0" borderId="17" xfId="0" applyFont="1" applyBorder="1" applyAlignment="1" applyProtection="1">
      <alignment horizontal="center" vertical="center"/>
      <protection locked="0"/>
    </xf>
    <xf numFmtId="0" fontId="55" fillId="0" borderId="28" xfId="0" applyFont="1" applyBorder="1" applyProtection="1">
      <alignment vertical="center"/>
      <protection hidden="1"/>
    </xf>
    <xf numFmtId="0" fontId="0" fillId="0" borderId="28" xfId="0" applyBorder="1" applyProtection="1">
      <alignment vertical="center"/>
      <protection hidden="1"/>
    </xf>
    <xf numFmtId="0" fontId="0" fillId="0" borderId="52" xfId="0" applyBorder="1" applyProtection="1">
      <alignment vertical="center"/>
      <protection hidden="1"/>
    </xf>
    <xf numFmtId="38" fontId="41" fillId="0" borderId="16" xfId="2" applyFont="1" applyFill="1" applyBorder="1" applyProtection="1">
      <alignment vertical="center"/>
      <protection hidden="1"/>
    </xf>
    <xf numFmtId="0" fontId="11" fillId="0" borderId="28" xfId="0" applyFont="1" applyBorder="1" applyProtection="1">
      <alignment vertical="center"/>
      <protection hidden="1"/>
    </xf>
    <xf numFmtId="38" fontId="3" fillId="0" borderId="28" xfId="2" applyFont="1" applyFill="1" applyBorder="1" applyProtection="1">
      <alignment vertical="center"/>
      <protection hidden="1"/>
    </xf>
    <xf numFmtId="0" fontId="0" fillId="0" borderId="0" xfId="0" applyAlignment="1" applyProtection="1">
      <alignment vertical="center" wrapText="1"/>
      <protection hidden="1"/>
    </xf>
    <xf numFmtId="178" fontId="83" fillId="6" borderId="59" xfId="0" applyNumberFormat="1" applyFont="1" applyFill="1" applyBorder="1" applyAlignment="1" applyProtection="1">
      <alignment horizontal="center" vertical="center"/>
      <protection hidden="1"/>
    </xf>
    <xf numFmtId="38" fontId="56" fillId="0" borderId="0" xfId="2" quotePrefix="1" applyFont="1" applyFill="1" applyAlignment="1" applyProtection="1">
      <alignment horizontal="left" vertical="center"/>
      <protection hidden="1"/>
    </xf>
    <xf numFmtId="38" fontId="55" fillId="0" borderId="0" xfId="2" quotePrefix="1" applyFont="1" applyFill="1" applyAlignment="1" applyProtection="1">
      <alignment horizontal="left" vertical="center"/>
      <protection hidden="1"/>
    </xf>
    <xf numFmtId="0" fontId="23" fillId="6" borderId="0" xfId="0" applyFont="1" applyFill="1" applyProtection="1">
      <alignment vertical="center"/>
      <protection hidden="1"/>
    </xf>
    <xf numFmtId="0" fontId="41" fillId="6" borderId="17" xfId="0" applyFont="1" applyFill="1" applyBorder="1" applyAlignment="1" applyProtection="1">
      <alignment horizontal="center" vertical="center"/>
      <protection hidden="1"/>
    </xf>
    <xf numFmtId="0" fontId="54" fillId="6" borderId="0" xfId="0" applyFont="1" applyFill="1" applyProtection="1">
      <alignment vertical="center"/>
      <protection hidden="1"/>
    </xf>
    <xf numFmtId="0" fontId="3" fillId="6" borderId="4" xfId="0" applyFont="1" applyFill="1" applyBorder="1" applyProtection="1">
      <alignment vertical="center"/>
      <protection hidden="1"/>
    </xf>
    <xf numFmtId="0" fontId="3" fillId="6" borderId="0" xfId="0" applyFont="1" applyFill="1" applyProtection="1">
      <alignment vertical="center"/>
      <protection hidden="1"/>
    </xf>
    <xf numFmtId="0" fontId="51" fillId="6" borderId="0" xfId="0" applyFont="1" applyFill="1" applyProtection="1">
      <alignment vertical="center"/>
      <protection hidden="1"/>
    </xf>
    <xf numFmtId="0" fontId="3" fillId="6" borderId="5" xfId="0" applyFont="1" applyFill="1" applyBorder="1" applyProtection="1">
      <alignment vertical="center"/>
      <protection hidden="1"/>
    </xf>
    <xf numFmtId="0" fontId="15" fillId="6" borderId="0" xfId="0" applyFont="1" applyFill="1" applyProtection="1">
      <alignment vertical="center"/>
      <protection hidden="1"/>
    </xf>
    <xf numFmtId="0" fontId="15" fillId="4" borderId="0" xfId="0" applyFont="1" applyFill="1" applyProtection="1">
      <alignment vertical="center"/>
      <protection hidden="1"/>
    </xf>
    <xf numFmtId="0" fontId="41" fillId="6" borderId="0" xfId="0" applyFont="1" applyFill="1" applyProtection="1">
      <alignment vertical="center"/>
      <protection hidden="1"/>
    </xf>
    <xf numFmtId="0" fontId="50" fillId="4" borderId="35" xfId="0" applyFont="1" applyFill="1" applyBorder="1" applyProtection="1">
      <alignment vertical="center"/>
      <protection hidden="1"/>
    </xf>
    <xf numFmtId="0" fontId="41" fillId="6" borderId="0" xfId="0" applyFont="1" applyFill="1" applyAlignment="1" applyProtection="1">
      <alignment horizontal="left" vertical="center"/>
      <protection hidden="1"/>
    </xf>
    <xf numFmtId="0" fontId="51" fillId="6" borderId="0" xfId="0" applyFont="1" applyFill="1" applyAlignment="1" applyProtection="1">
      <alignment horizontal="left" vertical="center"/>
      <protection hidden="1"/>
    </xf>
    <xf numFmtId="0" fontId="85" fillId="6" borderId="0" xfId="0" applyFont="1" applyFill="1" applyProtection="1">
      <alignment vertical="center"/>
      <protection hidden="1"/>
    </xf>
    <xf numFmtId="0" fontId="0" fillId="18" borderId="0" xfId="0" applyFill="1" applyProtection="1">
      <alignment vertical="center"/>
      <protection hidden="1"/>
    </xf>
    <xf numFmtId="0" fontId="41" fillId="18" borderId="0" xfId="0" applyFont="1" applyFill="1" applyAlignment="1" applyProtection="1">
      <alignment horizontal="left" vertical="center"/>
      <protection hidden="1"/>
    </xf>
    <xf numFmtId="0" fontId="51" fillId="18" borderId="0" xfId="0" applyFont="1" applyFill="1" applyAlignment="1" applyProtection="1">
      <alignment horizontal="left" vertical="center"/>
      <protection hidden="1"/>
    </xf>
    <xf numFmtId="0" fontId="0" fillId="0" borderId="4" xfId="0" applyBorder="1" applyProtection="1">
      <alignment vertical="center"/>
      <protection hidden="1"/>
    </xf>
    <xf numFmtId="0" fontId="60" fillId="6" borderId="0" xfId="0" applyFont="1" applyFill="1" applyProtection="1">
      <alignment vertical="center"/>
      <protection hidden="1"/>
    </xf>
    <xf numFmtId="0" fontId="59" fillId="6" borderId="0" xfId="0" applyFont="1" applyFill="1" applyProtection="1">
      <alignment vertical="center"/>
      <protection hidden="1"/>
    </xf>
    <xf numFmtId="0" fontId="86" fillId="6" borderId="0" xfId="0" applyFont="1" applyFill="1" applyProtection="1">
      <alignment vertical="center"/>
      <protection hidden="1"/>
    </xf>
    <xf numFmtId="38" fontId="0" fillId="6" borderId="63" xfId="2" applyFont="1" applyFill="1" applyBorder="1" applyAlignment="1" applyProtection="1">
      <alignment horizontal="center" vertical="center"/>
      <protection hidden="1"/>
    </xf>
    <xf numFmtId="0" fontId="51" fillId="10" borderId="52" xfId="0" applyFont="1" applyFill="1" applyBorder="1" applyAlignment="1" applyProtection="1">
      <alignment horizontal="center" vertical="center" wrapText="1"/>
      <protection hidden="1"/>
    </xf>
    <xf numFmtId="0" fontId="51" fillId="10" borderId="51" xfId="0" applyFont="1" applyFill="1" applyBorder="1" applyAlignment="1" applyProtection="1">
      <alignment horizontal="center" vertical="center"/>
      <protection hidden="1"/>
    </xf>
    <xf numFmtId="0" fontId="0" fillId="10" borderId="52" xfId="0" applyFill="1" applyBorder="1" applyAlignment="1" applyProtection="1">
      <alignment horizontal="center" vertical="center"/>
      <protection hidden="1"/>
    </xf>
    <xf numFmtId="0" fontId="0" fillId="12" borderId="60" xfId="0" applyFill="1" applyBorder="1" applyAlignment="1" applyProtection="1">
      <alignment horizontal="center" vertical="center"/>
      <protection hidden="1"/>
    </xf>
    <xf numFmtId="0" fontId="0" fillId="12" borderId="64" xfId="0" applyFill="1" applyBorder="1" applyAlignment="1" applyProtection="1">
      <alignment horizontal="center" vertical="center"/>
      <protection hidden="1"/>
    </xf>
    <xf numFmtId="0" fontId="87" fillId="6" borderId="0" xfId="0" applyFont="1" applyFill="1" applyProtection="1">
      <alignment vertical="center"/>
      <protection hidden="1"/>
    </xf>
    <xf numFmtId="0" fontId="87" fillId="6" borderId="0" xfId="0" applyFont="1" applyFill="1" applyAlignment="1" applyProtection="1">
      <alignment horizontal="left" vertical="center"/>
      <protection hidden="1"/>
    </xf>
    <xf numFmtId="0" fontId="71" fillId="6" borderId="80" xfId="0" quotePrefix="1" applyFont="1" applyFill="1" applyBorder="1" applyAlignment="1" applyProtection="1">
      <alignment horizontal="center" vertical="center" wrapText="1"/>
      <protection locked="0"/>
    </xf>
    <xf numFmtId="0" fontId="72" fillId="6" borderId="83" xfId="0" applyFont="1" applyFill="1" applyBorder="1" applyProtection="1">
      <alignment vertical="center"/>
      <protection locked="0"/>
    </xf>
    <xf numFmtId="0" fontId="71" fillId="6" borderId="83" xfId="0" quotePrefix="1" applyFont="1" applyFill="1" applyBorder="1" applyAlignment="1" applyProtection="1">
      <alignment horizontal="center" vertical="center" wrapText="1"/>
      <protection locked="0"/>
    </xf>
    <xf numFmtId="0" fontId="72" fillId="6" borderId="86" xfId="0" applyFont="1" applyFill="1" applyBorder="1" applyProtection="1">
      <alignment vertical="center"/>
      <protection locked="0"/>
    </xf>
    <xf numFmtId="0" fontId="71" fillId="6" borderId="88" xfId="0" quotePrefix="1" applyFont="1" applyFill="1" applyBorder="1" applyAlignment="1" applyProtection="1">
      <alignment horizontal="center" vertical="center" wrapText="1"/>
      <protection locked="0"/>
    </xf>
    <xf numFmtId="0" fontId="69" fillId="6" borderId="89" xfId="0" quotePrefix="1" applyFont="1" applyFill="1" applyBorder="1" applyAlignment="1" applyProtection="1">
      <alignment horizontal="center" vertical="center" wrapText="1"/>
      <protection locked="0"/>
    </xf>
    <xf numFmtId="0" fontId="72" fillId="6" borderId="90" xfId="0" applyFont="1" applyFill="1" applyBorder="1" applyProtection="1">
      <alignment vertical="center"/>
      <protection locked="0"/>
    </xf>
    <xf numFmtId="9" fontId="41" fillId="0" borderId="17" xfId="1" applyFont="1" applyBorder="1" applyAlignment="1" applyProtection="1">
      <alignment horizontal="center" vertical="center"/>
      <protection hidden="1"/>
    </xf>
    <xf numFmtId="0" fontId="47" fillId="6" borderId="41" xfId="0" applyFont="1" applyFill="1" applyBorder="1" applyAlignment="1" applyProtection="1">
      <alignment horizontal="center" vertical="center" wrapText="1"/>
      <protection locked="0"/>
    </xf>
    <xf numFmtId="178" fontId="41" fillId="0" borderId="55" xfId="0" applyNumberFormat="1" applyFont="1" applyBorder="1" applyAlignment="1" applyProtection="1">
      <alignment horizontal="center" vertical="center"/>
      <protection locked="0"/>
    </xf>
    <xf numFmtId="178" fontId="49" fillId="0" borderId="55" xfId="0" applyNumberFormat="1" applyFont="1" applyBorder="1" applyAlignment="1" applyProtection="1">
      <alignment horizontal="center" vertical="center"/>
      <protection locked="0"/>
    </xf>
    <xf numFmtId="178" fontId="41" fillId="0" borderId="54" xfId="0" applyNumberFormat="1" applyFont="1" applyBorder="1" applyAlignment="1" applyProtection="1">
      <alignment horizontal="center" vertical="center"/>
      <protection locked="0"/>
    </xf>
    <xf numFmtId="178" fontId="49" fillId="0" borderId="54" xfId="0" applyNumberFormat="1" applyFont="1" applyBorder="1" applyAlignment="1" applyProtection="1">
      <alignment horizontal="center" vertical="center"/>
      <protection locked="0"/>
    </xf>
    <xf numFmtId="0" fontId="41" fillId="0" borderId="56" xfId="0" applyFont="1" applyBorder="1" applyAlignment="1" applyProtection="1">
      <alignment horizontal="center" vertical="center"/>
      <protection locked="0"/>
    </xf>
    <xf numFmtId="0" fontId="49" fillId="0" borderId="56" xfId="0" applyFont="1" applyBorder="1" applyAlignment="1" applyProtection="1">
      <alignment horizontal="center" vertical="center"/>
      <protection locked="0"/>
    </xf>
    <xf numFmtId="0" fontId="0" fillId="0" borderId="32" xfId="0" applyBorder="1" applyAlignment="1" applyProtection="1">
      <alignment horizontal="center" vertical="center"/>
      <protection locked="0"/>
    </xf>
    <xf numFmtId="38" fontId="0" fillId="0" borderId="32" xfId="2" applyFont="1" applyBorder="1" applyProtection="1">
      <alignment vertical="center"/>
      <protection locked="0"/>
    </xf>
    <xf numFmtId="38" fontId="88" fillId="0" borderId="0" xfId="2" applyFont="1" applyFill="1" applyBorder="1" applyAlignment="1">
      <alignment horizontal="left" vertical="center"/>
    </xf>
    <xf numFmtId="0" fontId="89" fillId="0" borderId="0" xfId="0" applyFont="1" applyProtection="1">
      <alignment vertical="center"/>
      <protection hidden="1"/>
    </xf>
    <xf numFmtId="0" fontId="6" fillId="6" borderId="2" xfId="0" applyFont="1" applyFill="1" applyBorder="1" applyProtection="1">
      <alignment vertical="center"/>
      <protection hidden="1"/>
    </xf>
    <xf numFmtId="0" fontId="16" fillId="6" borderId="0" xfId="0" applyFont="1" applyFill="1" applyProtection="1">
      <alignment vertical="center"/>
      <protection hidden="1"/>
    </xf>
    <xf numFmtId="0" fontId="6" fillId="6" borderId="0" xfId="0" applyFont="1" applyFill="1" applyProtection="1">
      <alignment vertical="center"/>
      <protection hidden="1"/>
    </xf>
    <xf numFmtId="0" fontId="17" fillId="6" borderId="0" xfId="0" applyFont="1" applyFill="1" applyProtection="1">
      <alignment vertical="center"/>
      <protection hidden="1"/>
    </xf>
    <xf numFmtId="0" fontId="6" fillId="6" borderId="7" xfId="0" applyFont="1" applyFill="1" applyBorder="1" applyProtection="1">
      <alignment vertical="center"/>
      <protection hidden="1"/>
    </xf>
    <xf numFmtId="0" fontId="25" fillId="0" borderId="30" xfId="0" applyFont="1" applyBorder="1" applyAlignment="1" applyProtection="1">
      <alignment horizontal="center" vertical="center" wrapText="1"/>
      <protection locked="0"/>
    </xf>
    <xf numFmtId="0" fontId="25" fillId="0" borderId="33" xfId="0" applyFont="1" applyBorder="1" applyAlignment="1" applyProtection="1">
      <alignment horizontal="center" vertical="center" wrapText="1"/>
      <protection locked="0"/>
    </xf>
    <xf numFmtId="0" fontId="25" fillId="0" borderId="35" xfId="0" applyFont="1" applyBorder="1" applyAlignment="1" applyProtection="1">
      <alignment horizontal="center" vertical="center" wrapText="1"/>
      <protection locked="0"/>
    </xf>
    <xf numFmtId="0" fontId="69" fillId="15" borderId="72" xfId="0" quotePrefix="1" applyFont="1" applyFill="1" applyBorder="1" applyAlignment="1" applyProtection="1">
      <alignment horizontal="center" vertical="center" wrapText="1"/>
      <protection locked="0"/>
    </xf>
    <xf numFmtId="0" fontId="69" fillId="15" borderId="73" xfId="0" quotePrefix="1" applyFont="1" applyFill="1" applyBorder="1" applyAlignment="1" applyProtection="1">
      <alignment horizontal="center" vertical="center" wrapText="1"/>
      <protection locked="0"/>
    </xf>
    <xf numFmtId="0" fontId="69" fillId="15" borderId="43" xfId="0" quotePrefix="1" applyFont="1" applyFill="1" applyBorder="1" applyAlignment="1" applyProtection="1">
      <alignment horizontal="center" vertical="center" wrapText="1"/>
      <protection locked="0"/>
    </xf>
    <xf numFmtId="0" fontId="69" fillId="5" borderId="72" xfId="0" quotePrefix="1" applyFont="1" applyFill="1" applyBorder="1" applyAlignment="1" applyProtection="1">
      <alignment horizontal="center" vertical="center" wrapText="1"/>
      <protection locked="0"/>
    </xf>
    <xf numFmtId="0" fontId="69" fillId="5" borderId="73" xfId="0" quotePrefix="1" applyFont="1" applyFill="1" applyBorder="1" applyAlignment="1" applyProtection="1">
      <alignment horizontal="center" vertical="center" wrapText="1"/>
      <protection locked="0"/>
    </xf>
    <xf numFmtId="0" fontId="69" fillId="5" borderId="43" xfId="0" quotePrefix="1" applyFont="1" applyFill="1" applyBorder="1" applyAlignment="1" applyProtection="1">
      <alignment horizontal="center" vertical="center" wrapText="1"/>
      <protection locked="0"/>
    </xf>
    <xf numFmtId="38" fontId="11" fillId="0" borderId="16" xfId="2" applyFont="1" applyBorder="1" applyAlignment="1" applyProtection="1">
      <alignment horizontal="left" vertical="center" wrapText="1"/>
      <protection locked="0"/>
    </xf>
    <xf numFmtId="38" fontId="11" fillId="0" borderId="28" xfId="2" applyFont="1" applyBorder="1" applyAlignment="1" applyProtection="1">
      <alignment horizontal="left" vertical="center" wrapText="1"/>
      <protection locked="0"/>
    </xf>
    <xf numFmtId="38" fontId="11" fillId="0" borderId="52" xfId="2" applyFont="1" applyBorder="1" applyAlignment="1" applyProtection="1">
      <alignment horizontal="left" vertical="center" wrapText="1"/>
      <protection locked="0"/>
    </xf>
    <xf numFmtId="0" fontId="70" fillId="6" borderId="35" xfId="0" applyFont="1" applyFill="1" applyBorder="1" applyAlignment="1" applyProtection="1">
      <alignment horizontal="left" vertical="center"/>
      <protection hidden="1"/>
    </xf>
    <xf numFmtId="0" fontId="70" fillId="6" borderId="19" xfId="0" applyFont="1" applyFill="1" applyBorder="1" applyAlignment="1" applyProtection="1">
      <alignment horizontal="left" vertical="center"/>
      <protection hidden="1"/>
    </xf>
    <xf numFmtId="0" fontId="70" fillId="6" borderId="75" xfId="0" applyFont="1" applyFill="1" applyBorder="1" applyAlignment="1" applyProtection="1">
      <alignment horizontal="left" vertical="center"/>
      <protection hidden="1"/>
    </xf>
    <xf numFmtId="38" fontId="0" fillId="6" borderId="16" xfId="2" applyFont="1" applyFill="1" applyBorder="1" applyAlignment="1" applyProtection="1">
      <alignment horizontal="center" vertical="center"/>
      <protection hidden="1"/>
    </xf>
    <xf numFmtId="38" fontId="0" fillId="6" borderId="52" xfId="2" applyFont="1" applyFill="1" applyBorder="1" applyAlignment="1" applyProtection="1">
      <alignment horizontal="center" vertical="center"/>
      <protection hidden="1"/>
    </xf>
    <xf numFmtId="38" fontId="0" fillId="6" borderId="35" xfId="2" applyFont="1" applyFill="1" applyBorder="1" applyAlignment="1" applyProtection="1">
      <alignment horizontal="center" vertical="center"/>
      <protection hidden="1"/>
    </xf>
    <xf numFmtId="38" fontId="0" fillId="6" borderId="19" xfId="2" applyFont="1" applyFill="1" applyBorder="1" applyAlignment="1" applyProtection="1">
      <alignment horizontal="center" vertical="center"/>
      <protection hidden="1"/>
    </xf>
    <xf numFmtId="38" fontId="0" fillId="6" borderId="75" xfId="2" applyFont="1" applyFill="1" applyBorder="1" applyAlignment="1" applyProtection="1">
      <alignment horizontal="center" vertical="center"/>
      <protection hidden="1"/>
    </xf>
    <xf numFmtId="0" fontId="40" fillId="16" borderId="46" xfId="0" applyFont="1" applyFill="1" applyBorder="1" applyAlignment="1" applyProtection="1">
      <alignment horizontal="left" vertical="center" wrapText="1"/>
      <protection hidden="1"/>
    </xf>
    <xf numFmtId="0" fontId="40" fillId="16" borderId="53" xfId="0" applyFont="1" applyFill="1" applyBorder="1" applyAlignment="1" applyProtection="1">
      <alignment horizontal="left" vertical="center" wrapText="1"/>
      <protection hidden="1"/>
    </xf>
    <xf numFmtId="0" fontId="40" fillId="16" borderId="51" xfId="0" applyFont="1" applyFill="1" applyBorder="1" applyAlignment="1" applyProtection="1">
      <alignment horizontal="left" vertical="center" wrapText="1"/>
      <protection hidden="1"/>
    </xf>
    <xf numFmtId="38" fontId="11" fillId="0" borderId="34" xfId="2" applyFont="1" applyBorder="1" applyAlignment="1" applyProtection="1">
      <alignment horizontal="left" vertical="center" wrapText="1"/>
      <protection locked="0"/>
    </xf>
    <xf numFmtId="38" fontId="0" fillId="6" borderId="63" xfId="2" applyFont="1" applyFill="1" applyBorder="1" applyAlignment="1" applyProtection="1">
      <alignment horizontal="center" vertical="center"/>
      <protection hidden="1"/>
    </xf>
    <xf numFmtId="38" fontId="0" fillId="6" borderId="71" xfId="2" applyFont="1" applyFill="1" applyBorder="1" applyAlignment="1" applyProtection="1">
      <alignment horizontal="center" vertical="center"/>
      <protection hidden="1"/>
    </xf>
    <xf numFmtId="38" fontId="0" fillId="6" borderId="7" xfId="2" applyFont="1" applyFill="1" applyBorder="1" applyAlignment="1" applyProtection="1">
      <alignment horizontal="center" vertical="center"/>
      <protection hidden="1"/>
    </xf>
    <xf numFmtId="38" fontId="0" fillId="6" borderId="8" xfId="2" applyFont="1" applyFill="1" applyBorder="1" applyAlignment="1" applyProtection="1">
      <alignment horizontal="center" vertical="center"/>
      <protection hidden="1"/>
    </xf>
    <xf numFmtId="38" fontId="0" fillId="6" borderId="99" xfId="2" applyFont="1" applyFill="1" applyBorder="1" applyAlignment="1" applyProtection="1">
      <alignment horizontal="center" vertical="center"/>
      <protection hidden="1"/>
    </xf>
    <xf numFmtId="38" fontId="0" fillId="6" borderId="96" xfId="2" applyFont="1" applyFill="1" applyBorder="1" applyAlignment="1" applyProtection="1">
      <alignment horizontal="center" vertical="center"/>
      <protection hidden="1"/>
    </xf>
    <xf numFmtId="38" fontId="0" fillId="6" borderId="97" xfId="2" applyFont="1" applyFill="1" applyBorder="1" applyAlignment="1" applyProtection="1">
      <alignment horizontal="center" vertical="center"/>
      <protection hidden="1"/>
    </xf>
    <xf numFmtId="38" fontId="0" fillId="6" borderId="46" xfId="2" applyFont="1" applyFill="1" applyBorder="1" applyAlignment="1" applyProtection="1">
      <alignment horizontal="center" vertical="center"/>
      <protection hidden="1"/>
    </xf>
    <xf numFmtId="38" fontId="0" fillId="6" borderId="53" xfId="2" applyFont="1" applyFill="1" applyBorder="1" applyAlignment="1" applyProtection="1">
      <alignment horizontal="center" vertical="center"/>
      <protection hidden="1"/>
    </xf>
    <xf numFmtId="38" fontId="0" fillId="6" borderId="95" xfId="2" applyFont="1" applyFill="1" applyBorder="1" applyAlignment="1" applyProtection="1">
      <alignment horizontal="center" vertical="center"/>
      <protection hidden="1"/>
    </xf>
    <xf numFmtId="38" fontId="11" fillId="0" borderId="30" xfId="2" applyFont="1" applyBorder="1" applyAlignment="1" applyProtection="1">
      <alignment horizontal="left" vertical="center"/>
      <protection locked="0"/>
    </xf>
    <xf numFmtId="38" fontId="11" fillId="0" borderId="33" xfId="2" applyFont="1" applyBorder="1" applyAlignment="1" applyProtection="1">
      <alignment horizontal="left" vertical="center"/>
      <protection locked="0"/>
    </xf>
    <xf numFmtId="38" fontId="11" fillId="0" borderId="35" xfId="2" applyFont="1" applyBorder="1" applyAlignment="1" applyProtection="1">
      <alignment horizontal="left" vertical="center"/>
      <protection locked="0"/>
    </xf>
    <xf numFmtId="0" fontId="47" fillId="6" borderId="35" xfId="0" applyFont="1" applyFill="1" applyBorder="1" applyAlignment="1" applyProtection="1">
      <alignment horizontal="left" vertical="center"/>
      <protection hidden="1"/>
    </xf>
    <xf numFmtId="0" fontId="47" fillId="6" borderId="19" xfId="0" applyFont="1" applyFill="1" applyBorder="1" applyAlignment="1" applyProtection="1">
      <alignment horizontal="left" vertical="center"/>
      <protection hidden="1"/>
    </xf>
    <xf numFmtId="0" fontId="47" fillId="6" borderId="75" xfId="0" applyFont="1" applyFill="1" applyBorder="1" applyAlignment="1" applyProtection="1">
      <alignment horizontal="left" vertical="center"/>
      <protection hidden="1"/>
    </xf>
    <xf numFmtId="38" fontId="11" fillId="0" borderId="16" xfId="2" applyFont="1" applyBorder="1" applyAlignment="1" applyProtection="1">
      <alignment horizontal="left" vertical="center"/>
      <protection locked="0"/>
    </xf>
    <xf numFmtId="38" fontId="11" fillId="0" borderId="34" xfId="2" applyFont="1" applyBorder="1" applyAlignment="1" applyProtection="1">
      <alignment horizontal="left" vertical="center"/>
      <protection locked="0"/>
    </xf>
    <xf numFmtId="38" fontId="11" fillId="0" borderId="52" xfId="2" applyFont="1" applyBorder="1" applyAlignment="1" applyProtection="1">
      <alignment horizontal="left" vertical="center"/>
      <protection locked="0"/>
    </xf>
    <xf numFmtId="0" fontId="0" fillId="0" borderId="16" xfId="0" applyBorder="1" applyAlignment="1" applyProtection="1">
      <alignment horizontal="left" vertical="center" wrapText="1"/>
      <protection hidden="1"/>
    </xf>
    <xf numFmtId="0" fontId="0" fillId="0" borderId="28" xfId="0" applyBorder="1" applyAlignment="1" applyProtection="1">
      <alignment horizontal="left" vertical="center" wrapText="1"/>
      <protection hidden="1"/>
    </xf>
    <xf numFmtId="0" fontId="0" fillId="0" borderId="52" xfId="0" applyBorder="1" applyAlignment="1" applyProtection="1">
      <alignment horizontal="left" vertical="center" wrapText="1"/>
      <protection hidden="1"/>
    </xf>
    <xf numFmtId="0" fontId="0" fillId="0" borderId="0" xfId="0" applyAlignment="1" applyProtection="1">
      <alignment horizontal="left" vertical="center" wrapText="1"/>
      <protection hidden="1"/>
    </xf>
    <xf numFmtId="0" fontId="50" fillId="12" borderId="32" xfId="0" applyFont="1" applyFill="1" applyBorder="1" applyAlignment="1" applyProtection="1">
      <alignment horizontal="center" vertical="center" wrapText="1"/>
      <protection hidden="1"/>
    </xf>
    <xf numFmtId="0" fontId="50" fillId="12" borderId="16" xfId="0" applyFont="1" applyFill="1" applyBorder="1" applyAlignment="1" applyProtection="1">
      <alignment horizontal="center" vertical="center"/>
      <protection hidden="1"/>
    </xf>
    <xf numFmtId="0" fontId="51" fillId="10" borderId="32" xfId="0" applyFont="1" applyFill="1" applyBorder="1" applyAlignment="1" applyProtection="1">
      <alignment horizontal="center" vertical="center" wrapText="1"/>
      <protection hidden="1"/>
    </xf>
    <xf numFmtId="0" fontId="51" fillId="10" borderId="52" xfId="0" applyFont="1" applyFill="1" applyBorder="1" applyAlignment="1" applyProtection="1">
      <alignment horizontal="center" vertical="center" wrapText="1"/>
      <protection hidden="1"/>
    </xf>
    <xf numFmtId="0" fontId="51" fillId="10" borderId="46" xfId="0" applyFont="1" applyFill="1" applyBorder="1" applyAlignment="1" applyProtection="1">
      <alignment horizontal="center" vertical="center" wrapText="1"/>
      <protection hidden="1"/>
    </xf>
    <xf numFmtId="0" fontId="51" fillId="10" borderId="51" xfId="0" applyFont="1" applyFill="1" applyBorder="1" applyAlignment="1" applyProtection="1">
      <alignment horizontal="center" vertical="center"/>
      <protection hidden="1"/>
    </xf>
    <xf numFmtId="0" fontId="55" fillId="0" borderId="0" xfId="0" applyFont="1" applyAlignment="1" applyProtection="1">
      <alignment horizontal="left" vertical="center" wrapText="1"/>
      <protection hidden="1"/>
    </xf>
    <xf numFmtId="0" fontId="55" fillId="0" borderId="19" xfId="0" applyFont="1" applyBorder="1" applyAlignment="1" applyProtection="1">
      <alignment horizontal="left" vertical="center" wrapText="1"/>
      <protection hidden="1"/>
    </xf>
    <xf numFmtId="0" fontId="51" fillId="0" borderId="19" xfId="0" applyFont="1" applyBorder="1" applyAlignment="1" applyProtection="1">
      <alignment horizontal="left" vertical="center" wrapText="1"/>
      <protection hidden="1"/>
    </xf>
    <xf numFmtId="0" fontId="50" fillId="12" borderId="32" xfId="0" applyFont="1" applyFill="1" applyBorder="1" applyAlignment="1" applyProtection="1">
      <alignment horizontal="center" vertical="center"/>
      <protection hidden="1"/>
    </xf>
    <xf numFmtId="0" fontId="50" fillId="12" borderId="16" xfId="0" applyFont="1" applyFill="1" applyBorder="1" applyAlignment="1" applyProtection="1">
      <alignment horizontal="center" vertical="center" wrapText="1"/>
      <protection hidden="1"/>
    </xf>
    <xf numFmtId="0" fontId="61" fillId="0" borderId="19" xfId="0" applyFont="1" applyBorder="1" applyAlignment="1" applyProtection="1">
      <alignment horizontal="left" vertical="center" wrapText="1"/>
      <protection hidden="1"/>
    </xf>
    <xf numFmtId="0" fontId="61" fillId="0" borderId="75" xfId="0" applyFont="1" applyBorder="1" applyAlignment="1" applyProtection="1">
      <alignment horizontal="left" vertical="center" wrapText="1"/>
      <protection hidden="1"/>
    </xf>
    <xf numFmtId="0" fontId="41" fillId="0" borderId="19" xfId="0" applyFont="1" applyBorder="1" applyAlignment="1" applyProtection="1">
      <alignment horizontal="left" vertical="center" wrapText="1"/>
      <protection hidden="1"/>
    </xf>
    <xf numFmtId="0" fontId="41" fillId="0" borderId="75" xfId="0" applyFont="1" applyBorder="1" applyAlignment="1" applyProtection="1">
      <alignment horizontal="left" vertical="center"/>
      <protection hidden="1"/>
    </xf>
    <xf numFmtId="0" fontId="0" fillId="10" borderId="16" xfId="0" applyFill="1" applyBorder="1" applyAlignment="1" applyProtection="1">
      <alignment horizontal="center" vertical="center" wrapText="1"/>
      <protection hidden="1"/>
    </xf>
    <xf numFmtId="0" fontId="0" fillId="10" borderId="52" xfId="0" applyFill="1" applyBorder="1" applyAlignment="1" applyProtection="1">
      <alignment horizontal="center" vertical="center"/>
      <protection hidden="1"/>
    </xf>
    <xf numFmtId="0" fontId="51" fillId="10" borderId="46" xfId="0" applyFont="1" applyFill="1" applyBorder="1" applyAlignment="1" applyProtection="1">
      <alignment horizontal="center" vertical="center"/>
      <protection hidden="1"/>
    </xf>
    <xf numFmtId="0" fontId="51" fillId="10" borderId="53" xfId="0" applyFont="1" applyFill="1" applyBorder="1" applyAlignment="1" applyProtection="1">
      <alignment horizontal="center" vertical="center"/>
      <protection hidden="1"/>
    </xf>
    <xf numFmtId="0" fontId="0" fillId="10" borderId="16" xfId="0" applyFill="1" applyBorder="1" applyAlignment="1" applyProtection="1">
      <alignment horizontal="center" vertical="center"/>
      <protection hidden="1"/>
    </xf>
    <xf numFmtId="0" fontId="51" fillId="12" borderId="16" xfId="0" applyFont="1" applyFill="1" applyBorder="1" applyAlignment="1" applyProtection="1">
      <alignment horizontal="center" vertical="center"/>
      <protection hidden="1"/>
    </xf>
    <xf numFmtId="0" fontId="51" fillId="12" borderId="52" xfId="0" applyFont="1" applyFill="1" applyBorder="1" applyAlignment="1" applyProtection="1">
      <alignment horizontal="center" vertical="center"/>
      <protection hidden="1"/>
    </xf>
    <xf numFmtId="0" fontId="0" fillId="12" borderId="30" xfId="0" applyFill="1" applyBorder="1" applyAlignment="1" applyProtection="1">
      <alignment horizontal="center" vertical="center"/>
      <protection hidden="1"/>
    </xf>
    <xf numFmtId="0" fontId="0" fillId="12" borderId="35" xfId="0" applyFill="1" applyBorder="1" applyAlignment="1" applyProtection="1">
      <alignment horizontal="center" vertical="center"/>
      <protection hidden="1"/>
    </xf>
    <xf numFmtId="0" fontId="0" fillId="12" borderId="76" xfId="0" applyFill="1" applyBorder="1" applyAlignment="1" applyProtection="1">
      <alignment horizontal="center" vertical="center"/>
      <protection hidden="1"/>
    </xf>
    <xf numFmtId="0" fontId="0" fillId="12" borderId="77" xfId="0" applyFill="1" applyBorder="1" applyAlignment="1" applyProtection="1">
      <alignment horizontal="center" vertical="center"/>
      <protection hidden="1"/>
    </xf>
    <xf numFmtId="0" fontId="0" fillId="12" borderId="79" xfId="0" applyFill="1" applyBorder="1" applyAlignment="1" applyProtection="1">
      <alignment horizontal="center" vertical="center"/>
      <protection hidden="1"/>
    </xf>
    <xf numFmtId="0" fontId="0" fillId="12" borderId="47" xfId="0" applyFill="1" applyBorder="1" applyAlignment="1" applyProtection="1">
      <alignment horizontal="center" vertical="center"/>
      <protection hidden="1"/>
    </xf>
    <xf numFmtId="0" fontId="0" fillId="12" borderId="49" xfId="0" applyFill="1" applyBorder="1" applyAlignment="1" applyProtection="1">
      <alignment horizontal="center" vertical="center"/>
      <protection hidden="1"/>
    </xf>
    <xf numFmtId="0" fontId="0" fillId="11" borderId="77" xfId="0" applyFill="1" applyBorder="1" applyAlignment="1" applyProtection="1">
      <alignment horizontal="center" vertical="center"/>
      <protection hidden="1"/>
    </xf>
    <xf numFmtId="0" fontId="0" fillId="11" borderId="79" xfId="0" applyFill="1" applyBorder="1" applyAlignment="1" applyProtection="1">
      <alignment horizontal="center" vertical="center"/>
      <protection hidden="1"/>
    </xf>
    <xf numFmtId="0" fontId="0" fillId="12" borderId="76" xfId="0" applyFill="1" applyBorder="1" applyAlignment="1" applyProtection="1">
      <alignment horizontal="right" vertical="center"/>
      <protection hidden="1"/>
    </xf>
    <xf numFmtId="0" fontId="0" fillId="12" borderId="77" xfId="0" applyFill="1" applyBorder="1" applyAlignment="1" applyProtection="1">
      <alignment horizontal="right" vertical="center"/>
      <protection hidden="1"/>
    </xf>
    <xf numFmtId="0" fontId="0" fillId="12" borderId="77" xfId="0" applyFill="1" applyBorder="1" applyAlignment="1" applyProtection="1">
      <alignment horizontal="left" vertical="center"/>
      <protection hidden="1"/>
    </xf>
    <xf numFmtId="0" fontId="0" fillId="12" borderId="79" xfId="0" applyFill="1" applyBorder="1" applyAlignment="1" applyProtection="1">
      <alignment horizontal="left" vertical="center"/>
      <protection hidden="1"/>
    </xf>
    <xf numFmtId="0" fontId="0" fillId="12" borderId="3" xfId="0" applyFill="1" applyBorder="1" applyAlignment="1" applyProtection="1">
      <alignment horizontal="center" vertical="center" wrapText="1"/>
      <protection hidden="1"/>
    </xf>
    <xf numFmtId="0" fontId="0" fillId="12" borderId="75" xfId="0" applyFill="1" applyBorder="1" applyAlignment="1" applyProtection="1">
      <alignment horizontal="center" vertical="center"/>
      <protection hidden="1"/>
    </xf>
    <xf numFmtId="0" fontId="0" fillId="12" borderId="47" xfId="0" applyFill="1" applyBorder="1" applyAlignment="1" applyProtection="1">
      <alignment horizontal="center" vertical="center" wrapText="1"/>
      <protection hidden="1"/>
    </xf>
    <xf numFmtId="0" fontId="0" fillId="12" borderId="49" xfId="0" applyFill="1" applyBorder="1" applyAlignment="1" applyProtection="1">
      <alignment horizontal="center" vertical="center" wrapText="1"/>
      <protection hidden="1"/>
    </xf>
    <xf numFmtId="0" fontId="0" fillId="12" borderId="76" xfId="0" applyFill="1" applyBorder="1" applyAlignment="1" applyProtection="1">
      <alignment horizontal="center" vertical="center" wrapText="1"/>
      <protection hidden="1"/>
    </xf>
    <xf numFmtId="0" fontId="0" fillId="12" borderId="77" xfId="0" applyFill="1" applyBorder="1" applyAlignment="1" applyProtection="1">
      <alignment horizontal="center" vertical="center" wrapText="1"/>
      <protection hidden="1"/>
    </xf>
    <xf numFmtId="0" fontId="0" fillId="12" borderId="79" xfId="0" applyFill="1" applyBorder="1" applyAlignment="1" applyProtection="1">
      <alignment horizontal="center" vertical="center" wrapText="1"/>
      <protection hidden="1"/>
    </xf>
    <xf numFmtId="0" fontId="0" fillId="11" borderId="76" xfId="0" applyFill="1" applyBorder="1" applyAlignment="1" applyProtection="1">
      <alignment horizontal="center" vertical="center"/>
      <protection hidden="1"/>
    </xf>
    <xf numFmtId="0" fontId="0" fillId="12" borderId="68" xfId="0" applyFill="1" applyBorder="1" applyAlignment="1" applyProtection="1">
      <alignment horizontal="center" vertical="center"/>
      <protection hidden="1"/>
    </xf>
    <xf numFmtId="0" fontId="0" fillId="12" borderId="60" xfId="0" applyFill="1" applyBorder="1" applyAlignment="1" applyProtection="1">
      <alignment horizontal="center" vertical="center"/>
      <protection hidden="1"/>
    </xf>
    <xf numFmtId="0" fontId="0" fillId="12" borderId="69" xfId="0" applyFill="1" applyBorder="1" applyAlignment="1" applyProtection="1">
      <alignment horizontal="center" vertical="center" wrapText="1"/>
      <protection hidden="1"/>
    </xf>
    <xf numFmtId="0" fontId="0" fillId="12" borderId="64" xfId="0" applyFill="1" applyBorder="1" applyAlignment="1" applyProtection="1">
      <alignment horizontal="center" vertical="center"/>
      <protection hidden="1"/>
    </xf>
    <xf numFmtId="38" fontId="56" fillId="7" borderId="23" xfId="2" applyFont="1" applyFill="1" applyBorder="1" applyAlignment="1" applyProtection="1">
      <alignment horizontal="center" vertical="center"/>
      <protection hidden="1"/>
    </xf>
    <xf numFmtId="38" fontId="56" fillId="7" borderId="104" xfId="2" applyFont="1" applyFill="1" applyBorder="1" applyAlignment="1" applyProtection="1">
      <alignment horizontal="center" vertical="center"/>
      <protection hidden="1"/>
    </xf>
    <xf numFmtId="38" fontId="56" fillId="7" borderId="78" xfId="2" applyFont="1" applyFill="1" applyBorder="1" applyAlignment="1" applyProtection="1">
      <alignment horizontal="center" vertical="center"/>
      <protection hidden="1"/>
    </xf>
    <xf numFmtId="0" fontId="0" fillId="7" borderId="58" xfId="0" applyFill="1" applyBorder="1" applyAlignment="1" applyProtection="1">
      <alignment horizontal="center" vertical="center"/>
      <protection hidden="1"/>
    </xf>
    <xf numFmtId="0" fontId="0" fillId="7" borderId="94" xfId="0"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12" borderId="8" xfId="0" applyFill="1" applyBorder="1" applyAlignment="1" applyProtection="1">
      <alignment horizontal="center" vertical="center" wrapText="1"/>
      <protection hidden="1"/>
    </xf>
    <xf numFmtId="176" fontId="6" fillId="6" borderId="0" xfId="0" applyNumberFormat="1" applyFont="1" applyFill="1" applyAlignment="1" applyProtection="1">
      <alignment horizontal="center" vertical="center"/>
      <protection hidden="1"/>
    </xf>
    <xf numFmtId="0" fontId="25" fillId="0" borderId="30" xfId="0" applyFont="1" applyBorder="1" applyAlignment="1" applyProtection="1">
      <alignment horizontal="center" vertical="center" wrapText="1"/>
      <protection hidden="1"/>
    </xf>
    <xf numFmtId="0" fontId="69" fillId="15" borderId="72" xfId="0" quotePrefix="1" applyFont="1" applyFill="1" applyBorder="1" applyAlignment="1" applyProtection="1">
      <alignment horizontal="center" vertical="center" wrapText="1"/>
      <protection hidden="1"/>
    </xf>
    <xf numFmtId="0" fontId="69" fillId="14" borderId="72" xfId="0" quotePrefix="1" applyFont="1" applyFill="1" applyBorder="1" applyAlignment="1" applyProtection="1">
      <alignment horizontal="center" vertical="center" wrapText="1"/>
      <protection hidden="1"/>
    </xf>
    <xf numFmtId="0" fontId="35" fillId="0" borderId="20" xfId="0" applyFont="1" applyBorder="1" applyAlignment="1" applyProtection="1">
      <alignment horizontal="center" vertical="center" wrapText="1"/>
      <protection hidden="1"/>
    </xf>
    <xf numFmtId="0" fontId="25" fillId="0" borderId="33" xfId="0" applyFont="1" applyBorder="1" applyAlignment="1" applyProtection="1">
      <alignment horizontal="center" vertical="center" wrapText="1"/>
      <protection hidden="1"/>
    </xf>
    <xf numFmtId="0" fontId="69" fillId="15" borderId="73" xfId="0" quotePrefix="1" applyFont="1" applyFill="1" applyBorder="1" applyAlignment="1" applyProtection="1">
      <alignment horizontal="center" vertical="center" wrapText="1"/>
      <protection hidden="1"/>
    </xf>
    <xf numFmtId="0" fontId="69" fillId="14" borderId="73" xfId="0" quotePrefix="1" applyFont="1" applyFill="1" applyBorder="1" applyAlignment="1" applyProtection="1">
      <alignment horizontal="center" vertical="center" wrapText="1"/>
      <protection hidden="1"/>
    </xf>
    <xf numFmtId="0" fontId="35" fillId="0" borderId="18" xfId="0" applyFont="1" applyBorder="1" applyAlignment="1" applyProtection="1">
      <alignment horizontal="center" vertical="center" wrapText="1"/>
      <protection hidden="1"/>
    </xf>
    <xf numFmtId="0" fontId="25" fillId="0" borderId="35" xfId="0" applyFont="1" applyBorder="1" applyAlignment="1" applyProtection="1">
      <alignment horizontal="center" vertical="center" wrapText="1"/>
      <protection hidden="1"/>
    </xf>
    <xf numFmtId="0" fontId="69" fillId="15" borderId="43" xfId="0" quotePrefix="1" applyFont="1" applyFill="1" applyBorder="1" applyAlignment="1" applyProtection="1">
      <alignment horizontal="center" vertical="center" wrapText="1"/>
      <protection hidden="1"/>
    </xf>
    <xf numFmtId="0" fontId="69" fillId="14" borderId="43" xfId="0" quotePrefix="1" applyFont="1" applyFill="1" applyBorder="1" applyAlignment="1" applyProtection="1">
      <alignment horizontal="center" vertical="center" wrapText="1"/>
      <protection hidden="1"/>
    </xf>
    <xf numFmtId="0" fontId="35" fillId="0" borderId="21" xfId="0" applyFont="1" applyBorder="1" applyAlignment="1" applyProtection="1">
      <alignment horizontal="center" vertical="center" wrapText="1"/>
      <protection hidden="1"/>
    </xf>
    <xf numFmtId="0" fontId="45" fillId="6" borderId="11" xfId="0" quotePrefix="1" applyFont="1" applyFill="1" applyBorder="1" applyAlignment="1" applyProtection="1">
      <alignment horizontal="left" vertical="center" wrapText="1"/>
      <protection hidden="1"/>
    </xf>
    <xf numFmtId="0" fontId="46" fillId="14" borderId="47" xfId="0" quotePrefix="1" applyFont="1" applyFill="1" applyBorder="1" applyAlignment="1" applyProtection="1">
      <alignment horizontal="left" vertical="center" wrapText="1"/>
      <protection hidden="1"/>
    </xf>
    <xf numFmtId="0" fontId="46" fillId="6" borderId="29" xfId="0" quotePrefix="1" applyFont="1" applyFill="1" applyBorder="1" applyAlignment="1" applyProtection="1">
      <alignment horizontal="left" vertical="center" wrapText="1"/>
      <protection hidden="1"/>
    </xf>
    <xf numFmtId="0" fontId="46" fillId="14" borderId="48" xfId="0" quotePrefix="1" applyFont="1" applyFill="1" applyBorder="1" applyAlignment="1" applyProtection="1">
      <alignment horizontal="left" vertical="center" wrapText="1"/>
      <protection hidden="1"/>
    </xf>
    <xf numFmtId="0" fontId="34" fillId="6" borderId="29" xfId="0" quotePrefix="1" applyFont="1" applyFill="1" applyBorder="1" applyAlignment="1" applyProtection="1">
      <alignment horizontal="center" vertical="center" wrapText="1"/>
      <protection hidden="1"/>
    </xf>
    <xf numFmtId="0" fontId="46" fillId="14" borderId="49" xfId="0" quotePrefix="1" applyFont="1" applyFill="1" applyBorder="1" applyAlignment="1" applyProtection="1">
      <alignment horizontal="left" vertical="center" wrapText="1"/>
      <protection hidden="1"/>
    </xf>
    <xf numFmtId="38" fontId="75" fillId="0" borderId="17" xfId="2" applyFont="1" applyBorder="1" applyAlignment="1" applyProtection="1">
      <alignment horizontal="center" vertical="center"/>
      <protection hidden="1"/>
    </xf>
    <xf numFmtId="38" fontId="41" fillId="0" borderId="91" xfId="2" applyFont="1" applyBorder="1" applyAlignment="1" applyProtection="1">
      <alignment horizontal="center" vertical="center"/>
      <protection hidden="1"/>
    </xf>
    <xf numFmtId="38" fontId="41" fillId="0" borderId="57" xfId="2" applyFont="1" applyBorder="1" applyAlignment="1" applyProtection="1">
      <alignment horizontal="center" vertical="center"/>
      <protection hidden="1"/>
    </xf>
    <xf numFmtId="9" fontId="41" fillId="0" borderId="59" xfId="1" applyFont="1" applyBorder="1" applyAlignment="1" applyProtection="1">
      <alignment horizontal="center" vertical="center"/>
      <protection hidden="1"/>
    </xf>
    <xf numFmtId="9" fontId="41" fillId="0" borderId="94" xfId="1" applyFont="1" applyBorder="1" applyAlignment="1" applyProtection="1">
      <alignment horizontal="center" vertical="center"/>
      <protection hidden="1"/>
    </xf>
    <xf numFmtId="38" fontId="41" fillId="0" borderId="58" xfId="2" applyFont="1" applyBorder="1" applyAlignment="1" applyProtection="1">
      <alignment horizontal="center" vertical="center"/>
      <protection hidden="1"/>
    </xf>
    <xf numFmtId="38" fontId="41" fillId="0" borderId="59" xfId="2" applyFont="1" applyBorder="1" applyAlignment="1" applyProtection="1">
      <alignment horizontal="center" vertical="center"/>
      <protection hidden="1"/>
    </xf>
    <xf numFmtId="38" fontId="11" fillId="0" borderId="16" xfId="2" applyFont="1" applyBorder="1" applyAlignment="1" applyProtection="1">
      <alignment horizontal="left" vertical="center" wrapText="1"/>
      <protection hidden="1"/>
    </xf>
    <xf numFmtId="38" fontId="11" fillId="0" borderId="34" xfId="2" applyFont="1" applyBorder="1" applyAlignment="1" applyProtection="1">
      <alignment horizontal="left" vertical="center" wrapText="1"/>
      <protection hidden="1"/>
    </xf>
    <xf numFmtId="38" fontId="11" fillId="0" borderId="28" xfId="2" applyFont="1" applyBorder="1" applyAlignment="1" applyProtection="1">
      <alignment horizontal="left" vertical="center" wrapText="1"/>
      <protection hidden="1"/>
    </xf>
    <xf numFmtId="38" fontId="11" fillId="0" borderId="52" xfId="2" applyFont="1" applyBorder="1" applyAlignment="1" applyProtection="1">
      <alignment horizontal="left" vertical="center" wrapText="1"/>
      <protection hidden="1"/>
    </xf>
    <xf numFmtId="38" fontId="0" fillId="0" borderId="58" xfId="2" applyFont="1" applyBorder="1" applyAlignment="1" applyProtection="1">
      <alignment horizontal="center" vertical="center"/>
      <protection hidden="1"/>
    </xf>
    <xf numFmtId="38" fontId="0" fillId="0" borderId="59" xfId="2" applyFont="1" applyBorder="1" applyAlignment="1" applyProtection="1">
      <alignment horizontal="center" vertical="center"/>
      <protection hidden="1"/>
    </xf>
    <xf numFmtId="9" fontId="49" fillId="0" borderId="32" xfId="1" applyFont="1" applyFill="1" applyBorder="1" applyAlignment="1" applyProtection="1">
      <alignment horizontal="center" vertical="center"/>
      <protection hidden="1"/>
    </xf>
    <xf numFmtId="177" fontId="41" fillId="0" borderId="54" xfId="1" applyNumberFormat="1" applyFont="1" applyBorder="1" applyProtection="1">
      <alignment vertical="center"/>
      <protection hidden="1"/>
    </xf>
    <xf numFmtId="38" fontId="41" fillId="0" borderId="54" xfId="2" applyFont="1" applyFill="1" applyBorder="1" applyProtection="1">
      <alignment vertical="center"/>
      <protection hidden="1"/>
    </xf>
    <xf numFmtId="177" fontId="41" fillId="0" borderId="56" xfId="1" applyNumberFormat="1" applyFont="1" applyBorder="1" applyProtection="1">
      <alignment vertical="center"/>
      <protection hidden="1"/>
    </xf>
    <xf numFmtId="38" fontId="41" fillId="0" borderId="56" xfId="2" applyFont="1" applyFill="1" applyBorder="1" applyProtection="1">
      <alignment vertical="center"/>
      <protection hidden="1"/>
    </xf>
    <xf numFmtId="178" fontId="41" fillId="0" borderId="17" xfId="0" applyNumberFormat="1" applyFont="1" applyBorder="1" applyAlignment="1" applyProtection="1">
      <alignment horizontal="center" vertical="center"/>
      <protection hidden="1"/>
    </xf>
    <xf numFmtId="178" fontId="49" fillId="0" borderId="17" xfId="0" applyNumberFormat="1" applyFont="1" applyBorder="1" applyAlignment="1" applyProtection="1">
      <alignment horizontal="center" vertical="center"/>
      <protection hidden="1"/>
    </xf>
  </cellXfs>
  <cellStyles count="4">
    <cellStyle name="パーセント" xfId="1" builtinId="5"/>
    <cellStyle name="桁区切り" xfId="2" builtinId="6"/>
    <cellStyle name="標準" xfId="0" builtinId="0"/>
    <cellStyle name="標準_Sheet1" xfId="3" xr:uid="{00000000-0005-0000-0000-000003000000}"/>
  </cellStyles>
  <dxfs count="0"/>
  <tableStyles count="0" defaultTableStyle="TableStyleMedium9" defaultPivotStyle="PivotStyleLight16"/>
  <colors>
    <mruColors>
      <color rgb="FF00FF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1.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worksheet" Target="worksheets/sheet10.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chartsheet" Target="chartsheets/sheet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9.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lineChart>
        <c:grouping val="standard"/>
        <c:varyColors val="0"/>
        <c:ser>
          <c:idx val="0"/>
          <c:order val="0"/>
          <c:tx>
            <c:strRef>
              <c:f>'3.サラリースケール'!$R$31</c:f>
              <c:strCache>
                <c:ptCount val="1"/>
                <c:pt idx="0">
                  <c:v>E-3</c:v>
                </c:pt>
              </c:strCache>
            </c:strRef>
          </c:tx>
          <c:marker>
            <c:symbol val="none"/>
          </c:marker>
          <c:val>
            <c:numRef>
              <c:f>'3.サラリースケール'!$S$31:$BH$31</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557800</c:v>
                </c:pt>
                <c:pt idx="35">
                  <c:v>564200</c:v>
                </c:pt>
                <c:pt idx="36">
                  <c:v>570600</c:v>
                </c:pt>
                <c:pt idx="37">
                  <c:v>577000</c:v>
                </c:pt>
                <c:pt idx="38">
                  <c:v>583400</c:v>
                </c:pt>
                <c:pt idx="39">
                  <c:v>589800</c:v>
                </c:pt>
                <c:pt idx="40">
                  <c:v>596200</c:v>
                </c:pt>
                <c:pt idx="41">
                  <c:v>602600</c:v>
                </c:pt>
              </c:numCache>
            </c:numRef>
          </c:val>
          <c:smooth val="0"/>
          <c:extLst>
            <c:ext xmlns:c16="http://schemas.microsoft.com/office/drawing/2014/chart" uri="{C3380CC4-5D6E-409C-BE32-E72D297353CC}">
              <c16:uniqueId val="{00000018-B2F3-42FC-B611-F0918FE90D91}"/>
            </c:ext>
          </c:extLst>
        </c:ser>
        <c:ser>
          <c:idx val="1"/>
          <c:order val="1"/>
          <c:tx>
            <c:strRef>
              <c:f>'3.サラリースケール'!$R$30</c:f>
              <c:strCache>
                <c:ptCount val="1"/>
                <c:pt idx="0">
                  <c:v>E-2</c:v>
                </c:pt>
              </c:strCache>
            </c:strRef>
          </c:tx>
          <c:marker>
            <c:symbol val="none"/>
          </c:marker>
          <c:val>
            <c:numRef>
              <c:f>'3.サラリースケール'!$S$30:$BH$30</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538900</c:v>
                </c:pt>
                <c:pt idx="33">
                  <c:v>545300</c:v>
                </c:pt>
                <c:pt idx="34">
                  <c:v>551700</c:v>
                </c:pt>
                <c:pt idx="35">
                  <c:v>558100</c:v>
                </c:pt>
                <c:pt idx="36">
                  <c:v>564500</c:v>
                </c:pt>
                <c:pt idx="37">
                  <c:v>570900</c:v>
                </c:pt>
                <c:pt idx="38">
                  <c:v>577300</c:v>
                </c:pt>
                <c:pt idx="39">
                  <c:v>583700</c:v>
                </c:pt>
                <c:pt idx="40">
                  <c:v>590100</c:v>
                </c:pt>
                <c:pt idx="41">
                  <c:v>596500</c:v>
                </c:pt>
              </c:numCache>
            </c:numRef>
          </c:val>
          <c:smooth val="0"/>
          <c:extLst>
            <c:ext xmlns:c16="http://schemas.microsoft.com/office/drawing/2014/chart" uri="{C3380CC4-5D6E-409C-BE32-E72D297353CC}">
              <c16:uniqueId val="{00000019-B2F3-42FC-B611-F0918FE90D91}"/>
            </c:ext>
          </c:extLst>
        </c:ser>
        <c:ser>
          <c:idx val="2"/>
          <c:order val="2"/>
          <c:tx>
            <c:strRef>
              <c:f>'3.サラリースケール'!$R$29</c:f>
              <c:strCache>
                <c:ptCount val="1"/>
                <c:pt idx="0">
                  <c:v>E-1</c:v>
                </c:pt>
              </c:strCache>
            </c:strRef>
          </c:tx>
          <c:marker>
            <c:symbol val="none"/>
          </c:marker>
          <c:val>
            <c:numRef>
              <c:f>'3.サラリースケール'!$S$29:$BH$29</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520000</c:v>
                </c:pt>
                <c:pt idx="31">
                  <c:v>526400</c:v>
                </c:pt>
                <c:pt idx="32">
                  <c:v>532800</c:v>
                </c:pt>
                <c:pt idx="33">
                  <c:v>539200</c:v>
                </c:pt>
                <c:pt idx="34">
                  <c:v>545600</c:v>
                </c:pt>
                <c:pt idx="35">
                  <c:v>552000</c:v>
                </c:pt>
                <c:pt idx="36">
                  <c:v>558400</c:v>
                </c:pt>
                <c:pt idx="37">
                  <c:v>564800</c:v>
                </c:pt>
                <c:pt idx="38">
                  <c:v>571200</c:v>
                </c:pt>
                <c:pt idx="39">
                  <c:v>577600</c:v>
                </c:pt>
                <c:pt idx="40">
                  <c:v>584000</c:v>
                </c:pt>
                <c:pt idx="41">
                  <c:v>590400</c:v>
                </c:pt>
              </c:numCache>
            </c:numRef>
          </c:val>
          <c:smooth val="0"/>
          <c:extLst>
            <c:ext xmlns:c16="http://schemas.microsoft.com/office/drawing/2014/chart" uri="{C3380CC4-5D6E-409C-BE32-E72D297353CC}">
              <c16:uniqueId val="{0000001A-B2F3-42FC-B611-F0918FE90D91}"/>
            </c:ext>
          </c:extLst>
        </c:ser>
        <c:ser>
          <c:idx val="3"/>
          <c:order val="3"/>
          <c:tx>
            <c:strRef>
              <c:f>'3.サラリースケール'!$R$27</c:f>
              <c:strCache>
                <c:ptCount val="1"/>
                <c:pt idx="0">
                  <c:v>M-4</c:v>
                </c:pt>
              </c:strCache>
            </c:strRef>
          </c:tx>
          <c:marker>
            <c:symbol val="none"/>
          </c:marker>
          <c:val>
            <c:numRef>
              <c:f>'3.サラリースケール'!$S$27:$BH$27</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454700</c:v>
                </c:pt>
                <c:pt idx="29">
                  <c:v>460500</c:v>
                </c:pt>
                <c:pt idx="30">
                  <c:v>466300</c:v>
                </c:pt>
                <c:pt idx="31">
                  <c:v>472100</c:v>
                </c:pt>
                <c:pt idx="32">
                  <c:v>477900</c:v>
                </c:pt>
                <c:pt idx="33">
                  <c:v>483700</c:v>
                </c:pt>
                <c:pt idx="34">
                  <c:v>489500</c:v>
                </c:pt>
                <c:pt idx="35">
                  <c:v>495300</c:v>
                </c:pt>
                <c:pt idx="36">
                  <c:v>501100</c:v>
                </c:pt>
                <c:pt idx="37">
                  <c:v>506900</c:v>
                </c:pt>
                <c:pt idx="38">
                  <c:v>512700</c:v>
                </c:pt>
                <c:pt idx="39">
                  <c:v>518500</c:v>
                </c:pt>
                <c:pt idx="40">
                  <c:v>524300</c:v>
                </c:pt>
                <c:pt idx="41">
                  <c:v>530100</c:v>
                </c:pt>
              </c:numCache>
            </c:numRef>
          </c:val>
          <c:smooth val="0"/>
          <c:extLst>
            <c:ext xmlns:c16="http://schemas.microsoft.com/office/drawing/2014/chart" uri="{C3380CC4-5D6E-409C-BE32-E72D297353CC}">
              <c16:uniqueId val="{0000001B-B2F3-42FC-B611-F0918FE90D91}"/>
            </c:ext>
          </c:extLst>
        </c:ser>
        <c:ser>
          <c:idx val="4"/>
          <c:order val="4"/>
          <c:tx>
            <c:strRef>
              <c:f>'3.サラリースケール'!$R$26</c:f>
              <c:strCache>
                <c:ptCount val="1"/>
                <c:pt idx="0">
                  <c:v>M-3</c:v>
                </c:pt>
              </c:strCache>
            </c:strRef>
          </c:tx>
          <c:marker>
            <c:symbol val="none"/>
          </c:marker>
          <c:val>
            <c:numRef>
              <c:f>'3.サラリースケール'!$S$26:$BH$26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439400</c:v>
                </c:pt>
                <c:pt idx="27">
                  <c:v>445200</c:v>
                </c:pt>
                <c:pt idx="28">
                  <c:v>451000</c:v>
                </c:pt>
                <c:pt idx="29">
                  <c:v>456800</c:v>
                </c:pt>
                <c:pt idx="30">
                  <c:v>462600</c:v>
                </c:pt>
                <c:pt idx="31">
                  <c:v>468400</c:v>
                </c:pt>
                <c:pt idx="32">
                  <c:v>474200</c:v>
                </c:pt>
                <c:pt idx="33">
                  <c:v>480000</c:v>
                </c:pt>
                <c:pt idx="34">
                  <c:v>485800</c:v>
                </c:pt>
                <c:pt idx="35">
                  <c:v>491600</c:v>
                </c:pt>
                <c:pt idx="36">
                  <c:v>497400</c:v>
                </c:pt>
                <c:pt idx="37">
                  <c:v>503200</c:v>
                </c:pt>
                <c:pt idx="38">
                  <c:v>509000</c:v>
                </c:pt>
                <c:pt idx="39">
                  <c:v>514800</c:v>
                </c:pt>
                <c:pt idx="40">
                  <c:v>520600</c:v>
                </c:pt>
                <c:pt idx="41">
                  <c:v>526400</c:v>
                </c:pt>
              </c:numCache>
            </c:numRef>
          </c:val>
          <c:smooth val="0"/>
          <c:extLst>
            <c:ext xmlns:c16="http://schemas.microsoft.com/office/drawing/2014/chart" uri="{C3380CC4-5D6E-409C-BE32-E72D297353CC}">
              <c16:uniqueId val="{0000001C-B2F3-42FC-B611-F0918FE90D91}"/>
            </c:ext>
          </c:extLst>
        </c:ser>
        <c:ser>
          <c:idx val="5"/>
          <c:order val="5"/>
          <c:tx>
            <c:strRef>
              <c:f>'3.サラリースケール'!$R$25</c:f>
              <c:strCache>
                <c:ptCount val="1"/>
                <c:pt idx="0">
                  <c:v>M-2</c:v>
                </c:pt>
              </c:strCache>
            </c:strRef>
          </c:tx>
          <c:marker>
            <c:symbol val="none"/>
          </c:marker>
          <c:val>
            <c:numRef>
              <c:f>'3.サラリースケール'!$S$25:$BH$25</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424100</c:v>
                </c:pt>
                <c:pt idx="25">
                  <c:v>429900</c:v>
                </c:pt>
                <c:pt idx="26">
                  <c:v>435700</c:v>
                </c:pt>
                <c:pt idx="27">
                  <c:v>441500</c:v>
                </c:pt>
                <c:pt idx="28">
                  <c:v>447300</c:v>
                </c:pt>
                <c:pt idx="29">
                  <c:v>453100</c:v>
                </c:pt>
                <c:pt idx="30">
                  <c:v>458900</c:v>
                </c:pt>
                <c:pt idx="31">
                  <c:v>464700</c:v>
                </c:pt>
                <c:pt idx="32">
                  <c:v>470500</c:v>
                </c:pt>
                <c:pt idx="33">
                  <c:v>476300</c:v>
                </c:pt>
                <c:pt idx="34">
                  <c:v>482100</c:v>
                </c:pt>
                <c:pt idx="35">
                  <c:v>487900</c:v>
                </c:pt>
                <c:pt idx="36">
                  <c:v>493700</c:v>
                </c:pt>
                <c:pt idx="37">
                  <c:v>499500</c:v>
                </c:pt>
                <c:pt idx="38">
                  <c:v>505300</c:v>
                </c:pt>
                <c:pt idx="39">
                  <c:v>511100</c:v>
                </c:pt>
                <c:pt idx="40">
                  <c:v>511100</c:v>
                </c:pt>
                <c:pt idx="41">
                  <c:v>511100</c:v>
                </c:pt>
              </c:numCache>
            </c:numRef>
          </c:val>
          <c:smooth val="0"/>
          <c:extLst>
            <c:ext xmlns:c16="http://schemas.microsoft.com/office/drawing/2014/chart" uri="{C3380CC4-5D6E-409C-BE32-E72D297353CC}">
              <c16:uniqueId val="{0000001D-B2F3-42FC-B611-F0918FE90D91}"/>
            </c:ext>
          </c:extLst>
        </c:ser>
        <c:ser>
          <c:idx val="6"/>
          <c:order val="6"/>
          <c:tx>
            <c:strRef>
              <c:f>'3.サラリースケール'!$R$24</c:f>
              <c:strCache>
                <c:ptCount val="1"/>
                <c:pt idx="0">
                  <c:v>M-1</c:v>
                </c:pt>
              </c:strCache>
            </c:strRef>
          </c:tx>
          <c:marker>
            <c:symbol val="none"/>
          </c:marker>
          <c:val>
            <c:numRef>
              <c:f>'3.サラリースケール'!$S$24:$BH$24</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407000</c:v>
                </c:pt>
                <c:pt idx="23">
                  <c:v>412800</c:v>
                </c:pt>
                <c:pt idx="24">
                  <c:v>418600</c:v>
                </c:pt>
                <c:pt idx="25">
                  <c:v>424400</c:v>
                </c:pt>
                <c:pt idx="26">
                  <c:v>430200</c:v>
                </c:pt>
                <c:pt idx="27">
                  <c:v>436000</c:v>
                </c:pt>
                <c:pt idx="28">
                  <c:v>441800</c:v>
                </c:pt>
                <c:pt idx="29">
                  <c:v>447600</c:v>
                </c:pt>
                <c:pt idx="30">
                  <c:v>453400</c:v>
                </c:pt>
                <c:pt idx="31">
                  <c:v>459200</c:v>
                </c:pt>
                <c:pt idx="32">
                  <c:v>465000</c:v>
                </c:pt>
                <c:pt idx="33">
                  <c:v>470800</c:v>
                </c:pt>
                <c:pt idx="34">
                  <c:v>476600</c:v>
                </c:pt>
                <c:pt idx="35">
                  <c:v>482400</c:v>
                </c:pt>
                <c:pt idx="36">
                  <c:v>488200</c:v>
                </c:pt>
                <c:pt idx="37">
                  <c:v>494000</c:v>
                </c:pt>
                <c:pt idx="38">
                  <c:v>494000</c:v>
                </c:pt>
                <c:pt idx="39">
                  <c:v>494000</c:v>
                </c:pt>
                <c:pt idx="40">
                  <c:v>494000</c:v>
                </c:pt>
                <c:pt idx="41">
                  <c:v>494000</c:v>
                </c:pt>
              </c:numCache>
            </c:numRef>
          </c:val>
          <c:smooth val="0"/>
          <c:extLst>
            <c:ext xmlns:c16="http://schemas.microsoft.com/office/drawing/2014/chart" uri="{C3380CC4-5D6E-409C-BE32-E72D297353CC}">
              <c16:uniqueId val="{0000001E-B2F3-42FC-B611-F0918FE90D91}"/>
            </c:ext>
          </c:extLst>
        </c:ser>
        <c:ser>
          <c:idx val="7"/>
          <c:order val="7"/>
          <c:tx>
            <c:strRef>
              <c:f>'3.サラリースケール'!$R$23</c:f>
              <c:strCache>
                <c:ptCount val="1"/>
                <c:pt idx="0">
                  <c:v>S-5</c:v>
                </c:pt>
              </c:strCache>
            </c:strRef>
          </c:tx>
          <c:marker>
            <c:symbol val="none"/>
          </c:marker>
          <c:val>
            <c:numRef>
              <c:f>'3.サラリースケール'!$S$23:$BH$23</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356600</c:v>
                </c:pt>
                <c:pt idx="21">
                  <c:v>361200</c:v>
                </c:pt>
                <c:pt idx="22">
                  <c:v>365800</c:v>
                </c:pt>
                <c:pt idx="23">
                  <c:v>370400</c:v>
                </c:pt>
                <c:pt idx="24">
                  <c:v>375000</c:v>
                </c:pt>
                <c:pt idx="25">
                  <c:v>379600</c:v>
                </c:pt>
                <c:pt idx="26">
                  <c:v>384200</c:v>
                </c:pt>
                <c:pt idx="27">
                  <c:v>388800</c:v>
                </c:pt>
                <c:pt idx="28">
                  <c:v>393400</c:v>
                </c:pt>
                <c:pt idx="29">
                  <c:v>398000</c:v>
                </c:pt>
                <c:pt idx="30">
                  <c:v>402600</c:v>
                </c:pt>
                <c:pt idx="31">
                  <c:v>407200</c:v>
                </c:pt>
                <c:pt idx="32">
                  <c:v>411800</c:v>
                </c:pt>
                <c:pt idx="33">
                  <c:v>416400</c:v>
                </c:pt>
                <c:pt idx="34">
                  <c:v>421000</c:v>
                </c:pt>
                <c:pt idx="35">
                  <c:v>425600</c:v>
                </c:pt>
                <c:pt idx="36">
                  <c:v>430200</c:v>
                </c:pt>
                <c:pt idx="37">
                  <c:v>434800</c:v>
                </c:pt>
                <c:pt idx="38">
                  <c:v>439400</c:v>
                </c:pt>
                <c:pt idx="39">
                  <c:v>444000</c:v>
                </c:pt>
                <c:pt idx="40">
                  <c:v>448600</c:v>
                </c:pt>
                <c:pt idx="41">
                  <c:v>448600</c:v>
                </c:pt>
              </c:numCache>
            </c:numRef>
          </c:val>
          <c:smooth val="0"/>
          <c:extLst>
            <c:ext xmlns:c16="http://schemas.microsoft.com/office/drawing/2014/chart" uri="{C3380CC4-5D6E-409C-BE32-E72D297353CC}">
              <c16:uniqueId val="{0000001F-B2F3-42FC-B611-F0918FE90D91}"/>
            </c:ext>
          </c:extLst>
        </c:ser>
        <c:ser>
          <c:idx val="8"/>
          <c:order val="8"/>
          <c:tx>
            <c:strRef>
              <c:f>'3.サラリースケール'!$R$22</c:f>
              <c:strCache>
                <c:ptCount val="1"/>
                <c:pt idx="0">
                  <c:v>S-4</c:v>
                </c:pt>
              </c:strCache>
            </c:strRef>
          </c:tx>
          <c:marker>
            <c:symbol val="none"/>
          </c:marker>
          <c:val>
            <c:numRef>
              <c:f>'3.サラリースケール'!$S$22:$BH$22</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343700</c:v>
                </c:pt>
                <c:pt idx="19">
                  <c:v>348300</c:v>
                </c:pt>
                <c:pt idx="20">
                  <c:v>352900</c:v>
                </c:pt>
                <c:pt idx="21">
                  <c:v>357500</c:v>
                </c:pt>
                <c:pt idx="22">
                  <c:v>362100</c:v>
                </c:pt>
                <c:pt idx="23">
                  <c:v>366700</c:v>
                </c:pt>
                <c:pt idx="24">
                  <c:v>371300</c:v>
                </c:pt>
                <c:pt idx="25">
                  <c:v>375900</c:v>
                </c:pt>
                <c:pt idx="26">
                  <c:v>380500</c:v>
                </c:pt>
                <c:pt idx="27">
                  <c:v>385100</c:v>
                </c:pt>
                <c:pt idx="28">
                  <c:v>389700</c:v>
                </c:pt>
                <c:pt idx="29">
                  <c:v>394300</c:v>
                </c:pt>
                <c:pt idx="30">
                  <c:v>398900</c:v>
                </c:pt>
                <c:pt idx="31">
                  <c:v>403500</c:v>
                </c:pt>
                <c:pt idx="32">
                  <c:v>408100</c:v>
                </c:pt>
                <c:pt idx="33">
                  <c:v>412700</c:v>
                </c:pt>
                <c:pt idx="34">
                  <c:v>417300</c:v>
                </c:pt>
                <c:pt idx="35">
                  <c:v>421900</c:v>
                </c:pt>
                <c:pt idx="36">
                  <c:v>426500</c:v>
                </c:pt>
                <c:pt idx="37">
                  <c:v>431100</c:v>
                </c:pt>
                <c:pt idx="38">
                  <c:v>435700</c:v>
                </c:pt>
                <c:pt idx="39">
                  <c:v>435700</c:v>
                </c:pt>
                <c:pt idx="40">
                  <c:v>435700</c:v>
                </c:pt>
                <c:pt idx="41">
                  <c:v>435700</c:v>
                </c:pt>
              </c:numCache>
            </c:numRef>
          </c:val>
          <c:smooth val="0"/>
          <c:extLst>
            <c:ext xmlns:c16="http://schemas.microsoft.com/office/drawing/2014/chart" uri="{C3380CC4-5D6E-409C-BE32-E72D297353CC}">
              <c16:uniqueId val="{00000020-B2F3-42FC-B611-F0918FE90D91}"/>
            </c:ext>
          </c:extLst>
        </c:ser>
        <c:ser>
          <c:idx val="9"/>
          <c:order val="9"/>
          <c:tx>
            <c:strRef>
              <c:f>'3.サラリースケール'!$R$21</c:f>
              <c:strCache>
                <c:ptCount val="1"/>
                <c:pt idx="0">
                  <c:v>S-3</c:v>
                </c:pt>
              </c:strCache>
            </c:strRef>
          </c:tx>
          <c:marker>
            <c:symbol val="none"/>
          </c:marker>
          <c:val>
            <c:numRef>
              <c:f>'3.サラリースケール'!$S$21:$BH$21</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330800</c:v>
                </c:pt>
                <c:pt idx="17">
                  <c:v>335400</c:v>
                </c:pt>
                <c:pt idx="18">
                  <c:v>340000</c:v>
                </c:pt>
                <c:pt idx="19">
                  <c:v>344600</c:v>
                </c:pt>
                <c:pt idx="20">
                  <c:v>349200</c:v>
                </c:pt>
                <c:pt idx="21">
                  <c:v>353800</c:v>
                </c:pt>
                <c:pt idx="22">
                  <c:v>358400</c:v>
                </c:pt>
                <c:pt idx="23">
                  <c:v>363000</c:v>
                </c:pt>
                <c:pt idx="24">
                  <c:v>367600</c:v>
                </c:pt>
                <c:pt idx="25">
                  <c:v>372200</c:v>
                </c:pt>
                <c:pt idx="26">
                  <c:v>376800</c:v>
                </c:pt>
                <c:pt idx="27">
                  <c:v>381400</c:v>
                </c:pt>
                <c:pt idx="28">
                  <c:v>386000</c:v>
                </c:pt>
                <c:pt idx="29">
                  <c:v>390600</c:v>
                </c:pt>
                <c:pt idx="30">
                  <c:v>395200</c:v>
                </c:pt>
                <c:pt idx="31">
                  <c:v>399800</c:v>
                </c:pt>
                <c:pt idx="32">
                  <c:v>404400</c:v>
                </c:pt>
                <c:pt idx="33">
                  <c:v>409000</c:v>
                </c:pt>
                <c:pt idx="34">
                  <c:v>413600</c:v>
                </c:pt>
                <c:pt idx="35">
                  <c:v>418200</c:v>
                </c:pt>
                <c:pt idx="36">
                  <c:v>422800</c:v>
                </c:pt>
                <c:pt idx="37">
                  <c:v>425100</c:v>
                </c:pt>
                <c:pt idx="38">
                  <c:v>425100</c:v>
                </c:pt>
                <c:pt idx="39">
                  <c:v>425100</c:v>
                </c:pt>
                <c:pt idx="40">
                  <c:v>425100</c:v>
                </c:pt>
                <c:pt idx="41">
                  <c:v>425100</c:v>
                </c:pt>
              </c:numCache>
            </c:numRef>
          </c:val>
          <c:smooth val="0"/>
          <c:extLst>
            <c:ext xmlns:c16="http://schemas.microsoft.com/office/drawing/2014/chart" uri="{C3380CC4-5D6E-409C-BE32-E72D297353CC}">
              <c16:uniqueId val="{00000021-B2F3-42FC-B611-F0918FE90D91}"/>
            </c:ext>
          </c:extLst>
        </c:ser>
        <c:ser>
          <c:idx val="10"/>
          <c:order val="10"/>
          <c:tx>
            <c:strRef>
              <c:f>'3.サラリースケール'!$R$20</c:f>
              <c:strCache>
                <c:ptCount val="1"/>
                <c:pt idx="0">
                  <c:v>S-2</c:v>
                </c:pt>
              </c:strCache>
            </c:strRef>
          </c:tx>
          <c:marker>
            <c:symbol val="none"/>
          </c:marker>
          <c:val>
            <c:numRef>
              <c:f>'3.サラリースケール'!$S$20:$BH$20</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317900</c:v>
                </c:pt>
                <c:pt idx="15">
                  <c:v>322500</c:v>
                </c:pt>
                <c:pt idx="16">
                  <c:v>327100</c:v>
                </c:pt>
                <c:pt idx="17">
                  <c:v>331700</c:v>
                </c:pt>
                <c:pt idx="18">
                  <c:v>336300</c:v>
                </c:pt>
                <c:pt idx="19">
                  <c:v>340900</c:v>
                </c:pt>
                <c:pt idx="20">
                  <c:v>345500</c:v>
                </c:pt>
                <c:pt idx="21">
                  <c:v>350100</c:v>
                </c:pt>
                <c:pt idx="22">
                  <c:v>354700</c:v>
                </c:pt>
                <c:pt idx="23">
                  <c:v>359300</c:v>
                </c:pt>
                <c:pt idx="24">
                  <c:v>363900</c:v>
                </c:pt>
                <c:pt idx="25">
                  <c:v>368500</c:v>
                </c:pt>
                <c:pt idx="26">
                  <c:v>373100</c:v>
                </c:pt>
                <c:pt idx="27">
                  <c:v>377700</c:v>
                </c:pt>
                <c:pt idx="28">
                  <c:v>382300</c:v>
                </c:pt>
                <c:pt idx="29">
                  <c:v>386900</c:v>
                </c:pt>
                <c:pt idx="30">
                  <c:v>391500</c:v>
                </c:pt>
                <c:pt idx="31">
                  <c:v>396100</c:v>
                </c:pt>
                <c:pt idx="32">
                  <c:v>400700</c:v>
                </c:pt>
                <c:pt idx="33">
                  <c:v>405300</c:v>
                </c:pt>
                <c:pt idx="34">
                  <c:v>409900</c:v>
                </c:pt>
                <c:pt idx="35">
                  <c:v>412200</c:v>
                </c:pt>
                <c:pt idx="36">
                  <c:v>414500</c:v>
                </c:pt>
                <c:pt idx="37">
                  <c:v>416800</c:v>
                </c:pt>
                <c:pt idx="38">
                  <c:v>416800</c:v>
                </c:pt>
                <c:pt idx="39">
                  <c:v>416800</c:v>
                </c:pt>
                <c:pt idx="40">
                  <c:v>416800</c:v>
                </c:pt>
                <c:pt idx="41">
                  <c:v>416800</c:v>
                </c:pt>
              </c:numCache>
            </c:numRef>
          </c:val>
          <c:smooth val="0"/>
          <c:extLst>
            <c:ext xmlns:c16="http://schemas.microsoft.com/office/drawing/2014/chart" uri="{C3380CC4-5D6E-409C-BE32-E72D297353CC}">
              <c16:uniqueId val="{00000022-B2F3-42FC-B611-F0918FE90D91}"/>
            </c:ext>
          </c:extLst>
        </c:ser>
        <c:ser>
          <c:idx val="11"/>
          <c:order val="11"/>
          <c:tx>
            <c:strRef>
              <c:f>'3.サラリースケール'!$R$19</c:f>
              <c:strCache>
                <c:ptCount val="1"/>
                <c:pt idx="0">
                  <c:v>S-1</c:v>
                </c:pt>
              </c:strCache>
            </c:strRef>
          </c:tx>
          <c:marker>
            <c:symbol val="none"/>
          </c:marker>
          <c:val>
            <c:numRef>
              <c:f>'3.サラリースケール'!$S$19:$BH$19</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305000</c:v>
                </c:pt>
                <c:pt idx="13">
                  <c:v>309600</c:v>
                </c:pt>
                <c:pt idx="14">
                  <c:v>314200</c:v>
                </c:pt>
                <c:pt idx="15">
                  <c:v>318800</c:v>
                </c:pt>
                <c:pt idx="16">
                  <c:v>323400</c:v>
                </c:pt>
                <c:pt idx="17">
                  <c:v>328000</c:v>
                </c:pt>
                <c:pt idx="18">
                  <c:v>332600</c:v>
                </c:pt>
                <c:pt idx="19">
                  <c:v>337200</c:v>
                </c:pt>
                <c:pt idx="20">
                  <c:v>341800</c:v>
                </c:pt>
                <c:pt idx="21">
                  <c:v>346400</c:v>
                </c:pt>
                <c:pt idx="22">
                  <c:v>351000</c:v>
                </c:pt>
                <c:pt idx="23">
                  <c:v>355600</c:v>
                </c:pt>
                <c:pt idx="24">
                  <c:v>360200</c:v>
                </c:pt>
                <c:pt idx="25">
                  <c:v>364800</c:v>
                </c:pt>
                <c:pt idx="26">
                  <c:v>369400</c:v>
                </c:pt>
                <c:pt idx="27">
                  <c:v>374000</c:v>
                </c:pt>
                <c:pt idx="28">
                  <c:v>378600</c:v>
                </c:pt>
                <c:pt idx="29">
                  <c:v>383200</c:v>
                </c:pt>
                <c:pt idx="30">
                  <c:v>387800</c:v>
                </c:pt>
                <c:pt idx="31">
                  <c:v>392400</c:v>
                </c:pt>
                <c:pt idx="32">
                  <c:v>397000</c:v>
                </c:pt>
                <c:pt idx="33">
                  <c:v>399300</c:v>
                </c:pt>
                <c:pt idx="34">
                  <c:v>401600</c:v>
                </c:pt>
                <c:pt idx="35">
                  <c:v>403900</c:v>
                </c:pt>
                <c:pt idx="36">
                  <c:v>406200</c:v>
                </c:pt>
                <c:pt idx="37">
                  <c:v>408500</c:v>
                </c:pt>
                <c:pt idx="38">
                  <c:v>408500</c:v>
                </c:pt>
                <c:pt idx="39">
                  <c:v>408500</c:v>
                </c:pt>
                <c:pt idx="40">
                  <c:v>408500</c:v>
                </c:pt>
                <c:pt idx="41">
                  <c:v>408500</c:v>
                </c:pt>
              </c:numCache>
            </c:numRef>
          </c:val>
          <c:smooth val="0"/>
          <c:extLst>
            <c:ext xmlns:c16="http://schemas.microsoft.com/office/drawing/2014/chart" uri="{C3380CC4-5D6E-409C-BE32-E72D297353CC}">
              <c16:uniqueId val="{00000023-B2F3-42FC-B611-F0918FE90D91}"/>
            </c:ext>
          </c:extLst>
        </c:ser>
        <c:ser>
          <c:idx val="12"/>
          <c:order val="12"/>
          <c:tx>
            <c:strRef>
              <c:f>'3.サラリースケール'!$R$17</c:f>
              <c:strCache>
                <c:ptCount val="1"/>
                <c:pt idx="0">
                  <c:v>L-4</c:v>
                </c:pt>
              </c:strCache>
            </c:strRef>
          </c:tx>
          <c:marker>
            <c:symbol val="none"/>
          </c:marker>
          <c:val>
            <c:numRef>
              <c:f>'3.サラリースケール'!$S$17:$BH$17</c:f>
              <c:numCache>
                <c:formatCode>#,##0_);[Red]\(#,##0\)</c:formatCode>
                <c:ptCount val="42"/>
                <c:pt idx="0">
                  <c:v>0</c:v>
                </c:pt>
                <c:pt idx="1">
                  <c:v>0</c:v>
                </c:pt>
                <c:pt idx="2">
                  <c:v>0</c:v>
                </c:pt>
                <c:pt idx="3">
                  <c:v>0</c:v>
                </c:pt>
                <c:pt idx="4">
                  <c:v>0</c:v>
                </c:pt>
                <c:pt idx="5">
                  <c:v>0</c:v>
                </c:pt>
                <c:pt idx="6">
                  <c:v>0</c:v>
                </c:pt>
                <c:pt idx="7">
                  <c:v>0</c:v>
                </c:pt>
                <c:pt idx="8">
                  <c:v>0</c:v>
                </c:pt>
                <c:pt idx="9">
                  <c:v>0</c:v>
                </c:pt>
                <c:pt idx="10">
                  <c:v>0</c:v>
                </c:pt>
                <c:pt idx="11">
                  <c:v>293300</c:v>
                </c:pt>
                <c:pt idx="12">
                  <c:v>297800</c:v>
                </c:pt>
                <c:pt idx="13">
                  <c:v>302300</c:v>
                </c:pt>
                <c:pt idx="14">
                  <c:v>306800</c:v>
                </c:pt>
                <c:pt idx="15">
                  <c:v>311300</c:v>
                </c:pt>
                <c:pt idx="16">
                  <c:v>315800</c:v>
                </c:pt>
                <c:pt idx="17">
                  <c:v>320300</c:v>
                </c:pt>
                <c:pt idx="18">
                  <c:v>324800</c:v>
                </c:pt>
                <c:pt idx="19">
                  <c:v>329300</c:v>
                </c:pt>
                <c:pt idx="20">
                  <c:v>333800</c:v>
                </c:pt>
                <c:pt idx="21">
                  <c:v>338300</c:v>
                </c:pt>
                <c:pt idx="22">
                  <c:v>342800</c:v>
                </c:pt>
                <c:pt idx="23">
                  <c:v>347300</c:v>
                </c:pt>
                <c:pt idx="24">
                  <c:v>351800</c:v>
                </c:pt>
                <c:pt idx="25">
                  <c:v>356300</c:v>
                </c:pt>
                <c:pt idx="26">
                  <c:v>360800</c:v>
                </c:pt>
                <c:pt idx="27">
                  <c:v>365300</c:v>
                </c:pt>
                <c:pt idx="28">
                  <c:v>369800</c:v>
                </c:pt>
                <c:pt idx="29">
                  <c:v>374300</c:v>
                </c:pt>
                <c:pt idx="30">
                  <c:v>378800</c:v>
                </c:pt>
                <c:pt idx="31">
                  <c:v>383300</c:v>
                </c:pt>
                <c:pt idx="32">
                  <c:v>385550</c:v>
                </c:pt>
                <c:pt idx="33">
                  <c:v>387800</c:v>
                </c:pt>
                <c:pt idx="34">
                  <c:v>390050</c:v>
                </c:pt>
                <c:pt idx="35">
                  <c:v>392300</c:v>
                </c:pt>
                <c:pt idx="36">
                  <c:v>394550</c:v>
                </c:pt>
                <c:pt idx="37">
                  <c:v>396800</c:v>
                </c:pt>
                <c:pt idx="38">
                  <c:v>396800</c:v>
                </c:pt>
                <c:pt idx="39">
                  <c:v>396800</c:v>
                </c:pt>
                <c:pt idx="40">
                  <c:v>396800</c:v>
                </c:pt>
                <c:pt idx="41">
                  <c:v>396800</c:v>
                </c:pt>
              </c:numCache>
            </c:numRef>
          </c:val>
          <c:smooth val="0"/>
          <c:extLst>
            <c:ext xmlns:c16="http://schemas.microsoft.com/office/drawing/2014/chart" uri="{C3380CC4-5D6E-409C-BE32-E72D297353CC}">
              <c16:uniqueId val="{00000024-B2F3-42FC-B611-F0918FE90D91}"/>
            </c:ext>
          </c:extLst>
        </c:ser>
        <c:ser>
          <c:idx val="13"/>
          <c:order val="13"/>
          <c:tx>
            <c:strRef>
              <c:f>'3.サラリースケール'!$R$16</c:f>
              <c:strCache>
                <c:ptCount val="1"/>
                <c:pt idx="0">
                  <c:v>L-3</c:v>
                </c:pt>
              </c:strCache>
            </c:strRef>
          </c:tx>
          <c:marker>
            <c:symbol val="none"/>
          </c:marker>
          <c:val>
            <c:numRef>
              <c:f>'3.サラリースケール'!$S$16:$BH$16</c:f>
              <c:numCache>
                <c:formatCode>#,##0_);[Red]\(#,##0\)</c:formatCode>
                <c:ptCount val="42"/>
                <c:pt idx="0">
                  <c:v>0</c:v>
                </c:pt>
                <c:pt idx="1">
                  <c:v>0</c:v>
                </c:pt>
                <c:pt idx="2">
                  <c:v>0</c:v>
                </c:pt>
                <c:pt idx="3">
                  <c:v>0</c:v>
                </c:pt>
                <c:pt idx="4">
                  <c:v>0</c:v>
                </c:pt>
                <c:pt idx="5">
                  <c:v>0</c:v>
                </c:pt>
                <c:pt idx="6">
                  <c:v>0</c:v>
                </c:pt>
                <c:pt idx="7">
                  <c:v>0</c:v>
                </c:pt>
                <c:pt idx="8">
                  <c:v>0</c:v>
                </c:pt>
                <c:pt idx="9">
                  <c:v>0</c:v>
                </c:pt>
                <c:pt idx="10">
                  <c:v>285200</c:v>
                </c:pt>
                <c:pt idx="11">
                  <c:v>289700</c:v>
                </c:pt>
                <c:pt idx="12">
                  <c:v>294200</c:v>
                </c:pt>
                <c:pt idx="13">
                  <c:v>298700</c:v>
                </c:pt>
                <c:pt idx="14">
                  <c:v>303200</c:v>
                </c:pt>
                <c:pt idx="15">
                  <c:v>307700</c:v>
                </c:pt>
                <c:pt idx="16">
                  <c:v>312200</c:v>
                </c:pt>
                <c:pt idx="17">
                  <c:v>316700</c:v>
                </c:pt>
                <c:pt idx="18">
                  <c:v>321200</c:v>
                </c:pt>
                <c:pt idx="19">
                  <c:v>325700</c:v>
                </c:pt>
                <c:pt idx="20">
                  <c:v>330200</c:v>
                </c:pt>
                <c:pt idx="21">
                  <c:v>334700</c:v>
                </c:pt>
                <c:pt idx="22">
                  <c:v>339200</c:v>
                </c:pt>
                <c:pt idx="23">
                  <c:v>343700</c:v>
                </c:pt>
                <c:pt idx="24">
                  <c:v>348200</c:v>
                </c:pt>
                <c:pt idx="25">
                  <c:v>352700</c:v>
                </c:pt>
                <c:pt idx="26">
                  <c:v>357200</c:v>
                </c:pt>
                <c:pt idx="27">
                  <c:v>361700</c:v>
                </c:pt>
                <c:pt idx="28">
                  <c:v>366200</c:v>
                </c:pt>
                <c:pt idx="29">
                  <c:v>370700</c:v>
                </c:pt>
                <c:pt idx="30">
                  <c:v>375200</c:v>
                </c:pt>
                <c:pt idx="31">
                  <c:v>377450</c:v>
                </c:pt>
                <c:pt idx="32">
                  <c:v>379700</c:v>
                </c:pt>
                <c:pt idx="33">
                  <c:v>381950</c:v>
                </c:pt>
                <c:pt idx="34">
                  <c:v>384200</c:v>
                </c:pt>
                <c:pt idx="35">
                  <c:v>386450</c:v>
                </c:pt>
                <c:pt idx="36">
                  <c:v>388700</c:v>
                </c:pt>
                <c:pt idx="37">
                  <c:v>390950</c:v>
                </c:pt>
                <c:pt idx="38">
                  <c:v>390950</c:v>
                </c:pt>
                <c:pt idx="39">
                  <c:v>390950</c:v>
                </c:pt>
                <c:pt idx="40">
                  <c:v>390950</c:v>
                </c:pt>
                <c:pt idx="41">
                  <c:v>390950</c:v>
                </c:pt>
              </c:numCache>
            </c:numRef>
          </c:val>
          <c:smooth val="0"/>
          <c:extLst>
            <c:ext xmlns:c16="http://schemas.microsoft.com/office/drawing/2014/chart" uri="{C3380CC4-5D6E-409C-BE32-E72D297353CC}">
              <c16:uniqueId val="{00000025-B2F3-42FC-B611-F0918FE90D91}"/>
            </c:ext>
          </c:extLst>
        </c:ser>
        <c:ser>
          <c:idx val="14"/>
          <c:order val="14"/>
          <c:tx>
            <c:strRef>
              <c:f>'3.サラリースケール'!$R$15</c:f>
              <c:strCache>
                <c:ptCount val="1"/>
                <c:pt idx="0">
                  <c:v>L-2</c:v>
                </c:pt>
              </c:strCache>
            </c:strRef>
          </c:tx>
          <c:marker>
            <c:symbol val="none"/>
          </c:marker>
          <c:val>
            <c:numRef>
              <c:f>'3.サラリースケール'!$S$15:$BH$15</c:f>
              <c:numCache>
                <c:formatCode>#,##0_);[Red]\(#,##0\)</c:formatCode>
                <c:ptCount val="42"/>
                <c:pt idx="0">
                  <c:v>0</c:v>
                </c:pt>
                <c:pt idx="1">
                  <c:v>0</c:v>
                </c:pt>
                <c:pt idx="2">
                  <c:v>0</c:v>
                </c:pt>
                <c:pt idx="3">
                  <c:v>0</c:v>
                </c:pt>
                <c:pt idx="4">
                  <c:v>0</c:v>
                </c:pt>
                <c:pt idx="5">
                  <c:v>0</c:v>
                </c:pt>
                <c:pt idx="6">
                  <c:v>0</c:v>
                </c:pt>
                <c:pt idx="7">
                  <c:v>0</c:v>
                </c:pt>
                <c:pt idx="8">
                  <c:v>0</c:v>
                </c:pt>
                <c:pt idx="9">
                  <c:v>277100</c:v>
                </c:pt>
                <c:pt idx="10">
                  <c:v>281600</c:v>
                </c:pt>
                <c:pt idx="11">
                  <c:v>286100</c:v>
                </c:pt>
                <c:pt idx="12">
                  <c:v>290600</c:v>
                </c:pt>
                <c:pt idx="13">
                  <c:v>295100</c:v>
                </c:pt>
                <c:pt idx="14">
                  <c:v>299600</c:v>
                </c:pt>
                <c:pt idx="15">
                  <c:v>304100</c:v>
                </c:pt>
                <c:pt idx="16">
                  <c:v>308600</c:v>
                </c:pt>
                <c:pt idx="17">
                  <c:v>313100</c:v>
                </c:pt>
                <c:pt idx="18">
                  <c:v>317600</c:v>
                </c:pt>
                <c:pt idx="19">
                  <c:v>322100</c:v>
                </c:pt>
                <c:pt idx="20">
                  <c:v>326600</c:v>
                </c:pt>
                <c:pt idx="21">
                  <c:v>331100</c:v>
                </c:pt>
                <c:pt idx="22">
                  <c:v>335600</c:v>
                </c:pt>
                <c:pt idx="23">
                  <c:v>340100</c:v>
                </c:pt>
                <c:pt idx="24">
                  <c:v>344600</c:v>
                </c:pt>
                <c:pt idx="25">
                  <c:v>349100</c:v>
                </c:pt>
                <c:pt idx="26">
                  <c:v>353600</c:v>
                </c:pt>
                <c:pt idx="27">
                  <c:v>358100</c:v>
                </c:pt>
                <c:pt idx="28">
                  <c:v>362600</c:v>
                </c:pt>
                <c:pt idx="29">
                  <c:v>367100</c:v>
                </c:pt>
                <c:pt idx="30">
                  <c:v>369350</c:v>
                </c:pt>
                <c:pt idx="31">
                  <c:v>371600</c:v>
                </c:pt>
                <c:pt idx="32">
                  <c:v>373850</c:v>
                </c:pt>
                <c:pt idx="33">
                  <c:v>376100</c:v>
                </c:pt>
                <c:pt idx="34">
                  <c:v>378350</c:v>
                </c:pt>
                <c:pt idx="35">
                  <c:v>380600</c:v>
                </c:pt>
                <c:pt idx="36">
                  <c:v>382850</c:v>
                </c:pt>
                <c:pt idx="37">
                  <c:v>385100</c:v>
                </c:pt>
                <c:pt idx="38">
                  <c:v>385100</c:v>
                </c:pt>
                <c:pt idx="39">
                  <c:v>385100</c:v>
                </c:pt>
                <c:pt idx="40">
                  <c:v>385100</c:v>
                </c:pt>
                <c:pt idx="41">
                  <c:v>385100</c:v>
                </c:pt>
              </c:numCache>
            </c:numRef>
          </c:val>
          <c:smooth val="0"/>
          <c:extLst>
            <c:ext xmlns:c16="http://schemas.microsoft.com/office/drawing/2014/chart" uri="{C3380CC4-5D6E-409C-BE32-E72D297353CC}">
              <c16:uniqueId val="{00000026-B2F3-42FC-B611-F0918FE90D91}"/>
            </c:ext>
          </c:extLst>
        </c:ser>
        <c:ser>
          <c:idx val="15"/>
          <c:order val="15"/>
          <c:tx>
            <c:strRef>
              <c:f>'3.サラリースケール'!$R$14</c:f>
              <c:strCache>
                <c:ptCount val="1"/>
                <c:pt idx="0">
                  <c:v>L-1</c:v>
                </c:pt>
              </c:strCache>
            </c:strRef>
          </c:tx>
          <c:marker>
            <c:symbol val="none"/>
          </c:marker>
          <c:val>
            <c:numRef>
              <c:f>'3.サラリースケール'!$S$14:$BH$14</c:f>
              <c:numCache>
                <c:formatCode>#,##0_);[Red]\(#,##0\)</c:formatCode>
                <c:ptCount val="42"/>
                <c:pt idx="0">
                  <c:v>0</c:v>
                </c:pt>
                <c:pt idx="1">
                  <c:v>0</c:v>
                </c:pt>
                <c:pt idx="2">
                  <c:v>0</c:v>
                </c:pt>
                <c:pt idx="3">
                  <c:v>0</c:v>
                </c:pt>
                <c:pt idx="4">
                  <c:v>0</c:v>
                </c:pt>
                <c:pt idx="5">
                  <c:v>0</c:v>
                </c:pt>
                <c:pt idx="6">
                  <c:v>0</c:v>
                </c:pt>
                <c:pt idx="7">
                  <c:v>0</c:v>
                </c:pt>
                <c:pt idx="8">
                  <c:v>269000</c:v>
                </c:pt>
                <c:pt idx="9">
                  <c:v>273500</c:v>
                </c:pt>
                <c:pt idx="10">
                  <c:v>278000</c:v>
                </c:pt>
                <c:pt idx="11">
                  <c:v>282500</c:v>
                </c:pt>
                <c:pt idx="12">
                  <c:v>287000</c:v>
                </c:pt>
                <c:pt idx="13">
                  <c:v>291500</c:v>
                </c:pt>
                <c:pt idx="14">
                  <c:v>296000</c:v>
                </c:pt>
                <c:pt idx="15">
                  <c:v>300500</c:v>
                </c:pt>
                <c:pt idx="16">
                  <c:v>305000</c:v>
                </c:pt>
                <c:pt idx="17">
                  <c:v>309500</c:v>
                </c:pt>
                <c:pt idx="18">
                  <c:v>314000</c:v>
                </c:pt>
                <c:pt idx="19">
                  <c:v>318500</c:v>
                </c:pt>
                <c:pt idx="20">
                  <c:v>323000</c:v>
                </c:pt>
                <c:pt idx="21">
                  <c:v>327500</c:v>
                </c:pt>
                <c:pt idx="22">
                  <c:v>332000</c:v>
                </c:pt>
                <c:pt idx="23">
                  <c:v>336500</c:v>
                </c:pt>
                <c:pt idx="24">
                  <c:v>341000</c:v>
                </c:pt>
                <c:pt idx="25">
                  <c:v>345500</c:v>
                </c:pt>
                <c:pt idx="26">
                  <c:v>350000</c:v>
                </c:pt>
                <c:pt idx="27">
                  <c:v>354500</c:v>
                </c:pt>
                <c:pt idx="28">
                  <c:v>359000</c:v>
                </c:pt>
                <c:pt idx="29">
                  <c:v>361250</c:v>
                </c:pt>
                <c:pt idx="30">
                  <c:v>363500</c:v>
                </c:pt>
                <c:pt idx="31">
                  <c:v>365750</c:v>
                </c:pt>
                <c:pt idx="32">
                  <c:v>368000</c:v>
                </c:pt>
                <c:pt idx="33">
                  <c:v>370250</c:v>
                </c:pt>
                <c:pt idx="34">
                  <c:v>372500</c:v>
                </c:pt>
                <c:pt idx="35">
                  <c:v>374750</c:v>
                </c:pt>
                <c:pt idx="36">
                  <c:v>377000</c:v>
                </c:pt>
                <c:pt idx="37">
                  <c:v>379250</c:v>
                </c:pt>
                <c:pt idx="38">
                  <c:v>379250</c:v>
                </c:pt>
                <c:pt idx="39">
                  <c:v>379250</c:v>
                </c:pt>
                <c:pt idx="40">
                  <c:v>379250</c:v>
                </c:pt>
                <c:pt idx="41">
                  <c:v>379250</c:v>
                </c:pt>
              </c:numCache>
            </c:numRef>
          </c:val>
          <c:smooth val="0"/>
          <c:extLst>
            <c:ext xmlns:c16="http://schemas.microsoft.com/office/drawing/2014/chart" uri="{C3380CC4-5D6E-409C-BE32-E72D297353CC}">
              <c16:uniqueId val="{00000027-B2F3-42FC-B611-F0918FE90D91}"/>
            </c:ext>
          </c:extLst>
        </c:ser>
        <c:ser>
          <c:idx val="16"/>
          <c:order val="16"/>
          <c:tx>
            <c:strRef>
              <c:f>'3.サラリースケール'!$R$13</c:f>
              <c:strCache>
                <c:ptCount val="1"/>
                <c:pt idx="0">
                  <c:v>C-4</c:v>
                </c:pt>
              </c:strCache>
            </c:strRef>
          </c:tx>
          <c:marker>
            <c:symbol val="none"/>
          </c:marker>
          <c:val>
            <c:numRef>
              <c:f>'3.サラリースケール'!$S$13:$BH$13</c:f>
              <c:numCache>
                <c:formatCode>#,##0_);[Red]\(#,##0\)</c:formatCode>
                <c:ptCount val="42"/>
                <c:pt idx="0">
                  <c:v>0</c:v>
                </c:pt>
                <c:pt idx="1">
                  <c:v>0</c:v>
                </c:pt>
                <c:pt idx="2">
                  <c:v>0</c:v>
                </c:pt>
                <c:pt idx="3">
                  <c:v>0</c:v>
                </c:pt>
                <c:pt idx="4">
                  <c:v>0</c:v>
                </c:pt>
                <c:pt idx="5">
                  <c:v>0</c:v>
                </c:pt>
                <c:pt idx="6">
                  <c:v>0</c:v>
                </c:pt>
                <c:pt idx="7">
                  <c:v>257800</c:v>
                </c:pt>
                <c:pt idx="8">
                  <c:v>262200</c:v>
                </c:pt>
                <c:pt idx="9">
                  <c:v>266600</c:v>
                </c:pt>
                <c:pt idx="10">
                  <c:v>271000</c:v>
                </c:pt>
                <c:pt idx="11">
                  <c:v>275400</c:v>
                </c:pt>
                <c:pt idx="12">
                  <c:v>279800</c:v>
                </c:pt>
                <c:pt idx="13">
                  <c:v>284200</c:v>
                </c:pt>
                <c:pt idx="14">
                  <c:v>288600</c:v>
                </c:pt>
                <c:pt idx="15">
                  <c:v>293000</c:v>
                </c:pt>
                <c:pt idx="16">
                  <c:v>297400</c:v>
                </c:pt>
                <c:pt idx="17">
                  <c:v>301800</c:v>
                </c:pt>
                <c:pt idx="18">
                  <c:v>306200</c:v>
                </c:pt>
                <c:pt idx="19">
                  <c:v>310600</c:v>
                </c:pt>
                <c:pt idx="20">
                  <c:v>315000</c:v>
                </c:pt>
                <c:pt idx="21">
                  <c:v>319400</c:v>
                </c:pt>
                <c:pt idx="22">
                  <c:v>323800</c:v>
                </c:pt>
                <c:pt idx="23">
                  <c:v>328200</c:v>
                </c:pt>
                <c:pt idx="24">
                  <c:v>332600</c:v>
                </c:pt>
                <c:pt idx="25">
                  <c:v>337000</c:v>
                </c:pt>
                <c:pt idx="26">
                  <c:v>341400</c:v>
                </c:pt>
                <c:pt idx="27">
                  <c:v>345800</c:v>
                </c:pt>
                <c:pt idx="28">
                  <c:v>348000</c:v>
                </c:pt>
                <c:pt idx="29">
                  <c:v>350200</c:v>
                </c:pt>
                <c:pt idx="30">
                  <c:v>352400</c:v>
                </c:pt>
                <c:pt idx="31">
                  <c:v>354600</c:v>
                </c:pt>
                <c:pt idx="32">
                  <c:v>356800</c:v>
                </c:pt>
                <c:pt idx="33">
                  <c:v>356800</c:v>
                </c:pt>
                <c:pt idx="34">
                  <c:v>356800</c:v>
                </c:pt>
                <c:pt idx="35">
                  <c:v>356800</c:v>
                </c:pt>
                <c:pt idx="36">
                  <c:v>356800</c:v>
                </c:pt>
                <c:pt idx="37">
                  <c:v>356800</c:v>
                </c:pt>
                <c:pt idx="38">
                  <c:v>356800</c:v>
                </c:pt>
                <c:pt idx="39">
                  <c:v>356800</c:v>
                </c:pt>
                <c:pt idx="40">
                  <c:v>356800</c:v>
                </c:pt>
                <c:pt idx="41">
                  <c:v>356800</c:v>
                </c:pt>
              </c:numCache>
            </c:numRef>
          </c:val>
          <c:smooth val="0"/>
          <c:extLst>
            <c:ext xmlns:c16="http://schemas.microsoft.com/office/drawing/2014/chart" uri="{C3380CC4-5D6E-409C-BE32-E72D297353CC}">
              <c16:uniqueId val="{00000028-B2F3-42FC-B611-F0918FE90D91}"/>
            </c:ext>
          </c:extLst>
        </c:ser>
        <c:ser>
          <c:idx val="17"/>
          <c:order val="17"/>
          <c:tx>
            <c:strRef>
              <c:f>'3.サラリースケール'!$R$12</c:f>
              <c:strCache>
                <c:ptCount val="1"/>
                <c:pt idx="0">
                  <c:v>C-3</c:v>
                </c:pt>
              </c:strCache>
            </c:strRef>
          </c:tx>
          <c:marker>
            <c:symbol val="none"/>
          </c:marker>
          <c:val>
            <c:numRef>
              <c:f>'3.サラリースケール'!$S$12:$BH$12</c:f>
              <c:numCache>
                <c:formatCode>#,##0_);[Red]\(#,##0\)</c:formatCode>
                <c:ptCount val="42"/>
                <c:pt idx="0">
                  <c:v>0</c:v>
                </c:pt>
                <c:pt idx="1">
                  <c:v>0</c:v>
                </c:pt>
                <c:pt idx="2">
                  <c:v>0</c:v>
                </c:pt>
                <c:pt idx="3">
                  <c:v>0</c:v>
                </c:pt>
                <c:pt idx="4">
                  <c:v>0</c:v>
                </c:pt>
                <c:pt idx="5">
                  <c:v>0</c:v>
                </c:pt>
                <c:pt idx="6">
                  <c:v>249900</c:v>
                </c:pt>
                <c:pt idx="7">
                  <c:v>254300</c:v>
                </c:pt>
                <c:pt idx="8">
                  <c:v>258700</c:v>
                </c:pt>
                <c:pt idx="9">
                  <c:v>263100</c:v>
                </c:pt>
                <c:pt idx="10">
                  <c:v>267500</c:v>
                </c:pt>
                <c:pt idx="11">
                  <c:v>271900</c:v>
                </c:pt>
                <c:pt idx="12">
                  <c:v>276300</c:v>
                </c:pt>
                <c:pt idx="13">
                  <c:v>280700</c:v>
                </c:pt>
                <c:pt idx="14">
                  <c:v>285100</c:v>
                </c:pt>
                <c:pt idx="15">
                  <c:v>289500</c:v>
                </c:pt>
                <c:pt idx="16">
                  <c:v>293900</c:v>
                </c:pt>
                <c:pt idx="17">
                  <c:v>298300</c:v>
                </c:pt>
                <c:pt idx="18">
                  <c:v>302700</c:v>
                </c:pt>
                <c:pt idx="19">
                  <c:v>307100</c:v>
                </c:pt>
                <c:pt idx="20">
                  <c:v>311500</c:v>
                </c:pt>
                <c:pt idx="21">
                  <c:v>315900</c:v>
                </c:pt>
                <c:pt idx="22">
                  <c:v>320300</c:v>
                </c:pt>
                <c:pt idx="23">
                  <c:v>324700</c:v>
                </c:pt>
                <c:pt idx="24">
                  <c:v>329100</c:v>
                </c:pt>
                <c:pt idx="25">
                  <c:v>333500</c:v>
                </c:pt>
                <c:pt idx="26">
                  <c:v>337900</c:v>
                </c:pt>
                <c:pt idx="27">
                  <c:v>340100</c:v>
                </c:pt>
                <c:pt idx="28">
                  <c:v>342300</c:v>
                </c:pt>
                <c:pt idx="29">
                  <c:v>344500</c:v>
                </c:pt>
                <c:pt idx="30">
                  <c:v>346700</c:v>
                </c:pt>
                <c:pt idx="31">
                  <c:v>348900</c:v>
                </c:pt>
                <c:pt idx="32">
                  <c:v>351100</c:v>
                </c:pt>
                <c:pt idx="33">
                  <c:v>351100</c:v>
                </c:pt>
                <c:pt idx="34">
                  <c:v>351100</c:v>
                </c:pt>
                <c:pt idx="35">
                  <c:v>351100</c:v>
                </c:pt>
                <c:pt idx="36">
                  <c:v>351100</c:v>
                </c:pt>
                <c:pt idx="37">
                  <c:v>351100</c:v>
                </c:pt>
                <c:pt idx="38">
                  <c:v>351100</c:v>
                </c:pt>
                <c:pt idx="39">
                  <c:v>351100</c:v>
                </c:pt>
                <c:pt idx="40">
                  <c:v>351100</c:v>
                </c:pt>
                <c:pt idx="41">
                  <c:v>351100</c:v>
                </c:pt>
              </c:numCache>
            </c:numRef>
          </c:val>
          <c:smooth val="0"/>
          <c:extLst>
            <c:ext xmlns:c16="http://schemas.microsoft.com/office/drawing/2014/chart" uri="{C3380CC4-5D6E-409C-BE32-E72D297353CC}">
              <c16:uniqueId val="{00000029-B2F3-42FC-B611-F0918FE90D91}"/>
            </c:ext>
          </c:extLst>
        </c:ser>
        <c:ser>
          <c:idx val="18"/>
          <c:order val="18"/>
          <c:tx>
            <c:strRef>
              <c:f>'3.サラリースケール'!$R$11</c:f>
              <c:strCache>
                <c:ptCount val="1"/>
                <c:pt idx="0">
                  <c:v>C-2</c:v>
                </c:pt>
              </c:strCache>
            </c:strRef>
          </c:tx>
          <c:marker>
            <c:symbol val="none"/>
          </c:marker>
          <c:val>
            <c:numRef>
              <c:f>'3.サラリースケール'!$S$11:$BH$11</c:f>
              <c:numCache>
                <c:formatCode>#,##0_);[Red]\(#,##0\)</c:formatCode>
                <c:ptCount val="42"/>
                <c:pt idx="0">
                  <c:v>0</c:v>
                </c:pt>
                <c:pt idx="1">
                  <c:v>0</c:v>
                </c:pt>
                <c:pt idx="2">
                  <c:v>0</c:v>
                </c:pt>
                <c:pt idx="3">
                  <c:v>0</c:v>
                </c:pt>
                <c:pt idx="4">
                  <c:v>0</c:v>
                </c:pt>
                <c:pt idx="5">
                  <c:v>242000</c:v>
                </c:pt>
                <c:pt idx="6">
                  <c:v>246400</c:v>
                </c:pt>
                <c:pt idx="7">
                  <c:v>250800</c:v>
                </c:pt>
                <c:pt idx="8">
                  <c:v>255200</c:v>
                </c:pt>
                <c:pt idx="9">
                  <c:v>259600</c:v>
                </c:pt>
                <c:pt idx="10">
                  <c:v>264000</c:v>
                </c:pt>
                <c:pt idx="11">
                  <c:v>268400</c:v>
                </c:pt>
                <c:pt idx="12">
                  <c:v>272800</c:v>
                </c:pt>
                <c:pt idx="13">
                  <c:v>277200</c:v>
                </c:pt>
                <c:pt idx="14">
                  <c:v>281600</c:v>
                </c:pt>
                <c:pt idx="15">
                  <c:v>286000</c:v>
                </c:pt>
                <c:pt idx="16">
                  <c:v>290400</c:v>
                </c:pt>
                <c:pt idx="17">
                  <c:v>294800</c:v>
                </c:pt>
                <c:pt idx="18">
                  <c:v>299200</c:v>
                </c:pt>
                <c:pt idx="19">
                  <c:v>303600</c:v>
                </c:pt>
                <c:pt idx="20">
                  <c:v>308000</c:v>
                </c:pt>
                <c:pt idx="21">
                  <c:v>312400</c:v>
                </c:pt>
                <c:pt idx="22">
                  <c:v>316800</c:v>
                </c:pt>
                <c:pt idx="23">
                  <c:v>321200</c:v>
                </c:pt>
                <c:pt idx="24">
                  <c:v>325600</c:v>
                </c:pt>
                <c:pt idx="25">
                  <c:v>330000</c:v>
                </c:pt>
                <c:pt idx="26">
                  <c:v>332200</c:v>
                </c:pt>
                <c:pt idx="27">
                  <c:v>334400</c:v>
                </c:pt>
                <c:pt idx="28">
                  <c:v>336600</c:v>
                </c:pt>
                <c:pt idx="29">
                  <c:v>338800</c:v>
                </c:pt>
                <c:pt idx="30">
                  <c:v>341000</c:v>
                </c:pt>
                <c:pt idx="31">
                  <c:v>343200</c:v>
                </c:pt>
                <c:pt idx="32">
                  <c:v>345400</c:v>
                </c:pt>
                <c:pt idx="33">
                  <c:v>345400</c:v>
                </c:pt>
                <c:pt idx="34">
                  <c:v>345400</c:v>
                </c:pt>
                <c:pt idx="35">
                  <c:v>345400</c:v>
                </c:pt>
                <c:pt idx="36">
                  <c:v>345400</c:v>
                </c:pt>
                <c:pt idx="37">
                  <c:v>345400</c:v>
                </c:pt>
                <c:pt idx="38">
                  <c:v>345400</c:v>
                </c:pt>
                <c:pt idx="39">
                  <c:v>345400</c:v>
                </c:pt>
                <c:pt idx="40">
                  <c:v>345400</c:v>
                </c:pt>
                <c:pt idx="41">
                  <c:v>345400</c:v>
                </c:pt>
              </c:numCache>
            </c:numRef>
          </c:val>
          <c:smooth val="0"/>
          <c:extLst>
            <c:ext xmlns:c16="http://schemas.microsoft.com/office/drawing/2014/chart" uri="{C3380CC4-5D6E-409C-BE32-E72D297353CC}">
              <c16:uniqueId val="{0000002A-B2F3-42FC-B611-F0918FE90D91}"/>
            </c:ext>
          </c:extLst>
        </c:ser>
        <c:ser>
          <c:idx val="19"/>
          <c:order val="19"/>
          <c:tx>
            <c:strRef>
              <c:f>'3.サラリースケール'!$R$10</c:f>
              <c:strCache>
                <c:ptCount val="1"/>
                <c:pt idx="0">
                  <c:v>C-1</c:v>
                </c:pt>
              </c:strCache>
            </c:strRef>
          </c:tx>
          <c:marker>
            <c:symbol val="none"/>
          </c:marker>
          <c:val>
            <c:numRef>
              <c:f>'3.サラリースケール'!$S$10:$BH$10</c:f>
              <c:numCache>
                <c:formatCode>#,##0_);[Red]\(#,##0\)</c:formatCode>
                <c:ptCount val="42"/>
                <c:pt idx="0">
                  <c:v>0</c:v>
                </c:pt>
                <c:pt idx="1">
                  <c:v>0</c:v>
                </c:pt>
                <c:pt idx="2">
                  <c:v>0</c:v>
                </c:pt>
                <c:pt idx="3">
                  <c:v>0</c:v>
                </c:pt>
                <c:pt idx="4">
                  <c:v>234100</c:v>
                </c:pt>
                <c:pt idx="5">
                  <c:v>238500</c:v>
                </c:pt>
                <c:pt idx="6">
                  <c:v>242900</c:v>
                </c:pt>
                <c:pt idx="7">
                  <c:v>247300</c:v>
                </c:pt>
                <c:pt idx="8">
                  <c:v>251700</c:v>
                </c:pt>
                <c:pt idx="9">
                  <c:v>256100</c:v>
                </c:pt>
                <c:pt idx="10">
                  <c:v>260500</c:v>
                </c:pt>
                <c:pt idx="11">
                  <c:v>264900</c:v>
                </c:pt>
                <c:pt idx="12">
                  <c:v>269300</c:v>
                </c:pt>
                <c:pt idx="13">
                  <c:v>273700</c:v>
                </c:pt>
                <c:pt idx="14">
                  <c:v>278100</c:v>
                </c:pt>
                <c:pt idx="15">
                  <c:v>282500</c:v>
                </c:pt>
                <c:pt idx="16">
                  <c:v>286900</c:v>
                </c:pt>
                <c:pt idx="17">
                  <c:v>291300</c:v>
                </c:pt>
                <c:pt idx="18">
                  <c:v>295700</c:v>
                </c:pt>
                <c:pt idx="19">
                  <c:v>300100</c:v>
                </c:pt>
                <c:pt idx="20">
                  <c:v>304500</c:v>
                </c:pt>
                <c:pt idx="21">
                  <c:v>308900</c:v>
                </c:pt>
                <c:pt idx="22">
                  <c:v>313300</c:v>
                </c:pt>
                <c:pt idx="23">
                  <c:v>317700</c:v>
                </c:pt>
                <c:pt idx="24">
                  <c:v>322100</c:v>
                </c:pt>
                <c:pt idx="25">
                  <c:v>324300</c:v>
                </c:pt>
                <c:pt idx="26">
                  <c:v>326500</c:v>
                </c:pt>
                <c:pt idx="27">
                  <c:v>328700</c:v>
                </c:pt>
                <c:pt idx="28">
                  <c:v>330900</c:v>
                </c:pt>
                <c:pt idx="29">
                  <c:v>333100</c:v>
                </c:pt>
                <c:pt idx="30">
                  <c:v>335300</c:v>
                </c:pt>
                <c:pt idx="31">
                  <c:v>337500</c:v>
                </c:pt>
                <c:pt idx="32">
                  <c:v>339700</c:v>
                </c:pt>
                <c:pt idx="33">
                  <c:v>339700</c:v>
                </c:pt>
                <c:pt idx="34">
                  <c:v>339700</c:v>
                </c:pt>
                <c:pt idx="35">
                  <c:v>339700</c:v>
                </c:pt>
                <c:pt idx="36">
                  <c:v>339700</c:v>
                </c:pt>
                <c:pt idx="37">
                  <c:v>339700</c:v>
                </c:pt>
                <c:pt idx="38">
                  <c:v>339700</c:v>
                </c:pt>
                <c:pt idx="39">
                  <c:v>339700</c:v>
                </c:pt>
                <c:pt idx="40">
                  <c:v>339700</c:v>
                </c:pt>
                <c:pt idx="41">
                  <c:v>339700</c:v>
                </c:pt>
              </c:numCache>
            </c:numRef>
          </c:val>
          <c:smooth val="0"/>
          <c:extLst>
            <c:ext xmlns:c16="http://schemas.microsoft.com/office/drawing/2014/chart" uri="{C3380CC4-5D6E-409C-BE32-E72D297353CC}">
              <c16:uniqueId val="{0000002B-B2F3-42FC-B611-F0918FE90D91}"/>
            </c:ext>
          </c:extLst>
        </c:ser>
        <c:ser>
          <c:idx val="20"/>
          <c:order val="20"/>
          <c:tx>
            <c:strRef>
              <c:f>'3.サラリースケール'!$R$9</c:f>
              <c:strCache>
                <c:ptCount val="1"/>
                <c:pt idx="0">
                  <c:v>J-4</c:v>
                </c:pt>
              </c:strCache>
            </c:strRef>
          </c:tx>
          <c:marker>
            <c:symbol val="none"/>
          </c:marker>
          <c:val>
            <c:numRef>
              <c:f>'3.サラリースケール'!$S$9:$BH$9</c:f>
              <c:numCache>
                <c:formatCode>#,##0_);[Red]\(#,##0\)</c:formatCode>
                <c:ptCount val="42"/>
                <c:pt idx="0">
                  <c:v>0</c:v>
                </c:pt>
                <c:pt idx="1">
                  <c:v>0</c:v>
                </c:pt>
                <c:pt idx="2">
                  <c:v>0</c:v>
                </c:pt>
                <c:pt idx="3">
                  <c:v>221100</c:v>
                </c:pt>
                <c:pt idx="4">
                  <c:v>227400</c:v>
                </c:pt>
                <c:pt idx="5">
                  <c:v>233700</c:v>
                </c:pt>
                <c:pt idx="6">
                  <c:v>240000</c:v>
                </c:pt>
                <c:pt idx="7">
                  <c:v>246300</c:v>
                </c:pt>
                <c:pt idx="8">
                  <c:v>252600</c:v>
                </c:pt>
                <c:pt idx="9">
                  <c:v>258900</c:v>
                </c:pt>
                <c:pt idx="10">
                  <c:v>265200</c:v>
                </c:pt>
                <c:pt idx="11">
                  <c:v>271500</c:v>
                </c:pt>
                <c:pt idx="12">
                  <c:v>277800</c:v>
                </c:pt>
                <c:pt idx="13">
                  <c:v>284100</c:v>
                </c:pt>
                <c:pt idx="14">
                  <c:v>290400</c:v>
                </c:pt>
                <c:pt idx="15">
                  <c:v>296700</c:v>
                </c:pt>
                <c:pt idx="16">
                  <c:v>303000</c:v>
                </c:pt>
                <c:pt idx="17">
                  <c:v>309300</c:v>
                </c:pt>
                <c:pt idx="18">
                  <c:v>315600</c:v>
                </c:pt>
                <c:pt idx="19">
                  <c:v>318750</c:v>
                </c:pt>
                <c:pt idx="20">
                  <c:v>321900</c:v>
                </c:pt>
                <c:pt idx="21">
                  <c:v>325050</c:v>
                </c:pt>
                <c:pt idx="22">
                  <c:v>328200</c:v>
                </c:pt>
                <c:pt idx="23">
                  <c:v>331350</c:v>
                </c:pt>
                <c:pt idx="24">
                  <c:v>334500</c:v>
                </c:pt>
                <c:pt idx="25">
                  <c:v>337650</c:v>
                </c:pt>
                <c:pt idx="26">
                  <c:v>340800</c:v>
                </c:pt>
                <c:pt idx="27">
                  <c:v>343950</c:v>
                </c:pt>
                <c:pt idx="28">
                  <c:v>343950</c:v>
                </c:pt>
                <c:pt idx="29">
                  <c:v>343950</c:v>
                </c:pt>
                <c:pt idx="30">
                  <c:v>343950</c:v>
                </c:pt>
                <c:pt idx="31">
                  <c:v>343950</c:v>
                </c:pt>
                <c:pt idx="32">
                  <c:v>343950</c:v>
                </c:pt>
                <c:pt idx="33">
                  <c:v>343950</c:v>
                </c:pt>
                <c:pt idx="34">
                  <c:v>343950</c:v>
                </c:pt>
                <c:pt idx="35">
                  <c:v>343950</c:v>
                </c:pt>
                <c:pt idx="36">
                  <c:v>343950</c:v>
                </c:pt>
                <c:pt idx="37">
                  <c:v>343950</c:v>
                </c:pt>
                <c:pt idx="38">
                  <c:v>343950</c:v>
                </c:pt>
                <c:pt idx="39">
                  <c:v>343950</c:v>
                </c:pt>
                <c:pt idx="40">
                  <c:v>343950</c:v>
                </c:pt>
                <c:pt idx="41">
                  <c:v>343950</c:v>
                </c:pt>
              </c:numCache>
            </c:numRef>
          </c:val>
          <c:smooth val="0"/>
          <c:extLst>
            <c:ext xmlns:c16="http://schemas.microsoft.com/office/drawing/2014/chart" uri="{C3380CC4-5D6E-409C-BE32-E72D297353CC}">
              <c16:uniqueId val="{0000002C-B2F3-42FC-B611-F0918FE90D91}"/>
            </c:ext>
          </c:extLst>
        </c:ser>
        <c:ser>
          <c:idx val="21"/>
          <c:order val="21"/>
          <c:tx>
            <c:strRef>
              <c:f>'3.サラリースケール'!$R$8</c:f>
              <c:strCache>
                <c:ptCount val="1"/>
                <c:pt idx="0">
                  <c:v>J-3</c:v>
                </c:pt>
              </c:strCache>
            </c:strRef>
          </c:tx>
          <c:marker>
            <c:symbol val="none"/>
          </c:marker>
          <c:val>
            <c:numRef>
              <c:f>'3.サラリースケール'!$S$8:$BH$8</c:f>
              <c:numCache>
                <c:formatCode>#,##0_);[Red]\(#,##0\)</c:formatCode>
                <c:ptCount val="42"/>
                <c:pt idx="0">
                  <c:v>0</c:v>
                </c:pt>
                <c:pt idx="1">
                  <c:v>0</c:v>
                </c:pt>
                <c:pt idx="2">
                  <c:v>210200</c:v>
                </c:pt>
                <c:pt idx="3">
                  <c:v>216500</c:v>
                </c:pt>
                <c:pt idx="4">
                  <c:v>222800</c:v>
                </c:pt>
                <c:pt idx="5">
                  <c:v>229100</c:v>
                </c:pt>
                <c:pt idx="6">
                  <c:v>235400</c:v>
                </c:pt>
                <c:pt idx="7">
                  <c:v>241700</c:v>
                </c:pt>
                <c:pt idx="8">
                  <c:v>248000</c:v>
                </c:pt>
                <c:pt idx="9">
                  <c:v>254300</c:v>
                </c:pt>
                <c:pt idx="10">
                  <c:v>260600</c:v>
                </c:pt>
                <c:pt idx="11">
                  <c:v>266900</c:v>
                </c:pt>
                <c:pt idx="12">
                  <c:v>273200</c:v>
                </c:pt>
                <c:pt idx="13">
                  <c:v>279500</c:v>
                </c:pt>
                <c:pt idx="14">
                  <c:v>285800</c:v>
                </c:pt>
                <c:pt idx="15">
                  <c:v>292100</c:v>
                </c:pt>
                <c:pt idx="16">
                  <c:v>298400</c:v>
                </c:pt>
                <c:pt idx="17">
                  <c:v>304700</c:v>
                </c:pt>
                <c:pt idx="18">
                  <c:v>307850</c:v>
                </c:pt>
                <c:pt idx="19">
                  <c:v>311000</c:v>
                </c:pt>
                <c:pt idx="20">
                  <c:v>314150</c:v>
                </c:pt>
                <c:pt idx="21">
                  <c:v>317300</c:v>
                </c:pt>
                <c:pt idx="22">
                  <c:v>320450</c:v>
                </c:pt>
                <c:pt idx="23">
                  <c:v>323600</c:v>
                </c:pt>
                <c:pt idx="24">
                  <c:v>326750</c:v>
                </c:pt>
                <c:pt idx="25">
                  <c:v>329900</c:v>
                </c:pt>
                <c:pt idx="26">
                  <c:v>333050</c:v>
                </c:pt>
                <c:pt idx="27">
                  <c:v>336200</c:v>
                </c:pt>
                <c:pt idx="28">
                  <c:v>336200</c:v>
                </c:pt>
                <c:pt idx="29">
                  <c:v>336200</c:v>
                </c:pt>
                <c:pt idx="30">
                  <c:v>336200</c:v>
                </c:pt>
                <c:pt idx="31">
                  <c:v>336200</c:v>
                </c:pt>
                <c:pt idx="32">
                  <c:v>336200</c:v>
                </c:pt>
                <c:pt idx="33">
                  <c:v>336200</c:v>
                </c:pt>
                <c:pt idx="34">
                  <c:v>336200</c:v>
                </c:pt>
                <c:pt idx="35">
                  <c:v>336200</c:v>
                </c:pt>
                <c:pt idx="36">
                  <c:v>336200</c:v>
                </c:pt>
                <c:pt idx="37">
                  <c:v>336200</c:v>
                </c:pt>
                <c:pt idx="38">
                  <c:v>336200</c:v>
                </c:pt>
                <c:pt idx="39">
                  <c:v>336200</c:v>
                </c:pt>
                <c:pt idx="40">
                  <c:v>336200</c:v>
                </c:pt>
                <c:pt idx="41">
                  <c:v>336200</c:v>
                </c:pt>
              </c:numCache>
            </c:numRef>
          </c:val>
          <c:smooth val="0"/>
          <c:extLst>
            <c:ext xmlns:c16="http://schemas.microsoft.com/office/drawing/2014/chart" uri="{C3380CC4-5D6E-409C-BE32-E72D297353CC}">
              <c16:uniqueId val="{0000002D-B2F3-42FC-B611-F0918FE90D91}"/>
            </c:ext>
          </c:extLst>
        </c:ser>
        <c:ser>
          <c:idx val="22"/>
          <c:order val="22"/>
          <c:tx>
            <c:strRef>
              <c:f>'3.サラリースケール'!$R$7</c:f>
              <c:strCache>
                <c:ptCount val="1"/>
                <c:pt idx="0">
                  <c:v>J-2</c:v>
                </c:pt>
              </c:strCache>
            </c:strRef>
          </c:tx>
          <c:marker>
            <c:symbol val="none"/>
          </c:marker>
          <c:val>
            <c:numRef>
              <c:f>'3.サラリースケール'!$S$7:$BH$7</c:f>
              <c:numCache>
                <c:formatCode>#,##0_);[Red]\(#,##0\)</c:formatCode>
                <c:ptCount val="42"/>
                <c:pt idx="0">
                  <c:v>0</c:v>
                </c:pt>
                <c:pt idx="1">
                  <c:v>199300</c:v>
                </c:pt>
                <c:pt idx="2">
                  <c:v>205600</c:v>
                </c:pt>
                <c:pt idx="3">
                  <c:v>211900</c:v>
                </c:pt>
                <c:pt idx="4">
                  <c:v>218200</c:v>
                </c:pt>
                <c:pt idx="5">
                  <c:v>224500</c:v>
                </c:pt>
                <c:pt idx="6">
                  <c:v>230800</c:v>
                </c:pt>
                <c:pt idx="7">
                  <c:v>237100</c:v>
                </c:pt>
                <c:pt idx="8">
                  <c:v>243400</c:v>
                </c:pt>
                <c:pt idx="9">
                  <c:v>249700</c:v>
                </c:pt>
                <c:pt idx="10">
                  <c:v>256000</c:v>
                </c:pt>
                <c:pt idx="11">
                  <c:v>262300</c:v>
                </c:pt>
                <c:pt idx="12">
                  <c:v>268600</c:v>
                </c:pt>
                <c:pt idx="13">
                  <c:v>274900</c:v>
                </c:pt>
                <c:pt idx="14">
                  <c:v>281200</c:v>
                </c:pt>
                <c:pt idx="15">
                  <c:v>287500</c:v>
                </c:pt>
                <c:pt idx="16">
                  <c:v>293800</c:v>
                </c:pt>
                <c:pt idx="17">
                  <c:v>296950</c:v>
                </c:pt>
                <c:pt idx="18">
                  <c:v>300100</c:v>
                </c:pt>
                <c:pt idx="19">
                  <c:v>303250</c:v>
                </c:pt>
                <c:pt idx="20">
                  <c:v>306400</c:v>
                </c:pt>
                <c:pt idx="21">
                  <c:v>309550</c:v>
                </c:pt>
                <c:pt idx="22">
                  <c:v>312700</c:v>
                </c:pt>
                <c:pt idx="23">
                  <c:v>315850</c:v>
                </c:pt>
                <c:pt idx="24">
                  <c:v>319000</c:v>
                </c:pt>
                <c:pt idx="25">
                  <c:v>322150</c:v>
                </c:pt>
                <c:pt idx="26">
                  <c:v>325300</c:v>
                </c:pt>
                <c:pt idx="27">
                  <c:v>328450</c:v>
                </c:pt>
                <c:pt idx="28">
                  <c:v>328450</c:v>
                </c:pt>
                <c:pt idx="29">
                  <c:v>328450</c:v>
                </c:pt>
                <c:pt idx="30">
                  <c:v>328450</c:v>
                </c:pt>
                <c:pt idx="31">
                  <c:v>328450</c:v>
                </c:pt>
                <c:pt idx="32">
                  <c:v>328450</c:v>
                </c:pt>
                <c:pt idx="33">
                  <c:v>328450</c:v>
                </c:pt>
                <c:pt idx="34">
                  <c:v>328450</c:v>
                </c:pt>
                <c:pt idx="35">
                  <c:v>328450</c:v>
                </c:pt>
                <c:pt idx="36">
                  <c:v>328450</c:v>
                </c:pt>
                <c:pt idx="37">
                  <c:v>328450</c:v>
                </c:pt>
                <c:pt idx="38">
                  <c:v>328450</c:v>
                </c:pt>
                <c:pt idx="39">
                  <c:v>328450</c:v>
                </c:pt>
                <c:pt idx="40">
                  <c:v>328450</c:v>
                </c:pt>
                <c:pt idx="41">
                  <c:v>328450</c:v>
                </c:pt>
              </c:numCache>
            </c:numRef>
          </c:val>
          <c:smooth val="0"/>
          <c:extLst>
            <c:ext xmlns:c16="http://schemas.microsoft.com/office/drawing/2014/chart" uri="{C3380CC4-5D6E-409C-BE32-E72D297353CC}">
              <c16:uniqueId val="{0000002E-B2F3-42FC-B611-F0918FE90D91}"/>
            </c:ext>
          </c:extLst>
        </c:ser>
        <c:ser>
          <c:idx val="23"/>
          <c:order val="23"/>
          <c:tx>
            <c:strRef>
              <c:f>'3.サラリースケール'!$R$6</c:f>
              <c:strCache>
                <c:ptCount val="1"/>
                <c:pt idx="0">
                  <c:v>J-1</c:v>
                </c:pt>
              </c:strCache>
            </c:strRef>
          </c:tx>
          <c:marker>
            <c:symbol val="none"/>
          </c:marker>
          <c:val>
            <c:numRef>
              <c:f>'3.サラリースケール'!$S$6:$BH$6</c:f>
              <c:numCache>
                <c:formatCode>#,##0_);[Red]\(#,##0\)</c:formatCode>
                <c:ptCount val="42"/>
                <c:pt idx="0">
                  <c:v>188400</c:v>
                </c:pt>
                <c:pt idx="1">
                  <c:v>194700</c:v>
                </c:pt>
                <c:pt idx="2">
                  <c:v>201000</c:v>
                </c:pt>
                <c:pt idx="3">
                  <c:v>207300</c:v>
                </c:pt>
                <c:pt idx="4">
                  <c:v>213600</c:v>
                </c:pt>
                <c:pt idx="5">
                  <c:v>219900</c:v>
                </c:pt>
                <c:pt idx="6">
                  <c:v>226200</c:v>
                </c:pt>
                <c:pt idx="7">
                  <c:v>232500</c:v>
                </c:pt>
                <c:pt idx="8">
                  <c:v>238800</c:v>
                </c:pt>
                <c:pt idx="9">
                  <c:v>245100</c:v>
                </c:pt>
                <c:pt idx="10">
                  <c:v>251400</c:v>
                </c:pt>
                <c:pt idx="11">
                  <c:v>257700</c:v>
                </c:pt>
                <c:pt idx="12">
                  <c:v>264000</c:v>
                </c:pt>
                <c:pt idx="13">
                  <c:v>270300</c:v>
                </c:pt>
                <c:pt idx="14">
                  <c:v>276600</c:v>
                </c:pt>
                <c:pt idx="15">
                  <c:v>282900</c:v>
                </c:pt>
                <c:pt idx="16">
                  <c:v>286050</c:v>
                </c:pt>
                <c:pt idx="17">
                  <c:v>289200</c:v>
                </c:pt>
                <c:pt idx="18">
                  <c:v>292350</c:v>
                </c:pt>
                <c:pt idx="19">
                  <c:v>295500</c:v>
                </c:pt>
                <c:pt idx="20">
                  <c:v>298650</c:v>
                </c:pt>
                <c:pt idx="21">
                  <c:v>301800</c:v>
                </c:pt>
                <c:pt idx="22">
                  <c:v>304950</c:v>
                </c:pt>
                <c:pt idx="23">
                  <c:v>308100</c:v>
                </c:pt>
                <c:pt idx="24">
                  <c:v>311250</c:v>
                </c:pt>
                <c:pt idx="25">
                  <c:v>314400</c:v>
                </c:pt>
                <c:pt idx="26">
                  <c:v>317550</c:v>
                </c:pt>
                <c:pt idx="27">
                  <c:v>320700</c:v>
                </c:pt>
                <c:pt idx="28">
                  <c:v>320700</c:v>
                </c:pt>
                <c:pt idx="29">
                  <c:v>320700</c:v>
                </c:pt>
                <c:pt idx="30">
                  <c:v>320700</c:v>
                </c:pt>
                <c:pt idx="31">
                  <c:v>320700</c:v>
                </c:pt>
                <c:pt idx="32">
                  <c:v>320700</c:v>
                </c:pt>
                <c:pt idx="33">
                  <c:v>320700</c:v>
                </c:pt>
                <c:pt idx="34">
                  <c:v>320700</c:v>
                </c:pt>
                <c:pt idx="35">
                  <c:v>320700</c:v>
                </c:pt>
                <c:pt idx="36">
                  <c:v>320700</c:v>
                </c:pt>
                <c:pt idx="37">
                  <c:v>320700</c:v>
                </c:pt>
                <c:pt idx="38">
                  <c:v>320700</c:v>
                </c:pt>
                <c:pt idx="39">
                  <c:v>320700</c:v>
                </c:pt>
                <c:pt idx="40">
                  <c:v>320700</c:v>
                </c:pt>
                <c:pt idx="41">
                  <c:v>320700</c:v>
                </c:pt>
              </c:numCache>
            </c:numRef>
          </c:val>
          <c:smooth val="0"/>
          <c:extLst>
            <c:ext xmlns:c16="http://schemas.microsoft.com/office/drawing/2014/chart" uri="{C3380CC4-5D6E-409C-BE32-E72D297353CC}">
              <c16:uniqueId val="{0000002F-B2F3-42FC-B611-F0918FE90D91}"/>
            </c:ext>
          </c:extLst>
        </c:ser>
        <c:ser>
          <c:idx val="24"/>
          <c:order val="24"/>
          <c:tx>
            <c:strRef>
              <c:f>'3.サラリースケール'!$R$39</c:f>
              <c:strCache>
                <c:ptCount val="1"/>
                <c:pt idx="0">
                  <c:v>標準生計費修正値</c:v>
                </c:pt>
              </c:strCache>
            </c:strRef>
          </c:tx>
          <c:spPr>
            <a:ln w="34925"/>
          </c:spPr>
          <c:marker>
            <c:symbol val="none"/>
          </c:marker>
          <c:val>
            <c:numRef>
              <c:f>'3.サラリースケール'!$S$39:$BH$39</c:f>
              <c:numCache>
                <c:formatCode>#,##0_);[Red]\(#,##0\)</c:formatCode>
                <c:ptCount val="42"/>
                <c:pt idx="0">
                  <c:v>141800</c:v>
                </c:pt>
                <c:pt idx="1">
                  <c:v>143520</c:v>
                </c:pt>
                <c:pt idx="2">
                  <c:v>145360</c:v>
                </c:pt>
                <c:pt idx="3">
                  <c:v>147090</c:v>
                </c:pt>
                <c:pt idx="4">
                  <c:v>148920</c:v>
                </c:pt>
                <c:pt idx="5">
                  <c:v>150770</c:v>
                </c:pt>
                <c:pt idx="6">
                  <c:v>152610</c:v>
                </c:pt>
                <c:pt idx="7">
                  <c:v>154460</c:v>
                </c:pt>
                <c:pt idx="8">
                  <c:v>156170</c:v>
                </c:pt>
                <c:pt idx="9">
                  <c:v>158020</c:v>
                </c:pt>
                <c:pt idx="10">
                  <c:v>159740</c:v>
                </c:pt>
                <c:pt idx="11">
                  <c:v>176200</c:v>
                </c:pt>
                <c:pt idx="12">
                  <c:v>194260</c:v>
                </c:pt>
                <c:pt idx="13">
                  <c:v>212820</c:v>
                </c:pt>
                <c:pt idx="14">
                  <c:v>231740</c:v>
                </c:pt>
                <c:pt idx="15">
                  <c:v>251030</c:v>
                </c:pt>
                <c:pt idx="16">
                  <c:v>256310</c:v>
                </c:pt>
                <c:pt idx="17">
                  <c:v>260620</c:v>
                </c:pt>
                <c:pt idx="18">
                  <c:v>264670</c:v>
                </c:pt>
                <c:pt idx="19">
                  <c:v>269830</c:v>
                </c:pt>
                <c:pt idx="20">
                  <c:v>274750</c:v>
                </c:pt>
                <c:pt idx="21">
                  <c:v>279530</c:v>
                </c:pt>
                <c:pt idx="22">
                  <c:v>284450</c:v>
                </c:pt>
                <c:pt idx="23">
                  <c:v>289250</c:v>
                </c:pt>
                <c:pt idx="24">
                  <c:v>294900</c:v>
                </c:pt>
                <c:pt idx="25">
                  <c:v>300910</c:v>
                </c:pt>
                <c:pt idx="26">
                  <c:v>307300</c:v>
                </c:pt>
                <c:pt idx="27">
                  <c:v>314670</c:v>
                </c:pt>
                <c:pt idx="28">
                  <c:v>322420</c:v>
                </c:pt>
                <c:pt idx="29">
                  <c:v>330530</c:v>
                </c:pt>
                <c:pt idx="30">
                  <c:v>338630</c:v>
                </c:pt>
                <c:pt idx="31">
                  <c:v>346750</c:v>
                </c:pt>
                <c:pt idx="32">
                  <c:v>354610</c:v>
                </c:pt>
                <c:pt idx="33">
                  <c:v>361620</c:v>
                </c:pt>
                <c:pt idx="34">
                  <c:v>366650</c:v>
                </c:pt>
                <c:pt idx="35">
                  <c:v>365670</c:v>
                </c:pt>
                <c:pt idx="36">
                  <c:v>363820</c:v>
                </c:pt>
                <c:pt idx="37">
                  <c:v>348720</c:v>
                </c:pt>
                <c:pt idx="38">
                  <c:v>332490</c:v>
                </c:pt>
                <c:pt idx="39">
                  <c:v>315540</c:v>
                </c:pt>
                <c:pt idx="40">
                  <c:v>301780</c:v>
                </c:pt>
                <c:pt idx="41">
                  <c:v>288380</c:v>
                </c:pt>
              </c:numCache>
            </c:numRef>
          </c:val>
          <c:smooth val="0"/>
          <c:extLst>
            <c:ext xmlns:c16="http://schemas.microsoft.com/office/drawing/2014/chart" uri="{C3380CC4-5D6E-409C-BE32-E72D297353CC}">
              <c16:uniqueId val="{00000032-B2F3-42FC-B611-F0918FE90D91}"/>
            </c:ext>
          </c:extLst>
        </c:ser>
        <c:dLbls>
          <c:showLegendKey val="0"/>
          <c:showVal val="0"/>
          <c:showCatName val="0"/>
          <c:showSerName val="0"/>
          <c:showPercent val="0"/>
          <c:showBubbleSize val="0"/>
        </c:dLbls>
        <c:smooth val="0"/>
        <c:axId val="183032832"/>
        <c:axId val="183034624"/>
      </c:lineChart>
      <c:catAx>
        <c:axId val="183032832"/>
        <c:scaling>
          <c:orientation val="minMax"/>
        </c:scaling>
        <c:delete val="0"/>
        <c:axPos val="b"/>
        <c:numFmt formatCode="General" sourceLinked="1"/>
        <c:majorTickMark val="out"/>
        <c:minorTickMark val="none"/>
        <c:tickLblPos val="nextTo"/>
        <c:crossAx val="183034624"/>
        <c:crosses val="autoZero"/>
        <c:auto val="1"/>
        <c:lblAlgn val="ctr"/>
        <c:lblOffset val="100"/>
        <c:noMultiLvlLbl val="0"/>
      </c:catAx>
      <c:valAx>
        <c:axId val="183034624"/>
        <c:scaling>
          <c:orientation val="minMax"/>
          <c:max val="700000"/>
          <c:min val="100000"/>
        </c:scaling>
        <c:delete val="0"/>
        <c:axPos val="l"/>
        <c:majorGridlines/>
        <c:minorGridlines/>
        <c:numFmt formatCode="#,##0_);[Red]\(#,##0\)" sourceLinked="1"/>
        <c:majorTickMark val="out"/>
        <c:minorTickMark val="none"/>
        <c:tickLblPos val="nextTo"/>
        <c:crossAx val="183032832"/>
        <c:crosses val="autoZero"/>
        <c:crossBetween val="between"/>
        <c:minorUnit val="100000"/>
      </c:valAx>
    </c:plotArea>
    <c:legend>
      <c:legendPos val="r"/>
      <c:layout>
        <c:manualLayout>
          <c:xMode val="edge"/>
          <c:yMode val="edge"/>
          <c:x val="0.85697786202636228"/>
          <c:y val="2.407058300656777E-2"/>
          <c:w val="0.13473375581380101"/>
          <c:h val="0.97592941699343227"/>
        </c:manualLayout>
      </c:layout>
      <c:overlay val="0"/>
      <c:txPr>
        <a:bodyPr/>
        <a:lstStyle/>
        <a:p>
          <a:pPr>
            <a:defRPr sz="900" baseline="0"/>
          </a:pPr>
          <a:endParaRPr lang="ja-JP"/>
        </a:p>
      </c:txPr>
    </c:legend>
    <c:plotVisOnly val="1"/>
    <c:dispBlanksAs val="gap"/>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lineChart>
        <c:grouping val="standard"/>
        <c:varyColors val="0"/>
        <c:ser>
          <c:idx val="23"/>
          <c:order val="0"/>
          <c:tx>
            <c:strRef>
              <c:f>'8.年俸一覧表（グラフデータ）'!$Z$4</c:f>
              <c:strCache>
                <c:ptCount val="1"/>
                <c:pt idx="0">
                  <c:v>E-3-B</c:v>
                </c:pt>
              </c:strCache>
            </c:strRef>
          </c:tx>
          <c:marker>
            <c:symbol val="none"/>
          </c:marker>
          <c:val>
            <c:numRef>
              <c:f>'8.年俸一覧表（グラフデータ）'!$Z$5:$Z$46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11045100</c:v>
                </c:pt>
                <c:pt idx="35">
                  <c:v>11150700</c:v>
                </c:pt>
                <c:pt idx="36">
                  <c:v>11256300</c:v>
                </c:pt>
                <c:pt idx="37">
                  <c:v>11361900</c:v>
                </c:pt>
                <c:pt idx="38">
                  <c:v>11467500</c:v>
                </c:pt>
                <c:pt idx="39">
                  <c:v>11573100</c:v>
                </c:pt>
                <c:pt idx="40">
                  <c:v>11678700</c:v>
                </c:pt>
                <c:pt idx="41">
                  <c:v>11784300</c:v>
                </c:pt>
              </c:numCache>
            </c:numRef>
          </c:val>
          <c:smooth val="0"/>
          <c:extLst>
            <c:ext xmlns:c16="http://schemas.microsoft.com/office/drawing/2014/chart" uri="{C3380CC4-5D6E-409C-BE32-E72D297353CC}">
              <c16:uniqueId val="{00000003-2377-4A93-831C-39E42003AAEB}"/>
            </c:ext>
          </c:extLst>
        </c:ser>
        <c:ser>
          <c:idx val="22"/>
          <c:order val="1"/>
          <c:tx>
            <c:strRef>
              <c:f>'8.年俸一覧表（グラフデータ）'!$Y$4</c:f>
              <c:strCache>
                <c:ptCount val="1"/>
                <c:pt idx="0">
                  <c:v>E-2-B</c:v>
                </c:pt>
              </c:strCache>
            </c:strRef>
          </c:tx>
          <c:marker>
            <c:symbol val="none"/>
          </c:marker>
          <c:val>
            <c:numRef>
              <c:f>'8.年俸一覧表（グラフデータ）'!$Y$5:$Y$46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10670550</c:v>
                </c:pt>
                <c:pt idx="33">
                  <c:v>10776150</c:v>
                </c:pt>
                <c:pt idx="34">
                  <c:v>10881750</c:v>
                </c:pt>
                <c:pt idx="35">
                  <c:v>10987350</c:v>
                </c:pt>
                <c:pt idx="36">
                  <c:v>11092950</c:v>
                </c:pt>
                <c:pt idx="37">
                  <c:v>11198550</c:v>
                </c:pt>
                <c:pt idx="38">
                  <c:v>11304150</c:v>
                </c:pt>
                <c:pt idx="39">
                  <c:v>11409750</c:v>
                </c:pt>
                <c:pt idx="40">
                  <c:v>11515350</c:v>
                </c:pt>
                <c:pt idx="41">
                  <c:v>11620950</c:v>
                </c:pt>
              </c:numCache>
            </c:numRef>
          </c:val>
          <c:smooth val="0"/>
          <c:extLst>
            <c:ext xmlns:c16="http://schemas.microsoft.com/office/drawing/2014/chart" uri="{C3380CC4-5D6E-409C-BE32-E72D297353CC}">
              <c16:uniqueId val="{00000002-2377-4A93-831C-39E42003AAEB}"/>
            </c:ext>
          </c:extLst>
        </c:ser>
        <c:ser>
          <c:idx val="21"/>
          <c:order val="2"/>
          <c:tx>
            <c:strRef>
              <c:f>'8.年俸一覧表（グラフデータ）'!$X$4</c:f>
              <c:strCache>
                <c:ptCount val="1"/>
                <c:pt idx="0">
                  <c:v>E-1-B</c:v>
                </c:pt>
              </c:strCache>
            </c:strRef>
          </c:tx>
          <c:marker>
            <c:symbol val="none"/>
          </c:marker>
          <c:val>
            <c:numRef>
              <c:f>'8.年俸一覧表（グラフデータ）'!$X$5:$X$46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10296000</c:v>
                </c:pt>
                <c:pt idx="31">
                  <c:v>10401600</c:v>
                </c:pt>
                <c:pt idx="32">
                  <c:v>10507200</c:v>
                </c:pt>
                <c:pt idx="33">
                  <c:v>10612800</c:v>
                </c:pt>
                <c:pt idx="34">
                  <c:v>10718400</c:v>
                </c:pt>
                <c:pt idx="35">
                  <c:v>10824000</c:v>
                </c:pt>
                <c:pt idx="36">
                  <c:v>10929600</c:v>
                </c:pt>
                <c:pt idx="37">
                  <c:v>11035200</c:v>
                </c:pt>
                <c:pt idx="38">
                  <c:v>11140800</c:v>
                </c:pt>
                <c:pt idx="39">
                  <c:v>11246400</c:v>
                </c:pt>
                <c:pt idx="40">
                  <c:v>11352000</c:v>
                </c:pt>
                <c:pt idx="41">
                  <c:v>11457600</c:v>
                </c:pt>
              </c:numCache>
            </c:numRef>
          </c:val>
          <c:smooth val="0"/>
          <c:extLst>
            <c:ext xmlns:c16="http://schemas.microsoft.com/office/drawing/2014/chart" uri="{C3380CC4-5D6E-409C-BE32-E72D297353CC}">
              <c16:uniqueId val="{00000001-2377-4A93-831C-39E42003AAEB}"/>
            </c:ext>
          </c:extLst>
        </c:ser>
        <c:ser>
          <c:idx val="20"/>
          <c:order val="3"/>
          <c:tx>
            <c:strRef>
              <c:f>'8.年俸一覧表（グラフデータ）'!$W$4</c:f>
              <c:strCache>
                <c:ptCount val="1"/>
                <c:pt idx="0">
                  <c:v>M-4-B</c:v>
                </c:pt>
              </c:strCache>
            </c:strRef>
          </c:tx>
          <c:marker>
            <c:symbol val="none"/>
          </c:marker>
          <c:val>
            <c:numRef>
              <c:f>'8.年俸一覧表（グラフデータ）'!$W$5:$W$46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8629500</c:v>
                </c:pt>
                <c:pt idx="29">
                  <c:v>8725200</c:v>
                </c:pt>
                <c:pt idx="30">
                  <c:v>8820900</c:v>
                </c:pt>
                <c:pt idx="31">
                  <c:v>8916600</c:v>
                </c:pt>
                <c:pt idx="32">
                  <c:v>9012300</c:v>
                </c:pt>
                <c:pt idx="33">
                  <c:v>9108000</c:v>
                </c:pt>
                <c:pt idx="34">
                  <c:v>9203700</c:v>
                </c:pt>
                <c:pt idx="35">
                  <c:v>9299400</c:v>
                </c:pt>
                <c:pt idx="36">
                  <c:v>9395100</c:v>
                </c:pt>
                <c:pt idx="37">
                  <c:v>9490800</c:v>
                </c:pt>
                <c:pt idx="38">
                  <c:v>9586500</c:v>
                </c:pt>
                <c:pt idx="39">
                  <c:v>9682200</c:v>
                </c:pt>
                <c:pt idx="40">
                  <c:v>9777900</c:v>
                </c:pt>
                <c:pt idx="41">
                  <c:v>9873600</c:v>
                </c:pt>
              </c:numCache>
            </c:numRef>
          </c:val>
          <c:smooth val="0"/>
          <c:extLst>
            <c:ext xmlns:c16="http://schemas.microsoft.com/office/drawing/2014/chart" uri="{C3380CC4-5D6E-409C-BE32-E72D297353CC}">
              <c16:uniqueId val="{00000000-2377-4A93-831C-39E42003AAEB}"/>
            </c:ext>
          </c:extLst>
        </c:ser>
        <c:ser>
          <c:idx val="19"/>
          <c:order val="4"/>
          <c:tx>
            <c:strRef>
              <c:f>'8.年俸一覧表（グラフデータ）'!$V$4</c:f>
              <c:strCache>
                <c:ptCount val="1"/>
                <c:pt idx="0">
                  <c:v>M-3-B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'8.年俸一覧表（グラフデータ）'!$V$5:$V$46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8339100</c:v>
                </c:pt>
                <c:pt idx="27">
                  <c:v>8434800</c:v>
                </c:pt>
                <c:pt idx="28">
                  <c:v>8530500</c:v>
                </c:pt>
                <c:pt idx="29">
                  <c:v>8626200</c:v>
                </c:pt>
                <c:pt idx="30">
                  <c:v>8721900</c:v>
                </c:pt>
                <c:pt idx="31">
                  <c:v>8817600</c:v>
                </c:pt>
                <c:pt idx="32">
                  <c:v>8913300</c:v>
                </c:pt>
                <c:pt idx="33">
                  <c:v>9009000</c:v>
                </c:pt>
                <c:pt idx="34">
                  <c:v>9104700</c:v>
                </c:pt>
                <c:pt idx="35">
                  <c:v>9200400</c:v>
                </c:pt>
                <c:pt idx="36">
                  <c:v>9296100</c:v>
                </c:pt>
                <c:pt idx="37">
                  <c:v>9391800</c:v>
                </c:pt>
                <c:pt idx="38">
                  <c:v>9487500</c:v>
                </c:pt>
                <c:pt idx="39">
                  <c:v>9583200</c:v>
                </c:pt>
                <c:pt idx="40">
                  <c:v>9678900</c:v>
                </c:pt>
                <c:pt idx="41">
                  <c:v>9774600</c:v>
                </c:pt>
              </c:numCache>
            </c:numRef>
          </c:val>
          <c:smooth val="0"/>
          <c:extLst>
            <c:ext xmlns:c16="http://schemas.microsoft.com/office/drawing/2014/chart" uri="{C3380CC4-5D6E-409C-BE32-E72D297353CC}">
              <c16:uniqueId val="{00000000-DCBE-4098-B044-119BF997A674}"/>
            </c:ext>
          </c:extLst>
        </c:ser>
        <c:ser>
          <c:idx val="18"/>
          <c:order val="5"/>
          <c:tx>
            <c:strRef>
              <c:f>'8.年俸一覧表（グラフデータ）'!$U$4</c:f>
              <c:strCache>
                <c:ptCount val="1"/>
                <c:pt idx="0">
                  <c:v>M-2-B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'8.年俸一覧表（グラフデータ）'!$U$5:$U$46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8048700</c:v>
                </c:pt>
                <c:pt idx="25">
                  <c:v>8144400</c:v>
                </c:pt>
                <c:pt idx="26">
                  <c:v>8240100</c:v>
                </c:pt>
                <c:pt idx="27">
                  <c:v>8335800</c:v>
                </c:pt>
                <c:pt idx="28">
                  <c:v>8431500</c:v>
                </c:pt>
                <c:pt idx="29">
                  <c:v>8527200</c:v>
                </c:pt>
                <c:pt idx="30">
                  <c:v>8622900</c:v>
                </c:pt>
                <c:pt idx="31">
                  <c:v>8718600</c:v>
                </c:pt>
                <c:pt idx="32">
                  <c:v>8814300</c:v>
                </c:pt>
                <c:pt idx="33">
                  <c:v>8910000</c:v>
                </c:pt>
                <c:pt idx="34">
                  <c:v>9005700</c:v>
                </c:pt>
                <c:pt idx="35">
                  <c:v>9101400</c:v>
                </c:pt>
                <c:pt idx="36">
                  <c:v>9197100</c:v>
                </c:pt>
                <c:pt idx="37">
                  <c:v>9292800</c:v>
                </c:pt>
                <c:pt idx="38">
                  <c:v>9388500</c:v>
                </c:pt>
                <c:pt idx="39">
                  <c:v>9484200</c:v>
                </c:pt>
                <c:pt idx="40">
                  <c:v>9484200</c:v>
                </c:pt>
                <c:pt idx="41">
                  <c:v>9484200</c:v>
                </c:pt>
              </c:numCache>
            </c:numRef>
          </c:val>
          <c:smooth val="0"/>
          <c:extLst>
            <c:ext xmlns:c16="http://schemas.microsoft.com/office/drawing/2014/chart" uri="{C3380CC4-5D6E-409C-BE32-E72D297353CC}">
              <c16:uniqueId val="{00000001-DCBE-4098-B044-119BF997A674}"/>
            </c:ext>
          </c:extLst>
        </c:ser>
        <c:ser>
          <c:idx val="17"/>
          <c:order val="6"/>
          <c:tx>
            <c:strRef>
              <c:f>'8.年俸一覧表（グラフデータ）'!$T$4</c:f>
              <c:strCache>
                <c:ptCount val="1"/>
                <c:pt idx="0">
                  <c:v>M-1-B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'8.年俸一覧表（グラフデータ）'!$T$5:$T$46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7723650</c:v>
                </c:pt>
                <c:pt idx="23">
                  <c:v>7819350</c:v>
                </c:pt>
                <c:pt idx="24">
                  <c:v>7915050</c:v>
                </c:pt>
                <c:pt idx="25">
                  <c:v>8010750</c:v>
                </c:pt>
                <c:pt idx="26">
                  <c:v>8106450</c:v>
                </c:pt>
                <c:pt idx="27">
                  <c:v>8202150</c:v>
                </c:pt>
                <c:pt idx="28">
                  <c:v>8297850</c:v>
                </c:pt>
                <c:pt idx="29">
                  <c:v>8393550</c:v>
                </c:pt>
                <c:pt idx="30">
                  <c:v>8489250</c:v>
                </c:pt>
                <c:pt idx="31">
                  <c:v>8584950</c:v>
                </c:pt>
                <c:pt idx="32">
                  <c:v>8680650</c:v>
                </c:pt>
                <c:pt idx="33">
                  <c:v>8776350</c:v>
                </c:pt>
                <c:pt idx="34">
                  <c:v>8872050</c:v>
                </c:pt>
                <c:pt idx="35">
                  <c:v>8967750</c:v>
                </c:pt>
                <c:pt idx="36">
                  <c:v>9063450</c:v>
                </c:pt>
                <c:pt idx="37">
                  <c:v>9159150</c:v>
                </c:pt>
                <c:pt idx="38">
                  <c:v>9159150</c:v>
                </c:pt>
                <c:pt idx="39">
                  <c:v>9159150</c:v>
                </c:pt>
                <c:pt idx="40">
                  <c:v>9159150</c:v>
                </c:pt>
                <c:pt idx="41">
                  <c:v>9159150</c:v>
                </c:pt>
              </c:numCache>
            </c:numRef>
          </c:val>
          <c:smooth val="0"/>
          <c:extLst>
            <c:ext xmlns:c16="http://schemas.microsoft.com/office/drawing/2014/chart" uri="{C3380CC4-5D6E-409C-BE32-E72D297353CC}">
              <c16:uniqueId val="{00000002-DCBE-4098-B044-119BF997A674}"/>
            </c:ext>
          </c:extLst>
        </c:ser>
        <c:ser>
          <c:idx val="16"/>
          <c:order val="7"/>
          <c:tx>
            <c:strRef>
              <c:f>'8.年俸一覧表（グラフデータ）'!$S$4</c:f>
              <c:strCache>
                <c:ptCount val="1"/>
                <c:pt idx="0">
                  <c:v>S-5-B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'8.年俸一覧表（グラフデータ）'!$S$5:$S$46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7035090</c:v>
                </c:pt>
                <c:pt idx="21">
                  <c:v>7122030</c:v>
                </c:pt>
                <c:pt idx="22">
                  <c:v>7208970</c:v>
                </c:pt>
                <c:pt idx="23">
                  <c:v>7295910</c:v>
                </c:pt>
                <c:pt idx="24">
                  <c:v>7382850</c:v>
                </c:pt>
                <c:pt idx="25">
                  <c:v>7469790</c:v>
                </c:pt>
                <c:pt idx="26">
                  <c:v>7556730</c:v>
                </c:pt>
                <c:pt idx="27">
                  <c:v>7643670</c:v>
                </c:pt>
                <c:pt idx="28">
                  <c:v>7730610</c:v>
                </c:pt>
                <c:pt idx="29">
                  <c:v>7817550</c:v>
                </c:pt>
                <c:pt idx="30">
                  <c:v>7904490</c:v>
                </c:pt>
                <c:pt idx="31">
                  <c:v>7991430</c:v>
                </c:pt>
                <c:pt idx="32">
                  <c:v>8078370</c:v>
                </c:pt>
                <c:pt idx="33">
                  <c:v>8165310</c:v>
                </c:pt>
                <c:pt idx="34">
                  <c:v>8252250</c:v>
                </c:pt>
                <c:pt idx="35">
                  <c:v>8339190</c:v>
                </c:pt>
                <c:pt idx="36">
                  <c:v>8426130</c:v>
                </c:pt>
                <c:pt idx="37">
                  <c:v>8513070</c:v>
                </c:pt>
                <c:pt idx="38">
                  <c:v>8600010</c:v>
                </c:pt>
                <c:pt idx="39">
                  <c:v>8686950</c:v>
                </c:pt>
                <c:pt idx="40">
                  <c:v>8773890</c:v>
                </c:pt>
                <c:pt idx="41">
                  <c:v>8773890</c:v>
                </c:pt>
              </c:numCache>
            </c:numRef>
          </c:val>
          <c:smooth val="0"/>
          <c:extLst>
            <c:ext xmlns:c16="http://schemas.microsoft.com/office/drawing/2014/chart" uri="{C3380CC4-5D6E-409C-BE32-E72D297353CC}">
              <c16:uniqueId val="{00000003-DCBE-4098-B044-119BF997A674}"/>
            </c:ext>
          </c:extLst>
        </c:ser>
        <c:ser>
          <c:idx val="15"/>
          <c:order val="8"/>
          <c:tx>
            <c:strRef>
              <c:f>'8.年俸一覧表（グラフデータ）'!$R$4</c:f>
              <c:strCache>
                <c:ptCount val="1"/>
                <c:pt idx="0">
                  <c:v>S-4-B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'8.年俸一覧表（グラフデータ）'!$R$5:$R$46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6779730</c:v>
                </c:pt>
                <c:pt idx="19">
                  <c:v>6866670</c:v>
                </c:pt>
                <c:pt idx="20">
                  <c:v>6953610</c:v>
                </c:pt>
                <c:pt idx="21">
                  <c:v>7040550</c:v>
                </c:pt>
                <c:pt idx="22">
                  <c:v>7127490</c:v>
                </c:pt>
                <c:pt idx="23">
                  <c:v>7214430</c:v>
                </c:pt>
                <c:pt idx="24">
                  <c:v>7301370</c:v>
                </c:pt>
                <c:pt idx="25">
                  <c:v>7388310</c:v>
                </c:pt>
                <c:pt idx="26">
                  <c:v>7475250</c:v>
                </c:pt>
                <c:pt idx="27">
                  <c:v>7562190</c:v>
                </c:pt>
                <c:pt idx="28">
                  <c:v>7649130</c:v>
                </c:pt>
                <c:pt idx="29">
                  <c:v>7736070</c:v>
                </c:pt>
                <c:pt idx="30">
                  <c:v>7823010</c:v>
                </c:pt>
                <c:pt idx="31">
                  <c:v>7909950</c:v>
                </c:pt>
                <c:pt idx="32">
                  <c:v>7996890</c:v>
                </c:pt>
                <c:pt idx="33">
                  <c:v>8083830</c:v>
                </c:pt>
                <c:pt idx="34">
                  <c:v>8170770</c:v>
                </c:pt>
                <c:pt idx="35">
                  <c:v>8257710</c:v>
                </c:pt>
                <c:pt idx="36">
                  <c:v>8344650</c:v>
                </c:pt>
                <c:pt idx="37">
                  <c:v>8431590</c:v>
                </c:pt>
                <c:pt idx="38">
                  <c:v>8518530</c:v>
                </c:pt>
                <c:pt idx="39">
                  <c:v>8518530</c:v>
                </c:pt>
                <c:pt idx="40">
                  <c:v>8518530</c:v>
                </c:pt>
                <c:pt idx="41">
                  <c:v>8518530</c:v>
                </c:pt>
              </c:numCache>
            </c:numRef>
          </c:val>
          <c:smooth val="0"/>
          <c:extLst>
            <c:ext xmlns:c16="http://schemas.microsoft.com/office/drawing/2014/chart" uri="{C3380CC4-5D6E-409C-BE32-E72D297353CC}">
              <c16:uniqueId val="{00000004-DCBE-4098-B044-119BF997A674}"/>
            </c:ext>
          </c:extLst>
        </c:ser>
        <c:ser>
          <c:idx val="14"/>
          <c:order val="9"/>
          <c:tx>
            <c:strRef>
              <c:f>'8.年俸一覧表（グラフデータ）'!$Q$4</c:f>
              <c:strCache>
                <c:ptCount val="1"/>
                <c:pt idx="0">
                  <c:v>S-3-B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'8.年俸一覧表（グラフデータ）'!$Q$5:$Q$46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6497970</c:v>
                </c:pt>
                <c:pt idx="17">
                  <c:v>6584910</c:v>
                </c:pt>
                <c:pt idx="18">
                  <c:v>6671850</c:v>
                </c:pt>
                <c:pt idx="19">
                  <c:v>6758790</c:v>
                </c:pt>
                <c:pt idx="20">
                  <c:v>6845730</c:v>
                </c:pt>
                <c:pt idx="21">
                  <c:v>6932670</c:v>
                </c:pt>
                <c:pt idx="22">
                  <c:v>7019610</c:v>
                </c:pt>
                <c:pt idx="23">
                  <c:v>7106550</c:v>
                </c:pt>
                <c:pt idx="24">
                  <c:v>7193490</c:v>
                </c:pt>
                <c:pt idx="25">
                  <c:v>7280430</c:v>
                </c:pt>
                <c:pt idx="26">
                  <c:v>7367370</c:v>
                </c:pt>
                <c:pt idx="27">
                  <c:v>7454310</c:v>
                </c:pt>
                <c:pt idx="28">
                  <c:v>7541250</c:v>
                </c:pt>
                <c:pt idx="29">
                  <c:v>7628190</c:v>
                </c:pt>
                <c:pt idx="30">
                  <c:v>7715130</c:v>
                </c:pt>
                <c:pt idx="31">
                  <c:v>7802070</c:v>
                </c:pt>
                <c:pt idx="32">
                  <c:v>7889010</c:v>
                </c:pt>
                <c:pt idx="33">
                  <c:v>7975950</c:v>
                </c:pt>
                <c:pt idx="34">
                  <c:v>8062890</c:v>
                </c:pt>
                <c:pt idx="35">
                  <c:v>8149830</c:v>
                </c:pt>
                <c:pt idx="36">
                  <c:v>8236770</c:v>
                </c:pt>
                <c:pt idx="37">
                  <c:v>8280240</c:v>
                </c:pt>
                <c:pt idx="38">
                  <c:v>8280240</c:v>
                </c:pt>
                <c:pt idx="39">
                  <c:v>8280240</c:v>
                </c:pt>
                <c:pt idx="40">
                  <c:v>8280240</c:v>
                </c:pt>
                <c:pt idx="41">
                  <c:v>8280240</c:v>
                </c:pt>
              </c:numCache>
            </c:numRef>
          </c:val>
          <c:smooth val="0"/>
          <c:extLst>
            <c:ext xmlns:c16="http://schemas.microsoft.com/office/drawing/2014/chart" uri="{C3380CC4-5D6E-409C-BE32-E72D297353CC}">
              <c16:uniqueId val="{00000005-DCBE-4098-B044-119BF997A674}"/>
            </c:ext>
          </c:extLst>
        </c:ser>
        <c:ser>
          <c:idx val="13"/>
          <c:order val="10"/>
          <c:tx>
            <c:strRef>
              <c:f>'8.年俸一覧表（グラフデータ）'!$P$4</c:f>
              <c:strCache>
                <c:ptCount val="1"/>
                <c:pt idx="0">
                  <c:v>S-2-B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'8.年俸一覧表（グラフデータ）'!$P$5:$P$46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6219510</c:v>
                </c:pt>
                <c:pt idx="15">
                  <c:v>6306450</c:v>
                </c:pt>
                <c:pt idx="16">
                  <c:v>6393390</c:v>
                </c:pt>
                <c:pt idx="17">
                  <c:v>6480330</c:v>
                </c:pt>
                <c:pt idx="18">
                  <c:v>6567270</c:v>
                </c:pt>
                <c:pt idx="19">
                  <c:v>6654210</c:v>
                </c:pt>
                <c:pt idx="20">
                  <c:v>6741150</c:v>
                </c:pt>
                <c:pt idx="21">
                  <c:v>6828090</c:v>
                </c:pt>
                <c:pt idx="22">
                  <c:v>6915030</c:v>
                </c:pt>
                <c:pt idx="23">
                  <c:v>7001970</c:v>
                </c:pt>
                <c:pt idx="24">
                  <c:v>7088910</c:v>
                </c:pt>
                <c:pt idx="25">
                  <c:v>7175850</c:v>
                </c:pt>
                <c:pt idx="26">
                  <c:v>7262790</c:v>
                </c:pt>
                <c:pt idx="27">
                  <c:v>7349730</c:v>
                </c:pt>
                <c:pt idx="28">
                  <c:v>7436670</c:v>
                </c:pt>
                <c:pt idx="29">
                  <c:v>7523610</c:v>
                </c:pt>
                <c:pt idx="30">
                  <c:v>7610550</c:v>
                </c:pt>
                <c:pt idx="31">
                  <c:v>7697490</c:v>
                </c:pt>
                <c:pt idx="32">
                  <c:v>7784430</c:v>
                </c:pt>
                <c:pt idx="33">
                  <c:v>7871370</c:v>
                </c:pt>
                <c:pt idx="34">
                  <c:v>7958310</c:v>
                </c:pt>
                <c:pt idx="35">
                  <c:v>8001780</c:v>
                </c:pt>
                <c:pt idx="36">
                  <c:v>8045250</c:v>
                </c:pt>
                <c:pt idx="37">
                  <c:v>8088720</c:v>
                </c:pt>
                <c:pt idx="38">
                  <c:v>8088720</c:v>
                </c:pt>
                <c:pt idx="39">
                  <c:v>8088720</c:v>
                </c:pt>
                <c:pt idx="40">
                  <c:v>8088720</c:v>
                </c:pt>
                <c:pt idx="41">
                  <c:v>8088720</c:v>
                </c:pt>
              </c:numCache>
            </c:numRef>
          </c:val>
          <c:smooth val="0"/>
          <c:extLst>
            <c:ext xmlns:c16="http://schemas.microsoft.com/office/drawing/2014/chart" uri="{C3380CC4-5D6E-409C-BE32-E72D297353CC}">
              <c16:uniqueId val="{00000006-DCBE-4098-B044-119BF997A674}"/>
            </c:ext>
          </c:extLst>
        </c:ser>
        <c:ser>
          <c:idx val="12"/>
          <c:order val="11"/>
          <c:tx>
            <c:strRef>
              <c:f>'8.年俸一覧表（グラフデータ）'!$O$4</c:f>
              <c:strCache>
                <c:ptCount val="1"/>
                <c:pt idx="0">
                  <c:v>S-1-B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'8.年俸一覧表（グラフデータ）'!$O$5:$O$46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5965800</c:v>
                </c:pt>
                <c:pt idx="13">
                  <c:v>6052740</c:v>
                </c:pt>
                <c:pt idx="14">
                  <c:v>6139680</c:v>
                </c:pt>
                <c:pt idx="15">
                  <c:v>6226620</c:v>
                </c:pt>
                <c:pt idx="16">
                  <c:v>6313560</c:v>
                </c:pt>
                <c:pt idx="17">
                  <c:v>6400500</c:v>
                </c:pt>
                <c:pt idx="18">
                  <c:v>6487440</c:v>
                </c:pt>
                <c:pt idx="19">
                  <c:v>6574380</c:v>
                </c:pt>
                <c:pt idx="20">
                  <c:v>6661320</c:v>
                </c:pt>
                <c:pt idx="21">
                  <c:v>6748260</c:v>
                </c:pt>
                <c:pt idx="22">
                  <c:v>6835200</c:v>
                </c:pt>
                <c:pt idx="23">
                  <c:v>6922140</c:v>
                </c:pt>
                <c:pt idx="24">
                  <c:v>7009080</c:v>
                </c:pt>
                <c:pt idx="25">
                  <c:v>7096020</c:v>
                </c:pt>
                <c:pt idx="26">
                  <c:v>7182960</c:v>
                </c:pt>
                <c:pt idx="27">
                  <c:v>7269900</c:v>
                </c:pt>
                <c:pt idx="28">
                  <c:v>7356840</c:v>
                </c:pt>
                <c:pt idx="29">
                  <c:v>7443780</c:v>
                </c:pt>
                <c:pt idx="30">
                  <c:v>7530720</c:v>
                </c:pt>
                <c:pt idx="31">
                  <c:v>7617660</c:v>
                </c:pt>
                <c:pt idx="32">
                  <c:v>7704600</c:v>
                </c:pt>
                <c:pt idx="33">
                  <c:v>7748070</c:v>
                </c:pt>
                <c:pt idx="34">
                  <c:v>7791540</c:v>
                </c:pt>
                <c:pt idx="35">
                  <c:v>7835010</c:v>
                </c:pt>
                <c:pt idx="36">
                  <c:v>7878480</c:v>
                </c:pt>
                <c:pt idx="37">
                  <c:v>7921950</c:v>
                </c:pt>
                <c:pt idx="38">
                  <c:v>7921950</c:v>
                </c:pt>
                <c:pt idx="39">
                  <c:v>7921950</c:v>
                </c:pt>
                <c:pt idx="40">
                  <c:v>7921950</c:v>
                </c:pt>
                <c:pt idx="41">
                  <c:v>7921950</c:v>
                </c:pt>
              </c:numCache>
            </c:numRef>
          </c:val>
          <c:smooth val="0"/>
          <c:extLst>
            <c:ext xmlns:c16="http://schemas.microsoft.com/office/drawing/2014/chart" uri="{C3380CC4-5D6E-409C-BE32-E72D297353CC}">
              <c16:uniqueId val="{00000007-DCBE-4098-B044-119BF997A674}"/>
            </c:ext>
          </c:extLst>
        </c:ser>
        <c:ser>
          <c:idx val="11"/>
          <c:order val="12"/>
          <c:tx>
            <c:strRef>
              <c:f>'8.年俸一覧表（グラフデータ）'!$N$4</c:f>
              <c:strCache>
                <c:ptCount val="1"/>
                <c:pt idx="0">
                  <c:v>L-4-B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'8.年俸一覧表（グラフデータ）'!$N$5:$N$46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5688570</c:v>
                </c:pt>
                <c:pt idx="12">
                  <c:v>5773620</c:v>
                </c:pt>
                <c:pt idx="13">
                  <c:v>5858670</c:v>
                </c:pt>
                <c:pt idx="14">
                  <c:v>5943720</c:v>
                </c:pt>
                <c:pt idx="15">
                  <c:v>6028770</c:v>
                </c:pt>
                <c:pt idx="16">
                  <c:v>6113820</c:v>
                </c:pt>
                <c:pt idx="17">
                  <c:v>6198870</c:v>
                </c:pt>
                <c:pt idx="18">
                  <c:v>6283920</c:v>
                </c:pt>
                <c:pt idx="19">
                  <c:v>6368970</c:v>
                </c:pt>
                <c:pt idx="20">
                  <c:v>6454020</c:v>
                </c:pt>
                <c:pt idx="21">
                  <c:v>6539070</c:v>
                </c:pt>
                <c:pt idx="22">
                  <c:v>6624120</c:v>
                </c:pt>
                <c:pt idx="23">
                  <c:v>6709170</c:v>
                </c:pt>
                <c:pt idx="24">
                  <c:v>6794220</c:v>
                </c:pt>
                <c:pt idx="25">
                  <c:v>6879270</c:v>
                </c:pt>
                <c:pt idx="26">
                  <c:v>6964320</c:v>
                </c:pt>
                <c:pt idx="27">
                  <c:v>7049370</c:v>
                </c:pt>
                <c:pt idx="28">
                  <c:v>7134420</c:v>
                </c:pt>
                <c:pt idx="29">
                  <c:v>7219470</c:v>
                </c:pt>
                <c:pt idx="30">
                  <c:v>7304520</c:v>
                </c:pt>
                <c:pt idx="31">
                  <c:v>7389570</c:v>
                </c:pt>
                <c:pt idx="32">
                  <c:v>7432100</c:v>
                </c:pt>
                <c:pt idx="33">
                  <c:v>7474620</c:v>
                </c:pt>
                <c:pt idx="34">
                  <c:v>7517150</c:v>
                </c:pt>
                <c:pt idx="35">
                  <c:v>7559670</c:v>
                </c:pt>
                <c:pt idx="36">
                  <c:v>7602200</c:v>
                </c:pt>
                <c:pt idx="37">
                  <c:v>7644720</c:v>
                </c:pt>
                <c:pt idx="38">
                  <c:v>7644720</c:v>
                </c:pt>
                <c:pt idx="39">
                  <c:v>7644720</c:v>
                </c:pt>
                <c:pt idx="40">
                  <c:v>7644720</c:v>
                </c:pt>
                <c:pt idx="41">
                  <c:v>7644720</c:v>
                </c:pt>
              </c:numCache>
            </c:numRef>
          </c:val>
          <c:smooth val="0"/>
          <c:extLst>
            <c:ext xmlns:c16="http://schemas.microsoft.com/office/drawing/2014/chart" uri="{C3380CC4-5D6E-409C-BE32-E72D297353CC}">
              <c16:uniqueId val="{00000008-DCBE-4098-B044-119BF997A674}"/>
            </c:ext>
          </c:extLst>
        </c:ser>
        <c:ser>
          <c:idx val="10"/>
          <c:order val="13"/>
          <c:tx>
            <c:strRef>
              <c:f>'8.年俸一覧表（グラフデータ）'!$M$4</c:f>
              <c:strCache>
                <c:ptCount val="1"/>
                <c:pt idx="0">
                  <c:v>L-3-B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'8.年俸一覧表（グラフデータ）'!$M$5:$M$46</c:f>
              <c:numCache>
                <c:formatCode>#,##0_);[Red]\(#,##0\)</c:formatCode>
                <c:ptCount val="42"/>
                <c:pt idx="0">
                  <c:v>0</c:v>
                </c:pt>
                <c:pt idx="1">
                  <c:v>0</c:v>
                </c:pt>
                <c:pt idx="2">
                  <c:v>0</c:v>
                </c:pt>
                <c:pt idx="3">
                  <c:v>0</c:v>
                </c:pt>
                <c:pt idx="4">
                  <c:v>0</c:v>
                </c:pt>
                <c:pt idx="5">
                  <c:v>0</c:v>
                </c:pt>
                <c:pt idx="6">
                  <c:v>0</c:v>
                </c:pt>
                <c:pt idx="7">
                  <c:v>0</c:v>
                </c:pt>
                <c:pt idx="8">
                  <c:v>0</c:v>
                </c:pt>
                <c:pt idx="9">
                  <c:v>0</c:v>
                </c:pt>
                <c:pt idx="10">
                  <c:v>5532180</c:v>
                </c:pt>
                <c:pt idx="11">
                  <c:v>5617230</c:v>
                </c:pt>
                <c:pt idx="12">
                  <c:v>5702280</c:v>
                </c:pt>
                <c:pt idx="13">
                  <c:v>5787330</c:v>
                </c:pt>
                <c:pt idx="14">
                  <c:v>5872380</c:v>
                </c:pt>
                <c:pt idx="15">
                  <c:v>5957430</c:v>
                </c:pt>
                <c:pt idx="16">
                  <c:v>6042480</c:v>
                </c:pt>
                <c:pt idx="17">
                  <c:v>6127530</c:v>
                </c:pt>
                <c:pt idx="18">
                  <c:v>6212580</c:v>
                </c:pt>
                <c:pt idx="19">
                  <c:v>6297630</c:v>
                </c:pt>
                <c:pt idx="20">
                  <c:v>6382680</c:v>
                </c:pt>
                <c:pt idx="21">
                  <c:v>6467730</c:v>
                </c:pt>
                <c:pt idx="22">
                  <c:v>6552780</c:v>
                </c:pt>
                <c:pt idx="23">
                  <c:v>6637830</c:v>
                </c:pt>
                <c:pt idx="24">
                  <c:v>6722880</c:v>
                </c:pt>
                <c:pt idx="25">
                  <c:v>6807930</c:v>
                </c:pt>
                <c:pt idx="26">
                  <c:v>6892980</c:v>
                </c:pt>
                <c:pt idx="27">
                  <c:v>6978030</c:v>
                </c:pt>
                <c:pt idx="28">
                  <c:v>7063080</c:v>
                </c:pt>
                <c:pt idx="29">
                  <c:v>7148130</c:v>
                </c:pt>
                <c:pt idx="30">
                  <c:v>7233180</c:v>
                </c:pt>
                <c:pt idx="31">
                  <c:v>7275710</c:v>
                </c:pt>
                <c:pt idx="32">
                  <c:v>7318230</c:v>
                </c:pt>
                <c:pt idx="33">
                  <c:v>7360760</c:v>
                </c:pt>
                <c:pt idx="34">
                  <c:v>7403280</c:v>
                </c:pt>
                <c:pt idx="35">
                  <c:v>7445810</c:v>
                </c:pt>
                <c:pt idx="36">
                  <c:v>7488330</c:v>
                </c:pt>
                <c:pt idx="37">
                  <c:v>7530860</c:v>
                </c:pt>
                <c:pt idx="38">
                  <c:v>7530860</c:v>
                </c:pt>
                <c:pt idx="39">
                  <c:v>7530860</c:v>
                </c:pt>
                <c:pt idx="40">
                  <c:v>7530860</c:v>
                </c:pt>
                <c:pt idx="41">
                  <c:v>7530860</c:v>
                </c:pt>
              </c:numCache>
            </c:numRef>
          </c:val>
          <c:smooth val="0"/>
          <c:extLst>
            <c:ext xmlns:c16="http://schemas.microsoft.com/office/drawing/2014/chart" uri="{C3380CC4-5D6E-409C-BE32-E72D297353CC}">
              <c16:uniqueId val="{00000009-DCBE-4098-B044-119BF997A674}"/>
            </c:ext>
          </c:extLst>
        </c:ser>
        <c:ser>
          <c:idx val="9"/>
          <c:order val="14"/>
          <c:tx>
            <c:strRef>
              <c:f>'8.年俸一覧表（グラフデータ）'!$L$4</c:f>
              <c:strCache>
                <c:ptCount val="1"/>
                <c:pt idx="0">
                  <c:v>L-2-B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'8.年俸一覧表（グラフデータ）'!$L$5:$L$46</c:f>
              <c:numCache>
                <c:formatCode>#,##0_);[Red]\(#,##0\)</c:formatCode>
                <c:ptCount val="42"/>
                <c:pt idx="0">
                  <c:v>0</c:v>
                </c:pt>
                <c:pt idx="1">
                  <c:v>0</c:v>
                </c:pt>
                <c:pt idx="2">
                  <c:v>0</c:v>
                </c:pt>
                <c:pt idx="3">
                  <c:v>0</c:v>
                </c:pt>
                <c:pt idx="4">
                  <c:v>0</c:v>
                </c:pt>
                <c:pt idx="5">
                  <c:v>0</c:v>
                </c:pt>
                <c:pt idx="6">
                  <c:v>0</c:v>
                </c:pt>
                <c:pt idx="7">
                  <c:v>0</c:v>
                </c:pt>
                <c:pt idx="8">
                  <c:v>0</c:v>
                </c:pt>
                <c:pt idx="9">
                  <c:v>5329590</c:v>
                </c:pt>
                <c:pt idx="10">
                  <c:v>5414640</c:v>
                </c:pt>
                <c:pt idx="11">
                  <c:v>5499690</c:v>
                </c:pt>
                <c:pt idx="12">
                  <c:v>5584740</c:v>
                </c:pt>
                <c:pt idx="13">
                  <c:v>5669790</c:v>
                </c:pt>
                <c:pt idx="14">
                  <c:v>5754840</c:v>
                </c:pt>
                <c:pt idx="15">
                  <c:v>5839890</c:v>
                </c:pt>
                <c:pt idx="16">
                  <c:v>5924940</c:v>
                </c:pt>
                <c:pt idx="17">
                  <c:v>6009990</c:v>
                </c:pt>
                <c:pt idx="18">
                  <c:v>6095040</c:v>
                </c:pt>
                <c:pt idx="19">
                  <c:v>6180090</c:v>
                </c:pt>
                <c:pt idx="20">
                  <c:v>6265140</c:v>
                </c:pt>
                <c:pt idx="21">
                  <c:v>6350190</c:v>
                </c:pt>
                <c:pt idx="22">
                  <c:v>6435240</c:v>
                </c:pt>
                <c:pt idx="23">
                  <c:v>6520290</c:v>
                </c:pt>
                <c:pt idx="24">
                  <c:v>6605340</c:v>
                </c:pt>
                <c:pt idx="25">
                  <c:v>6690390</c:v>
                </c:pt>
                <c:pt idx="26">
                  <c:v>6775440</c:v>
                </c:pt>
                <c:pt idx="27">
                  <c:v>6860490</c:v>
                </c:pt>
                <c:pt idx="28">
                  <c:v>6945540</c:v>
                </c:pt>
                <c:pt idx="29">
                  <c:v>7030590</c:v>
                </c:pt>
                <c:pt idx="30">
                  <c:v>7073120</c:v>
                </c:pt>
                <c:pt idx="31">
                  <c:v>7115640</c:v>
                </c:pt>
                <c:pt idx="32">
                  <c:v>7158170</c:v>
                </c:pt>
                <c:pt idx="33">
                  <c:v>7200690</c:v>
                </c:pt>
                <c:pt idx="34">
                  <c:v>7243220</c:v>
                </c:pt>
                <c:pt idx="35">
                  <c:v>7285740</c:v>
                </c:pt>
                <c:pt idx="36">
                  <c:v>7328270</c:v>
                </c:pt>
                <c:pt idx="37">
                  <c:v>7370790</c:v>
                </c:pt>
                <c:pt idx="38">
                  <c:v>7370790</c:v>
                </c:pt>
                <c:pt idx="39">
                  <c:v>7370790</c:v>
                </c:pt>
                <c:pt idx="40">
                  <c:v>7370790</c:v>
                </c:pt>
                <c:pt idx="41">
                  <c:v>7370790</c:v>
                </c:pt>
              </c:numCache>
            </c:numRef>
          </c:val>
          <c:smooth val="0"/>
          <c:extLst>
            <c:ext xmlns:c16="http://schemas.microsoft.com/office/drawing/2014/chart" uri="{C3380CC4-5D6E-409C-BE32-E72D297353CC}">
              <c16:uniqueId val="{0000000A-DCBE-4098-B044-119BF997A674}"/>
            </c:ext>
          </c:extLst>
        </c:ser>
        <c:ser>
          <c:idx val="8"/>
          <c:order val="15"/>
          <c:tx>
            <c:strRef>
              <c:f>'8.年俸一覧表（グラフデータ）'!$K$4</c:f>
              <c:strCache>
                <c:ptCount val="1"/>
                <c:pt idx="0">
                  <c:v>L-1-B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'8.年俸一覧表（グラフデータ）'!$K$5:$K$46</c:f>
              <c:numCache>
                <c:formatCode>#,##0_);[Red]\(#,##0\)</c:formatCode>
                <c:ptCount val="42"/>
                <c:pt idx="0">
                  <c:v>0</c:v>
                </c:pt>
                <c:pt idx="1">
                  <c:v>0</c:v>
                </c:pt>
                <c:pt idx="2">
                  <c:v>0</c:v>
                </c:pt>
                <c:pt idx="3">
                  <c:v>0</c:v>
                </c:pt>
                <c:pt idx="4">
                  <c:v>0</c:v>
                </c:pt>
                <c:pt idx="5">
                  <c:v>0</c:v>
                </c:pt>
                <c:pt idx="6">
                  <c:v>0</c:v>
                </c:pt>
                <c:pt idx="7">
                  <c:v>0</c:v>
                </c:pt>
                <c:pt idx="8">
                  <c:v>5173200</c:v>
                </c:pt>
                <c:pt idx="9">
                  <c:v>5258250</c:v>
                </c:pt>
                <c:pt idx="10">
                  <c:v>5343300</c:v>
                </c:pt>
                <c:pt idx="11">
                  <c:v>5428350</c:v>
                </c:pt>
                <c:pt idx="12">
                  <c:v>5513400</c:v>
                </c:pt>
                <c:pt idx="13">
                  <c:v>5598450</c:v>
                </c:pt>
                <c:pt idx="14">
                  <c:v>5683500</c:v>
                </c:pt>
                <c:pt idx="15">
                  <c:v>5768550</c:v>
                </c:pt>
                <c:pt idx="16">
                  <c:v>5853600</c:v>
                </c:pt>
                <c:pt idx="17">
                  <c:v>5938650</c:v>
                </c:pt>
                <c:pt idx="18">
                  <c:v>6023700</c:v>
                </c:pt>
                <c:pt idx="19">
                  <c:v>6108750</c:v>
                </c:pt>
                <c:pt idx="20">
                  <c:v>6193800</c:v>
                </c:pt>
                <c:pt idx="21">
                  <c:v>6278850</c:v>
                </c:pt>
                <c:pt idx="22">
                  <c:v>6363900</c:v>
                </c:pt>
                <c:pt idx="23">
                  <c:v>6448950</c:v>
                </c:pt>
                <c:pt idx="24">
                  <c:v>6534000</c:v>
                </c:pt>
                <c:pt idx="25">
                  <c:v>6619050</c:v>
                </c:pt>
                <c:pt idx="26">
                  <c:v>6704100</c:v>
                </c:pt>
                <c:pt idx="27">
                  <c:v>6789150</c:v>
                </c:pt>
                <c:pt idx="28">
                  <c:v>6874200</c:v>
                </c:pt>
                <c:pt idx="29">
                  <c:v>6916730</c:v>
                </c:pt>
                <c:pt idx="30">
                  <c:v>6959250</c:v>
                </c:pt>
                <c:pt idx="31">
                  <c:v>7001780</c:v>
                </c:pt>
                <c:pt idx="32">
                  <c:v>7044300</c:v>
                </c:pt>
                <c:pt idx="33">
                  <c:v>7086830</c:v>
                </c:pt>
                <c:pt idx="34">
                  <c:v>7129350</c:v>
                </c:pt>
                <c:pt idx="35">
                  <c:v>7171880</c:v>
                </c:pt>
                <c:pt idx="36">
                  <c:v>7214400</c:v>
                </c:pt>
                <c:pt idx="37">
                  <c:v>7256930</c:v>
                </c:pt>
                <c:pt idx="38">
                  <c:v>7256930</c:v>
                </c:pt>
                <c:pt idx="39">
                  <c:v>7256930</c:v>
                </c:pt>
                <c:pt idx="40">
                  <c:v>7256930</c:v>
                </c:pt>
                <c:pt idx="41">
                  <c:v>7256930</c:v>
                </c:pt>
              </c:numCache>
            </c:numRef>
          </c:val>
          <c:smooth val="0"/>
          <c:extLst>
            <c:ext xmlns:c16="http://schemas.microsoft.com/office/drawing/2014/chart" uri="{C3380CC4-5D6E-409C-BE32-E72D297353CC}">
              <c16:uniqueId val="{0000000B-DCBE-4098-B044-119BF997A674}"/>
            </c:ext>
          </c:extLst>
        </c:ser>
        <c:ser>
          <c:idx val="7"/>
          <c:order val="16"/>
          <c:tx>
            <c:strRef>
              <c:f>'8.年俸一覧表（グラフデータ）'!$J$4</c:f>
              <c:strCache>
                <c:ptCount val="1"/>
                <c:pt idx="0">
                  <c:v>C-4-B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'8.年俸一覧表（グラフデータ）'!$J$5:$J$46</c:f>
              <c:numCache>
                <c:formatCode>#,##0_);[Red]\(#,##0\)</c:formatCode>
                <c:ptCount val="42"/>
                <c:pt idx="0">
                  <c:v>0</c:v>
                </c:pt>
                <c:pt idx="1">
                  <c:v>0</c:v>
                </c:pt>
                <c:pt idx="2">
                  <c:v>0</c:v>
                </c:pt>
                <c:pt idx="3">
                  <c:v>0</c:v>
                </c:pt>
                <c:pt idx="4">
                  <c:v>0</c:v>
                </c:pt>
                <c:pt idx="5">
                  <c:v>0</c:v>
                </c:pt>
                <c:pt idx="6">
                  <c:v>0</c:v>
                </c:pt>
                <c:pt idx="7">
                  <c:v>4563060</c:v>
                </c:pt>
                <c:pt idx="8">
                  <c:v>4640940</c:v>
                </c:pt>
                <c:pt idx="9">
                  <c:v>4718820</c:v>
                </c:pt>
                <c:pt idx="10">
                  <c:v>4796700</c:v>
                </c:pt>
                <c:pt idx="11">
                  <c:v>4874580</c:v>
                </c:pt>
                <c:pt idx="12">
                  <c:v>4952460</c:v>
                </c:pt>
                <c:pt idx="13">
                  <c:v>5030340</c:v>
                </c:pt>
                <c:pt idx="14">
                  <c:v>5108220</c:v>
                </c:pt>
                <c:pt idx="15">
                  <c:v>5186100</c:v>
                </c:pt>
                <c:pt idx="16">
                  <c:v>5263980</c:v>
                </c:pt>
                <c:pt idx="17">
                  <c:v>5341860</c:v>
                </c:pt>
                <c:pt idx="18">
                  <c:v>5419740</c:v>
                </c:pt>
                <c:pt idx="19">
                  <c:v>5497620</c:v>
                </c:pt>
                <c:pt idx="20">
                  <c:v>5575500</c:v>
                </c:pt>
                <c:pt idx="21">
                  <c:v>5653380</c:v>
                </c:pt>
                <c:pt idx="22">
                  <c:v>5731260</c:v>
                </c:pt>
                <c:pt idx="23">
                  <c:v>5809140</c:v>
                </c:pt>
                <c:pt idx="24">
                  <c:v>5887020</c:v>
                </c:pt>
                <c:pt idx="25">
                  <c:v>5964900</c:v>
                </c:pt>
                <c:pt idx="26">
                  <c:v>6042780</c:v>
                </c:pt>
                <c:pt idx="27">
                  <c:v>6120660</c:v>
                </c:pt>
                <c:pt idx="28">
                  <c:v>6159600</c:v>
                </c:pt>
                <c:pt idx="29">
                  <c:v>6198540</c:v>
                </c:pt>
                <c:pt idx="30">
                  <c:v>6237480</c:v>
                </c:pt>
                <c:pt idx="31">
                  <c:v>6276420</c:v>
                </c:pt>
                <c:pt idx="32">
                  <c:v>6315360</c:v>
                </c:pt>
                <c:pt idx="33">
                  <c:v>6315360</c:v>
                </c:pt>
                <c:pt idx="34">
                  <c:v>6315360</c:v>
                </c:pt>
                <c:pt idx="35">
                  <c:v>6315360</c:v>
                </c:pt>
                <c:pt idx="36">
                  <c:v>6315360</c:v>
                </c:pt>
                <c:pt idx="37">
                  <c:v>6315360</c:v>
                </c:pt>
                <c:pt idx="38">
                  <c:v>6315360</c:v>
                </c:pt>
                <c:pt idx="39">
                  <c:v>6315360</c:v>
                </c:pt>
                <c:pt idx="40">
                  <c:v>6315360</c:v>
                </c:pt>
                <c:pt idx="41">
                  <c:v>6315360</c:v>
                </c:pt>
              </c:numCache>
            </c:numRef>
          </c:val>
          <c:smooth val="0"/>
          <c:extLst>
            <c:ext xmlns:c16="http://schemas.microsoft.com/office/drawing/2014/chart" uri="{C3380CC4-5D6E-409C-BE32-E72D297353CC}">
              <c16:uniqueId val="{0000000C-DCBE-4098-B044-119BF997A674}"/>
            </c:ext>
          </c:extLst>
        </c:ser>
        <c:ser>
          <c:idx val="6"/>
          <c:order val="17"/>
          <c:tx>
            <c:strRef>
              <c:f>'8.年俸一覧表（グラフデータ）'!$I$4</c:f>
              <c:strCache>
                <c:ptCount val="1"/>
                <c:pt idx="0">
                  <c:v>C-3-B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'8.年俸一覧表（グラフデータ）'!$I$5:$I$46</c:f>
              <c:numCache>
                <c:formatCode>#,##0_);[Red]\(#,##0\)</c:formatCode>
                <c:ptCount val="42"/>
                <c:pt idx="0">
                  <c:v>0</c:v>
                </c:pt>
                <c:pt idx="1">
                  <c:v>0</c:v>
                </c:pt>
                <c:pt idx="2">
                  <c:v>0</c:v>
                </c:pt>
                <c:pt idx="3">
                  <c:v>0</c:v>
                </c:pt>
                <c:pt idx="4">
                  <c:v>0</c:v>
                </c:pt>
                <c:pt idx="5">
                  <c:v>0</c:v>
                </c:pt>
                <c:pt idx="6">
                  <c:v>4423230</c:v>
                </c:pt>
                <c:pt idx="7">
                  <c:v>4501110</c:v>
                </c:pt>
                <c:pt idx="8">
                  <c:v>4578990</c:v>
                </c:pt>
                <c:pt idx="9">
                  <c:v>4656870</c:v>
                </c:pt>
                <c:pt idx="10">
                  <c:v>4734750</c:v>
                </c:pt>
                <c:pt idx="11">
                  <c:v>4812630</c:v>
                </c:pt>
                <c:pt idx="12">
                  <c:v>4890510</c:v>
                </c:pt>
                <c:pt idx="13">
                  <c:v>4968390</c:v>
                </c:pt>
                <c:pt idx="14">
                  <c:v>5046270</c:v>
                </c:pt>
                <c:pt idx="15">
                  <c:v>5124150</c:v>
                </c:pt>
                <c:pt idx="16">
                  <c:v>5202030</c:v>
                </c:pt>
                <c:pt idx="17">
                  <c:v>5279910</c:v>
                </c:pt>
                <c:pt idx="18">
                  <c:v>5357790</c:v>
                </c:pt>
                <c:pt idx="19">
                  <c:v>5435670</c:v>
                </c:pt>
                <c:pt idx="20">
                  <c:v>5513550</c:v>
                </c:pt>
                <c:pt idx="21">
                  <c:v>5591430</c:v>
                </c:pt>
                <c:pt idx="22">
                  <c:v>5669310</c:v>
                </c:pt>
                <c:pt idx="23">
                  <c:v>5747190</c:v>
                </c:pt>
                <c:pt idx="24">
                  <c:v>5825070</c:v>
                </c:pt>
                <c:pt idx="25">
                  <c:v>5902950</c:v>
                </c:pt>
                <c:pt idx="26">
                  <c:v>5980830</c:v>
                </c:pt>
                <c:pt idx="27">
                  <c:v>6019770</c:v>
                </c:pt>
                <c:pt idx="28">
                  <c:v>6058710</c:v>
                </c:pt>
                <c:pt idx="29">
                  <c:v>6097650</c:v>
                </c:pt>
                <c:pt idx="30">
                  <c:v>6136590</c:v>
                </c:pt>
                <c:pt idx="31">
                  <c:v>6175530</c:v>
                </c:pt>
                <c:pt idx="32">
                  <c:v>6214470</c:v>
                </c:pt>
                <c:pt idx="33">
                  <c:v>6214470</c:v>
                </c:pt>
                <c:pt idx="34">
                  <c:v>6214470</c:v>
                </c:pt>
                <c:pt idx="35">
                  <c:v>6214470</c:v>
                </c:pt>
                <c:pt idx="36">
                  <c:v>6214470</c:v>
                </c:pt>
                <c:pt idx="37">
                  <c:v>6214470</c:v>
                </c:pt>
                <c:pt idx="38">
                  <c:v>6214470</c:v>
                </c:pt>
                <c:pt idx="39">
                  <c:v>6214470</c:v>
                </c:pt>
                <c:pt idx="40">
                  <c:v>6214470</c:v>
                </c:pt>
                <c:pt idx="41">
                  <c:v>6214470</c:v>
                </c:pt>
              </c:numCache>
            </c:numRef>
          </c:val>
          <c:smooth val="0"/>
          <c:extLst>
            <c:ext xmlns:c16="http://schemas.microsoft.com/office/drawing/2014/chart" uri="{C3380CC4-5D6E-409C-BE32-E72D297353CC}">
              <c16:uniqueId val="{0000000D-DCBE-4098-B044-119BF997A674}"/>
            </c:ext>
          </c:extLst>
        </c:ser>
        <c:ser>
          <c:idx val="5"/>
          <c:order val="18"/>
          <c:tx>
            <c:strRef>
              <c:f>'8.年俸一覧表（グラフデータ）'!$H$4</c:f>
              <c:strCache>
                <c:ptCount val="1"/>
                <c:pt idx="0">
                  <c:v>C-2-B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'8.年俸一覧表（グラフデータ）'!$H$5:$H$46</c:f>
              <c:numCache>
                <c:formatCode>#,##0_);[Red]\(#,##0\)</c:formatCode>
                <c:ptCount val="42"/>
                <c:pt idx="0">
                  <c:v>0</c:v>
                </c:pt>
                <c:pt idx="1">
                  <c:v>0</c:v>
                </c:pt>
                <c:pt idx="2">
                  <c:v>0</c:v>
                </c:pt>
                <c:pt idx="3">
                  <c:v>0</c:v>
                </c:pt>
                <c:pt idx="4">
                  <c:v>0</c:v>
                </c:pt>
                <c:pt idx="5">
                  <c:v>4283400</c:v>
                </c:pt>
                <c:pt idx="6">
                  <c:v>4361280</c:v>
                </c:pt>
                <c:pt idx="7">
                  <c:v>4439160</c:v>
                </c:pt>
                <c:pt idx="8">
                  <c:v>4517040</c:v>
                </c:pt>
                <c:pt idx="9">
                  <c:v>4594920</c:v>
                </c:pt>
                <c:pt idx="10">
                  <c:v>4672800</c:v>
                </c:pt>
                <c:pt idx="11">
                  <c:v>4750680</c:v>
                </c:pt>
                <c:pt idx="12">
                  <c:v>4828560</c:v>
                </c:pt>
                <c:pt idx="13">
                  <c:v>4906440</c:v>
                </c:pt>
                <c:pt idx="14">
                  <c:v>4984320</c:v>
                </c:pt>
                <c:pt idx="15">
                  <c:v>5062200</c:v>
                </c:pt>
                <c:pt idx="16">
                  <c:v>5140080</c:v>
                </c:pt>
                <c:pt idx="17">
                  <c:v>5217960</c:v>
                </c:pt>
                <c:pt idx="18">
                  <c:v>5295840</c:v>
                </c:pt>
                <c:pt idx="19">
                  <c:v>5373720</c:v>
                </c:pt>
                <c:pt idx="20">
                  <c:v>5451600</c:v>
                </c:pt>
                <c:pt idx="21">
                  <c:v>5529480</c:v>
                </c:pt>
                <c:pt idx="22">
                  <c:v>5607360</c:v>
                </c:pt>
                <c:pt idx="23">
                  <c:v>5685240</c:v>
                </c:pt>
                <c:pt idx="24">
                  <c:v>5763120</c:v>
                </c:pt>
                <c:pt idx="25">
                  <c:v>5841000</c:v>
                </c:pt>
                <c:pt idx="26">
                  <c:v>5879940</c:v>
                </c:pt>
                <c:pt idx="27">
                  <c:v>5918880</c:v>
                </c:pt>
                <c:pt idx="28">
                  <c:v>5957820</c:v>
                </c:pt>
                <c:pt idx="29">
                  <c:v>5996760</c:v>
                </c:pt>
                <c:pt idx="30">
                  <c:v>6035700</c:v>
                </c:pt>
                <c:pt idx="31">
                  <c:v>6074640</c:v>
                </c:pt>
                <c:pt idx="32">
                  <c:v>6113580</c:v>
                </c:pt>
                <c:pt idx="33">
                  <c:v>6113580</c:v>
                </c:pt>
                <c:pt idx="34">
                  <c:v>6113580</c:v>
                </c:pt>
                <c:pt idx="35">
                  <c:v>6113580</c:v>
                </c:pt>
                <c:pt idx="36">
                  <c:v>6113580</c:v>
                </c:pt>
                <c:pt idx="37">
                  <c:v>6113580</c:v>
                </c:pt>
                <c:pt idx="38">
                  <c:v>6113580</c:v>
                </c:pt>
                <c:pt idx="39">
                  <c:v>6113580</c:v>
                </c:pt>
                <c:pt idx="40">
                  <c:v>6113580</c:v>
                </c:pt>
                <c:pt idx="41">
                  <c:v>6113580</c:v>
                </c:pt>
              </c:numCache>
            </c:numRef>
          </c:val>
          <c:smooth val="0"/>
          <c:extLst>
            <c:ext xmlns:c16="http://schemas.microsoft.com/office/drawing/2014/chart" uri="{C3380CC4-5D6E-409C-BE32-E72D297353CC}">
              <c16:uniqueId val="{0000000E-DCBE-4098-B044-119BF997A674}"/>
            </c:ext>
          </c:extLst>
        </c:ser>
        <c:ser>
          <c:idx val="4"/>
          <c:order val="19"/>
          <c:tx>
            <c:strRef>
              <c:f>'8.年俸一覧表（グラフデータ）'!$G$4</c:f>
              <c:strCache>
                <c:ptCount val="1"/>
                <c:pt idx="0">
                  <c:v>C-1-B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'8.年俸一覧表（グラフデータ）'!$G$5:$G$46</c:f>
              <c:numCache>
                <c:formatCode>#,##0_);[Red]\(#,##0\)</c:formatCode>
                <c:ptCount val="42"/>
                <c:pt idx="0">
                  <c:v>0</c:v>
                </c:pt>
                <c:pt idx="1">
                  <c:v>0</c:v>
                </c:pt>
                <c:pt idx="2">
                  <c:v>0</c:v>
                </c:pt>
                <c:pt idx="3">
                  <c:v>0</c:v>
                </c:pt>
                <c:pt idx="4">
                  <c:v>4143570</c:v>
                </c:pt>
                <c:pt idx="5">
                  <c:v>4221450</c:v>
                </c:pt>
                <c:pt idx="6">
                  <c:v>4299330</c:v>
                </c:pt>
                <c:pt idx="7">
                  <c:v>4377210</c:v>
                </c:pt>
                <c:pt idx="8">
                  <c:v>4455090</c:v>
                </c:pt>
                <c:pt idx="9">
                  <c:v>4532970</c:v>
                </c:pt>
                <c:pt idx="10">
                  <c:v>4610850</c:v>
                </c:pt>
                <c:pt idx="11">
                  <c:v>4688730</c:v>
                </c:pt>
                <c:pt idx="12">
                  <c:v>4766610</c:v>
                </c:pt>
                <c:pt idx="13">
                  <c:v>4844490</c:v>
                </c:pt>
                <c:pt idx="14">
                  <c:v>4922370</c:v>
                </c:pt>
                <c:pt idx="15">
                  <c:v>5000250</c:v>
                </c:pt>
                <c:pt idx="16">
                  <c:v>5078130</c:v>
                </c:pt>
                <c:pt idx="17">
                  <c:v>5156010</c:v>
                </c:pt>
                <c:pt idx="18">
                  <c:v>5233890</c:v>
                </c:pt>
                <c:pt idx="19">
                  <c:v>5311770</c:v>
                </c:pt>
                <c:pt idx="20">
                  <c:v>5389650</c:v>
                </c:pt>
                <c:pt idx="21">
                  <c:v>5467530</c:v>
                </c:pt>
                <c:pt idx="22">
                  <c:v>5545410</c:v>
                </c:pt>
                <c:pt idx="23">
                  <c:v>5623290</c:v>
                </c:pt>
                <c:pt idx="24">
                  <c:v>5701170</c:v>
                </c:pt>
                <c:pt idx="25">
                  <c:v>5740110</c:v>
                </c:pt>
                <c:pt idx="26">
                  <c:v>5779050</c:v>
                </c:pt>
                <c:pt idx="27">
                  <c:v>5817990</c:v>
                </c:pt>
                <c:pt idx="28">
                  <c:v>5856930</c:v>
                </c:pt>
                <c:pt idx="29">
                  <c:v>5895870</c:v>
                </c:pt>
                <c:pt idx="30">
                  <c:v>5934810</c:v>
                </c:pt>
                <c:pt idx="31">
                  <c:v>5973750</c:v>
                </c:pt>
                <c:pt idx="32">
                  <c:v>6012690</c:v>
                </c:pt>
                <c:pt idx="33">
                  <c:v>6012690</c:v>
                </c:pt>
                <c:pt idx="34">
                  <c:v>6012690</c:v>
                </c:pt>
                <c:pt idx="35">
                  <c:v>6012690</c:v>
                </c:pt>
                <c:pt idx="36">
                  <c:v>6012690</c:v>
                </c:pt>
                <c:pt idx="37">
                  <c:v>6012690</c:v>
                </c:pt>
                <c:pt idx="38">
                  <c:v>6012690</c:v>
                </c:pt>
                <c:pt idx="39">
                  <c:v>6012690</c:v>
                </c:pt>
                <c:pt idx="40">
                  <c:v>6012690</c:v>
                </c:pt>
                <c:pt idx="41">
                  <c:v>6012690</c:v>
                </c:pt>
              </c:numCache>
            </c:numRef>
          </c:val>
          <c:smooth val="0"/>
          <c:extLst>
            <c:ext xmlns:c16="http://schemas.microsoft.com/office/drawing/2014/chart" uri="{C3380CC4-5D6E-409C-BE32-E72D297353CC}">
              <c16:uniqueId val="{0000000F-DCBE-4098-B044-119BF997A674}"/>
            </c:ext>
          </c:extLst>
        </c:ser>
        <c:ser>
          <c:idx val="3"/>
          <c:order val="20"/>
          <c:tx>
            <c:strRef>
              <c:f>'8.年俸一覧表（グラフデータ）'!$F$4</c:f>
              <c:strCache>
                <c:ptCount val="1"/>
                <c:pt idx="0">
                  <c:v>J-4-B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'8.年俸一覧表（グラフデータ）'!$F$5:$F$46</c:f>
              <c:numCache>
                <c:formatCode>#,##0_);[Red]\(#,##0\)</c:formatCode>
                <c:ptCount val="42"/>
                <c:pt idx="0">
                  <c:v>0</c:v>
                </c:pt>
                <c:pt idx="1">
                  <c:v>0</c:v>
                </c:pt>
                <c:pt idx="2">
                  <c:v>0</c:v>
                </c:pt>
                <c:pt idx="3">
                  <c:v>3913470</c:v>
                </c:pt>
                <c:pt idx="4">
                  <c:v>4024980</c:v>
                </c:pt>
                <c:pt idx="5">
                  <c:v>4136490</c:v>
                </c:pt>
                <c:pt idx="6">
                  <c:v>4248000</c:v>
                </c:pt>
                <c:pt idx="7">
                  <c:v>4359510</c:v>
                </c:pt>
                <c:pt idx="8">
                  <c:v>4471020</c:v>
                </c:pt>
                <c:pt idx="9">
                  <c:v>4582530</c:v>
                </c:pt>
                <c:pt idx="10">
                  <c:v>4694040</c:v>
                </c:pt>
                <c:pt idx="11">
                  <c:v>4805550</c:v>
                </c:pt>
                <c:pt idx="12">
                  <c:v>4917060</c:v>
                </c:pt>
                <c:pt idx="13">
                  <c:v>5028570</c:v>
                </c:pt>
                <c:pt idx="14">
                  <c:v>5140080</c:v>
                </c:pt>
                <c:pt idx="15">
                  <c:v>5251590</c:v>
                </c:pt>
                <c:pt idx="16">
                  <c:v>5363100</c:v>
                </c:pt>
                <c:pt idx="17">
                  <c:v>5474610</c:v>
                </c:pt>
                <c:pt idx="18">
                  <c:v>5586120</c:v>
                </c:pt>
                <c:pt idx="19">
                  <c:v>5641940</c:v>
                </c:pt>
                <c:pt idx="20">
                  <c:v>5697630</c:v>
                </c:pt>
                <c:pt idx="21">
                  <c:v>5753450</c:v>
                </c:pt>
                <c:pt idx="22">
                  <c:v>5809140</c:v>
                </c:pt>
                <c:pt idx="23">
                  <c:v>5864960</c:v>
                </c:pt>
                <c:pt idx="24">
                  <c:v>5920650</c:v>
                </c:pt>
                <c:pt idx="25">
                  <c:v>5976470</c:v>
                </c:pt>
                <c:pt idx="26">
                  <c:v>6032160</c:v>
                </c:pt>
                <c:pt idx="27">
                  <c:v>6087980</c:v>
                </c:pt>
                <c:pt idx="28">
                  <c:v>6087980</c:v>
                </c:pt>
                <c:pt idx="29">
                  <c:v>6087980</c:v>
                </c:pt>
                <c:pt idx="30">
                  <c:v>6087980</c:v>
                </c:pt>
                <c:pt idx="31">
                  <c:v>6087980</c:v>
                </c:pt>
                <c:pt idx="32">
                  <c:v>6087980</c:v>
                </c:pt>
                <c:pt idx="33">
                  <c:v>6087980</c:v>
                </c:pt>
                <c:pt idx="34">
                  <c:v>6087980</c:v>
                </c:pt>
                <c:pt idx="35">
                  <c:v>6087980</c:v>
                </c:pt>
                <c:pt idx="36">
                  <c:v>6087980</c:v>
                </c:pt>
                <c:pt idx="37">
                  <c:v>6087980</c:v>
                </c:pt>
                <c:pt idx="38">
                  <c:v>6087980</c:v>
                </c:pt>
                <c:pt idx="39">
                  <c:v>6087980</c:v>
                </c:pt>
                <c:pt idx="40">
                  <c:v>6087980</c:v>
                </c:pt>
                <c:pt idx="41">
                  <c:v>6087980</c:v>
                </c:pt>
              </c:numCache>
            </c:numRef>
          </c:val>
          <c:smooth val="0"/>
          <c:extLst>
            <c:ext xmlns:c16="http://schemas.microsoft.com/office/drawing/2014/chart" uri="{C3380CC4-5D6E-409C-BE32-E72D297353CC}">
              <c16:uniqueId val="{00000010-DCBE-4098-B044-119BF997A674}"/>
            </c:ext>
          </c:extLst>
        </c:ser>
        <c:ser>
          <c:idx val="2"/>
          <c:order val="21"/>
          <c:tx>
            <c:strRef>
              <c:f>'8.年俸一覧表（グラフデータ）'!$E$4</c:f>
              <c:strCache>
                <c:ptCount val="1"/>
                <c:pt idx="0">
                  <c:v>J-3-B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'8.年俸一覧表（グラフデータ）'!$E$5:$E$46</c:f>
              <c:numCache>
                <c:formatCode>#,##0_);[Red]\(#,##0\)</c:formatCode>
                <c:ptCount val="42"/>
                <c:pt idx="0">
                  <c:v>0</c:v>
                </c:pt>
                <c:pt idx="1">
                  <c:v>0</c:v>
                </c:pt>
                <c:pt idx="2">
                  <c:v>3720540</c:v>
                </c:pt>
                <c:pt idx="3">
                  <c:v>3832050</c:v>
                </c:pt>
                <c:pt idx="4">
                  <c:v>3943560</c:v>
                </c:pt>
                <c:pt idx="5">
                  <c:v>4055070</c:v>
                </c:pt>
                <c:pt idx="6">
                  <c:v>4166580</c:v>
                </c:pt>
                <c:pt idx="7">
                  <c:v>4278090</c:v>
                </c:pt>
                <c:pt idx="8">
                  <c:v>4389600</c:v>
                </c:pt>
                <c:pt idx="9">
                  <c:v>4501110</c:v>
                </c:pt>
                <c:pt idx="10">
                  <c:v>4612620</c:v>
                </c:pt>
                <c:pt idx="11">
                  <c:v>4724130</c:v>
                </c:pt>
                <c:pt idx="12">
                  <c:v>4835640</c:v>
                </c:pt>
                <c:pt idx="13">
                  <c:v>4947150</c:v>
                </c:pt>
                <c:pt idx="14">
                  <c:v>5058660</c:v>
                </c:pt>
                <c:pt idx="15">
                  <c:v>5170170</c:v>
                </c:pt>
                <c:pt idx="16">
                  <c:v>5281680</c:v>
                </c:pt>
                <c:pt idx="17">
                  <c:v>5393190</c:v>
                </c:pt>
                <c:pt idx="18">
                  <c:v>5449010</c:v>
                </c:pt>
                <c:pt idx="19">
                  <c:v>5504700</c:v>
                </c:pt>
                <c:pt idx="20">
                  <c:v>5560520</c:v>
                </c:pt>
                <c:pt idx="21">
                  <c:v>5616210</c:v>
                </c:pt>
                <c:pt idx="22">
                  <c:v>5672030</c:v>
                </c:pt>
                <c:pt idx="23">
                  <c:v>5727720</c:v>
                </c:pt>
                <c:pt idx="24">
                  <c:v>5783540</c:v>
                </c:pt>
                <c:pt idx="25">
                  <c:v>5839230</c:v>
                </c:pt>
                <c:pt idx="26">
                  <c:v>5895050</c:v>
                </c:pt>
                <c:pt idx="27">
                  <c:v>5950740</c:v>
                </c:pt>
                <c:pt idx="28">
                  <c:v>5950740</c:v>
                </c:pt>
                <c:pt idx="29">
                  <c:v>5950740</c:v>
                </c:pt>
                <c:pt idx="30">
                  <c:v>5950740</c:v>
                </c:pt>
                <c:pt idx="31">
                  <c:v>5950740</c:v>
                </c:pt>
                <c:pt idx="32">
                  <c:v>5950740</c:v>
                </c:pt>
                <c:pt idx="33">
                  <c:v>5950740</c:v>
                </c:pt>
                <c:pt idx="34">
                  <c:v>5950740</c:v>
                </c:pt>
                <c:pt idx="35">
                  <c:v>5950740</c:v>
                </c:pt>
                <c:pt idx="36">
                  <c:v>5950740</c:v>
                </c:pt>
                <c:pt idx="37">
                  <c:v>5950740</c:v>
                </c:pt>
                <c:pt idx="38">
                  <c:v>5950740</c:v>
                </c:pt>
                <c:pt idx="39">
                  <c:v>5950740</c:v>
                </c:pt>
                <c:pt idx="40">
                  <c:v>5950740</c:v>
                </c:pt>
                <c:pt idx="41">
                  <c:v>5950740</c:v>
                </c:pt>
              </c:numCache>
            </c:numRef>
          </c:val>
          <c:smooth val="0"/>
          <c:extLst>
            <c:ext xmlns:c16="http://schemas.microsoft.com/office/drawing/2014/chart" uri="{C3380CC4-5D6E-409C-BE32-E72D297353CC}">
              <c16:uniqueId val="{00000011-DCBE-4098-B044-119BF997A674}"/>
            </c:ext>
          </c:extLst>
        </c:ser>
        <c:ser>
          <c:idx val="1"/>
          <c:order val="22"/>
          <c:tx>
            <c:strRef>
              <c:f>'8.年俸一覧表（グラフデータ）'!$D$4</c:f>
              <c:strCache>
                <c:ptCount val="1"/>
                <c:pt idx="0">
                  <c:v>J-2-B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'8.年俸一覧表（グラフデータ）'!$D$5:$D$46</c:f>
              <c:numCache>
                <c:formatCode>#,##0_);[Red]\(#,##0\)</c:formatCode>
                <c:ptCount val="42"/>
                <c:pt idx="0">
                  <c:v>0</c:v>
                </c:pt>
                <c:pt idx="1">
                  <c:v>3527610</c:v>
                </c:pt>
                <c:pt idx="2">
                  <c:v>3639120</c:v>
                </c:pt>
                <c:pt idx="3">
                  <c:v>3750630</c:v>
                </c:pt>
                <c:pt idx="4">
                  <c:v>3862140</c:v>
                </c:pt>
                <c:pt idx="5">
                  <c:v>3973650</c:v>
                </c:pt>
                <c:pt idx="6">
                  <c:v>4085160</c:v>
                </c:pt>
                <c:pt idx="7">
                  <c:v>4196670</c:v>
                </c:pt>
                <c:pt idx="8">
                  <c:v>4308180</c:v>
                </c:pt>
                <c:pt idx="9">
                  <c:v>4419690</c:v>
                </c:pt>
                <c:pt idx="10">
                  <c:v>4531200</c:v>
                </c:pt>
                <c:pt idx="11">
                  <c:v>4642710</c:v>
                </c:pt>
                <c:pt idx="12">
                  <c:v>4754220</c:v>
                </c:pt>
                <c:pt idx="13">
                  <c:v>4865730</c:v>
                </c:pt>
                <c:pt idx="14">
                  <c:v>4977240</c:v>
                </c:pt>
                <c:pt idx="15">
                  <c:v>5088750</c:v>
                </c:pt>
                <c:pt idx="16">
                  <c:v>5200260</c:v>
                </c:pt>
                <c:pt idx="17">
                  <c:v>5256080</c:v>
                </c:pt>
                <c:pt idx="18">
                  <c:v>5311770</c:v>
                </c:pt>
                <c:pt idx="19">
                  <c:v>5367590</c:v>
                </c:pt>
                <c:pt idx="20">
                  <c:v>5423280</c:v>
                </c:pt>
                <c:pt idx="21">
                  <c:v>5479100</c:v>
                </c:pt>
                <c:pt idx="22">
                  <c:v>5534790</c:v>
                </c:pt>
                <c:pt idx="23">
                  <c:v>5590610</c:v>
                </c:pt>
                <c:pt idx="24">
                  <c:v>5646300</c:v>
                </c:pt>
                <c:pt idx="25">
                  <c:v>5702120</c:v>
                </c:pt>
                <c:pt idx="26">
                  <c:v>5757810</c:v>
                </c:pt>
                <c:pt idx="27">
                  <c:v>5813630</c:v>
                </c:pt>
                <c:pt idx="28">
                  <c:v>5813630</c:v>
                </c:pt>
                <c:pt idx="29">
                  <c:v>5813630</c:v>
                </c:pt>
                <c:pt idx="30">
                  <c:v>5813630</c:v>
                </c:pt>
                <c:pt idx="31">
                  <c:v>5813630</c:v>
                </c:pt>
                <c:pt idx="32">
                  <c:v>5813630</c:v>
                </c:pt>
                <c:pt idx="33">
                  <c:v>5813630</c:v>
                </c:pt>
                <c:pt idx="34">
                  <c:v>5813630</c:v>
                </c:pt>
                <c:pt idx="35">
                  <c:v>5813630</c:v>
                </c:pt>
                <c:pt idx="36">
                  <c:v>5813630</c:v>
                </c:pt>
                <c:pt idx="37">
                  <c:v>5813630</c:v>
                </c:pt>
                <c:pt idx="38">
                  <c:v>5813630</c:v>
                </c:pt>
                <c:pt idx="39">
                  <c:v>5813630</c:v>
                </c:pt>
                <c:pt idx="40">
                  <c:v>5813630</c:v>
                </c:pt>
                <c:pt idx="41">
                  <c:v>5813630</c:v>
                </c:pt>
              </c:numCache>
            </c:numRef>
          </c:val>
          <c:smooth val="0"/>
          <c:extLst>
            <c:ext xmlns:c16="http://schemas.microsoft.com/office/drawing/2014/chart" uri="{C3380CC4-5D6E-409C-BE32-E72D297353CC}">
              <c16:uniqueId val="{00000012-DCBE-4098-B044-119BF997A674}"/>
            </c:ext>
          </c:extLst>
        </c:ser>
        <c:ser>
          <c:idx val="0"/>
          <c:order val="23"/>
          <c:tx>
            <c:strRef>
              <c:f>'8.年俸一覧表（グラフデータ）'!$C$4</c:f>
              <c:strCache>
                <c:ptCount val="1"/>
                <c:pt idx="0">
                  <c:v>J-1-B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'8.年俸一覧表（グラフデータ）'!$C$5:$C$46</c:f>
              <c:numCache>
                <c:formatCode>#,##0_);[Red]\(#,##0\)</c:formatCode>
                <c:ptCount val="42"/>
                <c:pt idx="0">
                  <c:v>3334680</c:v>
                </c:pt>
                <c:pt idx="1">
                  <c:v>3446190</c:v>
                </c:pt>
                <c:pt idx="2">
                  <c:v>3557700</c:v>
                </c:pt>
                <c:pt idx="3">
                  <c:v>3669210</c:v>
                </c:pt>
                <c:pt idx="4">
                  <c:v>3780720</c:v>
                </c:pt>
                <c:pt idx="5">
                  <c:v>3892230</c:v>
                </c:pt>
                <c:pt idx="6">
                  <c:v>4003740</c:v>
                </c:pt>
                <c:pt idx="7">
                  <c:v>4115250</c:v>
                </c:pt>
                <c:pt idx="8">
                  <c:v>4226760</c:v>
                </c:pt>
                <c:pt idx="9">
                  <c:v>4338270</c:v>
                </c:pt>
                <c:pt idx="10">
                  <c:v>4449780</c:v>
                </c:pt>
                <c:pt idx="11">
                  <c:v>4561290</c:v>
                </c:pt>
                <c:pt idx="12">
                  <c:v>4672800</c:v>
                </c:pt>
                <c:pt idx="13">
                  <c:v>4784310</c:v>
                </c:pt>
                <c:pt idx="14">
                  <c:v>4895820</c:v>
                </c:pt>
                <c:pt idx="15">
                  <c:v>5007330</c:v>
                </c:pt>
                <c:pt idx="16">
                  <c:v>5063150</c:v>
                </c:pt>
                <c:pt idx="17">
                  <c:v>5118840</c:v>
                </c:pt>
                <c:pt idx="18">
                  <c:v>5174660</c:v>
                </c:pt>
                <c:pt idx="19">
                  <c:v>5230350</c:v>
                </c:pt>
                <c:pt idx="20">
                  <c:v>5286170</c:v>
                </c:pt>
                <c:pt idx="21">
                  <c:v>5341860</c:v>
                </c:pt>
                <c:pt idx="22">
                  <c:v>5397680</c:v>
                </c:pt>
                <c:pt idx="23">
                  <c:v>5453370</c:v>
                </c:pt>
                <c:pt idx="24">
                  <c:v>5509190</c:v>
                </c:pt>
                <c:pt idx="25">
                  <c:v>5564880</c:v>
                </c:pt>
                <c:pt idx="26">
                  <c:v>5620700</c:v>
                </c:pt>
                <c:pt idx="27">
                  <c:v>5676390</c:v>
                </c:pt>
                <c:pt idx="28">
                  <c:v>5676390</c:v>
                </c:pt>
                <c:pt idx="29">
                  <c:v>5676390</c:v>
                </c:pt>
                <c:pt idx="30">
                  <c:v>5676390</c:v>
                </c:pt>
                <c:pt idx="31">
                  <c:v>5676390</c:v>
                </c:pt>
                <c:pt idx="32">
                  <c:v>5676390</c:v>
                </c:pt>
                <c:pt idx="33">
                  <c:v>5676390</c:v>
                </c:pt>
                <c:pt idx="34">
                  <c:v>5676390</c:v>
                </c:pt>
                <c:pt idx="35">
                  <c:v>5676390</c:v>
                </c:pt>
                <c:pt idx="36">
                  <c:v>5676390</c:v>
                </c:pt>
                <c:pt idx="37">
                  <c:v>5676390</c:v>
                </c:pt>
                <c:pt idx="38">
                  <c:v>5676390</c:v>
                </c:pt>
                <c:pt idx="39">
                  <c:v>5676390</c:v>
                </c:pt>
                <c:pt idx="40">
                  <c:v>5676390</c:v>
                </c:pt>
                <c:pt idx="41">
                  <c:v>5676390</c:v>
                </c:pt>
              </c:numCache>
            </c:numRef>
          </c:val>
          <c:smooth val="0"/>
          <c:extLst>
            <c:ext xmlns:c16="http://schemas.microsoft.com/office/drawing/2014/chart" uri="{C3380CC4-5D6E-409C-BE32-E72D297353CC}">
              <c16:uniqueId val="{00000013-DCBE-4098-B044-119BF997A674}"/>
            </c:ext>
          </c:extLst>
        </c:ser>
        <c:dLbls>
          <c:showLegendKey val="0"/>
          <c:showVal val="0"/>
          <c:showCatName val="0"/>
          <c:showSerName val="0"/>
          <c:showPercent val="0"/>
          <c:showBubbleSize val="0"/>
        </c:dLbls>
        <c:smooth val="0"/>
        <c:axId val="183032832"/>
        <c:axId val="183034624"/>
      </c:lineChart>
      <c:catAx>
        <c:axId val="183032832"/>
        <c:scaling>
          <c:orientation val="minMax"/>
        </c:scaling>
        <c:delete val="0"/>
        <c:axPos val="b"/>
        <c:numFmt formatCode="General" sourceLinked="1"/>
        <c:majorTickMark val="out"/>
        <c:minorTickMark val="none"/>
        <c:tickLblPos val="nextTo"/>
        <c:crossAx val="183034624"/>
        <c:crosses val="autoZero"/>
        <c:auto val="1"/>
        <c:lblAlgn val="ctr"/>
        <c:lblOffset val="100"/>
        <c:noMultiLvlLbl val="0"/>
      </c:catAx>
      <c:valAx>
        <c:axId val="183034624"/>
        <c:scaling>
          <c:orientation val="minMax"/>
          <c:min val="2000000"/>
        </c:scaling>
        <c:delete val="0"/>
        <c:axPos val="l"/>
        <c:majorGridlines/>
        <c:numFmt formatCode="#,##0_);[Red]\(#,##0\)" sourceLinked="1"/>
        <c:majorTickMark val="out"/>
        <c:minorTickMark val="none"/>
        <c:tickLblPos val="nextTo"/>
        <c:crossAx val="183032832"/>
        <c:crosses val="autoZero"/>
        <c:crossBetween val="between"/>
        <c:majorUnit val="1000000"/>
      </c:valAx>
    </c:plotArea>
    <c:legend>
      <c:legendPos val="r"/>
      <c:layout>
        <c:manualLayout>
          <c:xMode val="edge"/>
          <c:yMode val="edge"/>
          <c:x val="0.92797659836926527"/>
          <c:y val="3.0337587111955833E-2"/>
          <c:w val="7.2023401630734757E-2"/>
          <c:h val="0.86881928673186792"/>
        </c:manualLayout>
      </c:layout>
      <c:overlay val="0"/>
    </c:legend>
    <c:plotVisOnly val="1"/>
    <c:dispBlanksAs val="gap"/>
    <c:showDLblsOverMax val="0"/>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7227D7C-E96A-450A-BC80-F2938CD8A57D}">
  <sheetPr>
    <tabColor rgb="FF00FFFF"/>
  </sheetPr>
  <sheetViews>
    <sheetView zoomScale="81" workbookViewId="0"/>
  </sheetViews>
  <sheetProtection content="1" objects="1"/>
  <pageMargins left="0.7" right="0.7" top="0.75" bottom="0.75" header="0.3" footer="0.3"/>
  <pageSetup paperSize="9" orientation="landscape" verticalDpi="0"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tabColor rgb="FF00FFFF"/>
  </sheetPr>
  <sheetViews>
    <sheetView zoomScale="81" workbookViewId="0"/>
  </sheetViews>
  <sheetProtection content="1" objects="1"/>
  <pageMargins left="0.7" right="0.7" top="0.75" bottom="0.75" header="0.3" footer="0.3"/>
  <pageSetup paperSize="9" orientation="landscape" verticalDpi="0" r:id="rId1"/>
  <drawing r:id="rId2"/>
</chartsheet>
</file>

<file path=xl/drawings/_rels/drawing1.xml.rels><?xml version="1.0" encoding="UTF-8" standalone="yes"?>
<Relationships xmlns="http://schemas.openxmlformats.org/package/2006/relationships"><Relationship Id="rId8" Type="http://schemas.openxmlformats.org/officeDocument/2006/relationships/hyperlink" Target="#'6.&#12514;&#12487;&#12523;&#24180;&#20472;&#34920;&#12398;&#20316;&#25104;'!A1"/><Relationship Id="rId3" Type="http://schemas.openxmlformats.org/officeDocument/2006/relationships/hyperlink" Target="#'1.&#21046;&#24230;&#12398;&#12501;&#12524;&#12540;&#12512;&#35373;&#35336;'!A1"/><Relationship Id="rId7" Type="http://schemas.openxmlformats.org/officeDocument/2006/relationships/hyperlink" Target="#'5.&#25163;&#24403;&#12539;&#36062;&#19982;&#37197;&#20998;&#12539;&#27927;&#12356;&#26367;&#12360;&#26041;&#24335;'!A1"/><Relationship Id="rId2" Type="http://schemas.openxmlformats.org/officeDocument/2006/relationships/hyperlink" Target="#'3.&#12469;&#12521;&#12522;&#12540;&#12473;&#12465;&#12540;&#12523;'!A1"/><Relationship Id="rId1" Type="http://schemas.openxmlformats.org/officeDocument/2006/relationships/hyperlink" Target="#'11.&#20351;&#29992;&#19978;&#12398;&#27880;&#24847;'!A1"/><Relationship Id="rId6" Type="http://schemas.openxmlformats.org/officeDocument/2006/relationships/hyperlink" Target="#'2.&#12514;&#12487;&#12523;&#22522;&#26412;&#32102;&#12398;&#35373;&#35336;'!A1"/><Relationship Id="rId11" Type="http://schemas.openxmlformats.org/officeDocument/2006/relationships/hyperlink" Target="#'10.&#27161;&#28310;&#29983;&#35336;&#36027;&#12487;&#12540;&#12479;'!A1"/><Relationship Id="rId5" Type="http://schemas.openxmlformats.org/officeDocument/2006/relationships/hyperlink" Target="#'0.&#35500;&#26126;'!A1"/><Relationship Id="rId10" Type="http://schemas.openxmlformats.org/officeDocument/2006/relationships/hyperlink" Target="#'8.&#24180;&#20472;&#19968;&#35239;&#34920;&#65288;&#12464;&#12521;&#12501;&#12487;&#12540;&#12479;&#65289;'!A1"/><Relationship Id="rId4" Type="http://schemas.openxmlformats.org/officeDocument/2006/relationships/hyperlink" Target="#'2.&#12514;&#12487;&#12523;&#32887;&#21209;&#32102;&#12398;&#35373;&#35336;'!A1"/><Relationship Id="rId9" Type="http://schemas.openxmlformats.org/officeDocument/2006/relationships/hyperlink" Target="#'7.&#12464;&#12524;&#12540;&#12489;&#21029;&#24180;&#20472;&#34920;&#12398;&#20316;&#25104;'!A1"/></Relationships>
</file>

<file path=xl/drawings/_rels/drawing10.xml.rels><?xml version="1.0" encoding="UTF-8" standalone="yes"?>
<Relationships xmlns="http://schemas.openxmlformats.org/package/2006/relationships"><Relationship Id="rId1" Type="http://schemas.openxmlformats.org/officeDocument/2006/relationships/hyperlink" Target="#&#12513;&#12491;&#12517;&#12540;&#19968;&#35239;!A1"/></Relationships>
</file>

<file path=xl/drawings/_rels/drawing11.xml.rels><?xml version="1.0" encoding="UTF-8" standalone="yes"?>
<Relationships xmlns="http://schemas.openxmlformats.org/package/2006/relationships"><Relationship Id="rId1" Type="http://schemas.openxmlformats.org/officeDocument/2006/relationships/hyperlink" Target="#&#12513;&#12491;&#12517;&#12540;&#19968;&#35239;!A1"/></Relationships>
</file>

<file path=xl/drawings/_rels/drawing1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3.xml.rels><?xml version="1.0" encoding="UTF-8" standalone="yes"?>
<Relationships xmlns="http://schemas.openxmlformats.org/package/2006/relationships"><Relationship Id="rId1" Type="http://schemas.openxmlformats.org/officeDocument/2006/relationships/hyperlink" Target="#&#12513;&#12491;&#12517;&#12540;&#19968;&#35239;!A1"/></Relationships>
</file>

<file path=xl/drawings/_rels/drawing14.xml.rels><?xml version="1.0" encoding="UTF-8" standalone="yes"?>
<Relationships xmlns="http://schemas.openxmlformats.org/package/2006/relationships"><Relationship Id="rId1" Type="http://schemas.openxmlformats.org/officeDocument/2006/relationships/hyperlink" Target="#&#12513;&#12491;&#12517;&#12540;&#19968;&#35239;!A1"/></Relationships>
</file>

<file path=xl/drawings/_rels/drawing15.xml.rels><?xml version="1.0" encoding="UTF-8" standalone="yes"?>
<Relationships xmlns="http://schemas.openxmlformats.org/package/2006/relationships"><Relationship Id="rId1" Type="http://schemas.openxmlformats.org/officeDocument/2006/relationships/hyperlink" Target="#&#12513;&#12491;&#12517;&#12540;&#19968;&#35239;!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2513;&#12491;&#12517;&#12540;&#19968;&#35239;!A1"/></Relationships>
</file>

<file path=xl/drawings/_rels/drawing3.xml.rels><?xml version="1.0" encoding="UTF-8" standalone="yes"?>
<Relationships xmlns="http://schemas.openxmlformats.org/package/2006/relationships"><Relationship Id="rId1" Type="http://schemas.openxmlformats.org/officeDocument/2006/relationships/hyperlink" Target="#&#12513;&#12491;&#12517;&#12540;&#19968;&#35239;!A1"/></Relationships>
</file>

<file path=xl/drawings/_rels/drawing4.xml.rels><?xml version="1.0" encoding="UTF-8" standalone="yes"?>
<Relationships xmlns="http://schemas.openxmlformats.org/package/2006/relationships"><Relationship Id="rId1" Type="http://schemas.openxmlformats.org/officeDocument/2006/relationships/hyperlink" Target="#&#12513;&#12491;&#12517;&#12540;&#19968;&#35239;!A1"/></Relationships>
</file>

<file path=xl/drawings/_rels/drawing5.xml.rels><?xml version="1.0" encoding="UTF-8" standalone="yes"?>
<Relationships xmlns="http://schemas.openxmlformats.org/package/2006/relationships"><Relationship Id="rId1" Type="http://schemas.openxmlformats.org/officeDocument/2006/relationships/hyperlink" Target="#&#12513;&#12491;&#12517;&#12540;&#19968;&#35239;!A1"/></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hyperlink" Target="#&#12513;&#12491;&#12517;&#12540;&#19968;&#35239;!A1"/></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12513;&#12491;&#12517;&#12540;&#19968;&#35239;!A1"/></Relationships>
</file>

<file path=xl/drawings/_rels/drawing9.xml.rels><?xml version="1.0" encoding="UTF-8" standalone="yes"?>
<Relationships xmlns="http://schemas.openxmlformats.org/package/2006/relationships"><Relationship Id="rId1" Type="http://schemas.openxmlformats.org/officeDocument/2006/relationships/hyperlink" Target="#&#12513;&#12491;&#12517;&#12540;&#19968;&#35239;!A1"/></Relationships>
</file>

<file path=xl/drawings/drawing1.xml><?xml version="1.0" encoding="utf-8"?>
<xdr:wsDr xmlns:xdr="http://schemas.openxmlformats.org/drawingml/2006/spreadsheetDrawing" xmlns:a="http://schemas.openxmlformats.org/drawingml/2006/main">
  <xdr:twoCellAnchor>
    <xdr:from>
      <xdr:col>0</xdr:col>
      <xdr:colOff>331503</xdr:colOff>
      <xdr:row>4</xdr:row>
      <xdr:rowOff>57150</xdr:rowOff>
    </xdr:from>
    <xdr:to>
      <xdr:col>6</xdr:col>
      <xdr:colOff>1857287</xdr:colOff>
      <xdr:row>10</xdr:row>
      <xdr:rowOff>74445</xdr:rowOff>
    </xdr:to>
    <xdr:grpSp>
      <xdr:nvGrpSpPr>
        <xdr:cNvPr id="3" name="グループ化 2">
          <a:extLst>
            <a:ext uri="{FF2B5EF4-FFF2-40B4-BE49-F238E27FC236}">
              <a16:creationId xmlns:a16="http://schemas.microsoft.com/office/drawing/2014/main" id="{D08F0C76-93B1-4104-ABD5-2B3F4B79FBFF}"/>
            </a:ext>
          </a:extLst>
        </xdr:cNvPr>
        <xdr:cNvGrpSpPr/>
      </xdr:nvGrpSpPr>
      <xdr:grpSpPr>
        <a:xfrm>
          <a:off x="316263" y="1055370"/>
          <a:ext cx="8147564" cy="2166135"/>
          <a:chOff x="331503" y="935204"/>
          <a:chExt cx="8898134" cy="2188995"/>
        </a:xfrm>
      </xdr:grpSpPr>
      <xdr:sp macro="" textlink="">
        <xdr:nvSpPr>
          <xdr:cNvPr id="2" name="矢印: 折線 1">
            <a:extLst>
              <a:ext uri="{FF2B5EF4-FFF2-40B4-BE49-F238E27FC236}">
                <a16:creationId xmlns:a16="http://schemas.microsoft.com/office/drawing/2014/main" id="{138436CD-3089-40AD-813A-83503C83327F}"/>
              </a:ext>
            </a:extLst>
          </xdr:cNvPr>
          <xdr:cNvSpPr/>
        </xdr:nvSpPr>
        <xdr:spPr>
          <a:xfrm rot="13779168" flipH="1">
            <a:off x="306948" y="959759"/>
            <a:ext cx="242976" cy="193865"/>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4" name="四角形: 角を丸くする 3">
            <a:hlinkClick xmlns:r="http://schemas.openxmlformats.org/officeDocument/2006/relationships" r:id="rId1" tooltip="使用上のご注意シートへジャンプ！"/>
            <a:extLst>
              <a:ext uri="{FF2B5EF4-FFF2-40B4-BE49-F238E27FC236}">
                <a16:creationId xmlns:a16="http://schemas.microsoft.com/office/drawing/2014/main" id="{4FA86C0E-5F5E-4910-B1A9-660AEC14F1E8}"/>
              </a:ext>
            </a:extLst>
          </xdr:cNvPr>
          <xdr:cNvSpPr/>
        </xdr:nvSpPr>
        <xdr:spPr>
          <a:xfrm>
            <a:off x="414160" y="1249206"/>
            <a:ext cx="1557677" cy="336492"/>
          </a:xfrm>
          <a:prstGeom prst="roundRect">
            <a:avLst/>
          </a:prstGeom>
          <a:solidFill>
            <a:srgbClr val="FFFF00">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ctr"/>
            <a:r>
              <a:rPr kumimoji="1" lang="ja-JP" altLang="en-US" sz="1200" b="1" cap="none" spc="0">
                <a:ln w="0"/>
                <a:solidFill>
                  <a:srgbClr val="0000CC"/>
                </a:solidFill>
                <a:effectLst>
                  <a:outerShdw blurRad="38100" dist="25400" dir="5400000" algn="ctr" rotWithShape="0">
                    <a:srgbClr val="6E747A">
                      <a:alpha val="43000"/>
                    </a:srgbClr>
                  </a:outerShdw>
                </a:effectLst>
              </a:rPr>
              <a:t>使用上のご注意</a:t>
            </a:r>
            <a:endParaRPr kumimoji="1" lang="ja-JP" altLang="en-US" sz="1200" b="1">
              <a:solidFill>
                <a:srgbClr val="0000CC"/>
              </a:solidFill>
            </a:endParaRPr>
          </a:p>
        </xdr:txBody>
      </xdr:sp>
      <xdr:grpSp>
        <xdr:nvGrpSpPr>
          <xdr:cNvPr id="5" name="グループ化 4">
            <a:extLst>
              <a:ext uri="{FF2B5EF4-FFF2-40B4-BE49-F238E27FC236}">
                <a16:creationId xmlns:a16="http://schemas.microsoft.com/office/drawing/2014/main" id="{5A69C922-B9E2-4A92-86E8-3EFEB7A7A870}"/>
              </a:ext>
            </a:extLst>
          </xdr:cNvPr>
          <xdr:cNvGrpSpPr/>
        </xdr:nvGrpSpPr>
        <xdr:grpSpPr>
          <a:xfrm>
            <a:off x="2272475" y="1163300"/>
            <a:ext cx="2190216" cy="1952413"/>
            <a:chOff x="2447925" y="1304925"/>
            <a:chExt cx="2161950" cy="2381249"/>
          </a:xfrm>
        </xdr:grpSpPr>
        <xdr:sp macro="" textlink="">
          <xdr:nvSpPr>
            <xdr:cNvPr id="17" name="四角形: 角を丸くする 16">
              <a:hlinkClick xmlns:r="http://schemas.openxmlformats.org/officeDocument/2006/relationships" r:id="rId2" tooltip="3.サラリースケールの設計シートへジャンプ！"/>
              <a:extLst>
                <a:ext uri="{FF2B5EF4-FFF2-40B4-BE49-F238E27FC236}">
                  <a16:creationId xmlns:a16="http://schemas.microsoft.com/office/drawing/2014/main" id="{633015D4-D85A-42D6-8350-179920104056}"/>
                </a:ext>
              </a:extLst>
            </xdr:cNvPr>
            <xdr:cNvSpPr/>
          </xdr:nvSpPr>
          <xdr:spPr>
            <a:xfrm>
              <a:off x="2667003" y="3314702"/>
              <a:ext cx="1923825" cy="3600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100" b="1" cap="none" spc="0">
                  <a:ln w="0"/>
                  <a:solidFill>
                    <a:schemeClr val="tx1"/>
                  </a:solidFill>
                  <a:effectLst>
                    <a:outerShdw blurRad="38100" dist="25400" dir="5400000" algn="ctr" rotWithShape="0">
                      <a:srgbClr val="6E747A">
                        <a:alpha val="43000"/>
                      </a:srgbClr>
                    </a:outerShdw>
                  </a:effectLst>
                </a:rPr>
                <a:t>３．サラリースケール</a:t>
              </a:r>
              <a:endParaRPr kumimoji="1" lang="ja-JP" altLang="en-US" sz="1100" b="1">
                <a:solidFill>
                  <a:schemeClr val="tx1"/>
                </a:solidFill>
              </a:endParaRPr>
            </a:p>
          </xdr:txBody>
        </xdr:sp>
        <xdr:sp macro="" textlink="">
          <xdr:nvSpPr>
            <xdr:cNvPr id="18" name="四角形: 角を丸くする 17">
              <a:hlinkClick xmlns:r="http://schemas.openxmlformats.org/officeDocument/2006/relationships" r:id="rId3"/>
              <a:extLst>
                <a:ext uri="{FF2B5EF4-FFF2-40B4-BE49-F238E27FC236}">
                  <a16:creationId xmlns:a16="http://schemas.microsoft.com/office/drawing/2014/main" id="{1CAB6982-F1AE-4494-9616-FDEE48725AA5}"/>
                </a:ext>
              </a:extLst>
            </xdr:cNvPr>
            <xdr:cNvSpPr/>
          </xdr:nvSpPr>
          <xdr:spPr>
            <a:xfrm>
              <a:off x="2676525" y="2057400"/>
              <a:ext cx="1923825"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accent1"/>
                  </a:solidFill>
                  <a:effectLst>
                    <a:outerShdw blurRad="38100" dist="25400" dir="5400000" algn="ctr" rotWithShape="0">
                      <a:srgbClr val="6E747A">
                        <a:alpha val="43000"/>
                      </a:srgbClr>
                    </a:outerShdw>
                  </a:effectLst>
                </a:rPr>
                <a:t>１．制度のフレーム設計</a:t>
              </a:r>
              <a:endParaRPr kumimoji="1" lang="ja-JP" altLang="en-US" sz="1200" b="1"/>
            </a:p>
          </xdr:txBody>
        </xdr:sp>
        <xdr:sp macro="" textlink="">
          <xdr:nvSpPr>
            <xdr:cNvPr id="19" name="四角形: 角を丸くする 18">
              <a:hlinkClick xmlns:r="http://schemas.openxmlformats.org/officeDocument/2006/relationships" r:id="rId4"/>
              <a:extLst>
                <a:ext uri="{FF2B5EF4-FFF2-40B4-BE49-F238E27FC236}">
                  <a16:creationId xmlns:a16="http://schemas.microsoft.com/office/drawing/2014/main" id="{87010F70-4B4B-4BDA-BE79-87EDB0F45BC4}"/>
                </a:ext>
              </a:extLst>
            </xdr:cNvPr>
            <xdr:cNvSpPr/>
          </xdr:nvSpPr>
          <xdr:spPr>
            <a:xfrm>
              <a:off x="2686050" y="2686050"/>
              <a:ext cx="1923825"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accent1"/>
                  </a:solidFill>
                  <a:effectLst>
                    <a:outerShdw blurRad="38100" dist="25400" dir="5400000" algn="ctr" rotWithShape="0">
                      <a:srgbClr val="6E747A">
                        <a:alpha val="43000"/>
                      </a:srgbClr>
                    </a:outerShdw>
                  </a:effectLst>
                </a:rPr>
                <a:t>２．モデル職務給の設計</a:t>
              </a:r>
              <a:endParaRPr kumimoji="1" lang="ja-JP" altLang="en-US" sz="1200" b="1"/>
            </a:p>
          </xdr:txBody>
        </xdr:sp>
        <xdr:sp macro="" textlink="">
          <xdr:nvSpPr>
            <xdr:cNvPr id="20" name="四角形: 角を丸くする 19">
              <a:hlinkClick xmlns:r="http://schemas.openxmlformats.org/officeDocument/2006/relationships" r:id="rId5"/>
              <a:extLst>
                <a:ext uri="{FF2B5EF4-FFF2-40B4-BE49-F238E27FC236}">
                  <a16:creationId xmlns:a16="http://schemas.microsoft.com/office/drawing/2014/main" id="{9BE1734C-0EEF-4D50-B075-772F6CF80B2F}"/>
                </a:ext>
              </a:extLst>
            </xdr:cNvPr>
            <xdr:cNvSpPr/>
          </xdr:nvSpPr>
          <xdr:spPr>
            <a:xfrm>
              <a:off x="2657475" y="1419225"/>
              <a:ext cx="1923825"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accent1"/>
                  </a:solidFill>
                  <a:effectLst>
                    <a:outerShdw blurRad="38100" dist="25400" dir="5400000" algn="ctr" rotWithShape="0">
                      <a:srgbClr val="6E747A">
                        <a:alpha val="43000"/>
                      </a:srgbClr>
                    </a:outerShdw>
                  </a:effectLst>
                </a:rPr>
                <a:t>００．賃金表設計 説明</a:t>
              </a:r>
              <a:endParaRPr kumimoji="1" lang="en-US" altLang="ja-JP" sz="1200" b="1"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21" name="四角形: 角を丸くする 20">
              <a:hlinkClick xmlns:r="http://schemas.openxmlformats.org/officeDocument/2006/relationships" r:id="rId3" tooltip="1.制度のフレーム設計シートへジャンプ！"/>
              <a:extLst>
                <a:ext uri="{FF2B5EF4-FFF2-40B4-BE49-F238E27FC236}">
                  <a16:creationId xmlns:a16="http://schemas.microsoft.com/office/drawing/2014/main" id="{94572A0B-0E47-4472-B00E-163428EDDFBA}"/>
                </a:ext>
              </a:extLst>
            </xdr:cNvPr>
            <xdr:cNvSpPr/>
          </xdr:nvSpPr>
          <xdr:spPr>
            <a:xfrm>
              <a:off x="2657475" y="2085975"/>
              <a:ext cx="1923825"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100" b="1" cap="none" spc="0">
                  <a:ln w="0"/>
                  <a:solidFill>
                    <a:schemeClr val="tx1"/>
                  </a:solidFill>
                  <a:effectLst>
                    <a:outerShdw blurRad="38100" dist="25400" dir="5400000" algn="ctr" rotWithShape="0">
                      <a:srgbClr val="6E747A">
                        <a:alpha val="43000"/>
                      </a:srgbClr>
                    </a:outerShdw>
                  </a:effectLst>
                </a:rPr>
                <a:t>１．制度のフレーム設計</a:t>
              </a:r>
              <a:endParaRPr kumimoji="1" lang="ja-JP" altLang="en-US" sz="1100" b="1">
                <a:solidFill>
                  <a:schemeClr val="tx1"/>
                </a:solidFill>
              </a:endParaRPr>
            </a:p>
          </xdr:txBody>
        </xdr:sp>
        <xdr:sp macro="" textlink="">
          <xdr:nvSpPr>
            <xdr:cNvPr id="22" name="四角形: 角を丸くする 21">
              <a:hlinkClick xmlns:r="http://schemas.openxmlformats.org/officeDocument/2006/relationships" r:id="rId6" tooltip="2.モデル職務給の設計シートへジャンプ！"/>
              <a:extLst>
                <a:ext uri="{FF2B5EF4-FFF2-40B4-BE49-F238E27FC236}">
                  <a16:creationId xmlns:a16="http://schemas.microsoft.com/office/drawing/2014/main" id="{5A28FE6E-F955-4EF4-9750-153D9473C409}"/>
                </a:ext>
              </a:extLst>
            </xdr:cNvPr>
            <xdr:cNvSpPr/>
          </xdr:nvSpPr>
          <xdr:spPr>
            <a:xfrm>
              <a:off x="2686050" y="2686050"/>
              <a:ext cx="1923825"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100" b="1" cap="none" spc="0">
                  <a:ln w="0"/>
                  <a:solidFill>
                    <a:schemeClr val="tx1"/>
                  </a:solidFill>
                  <a:effectLst>
                    <a:outerShdw blurRad="38100" dist="25400" dir="5400000" algn="ctr" rotWithShape="0">
                      <a:srgbClr val="6E747A">
                        <a:alpha val="43000"/>
                      </a:srgbClr>
                    </a:outerShdw>
                  </a:effectLst>
                </a:rPr>
                <a:t>２．モデル基本給の設計</a:t>
              </a:r>
              <a:endParaRPr kumimoji="1" lang="ja-JP" altLang="en-US" sz="1100" b="1">
                <a:solidFill>
                  <a:schemeClr val="tx1"/>
                </a:solidFill>
              </a:endParaRPr>
            </a:p>
          </xdr:txBody>
        </xdr:sp>
        <xdr:sp macro="" textlink="">
          <xdr:nvSpPr>
            <xdr:cNvPr id="23" name="四角形: 角を丸くする 22">
              <a:hlinkClick xmlns:r="http://schemas.openxmlformats.org/officeDocument/2006/relationships" r:id="rId5" tooltip="0.職務給表の設計説明シートへジャンプ！"/>
              <a:extLst>
                <a:ext uri="{FF2B5EF4-FFF2-40B4-BE49-F238E27FC236}">
                  <a16:creationId xmlns:a16="http://schemas.microsoft.com/office/drawing/2014/main" id="{CAB60893-8C2C-48CF-BEBE-D14EE7B2D327}"/>
                </a:ext>
              </a:extLst>
            </xdr:cNvPr>
            <xdr:cNvSpPr/>
          </xdr:nvSpPr>
          <xdr:spPr>
            <a:xfrm>
              <a:off x="2657475" y="1419225"/>
              <a:ext cx="1923825"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100" b="1" cap="none" spc="0">
                  <a:ln w="0"/>
                  <a:solidFill>
                    <a:schemeClr val="tx1"/>
                  </a:solidFill>
                  <a:effectLst>
                    <a:outerShdw blurRad="38100" dist="25400" dir="5400000" algn="ctr" rotWithShape="0">
                      <a:srgbClr val="6E747A">
                        <a:alpha val="43000"/>
                      </a:srgbClr>
                    </a:outerShdw>
                  </a:effectLst>
                </a:rPr>
                <a:t>０．制度設計 説明</a:t>
              </a:r>
              <a:endParaRPr kumimoji="1" lang="en-US" altLang="ja-JP" sz="1100" b="1" cap="none" spc="0">
                <a:ln w="0"/>
                <a:solidFill>
                  <a:schemeClr val="tx1"/>
                </a:solidFill>
                <a:effectLst>
                  <a:outerShdw blurRad="38100" dist="25400" dir="5400000" algn="ctr" rotWithShape="0">
                    <a:srgbClr val="6E747A">
                      <a:alpha val="43000"/>
                    </a:srgbClr>
                  </a:outerShdw>
                </a:effectLst>
              </a:endParaRPr>
            </a:p>
          </xdr:txBody>
        </xdr:sp>
        <xdr:grpSp>
          <xdr:nvGrpSpPr>
            <xdr:cNvPr id="24" name="グループ化 23">
              <a:extLst>
                <a:ext uri="{FF2B5EF4-FFF2-40B4-BE49-F238E27FC236}">
                  <a16:creationId xmlns:a16="http://schemas.microsoft.com/office/drawing/2014/main" id="{A0D6E2DD-C977-42EF-9245-E0DF5F9CEECD}"/>
                </a:ext>
              </a:extLst>
            </xdr:cNvPr>
            <xdr:cNvGrpSpPr/>
          </xdr:nvGrpSpPr>
          <xdr:grpSpPr>
            <a:xfrm>
              <a:off x="2447925" y="1304925"/>
              <a:ext cx="219075" cy="2381249"/>
              <a:chOff x="9315450" y="1133475"/>
              <a:chExt cx="219075" cy="2381249"/>
            </a:xfrm>
          </xdr:grpSpPr>
          <xdr:sp macro="" textlink="">
            <xdr:nvSpPr>
              <xdr:cNvPr id="25" name="矢印: 折線 24">
                <a:extLst>
                  <a:ext uri="{FF2B5EF4-FFF2-40B4-BE49-F238E27FC236}">
                    <a16:creationId xmlns:a16="http://schemas.microsoft.com/office/drawing/2014/main" id="{18E79551-7AD9-4582-8B8C-940BD8D72620}"/>
                  </a:ext>
                </a:extLst>
              </xdr:cNvPr>
              <xdr:cNvSpPr/>
            </xdr:nvSpPr>
            <xdr:spPr>
              <a:xfrm rot="16200000" flipH="1">
                <a:off x="8224839" y="2224086"/>
                <a:ext cx="2381249" cy="200028"/>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26" name="正方形/長方形 25">
                <a:extLst>
                  <a:ext uri="{FF2B5EF4-FFF2-40B4-BE49-F238E27FC236}">
                    <a16:creationId xmlns:a16="http://schemas.microsoft.com/office/drawing/2014/main" id="{B5AA6796-A970-46B2-9F81-E214D60285B9}"/>
                  </a:ext>
                </a:extLst>
              </xdr:cNvPr>
              <xdr:cNvSpPr/>
            </xdr:nvSpPr>
            <xdr:spPr>
              <a:xfrm>
                <a:off x="9391650" y="1419226"/>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正方形/長方形 26">
                <a:extLst>
                  <a:ext uri="{FF2B5EF4-FFF2-40B4-BE49-F238E27FC236}">
                    <a16:creationId xmlns:a16="http://schemas.microsoft.com/office/drawing/2014/main" id="{6EC7C551-3F62-434D-A818-1C07C37E28EF}"/>
                  </a:ext>
                </a:extLst>
              </xdr:cNvPr>
              <xdr:cNvSpPr/>
            </xdr:nvSpPr>
            <xdr:spPr>
              <a:xfrm>
                <a:off x="9401175" y="2095501"/>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正方形/長方形 27">
                <a:extLst>
                  <a:ext uri="{FF2B5EF4-FFF2-40B4-BE49-F238E27FC236}">
                    <a16:creationId xmlns:a16="http://schemas.microsoft.com/office/drawing/2014/main" id="{E7B0B05E-9FC5-477F-94BE-A84AD128D1E9}"/>
                  </a:ext>
                </a:extLst>
              </xdr:cNvPr>
              <xdr:cNvSpPr/>
            </xdr:nvSpPr>
            <xdr:spPr>
              <a:xfrm>
                <a:off x="9420225" y="2695576"/>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正方形/長方形 28">
                <a:extLst>
                  <a:ext uri="{FF2B5EF4-FFF2-40B4-BE49-F238E27FC236}">
                    <a16:creationId xmlns:a16="http://schemas.microsoft.com/office/drawing/2014/main" id="{914DD08E-FF05-4770-984D-7BC8F1C377C3}"/>
                  </a:ext>
                </a:extLst>
              </xdr:cNvPr>
              <xdr:cNvSpPr/>
            </xdr:nvSpPr>
            <xdr:spPr>
              <a:xfrm>
                <a:off x="9410700" y="3286125"/>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nvGrpSpPr>
          <xdr:cNvPr id="6" name="グループ化 5">
            <a:extLst>
              <a:ext uri="{FF2B5EF4-FFF2-40B4-BE49-F238E27FC236}">
                <a16:creationId xmlns:a16="http://schemas.microsoft.com/office/drawing/2014/main" id="{6F3D25D9-FC25-4B30-88D1-6F52E7F0E46A}"/>
              </a:ext>
            </a:extLst>
          </xdr:cNvPr>
          <xdr:cNvGrpSpPr/>
        </xdr:nvGrpSpPr>
        <xdr:grpSpPr>
          <a:xfrm>
            <a:off x="4696501" y="1163300"/>
            <a:ext cx="2170917" cy="1960899"/>
            <a:chOff x="4752974" y="1323975"/>
            <a:chExt cx="2142900" cy="2391600"/>
          </a:xfrm>
        </xdr:grpSpPr>
        <xdr:sp macro="" textlink="">
          <xdr:nvSpPr>
            <xdr:cNvPr id="7" name="四角形: 角を丸くする 6">
              <a:extLst>
                <a:ext uri="{FF2B5EF4-FFF2-40B4-BE49-F238E27FC236}">
                  <a16:creationId xmlns:a16="http://schemas.microsoft.com/office/drawing/2014/main" id="{69350BF6-8673-45BD-8C95-53A5787764EC}"/>
                </a:ext>
              </a:extLst>
            </xdr:cNvPr>
            <xdr:cNvSpPr/>
          </xdr:nvSpPr>
          <xdr:spPr>
            <a:xfrm>
              <a:off x="4953000" y="1428750"/>
              <a:ext cx="1923825"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100" b="1" cap="none" spc="0">
                  <a:ln w="0"/>
                  <a:solidFill>
                    <a:schemeClr val="tx1"/>
                  </a:solidFill>
                  <a:effectLst>
                    <a:outerShdw blurRad="38100" dist="25400" dir="5400000" algn="ctr" rotWithShape="0">
                      <a:srgbClr val="6E747A">
                        <a:alpha val="43000"/>
                      </a:srgbClr>
                    </a:outerShdw>
                  </a:effectLst>
                </a:rPr>
                <a:t>４．グレード別基本給グラフ</a:t>
              </a:r>
              <a:endParaRPr kumimoji="1" lang="ja-JP" altLang="en-US" sz="1100" b="1">
                <a:solidFill>
                  <a:schemeClr val="tx1"/>
                </a:solidFill>
              </a:endParaRPr>
            </a:p>
          </xdr:txBody>
        </xdr:sp>
        <xdr:sp macro="" textlink="">
          <xdr:nvSpPr>
            <xdr:cNvPr id="8" name="四角形: 角を丸くする 7">
              <a:hlinkClick xmlns:r="http://schemas.openxmlformats.org/officeDocument/2006/relationships" r:id="rId7" tooltip="5.グラフデータのシートへジャンプ！"/>
              <a:extLst>
                <a:ext uri="{FF2B5EF4-FFF2-40B4-BE49-F238E27FC236}">
                  <a16:creationId xmlns:a16="http://schemas.microsoft.com/office/drawing/2014/main" id="{5E80706F-7B3F-4B81-B4A7-7BDE06CABEA1}"/>
                </a:ext>
              </a:extLst>
            </xdr:cNvPr>
            <xdr:cNvSpPr/>
          </xdr:nvSpPr>
          <xdr:spPr>
            <a:xfrm>
              <a:off x="4953000" y="2105025"/>
              <a:ext cx="1923825"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100" b="1" cap="none" spc="0">
                  <a:ln w="0"/>
                  <a:solidFill>
                    <a:schemeClr val="tx1"/>
                  </a:solidFill>
                  <a:effectLst>
                    <a:outerShdw blurRad="38100" dist="25400" dir="5400000" algn="ctr" rotWithShape="0">
                      <a:srgbClr val="6E747A">
                        <a:alpha val="43000"/>
                      </a:srgbClr>
                    </a:outerShdw>
                  </a:effectLst>
                </a:rPr>
                <a:t>５．</a:t>
              </a:r>
              <a:r>
                <a:rPr kumimoji="1" lang="ja-JP" altLang="en-US" sz="1000" b="1" cap="none" spc="0">
                  <a:ln w="0"/>
                  <a:solidFill>
                    <a:schemeClr val="tx1"/>
                  </a:solidFill>
                  <a:effectLst>
                    <a:outerShdw blurRad="38100" dist="25400" dir="5400000" algn="ctr" rotWithShape="0">
                      <a:srgbClr val="6E747A">
                        <a:alpha val="43000"/>
                      </a:srgbClr>
                    </a:outerShdw>
                  </a:effectLst>
                </a:rPr>
                <a:t>手当・賞与配分・洗替方式</a:t>
              </a:r>
              <a:endParaRPr kumimoji="1" lang="ja-JP" altLang="en-US" sz="1000" b="1">
                <a:solidFill>
                  <a:schemeClr val="tx1"/>
                </a:solidFill>
              </a:endParaRPr>
            </a:p>
          </xdr:txBody>
        </xdr:sp>
        <xdr:sp macro="" textlink="">
          <xdr:nvSpPr>
            <xdr:cNvPr id="9" name="四角形: 角を丸くする 8">
              <a:hlinkClick xmlns:r="http://schemas.openxmlformats.org/officeDocument/2006/relationships" r:id="rId8"/>
              <a:extLst>
                <a:ext uri="{FF2B5EF4-FFF2-40B4-BE49-F238E27FC236}">
                  <a16:creationId xmlns:a16="http://schemas.microsoft.com/office/drawing/2014/main" id="{B4508326-5B46-453A-A242-DFD39218251D}"/>
                </a:ext>
              </a:extLst>
            </xdr:cNvPr>
            <xdr:cNvSpPr/>
          </xdr:nvSpPr>
          <xdr:spPr>
            <a:xfrm>
              <a:off x="4972049" y="2724150"/>
              <a:ext cx="1923825" cy="410399"/>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100" b="1">
                  <a:solidFill>
                    <a:schemeClr val="tx1"/>
                  </a:solidFill>
                </a:rPr>
                <a:t>６．モデル年俸表の作成</a:t>
              </a:r>
            </a:p>
          </xdr:txBody>
        </xdr:sp>
        <xdr:sp macro="" textlink="">
          <xdr:nvSpPr>
            <xdr:cNvPr id="10" name="四角形: 角を丸くする 9">
              <a:hlinkClick xmlns:r="http://schemas.openxmlformats.org/officeDocument/2006/relationships" r:id="rId9" tooltip="7.標準生計費データのシートへジャンプ！"/>
              <a:extLst>
                <a:ext uri="{FF2B5EF4-FFF2-40B4-BE49-F238E27FC236}">
                  <a16:creationId xmlns:a16="http://schemas.microsoft.com/office/drawing/2014/main" id="{12C6D851-17A6-4784-99B0-0C6953677EFC}"/>
                </a:ext>
              </a:extLst>
            </xdr:cNvPr>
            <xdr:cNvSpPr/>
          </xdr:nvSpPr>
          <xdr:spPr>
            <a:xfrm>
              <a:off x="4953000" y="3305175"/>
              <a:ext cx="1923825"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100" b="1" cap="none" spc="0">
                  <a:ln w="0"/>
                  <a:solidFill>
                    <a:schemeClr val="tx1"/>
                  </a:solidFill>
                  <a:effectLst>
                    <a:outerShdw blurRad="38100" dist="25400" dir="5400000" algn="ctr" rotWithShape="0">
                      <a:srgbClr val="6E747A">
                        <a:alpha val="43000"/>
                      </a:srgbClr>
                    </a:outerShdw>
                  </a:effectLst>
                </a:rPr>
                <a:t>７．グレート別年俸表の作成</a:t>
              </a:r>
              <a:endParaRPr kumimoji="1" lang="ja-JP" altLang="en-US" sz="1100" b="1">
                <a:solidFill>
                  <a:schemeClr val="tx1"/>
                </a:solidFill>
              </a:endParaRPr>
            </a:p>
          </xdr:txBody>
        </xdr:sp>
        <xdr:grpSp>
          <xdr:nvGrpSpPr>
            <xdr:cNvPr id="11" name="グループ化 10">
              <a:extLst>
                <a:ext uri="{FF2B5EF4-FFF2-40B4-BE49-F238E27FC236}">
                  <a16:creationId xmlns:a16="http://schemas.microsoft.com/office/drawing/2014/main" id="{5F1410FB-7172-4E31-A521-64A0D9825875}"/>
                </a:ext>
              </a:extLst>
            </xdr:cNvPr>
            <xdr:cNvGrpSpPr/>
          </xdr:nvGrpSpPr>
          <xdr:grpSpPr>
            <a:xfrm>
              <a:off x="4752974" y="1323975"/>
              <a:ext cx="219076" cy="2381249"/>
              <a:chOff x="9315449" y="1133475"/>
              <a:chExt cx="219076" cy="2381249"/>
            </a:xfrm>
          </xdr:grpSpPr>
          <xdr:sp macro="" textlink="">
            <xdr:nvSpPr>
              <xdr:cNvPr id="12" name="矢印: 折線 11">
                <a:extLst>
                  <a:ext uri="{FF2B5EF4-FFF2-40B4-BE49-F238E27FC236}">
                    <a16:creationId xmlns:a16="http://schemas.microsoft.com/office/drawing/2014/main" id="{03280A58-792D-4B58-B5E2-2C801054FE73}"/>
                  </a:ext>
                </a:extLst>
              </xdr:cNvPr>
              <xdr:cNvSpPr/>
            </xdr:nvSpPr>
            <xdr:spPr>
              <a:xfrm rot="16200000" flipH="1">
                <a:off x="8224838" y="2224086"/>
                <a:ext cx="2381249" cy="200028"/>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3" name="正方形/長方形 12">
                <a:extLst>
                  <a:ext uri="{FF2B5EF4-FFF2-40B4-BE49-F238E27FC236}">
                    <a16:creationId xmlns:a16="http://schemas.microsoft.com/office/drawing/2014/main" id="{482C1448-3C3C-4733-A30D-309D654A38EA}"/>
                  </a:ext>
                </a:extLst>
              </xdr:cNvPr>
              <xdr:cNvSpPr/>
            </xdr:nvSpPr>
            <xdr:spPr>
              <a:xfrm>
                <a:off x="9391650" y="1419226"/>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22C3E079-0077-4F01-AFD5-55B5E33DC040}"/>
                  </a:ext>
                </a:extLst>
              </xdr:cNvPr>
              <xdr:cNvSpPr/>
            </xdr:nvSpPr>
            <xdr:spPr>
              <a:xfrm>
                <a:off x="9401175" y="2095501"/>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正方形/長方形 14">
                <a:extLst>
                  <a:ext uri="{FF2B5EF4-FFF2-40B4-BE49-F238E27FC236}">
                    <a16:creationId xmlns:a16="http://schemas.microsoft.com/office/drawing/2014/main" id="{1CE7F367-1739-4822-BAE5-885A8BD4839B}"/>
                  </a:ext>
                </a:extLst>
              </xdr:cNvPr>
              <xdr:cNvSpPr/>
            </xdr:nvSpPr>
            <xdr:spPr>
              <a:xfrm>
                <a:off x="9420225" y="2695576"/>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74873F2A-2DC5-43BB-9A80-54A279B1B07A}"/>
                  </a:ext>
                </a:extLst>
              </xdr:cNvPr>
              <xdr:cNvSpPr/>
            </xdr:nvSpPr>
            <xdr:spPr>
              <a:xfrm>
                <a:off x="9410700" y="3286125"/>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nvGrpSpPr>
          <xdr:cNvPr id="30" name="グループ化 29">
            <a:extLst>
              <a:ext uri="{FF2B5EF4-FFF2-40B4-BE49-F238E27FC236}">
                <a16:creationId xmlns:a16="http://schemas.microsoft.com/office/drawing/2014/main" id="{D0735E42-032D-44EA-AF91-C94F2255C4ED}"/>
              </a:ext>
            </a:extLst>
          </xdr:cNvPr>
          <xdr:cNvGrpSpPr/>
        </xdr:nvGrpSpPr>
        <xdr:grpSpPr>
          <a:xfrm>
            <a:off x="7087546" y="1196587"/>
            <a:ext cx="2142091" cy="1527563"/>
            <a:chOff x="4762379" y="1323976"/>
            <a:chExt cx="2114446" cy="1863081"/>
          </a:xfrm>
        </xdr:grpSpPr>
        <xdr:sp macro="" textlink="">
          <xdr:nvSpPr>
            <xdr:cNvPr id="31" name="四角形: 角を丸くする 30">
              <a:hlinkClick xmlns:r="http://schemas.openxmlformats.org/officeDocument/2006/relationships" r:id="rId10" tooltip="4.職務給賃金表のシートへジャンプ！"/>
              <a:extLst>
                <a:ext uri="{FF2B5EF4-FFF2-40B4-BE49-F238E27FC236}">
                  <a16:creationId xmlns:a16="http://schemas.microsoft.com/office/drawing/2014/main" id="{167C6C9C-69A4-4103-9501-D2292D4F1A0D}"/>
                </a:ext>
              </a:extLst>
            </xdr:cNvPr>
            <xdr:cNvSpPr/>
          </xdr:nvSpPr>
          <xdr:spPr>
            <a:xfrm>
              <a:off x="4953000" y="1428750"/>
              <a:ext cx="1923825"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100" b="1" cap="none" spc="0">
                  <a:ln w="0"/>
                  <a:solidFill>
                    <a:schemeClr val="tx1"/>
                  </a:solidFill>
                  <a:effectLst>
                    <a:outerShdw blurRad="38100" dist="25400" dir="5400000" algn="ctr" rotWithShape="0">
                      <a:srgbClr val="6E747A">
                        <a:alpha val="43000"/>
                      </a:srgbClr>
                    </a:outerShdw>
                  </a:effectLst>
                </a:rPr>
                <a:t>８．年俸一覧表グラフデータ</a:t>
              </a:r>
              <a:endParaRPr kumimoji="1" lang="ja-JP" altLang="en-US" sz="1100" b="1">
                <a:solidFill>
                  <a:schemeClr val="tx1"/>
                </a:solidFill>
              </a:endParaRPr>
            </a:p>
          </xdr:txBody>
        </xdr:sp>
        <xdr:sp macro="" textlink="">
          <xdr:nvSpPr>
            <xdr:cNvPr id="32" name="四角形: 角を丸くする 31">
              <a:extLst>
                <a:ext uri="{FF2B5EF4-FFF2-40B4-BE49-F238E27FC236}">
                  <a16:creationId xmlns:a16="http://schemas.microsoft.com/office/drawing/2014/main" id="{81EF7AC4-FE6E-49C0-8CD1-F084B8CD7EA3}"/>
                </a:ext>
              </a:extLst>
            </xdr:cNvPr>
            <xdr:cNvSpPr/>
          </xdr:nvSpPr>
          <xdr:spPr>
            <a:xfrm>
              <a:off x="4953000" y="2081791"/>
              <a:ext cx="1923825"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100" b="1" cap="none" spc="0">
                  <a:ln w="0"/>
                  <a:solidFill>
                    <a:schemeClr val="tx1"/>
                  </a:solidFill>
                  <a:effectLst>
                    <a:outerShdw blurRad="38100" dist="25400" dir="5400000" algn="ctr" rotWithShape="0">
                      <a:srgbClr val="6E747A">
                        <a:alpha val="43000"/>
                      </a:srgbClr>
                    </a:outerShdw>
                  </a:effectLst>
                </a:rPr>
                <a:t>９．グレード別年俸グラフ</a:t>
              </a:r>
              <a:endParaRPr kumimoji="1" lang="ja-JP" altLang="en-US" sz="1100" b="1">
                <a:solidFill>
                  <a:schemeClr val="tx1"/>
                </a:solidFill>
              </a:endParaRPr>
            </a:p>
          </xdr:txBody>
        </xdr:sp>
        <xdr:grpSp>
          <xdr:nvGrpSpPr>
            <xdr:cNvPr id="35" name="グループ化 34">
              <a:extLst>
                <a:ext uri="{FF2B5EF4-FFF2-40B4-BE49-F238E27FC236}">
                  <a16:creationId xmlns:a16="http://schemas.microsoft.com/office/drawing/2014/main" id="{DD61C5E5-C35E-43BC-9BE9-BA4279F0D5FE}"/>
                </a:ext>
              </a:extLst>
            </xdr:cNvPr>
            <xdr:cNvGrpSpPr/>
          </xdr:nvGrpSpPr>
          <xdr:grpSpPr>
            <a:xfrm>
              <a:off x="4762379" y="1323976"/>
              <a:ext cx="190621" cy="1863081"/>
              <a:chOff x="9324854" y="1133476"/>
              <a:chExt cx="190621" cy="1863081"/>
            </a:xfrm>
          </xdr:grpSpPr>
          <xdr:sp macro="" textlink="">
            <xdr:nvSpPr>
              <xdr:cNvPr id="36" name="矢印: 折線 35">
                <a:extLst>
                  <a:ext uri="{FF2B5EF4-FFF2-40B4-BE49-F238E27FC236}">
                    <a16:creationId xmlns:a16="http://schemas.microsoft.com/office/drawing/2014/main" id="{6665ACC9-9192-43BF-AE72-FD5C275DAEAF}"/>
                  </a:ext>
                </a:extLst>
              </xdr:cNvPr>
              <xdr:cNvSpPr/>
            </xdr:nvSpPr>
            <xdr:spPr>
              <a:xfrm rot="16200000" flipH="1">
                <a:off x="8453960" y="2004370"/>
                <a:ext cx="1863081" cy="121294"/>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37" name="正方形/長方形 36">
                <a:extLst>
                  <a:ext uri="{FF2B5EF4-FFF2-40B4-BE49-F238E27FC236}">
                    <a16:creationId xmlns:a16="http://schemas.microsoft.com/office/drawing/2014/main" id="{1BB4D52D-B0FD-4C91-A93C-36536720854F}"/>
                  </a:ext>
                </a:extLst>
              </xdr:cNvPr>
              <xdr:cNvSpPr/>
            </xdr:nvSpPr>
            <xdr:spPr>
              <a:xfrm>
                <a:off x="9391650" y="1419226"/>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正方形/長方形 37">
                <a:extLst>
                  <a:ext uri="{FF2B5EF4-FFF2-40B4-BE49-F238E27FC236}">
                    <a16:creationId xmlns:a16="http://schemas.microsoft.com/office/drawing/2014/main" id="{F04131F5-FDFA-4031-9136-D8942E4E3DCD}"/>
                  </a:ext>
                </a:extLst>
              </xdr:cNvPr>
              <xdr:cNvSpPr/>
            </xdr:nvSpPr>
            <xdr:spPr>
              <a:xfrm>
                <a:off x="9401175" y="2095501"/>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sp macro="" textlink="">
        <xdr:nvSpPr>
          <xdr:cNvPr id="39" name="正方形/長方形 38">
            <a:extLst>
              <a:ext uri="{FF2B5EF4-FFF2-40B4-BE49-F238E27FC236}">
                <a16:creationId xmlns:a16="http://schemas.microsoft.com/office/drawing/2014/main" id="{8956C715-CFBB-4E3A-AA1F-F2F0E3919F0A}"/>
              </a:ext>
            </a:extLst>
          </xdr:cNvPr>
          <xdr:cNvSpPr/>
        </xdr:nvSpPr>
        <xdr:spPr>
          <a:xfrm>
            <a:off x="7134225" y="2447925"/>
            <a:ext cx="115794" cy="4685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四角形: 角を丸くする 39">
            <a:hlinkClick xmlns:r="http://schemas.openxmlformats.org/officeDocument/2006/relationships" r:id="rId11" tooltip="5.グラフデータのシートへジャンプ！"/>
            <a:extLst>
              <a:ext uri="{FF2B5EF4-FFF2-40B4-BE49-F238E27FC236}">
                <a16:creationId xmlns:a16="http://schemas.microsoft.com/office/drawing/2014/main" id="{6024E32B-9A29-434D-B637-6EA967764617}"/>
              </a:ext>
            </a:extLst>
          </xdr:cNvPr>
          <xdr:cNvSpPr/>
        </xdr:nvSpPr>
        <xdr:spPr>
          <a:xfrm>
            <a:off x="7267575" y="2314575"/>
            <a:ext cx="1948978" cy="336492"/>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100" b="1" cap="none" spc="0">
                <a:ln w="0"/>
                <a:solidFill>
                  <a:schemeClr val="tx1"/>
                </a:solidFill>
                <a:effectLst>
                  <a:outerShdw blurRad="38100" dist="25400" dir="5400000" algn="ctr" rotWithShape="0">
                    <a:srgbClr val="6E747A">
                      <a:alpha val="43000"/>
                    </a:srgbClr>
                  </a:outerShdw>
                </a:effectLst>
              </a:rPr>
              <a:t>１０．標準生計費データ</a:t>
            </a:r>
            <a:endParaRPr kumimoji="1" lang="ja-JP" altLang="en-US" sz="1100" b="1">
              <a:solidFill>
                <a:schemeClr val="tx1"/>
              </a:solidFill>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37</xdr:col>
      <xdr:colOff>0</xdr:colOff>
      <xdr:row>0</xdr:row>
      <xdr:rowOff>276225</xdr:rowOff>
    </xdr:from>
    <xdr:to>
      <xdr:col>37</xdr:col>
      <xdr:colOff>161925</xdr:colOff>
      <xdr:row>1</xdr:row>
      <xdr:rowOff>104775</xdr:rowOff>
    </xdr:to>
    <xdr:sp macro="" textlink="">
      <xdr:nvSpPr>
        <xdr:cNvPr id="2" name="AutoShape 1">
          <a:extLst>
            <a:ext uri="{FF2B5EF4-FFF2-40B4-BE49-F238E27FC236}">
              <a16:creationId xmlns:a16="http://schemas.microsoft.com/office/drawing/2014/main" id="{2A4EF203-E236-4722-8B7A-032B417D032F}"/>
            </a:ext>
          </a:extLst>
        </xdr:cNvPr>
        <xdr:cNvSpPr>
          <a:spLocks noChangeArrowheads="1"/>
        </xdr:cNvSpPr>
      </xdr:nvSpPr>
      <xdr:spPr bwMode="auto">
        <a:xfrm rot="10800000" flipH="1" flipV="1">
          <a:off x="25441275" y="276225"/>
          <a:ext cx="161925" cy="152400"/>
        </a:xfrm>
        <a:prstGeom prst="downArrow">
          <a:avLst>
            <a:gd name="adj1" fmla="val 50000"/>
            <a:gd name="adj2" fmla="val 37412"/>
          </a:avLst>
        </a:prstGeom>
        <a:solidFill>
          <a:srgbClr val="FFC000"/>
        </a:solidFill>
        <a:ln w="9525">
          <a:solidFill>
            <a:srgbClr val="FF0000"/>
          </a:solidFill>
          <a:miter lim="800000"/>
          <a:headEnd/>
          <a:tailEnd/>
        </a:ln>
      </xdr:spPr>
    </xdr:sp>
    <xdr:clientData/>
  </xdr:twoCellAnchor>
  <xdr:twoCellAnchor>
    <xdr:from>
      <xdr:col>38</xdr:col>
      <xdr:colOff>0</xdr:colOff>
      <xdr:row>0</xdr:row>
      <xdr:rowOff>276225</xdr:rowOff>
    </xdr:from>
    <xdr:to>
      <xdr:col>38</xdr:col>
      <xdr:colOff>161925</xdr:colOff>
      <xdr:row>1</xdr:row>
      <xdr:rowOff>104775</xdr:rowOff>
    </xdr:to>
    <xdr:sp macro="" textlink="">
      <xdr:nvSpPr>
        <xdr:cNvPr id="3" name="AutoShape 1">
          <a:extLst>
            <a:ext uri="{FF2B5EF4-FFF2-40B4-BE49-F238E27FC236}">
              <a16:creationId xmlns:a16="http://schemas.microsoft.com/office/drawing/2014/main" id="{1EFD2E07-41D0-48D0-9AE6-838739A1C369}"/>
            </a:ext>
          </a:extLst>
        </xdr:cNvPr>
        <xdr:cNvSpPr>
          <a:spLocks noChangeArrowheads="1"/>
        </xdr:cNvSpPr>
      </xdr:nvSpPr>
      <xdr:spPr bwMode="auto">
        <a:xfrm rot="10800000" flipH="1" flipV="1">
          <a:off x="25441275" y="276225"/>
          <a:ext cx="161925" cy="152400"/>
        </a:xfrm>
        <a:prstGeom prst="downArrow">
          <a:avLst>
            <a:gd name="adj1" fmla="val 50000"/>
            <a:gd name="adj2" fmla="val 37412"/>
          </a:avLst>
        </a:prstGeom>
        <a:solidFill>
          <a:srgbClr val="FFC000"/>
        </a:solidFill>
        <a:ln w="9525">
          <a:solidFill>
            <a:srgbClr val="FF0000"/>
          </a:solidFill>
          <a:miter lim="800000"/>
          <a:headEnd/>
          <a:tailEnd/>
        </a:ln>
      </xdr:spPr>
    </xdr:sp>
    <xdr:clientData/>
  </xdr:twoCellAnchor>
  <xdr:twoCellAnchor>
    <xdr:from>
      <xdr:col>3</xdr:col>
      <xdr:colOff>180975</xdr:colOff>
      <xdr:row>0</xdr:row>
      <xdr:rowOff>114300</xdr:rowOff>
    </xdr:from>
    <xdr:to>
      <xdr:col>5</xdr:col>
      <xdr:colOff>577950</xdr:colOff>
      <xdr:row>0</xdr:row>
      <xdr:rowOff>399704</xdr:rowOff>
    </xdr:to>
    <xdr:sp macro="" textlink="">
      <xdr:nvSpPr>
        <xdr:cNvPr id="4" name="矢印: 五方向 3">
          <a:hlinkClick xmlns:r="http://schemas.openxmlformats.org/officeDocument/2006/relationships" r:id="rId1" tooltip="メインメニューに戻る！"/>
          <a:extLst>
            <a:ext uri="{FF2B5EF4-FFF2-40B4-BE49-F238E27FC236}">
              <a16:creationId xmlns:a16="http://schemas.microsoft.com/office/drawing/2014/main" id="{237F32E9-C31C-4C37-9F3C-F514A0D6D52C}"/>
            </a:ext>
          </a:extLst>
        </xdr:cNvPr>
        <xdr:cNvSpPr/>
      </xdr:nvSpPr>
      <xdr:spPr>
        <a:xfrm flipH="1">
          <a:off x="1590675" y="114300"/>
          <a:ext cx="1587600" cy="285404"/>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114300</xdr:colOff>
      <xdr:row>0</xdr:row>
      <xdr:rowOff>57150</xdr:rowOff>
    </xdr:from>
    <xdr:to>
      <xdr:col>2</xdr:col>
      <xdr:colOff>1016100</xdr:colOff>
      <xdr:row>0</xdr:row>
      <xdr:rowOff>342554</xdr:rowOff>
    </xdr:to>
    <xdr:sp macro="" textlink="">
      <xdr:nvSpPr>
        <xdr:cNvPr id="2" name="矢印: 五方向 1">
          <a:hlinkClick xmlns:r="http://schemas.openxmlformats.org/officeDocument/2006/relationships" r:id="rId1" tooltip="メインメニューに戻る！"/>
          <a:extLst>
            <a:ext uri="{FF2B5EF4-FFF2-40B4-BE49-F238E27FC236}">
              <a16:creationId xmlns:a16="http://schemas.microsoft.com/office/drawing/2014/main" id="{B41FC4EC-D12C-4341-95E2-B7C79E9B5FB6}"/>
            </a:ext>
          </a:extLst>
        </xdr:cNvPr>
        <xdr:cNvSpPr/>
      </xdr:nvSpPr>
      <xdr:spPr>
        <a:xfrm flipH="1">
          <a:off x="342900" y="57150"/>
          <a:ext cx="1587600" cy="285404"/>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12.xml><?xml version="1.0" encoding="utf-8"?>
<xdr:wsDr xmlns:xdr="http://schemas.openxmlformats.org/drawingml/2006/spreadsheetDrawing" xmlns:a="http://schemas.openxmlformats.org/drawingml/2006/main">
  <xdr:absoluteAnchor>
    <xdr:pos x="0" y="0"/>
    <xdr:ext cx="9285111" cy="6058370"/>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0.15338</cdr:x>
      <cdr:y>0.1012</cdr:y>
    </cdr:from>
    <cdr:to>
      <cdr:x>0.45386</cdr:x>
      <cdr:y>0.16042</cdr:y>
    </cdr:to>
    <cdr:sp macro="" textlink="">
      <cdr:nvSpPr>
        <cdr:cNvPr id="3" name="テキスト ボックス 1"/>
        <cdr:cNvSpPr txBox="1"/>
      </cdr:nvSpPr>
      <cdr:spPr>
        <a:xfrm xmlns:a="http://schemas.openxmlformats.org/drawingml/2006/main">
          <a:off x="1426692" y="615240"/>
          <a:ext cx="2794937" cy="360031"/>
        </a:xfrm>
        <a:prstGeom xmlns:a="http://schemas.openxmlformats.org/drawingml/2006/main" prst="rect">
          <a:avLst/>
        </a:prstGeom>
        <a:solidFill xmlns:a="http://schemas.openxmlformats.org/drawingml/2006/main">
          <a:schemeClr val="accent1">
            <a:lumMod val="20000"/>
            <a:lumOff val="80000"/>
          </a:schemeClr>
        </a:solidFill>
        <a:ln xmlns:a="http://schemas.openxmlformats.org/drawingml/2006/main">
          <a:solidFill>
            <a:schemeClr val="tx2">
              <a:lumMod val="60000"/>
              <a:lumOff val="40000"/>
            </a:schemeClr>
          </a:solidFill>
        </a:ln>
      </cdr:spPr>
      <cdr:txBody>
        <a:bodyPr xmlns:a="http://schemas.openxmlformats.org/drawingml/2006/main" wrap="square" tIns="72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solidFill>
                <a:srgbClr val="0000CC"/>
              </a:solidFill>
            </a:rPr>
            <a:t>資格グレード別モデル年俸カーブ</a:t>
          </a:r>
        </a:p>
      </cdr:txBody>
    </cdr:sp>
  </cdr:relSizeAnchor>
  <cdr:relSizeAnchor xmlns:cdr="http://schemas.openxmlformats.org/drawingml/2006/chartDrawing">
    <cdr:from>
      <cdr:x>0.09016</cdr:x>
      <cdr:y>0.03157</cdr:y>
    </cdr:from>
    <cdr:to>
      <cdr:x>0.26085</cdr:x>
      <cdr:y>0.07851</cdr:y>
    </cdr:to>
    <cdr:sp macro="" textlink="">
      <cdr:nvSpPr>
        <cdr:cNvPr id="4" name="矢印: 五方向 3">
          <a:hlinkClick xmlns:a="http://schemas.openxmlformats.org/drawingml/2006/main" xmlns:r="http://schemas.openxmlformats.org/officeDocument/2006/relationships" r:id="rId1" tooltip="メインメニューに戻る！"/>
          <a:extLst xmlns:a="http://schemas.openxmlformats.org/drawingml/2006/main">
            <a:ext uri="{FF2B5EF4-FFF2-40B4-BE49-F238E27FC236}">
              <a16:creationId xmlns:a16="http://schemas.microsoft.com/office/drawing/2014/main" id="{A3EA5CC3-50B2-42E0-94C7-B758569403E1}"/>
            </a:ext>
          </a:extLst>
        </cdr:cNvPr>
        <cdr:cNvSpPr/>
      </cdr:nvSpPr>
      <cdr:spPr>
        <a:xfrm xmlns:a="http://schemas.openxmlformats.org/drawingml/2006/main" flipH="1">
          <a:off x="838670" y="191911"/>
          <a:ext cx="1587600" cy="285404"/>
        </a:xfrm>
        <a:prstGeom xmlns:a="http://schemas.openxmlformats.org/drawingml/2006/main" prst="homePlate">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cdr:txBody>
    </cdr:sp>
  </cdr:relSizeAnchor>
</c:userShapes>
</file>

<file path=xl/drawings/drawing14.xml><?xml version="1.0" encoding="utf-8"?>
<xdr:wsDr xmlns:xdr="http://schemas.openxmlformats.org/drawingml/2006/spreadsheetDrawing" xmlns:a="http://schemas.openxmlformats.org/drawingml/2006/main">
  <xdr:twoCellAnchor>
    <xdr:from>
      <xdr:col>2</xdr:col>
      <xdr:colOff>28575</xdr:colOff>
      <xdr:row>0</xdr:row>
      <xdr:rowOff>76200</xdr:rowOff>
    </xdr:from>
    <xdr:to>
      <xdr:col>2</xdr:col>
      <xdr:colOff>1616175</xdr:colOff>
      <xdr:row>1</xdr:row>
      <xdr:rowOff>190154</xdr:rowOff>
    </xdr:to>
    <xdr:sp macro="" textlink="">
      <xdr:nvSpPr>
        <xdr:cNvPr id="5" name="矢印: 五方向 4">
          <a:hlinkClick xmlns:r="http://schemas.openxmlformats.org/officeDocument/2006/relationships" r:id="rId1" tooltip="メインメニューに戻る！"/>
          <a:extLst>
            <a:ext uri="{FF2B5EF4-FFF2-40B4-BE49-F238E27FC236}">
              <a16:creationId xmlns:a16="http://schemas.microsoft.com/office/drawing/2014/main" id="{F2675756-A2C6-4514-9F48-FC8727FC67A0}"/>
            </a:ext>
          </a:extLst>
        </xdr:cNvPr>
        <xdr:cNvSpPr/>
      </xdr:nvSpPr>
      <xdr:spPr>
        <a:xfrm flipH="1">
          <a:off x="666750" y="76200"/>
          <a:ext cx="1587600" cy="285404"/>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9525</xdr:colOff>
      <xdr:row>0</xdr:row>
      <xdr:rowOff>76200</xdr:rowOff>
    </xdr:from>
    <xdr:to>
      <xdr:col>3</xdr:col>
      <xdr:colOff>663675</xdr:colOff>
      <xdr:row>1</xdr:row>
      <xdr:rowOff>75854</xdr:rowOff>
    </xdr:to>
    <xdr:sp macro="" textlink="">
      <xdr:nvSpPr>
        <xdr:cNvPr id="2" name="矢印: 五方向 1">
          <a:hlinkClick xmlns:r="http://schemas.openxmlformats.org/officeDocument/2006/relationships" r:id="rId1" tooltip="メインメニューに戻る！"/>
          <a:extLst>
            <a:ext uri="{FF2B5EF4-FFF2-40B4-BE49-F238E27FC236}">
              <a16:creationId xmlns:a16="http://schemas.microsoft.com/office/drawing/2014/main" id="{9E68C19B-F518-43F7-A39E-799F246944E9}"/>
            </a:ext>
          </a:extLst>
        </xdr:cNvPr>
        <xdr:cNvSpPr/>
      </xdr:nvSpPr>
      <xdr:spPr>
        <a:xfrm flipH="1">
          <a:off x="295275" y="76200"/>
          <a:ext cx="1587600" cy="285404"/>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0</xdr:row>
      <xdr:rowOff>85725</xdr:rowOff>
    </xdr:from>
    <xdr:to>
      <xdr:col>4</xdr:col>
      <xdr:colOff>549375</xdr:colOff>
      <xdr:row>0</xdr:row>
      <xdr:rowOff>390179</xdr:rowOff>
    </xdr:to>
    <xdr:sp macro="" textlink="">
      <xdr:nvSpPr>
        <xdr:cNvPr id="44" name="矢印: 五方向 43">
          <a:hlinkClick xmlns:r="http://schemas.openxmlformats.org/officeDocument/2006/relationships" r:id="rId1" tooltip="メインメニューに戻る！"/>
          <a:extLst>
            <a:ext uri="{FF2B5EF4-FFF2-40B4-BE49-F238E27FC236}">
              <a16:creationId xmlns:a16="http://schemas.microsoft.com/office/drawing/2014/main" id="{2DF9469B-0015-4545-81CB-FEA2AF6B1451}"/>
            </a:ext>
          </a:extLst>
        </xdr:cNvPr>
        <xdr:cNvSpPr/>
      </xdr:nvSpPr>
      <xdr:spPr>
        <a:xfrm flipH="1">
          <a:off x="238125" y="85725"/>
          <a:ext cx="1587600" cy="304454"/>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oneCellAnchor>
    <xdr:from>
      <xdr:col>14</xdr:col>
      <xdr:colOff>123825</xdr:colOff>
      <xdr:row>2</xdr:row>
      <xdr:rowOff>85725</xdr:rowOff>
    </xdr:from>
    <xdr:ext cx="6000750" cy="4810125"/>
    <xdr:pic>
      <xdr:nvPicPr>
        <xdr:cNvPr id="45" name="図 124" descr="http://www5.kcn.ne.jp/~y-roumu/clip_image002.png">
          <a:extLst>
            <a:ext uri="{FF2B5EF4-FFF2-40B4-BE49-F238E27FC236}">
              <a16:creationId xmlns:a16="http://schemas.microsoft.com/office/drawing/2014/main" id="{EB7D8A3D-6AB0-4B0C-85B0-B0E050DF89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733425"/>
          <a:ext cx="6000750" cy="481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14</xdr:col>
      <xdr:colOff>104775</xdr:colOff>
      <xdr:row>35</xdr:row>
      <xdr:rowOff>133350</xdr:rowOff>
    </xdr:from>
    <xdr:to>
      <xdr:col>23</xdr:col>
      <xdr:colOff>228600</xdr:colOff>
      <xdr:row>69</xdr:row>
      <xdr:rowOff>76200</xdr:rowOff>
    </xdr:to>
    <xdr:grpSp>
      <xdr:nvGrpSpPr>
        <xdr:cNvPr id="46" name="グループ化 2">
          <a:extLst>
            <a:ext uri="{FF2B5EF4-FFF2-40B4-BE49-F238E27FC236}">
              <a16:creationId xmlns:a16="http://schemas.microsoft.com/office/drawing/2014/main" id="{843AD5B2-58F9-4FF9-9DE6-9E02F03F6282}"/>
            </a:ext>
          </a:extLst>
        </xdr:cNvPr>
        <xdr:cNvGrpSpPr>
          <a:grpSpLocks/>
        </xdr:cNvGrpSpPr>
      </xdr:nvGrpSpPr>
      <xdr:grpSpPr bwMode="auto">
        <a:xfrm>
          <a:off x="7305675" y="6008370"/>
          <a:ext cx="5313045" cy="5642610"/>
          <a:chOff x="238125" y="371475"/>
          <a:chExt cx="6324600" cy="4181475"/>
        </a:xfrm>
      </xdr:grpSpPr>
      <xdr:grpSp>
        <xdr:nvGrpSpPr>
          <xdr:cNvPr id="47" name="グループ化 1">
            <a:extLst>
              <a:ext uri="{FF2B5EF4-FFF2-40B4-BE49-F238E27FC236}">
                <a16:creationId xmlns:a16="http://schemas.microsoft.com/office/drawing/2014/main" id="{F64ABE68-95C2-43C5-ACAE-CC3B9C3EAA39}"/>
              </a:ext>
            </a:extLst>
          </xdr:cNvPr>
          <xdr:cNvGrpSpPr>
            <a:grpSpLocks/>
          </xdr:cNvGrpSpPr>
        </xdr:nvGrpSpPr>
        <xdr:grpSpPr bwMode="auto">
          <a:xfrm>
            <a:off x="238125" y="371475"/>
            <a:ext cx="6324600" cy="4181475"/>
            <a:chOff x="381000" y="352425"/>
            <a:chExt cx="6324600" cy="4181475"/>
          </a:xfrm>
        </xdr:grpSpPr>
        <xdr:sp macro="" textlink="">
          <xdr:nvSpPr>
            <xdr:cNvPr id="53" name="正方形/長方形 52">
              <a:extLst>
                <a:ext uri="{FF2B5EF4-FFF2-40B4-BE49-F238E27FC236}">
                  <a16:creationId xmlns:a16="http://schemas.microsoft.com/office/drawing/2014/main" id="{16576C74-B109-41ED-902C-CC88DE4E7043}"/>
                </a:ext>
              </a:extLst>
            </xdr:cNvPr>
            <xdr:cNvSpPr/>
          </xdr:nvSpPr>
          <xdr:spPr>
            <a:xfrm>
              <a:off x="381000" y="352425"/>
              <a:ext cx="6324600" cy="4181475"/>
            </a:xfrm>
            <a:prstGeom prst="rect">
              <a:avLst/>
            </a:prstGeom>
            <a:ln>
              <a:solidFill>
                <a:schemeClr val="accent5">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grpSp>
          <xdr:nvGrpSpPr>
            <xdr:cNvPr id="54" name="グループ化 74">
              <a:extLst>
                <a:ext uri="{FF2B5EF4-FFF2-40B4-BE49-F238E27FC236}">
                  <a16:creationId xmlns:a16="http://schemas.microsoft.com/office/drawing/2014/main" id="{6B3AC7B8-63D5-4946-B56E-AE645A4CFE7E}"/>
                </a:ext>
              </a:extLst>
            </xdr:cNvPr>
            <xdr:cNvGrpSpPr>
              <a:grpSpLocks/>
            </xdr:cNvGrpSpPr>
          </xdr:nvGrpSpPr>
          <xdr:grpSpPr bwMode="auto">
            <a:xfrm>
              <a:off x="885825" y="685800"/>
              <a:ext cx="5457825" cy="3533775"/>
              <a:chOff x="1866900" y="1638300"/>
              <a:chExt cx="5457825" cy="3533775"/>
            </a:xfrm>
          </xdr:grpSpPr>
          <xdr:grpSp>
            <xdr:nvGrpSpPr>
              <xdr:cNvPr id="55" name="グループ化 10">
                <a:extLst>
                  <a:ext uri="{FF2B5EF4-FFF2-40B4-BE49-F238E27FC236}">
                    <a16:creationId xmlns:a16="http://schemas.microsoft.com/office/drawing/2014/main" id="{CF73B07E-68A0-4F2A-824A-A740A5B6B04D}"/>
                  </a:ext>
                </a:extLst>
              </xdr:cNvPr>
              <xdr:cNvGrpSpPr>
                <a:grpSpLocks/>
              </xdr:cNvGrpSpPr>
            </xdr:nvGrpSpPr>
            <xdr:grpSpPr bwMode="auto">
              <a:xfrm>
                <a:off x="1866900" y="1638300"/>
                <a:ext cx="5457825" cy="3524250"/>
                <a:chOff x="1838325" y="1619250"/>
                <a:chExt cx="5457825" cy="3524250"/>
              </a:xfrm>
            </xdr:grpSpPr>
            <xdr:cxnSp macro="">
              <xdr:nvCxnSpPr>
                <xdr:cNvPr id="85" name="直線矢印コネクタ 84">
                  <a:extLst>
                    <a:ext uri="{FF2B5EF4-FFF2-40B4-BE49-F238E27FC236}">
                      <a16:creationId xmlns:a16="http://schemas.microsoft.com/office/drawing/2014/main" id="{EDA584D3-943A-40C1-B705-392A71D0D952}"/>
                    </a:ext>
                  </a:extLst>
                </xdr:cNvPr>
                <xdr:cNvCxnSpPr/>
              </xdr:nvCxnSpPr>
              <xdr:spPr>
                <a:xfrm flipV="1">
                  <a:off x="1845199" y="1615496"/>
                  <a:ext cx="51170" cy="353165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xnSp macro="">
              <xdr:nvCxnSpPr>
                <xdr:cNvPr id="86" name="直線矢印コネクタ 85">
                  <a:extLst>
                    <a:ext uri="{FF2B5EF4-FFF2-40B4-BE49-F238E27FC236}">
                      <a16:creationId xmlns:a16="http://schemas.microsoft.com/office/drawing/2014/main" id="{EFCC6F0B-46A0-4934-80BE-779BDAABE053}"/>
                    </a:ext>
                  </a:extLst>
                </xdr:cNvPr>
                <xdr:cNvCxnSpPr/>
              </xdr:nvCxnSpPr>
              <xdr:spPr>
                <a:xfrm flipV="1">
                  <a:off x="1834965" y="5118893"/>
                  <a:ext cx="5464945" cy="28253"/>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grpSp>
          <xdr:grpSp>
            <xdr:nvGrpSpPr>
              <xdr:cNvPr id="56" name="グループ化 72">
                <a:extLst>
                  <a:ext uri="{FF2B5EF4-FFF2-40B4-BE49-F238E27FC236}">
                    <a16:creationId xmlns:a16="http://schemas.microsoft.com/office/drawing/2014/main" id="{7D2B6914-32CB-4C6B-8AF8-80188FCA8894}"/>
                  </a:ext>
                </a:extLst>
              </xdr:cNvPr>
              <xdr:cNvGrpSpPr>
                <a:grpSpLocks/>
              </xdr:cNvGrpSpPr>
            </xdr:nvGrpSpPr>
            <xdr:grpSpPr bwMode="auto">
              <a:xfrm>
                <a:off x="1895475" y="2190750"/>
                <a:ext cx="5105400" cy="2981325"/>
                <a:chOff x="1895475" y="2190750"/>
                <a:chExt cx="5105400" cy="2981325"/>
              </a:xfrm>
            </xdr:grpSpPr>
            <xdr:grpSp>
              <xdr:nvGrpSpPr>
                <xdr:cNvPr id="57" name="グループ化 71">
                  <a:extLst>
                    <a:ext uri="{FF2B5EF4-FFF2-40B4-BE49-F238E27FC236}">
                      <a16:creationId xmlns:a16="http://schemas.microsoft.com/office/drawing/2014/main" id="{9AD5ED68-20DC-4344-9C54-312720B8E36B}"/>
                    </a:ext>
                  </a:extLst>
                </xdr:cNvPr>
                <xdr:cNvGrpSpPr>
                  <a:grpSpLocks/>
                </xdr:cNvGrpSpPr>
              </xdr:nvGrpSpPr>
              <xdr:grpSpPr bwMode="auto">
                <a:xfrm>
                  <a:off x="2362200" y="3781425"/>
                  <a:ext cx="4638675" cy="695325"/>
                  <a:chOff x="2362200" y="3781425"/>
                  <a:chExt cx="4638675" cy="695325"/>
                </a:xfrm>
              </xdr:grpSpPr>
              <xdr:cxnSp macro="">
                <xdr:nvCxnSpPr>
                  <xdr:cNvPr id="82" name="直線コネクタ 81">
                    <a:extLst>
                      <a:ext uri="{FF2B5EF4-FFF2-40B4-BE49-F238E27FC236}">
                        <a16:creationId xmlns:a16="http://schemas.microsoft.com/office/drawing/2014/main" id="{270AE430-B321-4760-BC08-44643E2B1D58}"/>
                      </a:ext>
                    </a:extLst>
                  </xdr:cNvPr>
                  <xdr:cNvCxnSpPr/>
                </xdr:nvCxnSpPr>
                <xdr:spPr bwMode="auto">
                  <a:xfrm flipV="1">
                    <a:off x="2365005" y="4026651"/>
                    <a:ext cx="1473693" cy="442634"/>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83" name="直線コネクタ 82">
                    <a:extLst>
                      <a:ext uri="{FF2B5EF4-FFF2-40B4-BE49-F238E27FC236}">
                        <a16:creationId xmlns:a16="http://schemas.microsoft.com/office/drawing/2014/main" id="{CD3126BD-453B-4F54-AEAD-07C5773BDF3A}"/>
                      </a:ext>
                    </a:extLst>
                  </xdr:cNvPr>
                  <xdr:cNvCxnSpPr/>
                </xdr:nvCxnSpPr>
                <xdr:spPr bwMode="auto">
                  <a:xfrm flipV="1">
                    <a:off x="3838699" y="3781790"/>
                    <a:ext cx="1535097" cy="244861"/>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84" name="直線コネクタ 83">
                    <a:extLst>
                      <a:ext uri="{FF2B5EF4-FFF2-40B4-BE49-F238E27FC236}">
                        <a16:creationId xmlns:a16="http://schemas.microsoft.com/office/drawing/2014/main" id="{CDDC5FE7-B5B9-4D73-A270-304982DAADBA}"/>
                      </a:ext>
                    </a:extLst>
                  </xdr:cNvPr>
                  <xdr:cNvCxnSpPr/>
                </xdr:nvCxnSpPr>
                <xdr:spPr bwMode="auto">
                  <a:xfrm>
                    <a:off x="5384030" y="3781790"/>
                    <a:ext cx="1616969" cy="0"/>
                  </a:xfrm>
                  <a:prstGeom prst="line">
                    <a:avLst/>
                  </a:prstGeom>
                </xdr:spPr>
                <xdr:style>
                  <a:lnRef idx="2">
                    <a:schemeClr val="dk1"/>
                  </a:lnRef>
                  <a:fillRef idx="0">
                    <a:schemeClr val="dk1"/>
                  </a:fillRef>
                  <a:effectRef idx="1">
                    <a:schemeClr val="dk1"/>
                  </a:effectRef>
                  <a:fontRef idx="minor">
                    <a:schemeClr val="tx1"/>
                  </a:fontRef>
                </xdr:style>
              </xdr:cxnSp>
            </xdr:grpSp>
            <xdr:grpSp>
              <xdr:nvGrpSpPr>
                <xdr:cNvPr id="58" name="グループ化 61">
                  <a:extLst>
                    <a:ext uri="{FF2B5EF4-FFF2-40B4-BE49-F238E27FC236}">
                      <a16:creationId xmlns:a16="http://schemas.microsoft.com/office/drawing/2014/main" id="{D025E550-1499-4A5A-8B9C-DCF15FD86B4A}"/>
                    </a:ext>
                  </a:extLst>
                </xdr:cNvPr>
                <xdr:cNvGrpSpPr>
                  <a:grpSpLocks/>
                </xdr:cNvGrpSpPr>
              </xdr:nvGrpSpPr>
              <xdr:grpSpPr bwMode="auto">
                <a:xfrm>
                  <a:off x="2352675" y="2190750"/>
                  <a:ext cx="2238375" cy="2286001"/>
                  <a:chOff x="2352675" y="2190750"/>
                  <a:chExt cx="2238375" cy="2286001"/>
                </a:xfrm>
              </xdr:grpSpPr>
              <xdr:cxnSp macro="">
                <xdr:nvCxnSpPr>
                  <xdr:cNvPr id="75" name="直線コネクタ 74">
                    <a:extLst>
                      <a:ext uri="{FF2B5EF4-FFF2-40B4-BE49-F238E27FC236}">
                        <a16:creationId xmlns:a16="http://schemas.microsoft.com/office/drawing/2014/main" id="{18C18719-E4FF-4010-86C7-911216BE88CF}"/>
                      </a:ext>
                    </a:extLst>
                  </xdr:cNvPr>
                  <xdr:cNvCxnSpPr/>
                </xdr:nvCxnSpPr>
                <xdr:spPr>
                  <a:xfrm flipV="1">
                    <a:off x="3265595" y="2840016"/>
                    <a:ext cx="726613" cy="489722"/>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76" name="直線コネクタ 75">
                    <a:extLst>
                      <a:ext uri="{FF2B5EF4-FFF2-40B4-BE49-F238E27FC236}">
                        <a16:creationId xmlns:a16="http://schemas.microsoft.com/office/drawing/2014/main" id="{9C2CD849-38BA-4ACA-861E-6752340221A4}"/>
                      </a:ext>
                    </a:extLst>
                  </xdr:cNvPr>
                  <xdr:cNvCxnSpPr/>
                </xdr:nvCxnSpPr>
                <xdr:spPr>
                  <a:xfrm flipV="1">
                    <a:off x="2354771" y="4243258"/>
                    <a:ext cx="337721" cy="188355"/>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77" name="直線コネクタ 76">
                    <a:extLst>
                      <a:ext uri="{FF2B5EF4-FFF2-40B4-BE49-F238E27FC236}">
                        <a16:creationId xmlns:a16="http://schemas.microsoft.com/office/drawing/2014/main" id="{676B0394-8607-4AC7-8EB6-D8E2F2B680E2}"/>
                      </a:ext>
                    </a:extLst>
                  </xdr:cNvPr>
                  <xdr:cNvCxnSpPr/>
                </xdr:nvCxnSpPr>
                <xdr:spPr>
                  <a:xfrm flipV="1">
                    <a:off x="2672025" y="4017233"/>
                    <a:ext cx="0" cy="244861"/>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78" name="直線コネクタ 77">
                    <a:extLst>
                      <a:ext uri="{FF2B5EF4-FFF2-40B4-BE49-F238E27FC236}">
                        <a16:creationId xmlns:a16="http://schemas.microsoft.com/office/drawing/2014/main" id="{BCE615FB-F917-427C-90FC-1683A5409D4F}"/>
                      </a:ext>
                    </a:extLst>
                  </xdr:cNvPr>
                  <xdr:cNvCxnSpPr/>
                </xdr:nvCxnSpPr>
                <xdr:spPr>
                  <a:xfrm flipV="1">
                    <a:off x="2661791" y="3527511"/>
                    <a:ext cx="603805" cy="499140"/>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79" name="直線コネクタ 78">
                    <a:extLst>
                      <a:ext uri="{FF2B5EF4-FFF2-40B4-BE49-F238E27FC236}">
                        <a16:creationId xmlns:a16="http://schemas.microsoft.com/office/drawing/2014/main" id="{CE0D7252-85D4-4296-A0B2-76EC4BABC94A}"/>
                      </a:ext>
                    </a:extLst>
                  </xdr:cNvPr>
                  <xdr:cNvCxnSpPr/>
                </xdr:nvCxnSpPr>
                <xdr:spPr>
                  <a:xfrm flipH="1" flipV="1">
                    <a:off x="3265595" y="3329738"/>
                    <a:ext cx="0" cy="197772"/>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80" name="直線コネクタ 79">
                    <a:extLst>
                      <a:ext uri="{FF2B5EF4-FFF2-40B4-BE49-F238E27FC236}">
                        <a16:creationId xmlns:a16="http://schemas.microsoft.com/office/drawing/2014/main" id="{04206223-BBF5-4826-AB03-CFF26E3E0B91}"/>
                      </a:ext>
                    </a:extLst>
                  </xdr:cNvPr>
                  <xdr:cNvCxnSpPr/>
                </xdr:nvCxnSpPr>
                <xdr:spPr>
                  <a:xfrm flipV="1">
                    <a:off x="3981974" y="2651661"/>
                    <a:ext cx="0" cy="20719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81" name="直線コネクタ 80">
                    <a:extLst>
                      <a:ext uri="{FF2B5EF4-FFF2-40B4-BE49-F238E27FC236}">
                        <a16:creationId xmlns:a16="http://schemas.microsoft.com/office/drawing/2014/main" id="{AEA99C5C-2DB1-4912-A1F9-004D31DDC770}"/>
                      </a:ext>
                    </a:extLst>
                  </xdr:cNvPr>
                  <xdr:cNvCxnSpPr/>
                </xdr:nvCxnSpPr>
                <xdr:spPr>
                  <a:xfrm flipV="1">
                    <a:off x="3981974" y="2190192"/>
                    <a:ext cx="552635" cy="470887"/>
                  </a:xfrm>
                  <a:prstGeom prst="line">
                    <a:avLst/>
                  </a:prstGeom>
                </xdr:spPr>
                <xdr:style>
                  <a:lnRef idx="2">
                    <a:schemeClr val="dk1"/>
                  </a:lnRef>
                  <a:fillRef idx="0">
                    <a:schemeClr val="dk1"/>
                  </a:fillRef>
                  <a:effectRef idx="1">
                    <a:schemeClr val="dk1"/>
                  </a:effectRef>
                  <a:fontRef idx="minor">
                    <a:schemeClr val="tx1"/>
                  </a:fontRef>
                </xdr:style>
              </xdr:cxnSp>
            </xdr:grpSp>
            <xdr:grpSp>
              <xdr:nvGrpSpPr>
                <xdr:cNvPr id="59" name="グループ化 68">
                  <a:extLst>
                    <a:ext uri="{FF2B5EF4-FFF2-40B4-BE49-F238E27FC236}">
                      <a16:creationId xmlns:a16="http://schemas.microsoft.com/office/drawing/2014/main" id="{B4499338-944A-4463-AE28-B1F077A9277F}"/>
                    </a:ext>
                  </a:extLst>
                </xdr:cNvPr>
                <xdr:cNvGrpSpPr>
                  <a:grpSpLocks/>
                </xdr:cNvGrpSpPr>
              </xdr:nvGrpSpPr>
              <xdr:grpSpPr bwMode="auto">
                <a:xfrm>
                  <a:off x="2382057" y="2371725"/>
                  <a:ext cx="3242536" cy="2105026"/>
                  <a:chOff x="2382057" y="2371725"/>
                  <a:chExt cx="3242536" cy="2105026"/>
                </a:xfrm>
              </xdr:grpSpPr>
              <xdr:cxnSp macro="">
                <xdr:nvCxnSpPr>
                  <xdr:cNvPr id="68" name="直線コネクタ 67">
                    <a:extLst>
                      <a:ext uri="{FF2B5EF4-FFF2-40B4-BE49-F238E27FC236}">
                        <a16:creationId xmlns:a16="http://schemas.microsoft.com/office/drawing/2014/main" id="{0F14DDD3-137D-42C0-BF38-BAFBC07E4739}"/>
                      </a:ext>
                    </a:extLst>
                  </xdr:cNvPr>
                  <xdr:cNvCxnSpPr/>
                </xdr:nvCxnSpPr>
                <xdr:spPr>
                  <a:xfrm flipV="1">
                    <a:off x="3030214" y="4017234"/>
                    <a:ext cx="0" cy="197772"/>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69" name="直線コネクタ 68">
                    <a:extLst>
                      <a:ext uri="{FF2B5EF4-FFF2-40B4-BE49-F238E27FC236}">
                        <a16:creationId xmlns:a16="http://schemas.microsoft.com/office/drawing/2014/main" id="{9CE69877-D185-4973-A5CC-259011C573D1}"/>
                      </a:ext>
                    </a:extLst>
                  </xdr:cNvPr>
                  <xdr:cNvCxnSpPr/>
                </xdr:nvCxnSpPr>
                <xdr:spPr>
                  <a:xfrm flipV="1">
                    <a:off x="3981974" y="2990700"/>
                    <a:ext cx="890356" cy="367292"/>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70" name="直線コネクタ 69">
                    <a:extLst>
                      <a:ext uri="{FF2B5EF4-FFF2-40B4-BE49-F238E27FC236}">
                        <a16:creationId xmlns:a16="http://schemas.microsoft.com/office/drawing/2014/main" id="{8AD91B62-F60E-4577-88B3-C4626BB29C7F}"/>
                      </a:ext>
                    </a:extLst>
                  </xdr:cNvPr>
                  <xdr:cNvCxnSpPr/>
                </xdr:nvCxnSpPr>
                <xdr:spPr>
                  <a:xfrm flipV="1">
                    <a:off x="2385474" y="4224424"/>
                    <a:ext cx="634507" cy="226026"/>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71" name="直線コネクタ 70">
                    <a:extLst>
                      <a:ext uri="{FF2B5EF4-FFF2-40B4-BE49-F238E27FC236}">
                        <a16:creationId xmlns:a16="http://schemas.microsoft.com/office/drawing/2014/main" id="{74199734-F275-4450-9D98-0160C2531A9B}"/>
                      </a:ext>
                    </a:extLst>
                  </xdr:cNvPr>
                  <xdr:cNvCxnSpPr/>
                </xdr:nvCxnSpPr>
                <xdr:spPr>
                  <a:xfrm flipV="1">
                    <a:off x="3030214" y="3584018"/>
                    <a:ext cx="951760" cy="414380"/>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72" name="直線コネクタ 71">
                    <a:extLst>
                      <a:ext uri="{FF2B5EF4-FFF2-40B4-BE49-F238E27FC236}">
                        <a16:creationId xmlns:a16="http://schemas.microsoft.com/office/drawing/2014/main" id="{5FE6DFB6-9A2E-474A-AE83-4657ECE95083}"/>
                      </a:ext>
                    </a:extLst>
                  </xdr:cNvPr>
                  <xdr:cNvCxnSpPr/>
                </xdr:nvCxnSpPr>
                <xdr:spPr>
                  <a:xfrm flipH="1" flipV="1">
                    <a:off x="3992208" y="3376827"/>
                    <a:ext cx="0" cy="18835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73" name="直線コネクタ 72">
                    <a:extLst>
                      <a:ext uri="{FF2B5EF4-FFF2-40B4-BE49-F238E27FC236}">
                        <a16:creationId xmlns:a16="http://schemas.microsoft.com/office/drawing/2014/main" id="{020096BA-1DD8-43A5-A25C-C38156750D5B}"/>
                      </a:ext>
                    </a:extLst>
                  </xdr:cNvPr>
                  <xdr:cNvCxnSpPr/>
                </xdr:nvCxnSpPr>
                <xdr:spPr>
                  <a:xfrm flipV="1">
                    <a:off x="4882565" y="2783510"/>
                    <a:ext cx="0" cy="20719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74" name="直線コネクタ 73">
                    <a:extLst>
                      <a:ext uri="{FF2B5EF4-FFF2-40B4-BE49-F238E27FC236}">
                        <a16:creationId xmlns:a16="http://schemas.microsoft.com/office/drawing/2014/main" id="{0C83D070-737B-4123-9DC5-80D08EF02641}"/>
                      </a:ext>
                    </a:extLst>
                  </xdr:cNvPr>
                  <xdr:cNvCxnSpPr/>
                </xdr:nvCxnSpPr>
                <xdr:spPr>
                  <a:xfrm flipV="1">
                    <a:off x="4872331" y="2369130"/>
                    <a:ext cx="726612" cy="404963"/>
                  </a:xfrm>
                  <a:prstGeom prst="line">
                    <a:avLst/>
                  </a:prstGeom>
                </xdr:spPr>
                <xdr:style>
                  <a:lnRef idx="2">
                    <a:schemeClr val="dk1"/>
                  </a:lnRef>
                  <a:fillRef idx="0">
                    <a:schemeClr val="dk1"/>
                  </a:fillRef>
                  <a:effectRef idx="1">
                    <a:schemeClr val="dk1"/>
                  </a:effectRef>
                  <a:fontRef idx="minor">
                    <a:schemeClr val="tx1"/>
                  </a:fontRef>
                </xdr:style>
              </xdr:cxnSp>
            </xdr:grpSp>
            <xdr:grpSp>
              <xdr:nvGrpSpPr>
                <xdr:cNvPr id="60" name="グループ化 69">
                  <a:extLst>
                    <a:ext uri="{FF2B5EF4-FFF2-40B4-BE49-F238E27FC236}">
                      <a16:creationId xmlns:a16="http://schemas.microsoft.com/office/drawing/2014/main" id="{A6A9A0DE-50FA-4F0A-9E57-CACD159D4BC7}"/>
                    </a:ext>
                  </a:extLst>
                </xdr:cNvPr>
                <xdr:cNvGrpSpPr>
                  <a:grpSpLocks/>
                </xdr:cNvGrpSpPr>
              </xdr:nvGrpSpPr>
              <xdr:grpSpPr bwMode="auto">
                <a:xfrm>
                  <a:off x="1895475" y="3771900"/>
                  <a:ext cx="5076825" cy="1400175"/>
                  <a:chOff x="1895475" y="3771900"/>
                  <a:chExt cx="5076825" cy="1400175"/>
                </a:xfrm>
              </xdr:grpSpPr>
              <xdr:cxnSp macro="">
                <xdr:nvCxnSpPr>
                  <xdr:cNvPr id="61" name="直線コネクタ 60">
                    <a:extLst>
                      <a:ext uri="{FF2B5EF4-FFF2-40B4-BE49-F238E27FC236}">
                        <a16:creationId xmlns:a16="http://schemas.microsoft.com/office/drawing/2014/main" id="{3027088F-A031-4D4E-8E45-0D4672713F6A}"/>
                      </a:ext>
                    </a:extLst>
                  </xdr:cNvPr>
                  <xdr:cNvCxnSpPr/>
                </xdr:nvCxnSpPr>
                <xdr:spPr>
                  <a:xfrm flipH="1">
                    <a:off x="2344538" y="4488120"/>
                    <a:ext cx="20468" cy="66865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2" name="直線コネクタ 61">
                    <a:extLst>
                      <a:ext uri="{FF2B5EF4-FFF2-40B4-BE49-F238E27FC236}">
                        <a16:creationId xmlns:a16="http://schemas.microsoft.com/office/drawing/2014/main" id="{D62D1AA5-CA6A-4158-A454-4B9BA28D23C8}"/>
                      </a:ext>
                    </a:extLst>
                  </xdr:cNvPr>
                  <xdr:cNvCxnSpPr/>
                </xdr:nvCxnSpPr>
                <xdr:spPr>
                  <a:xfrm flipH="1">
                    <a:off x="3807997" y="4026651"/>
                    <a:ext cx="20468" cy="113012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3" name="直線コネクタ 62">
                    <a:extLst>
                      <a:ext uri="{FF2B5EF4-FFF2-40B4-BE49-F238E27FC236}">
                        <a16:creationId xmlns:a16="http://schemas.microsoft.com/office/drawing/2014/main" id="{7FD26501-F906-4DB0-919B-7763C21BE8FD}"/>
                      </a:ext>
                    </a:extLst>
                  </xdr:cNvPr>
                  <xdr:cNvCxnSpPr/>
                </xdr:nvCxnSpPr>
                <xdr:spPr>
                  <a:xfrm flipH="1">
                    <a:off x="5302158" y="3367409"/>
                    <a:ext cx="40936" cy="178937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4" name="直線コネクタ 63">
                    <a:extLst>
                      <a:ext uri="{FF2B5EF4-FFF2-40B4-BE49-F238E27FC236}">
                        <a16:creationId xmlns:a16="http://schemas.microsoft.com/office/drawing/2014/main" id="{6C96A7FB-E749-42D0-8628-6F474530FE10}"/>
                      </a:ext>
                    </a:extLst>
                  </xdr:cNvPr>
                  <xdr:cNvCxnSpPr/>
                </xdr:nvCxnSpPr>
                <xdr:spPr>
                  <a:xfrm>
                    <a:off x="1894243" y="4007815"/>
                    <a:ext cx="5076054"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5" name="直線コネクタ 64">
                    <a:extLst>
                      <a:ext uri="{FF2B5EF4-FFF2-40B4-BE49-F238E27FC236}">
                        <a16:creationId xmlns:a16="http://schemas.microsoft.com/office/drawing/2014/main" id="{8CEAB074-BFC5-4437-A509-8291E505ED89}"/>
                      </a:ext>
                    </a:extLst>
                  </xdr:cNvPr>
                  <xdr:cNvCxnSpPr/>
                </xdr:nvCxnSpPr>
                <xdr:spPr>
                  <a:xfrm flipV="1">
                    <a:off x="1904477" y="4450449"/>
                    <a:ext cx="5055586" cy="3767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6" name="直線コネクタ 65">
                    <a:extLst>
                      <a:ext uri="{FF2B5EF4-FFF2-40B4-BE49-F238E27FC236}">
                        <a16:creationId xmlns:a16="http://schemas.microsoft.com/office/drawing/2014/main" id="{2C14442B-A707-4143-BB21-D72DE0124AB8}"/>
                      </a:ext>
                    </a:extLst>
                  </xdr:cNvPr>
                  <xdr:cNvCxnSpPr/>
                </xdr:nvCxnSpPr>
                <xdr:spPr>
                  <a:xfrm>
                    <a:off x="1904477" y="3329738"/>
                    <a:ext cx="5045352" cy="18835"/>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7" name="直線コネクタ 66">
                    <a:extLst>
                      <a:ext uri="{FF2B5EF4-FFF2-40B4-BE49-F238E27FC236}">
                        <a16:creationId xmlns:a16="http://schemas.microsoft.com/office/drawing/2014/main" id="{56438305-2F07-4B60-B5E8-DF4A0D6EC2A7}"/>
                      </a:ext>
                    </a:extLst>
                  </xdr:cNvPr>
                  <xdr:cNvCxnSpPr/>
                </xdr:nvCxnSpPr>
                <xdr:spPr>
                  <a:xfrm flipH="1">
                    <a:off x="3009746" y="4045486"/>
                    <a:ext cx="20468" cy="1130129"/>
                  </a:xfrm>
                  <a:prstGeom prst="line">
                    <a:avLst/>
                  </a:prstGeom>
                </xdr:spPr>
                <xdr:style>
                  <a:lnRef idx="1">
                    <a:schemeClr val="accent1"/>
                  </a:lnRef>
                  <a:fillRef idx="0">
                    <a:schemeClr val="accent1"/>
                  </a:fillRef>
                  <a:effectRef idx="0">
                    <a:schemeClr val="accent1"/>
                  </a:effectRef>
                  <a:fontRef idx="minor">
                    <a:schemeClr val="tx1"/>
                  </a:fontRef>
                </xdr:style>
              </xdr:cxnSp>
            </xdr:grpSp>
          </xdr:grpSp>
        </xdr:grpSp>
      </xdr:grpSp>
      <xdr:sp macro="" textlink="">
        <xdr:nvSpPr>
          <xdr:cNvPr id="48" name="テキスト ボックス 47">
            <a:extLst>
              <a:ext uri="{FF2B5EF4-FFF2-40B4-BE49-F238E27FC236}">
                <a16:creationId xmlns:a16="http://schemas.microsoft.com/office/drawing/2014/main" id="{6F0EA673-B32E-409D-B16B-706C9A25A37B}"/>
              </a:ext>
            </a:extLst>
          </xdr:cNvPr>
          <xdr:cNvSpPr txBox="1"/>
        </xdr:nvSpPr>
        <xdr:spPr>
          <a:xfrm>
            <a:off x="565612" y="456235"/>
            <a:ext cx="685677" cy="301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Ｐゴシック" pitchFamily="50" charset="-128"/>
                <a:ea typeface="ＭＳ Ｐゴシック" pitchFamily="50" charset="-128"/>
              </a:rPr>
              <a:t>職務給</a:t>
            </a:r>
          </a:p>
        </xdr:txBody>
      </xdr:sp>
      <xdr:sp macro="" textlink="">
        <xdr:nvSpPr>
          <xdr:cNvPr id="49" name="テキスト ボックス 48">
            <a:extLst>
              <a:ext uri="{FF2B5EF4-FFF2-40B4-BE49-F238E27FC236}">
                <a16:creationId xmlns:a16="http://schemas.microsoft.com/office/drawing/2014/main" id="{FCEDA8B1-B0B9-43E4-9836-7EF6AB50D6F2}"/>
              </a:ext>
            </a:extLst>
          </xdr:cNvPr>
          <xdr:cNvSpPr txBox="1"/>
        </xdr:nvSpPr>
        <xdr:spPr>
          <a:xfrm>
            <a:off x="4730842" y="1228489"/>
            <a:ext cx="675443" cy="301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Ｐゴシック" pitchFamily="50" charset="-128"/>
                <a:ea typeface="ＭＳ Ｐゴシック" pitchFamily="50" charset="-128"/>
              </a:rPr>
              <a:t>標準者</a:t>
            </a:r>
          </a:p>
        </xdr:txBody>
      </xdr:sp>
      <xdr:sp macro="" textlink="">
        <xdr:nvSpPr>
          <xdr:cNvPr id="50" name="テキスト ボックス 49">
            <a:extLst>
              <a:ext uri="{FF2B5EF4-FFF2-40B4-BE49-F238E27FC236}">
                <a16:creationId xmlns:a16="http://schemas.microsoft.com/office/drawing/2014/main" id="{D0C0E15D-AB1C-4F4E-86CE-FF529DF24F30}"/>
              </a:ext>
            </a:extLst>
          </xdr:cNvPr>
          <xdr:cNvSpPr txBox="1"/>
        </xdr:nvSpPr>
        <xdr:spPr>
          <a:xfrm>
            <a:off x="4567099" y="2509301"/>
            <a:ext cx="1606735" cy="301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Ｐゴシック" pitchFamily="50" charset="-128"/>
                <a:ea typeface="ＭＳ Ｐゴシック" pitchFamily="50" charset="-128"/>
              </a:rPr>
              <a:t>昇格できないケース</a:t>
            </a:r>
          </a:p>
        </xdr:txBody>
      </xdr:sp>
      <xdr:sp macro="" textlink="">
        <xdr:nvSpPr>
          <xdr:cNvPr id="51" name="テキスト ボックス 50">
            <a:extLst>
              <a:ext uri="{FF2B5EF4-FFF2-40B4-BE49-F238E27FC236}">
                <a16:creationId xmlns:a16="http://schemas.microsoft.com/office/drawing/2014/main" id="{8FC0992E-0377-4874-A2E6-648F5E727639}"/>
              </a:ext>
            </a:extLst>
          </xdr:cNvPr>
          <xdr:cNvSpPr txBox="1"/>
        </xdr:nvSpPr>
        <xdr:spPr>
          <a:xfrm>
            <a:off x="3185511" y="927121"/>
            <a:ext cx="961994" cy="301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Ｐゴシック" pitchFamily="50" charset="-128"/>
                <a:ea typeface="ＭＳ Ｐゴシック" pitchFamily="50" charset="-128"/>
              </a:rPr>
              <a:t>成績優秀者</a:t>
            </a:r>
          </a:p>
        </xdr:txBody>
      </xdr:sp>
      <xdr:sp macro="" textlink="">
        <xdr:nvSpPr>
          <xdr:cNvPr id="52" name="テキスト ボックス 51">
            <a:extLst>
              <a:ext uri="{FF2B5EF4-FFF2-40B4-BE49-F238E27FC236}">
                <a16:creationId xmlns:a16="http://schemas.microsoft.com/office/drawing/2014/main" id="{E3B4B8B6-292C-4BAA-84B4-5F09B4F34077}"/>
              </a:ext>
            </a:extLst>
          </xdr:cNvPr>
          <xdr:cNvSpPr txBox="1"/>
        </xdr:nvSpPr>
        <xdr:spPr>
          <a:xfrm>
            <a:off x="2653344" y="484488"/>
            <a:ext cx="2312880" cy="310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基本給の昇給イメージ</a:t>
            </a:r>
          </a:p>
        </xdr:txBody>
      </xdr:sp>
    </xdr:grpSp>
    <xdr:clientData/>
  </xdr:twoCellAnchor>
  <xdr:twoCellAnchor>
    <xdr:from>
      <xdr:col>14</xdr:col>
      <xdr:colOff>190500</xdr:colOff>
      <xdr:row>14</xdr:row>
      <xdr:rowOff>99060</xdr:rowOff>
    </xdr:from>
    <xdr:to>
      <xdr:col>20</xdr:col>
      <xdr:colOff>274320</xdr:colOff>
      <xdr:row>18</xdr:row>
      <xdr:rowOff>144780</xdr:rowOff>
    </xdr:to>
    <xdr:sp macro="" textlink="">
      <xdr:nvSpPr>
        <xdr:cNvPr id="2" name="四角形吹き出し 3">
          <a:extLst>
            <a:ext uri="{FF2B5EF4-FFF2-40B4-BE49-F238E27FC236}">
              <a16:creationId xmlns:a16="http://schemas.microsoft.com/office/drawing/2014/main" id="{18572AB6-2244-FB6A-CC50-88EC2F7B1C10}"/>
            </a:ext>
          </a:extLst>
        </xdr:cNvPr>
        <xdr:cNvSpPr/>
      </xdr:nvSpPr>
      <xdr:spPr>
        <a:xfrm>
          <a:off x="7391400" y="2423160"/>
          <a:ext cx="3421380" cy="746760"/>
        </a:xfrm>
        <a:prstGeom prst="wedgeRectCallout">
          <a:avLst>
            <a:gd name="adj1" fmla="val -59820"/>
            <a:gd name="adj2" fmla="val 55013"/>
          </a:avLst>
        </a:prstGeom>
        <a:solidFill>
          <a:sysClr val="window" lastClr="FFFFFF"/>
        </a:solidFill>
        <a:ln w="25400" cap="flat" cmpd="sng" algn="ctr">
          <a:solidFill>
            <a:srgbClr val="F79646"/>
          </a:solidFill>
          <a:prstDash val="solid"/>
        </a:ln>
        <a:effectLst/>
      </xdr:spPr>
      <xdr:txBody>
        <a:bodyPr wrap="square" rtlCol="0" anchor="t"/>
        <a:lstStyle/>
        <a:p>
          <a:pPr algn="just">
            <a:buNone/>
          </a:pPr>
          <a:r>
            <a:rPr lang="ja-JP" sz="1100" b="1" kern="100">
              <a:solidFill>
                <a:srgbClr val="FF0000"/>
              </a:solidFill>
              <a:effectLst/>
              <a:latin typeface="Calibri" panose="020F0502020204030204" pitchFamily="34" charset="0"/>
              <a:ea typeface="ＭＳ 明朝" panose="02020609040205080304" pitchFamily="17" charset="-128"/>
              <a:cs typeface="+mn-cs"/>
            </a:rPr>
            <a:t>この「お試し無料版」では、一部シートのセル入力が制限されています。</a:t>
          </a:r>
          <a:endParaRPr 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buNone/>
          </a:pPr>
          <a:r>
            <a:rPr lang="ja-JP" sz="1100" b="1" u="sng" kern="100">
              <a:solidFill>
                <a:srgbClr val="0000CC"/>
              </a:solidFill>
              <a:effectLst/>
              <a:latin typeface="Calibri" panose="020F0502020204030204" pitchFamily="34" charset="0"/>
              <a:ea typeface="ＭＳ 明朝" panose="02020609040205080304" pitchFamily="17" charset="-128"/>
              <a:cs typeface="+mn-cs"/>
            </a:rPr>
            <a:t>制限のない【有料版】のご購入をご検討ください。</a:t>
          </a:r>
          <a:endParaRPr 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682150</xdr:colOff>
      <xdr:row>1</xdr:row>
      <xdr:rowOff>19046</xdr:rowOff>
    </xdr:from>
    <xdr:to>
      <xdr:col>8</xdr:col>
      <xdr:colOff>685791</xdr:colOff>
      <xdr:row>5</xdr:row>
      <xdr:rowOff>0</xdr:rowOff>
    </xdr:to>
    <xdr:grpSp>
      <xdr:nvGrpSpPr>
        <xdr:cNvPr id="2" name="グループ化 1">
          <a:extLst>
            <a:ext uri="{FF2B5EF4-FFF2-40B4-BE49-F238E27FC236}">
              <a16:creationId xmlns:a16="http://schemas.microsoft.com/office/drawing/2014/main" id="{06FB2B5B-857A-4F05-8796-828ED5C19210}"/>
            </a:ext>
          </a:extLst>
        </xdr:cNvPr>
        <xdr:cNvGrpSpPr/>
      </xdr:nvGrpSpPr>
      <xdr:grpSpPr>
        <a:xfrm>
          <a:off x="2762410" y="186686"/>
          <a:ext cx="5421461" cy="1085854"/>
          <a:chOff x="3025300" y="180971"/>
          <a:chExt cx="5909141" cy="1076493"/>
        </a:xfrm>
      </xdr:grpSpPr>
      <xdr:grpSp>
        <xdr:nvGrpSpPr>
          <xdr:cNvPr id="3" name="グループ化 2">
            <a:extLst>
              <a:ext uri="{FF2B5EF4-FFF2-40B4-BE49-F238E27FC236}">
                <a16:creationId xmlns:a16="http://schemas.microsoft.com/office/drawing/2014/main" id="{53BA78E5-7CF5-44FB-9DD5-12716D1BCE35}"/>
              </a:ext>
            </a:extLst>
          </xdr:cNvPr>
          <xdr:cNvGrpSpPr>
            <a:grpSpLocks/>
          </xdr:cNvGrpSpPr>
        </xdr:nvGrpSpPr>
        <xdr:grpSpPr bwMode="auto">
          <a:xfrm>
            <a:off x="5514971" y="180971"/>
            <a:ext cx="3419470" cy="1076493"/>
            <a:chOff x="21471004" y="44932"/>
            <a:chExt cx="1412400" cy="601888"/>
          </a:xfrm>
        </xdr:grpSpPr>
        <xdr:sp macro="" textlink="">
          <xdr:nvSpPr>
            <xdr:cNvPr id="5" name="AutoShape 1">
              <a:extLst>
                <a:ext uri="{FF2B5EF4-FFF2-40B4-BE49-F238E27FC236}">
                  <a16:creationId xmlns:a16="http://schemas.microsoft.com/office/drawing/2014/main" id="{3D0A6649-4F51-4F19-B63D-02EE8DDD6074}"/>
                </a:ext>
              </a:extLst>
            </xdr:cNvPr>
            <xdr:cNvSpPr>
              <a:spLocks noChangeArrowheads="1"/>
            </xdr:cNvSpPr>
          </xdr:nvSpPr>
          <xdr:spPr bwMode="auto">
            <a:xfrm rot="10800000" flipV="1">
              <a:off x="22136068" y="540308"/>
              <a:ext cx="113915" cy="106512"/>
            </a:xfrm>
            <a:prstGeom prst="downArrow">
              <a:avLst>
                <a:gd name="adj1" fmla="val 50000"/>
                <a:gd name="adj2" fmla="val 25000"/>
              </a:avLst>
            </a:prstGeom>
            <a:solidFill>
              <a:srgbClr val="FFC000"/>
            </a:solidFill>
            <a:ln w="9525">
              <a:solidFill>
                <a:srgbClr val="FF0000"/>
              </a:solidFill>
              <a:miter lim="800000"/>
              <a:headEnd/>
              <a:tailEnd/>
            </a:ln>
          </xdr:spPr>
          <xdr:txBody>
            <a:bodyPr/>
            <a:lstStyle/>
            <a:p>
              <a:endParaRPr lang="ja-JP" altLang="en-US"/>
            </a:p>
          </xdr:txBody>
        </xdr:sp>
        <xdr:sp macro="" textlink="">
          <xdr:nvSpPr>
            <xdr:cNvPr id="6" name="正方形/長方形 5">
              <a:extLst>
                <a:ext uri="{FF2B5EF4-FFF2-40B4-BE49-F238E27FC236}">
                  <a16:creationId xmlns:a16="http://schemas.microsoft.com/office/drawing/2014/main" id="{1B79E662-3635-429C-8FED-0C07E1EBFC41}"/>
                </a:ext>
              </a:extLst>
            </xdr:cNvPr>
            <xdr:cNvSpPr/>
          </xdr:nvSpPr>
          <xdr:spPr>
            <a:xfrm>
              <a:off x="21471004" y="44932"/>
              <a:ext cx="1412400" cy="50593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lIns="36000" rIns="0" rtlCol="0" anchor="t"/>
            <a:lstStyle/>
            <a:p>
              <a:pPr algn="l"/>
              <a:r>
                <a:rPr kumimoji="1" lang="ja-JP" altLang="en-US" sz="1100">
                  <a:solidFill>
                    <a:srgbClr val="0000CC"/>
                  </a:solidFill>
                  <a:latin typeface="+mn-ea"/>
                  <a:ea typeface="+mn-ea"/>
                </a:rPr>
                <a:t>■フレーム全体の職群イメージを自社用に修正！</a:t>
              </a:r>
              <a:endParaRPr kumimoji="1" lang="en-US" altLang="ja-JP" sz="1100">
                <a:solidFill>
                  <a:srgbClr val="0000CC"/>
                </a:solidFill>
                <a:latin typeface="+mn-ea"/>
                <a:ea typeface="+mn-ea"/>
              </a:endParaRPr>
            </a:p>
            <a:p>
              <a:pPr algn="l"/>
              <a:r>
                <a:rPr kumimoji="1" lang="ja-JP" altLang="en-US" sz="1100">
                  <a:solidFill>
                    <a:srgbClr val="0000CC"/>
                  </a:solidFill>
                  <a:latin typeface="+mn-ea"/>
                  <a:ea typeface="+mn-ea"/>
                </a:rPr>
                <a:t>■職務資格等級（呼称）を自社用に修正して手入力！</a:t>
              </a:r>
              <a:endParaRPr kumimoji="1" lang="en-US" altLang="ja-JP" sz="1100">
                <a:solidFill>
                  <a:srgbClr val="0000CC"/>
                </a:solidFill>
                <a:latin typeface="+mn-ea"/>
                <a:ea typeface="+mn-ea"/>
              </a:endParaRPr>
            </a:p>
            <a:p>
              <a:pPr algn="l"/>
              <a:r>
                <a:rPr kumimoji="1" lang="ja-JP" altLang="en-US" sz="1100">
                  <a:solidFill>
                    <a:srgbClr val="0000CC"/>
                  </a:solidFill>
                  <a:latin typeface="+mn-ea"/>
                  <a:ea typeface="+mn-ea"/>
                </a:rPr>
                <a:t>■モデル経験年数を自社用に設計して手入力！</a:t>
              </a:r>
              <a:endParaRPr kumimoji="1" lang="en-US" altLang="ja-JP" sz="1100">
                <a:solidFill>
                  <a:srgbClr val="0000CC"/>
                </a:solidFill>
                <a:latin typeface="+mn-ea"/>
                <a:ea typeface="+mn-ea"/>
              </a:endParaRPr>
            </a:p>
            <a:p>
              <a:pPr algn="l"/>
              <a:r>
                <a:rPr kumimoji="1" lang="ja-JP" altLang="en-US" sz="1050">
                  <a:solidFill>
                    <a:srgbClr val="0000CC"/>
                  </a:solidFill>
                  <a:latin typeface="+mn-ea"/>
                  <a:ea typeface="+mn-ea"/>
                </a:rPr>
                <a:t>　</a:t>
              </a:r>
              <a:r>
                <a:rPr kumimoji="1" lang="en-US" altLang="ja-JP" sz="1050">
                  <a:solidFill>
                    <a:srgbClr val="0000CC"/>
                  </a:solidFill>
                  <a:latin typeface="+mn-ea"/>
                  <a:ea typeface="+mn-ea"/>
                </a:rPr>
                <a:t>※</a:t>
              </a:r>
              <a:r>
                <a:rPr kumimoji="1" lang="ja-JP" altLang="en-US" sz="1050">
                  <a:solidFill>
                    <a:srgbClr val="0000CC"/>
                  </a:solidFill>
                  <a:latin typeface="+mn-ea"/>
                  <a:ea typeface="+mn-ea"/>
                </a:rPr>
                <a:t>モデル経験年欄の最後のセルには「－」を入力する！</a:t>
              </a:r>
              <a:endParaRPr kumimoji="1" lang="en-US" altLang="ja-JP" sz="1050">
                <a:solidFill>
                  <a:srgbClr val="0000CC"/>
                </a:solidFill>
                <a:latin typeface="+mn-ea"/>
                <a:ea typeface="+mn-ea"/>
              </a:endParaRPr>
            </a:p>
            <a:p>
              <a:pPr algn="l"/>
              <a:r>
                <a:rPr kumimoji="1" lang="ja-JP" altLang="en-US" sz="1100">
                  <a:solidFill>
                    <a:srgbClr val="0000CC"/>
                  </a:solidFill>
                  <a:latin typeface="+mn-ea"/>
                  <a:ea typeface="+mn-ea"/>
                </a:rPr>
                <a:t>　　</a:t>
              </a:r>
              <a:endParaRPr kumimoji="1" lang="en-US" altLang="ja-JP" sz="1100">
                <a:solidFill>
                  <a:srgbClr val="0000CC"/>
                </a:solidFill>
                <a:latin typeface="+mn-ea"/>
                <a:ea typeface="+mn-ea"/>
              </a:endParaRPr>
            </a:p>
            <a:p>
              <a:pPr algn="l"/>
              <a:endParaRPr kumimoji="1" lang="en-US" altLang="ja-JP" sz="1100">
                <a:solidFill>
                  <a:srgbClr val="0000CC"/>
                </a:solidFill>
                <a:latin typeface="+mn-ea"/>
                <a:ea typeface="+mn-ea"/>
              </a:endParaRPr>
            </a:p>
          </xdr:txBody>
        </xdr:sp>
      </xdr:grpSp>
      <xdr:sp macro="" textlink="">
        <xdr:nvSpPr>
          <xdr:cNvPr id="4" name="AutoShape 1">
            <a:extLst>
              <a:ext uri="{FF2B5EF4-FFF2-40B4-BE49-F238E27FC236}">
                <a16:creationId xmlns:a16="http://schemas.microsoft.com/office/drawing/2014/main" id="{03FF4C29-5F1D-47ED-97A5-06061AA33A92}"/>
              </a:ext>
            </a:extLst>
          </xdr:cNvPr>
          <xdr:cNvSpPr>
            <a:spLocks noChangeArrowheads="1"/>
          </xdr:cNvSpPr>
        </xdr:nvSpPr>
        <xdr:spPr bwMode="auto">
          <a:xfrm rot="15763548" flipV="1">
            <a:off x="4187606" y="-237073"/>
            <a:ext cx="194973" cy="2519585"/>
          </a:xfrm>
          <a:prstGeom prst="downArrow">
            <a:avLst>
              <a:gd name="adj1" fmla="val 50000"/>
              <a:gd name="adj2" fmla="val 25000"/>
            </a:avLst>
          </a:prstGeom>
          <a:solidFill>
            <a:srgbClr val="FFC000"/>
          </a:solidFill>
          <a:ln w="9525">
            <a:solidFill>
              <a:srgbClr val="FF0000"/>
            </a:solidFill>
            <a:miter lim="800000"/>
            <a:headEnd/>
            <a:tailEnd/>
          </a:ln>
        </xdr:spPr>
        <xdr:txBody>
          <a:bodyPr/>
          <a:lstStyle/>
          <a:p>
            <a:endParaRPr lang="ja-JP" altLang="en-US"/>
          </a:p>
        </xdr:txBody>
      </xdr:sp>
    </xdr:grpSp>
    <xdr:clientData/>
  </xdr:twoCellAnchor>
  <xdr:twoCellAnchor>
    <xdr:from>
      <xdr:col>1</xdr:col>
      <xdr:colOff>0</xdr:colOff>
      <xdr:row>1</xdr:row>
      <xdr:rowOff>0</xdr:rowOff>
    </xdr:from>
    <xdr:to>
      <xdr:col>3</xdr:col>
      <xdr:colOff>139800</xdr:colOff>
      <xdr:row>2</xdr:row>
      <xdr:rowOff>113954</xdr:rowOff>
    </xdr:to>
    <xdr:sp macro="" textlink="">
      <xdr:nvSpPr>
        <xdr:cNvPr id="7" name="矢印: 五方向 6">
          <a:hlinkClick xmlns:r="http://schemas.openxmlformats.org/officeDocument/2006/relationships" r:id="rId1" tooltip="メインメニューに戻る！"/>
          <a:extLst>
            <a:ext uri="{FF2B5EF4-FFF2-40B4-BE49-F238E27FC236}">
              <a16:creationId xmlns:a16="http://schemas.microsoft.com/office/drawing/2014/main" id="{A3EA5CC3-50B2-42E0-94C7-B758569403E1}"/>
            </a:ext>
          </a:extLst>
        </xdr:cNvPr>
        <xdr:cNvSpPr/>
      </xdr:nvSpPr>
      <xdr:spPr>
        <a:xfrm flipH="1">
          <a:off x="180975" y="171450"/>
          <a:ext cx="1587600" cy="285404"/>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twoCellAnchor>
    <xdr:from>
      <xdr:col>10</xdr:col>
      <xdr:colOff>198120</xdr:colOff>
      <xdr:row>16</xdr:row>
      <xdr:rowOff>30480</xdr:rowOff>
    </xdr:from>
    <xdr:to>
      <xdr:col>16</xdr:col>
      <xdr:colOff>7620</xdr:colOff>
      <xdr:row>19</xdr:row>
      <xdr:rowOff>75565</xdr:rowOff>
    </xdr:to>
    <xdr:sp macro="" textlink="">
      <xdr:nvSpPr>
        <xdr:cNvPr id="8" name="四角形吹き出し 3">
          <a:extLst>
            <a:ext uri="{FF2B5EF4-FFF2-40B4-BE49-F238E27FC236}">
              <a16:creationId xmlns:a16="http://schemas.microsoft.com/office/drawing/2014/main" id="{C2C91F7E-2BA4-16D6-DEB7-C809428BD326}"/>
            </a:ext>
          </a:extLst>
        </xdr:cNvPr>
        <xdr:cNvSpPr/>
      </xdr:nvSpPr>
      <xdr:spPr>
        <a:xfrm>
          <a:off x="8900160" y="4145280"/>
          <a:ext cx="3512820" cy="799465"/>
        </a:xfrm>
        <a:prstGeom prst="wedgeRectCallout">
          <a:avLst>
            <a:gd name="adj1" fmla="val -59820"/>
            <a:gd name="adj2" fmla="val 55013"/>
          </a:avLst>
        </a:prstGeom>
        <a:solidFill>
          <a:sysClr val="window" lastClr="FFFFFF"/>
        </a:solidFill>
        <a:ln w="25400" cap="flat" cmpd="sng" algn="ctr">
          <a:solidFill>
            <a:srgbClr val="F79646"/>
          </a:solidFill>
          <a:prstDash val="solid"/>
        </a:ln>
        <a:effectLst/>
      </xdr:spPr>
      <xdr:txBody>
        <a:bodyPr wrap="square" rtlCol="0" anchor="t">
          <a:noAutofit/>
        </a:bodyPr>
        <a:lstStyle/>
        <a:p>
          <a:pPr algn="just">
            <a:buNone/>
          </a:pPr>
          <a:r>
            <a:rPr lang="ja-JP" sz="1100" b="1" kern="100">
              <a:solidFill>
                <a:srgbClr val="FF0000"/>
              </a:solidFill>
              <a:effectLst/>
              <a:latin typeface="Calibri" panose="020F0502020204030204" pitchFamily="34" charset="0"/>
              <a:ea typeface="ＭＳ 明朝" panose="02020609040205080304" pitchFamily="17" charset="-128"/>
              <a:cs typeface="+mn-cs"/>
            </a:rPr>
            <a:t>この「お試し無料版」では、行番号２</a:t>
          </a:r>
          <a:r>
            <a:rPr lang="ja-JP" altLang="en-US" sz="1100" b="1" kern="100">
              <a:solidFill>
                <a:srgbClr val="FF0000"/>
              </a:solidFill>
              <a:effectLst/>
              <a:latin typeface="Calibri" panose="020F0502020204030204" pitchFamily="34" charset="0"/>
              <a:ea typeface="ＭＳ 明朝" panose="02020609040205080304" pitchFamily="17" charset="-128"/>
              <a:cs typeface="+mn-cs"/>
            </a:rPr>
            <a:t>０</a:t>
          </a:r>
          <a:r>
            <a:rPr lang="ja-JP" sz="1100" b="1" kern="100">
              <a:solidFill>
                <a:srgbClr val="FF0000"/>
              </a:solidFill>
              <a:effectLst/>
              <a:latin typeface="Calibri" panose="020F0502020204030204" pitchFamily="34" charset="0"/>
              <a:ea typeface="ＭＳ 明朝" panose="02020609040205080304" pitchFamily="17" charset="-128"/>
              <a:cs typeface="+mn-cs"/>
            </a:rPr>
            <a:t>以降のセル入力が制限されています。</a:t>
          </a:r>
          <a:endParaRPr 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buNone/>
          </a:pPr>
          <a:r>
            <a:rPr lang="ja-JP" sz="1100" b="1" u="sng" kern="100">
              <a:solidFill>
                <a:srgbClr val="0000CC"/>
              </a:solidFill>
              <a:effectLst/>
              <a:latin typeface="Calibri" panose="020F0502020204030204" pitchFamily="34" charset="0"/>
              <a:ea typeface="ＭＳ 明朝" panose="02020609040205080304" pitchFamily="17" charset="-128"/>
              <a:cs typeface="+mn-cs"/>
            </a:rPr>
            <a:t>制限のない【有料版】のご購入をご検討ください。</a:t>
          </a:r>
          <a:endParaRPr 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342899</xdr:colOff>
      <xdr:row>0</xdr:row>
      <xdr:rowOff>128156</xdr:rowOff>
    </xdr:from>
    <xdr:to>
      <xdr:col>14</xdr:col>
      <xdr:colOff>685799</xdr:colOff>
      <xdr:row>4</xdr:row>
      <xdr:rowOff>171449</xdr:rowOff>
    </xdr:to>
    <xdr:grpSp>
      <xdr:nvGrpSpPr>
        <xdr:cNvPr id="2" name="グループ化 18">
          <a:extLst>
            <a:ext uri="{FF2B5EF4-FFF2-40B4-BE49-F238E27FC236}">
              <a16:creationId xmlns:a16="http://schemas.microsoft.com/office/drawing/2014/main" id="{881A1AFA-7CB4-4541-BD54-3A1505C3A5F5}"/>
            </a:ext>
          </a:extLst>
        </xdr:cNvPr>
        <xdr:cNvGrpSpPr>
          <a:grpSpLocks/>
        </xdr:cNvGrpSpPr>
      </xdr:nvGrpSpPr>
      <xdr:grpSpPr bwMode="auto">
        <a:xfrm>
          <a:off x="6880859" y="128156"/>
          <a:ext cx="3291840" cy="1384413"/>
          <a:chOff x="12333538" y="64185"/>
          <a:chExt cx="4500723" cy="1129363"/>
        </a:xfrm>
      </xdr:grpSpPr>
      <xdr:sp macro="" textlink="">
        <xdr:nvSpPr>
          <xdr:cNvPr id="3" name="正方形/長方形 2">
            <a:extLst>
              <a:ext uri="{FF2B5EF4-FFF2-40B4-BE49-F238E27FC236}">
                <a16:creationId xmlns:a16="http://schemas.microsoft.com/office/drawing/2014/main" id="{8EACF466-B227-4531-B8BE-86520565821B}"/>
              </a:ext>
            </a:extLst>
          </xdr:cNvPr>
          <xdr:cNvSpPr/>
        </xdr:nvSpPr>
        <xdr:spPr>
          <a:xfrm>
            <a:off x="12333538" y="64185"/>
            <a:ext cx="4500723" cy="83632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lIns="36000" rIns="0" rtlCol="0" anchor="t"/>
          <a:lstStyle/>
          <a:p>
            <a:pPr algn="l"/>
            <a:r>
              <a:rPr kumimoji="1" lang="ja-JP" altLang="en-US" sz="1000">
                <a:solidFill>
                  <a:srgbClr val="0000CC"/>
                </a:solidFill>
                <a:latin typeface="+mn-ea"/>
                <a:ea typeface="+mn-ea"/>
              </a:rPr>
              <a:t>■設計予算を「昇格昇給」「昇級昇給」「習熟昇給」に配分します。</a:t>
            </a:r>
            <a:endParaRPr kumimoji="1" lang="en-US" altLang="ja-JP" sz="1000">
              <a:solidFill>
                <a:srgbClr val="0000CC"/>
              </a:solidFill>
              <a:latin typeface="+mn-ea"/>
              <a:ea typeface="+mn-ea"/>
            </a:endParaRPr>
          </a:p>
          <a:p>
            <a:pPr algn="l"/>
            <a:r>
              <a:rPr kumimoji="1" lang="ja-JP" altLang="en-US" sz="1000">
                <a:solidFill>
                  <a:srgbClr val="0000CC"/>
                </a:solidFill>
                <a:latin typeface="+mn-ea"/>
                <a:ea typeface="+mn-ea"/>
              </a:rPr>
              <a:t>　・それぞれの</a:t>
            </a:r>
            <a:r>
              <a:rPr kumimoji="1" lang="ja-JP" altLang="en-US" sz="1000" b="1">
                <a:solidFill>
                  <a:srgbClr val="0000CC"/>
                </a:solidFill>
                <a:latin typeface="+mn-ea"/>
                <a:ea typeface="+mn-ea"/>
              </a:rPr>
              <a:t>配分割合を入力</a:t>
            </a:r>
            <a:r>
              <a:rPr kumimoji="1" lang="ja-JP" altLang="en-US" sz="1000">
                <a:solidFill>
                  <a:srgbClr val="0000CC"/>
                </a:solidFill>
                <a:latin typeface="+mn-ea"/>
                <a:ea typeface="+mn-ea"/>
              </a:rPr>
              <a:t>します</a:t>
            </a:r>
            <a:r>
              <a:rPr kumimoji="1" lang="ja-JP" altLang="en-US" sz="1000" b="1">
                <a:solidFill>
                  <a:srgbClr val="0000CC"/>
                </a:solidFill>
                <a:latin typeface="+mn-ea"/>
                <a:ea typeface="+mn-ea"/>
              </a:rPr>
              <a:t>（３昇給項目で１００％）</a:t>
            </a:r>
            <a:endParaRPr kumimoji="1" lang="en-US" altLang="ja-JP" sz="1000" b="1">
              <a:solidFill>
                <a:srgbClr val="0000CC"/>
              </a:solidFill>
              <a:latin typeface="+mn-ea"/>
              <a:ea typeface="+mn-ea"/>
            </a:endParaRPr>
          </a:p>
          <a:p>
            <a:pPr algn="l"/>
            <a:r>
              <a:rPr kumimoji="1" lang="ja-JP" altLang="en-US" sz="1000" b="1">
                <a:solidFill>
                  <a:srgbClr val="0000CC"/>
                </a:solidFill>
                <a:latin typeface="+mn-ea"/>
                <a:ea typeface="+mn-ea"/>
              </a:rPr>
              <a:t>　</a:t>
            </a:r>
            <a:r>
              <a:rPr kumimoji="1" lang="ja-JP" altLang="en-US" sz="1000" b="0">
                <a:solidFill>
                  <a:srgbClr val="0000CC"/>
                </a:solidFill>
                <a:latin typeface="+mn-ea"/>
                <a:ea typeface="+mn-ea"/>
              </a:rPr>
              <a:t>・等級ランクにより配分ウエイトを変えて設計することもできます。</a:t>
            </a:r>
            <a:endParaRPr kumimoji="1" lang="en-US" altLang="ja-JP" sz="1000" b="0">
              <a:solidFill>
                <a:srgbClr val="0000CC"/>
              </a:solidFill>
              <a:latin typeface="+mn-ea"/>
              <a:ea typeface="+mn-ea"/>
            </a:endParaRPr>
          </a:p>
          <a:p>
            <a:pPr algn="l"/>
            <a:r>
              <a:rPr kumimoji="1" lang="en-US" altLang="ja-JP" sz="1000">
                <a:solidFill>
                  <a:schemeClr val="tx1"/>
                </a:solidFill>
                <a:latin typeface="+mn-ea"/>
                <a:ea typeface="+mn-ea"/>
              </a:rPr>
              <a:t>※</a:t>
            </a:r>
            <a:r>
              <a:rPr kumimoji="1" lang="ja-JP" altLang="en-US" sz="1000">
                <a:solidFill>
                  <a:schemeClr val="tx1"/>
                </a:solidFill>
                <a:latin typeface="+mn-ea"/>
                <a:ea typeface="+mn-ea"/>
              </a:rPr>
              <a:t>「昇格昇給」</a:t>
            </a:r>
            <a:r>
              <a:rPr kumimoji="1" lang="en-US" altLang="ja-JP" sz="1000">
                <a:solidFill>
                  <a:schemeClr val="tx1"/>
                </a:solidFill>
                <a:latin typeface="+mn-ea"/>
                <a:ea typeface="+mn-ea"/>
              </a:rPr>
              <a:t>…</a:t>
            </a:r>
            <a:r>
              <a:rPr kumimoji="1" lang="ja-JP" altLang="en-US" sz="1000">
                <a:solidFill>
                  <a:schemeClr val="tx1"/>
                </a:solidFill>
                <a:latin typeface="+mn-ea"/>
                <a:ea typeface="+mn-ea"/>
              </a:rPr>
              <a:t>昇格時に加算します。</a:t>
            </a:r>
            <a:endParaRPr kumimoji="1" lang="en-US" altLang="ja-JP" sz="1000">
              <a:solidFill>
                <a:schemeClr val="tx1"/>
              </a:solidFill>
              <a:latin typeface="+mn-ea"/>
              <a:ea typeface="+mn-ea"/>
            </a:endParaRPr>
          </a:p>
          <a:p>
            <a:pPr algn="l"/>
            <a:r>
              <a:rPr kumimoji="1" lang="en-US" altLang="ja-JP" sz="1000">
                <a:solidFill>
                  <a:schemeClr val="tx1"/>
                </a:solidFill>
                <a:latin typeface="+mn-ea"/>
                <a:ea typeface="+mn-ea"/>
              </a:rPr>
              <a:t>※</a:t>
            </a:r>
            <a:r>
              <a:rPr kumimoji="1" lang="ja-JP" altLang="en-US" sz="1000">
                <a:solidFill>
                  <a:schemeClr val="tx1"/>
                </a:solidFill>
                <a:latin typeface="+mn-ea"/>
                <a:ea typeface="+mn-ea"/>
              </a:rPr>
              <a:t>「昇級昇給」</a:t>
            </a:r>
            <a:r>
              <a:rPr kumimoji="1" lang="en-US" altLang="ja-JP" sz="1000">
                <a:solidFill>
                  <a:schemeClr val="tx1"/>
                </a:solidFill>
                <a:latin typeface="+mn-ea"/>
                <a:ea typeface="+mn-ea"/>
              </a:rPr>
              <a:t>…</a:t>
            </a:r>
            <a:r>
              <a:rPr kumimoji="1" lang="ja-JP" altLang="en-US" sz="1000">
                <a:solidFill>
                  <a:schemeClr val="tx1"/>
                </a:solidFill>
                <a:latin typeface="+mn-ea"/>
                <a:ea typeface="+mn-ea"/>
              </a:rPr>
              <a:t>同じ資格内でグレード</a:t>
            </a:r>
            <a:r>
              <a:rPr kumimoji="1" lang="ja-JP" altLang="en-US" sz="1000" u="none">
                <a:solidFill>
                  <a:schemeClr val="tx1"/>
                </a:solidFill>
                <a:latin typeface="+mn-ea"/>
                <a:ea typeface="+mn-ea"/>
              </a:rPr>
              <a:t>昇級時に加算します。</a:t>
            </a:r>
            <a:endParaRPr kumimoji="1" lang="en-US" altLang="ja-JP" sz="1000" u="none">
              <a:solidFill>
                <a:schemeClr val="tx1"/>
              </a:solidFill>
              <a:latin typeface="+mn-ea"/>
              <a:ea typeface="+mn-ea"/>
            </a:endParaRPr>
          </a:p>
          <a:p>
            <a:pPr algn="l"/>
            <a:r>
              <a:rPr kumimoji="1" lang="en-US" altLang="ja-JP" sz="1000" u="none">
                <a:solidFill>
                  <a:schemeClr val="tx1"/>
                </a:solidFill>
                <a:latin typeface="+mn-ea"/>
                <a:ea typeface="+mn-ea"/>
              </a:rPr>
              <a:t>※</a:t>
            </a:r>
            <a:r>
              <a:rPr kumimoji="1" lang="ja-JP" altLang="en-US" sz="1000" u="none">
                <a:solidFill>
                  <a:schemeClr val="tx1"/>
                </a:solidFill>
                <a:latin typeface="+mn-ea"/>
                <a:ea typeface="+mn-ea"/>
              </a:rPr>
              <a:t>「習熟昇給」</a:t>
            </a:r>
            <a:r>
              <a:rPr kumimoji="1" lang="en-US" altLang="ja-JP" sz="1000" u="none">
                <a:solidFill>
                  <a:schemeClr val="tx1"/>
                </a:solidFill>
                <a:latin typeface="+mn-ea"/>
                <a:ea typeface="+mn-ea"/>
              </a:rPr>
              <a:t>…</a:t>
            </a:r>
            <a:r>
              <a:rPr kumimoji="1" lang="ja-JP" altLang="en-US" sz="1000" u="none">
                <a:solidFill>
                  <a:schemeClr val="tx1"/>
                </a:solidFill>
                <a:latin typeface="+mn-ea"/>
                <a:ea typeface="+mn-ea"/>
              </a:rPr>
              <a:t>原則、毎年</a:t>
            </a:r>
            <a:r>
              <a:rPr kumimoji="1" lang="en-US" altLang="ja-JP" sz="1000" u="none">
                <a:solidFill>
                  <a:schemeClr val="tx1"/>
                </a:solidFill>
                <a:latin typeface="+mn-ea"/>
                <a:ea typeface="+mn-ea"/>
              </a:rPr>
              <a:t>UP</a:t>
            </a:r>
            <a:r>
              <a:rPr kumimoji="1" lang="ja-JP" altLang="en-US" sz="1000" u="none">
                <a:solidFill>
                  <a:schemeClr val="tx1"/>
                </a:solidFill>
                <a:latin typeface="+mn-ea"/>
                <a:ea typeface="+mn-ea"/>
              </a:rPr>
              <a:t>する昇給額です（上限あり）。</a:t>
            </a:r>
            <a:endParaRPr kumimoji="1" lang="en-US" altLang="ja-JP" sz="1000" u="none">
              <a:solidFill>
                <a:schemeClr val="tx1"/>
              </a:solidFill>
              <a:latin typeface="+mn-ea"/>
              <a:ea typeface="+mn-ea"/>
            </a:endParaRPr>
          </a:p>
        </xdr:txBody>
      </xdr:sp>
      <xdr:sp macro="" textlink="">
        <xdr:nvSpPr>
          <xdr:cNvPr id="4" name="AutoShape 1">
            <a:extLst>
              <a:ext uri="{FF2B5EF4-FFF2-40B4-BE49-F238E27FC236}">
                <a16:creationId xmlns:a16="http://schemas.microsoft.com/office/drawing/2014/main" id="{4258A25D-F0E5-4BDF-BDE0-F36C66DD99C9}"/>
              </a:ext>
            </a:extLst>
          </xdr:cNvPr>
          <xdr:cNvSpPr>
            <a:spLocks noChangeArrowheads="1"/>
          </xdr:cNvSpPr>
        </xdr:nvSpPr>
        <xdr:spPr bwMode="auto">
          <a:xfrm rot="10800000" flipH="1" flipV="1">
            <a:off x="15554755" y="903025"/>
            <a:ext cx="392831" cy="290523"/>
          </a:xfrm>
          <a:prstGeom prst="downArrow">
            <a:avLst>
              <a:gd name="adj1" fmla="val 50000"/>
              <a:gd name="adj2" fmla="val 25003"/>
            </a:avLst>
          </a:prstGeom>
          <a:solidFill>
            <a:srgbClr val="FFC000">
              <a:alpha val="60000"/>
            </a:srgbClr>
          </a:solidFill>
          <a:ln w="9525">
            <a:solidFill>
              <a:srgbClr val="FF0000">
                <a:alpha val="60000"/>
              </a:srgbClr>
            </a:solidFill>
            <a:miter lim="800000"/>
            <a:headEnd/>
            <a:tailEnd/>
          </a:ln>
        </xdr:spPr>
        <xdr:txBody>
          <a:bodyPr/>
          <a:lstStyle/>
          <a:p>
            <a:endParaRPr lang="ja-JP" altLang="en-US"/>
          </a:p>
        </xdr:txBody>
      </xdr:sp>
    </xdr:grpSp>
    <xdr:clientData/>
  </xdr:twoCellAnchor>
  <xdr:twoCellAnchor>
    <xdr:from>
      <xdr:col>6</xdr:col>
      <xdr:colOff>436701</xdr:colOff>
      <xdr:row>0</xdr:row>
      <xdr:rowOff>107371</xdr:rowOff>
    </xdr:from>
    <xdr:to>
      <xdr:col>10</xdr:col>
      <xdr:colOff>38100</xdr:colOff>
      <xdr:row>5</xdr:row>
      <xdr:rowOff>0</xdr:rowOff>
    </xdr:to>
    <xdr:grpSp>
      <xdr:nvGrpSpPr>
        <xdr:cNvPr id="5" name="グループ化 1">
          <a:extLst>
            <a:ext uri="{FF2B5EF4-FFF2-40B4-BE49-F238E27FC236}">
              <a16:creationId xmlns:a16="http://schemas.microsoft.com/office/drawing/2014/main" id="{F538AC0C-AAC3-40D7-9CEE-73C6DBFC785F}"/>
            </a:ext>
          </a:extLst>
        </xdr:cNvPr>
        <xdr:cNvGrpSpPr>
          <a:grpSpLocks/>
        </xdr:cNvGrpSpPr>
      </xdr:nvGrpSpPr>
      <xdr:grpSpPr bwMode="auto">
        <a:xfrm>
          <a:off x="2699841" y="107371"/>
          <a:ext cx="3914319" cy="1546169"/>
          <a:chOff x="21930324" y="10561"/>
          <a:chExt cx="3167846" cy="978576"/>
        </a:xfrm>
      </xdr:grpSpPr>
      <xdr:sp macro="" textlink="">
        <xdr:nvSpPr>
          <xdr:cNvPr id="6" name="正方形/長方形 5">
            <a:extLst>
              <a:ext uri="{FF2B5EF4-FFF2-40B4-BE49-F238E27FC236}">
                <a16:creationId xmlns:a16="http://schemas.microsoft.com/office/drawing/2014/main" id="{7FC3C643-94D1-4EB7-9056-29B42445514D}"/>
              </a:ext>
            </a:extLst>
          </xdr:cNvPr>
          <xdr:cNvSpPr/>
        </xdr:nvSpPr>
        <xdr:spPr>
          <a:xfrm>
            <a:off x="21930324" y="10561"/>
            <a:ext cx="3167846" cy="742949"/>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lIns="36000" tIns="36000" rIns="0" bIns="36000" rtlCol="0" anchor="t"/>
          <a:lstStyle/>
          <a:p>
            <a:pPr algn="l"/>
            <a:r>
              <a:rPr kumimoji="1" lang="ja-JP" altLang="en-US" sz="1000">
                <a:solidFill>
                  <a:srgbClr val="0000CC"/>
                </a:solidFill>
                <a:latin typeface="+mn-ea"/>
                <a:ea typeface="+mn-ea"/>
              </a:rPr>
              <a:t>■自社のモデル</a:t>
            </a:r>
            <a:r>
              <a:rPr kumimoji="1" lang="ja-JP" altLang="en-US" sz="1000">
                <a:solidFill>
                  <a:srgbClr val="0000CC"/>
                </a:solidFill>
                <a:effectLst/>
                <a:latin typeface="+mn-lt"/>
                <a:ea typeface="+mn-ea"/>
                <a:cs typeface="+mn-cs"/>
              </a:rPr>
              <a:t>職位の標準賃金を設計します（各種</a:t>
            </a:r>
            <a:r>
              <a:rPr kumimoji="1" lang="ja-JP" altLang="ja-JP" sz="1100">
                <a:solidFill>
                  <a:srgbClr val="0000CC"/>
                </a:solidFill>
                <a:effectLst/>
                <a:latin typeface="+mn-lt"/>
                <a:ea typeface="+mn-ea"/>
                <a:cs typeface="+mn-cs"/>
              </a:rPr>
              <a:t>統計資料</a:t>
            </a:r>
            <a:r>
              <a:rPr kumimoji="1" lang="ja-JP" altLang="en-US" sz="1100">
                <a:solidFill>
                  <a:srgbClr val="0000CC"/>
                </a:solidFill>
                <a:effectLst/>
                <a:latin typeface="+mn-lt"/>
                <a:ea typeface="+mn-ea"/>
                <a:cs typeface="+mn-cs"/>
              </a:rPr>
              <a:t>等も</a:t>
            </a:r>
            <a:r>
              <a:rPr kumimoji="1" lang="ja-JP" altLang="ja-JP" sz="1100">
                <a:solidFill>
                  <a:srgbClr val="0000CC"/>
                </a:solidFill>
                <a:effectLst/>
                <a:latin typeface="+mn-lt"/>
                <a:ea typeface="+mn-ea"/>
                <a:cs typeface="+mn-cs"/>
              </a:rPr>
              <a:t>参考にし</a:t>
            </a:r>
            <a:r>
              <a:rPr kumimoji="1" lang="ja-JP" altLang="en-US" sz="1100">
                <a:solidFill>
                  <a:srgbClr val="0000CC"/>
                </a:solidFill>
                <a:effectLst/>
                <a:latin typeface="+mn-lt"/>
                <a:ea typeface="+mn-ea"/>
                <a:cs typeface="+mn-cs"/>
              </a:rPr>
              <a:t>てください）。</a:t>
            </a:r>
            <a:endParaRPr kumimoji="1" lang="en-US" altLang="ja-JP" sz="1000">
              <a:solidFill>
                <a:srgbClr val="0000CC"/>
              </a:solidFill>
              <a:effectLst/>
              <a:latin typeface="+mn-lt"/>
              <a:ea typeface="+mn-ea"/>
              <a:cs typeface="+mn-cs"/>
            </a:endParaRPr>
          </a:p>
          <a:p>
            <a:pPr algn="l"/>
            <a:r>
              <a:rPr kumimoji="1" lang="ja-JP" altLang="en-US" sz="1000">
                <a:solidFill>
                  <a:srgbClr val="0000CC"/>
                </a:solidFill>
                <a:effectLst/>
                <a:latin typeface="+mn-lt"/>
                <a:ea typeface="+mn-ea"/>
                <a:cs typeface="+mn-cs"/>
              </a:rPr>
              <a:t>　・先ず、各職務資格の標準となる諸手当込みの初号賃金を入力します（自社の実在者から検討して算出）。</a:t>
            </a:r>
            <a:endParaRPr kumimoji="1" lang="en-US" altLang="ja-JP" sz="1000">
              <a:solidFill>
                <a:srgbClr val="0000CC"/>
              </a:solidFill>
              <a:effectLst/>
              <a:latin typeface="+mn-lt"/>
              <a:ea typeface="+mn-ea"/>
              <a:cs typeface="+mn-cs"/>
            </a:endParaRPr>
          </a:p>
          <a:p>
            <a:pPr algn="l"/>
            <a:r>
              <a:rPr kumimoji="1" lang="ja-JP" altLang="en-US" sz="1000">
                <a:solidFill>
                  <a:srgbClr val="0000CC"/>
                </a:solidFill>
                <a:effectLst/>
                <a:latin typeface="+mn-lt"/>
                <a:ea typeface="+mn-ea"/>
                <a:cs typeface="+mn-cs"/>
              </a:rPr>
              <a:t>　・次に諸手当を入力します（自社の実在者から検討して算出）。</a:t>
            </a:r>
            <a:endParaRPr kumimoji="1" lang="en-US" altLang="ja-JP" sz="1000">
              <a:solidFill>
                <a:srgbClr val="0000CC"/>
              </a:solidFill>
              <a:effectLst/>
              <a:latin typeface="+mn-lt"/>
              <a:ea typeface="+mn-ea"/>
              <a:cs typeface="+mn-cs"/>
            </a:endParaRPr>
          </a:p>
        </xdr:txBody>
      </xdr:sp>
      <xdr:sp macro="" textlink="">
        <xdr:nvSpPr>
          <xdr:cNvPr id="7" name="AutoShape 1">
            <a:extLst>
              <a:ext uri="{FF2B5EF4-FFF2-40B4-BE49-F238E27FC236}">
                <a16:creationId xmlns:a16="http://schemas.microsoft.com/office/drawing/2014/main" id="{D176DF7A-E94D-451D-B815-216957ABF842}"/>
              </a:ext>
            </a:extLst>
          </xdr:cNvPr>
          <xdr:cNvSpPr>
            <a:spLocks noChangeArrowheads="1"/>
          </xdr:cNvSpPr>
        </xdr:nvSpPr>
        <xdr:spPr bwMode="auto">
          <a:xfrm rot="10800000" flipH="1" flipV="1">
            <a:off x="23829767" y="749259"/>
            <a:ext cx="275072" cy="239878"/>
          </a:xfrm>
          <a:prstGeom prst="downArrow">
            <a:avLst>
              <a:gd name="adj1" fmla="val 50000"/>
              <a:gd name="adj2" fmla="val 25000"/>
            </a:avLst>
          </a:prstGeom>
          <a:solidFill>
            <a:srgbClr val="FFC000"/>
          </a:solidFill>
          <a:ln w="9525">
            <a:solidFill>
              <a:srgbClr val="FF0000"/>
            </a:solidFill>
            <a:miter lim="800000"/>
            <a:headEnd/>
            <a:tailEnd/>
          </a:ln>
        </xdr:spPr>
      </xdr:sp>
    </xdr:grpSp>
    <xdr:clientData/>
  </xdr:twoCellAnchor>
  <xdr:twoCellAnchor>
    <xdr:from>
      <xdr:col>15</xdr:col>
      <xdr:colOff>3006</xdr:colOff>
      <xdr:row>0</xdr:row>
      <xdr:rowOff>129887</xdr:rowOff>
    </xdr:from>
    <xdr:to>
      <xdr:col>19</xdr:col>
      <xdr:colOff>352423</xdr:colOff>
      <xdr:row>5</xdr:row>
      <xdr:rowOff>0</xdr:rowOff>
    </xdr:to>
    <xdr:grpSp>
      <xdr:nvGrpSpPr>
        <xdr:cNvPr id="8" name="グループ化 7">
          <a:extLst>
            <a:ext uri="{FF2B5EF4-FFF2-40B4-BE49-F238E27FC236}">
              <a16:creationId xmlns:a16="http://schemas.microsoft.com/office/drawing/2014/main" id="{5DBC7684-04F9-42A3-85D5-A6D15F340447}"/>
            </a:ext>
          </a:extLst>
        </xdr:cNvPr>
        <xdr:cNvGrpSpPr>
          <a:grpSpLocks/>
        </xdr:cNvGrpSpPr>
      </xdr:nvGrpSpPr>
      <xdr:grpSpPr bwMode="auto">
        <a:xfrm>
          <a:off x="10358586" y="129887"/>
          <a:ext cx="2947837" cy="1523653"/>
          <a:chOff x="20928070" y="219075"/>
          <a:chExt cx="1150297" cy="992926"/>
        </a:xfrm>
      </xdr:grpSpPr>
      <xdr:sp macro="" textlink="">
        <xdr:nvSpPr>
          <xdr:cNvPr id="9" name="正方形/長方形 8">
            <a:extLst>
              <a:ext uri="{FF2B5EF4-FFF2-40B4-BE49-F238E27FC236}">
                <a16:creationId xmlns:a16="http://schemas.microsoft.com/office/drawing/2014/main" id="{E21D258C-2AAF-45CA-9152-6DBC37C27EB2}"/>
              </a:ext>
            </a:extLst>
          </xdr:cNvPr>
          <xdr:cNvSpPr/>
        </xdr:nvSpPr>
        <xdr:spPr>
          <a:xfrm>
            <a:off x="20928070" y="219075"/>
            <a:ext cx="1150297" cy="64600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lIns="36000" r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a:solidFill>
                  <a:srgbClr val="0000CC"/>
                </a:solidFill>
                <a:effectLst/>
                <a:latin typeface="+mn-lt"/>
                <a:ea typeface="+mn-ea"/>
                <a:cs typeface="+mn-cs"/>
              </a:rPr>
              <a:t>■</a:t>
            </a:r>
            <a:r>
              <a:rPr kumimoji="1" lang="ja-JP" altLang="ja-JP" sz="1000" b="0">
                <a:solidFill>
                  <a:srgbClr val="0000CC"/>
                </a:solidFill>
                <a:effectLst/>
                <a:latin typeface="+mn-lt"/>
                <a:ea typeface="+mn-ea"/>
                <a:cs typeface="+mn-cs"/>
              </a:rPr>
              <a:t>定昇上限年数セルに</a:t>
            </a:r>
            <a:r>
              <a:rPr kumimoji="1" lang="ja-JP" altLang="ja-JP" sz="1000" b="1">
                <a:solidFill>
                  <a:srgbClr val="0000CC"/>
                </a:solidFill>
                <a:effectLst/>
                <a:latin typeface="+mn-lt"/>
                <a:ea typeface="+mn-ea"/>
                <a:cs typeface="+mn-cs"/>
              </a:rPr>
              <a:t>「年数」</a:t>
            </a:r>
            <a:r>
              <a:rPr kumimoji="1" lang="ja-JP" altLang="en-US" sz="1000" b="0">
                <a:solidFill>
                  <a:srgbClr val="0000CC"/>
                </a:solidFill>
                <a:effectLst/>
                <a:latin typeface="+mn-lt"/>
                <a:ea typeface="+mn-ea"/>
                <a:cs typeface="+mn-cs"/>
              </a:rPr>
              <a:t>を</a:t>
            </a:r>
            <a:r>
              <a:rPr kumimoji="1" lang="ja-JP" altLang="ja-JP" sz="1000" b="0">
                <a:solidFill>
                  <a:srgbClr val="0000CC"/>
                </a:solidFill>
                <a:effectLst/>
                <a:latin typeface="+mn-lt"/>
                <a:ea typeface="+mn-ea"/>
                <a:cs typeface="+mn-cs"/>
              </a:rPr>
              <a:t>入力して</a:t>
            </a:r>
            <a:r>
              <a:rPr kumimoji="1" lang="ja-JP" altLang="en-US" sz="1000" b="0">
                <a:solidFill>
                  <a:srgbClr val="0000CC"/>
                </a:solidFill>
                <a:effectLst/>
                <a:latin typeface="+mn-lt"/>
                <a:ea typeface="+mn-ea"/>
                <a:cs typeface="+mn-cs"/>
              </a:rPr>
              <a:t>、定期昇給の</a:t>
            </a:r>
            <a:r>
              <a:rPr kumimoji="1" lang="ja-JP" altLang="ja-JP" sz="1000" b="0">
                <a:solidFill>
                  <a:srgbClr val="0000CC"/>
                </a:solidFill>
                <a:effectLst/>
                <a:latin typeface="+mn-lt"/>
                <a:ea typeface="+mn-ea"/>
                <a:cs typeface="+mn-cs"/>
              </a:rPr>
              <a:t>上限を設計します</a:t>
            </a:r>
            <a:r>
              <a:rPr kumimoji="1" lang="ja-JP" altLang="ja-JP" sz="1100" b="0">
                <a:solidFill>
                  <a:schemeClr val="dk1"/>
                </a:solidFill>
                <a:effectLst/>
                <a:latin typeface="+mn-lt"/>
                <a:ea typeface="+mn-ea"/>
                <a:cs typeface="+mn-cs"/>
              </a:rPr>
              <a:t>。</a:t>
            </a:r>
            <a:endParaRPr kumimoji="1" lang="en-US" altLang="ja-JP" sz="1100" b="0">
              <a:solidFill>
                <a:schemeClr val="dk1"/>
              </a:solidFill>
              <a:effectLst/>
              <a:latin typeface="+mn-lt"/>
              <a:ea typeface="+mn-ea"/>
              <a:cs typeface="+mn-cs"/>
            </a:endParaRPr>
          </a:p>
          <a:p>
            <a:r>
              <a:rPr kumimoji="1" lang="ja-JP" altLang="ja-JP" sz="1000">
                <a:solidFill>
                  <a:srgbClr val="0000CC"/>
                </a:solidFill>
                <a:effectLst/>
                <a:latin typeface="+mn-lt"/>
                <a:ea typeface="+mn-ea"/>
                <a:cs typeface="+mn-cs"/>
              </a:rPr>
              <a:t>■上限年数に到達後も昇給額を調整（減額）して、引き続き昇給させる張出定昇</a:t>
            </a:r>
            <a:r>
              <a:rPr kumimoji="1" lang="ja-JP" altLang="ja-JP" sz="1000" u="sng">
                <a:solidFill>
                  <a:srgbClr val="0000CC"/>
                </a:solidFill>
                <a:effectLst/>
                <a:latin typeface="+mn-lt"/>
                <a:ea typeface="+mn-ea"/>
                <a:cs typeface="+mn-cs"/>
              </a:rPr>
              <a:t>上限</a:t>
            </a:r>
            <a:r>
              <a:rPr kumimoji="1" lang="ja-JP" altLang="ja-JP" sz="1000" b="1" u="sng">
                <a:solidFill>
                  <a:srgbClr val="0000CC"/>
                </a:solidFill>
                <a:effectLst/>
                <a:latin typeface="+mn-lt"/>
                <a:ea typeface="+mn-ea"/>
                <a:cs typeface="+mn-cs"/>
              </a:rPr>
              <a:t>年齢</a:t>
            </a:r>
            <a:r>
              <a:rPr kumimoji="1" lang="ja-JP" altLang="ja-JP" sz="1000">
                <a:solidFill>
                  <a:srgbClr val="0000CC"/>
                </a:solidFill>
                <a:effectLst/>
                <a:latin typeface="+mn-lt"/>
                <a:ea typeface="+mn-ea"/>
                <a:cs typeface="+mn-cs"/>
              </a:rPr>
              <a:t>を手入力します。</a:t>
            </a:r>
            <a:endParaRPr lang="ja-JP" altLang="ja-JP" sz="1000">
              <a:solidFill>
                <a:srgbClr val="0000CC"/>
              </a:solidFill>
              <a:effectLst/>
            </a:endParaRPr>
          </a:p>
          <a:p>
            <a:r>
              <a:rPr kumimoji="1" lang="ja-JP" altLang="ja-JP" sz="1000">
                <a:solidFill>
                  <a:srgbClr val="0000CC"/>
                </a:solidFill>
                <a:effectLst/>
                <a:latin typeface="+mn-lt"/>
                <a:ea typeface="+mn-ea"/>
                <a:cs typeface="+mn-cs"/>
              </a:rPr>
              <a:t>設計しないときは</a:t>
            </a:r>
            <a:r>
              <a:rPr kumimoji="1" lang="ja-JP" altLang="ja-JP" sz="1000" b="1">
                <a:solidFill>
                  <a:srgbClr val="0000CC"/>
                </a:solidFill>
                <a:effectLst/>
                <a:latin typeface="+mn-lt"/>
                <a:ea typeface="+mn-ea"/>
                <a:cs typeface="+mn-cs"/>
              </a:rPr>
              <a:t>「ゼロ」</a:t>
            </a:r>
            <a:r>
              <a:rPr kumimoji="1" lang="ja-JP" altLang="ja-JP" sz="1000">
                <a:solidFill>
                  <a:srgbClr val="0000CC"/>
                </a:solidFill>
                <a:effectLst/>
                <a:latin typeface="+mn-lt"/>
                <a:ea typeface="+mn-ea"/>
                <a:cs typeface="+mn-cs"/>
              </a:rPr>
              <a:t>を入力！</a:t>
            </a:r>
            <a:endParaRPr lang="ja-JP" altLang="ja-JP" sz="1000">
              <a:solidFill>
                <a:srgbClr val="0000CC"/>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a:solidFill>
                <a:schemeClr val="dk1"/>
              </a:solidFill>
              <a:effectLst/>
              <a:latin typeface="+mn-lt"/>
              <a:ea typeface="+mn-ea"/>
              <a:cs typeface="+mn-cs"/>
            </a:endParaRPr>
          </a:p>
        </xdr:txBody>
      </xdr:sp>
      <xdr:sp macro="" textlink="">
        <xdr:nvSpPr>
          <xdr:cNvPr id="10" name="AutoShape 1">
            <a:extLst>
              <a:ext uri="{FF2B5EF4-FFF2-40B4-BE49-F238E27FC236}">
                <a16:creationId xmlns:a16="http://schemas.microsoft.com/office/drawing/2014/main" id="{4C8B3957-3DFB-4476-A8AD-3FD2F0D155C1}"/>
              </a:ext>
            </a:extLst>
          </xdr:cNvPr>
          <xdr:cNvSpPr>
            <a:spLocks noChangeArrowheads="1"/>
          </xdr:cNvSpPr>
        </xdr:nvSpPr>
        <xdr:spPr bwMode="auto">
          <a:xfrm rot="10800000" flipV="1">
            <a:off x="21102482" y="869859"/>
            <a:ext cx="124021" cy="342142"/>
          </a:xfrm>
          <a:prstGeom prst="downArrow">
            <a:avLst>
              <a:gd name="adj1" fmla="val 50000"/>
              <a:gd name="adj2" fmla="val 25000"/>
            </a:avLst>
          </a:prstGeom>
          <a:solidFill>
            <a:srgbClr val="FFC000"/>
          </a:solidFill>
          <a:ln w="9525">
            <a:solidFill>
              <a:srgbClr val="FF0000"/>
            </a:solidFill>
            <a:miter lim="800000"/>
            <a:headEnd/>
            <a:tailEnd/>
          </a:ln>
        </xdr:spPr>
      </xdr:sp>
    </xdr:grpSp>
    <xdr:clientData/>
  </xdr:twoCellAnchor>
  <xdr:twoCellAnchor>
    <xdr:from>
      <xdr:col>11</xdr:col>
      <xdr:colOff>104768</xdr:colOff>
      <xdr:row>40</xdr:row>
      <xdr:rowOff>9524</xdr:rowOff>
    </xdr:from>
    <xdr:to>
      <xdr:col>15</xdr:col>
      <xdr:colOff>0</xdr:colOff>
      <xdr:row>46</xdr:row>
      <xdr:rowOff>134163</xdr:rowOff>
    </xdr:to>
    <xdr:grpSp>
      <xdr:nvGrpSpPr>
        <xdr:cNvPr id="11" name="グループ化 10">
          <a:extLst>
            <a:ext uri="{FF2B5EF4-FFF2-40B4-BE49-F238E27FC236}">
              <a16:creationId xmlns:a16="http://schemas.microsoft.com/office/drawing/2014/main" id="{2B430255-C0F6-4CEA-9083-6287E3E47A90}"/>
            </a:ext>
          </a:extLst>
        </xdr:cNvPr>
        <xdr:cNvGrpSpPr>
          <a:grpSpLocks/>
        </xdr:cNvGrpSpPr>
      </xdr:nvGrpSpPr>
      <xdr:grpSpPr bwMode="auto">
        <a:xfrm>
          <a:off x="6985628" y="10639424"/>
          <a:ext cx="3369952" cy="1130479"/>
          <a:chOff x="20928070" y="131788"/>
          <a:chExt cx="1093726" cy="764876"/>
        </a:xfrm>
      </xdr:grpSpPr>
      <xdr:sp macro="" textlink="">
        <xdr:nvSpPr>
          <xdr:cNvPr id="12" name="正方形/長方形 11">
            <a:extLst>
              <a:ext uri="{FF2B5EF4-FFF2-40B4-BE49-F238E27FC236}">
                <a16:creationId xmlns:a16="http://schemas.microsoft.com/office/drawing/2014/main" id="{612DB94B-8AAA-42E2-BE1E-128A120B2BE6}"/>
              </a:ext>
            </a:extLst>
          </xdr:cNvPr>
          <xdr:cNvSpPr/>
        </xdr:nvSpPr>
        <xdr:spPr>
          <a:xfrm>
            <a:off x="20928070" y="250660"/>
            <a:ext cx="1093726" cy="64600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lIns="36000" rIns="0" rtlCol="0" anchor="t"/>
          <a:lstStyle/>
          <a:p>
            <a:pPr algn="l"/>
            <a:r>
              <a:rPr kumimoji="1" lang="ja-JP" altLang="en-US" sz="1100">
                <a:solidFill>
                  <a:srgbClr val="FF0000"/>
                </a:solidFill>
                <a:latin typeface="+mn-ea"/>
                <a:ea typeface="+mn-ea"/>
              </a:rPr>
              <a:t>（注２）</a:t>
            </a:r>
            <a:endParaRPr kumimoji="1" lang="en-US" altLang="ja-JP" sz="1100">
              <a:solidFill>
                <a:srgbClr val="FF0000"/>
              </a:solidFill>
              <a:latin typeface="+mn-ea"/>
              <a:ea typeface="+mn-ea"/>
            </a:endParaRPr>
          </a:p>
          <a:p>
            <a:pPr algn="l"/>
            <a:r>
              <a:rPr kumimoji="1" lang="ja-JP" altLang="en-US" sz="1100">
                <a:solidFill>
                  <a:srgbClr val="0000CC"/>
                </a:solidFill>
                <a:latin typeface="+mn-ea"/>
                <a:ea typeface="+mn-ea"/>
              </a:rPr>
              <a:t>■該当等級より上位の資格が設計されていなくて、設計上の最高位資格のときは、直近下位資格の昇格・昇給金額と比較して増減設定をします。</a:t>
            </a:r>
            <a:r>
              <a:rPr kumimoji="1" lang="ja-JP" altLang="en-US" sz="1100" b="1">
                <a:solidFill>
                  <a:srgbClr val="0000CC"/>
                </a:solidFill>
                <a:latin typeface="+mn-ea"/>
                <a:ea typeface="+mn-ea"/>
              </a:rPr>
              <a:t>増減割合を入力！</a:t>
            </a:r>
            <a:endParaRPr kumimoji="1" lang="en-US" altLang="ja-JP" sz="1100" b="1">
              <a:solidFill>
                <a:srgbClr val="0000CC"/>
              </a:solidFill>
              <a:latin typeface="+mn-ea"/>
              <a:ea typeface="+mn-ea"/>
            </a:endParaRPr>
          </a:p>
        </xdr:txBody>
      </xdr:sp>
      <xdr:sp macro="" textlink="">
        <xdr:nvSpPr>
          <xdr:cNvPr id="13" name="AutoShape 1">
            <a:extLst>
              <a:ext uri="{FF2B5EF4-FFF2-40B4-BE49-F238E27FC236}">
                <a16:creationId xmlns:a16="http://schemas.microsoft.com/office/drawing/2014/main" id="{5EE0F6F7-3331-46A0-913A-6A44AD1B835C}"/>
              </a:ext>
            </a:extLst>
          </xdr:cNvPr>
          <xdr:cNvSpPr>
            <a:spLocks noChangeArrowheads="1"/>
          </xdr:cNvSpPr>
        </xdr:nvSpPr>
        <xdr:spPr bwMode="auto">
          <a:xfrm flipV="1">
            <a:off x="21799653" y="131788"/>
            <a:ext cx="107723" cy="124021"/>
          </a:xfrm>
          <a:prstGeom prst="downArrow">
            <a:avLst>
              <a:gd name="adj1" fmla="val 50000"/>
              <a:gd name="adj2" fmla="val 25000"/>
            </a:avLst>
          </a:prstGeom>
          <a:solidFill>
            <a:srgbClr val="FFC000"/>
          </a:solidFill>
          <a:ln w="9525">
            <a:solidFill>
              <a:srgbClr val="FF0000"/>
            </a:solidFill>
            <a:miter lim="800000"/>
            <a:headEnd/>
            <a:tailEnd/>
          </a:ln>
        </xdr:spPr>
        <xdr:txBody>
          <a:bodyPr/>
          <a:lstStyle/>
          <a:p>
            <a:endParaRPr lang="ja-JP" altLang="en-US"/>
          </a:p>
        </xdr:txBody>
      </xdr:sp>
    </xdr:grpSp>
    <xdr:clientData/>
  </xdr:twoCellAnchor>
  <xdr:twoCellAnchor>
    <xdr:from>
      <xdr:col>4</xdr:col>
      <xdr:colOff>333381</xdr:colOff>
      <xdr:row>39</xdr:row>
      <xdr:rowOff>1440</xdr:rowOff>
    </xdr:from>
    <xdr:to>
      <xdr:col>10</xdr:col>
      <xdr:colOff>0</xdr:colOff>
      <xdr:row>51</xdr:row>
      <xdr:rowOff>66673</xdr:rowOff>
    </xdr:to>
    <xdr:grpSp>
      <xdr:nvGrpSpPr>
        <xdr:cNvPr id="14" name="グループ化 13">
          <a:extLst>
            <a:ext uri="{FF2B5EF4-FFF2-40B4-BE49-F238E27FC236}">
              <a16:creationId xmlns:a16="http://schemas.microsoft.com/office/drawing/2014/main" id="{262DB9FA-3173-467F-8736-1BD5F247F777}"/>
            </a:ext>
          </a:extLst>
        </xdr:cNvPr>
        <xdr:cNvGrpSpPr>
          <a:grpSpLocks/>
        </xdr:cNvGrpSpPr>
      </xdr:nvGrpSpPr>
      <xdr:grpSpPr bwMode="auto">
        <a:xfrm>
          <a:off x="1910721" y="10280820"/>
          <a:ext cx="4665339" cy="2259793"/>
          <a:chOff x="20928070" y="131818"/>
          <a:chExt cx="1093726" cy="882944"/>
        </a:xfrm>
      </xdr:grpSpPr>
      <xdr:sp macro="" textlink="">
        <xdr:nvSpPr>
          <xdr:cNvPr id="15" name="正方形/長方形 14">
            <a:extLst>
              <a:ext uri="{FF2B5EF4-FFF2-40B4-BE49-F238E27FC236}">
                <a16:creationId xmlns:a16="http://schemas.microsoft.com/office/drawing/2014/main" id="{4841FF15-34FB-4F31-B345-1322E3F45D09}"/>
              </a:ext>
            </a:extLst>
          </xdr:cNvPr>
          <xdr:cNvSpPr/>
        </xdr:nvSpPr>
        <xdr:spPr>
          <a:xfrm>
            <a:off x="20928070" y="219075"/>
            <a:ext cx="1093726" cy="795687"/>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lIns="36000" rIns="0" rtlCol="0" anchor="t"/>
          <a:lstStyle/>
          <a:p>
            <a:pPr algn="l"/>
            <a:r>
              <a:rPr kumimoji="1" lang="ja-JP" altLang="en-US" sz="1100">
                <a:solidFill>
                  <a:srgbClr val="0000CC"/>
                </a:solidFill>
                <a:latin typeface="+mn-ea"/>
                <a:ea typeface="+mn-ea"/>
              </a:rPr>
              <a:t>■１年あたりの配分状況金額</a:t>
            </a:r>
            <a:endParaRPr kumimoji="1" lang="en-US" altLang="ja-JP" sz="1100">
              <a:solidFill>
                <a:srgbClr val="0000CC"/>
              </a:solidFill>
              <a:latin typeface="+mn-ea"/>
              <a:ea typeface="+mn-ea"/>
            </a:endParaRPr>
          </a:p>
          <a:p>
            <a:pPr algn="l"/>
            <a:r>
              <a:rPr kumimoji="1" lang="ja-JP" altLang="en-US" sz="1100" b="0" i="0" u="none" strike="noStrike">
                <a:solidFill>
                  <a:srgbClr val="0000CC"/>
                </a:solidFill>
                <a:effectLst/>
                <a:latin typeface="+mn-ea"/>
                <a:ea typeface="+mn-ea"/>
                <a:cs typeface="+mn-cs"/>
              </a:rPr>
              <a:t>　　　</a:t>
            </a:r>
            <a:r>
              <a:rPr kumimoji="1" lang="ja-JP" altLang="en-US" sz="1100" b="0" i="0" u="sng" strike="noStrike">
                <a:solidFill>
                  <a:srgbClr val="0000CC"/>
                </a:solidFill>
                <a:effectLst/>
                <a:latin typeface="+mn-ea"/>
                <a:ea typeface="+mn-ea"/>
                <a:cs typeface="+mn-cs"/>
              </a:rPr>
              <a:t>直近上位資格のモデル基本給－該当資格のモデル基本給</a:t>
            </a:r>
            <a:r>
              <a:rPr kumimoji="1" lang="en-US" altLang="ja-JP" sz="1100" b="0" i="0" u="sng" strike="noStrike">
                <a:solidFill>
                  <a:srgbClr val="0000CC"/>
                </a:solidFill>
                <a:effectLst/>
                <a:latin typeface="+mn-ea"/>
                <a:ea typeface="+mn-ea"/>
                <a:cs typeface="+mn-cs"/>
              </a:rPr>
              <a:t>÷</a:t>
            </a:r>
            <a:r>
              <a:rPr kumimoji="1" lang="ja-JP" altLang="en-US" sz="1100" b="0" i="0" u="sng" strike="noStrike">
                <a:solidFill>
                  <a:srgbClr val="0000CC"/>
                </a:solidFill>
                <a:effectLst/>
                <a:latin typeface="+mn-ea"/>
                <a:ea typeface="+mn-ea"/>
                <a:cs typeface="+mn-cs"/>
              </a:rPr>
              <a:t>標準経験年数</a:t>
            </a:r>
            <a:endParaRPr kumimoji="1" lang="en-US" altLang="ja-JP" sz="1100" b="0" i="0" u="sng" strike="noStrike">
              <a:solidFill>
                <a:srgbClr val="0000CC"/>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a:solidFill>
                  <a:srgbClr val="0000CC"/>
                </a:solidFill>
                <a:effectLst/>
                <a:latin typeface="+mn-ea"/>
                <a:ea typeface="+mn-ea"/>
                <a:cs typeface="+mn-cs"/>
              </a:rPr>
              <a:t>■</a:t>
            </a:r>
            <a:r>
              <a:rPr kumimoji="1" lang="ja-JP" altLang="ja-JP" sz="1100">
                <a:solidFill>
                  <a:srgbClr val="0000CC"/>
                </a:solidFill>
                <a:effectLst/>
                <a:latin typeface="+mn-lt"/>
                <a:ea typeface="+mn-ea"/>
                <a:cs typeface="+mn-cs"/>
              </a:rPr>
              <a:t>１年あたりの配分状況金額</a:t>
            </a:r>
            <a:r>
              <a:rPr kumimoji="1" lang="ja-JP" altLang="en-US" sz="1100">
                <a:solidFill>
                  <a:srgbClr val="0000CC"/>
                </a:solidFill>
                <a:effectLst/>
                <a:latin typeface="+mn-lt"/>
                <a:ea typeface="+mn-ea"/>
                <a:cs typeface="+mn-cs"/>
              </a:rPr>
              <a:t>は、下位等級とバランスが取れるよう、各等級の</a:t>
            </a:r>
            <a:endParaRPr kumimoji="1" lang="en-US" altLang="ja-JP" sz="1100">
              <a:solidFill>
                <a:srgbClr val="0000CC"/>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rgbClr val="0000CC"/>
                </a:solidFill>
                <a:effectLst/>
                <a:latin typeface="+mn-lt"/>
                <a:ea typeface="+mn-ea"/>
                <a:cs typeface="+mn-cs"/>
              </a:rPr>
              <a:t>　　初任モデル給与の金額を設計します。</a:t>
            </a:r>
            <a:endParaRPr lang="ja-JP" altLang="ja-JP" sz="1100">
              <a:solidFill>
                <a:srgbClr val="0000CC"/>
              </a:solidFill>
              <a:effectLst/>
            </a:endParaRPr>
          </a:p>
          <a:p>
            <a:pPr algn="l"/>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　① 先ず、高卒初任給、</a:t>
            </a:r>
            <a:r>
              <a:rPr lang="ja-JP" altLang="ja-JP" sz="1100" b="0" i="0">
                <a:solidFill>
                  <a:schemeClr val="dk1"/>
                </a:solidFill>
                <a:effectLst/>
                <a:latin typeface="+mn-lt"/>
                <a:ea typeface="+mn-ea"/>
                <a:cs typeface="+mn-cs"/>
              </a:rPr>
              <a:t>大卒初任給</a:t>
            </a:r>
            <a:r>
              <a:rPr lang="ja-JP" altLang="en-US" sz="1100" b="0" i="0">
                <a:solidFill>
                  <a:schemeClr val="dk1"/>
                </a:solidFill>
                <a:effectLst/>
                <a:latin typeface="+mn-lt"/>
                <a:ea typeface="+mn-ea"/>
                <a:cs typeface="+mn-cs"/>
              </a:rPr>
              <a:t>、そして</a:t>
            </a:r>
            <a:r>
              <a:rPr lang="ja-JP" altLang="en-US" sz="1100" b="0" i="0" u="none" strike="noStrike">
                <a:solidFill>
                  <a:schemeClr val="dk1"/>
                </a:solidFill>
                <a:effectLst/>
                <a:latin typeface="+mn-lt"/>
                <a:ea typeface="+mn-ea"/>
                <a:cs typeface="+mn-cs"/>
              </a:rPr>
              <a:t>管理職（課長）の</a:t>
            </a:r>
            <a:r>
              <a:rPr lang="ja-JP" altLang="en-US" sz="1000"/>
              <a:t> </a:t>
            </a:r>
            <a:r>
              <a:rPr lang="ja-JP" altLang="en-US" sz="1100" b="0" i="0" u="none" strike="noStrike">
                <a:solidFill>
                  <a:schemeClr val="dk1"/>
                </a:solidFill>
                <a:effectLst/>
                <a:latin typeface="+mn-lt"/>
                <a:ea typeface="+mn-ea"/>
                <a:cs typeface="+mn-cs"/>
              </a:rPr>
              <a:t>モデル給与を、</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　　　設定し入力する。</a:t>
            </a:r>
            <a:endParaRPr lang="en-US" altLang="ja-JP" sz="1100" b="0" i="0" u="none" strike="noStrik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a:solidFill>
                  <a:schemeClr val="dk1"/>
                </a:solidFill>
                <a:effectLst/>
                <a:latin typeface="+mn-lt"/>
                <a:ea typeface="+mn-ea"/>
                <a:cs typeface="+mn-cs"/>
              </a:rPr>
              <a:t>　② 次に、</a:t>
            </a:r>
            <a:r>
              <a:rPr lang="ja-JP" altLang="ja-JP" sz="1100" b="0" i="0">
                <a:solidFill>
                  <a:schemeClr val="dk1"/>
                </a:solidFill>
                <a:effectLst/>
                <a:latin typeface="+mn-lt"/>
                <a:ea typeface="+mn-ea"/>
                <a:cs typeface="+mn-cs"/>
              </a:rPr>
              <a:t>Ｌ等級、Ｓ等級等の初任金額</a:t>
            </a:r>
            <a:r>
              <a:rPr lang="ja-JP" altLang="en-US" sz="1100" b="0" i="0">
                <a:solidFill>
                  <a:schemeClr val="dk1"/>
                </a:solidFill>
                <a:effectLst/>
                <a:latin typeface="+mn-lt"/>
                <a:ea typeface="+mn-ea"/>
                <a:cs typeface="+mn-cs"/>
              </a:rPr>
              <a:t>を、</a:t>
            </a:r>
            <a:r>
              <a:rPr lang="ja-JP" altLang="en-US" sz="1100" b="0" i="0" u="none" strike="noStrike">
                <a:solidFill>
                  <a:schemeClr val="dk1"/>
                </a:solidFill>
                <a:effectLst/>
                <a:latin typeface="+mn-lt"/>
                <a:ea typeface="+mn-ea"/>
                <a:cs typeface="+mn-cs"/>
              </a:rPr>
              <a:t>役割・役職、実在籍者等の状況を</a:t>
            </a:r>
            <a:endParaRPr lang="en-US" altLang="ja-JP" sz="1100" b="0" i="0" u="none" strike="noStrik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a:solidFill>
                  <a:schemeClr val="dk1"/>
                </a:solidFill>
                <a:effectLst/>
                <a:latin typeface="+mn-lt"/>
                <a:ea typeface="+mn-ea"/>
                <a:cs typeface="+mn-cs"/>
              </a:rPr>
              <a:t>　　　考慮しながら、モデルとなる</a:t>
            </a:r>
            <a:r>
              <a:rPr lang="ja-JP" altLang="en-US" sz="1000"/>
              <a:t> 金額を設計します。</a:t>
            </a:r>
            <a:endParaRPr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a:solidFill>
                  <a:schemeClr val="dk1"/>
                </a:solidFill>
                <a:effectLst/>
                <a:latin typeface="+mn-lt"/>
                <a:ea typeface="+mn-ea"/>
                <a:cs typeface="+mn-cs"/>
              </a:rPr>
              <a:t>　③</a:t>
            </a:r>
            <a:r>
              <a:rPr lang="ja-JP" altLang="en-US" sz="1100" b="0" i="0" u="none" strike="noStrike" baseline="0">
                <a:solidFill>
                  <a:schemeClr val="dk1"/>
                </a:solidFill>
                <a:effectLst/>
                <a:latin typeface="+mn-lt"/>
                <a:ea typeface="+mn-ea"/>
                <a:cs typeface="+mn-cs"/>
              </a:rPr>
              <a:t> Ｅ等級以上の</a:t>
            </a:r>
            <a:r>
              <a:rPr lang="ja-JP" altLang="en-US" sz="1100" b="0" i="0" u="none" strike="noStrike">
                <a:solidFill>
                  <a:schemeClr val="dk1"/>
                </a:solidFill>
                <a:effectLst/>
                <a:latin typeface="+mn-lt"/>
                <a:ea typeface="+mn-ea"/>
                <a:cs typeface="+mn-cs"/>
              </a:rPr>
              <a:t>上位資格は、下位資格とのバランスも考慮して設計する。</a:t>
            </a:r>
            <a:r>
              <a:rPr lang="ja-JP" altLang="en-US" sz="1000"/>
              <a:t> </a:t>
            </a:r>
            <a:endParaRPr kumimoji="1" lang="en-US" altLang="ja-JP" sz="1000">
              <a:solidFill>
                <a:srgbClr val="0000CC"/>
              </a:solidFill>
              <a:latin typeface="+mn-ea"/>
              <a:ea typeface="+mn-ea"/>
            </a:endParaRPr>
          </a:p>
        </xdr:txBody>
      </xdr:sp>
      <xdr:sp macro="" textlink="">
        <xdr:nvSpPr>
          <xdr:cNvPr id="16" name="AutoShape 1">
            <a:extLst>
              <a:ext uri="{FF2B5EF4-FFF2-40B4-BE49-F238E27FC236}">
                <a16:creationId xmlns:a16="http://schemas.microsoft.com/office/drawing/2014/main" id="{F07A1E5E-7E2B-4758-861F-CB8D72373F21}"/>
              </a:ext>
            </a:extLst>
          </xdr:cNvPr>
          <xdr:cNvSpPr>
            <a:spLocks noChangeArrowheads="1"/>
          </xdr:cNvSpPr>
        </xdr:nvSpPr>
        <xdr:spPr bwMode="auto">
          <a:xfrm flipV="1">
            <a:off x="21320775" y="131818"/>
            <a:ext cx="72941" cy="80241"/>
          </a:xfrm>
          <a:prstGeom prst="downArrow">
            <a:avLst>
              <a:gd name="adj1" fmla="val 50000"/>
              <a:gd name="adj2" fmla="val 25000"/>
            </a:avLst>
          </a:prstGeom>
          <a:solidFill>
            <a:srgbClr val="FFC000"/>
          </a:solidFill>
          <a:ln w="9525">
            <a:solidFill>
              <a:srgbClr val="FF0000"/>
            </a:solidFill>
            <a:miter lim="800000"/>
            <a:headEnd/>
            <a:tailEnd/>
          </a:ln>
        </xdr:spPr>
        <xdr:txBody>
          <a:bodyPr/>
          <a:lstStyle/>
          <a:p>
            <a:endParaRPr lang="ja-JP" altLang="en-US"/>
          </a:p>
        </xdr:txBody>
      </xdr:sp>
    </xdr:grpSp>
    <xdr:clientData/>
  </xdr:twoCellAnchor>
  <xdr:twoCellAnchor>
    <xdr:from>
      <xdr:col>17</xdr:col>
      <xdr:colOff>66671</xdr:colOff>
      <xdr:row>3</xdr:row>
      <xdr:rowOff>76200</xdr:rowOff>
    </xdr:from>
    <xdr:to>
      <xdr:col>20</xdr:col>
      <xdr:colOff>123820</xdr:colOff>
      <xdr:row>6</xdr:row>
      <xdr:rowOff>26900</xdr:rowOff>
    </xdr:to>
    <xdr:grpSp>
      <xdr:nvGrpSpPr>
        <xdr:cNvPr id="17" name="グループ化 33">
          <a:extLst>
            <a:ext uri="{FF2B5EF4-FFF2-40B4-BE49-F238E27FC236}">
              <a16:creationId xmlns:a16="http://schemas.microsoft.com/office/drawing/2014/main" id="{03DF9964-B9D6-465F-8002-E0BC6E85E12A}"/>
            </a:ext>
          </a:extLst>
        </xdr:cNvPr>
        <xdr:cNvGrpSpPr>
          <a:grpSpLocks/>
        </xdr:cNvGrpSpPr>
      </xdr:nvGrpSpPr>
      <xdr:grpSpPr bwMode="auto">
        <a:xfrm>
          <a:off x="12350111" y="1211580"/>
          <a:ext cx="1344929" cy="796520"/>
          <a:chOff x="14977966" y="123825"/>
          <a:chExt cx="1449477" cy="790575"/>
        </a:xfrm>
      </xdr:grpSpPr>
      <xdr:sp macro="" textlink="">
        <xdr:nvSpPr>
          <xdr:cNvPr id="18" name="正方形/長方形 17">
            <a:extLst>
              <a:ext uri="{FF2B5EF4-FFF2-40B4-BE49-F238E27FC236}">
                <a16:creationId xmlns:a16="http://schemas.microsoft.com/office/drawing/2014/main" id="{9A2003FB-A2CC-4D12-BAF5-FBB883CE03A0}"/>
              </a:ext>
            </a:extLst>
          </xdr:cNvPr>
          <xdr:cNvSpPr/>
        </xdr:nvSpPr>
        <xdr:spPr>
          <a:xfrm>
            <a:off x="15154506" y="123825"/>
            <a:ext cx="1272937" cy="79057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lIns="36000" rIns="0" rtlCol="0" anchor="t"/>
          <a:lstStyle/>
          <a:p>
            <a:r>
              <a:rPr kumimoji="1" lang="ja-JP" altLang="ja-JP" sz="1000">
                <a:solidFill>
                  <a:srgbClr val="0000CC"/>
                </a:solidFill>
                <a:effectLst/>
                <a:latin typeface="+mn-lt"/>
                <a:ea typeface="+mn-ea"/>
                <a:cs typeface="+mn-cs"/>
              </a:rPr>
              <a:t>■調整率（支給率）を入力して張出習熟昇給額を</a:t>
            </a:r>
            <a:r>
              <a:rPr kumimoji="1" lang="ja-JP" altLang="en-US" sz="1000">
                <a:solidFill>
                  <a:srgbClr val="0000CC"/>
                </a:solidFill>
                <a:effectLst/>
                <a:latin typeface="+mn-lt"/>
                <a:ea typeface="+mn-ea"/>
                <a:cs typeface="+mn-cs"/>
              </a:rPr>
              <a:t>減額</a:t>
            </a:r>
            <a:r>
              <a:rPr kumimoji="1" lang="ja-JP" altLang="ja-JP" sz="1000">
                <a:solidFill>
                  <a:srgbClr val="0000CC"/>
                </a:solidFill>
                <a:effectLst/>
                <a:latin typeface="+mn-lt"/>
                <a:ea typeface="+mn-ea"/>
                <a:cs typeface="+mn-cs"/>
              </a:rPr>
              <a:t>します。</a:t>
            </a:r>
            <a:endParaRPr kumimoji="1" lang="en-US" altLang="ja-JP" sz="1000">
              <a:solidFill>
                <a:srgbClr val="0000CC"/>
              </a:solidFill>
              <a:effectLst/>
              <a:latin typeface="+mn-lt"/>
              <a:ea typeface="+mn-ea"/>
              <a:cs typeface="+mn-cs"/>
            </a:endParaRPr>
          </a:p>
          <a:p>
            <a:r>
              <a:rPr kumimoji="1" lang="en-US" altLang="ja-JP" sz="1000">
                <a:solidFill>
                  <a:srgbClr val="0000CC"/>
                </a:solidFill>
                <a:effectLst/>
                <a:latin typeface="+mn-lt"/>
                <a:ea typeface="+mn-ea"/>
                <a:cs typeface="+mn-cs"/>
              </a:rPr>
              <a:t>※</a:t>
            </a:r>
            <a:r>
              <a:rPr kumimoji="1" lang="ja-JP" altLang="en-US" sz="1000" b="1">
                <a:solidFill>
                  <a:srgbClr val="0000CC"/>
                </a:solidFill>
                <a:effectLst/>
                <a:latin typeface="+mn-lt"/>
                <a:ea typeface="+mn-ea"/>
                <a:cs typeface="+mn-cs"/>
              </a:rPr>
              <a:t>入力は支給率！</a:t>
            </a:r>
            <a:endParaRPr kumimoji="1" lang="en-US" altLang="ja-JP" sz="1000" b="1">
              <a:solidFill>
                <a:srgbClr val="0000CC"/>
              </a:solidFill>
              <a:latin typeface="+mn-ea"/>
              <a:ea typeface="+mn-ea"/>
            </a:endParaRPr>
          </a:p>
        </xdr:txBody>
      </xdr:sp>
      <xdr:sp macro="" textlink="">
        <xdr:nvSpPr>
          <xdr:cNvPr id="19" name="AutoShape 1">
            <a:extLst>
              <a:ext uri="{FF2B5EF4-FFF2-40B4-BE49-F238E27FC236}">
                <a16:creationId xmlns:a16="http://schemas.microsoft.com/office/drawing/2014/main" id="{8C8CFEF2-989F-4C6B-8387-4E37C45D2D87}"/>
              </a:ext>
            </a:extLst>
          </xdr:cNvPr>
          <xdr:cNvSpPr>
            <a:spLocks noChangeArrowheads="1"/>
          </xdr:cNvSpPr>
        </xdr:nvSpPr>
        <xdr:spPr bwMode="auto">
          <a:xfrm rot="16200000" flipH="1" flipV="1">
            <a:off x="14898445" y="333720"/>
            <a:ext cx="316997" cy="157955"/>
          </a:xfrm>
          <a:prstGeom prst="downArrow">
            <a:avLst>
              <a:gd name="adj1" fmla="val 50000"/>
              <a:gd name="adj2" fmla="val 25000"/>
            </a:avLst>
          </a:prstGeom>
          <a:solidFill>
            <a:srgbClr val="FFC000"/>
          </a:solidFill>
          <a:ln w="9525">
            <a:solidFill>
              <a:srgbClr val="FF0000"/>
            </a:solidFill>
            <a:miter lim="800000"/>
            <a:headEnd/>
            <a:tailEnd/>
          </a:ln>
        </xdr:spPr>
      </xdr:sp>
    </xdr:grpSp>
    <xdr:clientData/>
  </xdr:twoCellAnchor>
  <xdr:twoCellAnchor>
    <xdr:from>
      <xdr:col>1</xdr:col>
      <xdr:colOff>171450</xdr:colOff>
      <xdr:row>0</xdr:row>
      <xdr:rowOff>314325</xdr:rowOff>
    </xdr:from>
    <xdr:to>
      <xdr:col>4</xdr:col>
      <xdr:colOff>187425</xdr:colOff>
      <xdr:row>1</xdr:row>
      <xdr:rowOff>237779</xdr:rowOff>
    </xdr:to>
    <xdr:sp macro="" textlink="">
      <xdr:nvSpPr>
        <xdr:cNvPr id="21" name="矢印: 五方向 20">
          <a:hlinkClick xmlns:r="http://schemas.openxmlformats.org/officeDocument/2006/relationships" r:id="rId1" tooltip="メインメニューに戻る！"/>
          <a:extLst>
            <a:ext uri="{FF2B5EF4-FFF2-40B4-BE49-F238E27FC236}">
              <a16:creationId xmlns:a16="http://schemas.microsoft.com/office/drawing/2014/main" id="{A7CBFD62-01B9-43E8-91C0-CDB7C37BE3AC}"/>
            </a:ext>
          </a:extLst>
        </xdr:cNvPr>
        <xdr:cNvSpPr/>
      </xdr:nvSpPr>
      <xdr:spPr>
        <a:xfrm flipH="1">
          <a:off x="352425" y="314325"/>
          <a:ext cx="1587600" cy="285404"/>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twoCellAnchor>
    <xdr:from>
      <xdr:col>18</xdr:col>
      <xdr:colOff>0</xdr:colOff>
      <xdr:row>21</xdr:row>
      <xdr:rowOff>0</xdr:rowOff>
    </xdr:from>
    <xdr:to>
      <xdr:col>23</xdr:col>
      <xdr:colOff>335280</xdr:colOff>
      <xdr:row>24</xdr:row>
      <xdr:rowOff>45085</xdr:rowOff>
    </xdr:to>
    <xdr:sp macro="" textlink="">
      <xdr:nvSpPr>
        <xdr:cNvPr id="20" name="四角形吹き出し 3">
          <a:extLst>
            <a:ext uri="{FF2B5EF4-FFF2-40B4-BE49-F238E27FC236}">
              <a16:creationId xmlns:a16="http://schemas.microsoft.com/office/drawing/2014/main" id="{DE0A8F02-3A9A-35D5-CEC3-D3EF1BCD6DFB}"/>
            </a:ext>
          </a:extLst>
        </xdr:cNvPr>
        <xdr:cNvSpPr/>
      </xdr:nvSpPr>
      <xdr:spPr>
        <a:xfrm>
          <a:off x="12618720" y="5753100"/>
          <a:ext cx="3139440" cy="799465"/>
        </a:xfrm>
        <a:prstGeom prst="wedgeRectCallout">
          <a:avLst>
            <a:gd name="adj1" fmla="val -59820"/>
            <a:gd name="adj2" fmla="val 55013"/>
          </a:avLst>
        </a:prstGeom>
        <a:solidFill>
          <a:sysClr val="window" lastClr="FFFFFF"/>
        </a:solidFill>
        <a:ln w="25400" cap="flat" cmpd="sng" algn="ctr">
          <a:solidFill>
            <a:srgbClr val="F79646"/>
          </a:solidFill>
          <a:prstDash val="solid"/>
        </a:ln>
        <a:effectLst/>
      </xdr:spPr>
      <xdr:txBody>
        <a:bodyPr wrap="square" rtlCol="0" anchor="t">
          <a:noAutofit/>
        </a:bodyPr>
        <a:lstStyle/>
        <a:p>
          <a:pPr algn="just">
            <a:buNone/>
          </a:pPr>
          <a:r>
            <a:rPr lang="ja-JP" sz="1100" b="1" kern="100">
              <a:solidFill>
                <a:srgbClr val="FF0000"/>
              </a:solidFill>
              <a:effectLst/>
              <a:latin typeface="Calibri" panose="020F0502020204030204" pitchFamily="34" charset="0"/>
              <a:ea typeface="ＭＳ 明朝" panose="02020609040205080304" pitchFamily="17" charset="-128"/>
              <a:cs typeface="+mn-cs"/>
            </a:rPr>
            <a:t>この「お試し無料版」では、行番号２５以降のセル入力が制限されています。</a:t>
          </a:r>
          <a:endParaRPr 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buNone/>
          </a:pPr>
          <a:r>
            <a:rPr lang="ja-JP" sz="1100" b="1" u="sng" kern="100">
              <a:solidFill>
                <a:srgbClr val="0000CC"/>
              </a:solidFill>
              <a:effectLst/>
              <a:latin typeface="Calibri" panose="020F0502020204030204" pitchFamily="34" charset="0"/>
              <a:ea typeface="ＭＳ 明朝" panose="02020609040205080304" pitchFamily="17" charset="-128"/>
              <a:cs typeface="+mn-cs"/>
            </a:rPr>
            <a:t>制限のない【有料版】のご購入をご検討ください。</a:t>
          </a:r>
          <a:endParaRPr 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247650</xdr:colOff>
      <xdr:row>1</xdr:row>
      <xdr:rowOff>47625</xdr:rowOff>
    </xdr:from>
    <xdr:to>
      <xdr:col>5</xdr:col>
      <xdr:colOff>520800</xdr:colOff>
      <xdr:row>2</xdr:row>
      <xdr:rowOff>161579</xdr:rowOff>
    </xdr:to>
    <xdr:sp macro="" textlink="">
      <xdr:nvSpPr>
        <xdr:cNvPr id="3" name="矢印: 五方向 2">
          <a:hlinkClick xmlns:r="http://schemas.openxmlformats.org/officeDocument/2006/relationships" r:id="rId1" tooltip="メインメニューに戻る！"/>
          <a:extLst>
            <a:ext uri="{FF2B5EF4-FFF2-40B4-BE49-F238E27FC236}">
              <a16:creationId xmlns:a16="http://schemas.microsoft.com/office/drawing/2014/main" id="{6CF6806A-E9E2-4D86-9160-77C162E06D3E}"/>
            </a:ext>
          </a:extLst>
        </xdr:cNvPr>
        <xdr:cNvSpPr/>
      </xdr:nvSpPr>
      <xdr:spPr>
        <a:xfrm flipH="1">
          <a:off x="790575" y="219075"/>
          <a:ext cx="1587600" cy="285404"/>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6.xml><?xml version="1.0" encoding="utf-8"?>
<xdr:wsDr xmlns:xdr="http://schemas.openxmlformats.org/drawingml/2006/spreadsheetDrawing" xmlns:a="http://schemas.openxmlformats.org/drawingml/2006/main">
  <xdr:absoluteAnchor>
    <xdr:pos x="0" y="0"/>
    <xdr:ext cx="9285111" cy="6058370"/>
    <xdr:graphicFrame macro="">
      <xdr:nvGraphicFramePr>
        <xdr:cNvPr id="2" name="グラフ 1">
          <a:extLst>
            <a:ext uri="{FF2B5EF4-FFF2-40B4-BE49-F238E27FC236}">
              <a16:creationId xmlns:a16="http://schemas.microsoft.com/office/drawing/2014/main" id="{18FDE87F-24E6-4ABB-ADDC-18AC2478EC2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0.15338</cdr:x>
      <cdr:y>0.1012</cdr:y>
    </cdr:from>
    <cdr:to>
      <cdr:x>0.45386</cdr:x>
      <cdr:y>0.16042</cdr:y>
    </cdr:to>
    <cdr:sp macro="" textlink="">
      <cdr:nvSpPr>
        <cdr:cNvPr id="3" name="テキスト ボックス 1"/>
        <cdr:cNvSpPr txBox="1"/>
      </cdr:nvSpPr>
      <cdr:spPr>
        <a:xfrm xmlns:a="http://schemas.openxmlformats.org/drawingml/2006/main">
          <a:off x="1426692" y="615240"/>
          <a:ext cx="2794937" cy="360031"/>
        </a:xfrm>
        <a:prstGeom xmlns:a="http://schemas.openxmlformats.org/drawingml/2006/main" prst="rect">
          <a:avLst/>
        </a:prstGeom>
        <a:solidFill xmlns:a="http://schemas.openxmlformats.org/drawingml/2006/main">
          <a:schemeClr val="accent1">
            <a:lumMod val="20000"/>
            <a:lumOff val="80000"/>
          </a:schemeClr>
        </a:solidFill>
        <a:ln xmlns:a="http://schemas.openxmlformats.org/drawingml/2006/main">
          <a:solidFill>
            <a:schemeClr val="tx2">
              <a:lumMod val="60000"/>
              <a:lumOff val="40000"/>
            </a:schemeClr>
          </a:solidFill>
        </a:ln>
      </cdr:spPr>
      <cdr:txBody>
        <a:bodyPr xmlns:a="http://schemas.openxmlformats.org/drawingml/2006/main" wrap="square" tIns="72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solidFill>
                <a:srgbClr val="0000CC"/>
              </a:solidFill>
            </a:rPr>
            <a:t>資格グレード別モデル基本給カーブ</a:t>
          </a:r>
        </a:p>
      </cdr:txBody>
    </cdr:sp>
  </cdr:relSizeAnchor>
  <cdr:relSizeAnchor xmlns:cdr="http://schemas.openxmlformats.org/drawingml/2006/chartDrawing">
    <cdr:from>
      <cdr:x>0.09016</cdr:x>
      <cdr:y>0.03157</cdr:y>
    </cdr:from>
    <cdr:to>
      <cdr:x>0.26085</cdr:x>
      <cdr:y>0.07851</cdr:y>
    </cdr:to>
    <cdr:sp macro="" textlink="">
      <cdr:nvSpPr>
        <cdr:cNvPr id="4" name="矢印: 五方向 3">
          <a:hlinkClick xmlns:a="http://schemas.openxmlformats.org/drawingml/2006/main" xmlns:r="http://schemas.openxmlformats.org/officeDocument/2006/relationships" r:id="rId1" tooltip="メインメニューに戻る！"/>
          <a:extLst xmlns:a="http://schemas.openxmlformats.org/drawingml/2006/main">
            <a:ext uri="{FF2B5EF4-FFF2-40B4-BE49-F238E27FC236}">
              <a16:creationId xmlns:a16="http://schemas.microsoft.com/office/drawing/2014/main" id="{A3EA5CC3-50B2-42E0-94C7-B758569403E1}"/>
            </a:ext>
          </a:extLst>
        </cdr:cNvPr>
        <cdr:cNvSpPr/>
      </cdr:nvSpPr>
      <cdr:spPr>
        <a:xfrm xmlns:a="http://schemas.openxmlformats.org/drawingml/2006/main" flipH="1">
          <a:off x="838670" y="191911"/>
          <a:ext cx="1587600" cy="285404"/>
        </a:xfrm>
        <a:prstGeom xmlns:a="http://schemas.openxmlformats.org/drawingml/2006/main" prst="homePlate">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cdr:txBody>
    </cdr:sp>
  </cdr:relSizeAnchor>
</c:userShapes>
</file>

<file path=xl/drawings/drawing8.xml><?xml version="1.0" encoding="utf-8"?>
<xdr:wsDr xmlns:xdr="http://schemas.openxmlformats.org/drawingml/2006/spreadsheetDrawing" xmlns:a="http://schemas.openxmlformats.org/drawingml/2006/main">
  <xdr:twoCellAnchor>
    <xdr:from>
      <xdr:col>10</xdr:col>
      <xdr:colOff>819150</xdr:colOff>
      <xdr:row>3</xdr:row>
      <xdr:rowOff>104775</xdr:rowOff>
    </xdr:from>
    <xdr:to>
      <xdr:col>11</xdr:col>
      <xdr:colOff>152400</xdr:colOff>
      <xdr:row>3</xdr:row>
      <xdr:rowOff>352425</xdr:rowOff>
    </xdr:to>
    <xdr:sp macro="" textlink="">
      <xdr:nvSpPr>
        <xdr:cNvPr id="37694" name="AutoShape 1">
          <a:extLst>
            <a:ext uri="{FF2B5EF4-FFF2-40B4-BE49-F238E27FC236}">
              <a16:creationId xmlns:a16="http://schemas.microsoft.com/office/drawing/2014/main" id="{00000000-0008-0000-0400-00003E930000}"/>
            </a:ext>
          </a:extLst>
        </xdr:cNvPr>
        <xdr:cNvSpPr>
          <a:spLocks noChangeArrowheads="1"/>
        </xdr:cNvSpPr>
      </xdr:nvSpPr>
      <xdr:spPr bwMode="auto">
        <a:xfrm rot="5400000" flipV="1">
          <a:off x="8839200" y="800100"/>
          <a:ext cx="247650" cy="247650"/>
        </a:xfrm>
        <a:prstGeom prst="downArrow">
          <a:avLst>
            <a:gd name="adj1" fmla="val 50000"/>
            <a:gd name="adj2" fmla="val 24995"/>
          </a:avLst>
        </a:prstGeom>
        <a:solidFill>
          <a:srgbClr val="FFC000"/>
        </a:solidFill>
        <a:ln w="9525">
          <a:solidFill>
            <a:srgbClr val="FF0000"/>
          </a:solidFill>
          <a:miter lim="800000"/>
          <a:headEnd/>
          <a:tailEnd/>
        </a:ln>
      </xdr:spPr>
    </xdr:sp>
    <xdr:clientData/>
  </xdr:twoCellAnchor>
  <xdr:twoCellAnchor>
    <xdr:from>
      <xdr:col>6</xdr:col>
      <xdr:colOff>971550</xdr:colOff>
      <xdr:row>3</xdr:row>
      <xdr:rowOff>76200</xdr:rowOff>
    </xdr:from>
    <xdr:to>
      <xdr:col>7</xdr:col>
      <xdr:colOff>180975</xdr:colOff>
      <xdr:row>3</xdr:row>
      <xdr:rowOff>323850</xdr:rowOff>
    </xdr:to>
    <xdr:sp macro="" textlink="">
      <xdr:nvSpPr>
        <xdr:cNvPr id="37695" name="AutoShape 1">
          <a:extLst>
            <a:ext uri="{FF2B5EF4-FFF2-40B4-BE49-F238E27FC236}">
              <a16:creationId xmlns:a16="http://schemas.microsoft.com/office/drawing/2014/main" id="{00000000-0008-0000-0400-00003F930000}"/>
            </a:ext>
          </a:extLst>
        </xdr:cNvPr>
        <xdr:cNvSpPr>
          <a:spLocks noChangeArrowheads="1"/>
        </xdr:cNvSpPr>
      </xdr:nvSpPr>
      <xdr:spPr bwMode="auto">
        <a:xfrm rot="5400000" flipV="1">
          <a:off x="4962525" y="742950"/>
          <a:ext cx="247650" cy="304800"/>
        </a:xfrm>
        <a:prstGeom prst="downArrow">
          <a:avLst>
            <a:gd name="adj1" fmla="val 50000"/>
            <a:gd name="adj2" fmla="val 24997"/>
          </a:avLst>
        </a:prstGeom>
        <a:solidFill>
          <a:srgbClr val="FFC000"/>
        </a:solidFill>
        <a:ln w="9525">
          <a:solidFill>
            <a:srgbClr val="FF0000"/>
          </a:solidFill>
          <a:miter lim="800000"/>
          <a:headEnd/>
          <a:tailEnd/>
        </a:ln>
      </xdr:spPr>
    </xdr:sp>
    <xdr:clientData/>
  </xdr:twoCellAnchor>
  <xdr:twoCellAnchor>
    <xdr:from>
      <xdr:col>13</xdr:col>
      <xdr:colOff>1000125</xdr:colOff>
      <xdr:row>7</xdr:row>
      <xdr:rowOff>247650</xdr:rowOff>
    </xdr:from>
    <xdr:to>
      <xdr:col>14</xdr:col>
      <xdr:colOff>123825</xdr:colOff>
      <xdr:row>8</xdr:row>
      <xdr:rowOff>247650</xdr:rowOff>
    </xdr:to>
    <xdr:sp macro="" textlink="">
      <xdr:nvSpPr>
        <xdr:cNvPr id="37696" name="AutoShape 1">
          <a:extLst>
            <a:ext uri="{FF2B5EF4-FFF2-40B4-BE49-F238E27FC236}">
              <a16:creationId xmlns:a16="http://schemas.microsoft.com/office/drawing/2014/main" id="{00000000-0008-0000-0400-000040930000}"/>
            </a:ext>
          </a:extLst>
        </xdr:cNvPr>
        <xdr:cNvSpPr>
          <a:spLocks noChangeArrowheads="1"/>
        </xdr:cNvSpPr>
      </xdr:nvSpPr>
      <xdr:spPr bwMode="auto">
        <a:xfrm rot="10800000" flipH="1" flipV="1">
          <a:off x="11144250" y="2971800"/>
          <a:ext cx="238125" cy="266700"/>
        </a:xfrm>
        <a:prstGeom prst="downArrow">
          <a:avLst>
            <a:gd name="adj1" fmla="val 50000"/>
            <a:gd name="adj2" fmla="val 28062"/>
          </a:avLst>
        </a:prstGeom>
        <a:solidFill>
          <a:srgbClr val="FFC000"/>
        </a:solidFill>
        <a:ln w="9525">
          <a:solidFill>
            <a:srgbClr val="FF0000"/>
          </a:solidFill>
          <a:miter lim="800000"/>
          <a:headEnd/>
          <a:tailEnd/>
        </a:ln>
      </xdr:spPr>
    </xdr:sp>
    <xdr:clientData/>
  </xdr:twoCellAnchor>
  <xdr:twoCellAnchor>
    <xdr:from>
      <xdr:col>9</xdr:col>
      <xdr:colOff>9525</xdr:colOff>
      <xdr:row>4</xdr:row>
      <xdr:rowOff>504825</xdr:rowOff>
    </xdr:from>
    <xdr:to>
      <xdr:col>9</xdr:col>
      <xdr:colOff>247650</xdr:colOff>
      <xdr:row>4</xdr:row>
      <xdr:rowOff>971550</xdr:rowOff>
    </xdr:to>
    <xdr:sp macro="" textlink="">
      <xdr:nvSpPr>
        <xdr:cNvPr id="37697" name="AutoShape 1">
          <a:extLst>
            <a:ext uri="{FF2B5EF4-FFF2-40B4-BE49-F238E27FC236}">
              <a16:creationId xmlns:a16="http://schemas.microsoft.com/office/drawing/2014/main" id="{00000000-0008-0000-0400-000041930000}"/>
            </a:ext>
          </a:extLst>
        </xdr:cNvPr>
        <xdr:cNvSpPr>
          <a:spLocks noChangeArrowheads="1"/>
        </xdr:cNvSpPr>
      </xdr:nvSpPr>
      <xdr:spPr bwMode="auto">
        <a:xfrm rot="10800000" flipH="1" flipV="1">
          <a:off x="7115175" y="1590675"/>
          <a:ext cx="238125" cy="466725"/>
        </a:xfrm>
        <a:prstGeom prst="downArrow">
          <a:avLst>
            <a:gd name="adj1" fmla="val 50000"/>
            <a:gd name="adj2" fmla="val 24999"/>
          </a:avLst>
        </a:prstGeom>
        <a:solidFill>
          <a:srgbClr val="FFC000"/>
        </a:solidFill>
        <a:ln w="9525">
          <a:solidFill>
            <a:srgbClr val="FF0000"/>
          </a:solidFill>
          <a:miter lim="800000"/>
          <a:headEnd/>
          <a:tailEnd/>
        </a:ln>
      </xdr:spPr>
    </xdr:sp>
    <xdr:clientData/>
  </xdr:twoCellAnchor>
  <xdr:twoCellAnchor>
    <xdr:from>
      <xdr:col>7</xdr:col>
      <xdr:colOff>1466850</xdr:colOff>
      <xdr:row>4</xdr:row>
      <xdr:rowOff>904875</xdr:rowOff>
    </xdr:from>
    <xdr:to>
      <xdr:col>7</xdr:col>
      <xdr:colOff>1704975</xdr:colOff>
      <xdr:row>6</xdr:row>
      <xdr:rowOff>0</xdr:rowOff>
    </xdr:to>
    <xdr:sp macro="" textlink="">
      <xdr:nvSpPr>
        <xdr:cNvPr id="37698" name="AutoShape 1">
          <a:extLst>
            <a:ext uri="{FF2B5EF4-FFF2-40B4-BE49-F238E27FC236}">
              <a16:creationId xmlns:a16="http://schemas.microsoft.com/office/drawing/2014/main" id="{00000000-0008-0000-0400-000042930000}"/>
            </a:ext>
          </a:extLst>
        </xdr:cNvPr>
        <xdr:cNvSpPr>
          <a:spLocks noChangeArrowheads="1"/>
        </xdr:cNvSpPr>
      </xdr:nvSpPr>
      <xdr:spPr bwMode="auto">
        <a:xfrm rot="10800000" flipH="1" flipV="1">
          <a:off x="6524625" y="1990725"/>
          <a:ext cx="238125" cy="466725"/>
        </a:xfrm>
        <a:prstGeom prst="downArrow">
          <a:avLst>
            <a:gd name="adj1" fmla="val 50000"/>
            <a:gd name="adj2" fmla="val 24999"/>
          </a:avLst>
        </a:prstGeom>
        <a:solidFill>
          <a:srgbClr val="FFC000"/>
        </a:solidFill>
        <a:ln w="9525">
          <a:solidFill>
            <a:srgbClr val="FF0000"/>
          </a:solidFill>
          <a:miter lim="800000"/>
          <a:headEnd/>
          <a:tailEnd/>
        </a:ln>
      </xdr:spPr>
    </xdr:sp>
    <xdr:clientData/>
  </xdr:twoCellAnchor>
  <xdr:twoCellAnchor>
    <xdr:from>
      <xdr:col>5</xdr:col>
      <xdr:colOff>685800</xdr:colOff>
      <xdr:row>4</xdr:row>
      <xdr:rowOff>923925</xdr:rowOff>
    </xdr:from>
    <xdr:to>
      <xdr:col>6</xdr:col>
      <xdr:colOff>9525</xdr:colOff>
      <xdr:row>6</xdr:row>
      <xdr:rowOff>19050</xdr:rowOff>
    </xdr:to>
    <xdr:sp macro="" textlink="">
      <xdr:nvSpPr>
        <xdr:cNvPr id="37699" name="AutoShape 1">
          <a:extLst>
            <a:ext uri="{FF2B5EF4-FFF2-40B4-BE49-F238E27FC236}">
              <a16:creationId xmlns:a16="http://schemas.microsoft.com/office/drawing/2014/main" id="{00000000-0008-0000-0400-000043930000}"/>
            </a:ext>
          </a:extLst>
        </xdr:cNvPr>
        <xdr:cNvSpPr>
          <a:spLocks noChangeArrowheads="1"/>
        </xdr:cNvSpPr>
      </xdr:nvSpPr>
      <xdr:spPr bwMode="auto">
        <a:xfrm rot="10800000" flipH="1" flipV="1">
          <a:off x="3733800" y="2009775"/>
          <a:ext cx="238125" cy="466725"/>
        </a:xfrm>
        <a:prstGeom prst="downArrow">
          <a:avLst>
            <a:gd name="adj1" fmla="val 50000"/>
            <a:gd name="adj2" fmla="val 24999"/>
          </a:avLst>
        </a:prstGeom>
        <a:solidFill>
          <a:srgbClr val="FFC000"/>
        </a:solidFill>
        <a:ln w="9525">
          <a:solidFill>
            <a:srgbClr val="FF0000"/>
          </a:solidFill>
          <a:miter lim="800000"/>
          <a:headEnd/>
          <a:tailEnd/>
        </a:ln>
      </xdr:spPr>
    </xdr:sp>
    <xdr:clientData/>
  </xdr:twoCellAnchor>
  <xdr:twoCellAnchor>
    <xdr:from>
      <xdr:col>13</xdr:col>
      <xdr:colOff>971550</xdr:colOff>
      <xdr:row>3</xdr:row>
      <xdr:rowOff>76200</xdr:rowOff>
    </xdr:from>
    <xdr:to>
      <xdr:col>14</xdr:col>
      <xdr:colOff>180975</xdr:colOff>
      <xdr:row>3</xdr:row>
      <xdr:rowOff>323850</xdr:rowOff>
    </xdr:to>
    <xdr:sp macro="" textlink="">
      <xdr:nvSpPr>
        <xdr:cNvPr id="37700" name="AutoShape 1">
          <a:extLst>
            <a:ext uri="{FF2B5EF4-FFF2-40B4-BE49-F238E27FC236}">
              <a16:creationId xmlns:a16="http://schemas.microsoft.com/office/drawing/2014/main" id="{00000000-0008-0000-0400-000044930000}"/>
            </a:ext>
          </a:extLst>
        </xdr:cNvPr>
        <xdr:cNvSpPr>
          <a:spLocks noChangeArrowheads="1"/>
        </xdr:cNvSpPr>
      </xdr:nvSpPr>
      <xdr:spPr bwMode="auto">
        <a:xfrm rot="5400000" flipV="1">
          <a:off x="11153775" y="733425"/>
          <a:ext cx="247650" cy="323850"/>
        </a:xfrm>
        <a:prstGeom prst="downArrow">
          <a:avLst>
            <a:gd name="adj1" fmla="val 50000"/>
            <a:gd name="adj2" fmla="val 26559"/>
          </a:avLst>
        </a:prstGeom>
        <a:solidFill>
          <a:srgbClr val="FFC000"/>
        </a:solidFill>
        <a:ln w="9525">
          <a:solidFill>
            <a:srgbClr val="FF0000"/>
          </a:solidFill>
          <a:miter lim="800000"/>
          <a:headEnd/>
          <a:tailEnd/>
        </a:ln>
      </xdr:spPr>
    </xdr:sp>
    <xdr:clientData/>
  </xdr:twoCellAnchor>
  <xdr:twoCellAnchor>
    <xdr:from>
      <xdr:col>13</xdr:col>
      <xdr:colOff>1009650</xdr:colOff>
      <xdr:row>12</xdr:row>
      <xdr:rowOff>247650</xdr:rowOff>
    </xdr:from>
    <xdr:to>
      <xdr:col>14</xdr:col>
      <xdr:colOff>133350</xdr:colOff>
      <xdr:row>13</xdr:row>
      <xdr:rowOff>247650</xdr:rowOff>
    </xdr:to>
    <xdr:sp macro="" textlink="">
      <xdr:nvSpPr>
        <xdr:cNvPr id="37701" name="AutoShape 1">
          <a:extLst>
            <a:ext uri="{FF2B5EF4-FFF2-40B4-BE49-F238E27FC236}">
              <a16:creationId xmlns:a16="http://schemas.microsoft.com/office/drawing/2014/main" id="{00000000-0008-0000-0400-000045930000}"/>
            </a:ext>
          </a:extLst>
        </xdr:cNvPr>
        <xdr:cNvSpPr>
          <a:spLocks noChangeArrowheads="1"/>
        </xdr:cNvSpPr>
      </xdr:nvSpPr>
      <xdr:spPr bwMode="auto">
        <a:xfrm rot="10800000" flipH="1" flipV="1">
          <a:off x="11153775" y="4305300"/>
          <a:ext cx="238125" cy="266700"/>
        </a:xfrm>
        <a:prstGeom prst="downArrow">
          <a:avLst>
            <a:gd name="adj1" fmla="val 50000"/>
            <a:gd name="adj2" fmla="val 28062"/>
          </a:avLst>
        </a:prstGeom>
        <a:solidFill>
          <a:srgbClr val="FFC000"/>
        </a:solidFill>
        <a:ln w="9525">
          <a:solidFill>
            <a:srgbClr val="FF0000"/>
          </a:solidFill>
          <a:miter lim="800000"/>
          <a:headEnd/>
          <a:tailEnd/>
        </a:ln>
      </xdr:spPr>
    </xdr:sp>
    <xdr:clientData/>
  </xdr:twoCellAnchor>
  <xdr:twoCellAnchor>
    <xdr:from>
      <xdr:col>1</xdr:col>
      <xdr:colOff>142875</xdr:colOff>
      <xdr:row>0</xdr:row>
      <xdr:rowOff>85725</xdr:rowOff>
    </xdr:from>
    <xdr:to>
      <xdr:col>3</xdr:col>
      <xdr:colOff>416025</xdr:colOff>
      <xdr:row>1</xdr:row>
      <xdr:rowOff>9179</xdr:rowOff>
    </xdr:to>
    <xdr:sp macro="" textlink="">
      <xdr:nvSpPr>
        <xdr:cNvPr id="10" name="矢印: 五方向 9">
          <a:hlinkClick xmlns:r="http://schemas.openxmlformats.org/officeDocument/2006/relationships" r:id="rId1" tooltip="メインメニューに戻る！"/>
          <a:extLst>
            <a:ext uri="{FF2B5EF4-FFF2-40B4-BE49-F238E27FC236}">
              <a16:creationId xmlns:a16="http://schemas.microsoft.com/office/drawing/2014/main" id="{89998ADE-2326-46BF-A045-7AD189B3407B}"/>
            </a:ext>
          </a:extLst>
        </xdr:cNvPr>
        <xdr:cNvSpPr/>
      </xdr:nvSpPr>
      <xdr:spPr>
        <a:xfrm flipH="1">
          <a:off x="361950" y="85725"/>
          <a:ext cx="1587600" cy="285404"/>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twoCellAnchor>
    <xdr:from>
      <xdr:col>16</xdr:col>
      <xdr:colOff>4210050</xdr:colOff>
      <xdr:row>4</xdr:row>
      <xdr:rowOff>752475</xdr:rowOff>
    </xdr:from>
    <xdr:to>
      <xdr:col>16</xdr:col>
      <xdr:colOff>4448175</xdr:colOff>
      <xdr:row>5</xdr:row>
      <xdr:rowOff>19050</xdr:rowOff>
    </xdr:to>
    <xdr:sp macro="" textlink="">
      <xdr:nvSpPr>
        <xdr:cNvPr id="15" name="AutoShape 1">
          <a:extLst>
            <a:ext uri="{FF2B5EF4-FFF2-40B4-BE49-F238E27FC236}">
              <a16:creationId xmlns:a16="http://schemas.microsoft.com/office/drawing/2014/main" id="{7725ECF2-B9A0-4FFC-BA04-1AEA3C75CC08}"/>
            </a:ext>
          </a:extLst>
        </xdr:cNvPr>
        <xdr:cNvSpPr>
          <a:spLocks noChangeArrowheads="1"/>
        </xdr:cNvSpPr>
      </xdr:nvSpPr>
      <xdr:spPr bwMode="auto">
        <a:xfrm rot="10800000" flipH="1" flipV="1">
          <a:off x="16973550" y="1838325"/>
          <a:ext cx="238125" cy="247650"/>
        </a:xfrm>
        <a:prstGeom prst="downArrow">
          <a:avLst>
            <a:gd name="adj1" fmla="val 50000"/>
            <a:gd name="adj2" fmla="val 28061"/>
          </a:avLst>
        </a:prstGeom>
        <a:solidFill>
          <a:srgbClr val="FFC000"/>
        </a:solidFill>
        <a:ln w="9525">
          <a:solidFill>
            <a:srgbClr val="FF0000"/>
          </a:solidFill>
          <a:miter lim="800000"/>
          <a:headEnd/>
          <a:tailEnd/>
        </a:ln>
      </xdr:spPr>
    </xdr:sp>
    <xdr:clientData/>
  </xdr:twoCellAnchor>
  <xdr:twoCellAnchor editAs="oneCell">
    <xdr:from>
      <xdr:col>16</xdr:col>
      <xdr:colOff>38100</xdr:colOff>
      <xdr:row>30</xdr:row>
      <xdr:rowOff>0</xdr:rowOff>
    </xdr:from>
    <xdr:to>
      <xdr:col>16</xdr:col>
      <xdr:colOff>5915025</xdr:colOff>
      <xdr:row>48</xdr:row>
      <xdr:rowOff>19050</xdr:rowOff>
    </xdr:to>
    <xdr:pic>
      <xdr:nvPicPr>
        <xdr:cNvPr id="17" name="図 10" descr="http://www5.kcn.ne.jp/~y-roumu/image30.jpg">
          <a:extLst>
            <a:ext uri="{FF2B5EF4-FFF2-40B4-BE49-F238E27FC236}">
              <a16:creationId xmlns:a16="http://schemas.microsoft.com/office/drawing/2014/main" id="{325AD112-6E61-497E-B909-EEE92CB0B9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01600" y="9077325"/>
          <a:ext cx="5876925" cy="481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990600</xdr:colOff>
      <xdr:row>27</xdr:row>
      <xdr:rowOff>76200</xdr:rowOff>
    </xdr:from>
    <xdr:to>
      <xdr:col>14</xdr:col>
      <xdr:colOff>114300</xdr:colOff>
      <xdr:row>28</xdr:row>
      <xdr:rowOff>76200</xdr:rowOff>
    </xdr:to>
    <xdr:sp macro="" textlink="">
      <xdr:nvSpPr>
        <xdr:cNvPr id="18" name="AutoShape 1">
          <a:extLst>
            <a:ext uri="{FF2B5EF4-FFF2-40B4-BE49-F238E27FC236}">
              <a16:creationId xmlns:a16="http://schemas.microsoft.com/office/drawing/2014/main" id="{F224FED0-EDAB-4820-AACD-DF77454C37E3}"/>
            </a:ext>
          </a:extLst>
        </xdr:cNvPr>
        <xdr:cNvSpPr>
          <a:spLocks noChangeArrowheads="1"/>
        </xdr:cNvSpPr>
      </xdr:nvSpPr>
      <xdr:spPr bwMode="auto">
        <a:xfrm rot="10800000" flipH="1" flipV="1">
          <a:off x="11134725" y="8134350"/>
          <a:ext cx="238125" cy="266700"/>
        </a:xfrm>
        <a:prstGeom prst="downArrow">
          <a:avLst>
            <a:gd name="adj1" fmla="val 50000"/>
            <a:gd name="adj2" fmla="val 28062"/>
          </a:avLst>
        </a:prstGeom>
        <a:solidFill>
          <a:srgbClr val="FFC000"/>
        </a:solidFill>
        <a:ln w="9525">
          <a:solidFill>
            <a:srgbClr val="FF0000"/>
          </a:solidFill>
          <a:miter lim="800000"/>
          <a:headEnd/>
          <a:tailEnd/>
        </a:ln>
      </xdr:spPr>
    </xdr:sp>
    <xdr:clientData/>
  </xdr:twoCellAnchor>
  <xdr:twoCellAnchor>
    <xdr:from>
      <xdr:col>13</xdr:col>
      <xdr:colOff>121920</xdr:colOff>
      <xdr:row>21</xdr:row>
      <xdr:rowOff>68580</xdr:rowOff>
    </xdr:from>
    <xdr:to>
      <xdr:col>16</xdr:col>
      <xdr:colOff>1097280</xdr:colOff>
      <xdr:row>24</xdr:row>
      <xdr:rowOff>67945</xdr:rowOff>
    </xdr:to>
    <xdr:sp macro="" textlink="">
      <xdr:nvSpPr>
        <xdr:cNvPr id="2" name="四角形吹き出し 3">
          <a:extLst>
            <a:ext uri="{FF2B5EF4-FFF2-40B4-BE49-F238E27FC236}">
              <a16:creationId xmlns:a16="http://schemas.microsoft.com/office/drawing/2014/main" id="{78BC742B-E556-338E-623D-CAE420B42CB8}"/>
            </a:ext>
          </a:extLst>
        </xdr:cNvPr>
        <xdr:cNvSpPr/>
      </xdr:nvSpPr>
      <xdr:spPr>
        <a:xfrm>
          <a:off x="9258300" y="6728460"/>
          <a:ext cx="3337560" cy="799465"/>
        </a:xfrm>
        <a:prstGeom prst="wedgeRectCallout">
          <a:avLst>
            <a:gd name="adj1" fmla="val -59820"/>
            <a:gd name="adj2" fmla="val 55013"/>
          </a:avLst>
        </a:prstGeom>
        <a:solidFill>
          <a:sysClr val="window" lastClr="FFFFFF"/>
        </a:solidFill>
        <a:ln w="25400" cap="flat" cmpd="sng" algn="ctr">
          <a:solidFill>
            <a:srgbClr val="F79646"/>
          </a:solidFill>
          <a:prstDash val="solid"/>
        </a:ln>
        <a:effectLst/>
      </xdr:spPr>
      <xdr:txBody>
        <a:bodyPr wrap="square" rtlCol="0" anchor="t">
          <a:noAutofit/>
        </a:bodyPr>
        <a:lstStyle/>
        <a:p>
          <a:pPr algn="just">
            <a:buNone/>
          </a:pPr>
          <a:r>
            <a:rPr lang="ja-JP" sz="1100" b="1" kern="100">
              <a:solidFill>
                <a:srgbClr val="FF0000"/>
              </a:solidFill>
              <a:effectLst/>
              <a:latin typeface="Calibri" panose="020F0502020204030204" pitchFamily="34" charset="0"/>
              <a:ea typeface="ＭＳ 明朝" panose="02020609040205080304" pitchFamily="17" charset="-128"/>
              <a:cs typeface="+mn-cs"/>
            </a:rPr>
            <a:t>この「お試し無料版」では、行番号２５以降のセル入力が制限されています。</a:t>
          </a:r>
          <a:endParaRPr 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buNone/>
          </a:pPr>
          <a:r>
            <a:rPr lang="ja-JP" sz="1100" b="1" u="sng" kern="100">
              <a:solidFill>
                <a:srgbClr val="0000CC"/>
              </a:solidFill>
              <a:effectLst/>
              <a:latin typeface="Calibri" panose="020F0502020204030204" pitchFamily="34" charset="0"/>
              <a:ea typeface="ＭＳ 明朝" panose="02020609040205080304" pitchFamily="17" charset="-128"/>
              <a:cs typeface="+mn-cs"/>
            </a:rPr>
            <a:t>制限のない【有料版】のご購入をご検討ください。</a:t>
          </a:r>
          <a:endParaRPr 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228600</xdr:colOff>
      <xdr:row>0</xdr:row>
      <xdr:rowOff>95250</xdr:rowOff>
    </xdr:from>
    <xdr:to>
      <xdr:col>3</xdr:col>
      <xdr:colOff>568425</xdr:colOff>
      <xdr:row>0</xdr:row>
      <xdr:rowOff>380654</xdr:rowOff>
    </xdr:to>
    <xdr:sp macro="" textlink="">
      <xdr:nvSpPr>
        <xdr:cNvPr id="2" name="矢印: 五方向 1">
          <a:hlinkClick xmlns:r="http://schemas.openxmlformats.org/officeDocument/2006/relationships" r:id="rId1" tooltip="メインメニューに戻る！"/>
          <a:extLst>
            <a:ext uri="{FF2B5EF4-FFF2-40B4-BE49-F238E27FC236}">
              <a16:creationId xmlns:a16="http://schemas.microsoft.com/office/drawing/2014/main" id="{0ECB066B-3239-4011-830E-CC79BB79F8F7}"/>
            </a:ext>
          </a:extLst>
        </xdr:cNvPr>
        <xdr:cNvSpPr/>
      </xdr:nvSpPr>
      <xdr:spPr>
        <a:xfrm flipH="1">
          <a:off x="361950" y="95250"/>
          <a:ext cx="1587600" cy="285404"/>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5149-2797-4BF3-9667-0DC359B6BE1E}">
  <sheetPr>
    <tabColor rgb="FF0000CC"/>
  </sheetPr>
  <dimension ref="B2:J33"/>
  <sheetViews>
    <sheetView showGridLines="0" tabSelected="1" workbookViewId="0">
      <selection activeCell="A2" sqref="A2"/>
    </sheetView>
  </sheetViews>
  <sheetFormatPr defaultColWidth="9" defaultRowHeight="13.2"/>
  <cols>
    <col min="1" max="1" width="4.6640625" style="2" customWidth="1"/>
    <col min="2" max="2" width="25.6640625" style="2" customWidth="1"/>
    <col min="3" max="3" width="7.6640625" style="2" customWidth="1"/>
    <col min="4" max="4" width="25.6640625" style="2" customWidth="1"/>
    <col min="5" max="5" width="7.6640625" style="2" customWidth="1"/>
    <col min="6" max="6" width="25.6640625" style="2" customWidth="1"/>
    <col min="7" max="7" width="26.44140625" style="2" customWidth="1"/>
    <col min="8" max="8" width="33.6640625" style="2" customWidth="1"/>
    <col min="9" max="9" width="4.6640625" style="2" customWidth="1"/>
    <col min="10" max="10" width="25.6640625" style="2" customWidth="1"/>
    <col min="11" max="16384" width="9" style="2"/>
  </cols>
  <sheetData>
    <row r="2" spans="2:10" ht="19.2">
      <c r="C2" s="180"/>
      <c r="D2" s="180" t="s">
        <v>334</v>
      </c>
      <c r="E2" s="180"/>
      <c r="F2" s="180"/>
      <c r="G2" s="80"/>
      <c r="H2" s="80"/>
      <c r="I2" s="180"/>
    </row>
    <row r="3" spans="2:10" ht="24.75" customHeight="1">
      <c r="B3" s="333" t="s">
        <v>206</v>
      </c>
      <c r="C3" s="80"/>
      <c r="D3" s="80"/>
      <c r="E3" s="80"/>
      <c r="F3" s="80"/>
      <c r="G3" s="80"/>
      <c r="H3" s="80"/>
      <c r="I3" s="80"/>
      <c r="J3" s="80"/>
    </row>
    <row r="4" spans="2:10" ht="21.75" customHeight="1">
      <c r="B4" s="334" t="s">
        <v>207</v>
      </c>
      <c r="C4" s="80"/>
      <c r="D4" s="334" t="s">
        <v>207</v>
      </c>
      <c r="G4" s="80"/>
      <c r="H4" s="346"/>
      <c r="I4" s="80"/>
    </row>
    <row r="5" spans="2:10" ht="28.5" customHeight="1">
      <c r="B5" s="335"/>
      <c r="C5" s="80"/>
      <c r="D5" s="335"/>
      <c r="E5" s="345" t="s">
        <v>233</v>
      </c>
      <c r="G5" s="80"/>
      <c r="H5" s="80"/>
      <c r="I5" s="80"/>
    </row>
    <row r="6" spans="2:10" ht="28.5" customHeight="1">
      <c r="B6" s="80"/>
      <c r="C6" s="80"/>
      <c r="D6" s="80"/>
      <c r="E6" s="80"/>
      <c r="F6" s="80"/>
      <c r="G6" s="80"/>
      <c r="H6" s="80"/>
      <c r="I6" s="80"/>
    </row>
    <row r="7" spans="2:10" ht="28.5" customHeight="1">
      <c r="B7" s="80"/>
      <c r="C7" s="80"/>
      <c r="D7" s="80"/>
      <c r="E7" s="80"/>
      <c r="F7" s="80"/>
      <c r="G7" s="80"/>
      <c r="I7" s="80"/>
    </row>
    <row r="8" spans="2:10" ht="28.5" customHeight="1">
      <c r="B8" s="80"/>
      <c r="C8" s="80"/>
      <c r="D8" s="80"/>
      <c r="E8" s="80"/>
      <c r="F8" s="80"/>
      <c r="G8" s="80"/>
      <c r="I8" s="80"/>
    </row>
    <row r="9" spans="2:10" ht="28.5" customHeight="1">
      <c r="B9" s="80"/>
      <c r="C9" s="80"/>
      <c r="D9" s="80"/>
      <c r="E9" s="80"/>
      <c r="F9" s="80"/>
      <c r="I9" s="80"/>
    </row>
    <row r="10" spans="2:10" ht="28.5" customHeight="1">
      <c r="B10" s="80"/>
      <c r="C10" s="80"/>
      <c r="D10" s="80"/>
      <c r="E10" s="80"/>
      <c r="F10" s="80"/>
      <c r="G10" s="80"/>
      <c r="H10" s="80"/>
      <c r="I10" s="80"/>
    </row>
    <row r="11" spans="2:10" ht="28.5" customHeight="1">
      <c r="B11" s="80"/>
      <c r="C11" s="80"/>
      <c r="D11" s="80"/>
      <c r="E11" s="80"/>
      <c r="F11" s="80"/>
      <c r="G11" s="80"/>
      <c r="H11" s="80"/>
      <c r="I11" s="80"/>
    </row>
    <row r="12" spans="2:10" ht="28.5" customHeight="1">
      <c r="B12" s="80"/>
      <c r="C12" s="80"/>
      <c r="D12" s="80"/>
      <c r="E12" s="80"/>
      <c r="F12" s="80"/>
      <c r="G12" s="80"/>
      <c r="H12" s="80"/>
      <c r="I12" s="80"/>
    </row>
    <row r="13" spans="2:10" ht="39.9" customHeight="1">
      <c r="B13" s="80"/>
      <c r="C13" s="80"/>
      <c r="D13" s="80"/>
      <c r="E13" s="80"/>
      <c r="F13" s="80"/>
      <c r="G13" s="80"/>
      <c r="H13" s="80"/>
      <c r="I13" s="80"/>
    </row>
    <row r="14" spans="2:10" ht="9.9" customHeight="1">
      <c r="B14" s="80"/>
      <c r="C14" s="80"/>
      <c r="D14" s="80"/>
      <c r="E14" s="80"/>
      <c r="F14" s="80"/>
      <c r="G14" s="80"/>
      <c r="H14" s="80"/>
      <c r="I14" s="80"/>
    </row>
    <row r="15" spans="2:10" ht="39.9" customHeight="1">
      <c r="B15" s="80"/>
      <c r="C15" s="80"/>
      <c r="D15" s="80"/>
      <c r="E15" s="80"/>
      <c r="F15" s="80"/>
      <c r="G15" s="80"/>
      <c r="H15" s="80"/>
      <c r="I15" s="80"/>
    </row>
    <row r="16" spans="2:10" ht="9.9" customHeight="1">
      <c r="B16" s="80"/>
      <c r="C16" s="80"/>
      <c r="D16" s="336"/>
      <c r="E16" s="80"/>
      <c r="F16" s="80"/>
      <c r="G16" s="80"/>
      <c r="H16" s="80"/>
      <c r="I16" s="80"/>
    </row>
    <row r="17" spans="2:9" ht="39.9" customHeight="1">
      <c r="B17" s="80"/>
      <c r="C17" s="80"/>
      <c r="D17" s="80"/>
      <c r="F17" s="332"/>
      <c r="G17" s="80"/>
      <c r="H17" s="80"/>
      <c r="I17" s="80"/>
    </row>
    <row r="18" spans="2:9" ht="9.9" customHeight="1">
      <c r="B18" s="80"/>
      <c r="C18" s="80"/>
      <c r="D18" s="80"/>
      <c r="E18" s="80"/>
      <c r="F18" s="80"/>
      <c r="G18" s="80"/>
      <c r="H18" s="80"/>
      <c r="I18" s="80"/>
    </row>
    <row r="19" spans="2:9" ht="39.9" customHeight="1">
      <c r="B19" s="80"/>
      <c r="C19" s="80"/>
      <c r="D19" s="80"/>
      <c r="E19" s="80"/>
      <c r="F19" s="80"/>
      <c r="G19" s="80"/>
      <c r="H19" s="80"/>
      <c r="I19" s="80"/>
    </row>
    <row r="20" spans="2:9" ht="13.5" customHeight="1"/>
    <row r="21" spans="2:9" ht="39.9" customHeight="1"/>
    <row r="22" spans="2:9" ht="13.5" customHeight="1">
      <c r="D22" s="337"/>
    </row>
    <row r="23" spans="2:9" ht="39.9" customHeight="1"/>
    <row r="24" spans="2:9" ht="13.5" customHeight="1"/>
    <row r="25" spans="2:9" ht="39.9" customHeight="1"/>
    <row r="26" spans="2:9" ht="13.5" customHeight="1"/>
    <row r="27" spans="2:9" ht="39.9" customHeight="1"/>
    <row r="28" spans="2:9" ht="39.9" customHeight="1"/>
    <row r="29" spans="2:9" ht="39.9" customHeight="1"/>
    <row r="30" spans="2:9" ht="39.9" customHeight="1"/>
    <row r="31" spans="2:9" ht="39.9" customHeight="1"/>
    <row r="32" spans="2:9" ht="39.9" customHeight="1"/>
    <row r="33" ht="39.9" customHeight="1"/>
  </sheetData>
  <phoneticPr fontId="5"/>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FF"/>
    <pageSetUpPr autoPageBreaks="0"/>
  </sheetPr>
  <dimension ref="B2:F125"/>
  <sheetViews>
    <sheetView showGridLines="0" zoomScaleNormal="100" workbookViewId="0">
      <pane xSplit="2" ySplit="7" topLeftCell="C8" activePane="bottomRight" state="frozen"/>
      <selection pane="topRight" activeCell="C1" sqref="C1"/>
      <selection pane="bottomLeft" activeCell="A6" sqref="A6"/>
      <selection pane="bottomRight" activeCell="H8" sqref="H8"/>
    </sheetView>
  </sheetViews>
  <sheetFormatPr defaultRowHeight="13.2"/>
  <cols>
    <col min="1" max="1" width="2.6640625" style="2" customWidth="1"/>
    <col min="2" max="2" width="5.77734375" style="2" customWidth="1"/>
    <col min="3" max="5" width="22.6640625" style="2" customWidth="1"/>
    <col min="6" max="6" width="2.88671875" style="2" customWidth="1"/>
    <col min="7" max="243" width="9" style="2"/>
    <col min="244" max="244" width="2.6640625" style="2" customWidth="1"/>
    <col min="245" max="245" width="5.77734375" style="2" customWidth="1"/>
    <col min="246" max="246" width="23.77734375" style="2" customWidth="1"/>
    <col min="247" max="247" width="3.44140625" style="2" customWidth="1"/>
    <col min="248" max="248" width="2.88671875" style="2" customWidth="1"/>
    <col min="249" max="499" width="9" style="2"/>
    <col min="500" max="500" width="2.6640625" style="2" customWidth="1"/>
    <col min="501" max="501" width="5.77734375" style="2" customWidth="1"/>
    <col min="502" max="502" width="23.77734375" style="2" customWidth="1"/>
    <col min="503" max="503" width="3.44140625" style="2" customWidth="1"/>
    <col min="504" max="504" width="2.88671875" style="2" customWidth="1"/>
    <col min="505" max="755" width="9" style="2"/>
    <col min="756" max="756" width="2.6640625" style="2" customWidth="1"/>
    <col min="757" max="757" width="5.77734375" style="2" customWidth="1"/>
    <col min="758" max="758" width="23.77734375" style="2" customWidth="1"/>
    <col min="759" max="759" width="3.44140625" style="2" customWidth="1"/>
    <col min="760" max="760" width="2.88671875" style="2" customWidth="1"/>
    <col min="761" max="1011" width="9" style="2"/>
    <col min="1012" max="1012" width="2.6640625" style="2" customWidth="1"/>
    <col min="1013" max="1013" width="5.77734375" style="2" customWidth="1"/>
    <col min="1014" max="1014" width="23.77734375" style="2" customWidth="1"/>
    <col min="1015" max="1015" width="3.44140625" style="2" customWidth="1"/>
    <col min="1016" max="1016" width="2.88671875" style="2" customWidth="1"/>
    <col min="1017" max="1267" width="9" style="2"/>
    <col min="1268" max="1268" width="2.6640625" style="2" customWidth="1"/>
    <col min="1269" max="1269" width="5.77734375" style="2" customWidth="1"/>
    <col min="1270" max="1270" width="23.77734375" style="2" customWidth="1"/>
    <col min="1271" max="1271" width="3.44140625" style="2" customWidth="1"/>
    <col min="1272" max="1272" width="2.88671875" style="2" customWidth="1"/>
    <col min="1273" max="1523" width="9" style="2"/>
    <col min="1524" max="1524" width="2.6640625" style="2" customWidth="1"/>
    <col min="1525" max="1525" width="5.77734375" style="2" customWidth="1"/>
    <col min="1526" max="1526" width="23.77734375" style="2" customWidth="1"/>
    <col min="1527" max="1527" width="3.44140625" style="2" customWidth="1"/>
    <col min="1528" max="1528" width="2.88671875" style="2" customWidth="1"/>
    <col min="1529" max="1779" width="9" style="2"/>
    <col min="1780" max="1780" width="2.6640625" style="2" customWidth="1"/>
    <col min="1781" max="1781" width="5.77734375" style="2" customWidth="1"/>
    <col min="1782" max="1782" width="23.77734375" style="2" customWidth="1"/>
    <col min="1783" max="1783" width="3.44140625" style="2" customWidth="1"/>
    <col min="1784" max="1784" width="2.88671875" style="2" customWidth="1"/>
    <col min="1785" max="2035" width="9" style="2"/>
    <col min="2036" max="2036" width="2.6640625" style="2" customWidth="1"/>
    <col min="2037" max="2037" width="5.77734375" style="2" customWidth="1"/>
    <col min="2038" max="2038" width="23.77734375" style="2" customWidth="1"/>
    <col min="2039" max="2039" width="3.44140625" style="2" customWidth="1"/>
    <col min="2040" max="2040" width="2.88671875" style="2" customWidth="1"/>
    <col min="2041" max="2291" width="9" style="2"/>
    <col min="2292" max="2292" width="2.6640625" style="2" customWidth="1"/>
    <col min="2293" max="2293" width="5.77734375" style="2" customWidth="1"/>
    <col min="2294" max="2294" width="23.77734375" style="2" customWidth="1"/>
    <col min="2295" max="2295" width="3.44140625" style="2" customWidth="1"/>
    <col min="2296" max="2296" width="2.88671875" style="2" customWidth="1"/>
    <col min="2297" max="2547" width="9" style="2"/>
    <col min="2548" max="2548" width="2.6640625" style="2" customWidth="1"/>
    <col min="2549" max="2549" width="5.77734375" style="2" customWidth="1"/>
    <col min="2550" max="2550" width="23.77734375" style="2" customWidth="1"/>
    <col min="2551" max="2551" width="3.44140625" style="2" customWidth="1"/>
    <col min="2552" max="2552" width="2.88671875" style="2" customWidth="1"/>
    <col min="2553" max="2803" width="9" style="2"/>
    <col min="2804" max="2804" width="2.6640625" style="2" customWidth="1"/>
    <col min="2805" max="2805" width="5.77734375" style="2" customWidth="1"/>
    <col min="2806" max="2806" width="23.77734375" style="2" customWidth="1"/>
    <col min="2807" max="2807" width="3.44140625" style="2" customWidth="1"/>
    <col min="2808" max="2808" width="2.88671875" style="2" customWidth="1"/>
    <col min="2809" max="3059" width="9" style="2"/>
    <col min="3060" max="3060" width="2.6640625" style="2" customWidth="1"/>
    <col min="3061" max="3061" width="5.77734375" style="2" customWidth="1"/>
    <col min="3062" max="3062" width="23.77734375" style="2" customWidth="1"/>
    <col min="3063" max="3063" width="3.44140625" style="2" customWidth="1"/>
    <col min="3064" max="3064" width="2.88671875" style="2" customWidth="1"/>
    <col min="3065" max="3315" width="9" style="2"/>
    <col min="3316" max="3316" width="2.6640625" style="2" customWidth="1"/>
    <col min="3317" max="3317" width="5.77734375" style="2" customWidth="1"/>
    <col min="3318" max="3318" width="23.77734375" style="2" customWidth="1"/>
    <col min="3319" max="3319" width="3.44140625" style="2" customWidth="1"/>
    <col min="3320" max="3320" width="2.88671875" style="2" customWidth="1"/>
    <col min="3321" max="3571" width="9" style="2"/>
    <col min="3572" max="3572" width="2.6640625" style="2" customWidth="1"/>
    <col min="3573" max="3573" width="5.77734375" style="2" customWidth="1"/>
    <col min="3574" max="3574" width="23.77734375" style="2" customWidth="1"/>
    <col min="3575" max="3575" width="3.44140625" style="2" customWidth="1"/>
    <col min="3576" max="3576" width="2.88671875" style="2" customWidth="1"/>
    <col min="3577" max="3827" width="9" style="2"/>
    <col min="3828" max="3828" width="2.6640625" style="2" customWidth="1"/>
    <col min="3829" max="3829" width="5.77734375" style="2" customWidth="1"/>
    <col min="3830" max="3830" width="23.77734375" style="2" customWidth="1"/>
    <col min="3831" max="3831" width="3.44140625" style="2" customWidth="1"/>
    <col min="3832" max="3832" width="2.88671875" style="2" customWidth="1"/>
    <col min="3833" max="4083" width="9" style="2"/>
    <col min="4084" max="4084" width="2.6640625" style="2" customWidth="1"/>
    <col min="4085" max="4085" width="5.77734375" style="2" customWidth="1"/>
    <col min="4086" max="4086" width="23.77734375" style="2" customWidth="1"/>
    <col min="4087" max="4087" width="3.44140625" style="2" customWidth="1"/>
    <col min="4088" max="4088" width="2.88671875" style="2" customWidth="1"/>
    <col min="4089" max="4339" width="9" style="2"/>
    <col min="4340" max="4340" width="2.6640625" style="2" customWidth="1"/>
    <col min="4341" max="4341" width="5.77734375" style="2" customWidth="1"/>
    <col min="4342" max="4342" width="23.77734375" style="2" customWidth="1"/>
    <col min="4343" max="4343" width="3.44140625" style="2" customWidth="1"/>
    <col min="4344" max="4344" width="2.88671875" style="2" customWidth="1"/>
    <col min="4345" max="4595" width="9" style="2"/>
    <col min="4596" max="4596" width="2.6640625" style="2" customWidth="1"/>
    <col min="4597" max="4597" width="5.77734375" style="2" customWidth="1"/>
    <col min="4598" max="4598" width="23.77734375" style="2" customWidth="1"/>
    <col min="4599" max="4599" width="3.44140625" style="2" customWidth="1"/>
    <col min="4600" max="4600" width="2.88671875" style="2" customWidth="1"/>
    <col min="4601" max="4851" width="9" style="2"/>
    <col min="4852" max="4852" width="2.6640625" style="2" customWidth="1"/>
    <col min="4853" max="4853" width="5.77734375" style="2" customWidth="1"/>
    <col min="4854" max="4854" width="23.77734375" style="2" customWidth="1"/>
    <col min="4855" max="4855" width="3.44140625" style="2" customWidth="1"/>
    <col min="4856" max="4856" width="2.88671875" style="2" customWidth="1"/>
    <col min="4857" max="5107" width="9" style="2"/>
    <col min="5108" max="5108" width="2.6640625" style="2" customWidth="1"/>
    <col min="5109" max="5109" width="5.77734375" style="2" customWidth="1"/>
    <col min="5110" max="5110" width="23.77734375" style="2" customWidth="1"/>
    <col min="5111" max="5111" width="3.44140625" style="2" customWidth="1"/>
    <col min="5112" max="5112" width="2.88671875" style="2" customWidth="1"/>
    <col min="5113" max="5363" width="9" style="2"/>
    <col min="5364" max="5364" width="2.6640625" style="2" customWidth="1"/>
    <col min="5365" max="5365" width="5.77734375" style="2" customWidth="1"/>
    <col min="5366" max="5366" width="23.77734375" style="2" customWidth="1"/>
    <col min="5367" max="5367" width="3.44140625" style="2" customWidth="1"/>
    <col min="5368" max="5368" width="2.88671875" style="2" customWidth="1"/>
    <col min="5369" max="5619" width="9" style="2"/>
    <col min="5620" max="5620" width="2.6640625" style="2" customWidth="1"/>
    <col min="5621" max="5621" width="5.77734375" style="2" customWidth="1"/>
    <col min="5622" max="5622" width="23.77734375" style="2" customWidth="1"/>
    <col min="5623" max="5623" width="3.44140625" style="2" customWidth="1"/>
    <col min="5624" max="5624" width="2.88671875" style="2" customWidth="1"/>
    <col min="5625" max="5875" width="9" style="2"/>
    <col min="5876" max="5876" width="2.6640625" style="2" customWidth="1"/>
    <col min="5877" max="5877" width="5.77734375" style="2" customWidth="1"/>
    <col min="5878" max="5878" width="23.77734375" style="2" customWidth="1"/>
    <col min="5879" max="5879" width="3.44140625" style="2" customWidth="1"/>
    <col min="5880" max="5880" width="2.88671875" style="2" customWidth="1"/>
    <col min="5881" max="6131" width="9" style="2"/>
    <col min="6132" max="6132" width="2.6640625" style="2" customWidth="1"/>
    <col min="6133" max="6133" width="5.77734375" style="2" customWidth="1"/>
    <col min="6134" max="6134" width="23.77734375" style="2" customWidth="1"/>
    <col min="6135" max="6135" width="3.44140625" style="2" customWidth="1"/>
    <col min="6136" max="6136" width="2.88671875" style="2" customWidth="1"/>
    <col min="6137" max="6387" width="9" style="2"/>
    <col min="6388" max="6388" width="2.6640625" style="2" customWidth="1"/>
    <col min="6389" max="6389" width="5.77734375" style="2" customWidth="1"/>
    <col min="6390" max="6390" width="23.77734375" style="2" customWidth="1"/>
    <col min="6391" max="6391" width="3.44140625" style="2" customWidth="1"/>
    <col min="6392" max="6392" width="2.88671875" style="2" customWidth="1"/>
    <col min="6393" max="6643" width="9" style="2"/>
    <col min="6644" max="6644" width="2.6640625" style="2" customWidth="1"/>
    <col min="6645" max="6645" width="5.77734375" style="2" customWidth="1"/>
    <col min="6646" max="6646" width="23.77734375" style="2" customWidth="1"/>
    <col min="6647" max="6647" width="3.44140625" style="2" customWidth="1"/>
    <col min="6648" max="6648" width="2.88671875" style="2" customWidth="1"/>
    <col min="6649" max="6899" width="9" style="2"/>
    <col min="6900" max="6900" width="2.6640625" style="2" customWidth="1"/>
    <col min="6901" max="6901" width="5.77734375" style="2" customWidth="1"/>
    <col min="6902" max="6902" width="23.77734375" style="2" customWidth="1"/>
    <col min="6903" max="6903" width="3.44140625" style="2" customWidth="1"/>
    <col min="6904" max="6904" width="2.88671875" style="2" customWidth="1"/>
    <col min="6905" max="7155" width="9" style="2"/>
    <col min="7156" max="7156" width="2.6640625" style="2" customWidth="1"/>
    <col min="7157" max="7157" width="5.77734375" style="2" customWidth="1"/>
    <col min="7158" max="7158" width="23.77734375" style="2" customWidth="1"/>
    <col min="7159" max="7159" width="3.44140625" style="2" customWidth="1"/>
    <col min="7160" max="7160" width="2.88671875" style="2" customWidth="1"/>
    <col min="7161" max="7411" width="9" style="2"/>
    <col min="7412" max="7412" width="2.6640625" style="2" customWidth="1"/>
    <col min="7413" max="7413" width="5.77734375" style="2" customWidth="1"/>
    <col min="7414" max="7414" width="23.77734375" style="2" customWidth="1"/>
    <col min="7415" max="7415" width="3.44140625" style="2" customWidth="1"/>
    <col min="7416" max="7416" width="2.88671875" style="2" customWidth="1"/>
    <col min="7417" max="7667" width="9" style="2"/>
    <col min="7668" max="7668" width="2.6640625" style="2" customWidth="1"/>
    <col min="7669" max="7669" width="5.77734375" style="2" customWidth="1"/>
    <col min="7670" max="7670" width="23.77734375" style="2" customWidth="1"/>
    <col min="7671" max="7671" width="3.44140625" style="2" customWidth="1"/>
    <col min="7672" max="7672" width="2.88671875" style="2" customWidth="1"/>
    <col min="7673" max="7923" width="9" style="2"/>
    <col min="7924" max="7924" width="2.6640625" style="2" customWidth="1"/>
    <col min="7925" max="7925" width="5.77734375" style="2" customWidth="1"/>
    <col min="7926" max="7926" width="23.77734375" style="2" customWidth="1"/>
    <col min="7927" max="7927" width="3.44140625" style="2" customWidth="1"/>
    <col min="7928" max="7928" width="2.88671875" style="2" customWidth="1"/>
    <col min="7929" max="8179" width="9" style="2"/>
    <col min="8180" max="8180" width="2.6640625" style="2" customWidth="1"/>
    <col min="8181" max="8181" width="5.77734375" style="2" customWidth="1"/>
    <col min="8182" max="8182" width="23.77734375" style="2" customWidth="1"/>
    <col min="8183" max="8183" width="3.44140625" style="2" customWidth="1"/>
    <col min="8184" max="8184" width="2.88671875" style="2" customWidth="1"/>
    <col min="8185" max="8435" width="9" style="2"/>
    <col min="8436" max="8436" width="2.6640625" style="2" customWidth="1"/>
    <col min="8437" max="8437" width="5.77734375" style="2" customWidth="1"/>
    <col min="8438" max="8438" width="23.77734375" style="2" customWidth="1"/>
    <col min="8439" max="8439" width="3.44140625" style="2" customWidth="1"/>
    <col min="8440" max="8440" width="2.88671875" style="2" customWidth="1"/>
    <col min="8441" max="8691" width="9" style="2"/>
    <col min="8692" max="8692" width="2.6640625" style="2" customWidth="1"/>
    <col min="8693" max="8693" width="5.77734375" style="2" customWidth="1"/>
    <col min="8694" max="8694" width="23.77734375" style="2" customWidth="1"/>
    <col min="8695" max="8695" width="3.44140625" style="2" customWidth="1"/>
    <col min="8696" max="8696" width="2.88671875" style="2" customWidth="1"/>
    <col min="8697" max="8947" width="9" style="2"/>
    <col min="8948" max="8948" width="2.6640625" style="2" customWidth="1"/>
    <col min="8949" max="8949" width="5.77734375" style="2" customWidth="1"/>
    <col min="8950" max="8950" width="23.77734375" style="2" customWidth="1"/>
    <col min="8951" max="8951" width="3.44140625" style="2" customWidth="1"/>
    <col min="8952" max="8952" width="2.88671875" style="2" customWidth="1"/>
    <col min="8953" max="9203" width="9" style="2"/>
    <col min="9204" max="9204" width="2.6640625" style="2" customWidth="1"/>
    <col min="9205" max="9205" width="5.77734375" style="2" customWidth="1"/>
    <col min="9206" max="9206" width="23.77734375" style="2" customWidth="1"/>
    <col min="9207" max="9207" width="3.44140625" style="2" customWidth="1"/>
    <col min="9208" max="9208" width="2.88671875" style="2" customWidth="1"/>
    <col min="9209" max="9459" width="9" style="2"/>
    <col min="9460" max="9460" width="2.6640625" style="2" customWidth="1"/>
    <col min="9461" max="9461" width="5.77734375" style="2" customWidth="1"/>
    <col min="9462" max="9462" width="23.77734375" style="2" customWidth="1"/>
    <col min="9463" max="9463" width="3.44140625" style="2" customWidth="1"/>
    <col min="9464" max="9464" width="2.88671875" style="2" customWidth="1"/>
    <col min="9465" max="9715" width="9" style="2"/>
    <col min="9716" max="9716" width="2.6640625" style="2" customWidth="1"/>
    <col min="9717" max="9717" width="5.77734375" style="2" customWidth="1"/>
    <col min="9718" max="9718" width="23.77734375" style="2" customWidth="1"/>
    <col min="9719" max="9719" width="3.44140625" style="2" customWidth="1"/>
    <col min="9720" max="9720" width="2.88671875" style="2" customWidth="1"/>
    <col min="9721" max="9971" width="9" style="2"/>
    <col min="9972" max="9972" width="2.6640625" style="2" customWidth="1"/>
    <col min="9973" max="9973" width="5.77734375" style="2" customWidth="1"/>
    <col min="9974" max="9974" width="23.77734375" style="2" customWidth="1"/>
    <col min="9975" max="9975" width="3.44140625" style="2" customWidth="1"/>
    <col min="9976" max="9976" width="2.88671875" style="2" customWidth="1"/>
    <col min="9977" max="10227" width="9" style="2"/>
    <col min="10228" max="10228" width="2.6640625" style="2" customWidth="1"/>
    <col min="10229" max="10229" width="5.77734375" style="2" customWidth="1"/>
    <col min="10230" max="10230" width="23.77734375" style="2" customWidth="1"/>
    <col min="10231" max="10231" width="3.44140625" style="2" customWidth="1"/>
    <col min="10232" max="10232" width="2.88671875" style="2" customWidth="1"/>
    <col min="10233" max="10483" width="9" style="2"/>
    <col min="10484" max="10484" width="2.6640625" style="2" customWidth="1"/>
    <col min="10485" max="10485" width="5.77734375" style="2" customWidth="1"/>
    <col min="10486" max="10486" width="23.77734375" style="2" customWidth="1"/>
    <col min="10487" max="10487" width="3.44140625" style="2" customWidth="1"/>
    <col min="10488" max="10488" width="2.88671875" style="2" customWidth="1"/>
    <col min="10489" max="10739" width="9" style="2"/>
    <col min="10740" max="10740" width="2.6640625" style="2" customWidth="1"/>
    <col min="10741" max="10741" width="5.77734375" style="2" customWidth="1"/>
    <col min="10742" max="10742" width="23.77734375" style="2" customWidth="1"/>
    <col min="10743" max="10743" width="3.44140625" style="2" customWidth="1"/>
    <col min="10744" max="10744" width="2.88671875" style="2" customWidth="1"/>
    <col min="10745" max="10995" width="9" style="2"/>
    <col min="10996" max="10996" width="2.6640625" style="2" customWidth="1"/>
    <col min="10997" max="10997" width="5.77734375" style="2" customWidth="1"/>
    <col min="10998" max="10998" width="23.77734375" style="2" customWidth="1"/>
    <col min="10999" max="10999" width="3.44140625" style="2" customWidth="1"/>
    <col min="11000" max="11000" width="2.88671875" style="2" customWidth="1"/>
    <col min="11001" max="11251" width="9" style="2"/>
    <col min="11252" max="11252" width="2.6640625" style="2" customWidth="1"/>
    <col min="11253" max="11253" width="5.77734375" style="2" customWidth="1"/>
    <col min="11254" max="11254" width="23.77734375" style="2" customWidth="1"/>
    <col min="11255" max="11255" width="3.44140625" style="2" customWidth="1"/>
    <col min="11256" max="11256" width="2.88671875" style="2" customWidth="1"/>
    <col min="11257" max="11507" width="9" style="2"/>
    <col min="11508" max="11508" width="2.6640625" style="2" customWidth="1"/>
    <col min="11509" max="11509" width="5.77734375" style="2" customWidth="1"/>
    <col min="11510" max="11510" width="23.77734375" style="2" customWidth="1"/>
    <col min="11511" max="11511" width="3.44140625" style="2" customWidth="1"/>
    <col min="11512" max="11512" width="2.88671875" style="2" customWidth="1"/>
    <col min="11513" max="11763" width="9" style="2"/>
    <col min="11764" max="11764" width="2.6640625" style="2" customWidth="1"/>
    <col min="11765" max="11765" width="5.77734375" style="2" customWidth="1"/>
    <col min="11766" max="11766" width="23.77734375" style="2" customWidth="1"/>
    <col min="11767" max="11767" width="3.44140625" style="2" customWidth="1"/>
    <col min="11768" max="11768" width="2.88671875" style="2" customWidth="1"/>
    <col min="11769" max="12019" width="9" style="2"/>
    <col min="12020" max="12020" width="2.6640625" style="2" customWidth="1"/>
    <col min="12021" max="12021" width="5.77734375" style="2" customWidth="1"/>
    <col min="12022" max="12022" width="23.77734375" style="2" customWidth="1"/>
    <col min="12023" max="12023" width="3.44140625" style="2" customWidth="1"/>
    <col min="12024" max="12024" width="2.88671875" style="2" customWidth="1"/>
    <col min="12025" max="12275" width="9" style="2"/>
    <col min="12276" max="12276" width="2.6640625" style="2" customWidth="1"/>
    <col min="12277" max="12277" width="5.77734375" style="2" customWidth="1"/>
    <col min="12278" max="12278" width="23.77734375" style="2" customWidth="1"/>
    <col min="12279" max="12279" width="3.44140625" style="2" customWidth="1"/>
    <col min="12280" max="12280" width="2.88671875" style="2" customWidth="1"/>
    <col min="12281" max="12531" width="9" style="2"/>
    <col min="12532" max="12532" width="2.6640625" style="2" customWidth="1"/>
    <col min="12533" max="12533" width="5.77734375" style="2" customWidth="1"/>
    <col min="12534" max="12534" width="23.77734375" style="2" customWidth="1"/>
    <col min="12535" max="12535" width="3.44140625" style="2" customWidth="1"/>
    <col min="12536" max="12536" width="2.88671875" style="2" customWidth="1"/>
    <col min="12537" max="12787" width="9" style="2"/>
    <col min="12788" max="12788" width="2.6640625" style="2" customWidth="1"/>
    <col min="12789" max="12789" width="5.77734375" style="2" customWidth="1"/>
    <col min="12790" max="12790" width="23.77734375" style="2" customWidth="1"/>
    <col min="12791" max="12791" width="3.44140625" style="2" customWidth="1"/>
    <col min="12792" max="12792" width="2.88671875" style="2" customWidth="1"/>
    <col min="12793" max="13043" width="9" style="2"/>
    <col min="13044" max="13044" width="2.6640625" style="2" customWidth="1"/>
    <col min="13045" max="13045" width="5.77734375" style="2" customWidth="1"/>
    <col min="13046" max="13046" width="23.77734375" style="2" customWidth="1"/>
    <col min="13047" max="13047" width="3.44140625" style="2" customWidth="1"/>
    <col min="13048" max="13048" width="2.88671875" style="2" customWidth="1"/>
    <col min="13049" max="13299" width="9" style="2"/>
    <col min="13300" max="13300" width="2.6640625" style="2" customWidth="1"/>
    <col min="13301" max="13301" width="5.77734375" style="2" customWidth="1"/>
    <col min="13302" max="13302" width="23.77734375" style="2" customWidth="1"/>
    <col min="13303" max="13303" width="3.44140625" style="2" customWidth="1"/>
    <col min="13304" max="13304" width="2.88671875" style="2" customWidth="1"/>
    <col min="13305" max="13555" width="9" style="2"/>
    <col min="13556" max="13556" width="2.6640625" style="2" customWidth="1"/>
    <col min="13557" max="13557" width="5.77734375" style="2" customWidth="1"/>
    <col min="13558" max="13558" width="23.77734375" style="2" customWidth="1"/>
    <col min="13559" max="13559" width="3.44140625" style="2" customWidth="1"/>
    <col min="13560" max="13560" width="2.88671875" style="2" customWidth="1"/>
    <col min="13561" max="13811" width="9" style="2"/>
    <col min="13812" max="13812" width="2.6640625" style="2" customWidth="1"/>
    <col min="13813" max="13813" width="5.77734375" style="2" customWidth="1"/>
    <col min="13814" max="13814" width="23.77734375" style="2" customWidth="1"/>
    <col min="13815" max="13815" width="3.44140625" style="2" customWidth="1"/>
    <col min="13816" max="13816" width="2.88671875" style="2" customWidth="1"/>
    <col min="13817" max="14067" width="9" style="2"/>
    <col min="14068" max="14068" width="2.6640625" style="2" customWidth="1"/>
    <col min="14069" max="14069" width="5.77734375" style="2" customWidth="1"/>
    <col min="14070" max="14070" width="23.77734375" style="2" customWidth="1"/>
    <col min="14071" max="14071" width="3.44140625" style="2" customWidth="1"/>
    <col min="14072" max="14072" width="2.88671875" style="2" customWidth="1"/>
    <col min="14073" max="14323" width="9" style="2"/>
    <col min="14324" max="14324" width="2.6640625" style="2" customWidth="1"/>
    <col min="14325" max="14325" width="5.77734375" style="2" customWidth="1"/>
    <col min="14326" max="14326" width="23.77734375" style="2" customWidth="1"/>
    <col min="14327" max="14327" width="3.44140625" style="2" customWidth="1"/>
    <col min="14328" max="14328" width="2.88671875" style="2" customWidth="1"/>
    <col min="14329" max="14579" width="9" style="2"/>
    <col min="14580" max="14580" width="2.6640625" style="2" customWidth="1"/>
    <col min="14581" max="14581" width="5.77734375" style="2" customWidth="1"/>
    <col min="14582" max="14582" width="23.77734375" style="2" customWidth="1"/>
    <col min="14583" max="14583" width="3.44140625" style="2" customWidth="1"/>
    <col min="14584" max="14584" width="2.88671875" style="2" customWidth="1"/>
    <col min="14585" max="14835" width="9" style="2"/>
    <col min="14836" max="14836" width="2.6640625" style="2" customWidth="1"/>
    <col min="14837" max="14837" width="5.77734375" style="2" customWidth="1"/>
    <col min="14838" max="14838" width="23.77734375" style="2" customWidth="1"/>
    <col min="14839" max="14839" width="3.44140625" style="2" customWidth="1"/>
    <col min="14840" max="14840" width="2.88671875" style="2" customWidth="1"/>
    <col min="14841" max="15091" width="9" style="2"/>
    <col min="15092" max="15092" width="2.6640625" style="2" customWidth="1"/>
    <col min="15093" max="15093" width="5.77734375" style="2" customWidth="1"/>
    <col min="15094" max="15094" width="23.77734375" style="2" customWidth="1"/>
    <col min="15095" max="15095" width="3.44140625" style="2" customWidth="1"/>
    <col min="15096" max="15096" width="2.88671875" style="2" customWidth="1"/>
    <col min="15097" max="15347" width="9" style="2"/>
    <col min="15348" max="15348" width="2.6640625" style="2" customWidth="1"/>
    <col min="15349" max="15349" width="5.77734375" style="2" customWidth="1"/>
    <col min="15350" max="15350" width="23.77734375" style="2" customWidth="1"/>
    <col min="15351" max="15351" width="3.44140625" style="2" customWidth="1"/>
    <col min="15352" max="15352" width="2.88671875" style="2" customWidth="1"/>
    <col min="15353" max="15603" width="9" style="2"/>
    <col min="15604" max="15604" width="2.6640625" style="2" customWidth="1"/>
    <col min="15605" max="15605" width="5.77734375" style="2" customWidth="1"/>
    <col min="15606" max="15606" width="23.77734375" style="2" customWidth="1"/>
    <col min="15607" max="15607" width="3.44140625" style="2" customWidth="1"/>
    <col min="15608" max="15608" width="2.88671875" style="2" customWidth="1"/>
    <col min="15609" max="15859" width="9" style="2"/>
    <col min="15860" max="15860" width="2.6640625" style="2" customWidth="1"/>
    <col min="15861" max="15861" width="5.77734375" style="2" customWidth="1"/>
    <col min="15862" max="15862" width="23.77734375" style="2" customWidth="1"/>
    <col min="15863" max="15863" width="3.44140625" style="2" customWidth="1"/>
    <col min="15864" max="15864" width="2.88671875" style="2" customWidth="1"/>
    <col min="15865" max="16115" width="9" style="2"/>
    <col min="16116" max="16116" width="2.6640625" style="2" customWidth="1"/>
    <col min="16117" max="16117" width="5.77734375" style="2" customWidth="1"/>
    <col min="16118" max="16118" width="23.77734375" style="2" customWidth="1"/>
    <col min="16119" max="16119" width="3.44140625" style="2" customWidth="1"/>
    <col min="16120" max="16120" width="2.88671875" style="2" customWidth="1"/>
    <col min="16121" max="16384" width="9" style="2"/>
  </cols>
  <sheetData>
    <row r="2" spans="2:5" ht="16.5" customHeight="1"/>
    <row r="3" spans="2:5" ht="21" customHeight="1">
      <c r="B3" s="182" t="s">
        <v>237</v>
      </c>
    </row>
    <row r="4" spans="2:5" s="1" customFormat="1" ht="21" customHeight="1">
      <c r="B4" s="434" t="s">
        <v>331</v>
      </c>
      <c r="C4" s="182"/>
    </row>
    <row r="5" spans="2:5" s="1" customFormat="1" ht="21" customHeight="1">
      <c r="B5" s="435" t="s">
        <v>332</v>
      </c>
      <c r="C5" s="182"/>
    </row>
    <row r="6" spans="2:5" s="1" customFormat="1" ht="21" customHeight="1">
      <c r="B6" s="434" t="s">
        <v>330</v>
      </c>
      <c r="C6" s="183"/>
    </row>
    <row r="7" spans="2:5" s="184" customFormat="1" ht="34.5" customHeight="1">
      <c r="B7" s="191" t="s">
        <v>1</v>
      </c>
      <c r="C7" s="192" t="s">
        <v>333</v>
      </c>
      <c r="D7" s="192" t="s">
        <v>165</v>
      </c>
      <c r="E7" s="190" t="s">
        <v>166</v>
      </c>
    </row>
    <row r="8" spans="2:5" s="184" customFormat="1" ht="11.25" customHeight="1">
      <c r="B8" s="185">
        <v>18</v>
      </c>
      <c r="C8" s="186">
        <v>107590</v>
      </c>
      <c r="D8" s="186">
        <v>141800</v>
      </c>
      <c r="E8" s="186">
        <f>D8*0.8</f>
        <v>113440</v>
      </c>
    </row>
    <row r="9" spans="2:5" s="184" customFormat="1" ht="11.25" customHeight="1">
      <c r="B9" s="185">
        <v>19</v>
      </c>
      <c r="C9" s="186">
        <v>108890</v>
      </c>
      <c r="D9" s="186">
        <v>143520</v>
      </c>
      <c r="E9" s="186">
        <f t="shared" ref="E9:E55" si="0">D9*0.8</f>
        <v>114816</v>
      </c>
    </row>
    <row r="10" spans="2:5" s="184" customFormat="1" ht="11.25" customHeight="1">
      <c r="B10" s="185">
        <v>20</v>
      </c>
      <c r="C10" s="186">
        <v>110290</v>
      </c>
      <c r="D10" s="186">
        <v>145360</v>
      </c>
      <c r="E10" s="186">
        <f t="shared" si="0"/>
        <v>116288</v>
      </c>
    </row>
    <row r="11" spans="2:5" s="184" customFormat="1" ht="11.25" customHeight="1">
      <c r="B11" s="185">
        <v>21</v>
      </c>
      <c r="C11" s="186">
        <v>111600</v>
      </c>
      <c r="D11" s="186">
        <v>147090</v>
      </c>
      <c r="E11" s="186">
        <f t="shared" si="0"/>
        <v>117672</v>
      </c>
    </row>
    <row r="12" spans="2:5" s="184" customFormat="1" ht="11.25" customHeight="1">
      <c r="B12" s="185">
        <v>22</v>
      </c>
      <c r="C12" s="186">
        <v>112990</v>
      </c>
      <c r="D12" s="186">
        <v>148920</v>
      </c>
      <c r="E12" s="186">
        <f t="shared" si="0"/>
        <v>119136</v>
      </c>
    </row>
    <row r="13" spans="2:5" s="184" customFormat="1" ht="11.25" customHeight="1">
      <c r="B13" s="185">
        <v>23</v>
      </c>
      <c r="C13" s="186">
        <v>114390</v>
      </c>
      <c r="D13" s="186">
        <v>150770</v>
      </c>
      <c r="E13" s="186">
        <f>D13*0.8</f>
        <v>120616</v>
      </c>
    </row>
    <row r="14" spans="2:5" s="184" customFormat="1" ht="11.25" customHeight="1">
      <c r="B14" s="185">
        <v>24</v>
      </c>
      <c r="C14" s="186">
        <v>115790</v>
      </c>
      <c r="D14" s="186">
        <v>152610</v>
      </c>
      <c r="E14" s="186">
        <f t="shared" si="0"/>
        <v>122088</v>
      </c>
    </row>
    <row r="15" spans="2:5" s="184" customFormat="1" ht="11.25" customHeight="1">
      <c r="B15" s="185">
        <v>25</v>
      </c>
      <c r="C15" s="186">
        <v>117190</v>
      </c>
      <c r="D15" s="186">
        <v>154460</v>
      </c>
      <c r="E15" s="186">
        <f t="shared" si="0"/>
        <v>123568</v>
      </c>
    </row>
    <row r="16" spans="2:5" s="184" customFormat="1" ht="11.25" customHeight="1">
      <c r="B16" s="185">
        <v>26</v>
      </c>
      <c r="C16" s="186">
        <v>118490</v>
      </c>
      <c r="D16" s="186">
        <v>156170</v>
      </c>
      <c r="E16" s="186">
        <f t="shared" si="0"/>
        <v>124936</v>
      </c>
    </row>
    <row r="17" spans="2:5" s="184" customFormat="1" ht="11.25" customHeight="1">
      <c r="B17" s="185">
        <v>27</v>
      </c>
      <c r="C17" s="186">
        <v>119890</v>
      </c>
      <c r="D17" s="186">
        <v>158020</v>
      </c>
      <c r="E17" s="186">
        <f t="shared" si="0"/>
        <v>126416</v>
      </c>
    </row>
    <row r="18" spans="2:5" s="184" customFormat="1" ht="11.25" customHeight="1">
      <c r="B18" s="185">
        <v>28</v>
      </c>
      <c r="C18" s="186">
        <v>121200</v>
      </c>
      <c r="D18" s="186">
        <v>159740</v>
      </c>
      <c r="E18" s="186">
        <f t="shared" si="0"/>
        <v>127792</v>
      </c>
    </row>
    <row r="19" spans="2:5" s="184" customFormat="1" ht="11.25" customHeight="1">
      <c r="B19" s="185">
        <v>29</v>
      </c>
      <c r="C19" s="186">
        <v>133690</v>
      </c>
      <c r="D19" s="186">
        <v>176200</v>
      </c>
      <c r="E19" s="186">
        <f t="shared" si="0"/>
        <v>140960</v>
      </c>
    </row>
    <row r="20" spans="2:5" s="184" customFormat="1" ht="11.25" customHeight="1">
      <c r="B20" s="185">
        <v>30</v>
      </c>
      <c r="C20" s="186">
        <v>147390</v>
      </c>
      <c r="D20" s="186">
        <v>194260</v>
      </c>
      <c r="E20" s="186">
        <f t="shared" si="0"/>
        <v>155408</v>
      </c>
    </row>
    <row r="21" spans="2:5" s="184" customFormat="1" ht="11.25" customHeight="1">
      <c r="B21" s="185">
        <v>31</v>
      </c>
      <c r="C21" s="186">
        <v>161470</v>
      </c>
      <c r="D21" s="186">
        <v>212820</v>
      </c>
      <c r="E21" s="186">
        <f t="shared" si="0"/>
        <v>170256</v>
      </c>
    </row>
    <row r="22" spans="2:5" s="184" customFormat="1" ht="11.25" customHeight="1">
      <c r="B22" s="185">
        <v>32</v>
      </c>
      <c r="C22" s="186">
        <v>175830</v>
      </c>
      <c r="D22" s="186">
        <v>231740</v>
      </c>
      <c r="E22" s="186">
        <f t="shared" si="0"/>
        <v>185392</v>
      </c>
    </row>
    <row r="23" spans="2:5" s="184" customFormat="1" ht="11.25" customHeight="1">
      <c r="B23" s="185">
        <v>33</v>
      </c>
      <c r="C23" s="186">
        <v>190460</v>
      </c>
      <c r="D23" s="186">
        <v>251030</v>
      </c>
      <c r="E23" s="186">
        <f t="shared" si="0"/>
        <v>200824</v>
      </c>
    </row>
    <row r="24" spans="2:5" s="184" customFormat="1" ht="11.25" customHeight="1">
      <c r="B24" s="185">
        <v>34</v>
      </c>
      <c r="C24" s="186">
        <v>194470</v>
      </c>
      <c r="D24" s="186">
        <v>256310</v>
      </c>
      <c r="E24" s="186">
        <f t="shared" si="0"/>
        <v>205048</v>
      </c>
    </row>
    <row r="25" spans="2:5" s="184" customFormat="1" ht="11.25" customHeight="1">
      <c r="B25" s="185">
        <v>35</v>
      </c>
      <c r="C25" s="186">
        <v>197740</v>
      </c>
      <c r="D25" s="186">
        <v>260620</v>
      </c>
      <c r="E25" s="186">
        <f t="shared" si="0"/>
        <v>208496</v>
      </c>
    </row>
    <row r="26" spans="2:5" s="184" customFormat="1" ht="11.25" customHeight="1">
      <c r="B26" s="185">
        <v>36</v>
      </c>
      <c r="C26" s="186">
        <v>200810</v>
      </c>
      <c r="D26" s="186">
        <v>264670</v>
      </c>
      <c r="E26" s="186">
        <f t="shared" si="0"/>
        <v>211736</v>
      </c>
    </row>
    <row r="27" spans="2:5" s="184" customFormat="1" ht="11.25" customHeight="1">
      <c r="B27" s="185">
        <v>37</v>
      </c>
      <c r="C27" s="186">
        <v>204730</v>
      </c>
      <c r="D27" s="186">
        <v>269830</v>
      </c>
      <c r="E27" s="186">
        <f t="shared" si="0"/>
        <v>215864</v>
      </c>
    </row>
    <row r="28" spans="2:5" s="184" customFormat="1" ht="11.25" customHeight="1">
      <c r="B28" s="185">
        <v>38</v>
      </c>
      <c r="C28" s="186">
        <v>208460</v>
      </c>
      <c r="D28" s="186">
        <v>274750</v>
      </c>
      <c r="E28" s="186">
        <f t="shared" si="0"/>
        <v>219800</v>
      </c>
    </row>
    <row r="29" spans="2:5" s="184" customFormat="1" ht="11.25" customHeight="1">
      <c r="B29" s="185">
        <v>39</v>
      </c>
      <c r="C29" s="186">
        <v>212090</v>
      </c>
      <c r="D29" s="186">
        <v>279530</v>
      </c>
      <c r="E29" s="186">
        <f t="shared" si="0"/>
        <v>223624</v>
      </c>
    </row>
    <row r="30" spans="2:5" s="184" customFormat="1" ht="11.25" customHeight="1">
      <c r="B30" s="185">
        <v>40</v>
      </c>
      <c r="C30" s="186">
        <v>215820</v>
      </c>
      <c r="D30" s="186">
        <v>284450</v>
      </c>
      <c r="E30" s="186">
        <f t="shared" si="0"/>
        <v>227560</v>
      </c>
    </row>
    <row r="31" spans="2:5" s="184" customFormat="1" ht="11.25" customHeight="1">
      <c r="B31" s="185">
        <v>41</v>
      </c>
      <c r="C31" s="186">
        <v>219460</v>
      </c>
      <c r="D31" s="186">
        <v>289250</v>
      </c>
      <c r="E31" s="186">
        <f t="shared" si="0"/>
        <v>231400</v>
      </c>
    </row>
    <row r="32" spans="2:5" s="184" customFormat="1" ht="11.25" customHeight="1">
      <c r="B32" s="185">
        <v>42</v>
      </c>
      <c r="C32" s="186">
        <v>223750</v>
      </c>
      <c r="D32" s="186">
        <v>294900</v>
      </c>
      <c r="E32" s="186">
        <f t="shared" si="0"/>
        <v>235920</v>
      </c>
    </row>
    <row r="33" spans="2:5" s="184" customFormat="1" ht="11.25" customHeight="1">
      <c r="B33" s="185">
        <v>43</v>
      </c>
      <c r="C33" s="186">
        <v>228310</v>
      </c>
      <c r="D33" s="186">
        <v>300910</v>
      </c>
      <c r="E33" s="186">
        <f t="shared" si="0"/>
        <v>240728</v>
      </c>
    </row>
    <row r="34" spans="2:5" s="184" customFormat="1" ht="11.25" customHeight="1">
      <c r="B34" s="185">
        <v>44</v>
      </c>
      <c r="C34" s="186">
        <v>233160</v>
      </c>
      <c r="D34" s="186">
        <v>307300</v>
      </c>
      <c r="E34" s="186">
        <f t="shared" si="0"/>
        <v>245840</v>
      </c>
    </row>
    <row r="35" spans="2:5" s="184" customFormat="1" ht="11.25" customHeight="1">
      <c r="B35" s="185">
        <v>45</v>
      </c>
      <c r="C35" s="186">
        <v>238750</v>
      </c>
      <c r="D35" s="186">
        <v>314670</v>
      </c>
      <c r="E35" s="186">
        <f t="shared" si="0"/>
        <v>251736</v>
      </c>
    </row>
    <row r="36" spans="2:5" s="184" customFormat="1" ht="11.25" customHeight="1">
      <c r="B36" s="185">
        <v>46</v>
      </c>
      <c r="C36" s="186">
        <v>244630</v>
      </c>
      <c r="D36" s="186">
        <v>322420</v>
      </c>
      <c r="E36" s="186">
        <f t="shared" si="0"/>
        <v>257936</v>
      </c>
    </row>
    <row r="37" spans="2:5" s="184" customFormat="1" ht="11.25" customHeight="1">
      <c r="B37" s="185">
        <v>47</v>
      </c>
      <c r="C37" s="186">
        <v>250780</v>
      </c>
      <c r="D37" s="186">
        <v>330530</v>
      </c>
      <c r="E37" s="186">
        <f t="shared" si="0"/>
        <v>264424</v>
      </c>
    </row>
    <row r="38" spans="2:5" s="184" customFormat="1" ht="11.25" customHeight="1">
      <c r="B38" s="185">
        <v>48</v>
      </c>
      <c r="C38" s="186">
        <v>256930</v>
      </c>
      <c r="D38" s="186">
        <v>338630</v>
      </c>
      <c r="E38" s="186">
        <f t="shared" si="0"/>
        <v>270904</v>
      </c>
    </row>
    <row r="39" spans="2:5" s="184" customFormat="1" ht="11.25" customHeight="1">
      <c r="B39" s="185">
        <v>49</v>
      </c>
      <c r="C39" s="186">
        <v>263090</v>
      </c>
      <c r="D39" s="186">
        <v>346750</v>
      </c>
      <c r="E39" s="186">
        <f t="shared" si="0"/>
        <v>277400</v>
      </c>
    </row>
    <row r="40" spans="2:5" s="184" customFormat="1" ht="11.25" customHeight="1">
      <c r="B40" s="185">
        <v>50</v>
      </c>
      <c r="C40" s="186">
        <v>269050</v>
      </c>
      <c r="D40" s="186">
        <v>354610</v>
      </c>
      <c r="E40" s="186">
        <f t="shared" si="0"/>
        <v>283688</v>
      </c>
    </row>
    <row r="41" spans="2:5" s="184" customFormat="1" ht="11.25" customHeight="1">
      <c r="B41" s="185">
        <v>51</v>
      </c>
      <c r="C41" s="186">
        <v>274370</v>
      </c>
      <c r="D41" s="186">
        <v>361620</v>
      </c>
      <c r="E41" s="186">
        <f t="shared" si="0"/>
        <v>289296</v>
      </c>
    </row>
    <row r="42" spans="2:5" s="184" customFormat="1" ht="11.25" customHeight="1">
      <c r="B42" s="185">
        <v>52</v>
      </c>
      <c r="C42" s="186">
        <v>278190</v>
      </c>
      <c r="D42" s="186">
        <v>366650</v>
      </c>
      <c r="E42" s="186">
        <f t="shared" si="0"/>
        <v>293320</v>
      </c>
    </row>
    <row r="43" spans="2:5" s="184" customFormat="1" ht="11.25" customHeight="1">
      <c r="B43" s="185">
        <v>53</v>
      </c>
      <c r="C43" s="186">
        <v>277440</v>
      </c>
      <c r="D43" s="186">
        <v>365670</v>
      </c>
      <c r="E43" s="186">
        <f t="shared" si="0"/>
        <v>292536</v>
      </c>
    </row>
    <row r="44" spans="2:5" s="184" customFormat="1" ht="11.25" customHeight="1">
      <c r="B44" s="185">
        <v>54</v>
      </c>
      <c r="C44" s="186">
        <v>276040</v>
      </c>
      <c r="D44" s="186">
        <v>363820</v>
      </c>
      <c r="E44" s="186">
        <f t="shared" si="0"/>
        <v>291056</v>
      </c>
    </row>
    <row r="45" spans="2:5" s="184" customFormat="1" ht="11.25" customHeight="1">
      <c r="B45" s="187">
        <v>55</v>
      </c>
      <c r="C45" s="188">
        <v>264580</v>
      </c>
      <c r="D45" s="188">
        <v>348720</v>
      </c>
      <c r="E45" s="188">
        <f t="shared" si="0"/>
        <v>278976</v>
      </c>
    </row>
    <row r="46" spans="2:5" s="184" customFormat="1" ht="11.25" customHeight="1">
      <c r="B46" s="185">
        <v>56</v>
      </c>
      <c r="C46" s="186">
        <v>252270</v>
      </c>
      <c r="D46" s="186">
        <v>332490</v>
      </c>
      <c r="E46" s="186">
        <f t="shared" si="0"/>
        <v>265992</v>
      </c>
    </row>
    <row r="47" spans="2:5" s="184" customFormat="1" ht="11.25" customHeight="1">
      <c r="B47" s="185">
        <v>57</v>
      </c>
      <c r="C47" s="186">
        <v>239410</v>
      </c>
      <c r="D47" s="186">
        <v>315540</v>
      </c>
      <c r="E47" s="186">
        <f t="shared" si="0"/>
        <v>252432</v>
      </c>
    </row>
    <row r="48" spans="2:5" s="184" customFormat="1" ht="11.25" customHeight="1">
      <c r="B48" s="185">
        <v>58</v>
      </c>
      <c r="C48" s="186">
        <v>228970</v>
      </c>
      <c r="D48" s="186">
        <v>301780</v>
      </c>
      <c r="E48" s="186">
        <f t="shared" si="0"/>
        <v>241424</v>
      </c>
    </row>
    <row r="49" spans="2:6" s="184" customFormat="1" ht="11.25" customHeight="1">
      <c r="B49" s="185">
        <v>59</v>
      </c>
      <c r="C49" s="186">
        <v>218800</v>
      </c>
      <c r="D49" s="186">
        <v>288380</v>
      </c>
      <c r="E49" s="186">
        <f t="shared" si="0"/>
        <v>230704</v>
      </c>
    </row>
    <row r="50" spans="2:6" s="189" customFormat="1">
      <c r="B50" s="185">
        <v>60</v>
      </c>
      <c r="C50" s="185"/>
      <c r="D50" s="186"/>
      <c r="E50" s="186">
        <f t="shared" si="0"/>
        <v>0</v>
      </c>
      <c r="F50" s="184"/>
    </row>
    <row r="51" spans="2:6" s="189" customFormat="1">
      <c r="B51" s="185">
        <v>61</v>
      </c>
      <c r="C51" s="185"/>
      <c r="D51" s="186"/>
      <c r="E51" s="186">
        <f t="shared" si="0"/>
        <v>0</v>
      </c>
      <c r="F51" s="184"/>
    </row>
    <row r="52" spans="2:6" s="189" customFormat="1">
      <c r="B52" s="185">
        <v>62</v>
      </c>
      <c r="C52" s="185"/>
      <c r="D52" s="186"/>
      <c r="E52" s="186">
        <f t="shared" si="0"/>
        <v>0</v>
      </c>
    </row>
    <row r="53" spans="2:6" s="189" customFormat="1">
      <c r="B53" s="185">
        <v>63</v>
      </c>
      <c r="C53" s="185"/>
      <c r="D53" s="186"/>
      <c r="E53" s="186">
        <f t="shared" si="0"/>
        <v>0</v>
      </c>
    </row>
    <row r="54" spans="2:6" s="189" customFormat="1">
      <c r="B54" s="185">
        <v>64</v>
      </c>
      <c r="C54" s="185"/>
      <c r="D54" s="186"/>
      <c r="E54" s="186">
        <f t="shared" si="0"/>
        <v>0</v>
      </c>
    </row>
    <row r="55" spans="2:6" s="189" customFormat="1">
      <c r="B55" s="185">
        <v>65</v>
      </c>
      <c r="C55" s="185"/>
      <c r="D55" s="186"/>
      <c r="E55" s="186">
        <f t="shared" si="0"/>
        <v>0</v>
      </c>
    </row>
    <row r="56" spans="2:6" s="189" customFormat="1"/>
    <row r="57" spans="2:6" s="189" customFormat="1"/>
    <row r="58" spans="2:6" s="189" customFormat="1"/>
    <row r="59" spans="2:6" s="189" customFormat="1"/>
    <row r="60" spans="2:6" s="189" customFormat="1"/>
    <row r="61" spans="2:6" s="189" customFormat="1"/>
    <row r="62" spans="2:6" s="189" customFormat="1"/>
    <row r="63" spans="2:6" s="189" customFormat="1"/>
    <row r="64" spans="2:6" s="189" customFormat="1"/>
    <row r="65" s="189" customFormat="1"/>
    <row r="66" s="189" customFormat="1"/>
    <row r="67" s="189" customFormat="1"/>
    <row r="68" s="189" customFormat="1"/>
    <row r="69" s="189" customFormat="1"/>
    <row r="70" s="189" customFormat="1"/>
    <row r="71" s="189" customFormat="1"/>
    <row r="72" s="189" customFormat="1"/>
    <row r="73" s="189" customFormat="1"/>
    <row r="74" s="189" customFormat="1"/>
    <row r="75" s="189" customFormat="1"/>
    <row r="76" s="189" customFormat="1"/>
    <row r="77" s="189" customFormat="1"/>
    <row r="78" s="189" customFormat="1"/>
    <row r="79" s="189" customFormat="1"/>
    <row r="80" s="189" customFormat="1"/>
    <row r="81" s="189" customFormat="1"/>
    <row r="82" s="189" customFormat="1"/>
    <row r="83" s="189" customFormat="1"/>
    <row r="84" s="189" customFormat="1"/>
    <row r="85" s="189" customFormat="1"/>
    <row r="86" s="189" customFormat="1"/>
    <row r="87" s="189" customFormat="1"/>
    <row r="88" s="189" customFormat="1"/>
    <row r="89" s="189" customFormat="1"/>
    <row r="90" s="189" customFormat="1"/>
    <row r="91" s="189" customFormat="1"/>
    <row r="92" s="189" customFormat="1"/>
    <row r="93" s="189" customFormat="1"/>
    <row r="94" s="189" customFormat="1"/>
    <row r="95" s="189" customFormat="1"/>
    <row r="96" s="189" customFormat="1"/>
    <row r="97" s="189" customFormat="1"/>
    <row r="98" s="189" customFormat="1"/>
    <row r="99" s="189" customFormat="1"/>
    <row r="100" s="189" customFormat="1"/>
    <row r="101" s="189" customFormat="1"/>
    <row r="102" s="189" customFormat="1"/>
    <row r="103" s="189" customFormat="1"/>
    <row r="104" s="189" customFormat="1"/>
    <row r="105" s="189" customFormat="1"/>
    <row r="106" s="189" customFormat="1"/>
    <row r="107" s="189" customFormat="1"/>
    <row r="108" s="189" customFormat="1"/>
    <row r="109" s="189" customFormat="1"/>
    <row r="110" s="189" customFormat="1"/>
    <row r="111" s="189" customFormat="1"/>
    <row r="112" s="189" customFormat="1"/>
    <row r="113" s="189" customFormat="1"/>
    <row r="114" s="189" customFormat="1"/>
    <row r="115" s="189" customFormat="1"/>
    <row r="116" s="189" customFormat="1"/>
    <row r="117" s="189" customFormat="1"/>
    <row r="118" s="189" customFormat="1"/>
    <row r="119" s="189" customFormat="1"/>
    <row r="120" s="189" customFormat="1"/>
    <row r="121" s="189" customFormat="1"/>
    <row r="122" s="189" customFormat="1"/>
    <row r="123" s="189" customFormat="1"/>
    <row r="124" s="189" customFormat="1"/>
    <row r="125" s="189" customFormat="1"/>
  </sheetData>
  <sheetProtection sheet="1" objects="1" scenarios="1"/>
  <phoneticPr fontId="5"/>
  <printOptions horizontalCentered="1"/>
  <pageMargins left="0.78740157480314965" right="0.78740157480314965" top="0.98425196850393704" bottom="0.98425196850393704" header="0.51181102362204722" footer="0.51181102362204722"/>
  <pageSetup paperSize="9" orientation="portrait" r:id="rId1"/>
  <headerFooter alignWithMargins="0">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FF"/>
  </sheetPr>
  <dimension ref="B1:J37"/>
  <sheetViews>
    <sheetView showGridLines="0" zoomScaleNormal="100" workbookViewId="0">
      <selection activeCell="G21" sqref="G21"/>
    </sheetView>
  </sheetViews>
  <sheetFormatPr defaultColWidth="9" defaultRowHeight="13.2"/>
  <cols>
    <col min="1" max="1" width="3.77734375" style="2" customWidth="1"/>
    <col min="2" max="2" width="2.88671875" style="2" customWidth="1"/>
    <col min="3" max="9" width="9.33203125" style="2" customWidth="1"/>
    <col min="10" max="10" width="13" style="2" customWidth="1"/>
    <col min="11" max="16384" width="9" style="2"/>
  </cols>
  <sheetData>
    <row r="1" spans="2:10" ht="22.5" customHeight="1"/>
    <row r="2" spans="2:10" ht="13.8" thickBot="1"/>
    <row r="3" spans="2:10">
      <c r="B3" s="27"/>
      <c r="C3" s="436"/>
      <c r="D3" s="436"/>
      <c r="E3" s="436"/>
      <c r="F3" s="436"/>
      <c r="G3" s="436"/>
      <c r="H3" s="436"/>
      <c r="I3" s="436"/>
      <c r="J3" s="29"/>
    </row>
    <row r="4" spans="2:10" ht="14.4">
      <c r="B4" s="31"/>
      <c r="C4" s="437" t="s">
        <v>5</v>
      </c>
      <c r="D4" s="438"/>
      <c r="E4" s="438"/>
      <c r="F4" s="438"/>
      <c r="G4" s="438"/>
      <c r="H4" s="438"/>
      <c r="I4" s="438"/>
      <c r="J4" s="32"/>
    </row>
    <row r="5" spans="2:10">
      <c r="B5" s="31"/>
      <c r="C5" s="438"/>
      <c r="D5" s="438"/>
      <c r="E5" s="438"/>
      <c r="F5" s="438"/>
      <c r="G5" s="438"/>
      <c r="H5" s="438"/>
      <c r="I5" s="438"/>
      <c r="J5" s="32"/>
    </row>
    <row r="6" spans="2:10">
      <c r="B6" s="31"/>
      <c r="C6" s="439" t="s">
        <v>6</v>
      </c>
      <c r="D6" s="438"/>
      <c r="E6" s="438"/>
      <c r="F6" s="438"/>
      <c r="G6" s="438"/>
      <c r="H6" s="438"/>
      <c r="I6" s="438"/>
      <c r="J6" s="32"/>
    </row>
    <row r="7" spans="2:10">
      <c r="B7" s="31"/>
      <c r="C7" s="438" t="s">
        <v>7</v>
      </c>
      <c r="D7" s="438"/>
      <c r="E7" s="438"/>
      <c r="F7" s="438"/>
      <c r="G7" s="438"/>
      <c r="H7" s="438"/>
      <c r="I7" s="438"/>
      <c r="J7" s="32"/>
    </row>
    <row r="8" spans="2:10">
      <c r="B8" s="31"/>
      <c r="C8" s="438" t="s">
        <v>8</v>
      </c>
      <c r="D8" s="438"/>
      <c r="E8" s="438"/>
      <c r="F8" s="438"/>
      <c r="G8" s="438"/>
      <c r="H8" s="438"/>
      <c r="I8" s="438"/>
      <c r="J8" s="32"/>
    </row>
    <row r="9" spans="2:10">
      <c r="B9" s="31"/>
      <c r="C9" s="438" t="s">
        <v>79</v>
      </c>
      <c r="D9" s="438"/>
      <c r="E9" s="438"/>
      <c r="F9" s="438"/>
      <c r="G9" s="438"/>
      <c r="H9" s="438"/>
      <c r="I9" s="438"/>
      <c r="J9" s="32"/>
    </row>
    <row r="10" spans="2:10">
      <c r="B10" s="31"/>
      <c r="C10" s="438"/>
      <c r="D10" s="438"/>
      <c r="E10" s="438"/>
      <c r="F10" s="438"/>
      <c r="G10" s="438"/>
      <c r="H10" s="438"/>
      <c r="I10" s="438"/>
      <c r="J10" s="32"/>
    </row>
    <row r="11" spans="2:10">
      <c r="B11" s="31"/>
      <c r="C11" s="439" t="s">
        <v>9</v>
      </c>
      <c r="D11" s="438"/>
      <c r="E11" s="438"/>
      <c r="F11" s="438"/>
      <c r="G11" s="438"/>
      <c r="H11" s="438"/>
      <c r="I11" s="438"/>
      <c r="J11" s="32"/>
    </row>
    <row r="12" spans="2:10">
      <c r="B12" s="31"/>
      <c r="C12" s="438" t="s">
        <v>10</v>
      </c>
      <c r="D12" s="438"/>
      <c r="E12" s="438"/>
      <c r="F12" s="438"/>
      <c r="G12" s="438"/>
      <c r="H12" s="438"/>
      <c r="I12" s="438"/>
      <c r="J12" s="32"/>
    </row>
    <row r="13" spans="2:10">
      <c r="B13" s="31"/>
      <c r="C13" s="438" t="s">
        <v>11</v>
      </c>
      <c r="D13" s="438"/>
      <c r="E13" s="438"/>
      <c r="F13" s="438"/>
      <c r="G13" s="438"/>
      <c r="H13" s="438"/>
      <c r="I13" s="438"/>
      <c r="J13" s="32"/>
    </row>
    <row r="14" spans="2:10">
      <c r="B14" s="31"/>
      <c r="C14" s="438"/>
      <c r="D14" s="438"/>
      <c r="E14" s="438"/>
      <c r="F14" s="438"/>
      <c r="G14" s="438"/>
      <c r="H14" s="438"/>
      <c r="I14" s="438"/>
      <c r="J14" s="32"/>
    </row>
    <row r="15" spans="2:10">
      <c r="B15" s="31"/>
      <c r="C15" s="439" t="s">
        <v>12</v>
      </c>
      <c r="D15" s="438"/>
      <c r="E15" s="438"/>
      <c r="F15" s="438"/>
      <c r="G15" s="438"/>
      <c r="H15" s="438"/>
      <c r="I15" s="438"/>
      <c r="J15" s="32"/>
    </row>
    <row r="16" spans="2:10">
      <c r="B16" s="31"/>
      <c r="C16" s="438" t="s">
        <v>13</v>
      </c>
      <c r="D16" s="438"/>
      <c r="E16" s="438"/>
      <c r="F16" s="438"/>
      <c r="G16" s="438"/>
      <c r="H16" s="438"/>
      <c r="I16" s="438"/>
      <c r="J16" s="32"/>
    </row>
    <row r="17" spans="2:10">
      <c r="B17" s="31"/>
      <c r="C17" s="438" t="s">
        <v>16</v>
      </c>
      <c r="D17" s="438"/>
      <c r="E17" s="438"/>
      <c r="F17" s="438"/>
      <c r="G17" s="438"/>
      <c r="H17" s="438"/>
      <c r="I17" s="438"/>
      <c r="J17" s="32"/>
    </row>
    <row r="18" spans="2:10">
      <c r="B18" s="31"/>
      <c r="C18" s="438"/>
      <c r="D18" s="438"/>
      <c r="E18" s="438"/>
      <c r="F18" s="438"/>
      <c r="G18" s="438"/>
      <c r="H18" s="438"/>
      <c r="I18" s="438"/>
      <c r="J18" s="32"/>
    </row>
    <row r="19" spans="2:10">
      <c r="B19" s="31"/>
      <c r="C19" s="438"/>
      <c r="D19" s="438" t="s">
        <v>14</v>
      </c>
      <c r="E19" s="438"/>
      <c r="F19" s="438"/>
      <c r="G19" s="438"/>
      <c r="H19" s="438"/>
      <c r="I19" s="438"/>
      <c r="J19" s="32"/>
    </row>
    <row r="20" spans="2:10">
      <c r="B20" s="31"/>
      <c r="C20" s="438"/>
      <c r="D20" s="438" t="s">
        <v>15</v>
      </c>
      <c r="E20" s="438"/>
      <c r="F20" s="438"/>
      <c r="G20" s="542">
        <v>45962</v>
      </c>
      <c r="H20" s="542"/>
      <c r="I20" s="438"/>
      <c r="J20" s="32"/>
    </row>
    <row r="21" spans="2:10" ht="13.8" thickBot="1">
      <c r="B21" s="46"/>
      <c r="C21" s="440"/>
      <c r="D21" s="440"/>
      <c r="E21" s="440"/>
      <c r="F21" s="440"/>
      <c r="G21" s="440"/>
      <c r="H21" s="440"/>
      <c r="I21" s="440"/>
      <c r="J21" s="48"/>
    </row>
    <row r="22" spans="2:10">
      <c r="C22" s="1"/>
      <c r="D22" s="1"/>
      <c r="E22" s="1"/>
      <c r="F22" s="1"/>
      <c r="G22" s="6"/>
      <c r="H22" s="1"/>
      <c r="I22" s="1"/>
    </row>
    <row r="23" spans="2:10">
      <c r="C23" s="1"/>
      <c r="D23" s="1"/>
      <c r="E23" s="1"/>
      <c r="F23" s="1"/>
      <c r="G23" s="1"/>
      <c r="H23" s="1"/>
      <c r="I23" s="1"/>
    </row>
    <row r="24" spans="2:10">
      <c r="C24" s="1"/>
      <c r="D24" s="6"/>
      <c r="E24" s="1"/>
      <c r="F24" s="1"/>
      <c r="G24" s="1"/>
      <c r="H24" s="1"/>
    </row>
    <row r="25" spans="2:10">
      <c r="C25" s="1"/>
      <c r="D25" s="1"/>
      <c r="E25" s="1"/>
      <c r="F25" s="1"/>
      <c r="G25" s="1"/>
      <c r="H25" s="1"/>
    </row>
    <row r="26" spans="2:10">
      <c r="C26" s="1"/>
      <c r="D26" s="1"/>
      <c r="E26" s="1"/>
      <c r="F26" s="1"/>
      <c r="G26" s="1"/>
      <c r="H26" s="1"/>
    </row>
    <row r="37" spans="3:3">
      <c r="C37" s="7"/>
    </row>
  </sheetData>
  <sheetProtection sheet="1" objects="1" scenarios="1"/>
  <mergeCells count="1">
    <mergeCell ref="G20:H20"/>
  </mergeCells>
  <phoneticPr fontId="5"/>
  <printOptions horizontalCentered="1"/>
  <pageMargins left="0.39370078740157483" right="0.39370078740157483" top="0.98425196850393704" bottom="0.98425196850393704" header="0.51181102362204722" footer="0.51181102362204722"/>
  <pageSetup paperSize="9" orientation="portrait" r:id="rId1"/>
  <headerFooter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B1:S255"/>
  <sheetViews>
    <sheetView showGridLines="0" zoomScaleNormal="100" workbookViewId="0">
      <selection activeCell="M1" sqref="M1"/>
    </sheetView>
  </sheetViews>
  <sheetFormatPr defaultColWidth="9" defaultRowHeight="13.2"/>
  <cols>
    <col min="1" max="1" width="1.44140625" style="2" customWidth="1"/>
    <col min="2" max="2" width="2.33203125" style="2" customWidth="1"/>
    <col min="3" max="3" width="3.88671875" style="2" customWidth="1"/>
    <col min="4" max="10" width="9" style="2"/>
    <col min="11" max="11" width="16.21875" style="2" customWidth="1"/>
    <col min="12" max="12" width="4.6640625" style="2" customWidth="1"/>
    <col min="13" max="13" width="10.77734375" style="2" customWidth="1"/>
    <col min="14" max="14" width="2.6640625" style="26" customWidth="1"/>
    <col min="15" max="15" width="3.6640625" style="2" customWidth="1"/>
    <col min="16" max="16384" width="9" style="2"/>
  </cols>
  <sheetData>
    <row r="1" spans="2:16" ht="36" customHeight="1" thickBot="1"/>
    <row r="2" spans="2:16" ht="15" thickBot="1">
      <c r="B2" s="27"/>
      <c r="C2" s="28"/>
      <c r="D2" s="28"/>
      <c r="E2" s="28"/>
      <c r="F2" s="28"/>
      <c r="G2" s="28"/>
      <c r="H2" s="28"/>
      <c r="I2" s="28"/>
      <c r="J2" s="28"/>
      <c r="K2" s="28"/>
      <c r="L2" s="28"/>
      <c r="M2" s="29"/>
      <c r="P2" s="30" t="s">
        <v>70</v>
      </c>
    </row>
    <row r="3" spans="2:16" ht="13.8" thickBot="1">
      <c r="B3" s="31"/>
      <c r="C3" s="406" t="s">
        <v>126</v>
      </c>
      <c r="D3" s="393"/>
      <c r="E3" s="340"/>
      <c r="F3" s="340"/>
      <c r="G3" s="388"/>
      <c r="H3" s="340"/>
      <c r="I3" s="340"/>
      <c r="J3" s="340"/>
      <c r="K3" s="389" t="s">
        <v>274</v>
      </c>
      <c r="L3" s="340"/>
      <c r="M3" s="32"/>
    </row>
    <row r="4" spans="2:16" ht="16.2">
      <c r="B4" s="31"/>
      <c r="C4" s="407" t="s">
        <v>310</v>
      </c>
      <c r="D4" s="393"/>
      <c r="E4" s="340"/>
      <c r="F4" s="340"/>
      <c r="G4" s="340"/>
      <c r="H4" s="340"/>
      <c r="I4" s="340"/>
      <c r="J4" s="390"/>
      <c r="K4" s="340"/>
      <c r="L4" s="340"/>
      <c r="M4" s="32"/>
    </row>
    <row r="5" spans="2:16" s="34" customFormat="1" ht="16.5" customHeight="1">
      <c r="B5" s="391"/>
      <c r="C5" s="393"/>
      <c r="D5" s="393" t="s">
        <v>128</v>
      </c>
      <c r="E5" s="392"/>
      <c r="F5" s="392"/>
      <c r="G5" s="392"/>
      <c r="H5" s="392"/>
      <c r="I5" s="392"/>
      <c r="J5" s="392"/>
      <c r="K5" s="392"/>
      <c r="L5" s="392"/>
      <c r="M5" s="394"/>
      <c r="N5" s="33"/>
    </row>
    <row r="6" spans="2:16" s="34" customFormat="1" ht="6" customHeight="1">
      <c r="B6" s="391"/>
      <c r="C6" s="393"/>
      <c r="D6" s="393"/>
      <c r="E6" s="392"/>
      <c r="F6" s="392"/>
      <c r="G6" s="392"/>
      <c r="H6" s="392"/>
      <c r="I6" s="392"/>
      <c r="J6" s="392"/>
      <c r="K6" s="392"/>
      <c r="L6" s="392"/>
      <c r="M6" s="394"/>
      <c r="N6" s="33"/>
    </row>
    <row r="7" spans="2:16" ht="14.4">
      <c r="B7" s="31"/>
      <c r="C7" s="393"/>
      <c r="D7" s="408" t="s">
        <v>127</v>
      </c>
      <c r="E7" s="340"/>
      <c r="F7" s="340"/>
      <c r="G7" s="340"/>
      <c r="H7" s="340"/>
      <c r="I7" s="395"/>
      <c r="J7" s="340"/>
      <c r="K7" s="340"/>
      <c r="L7" s="340"/>
      <c r="M7" s="32"/>
    </row>
    <row r="8" spans="2:16" ht="4.5" customHeight="1">
      <c r="B8" s="31"/>
      <c r="C8" s="340"/>
      <c r="D8" s="340"/>
      <c r="E8" s="340"/>
      <c r="F8" s="340"/>
      <c r="G8" s="340"/>
      <c r="H8" s="340"/>
      <c r="I8" s="395"/>
      <c r="J8" s="340"/>
      <c r="K8" s="340"/>
      <c r="L8" s="340"/>
      <c r="M8" s="32"/>
    </row>
    <row r="9" spans="2:16" ht="4.5" customHeight="1">
      <c r="B9" s="31"/>
      <c r="C9" s="340"/>
      <c r="D9" s="35"/>
      <c r="E9" s="36"/>
      <c r="F9" s="36"/>
      <c r="G9" s="36"/>
      <c r="H9" s="36"/>
      <c r="I9" s="37"/>
      <c r="J9" s="36"/>
      <c r="K9" s="38"/>
      <c r="L9" s="340"/>
      <c r="M9" s="32"/>
    </row>
    <row r="10" spans="2:16" ht="13.5" customHeight="1">
      <c r="B10" s="31"/>
      <c r="C10" s="340"/>
      <c r="D10" s="39" t="s">
        <v>64</v>
      </c>
      <c r="E10" s="26"/>
      <c r="F10" s="26"/>
      <c r="G10" s="26"/>
      <c r="H10" s="26"/>
      <c r="I10" s="396"/>
      <c r="J10" s="26"/>
      <c r="K10" s="40"/>
      <c r="L10" s="340"/>
      <c r="M10" s="32"/>
    </row>
    <row r="11" spans="2:16" ht="13.5" customHeight="1">
      <c r="B11" s="31"/>
      <c r="C11" s="340"/>
      <c r="D11" s="39" t="s">
        <v>63</v>
      </c>
      <c r="E11" s="26"/>
      <c r="F11" s="26"/>
      <c r="G11" s="26"/>
      <c r="H11" s="26"/>
      <c r="I11" s="396"/>
      <c r="J11" s="26"/>
      <c r="K11" s="40"/>
      <c r="L11" s="340"/>
      <c r="M11" s="32"/>
    </row>
    <row r="12" spans="2:16" ht="13.5" customHeight="1">
      <c r="B12" s="31"/>
      <c r="C12" s="340"/>
      <c r="D12" s="39" t="s">
        <v>65</v>
      </c>
      <c r="E12" s="26"/>
      <c r="F12" s="26"/>
      <c r="G12" s="26"/>
      <c r="H12" s="26"/>
      <c r="I12" s="396"/>
      <c r="J12" s="26"/>
      <c r="K12" s="40"/>
      <c r="L12" s="340"/>
      <c r="M12" s="32"/>
    </row>
    <row r="13" spans="2:16">
      <c r="B13" s="31"/>
      <c r="C13" s="340"/>
      <c r="D13" s="39" t="s">
        <v>77</v>
      </c>
      <c r="E13" s="26"/>
      <c r="F13" s="26"/>
      <c r="G13" s="26"/>
      <c r="H13" s="26"/>
      <c r="I13" s="26"/>
      <c r="J13" s="26"/>
      <c r="K13" s="40"/>
      <c r="L13" s="340"/>
      <c r="M13" s="32"/>
    </row>
    <row r="14" spans="2:16" ht="4.5" customHeight="1">
      <c r="B14" s="31"/>
      <c r="C14" s="340"/>
      <c r="D14" s="41"/>
      <c r="E14" s="17"/>
      <c r="F14" s="17"/>
      <c r="G14" s="17"/>
      <c r="H14" s="17"/>
      <c r="I14" s="17"/>
      <c r="J14" s="17"/>
      <c r="K14" s="42"/>
      <c r="L14" s="340"/>
      <c r="M14" s="32"/>
    </row>
    <row r="15" spans="2:16" ht="13.5" customHeight="1">
      <c r="B15" s="31"/>
      <c r="C15" s="340"/>
      <c r="D15" s="340"/>
      <c r="E15" s="340"/>
      <c r="F15" s="340"/>
      <c r="G15" s="340"/>
      <c r="H15" s="340"/>
      <c r="I15" s="395"/>
      <c r="J15" s="340"/>
      <c r="K15" s="340"/>
      <c r="L15" s="340"/>
      <c r="M15" s="32"/>
    </row>
    <row r="16" spans="2:16" ht="15.75" customHeight="1">
      <c r="B16" s="31"/>
      <c r="C16" s="338" t="s">
        <v>208</v>
      </c>
      <c r="D16" s="339"/>
      <c r="E16" s="339"/>
      <c r="F16" s="339"/>
      <c r="G16" s="340"/>
      <c r="H16" s="340"/>
      <c r="I16" s="340"/>
      <c r="J16" s="340"/>
      <c r="K16" s="340"/>
      <c r="L16" s="340"/>
      <c r="M16" s="32"/>
    </row>
    <row r="17" spans="2:13" ht="13.5" customHeight="1">
      <c r="B17" s="31"/>
      <c r="C17" s="341" t="s">
        <v>209</v>
      </c>
      <c r="D17" s="341"/>
      <c r="E17" s="341"/>
      <c r="F17" s="341"/>
      <c r="G17" s="340"/>
      <c r="H17" s="340"/>
      <c r="I17" s="340"/>
      <c r="J17" s="340"/>
      <c r="K17" s="340"/>
      <c r="L17" s="340"/>
      <c r="M17" s="32"/>
    </row>
    <row r="18" spans="2:13" ht="13.5" customHeight="1">
      <c r="B18" s="31"/>
      <c r="C18" s="340"/>
      <c r="D18" s="340" t="s">
        <v>54</v>
      </c>
      <c r="E18" s="340"/>
      <c r="F18" s="340"/>
      <c r="G18" s="340"/>
      <c r="H18" s="340"/>
      <c r="I18" s="340"/>
      <c r="J18" s="340"/>
      <c r="K18" s="340"/>
      <c r="L18" s="340"/>
      <c r="M18" s="32"/>
    </row>
    <row r="19" spans="2:13" ht="13.5" customHeight="1">
      <c r="B19" s="31"/>
      <c r="C19" s="340"/>
      <c r="D19" s="340" t="s">
        <v>66</v>
      </c>
      <c r="E19" s="340"/>
      <c r="F19" s="340"/>
      <c r="G19" s="340"/>
      <c r="H19" s="340"/>
      <c r="I19" s="340"/>
      <c r="J19" s="340"/>
      <c r="K19" s="340"/>
      <c r="L19" s="340"/>
      <c r="M19" s="32"/>
    </row>
    <row r="20" spans="2:13" ht="13.5" customHeight="1">
      <c r="B20" s="31"/>
      <c r="C20" s="340"/>
      <c r="D20" s="340"/>
      <c r="E20" s="340"/>
      <c r="F20" s="340"/>
      <c r="G20" s="340"/>
      <c r="H20" s="340"/>
      <c r="I20" s="340"/>
      <c r="J20" s="340"/>
      <c r="K20" s="340"/>
      <c r="L20" s="340"/>
      <c r="M20" s="32"/>
    </row>
    <row r="21" spans="2:13" ht="13.5" customHeight="1">
      <c r="B21" s="31"/>
      <c r="C21" s="340"/>
      <c r="D21" s="340" t="s">
        <v>210</v>
      </c>
      <c r="E21" s="340"/>
      <c r="F21" s="340"/>
      <c r="G21" s="340"/>
      <c r="H21" s="340"/>
      <c r="I21" s="340"/>
      <c r="J21" s="340"/>
      <c r="K21" s="340"/>
      <c r="L21" s="340"/>
      <c r="M21" s="32"/>
    </row>
    <row r="22" spans="2:13" ht="13.5" customHeight="1">
      <c r="B22" s="31"/>
      <c r="C22" s="340"/>
      <c r="D22" s="340" t="s">
        <v>78</v>
      </c>
      <c r="E22" s="340"/>
      <c r="F22" s="340"/>
      <c r="G22" s="340"/>
      <c r="H22" s="340"/>
      <c r="I22" s="340"/>
      <c r="J22" s="340"/>
      <c r="K22" s="340"/>
      <c r="L22" s="340"/>
      <c r="M22" s="32"/>
    </row>
    <row r="23" spans="2:13" ht="13.5" customHeight="1">
      <c r="B23" s="31"/>
      <c r="C23" s="340"/>
      <c r="D23" s="340" t="s">
        <v>55</v>
      </c>
      <c r="E23" s="340"/>
      <c r="F23" s="340"/>
      <c r="G23" s="340"/>
      <c r="H23" s="340"/>
      <c r="I23" s="340"/>
      <c r="J23" s="340"/>
      <c r="K23" s="340"/>
      <c r="L23" s="340"/>
      <c r="M23" s="32"/>
    </row>
    <row r="24" spans="2:13" ht="13.5" customHeight="1">
      <c r="B24" s="31"/>
      <c r="C24" s="340"/>
      <c r="D24" s="342" t="s">
        <v>56</v>
      </c>
      <c r="E24" s="340"/>
      <c r="F24" s="340"/>
      <c r="G24" s="340"/>
      <c r="H24" s="340"/>
      <c r="I24" s="340"/>
      <c r="J24" s="340"/>
      <c r="K24" s="340"/>
      <c r="L24" s="340"/>
      <c r="M24" s="32"/>
    </row>
    <row r="25" spans="2:13" ht="13.5" customHeight="1">
      <c r="B25" s="31"/>
      <c r="C25" s="340"/>
      <c r="D25" s="340" t="s">
        <v>211</v>
      </c>
      <c r="E25" s="340"/>
      <c r="F25" s="340"/>
      <c r="G25" s="340"/>
      <c r="H25" s="340"/>
      <c r="I25" s="340"/>
      <c r="J25" s="340"/>
      <c r="K25" s="340"/>
      <c r="L25" s="340"/>
      <c r="M25" s="32"/>
    </row>
    <row r="26" spans="2:13" ht="13.5" customHeight="1">
      <c r="B26" s="31"/>
      <c r="C26" s="340"/>
      <c r="D26" s="340" t="s">
        <v>317</v>
      </c>
      <c r="E26" s="340"/>
      <c r="F26" s="340"/>
      <c r="G26" s="340"/>
      <c r="H26" s="340"/>
      <c r="I26" s="340"/>
      <c r="J26" s="340"/>
      <c r="K26" s="340"/>
      <c r="L26" s="340"/>
      <c r="M26" s="32"/>
    </row>
    <row r="27" spans="2:13" ht="13.5" customHeight="1">
      <c r="B27" s="31"/>
      <c r="C27" s="340"/>
      <c r="D27" s="340" t="s">
        <v>67</v>
      </c>
      <c r="E27" s="340"/>
      <c r="F27" s="340"/>
      <c r="G27" s="340"/>
      <c r="H27" s="340"/>
      <c r="I27" s="340"/>
      <c r="J27" s="340"/>
      <c r="K27" s="340"/>
      <c r="L27" s="340"/>
      <c r="M27" s="32"/>
    </row>
    <row r="28" spans="2:13" ht="13.5" customHeight="1">
      <c r="B28" s="31"/>
      <c r="C28" s="340"/>
      <c r="D28" s="340"/>
      <c r="E28" s="340"/>
      <c r="F28" s="340"/>
      <c r="G28" s="340"/>
      <c r="H28" s="340"/>
      <c r="I28" s="340"/>
      <c r="J28" s="340"/>
      <c r="K28" s="340"/>
      <c r="L28" s="340"/>
      <c r="M28" s="32"/>
    </row>
    <row r="29" spans="2:13" ht="13.5" customHeight="1">
      <c r="B29" s="31"/>
      <c r="C29" s="338" t="s">
        <v>229</v>
      </c>
      <c r="D29" s="339"/>
      <c r="E29" s="339"/>
      <c r="F29" s="339"/>
      <c r="G29" s="340"/>
      <c r="H29" s="340"/>
      <c r="I29" s="340"/>
      <c r="J29" s="340"/>
      <c r="K29" s="340"/>
      <c r="L29" s="340"/>
      <c r="M29" s="32"/>
    </row>
    <row r="30" spans="2:13" ht="13.5" customHeight="1">
      <c r="B30" s="31"/>
      <c r="C30" s="340"/>
      <c r="D30" s="340" t="s">
        <v>212</v>
      </c>
      <c r="E30" s="340"/>
      <c r="F30" s="340"/>
      <c r="G30" s="340"/>
      <c r="H30" s="340"/>
      <c r="I30" s="340"/>
      <c r="J30" s="340"/>
      <c r="K30" s="340"/>
      <c r="L30" s="340"/>
      <c r="M30" s="32"/>
    </row>
    <row r="31" spans="2:13" ht="13.5" customHeight="1">
      <c r="B31" s="31"/>
      <c r="C31" s="341"/>
      <c r="D31" s="340" t="s">
        <v>68</v>
      </c>
      <c r="E31" s="340"/>
      <c r="F31" s="340"/>
      <c r="G31" s="340"/>
      <c r="H31" s="340"/>
      <c r="I31" s="340"/>
      <c r="J31" s="340"/>
      <c r="K31" s="340"/>
      <c r="L31" s="340"/>
      <c r="M31" s="32"/>
    </row>
    <row r="32" spans="2:13" ht="13.5" customHeight="1">
      <c r="B32" s="31"/>
      <c r="C32" s="341"/>
      <c r="D32" s="340"/>
      <c r="E32" s="340"/>
      <c r="F32" s="340"/>
      <c r="G32" s="340"/>
      <c r="H32" s="340"/>
      <c r="I32" s="340"/>
      <c r="J32" s="340"/>
      <c r="K32" s="340"/>
      <c r="L32" s="340"/>
      <c r="M32" s="32"/>
    </row>
    <row r="33" spans="2:16" ht="13.5" customHeight="1">
      <c r="B33" s="31"/>
      <c r="C33" s="341" t="s">
        <v>213</v>
      </c>
      <c r="D33" s="340"/>
      <c r="E33" s="340"/>
      <c r="F33" s="340"/>
      <c r="G33" s="340"/>
      <c r="H33" s="340"/>
      <c r="I33" s="340"/>
      <c r="J33" s="340"/>
      <c r="K33" s="340"/>
      <c r="L33" s="340"/>
      <c r="M33" s="32"/>
    </row>
    <row r="34" spans="2:16" ht="13.5" customHeight="1">
      <c r="B34" s="31"/>
      <c r="C34" s="340"/>
      <c r="D34" s="340" t="s">
        <v>61</v>
      </c>
      <c r="E34" s="340"/>
      <c r="F34" s="340"/>
      <c r="G34" s="340"/>
      <c r="H34" s="340"/>
      <c r="I34" s="340"/>
      <c r="J34" s="340"/>
      <c r="K34" s="340"/>
      <c r="L34" s="340"/>
      <c r="M34" s="32"/>
    </row>
    <row r="35" spans="2:16" ht="13.5" customHeight="1">
      <c r="B35" s="31"/>
      <c r="C35" s="340"/>
      <c r="D35" s="340" t="s">
        <v>214</v>
      </c>
      <c r="E35" s="340"/>
      <c r="F35" s="340"/>
      <c r="G35" s="340"/>
      <c r="H35" s="340"/>
      <c r="I35" s="340"/>
      <c r="J35" s="340"/>
      <c r="K35" s="340"/>
      <c r="L35" s="340"/>
      <c r="M35" s="32"/>
      <c r="P35" s="30" t="s">
        <v>129</v>
      </c>
    </row>
    <row r="36" spans="2:16" ht="13.5" customHeight="1">
      <c r="B36" s="31"/>
      <c r="C36" s="340"/>
      <c r="D36" s="340" t="s">
        <v>215</v>
      </c>
      <c r="E36" s="340"/>
      <c r="F36" s="340"/>
      <c r="G36" s="340"/>
      <c r="H36" s="340"/>
      <c r="I36" s="340"/>
      <c r="J36" s="340"/>
      <c r="K36" s="340"/>
      <c r="L36" s="340"/>
      <c r="M36" s="32"/>
    </row>
    <row r="37" spans="2:16" ht="13.5" customHeight="1">
      <c r="B37" s="31"/>
      <c r="C37" s="340"/>
      <c r="D37" s="340"/>
      <c r="E37" s="340"/>
      <c r="F37" s="340"/>
      <c r="G37" s="340"/>
      <c r="H37" s="340"/>
      <c r="I37" s="340"/>
      <c r="J37" s="340"/>
      <c r="K37" s="340"/>
      <c r="L37" s="340"/>
      <c r="M37" s="32"/>
    </row>
    <row r="38" spans="2:16" ht="13.5" customHeight="1">
      <c r="B38" s="31"/>
      <c r="C38" s="341" t="s">
        <v>216</v>
      </c>
      <c r="D38" s="340"/>
      <c r="E38" s="340"/>
      <c r="F38" s="340"/>
      <c r="G38" s="340"/>
      <c r="H38" s="340"/>
      <c r="I38" s="340"/>
      <c r="J38" s="340"/>
      <c r="K38" s="340"/>
      <c r="L38" s="340"/>
      <c r="M38" s="32"/>
    </row>
    <row r="39" spans="2:16" ht="13.5" customHeight="1">
      <c r="B39" s="31"/>
      <c r="C39" s="340"/>
      <c r="D39" s="340" t="s">
        <v>217</v>
      </c>
      <c r="E39" s="340"/>
      <c r="F39" s="340"/>
      <c r="G39" s="340"/>
      <c r="H39" s="340"/>
      <c r="I39" s="340"/>
      <c r="J39" s="340"/>
      <c r="K39" s="340"/>
      <c r="L39" s="340"/>
      <c r="M39" s="32"/>
    </row>
    <row r="40" spans="2:16" ht="13.5" customHeight="1">
      <c r="B40" s="31"/>
      <c r="C40" s="340"/>
      <c r="D40" s="415"/>
      <c r="E40" s="416" t="s">
        <v>218</v>
      </c>
      <c r="F40" s="340"/>
      <c r="G40" s="340"/>
      <c r="H40" s="340"/>
      <c r="I40" s="340"/>
      <c r="J40" s="340"/>
      <c r="K40" s="340"/>
      <c r="L40" s="340"/>
      <c r="M40" s="32"/>
    </row>
    <row r="41" spans="2:16" ht="13.5" customHeight="1">
      <c r="B41" s="31"/>
      <c r="C41" s="340"/>
      <c r="D41" s="415"/>
      <c r="E41" s="340" t="s">
        <v>219</v>
      </c>
      <c r="F41" s="340"/>
      <c r="G41" s="340"/>
      <c r="H41" s="340"/>
      <c r="I41" s="340"/>
      <c r="J41" s="340"/>
      <c r="K41" s="340"/>
      <c r="L41" s="340"/>
      <c r="M41" s="32"/>
    </row>
    <row r="42" spans="2:16" ht="13.5" customHeight="1">
      <c r="B42" s="31"/>
      <c r="C42" s="340"/>
      <c r="D42" s="340"/>
      <c r="E42" s="416" t="s">
        <v>220</v>
      </c>
      <c r="F42" s="340"/>
      <c r="G42" s="340"/>
      <c r="H42" s="340"/>
      <c r="I42" s="340"/>
      <c r="J42" s="340"/>
      <c r="K42" s="340"/>
      <c r="L42" s="340"/>
      <c r="M42" s="32"/>
    </row>
    <row r="43" spans="2:16" ht="13.5" customHeight="1">
      <c r="B43" s="31"/>
      <c r="C43" s="340"/>
      <c r="D43" s="340"/>
      <c r="E43" s="415" t="s">
        <v>221</v>
      </c>
      <c r="F43" s="340"/>
      <c r="G43" s="340"/>
      <c r="H43" s="340"/>
      <c r="I43" s="340"/>
      <c r="J43" s="340"/>
      <c r="K43" s="340"/>
      <c r="L43" s="340"/>
      <c r="M43" s="32"/>
    </row>
    <row r="44" spans="2:16" ht="13.5" customHeight="1">
      <c r="B44" s="31"/>
      <c r="C44" s="340"/>
      <c r="D44" s="342" t="s">
        <v>318</v>
      </c>
      <c r="E44" s="340"/>
      <c r="F44" s="340"/>
      <c r="G44" s="340"/>
      <c r="H44" s="340"/>
      <c r="I44" s="340"/>
      <c r="J44" s="340"/>
      <c r="K44" s="340"/>
      <c r="L44" s="340"/>
      <c r="M44" s="32"/>
    </row>
    <row r="45" spans="2:16" ht="13.5" customHeight="1">
      <c r="B45" s="31"/>
      <c r="C45" s="340"/>
      <c r="D45" s="342" t="s">
        <v>59</v>
      </c>
      <c r="E45" s="340"/>
      <c r="F45" s="340"/>
      <c r="G45" s="340"/>
      <c r="H45" s="340"/>
      <c r="I45" s="340"/>
      <c r="J45" s="340"/>
      <c r="K45" s="340"/>
      <c r="L45" s="340"/>
      <c r="M45" s="32"/>
    </row>
    <row r="46" spans="2:16" ht="13.5" customHeight="1">
      <c r="B46" s="31"/>
      <c r="C46" s="340"/>
      <c r="D46" s="342" t="s">
        <v>60</v>
      </c>
      <c r="E46" s="340"/>
      <c r="F46" s="340"/>
      <c r="G46" s="340"/>
      <c r="H46" s="340"/>
      <c r="I46" s="340"/>
      <c r="J46" s="340"/>
      <c r="K46" s="340"/>
      <c r="L46" s="340"/>
      <c r="M46" s="32"/>
    </row>
    <row r="47" spans="2:16" ht="13.5" customHeight="1">
      <c r="B47" s="31"/>
      <c r="C47" s="340"/>
      <c r="D47" s="342" t="s">
        <v>222</v>
      </c>
      <c r="E47" s="340"/>
      <c r="F47" s="340"/>
      <c r="G47" s="340"/>
      <c r="H47" s="340"/>
      <c r="I47" s="340"/>
      <c r="J47" s="340"/>
      <c r="K47" s="340"/>
      <c r="L47" s="340"/>
      <c r="M47" s="32"/>
    </row>
    <row r="48" spans="2:16" ht="13.5" customHeight="1">
      <c r="B48" s="31"/>
      <c r="C48" s="340"/>
      <c r="D48" s="342" t="s">
        <v>223</v>
      </c>
      <c r="E48" s="340"/>
      <c r="F48" s="340"/>
      <c r="G48" s="340"/>
      <c r="H48" s="340"/>
      <c r="I48" s="340"/>
      <c r="J48" s="340"/>
      <c r="K48" s="340"/>
      <c r="L48" s="340"/>
      <c r="M48" s="32"/>
    </row>
    <row r="49" spans="2:13" ht="13.5" customHeight="1">
      <c r="B49" s="31"/>
      <c r="C49" s="340"/>
      <c r="D49" s="342"/>
      <c r="E49" s="342" t="s">
        <v>57</v>
      </c>
      <c r="F49" s="340"/>
      <c r="G49" s="340"/>
      <c r="H49" s="340"/>
      <c r="I49" s="340"/>
      <c r="J49" s="340"/>
      <c r="K49" s="340"/>
      <c r="L49" s="340"/>
      <c r="M49" s="32"/>
    </row>
    <row r="50" spans="2:13" ht="13.5" customHeight="1">
      <c r="B50" s="31"/>
      <c r="C50" s="340"/>
      <c r="D50" s="342"/>
      <c r="E50" s="342"/>
      <c r="F50" s="340" t="s">
        <v>58</v>
      </c>
      <c r="G50" s="340"/>
      <c r="H50" s="340"/>
      <c r="I50" s="340"/>
      <c r="J50" s="340"/>
      <c r="K50" s="340"/>
      <c r="L50" s="340"/>
      <c r="M50" s="32"/>
    </row>
    <row r="51" spans="2:13" ht="13.5" customHeight="1">
      <c r="B51" s="31"/>
      <c r="C51" s="340"/>
      <c r="D51" s="342"/>
      <c r="E51" s="342" t="s">
        <v>224</v>
      </c>
      <c r="F51" s="340"/>
      <c r="G51" s="340"/>
      <c r="H51" s="340"/>
      <c r="I51" s="340"/>
      <c r="J51" s="340"/>
      <c r="K51" s="340"/>
      <c r="L51" s="340"/>
      <c r="M51" s="32"/>
    </row>
    <row r="52" spans="2:13" ht="13.5" customHeight="1">
      <c r="B52" s="31"/>
      <c r="C52" s="340"/>
      <c r="D52" s="342"/>
      <c r="E52" s="342"/>
      <c r="F52" s="340" t="s">
        <v>80</v>
      </c>
      <c r="G52" s="340"/>
      <c r="H52" s="340"/>
      <c r="I52" s="340"/>
      <c r="J52" s="340"/>
      <c r="K52" s="340"/>
      <c r="L52" s="340"/>
      <c r="M52" s="32"/>
    </row>
    <row r="53" spans="2:13" ht="13.5" customHeight="1">
      <c r="B53" s="31"/>
      <c r="C53" s="340"/>
      <c r="D53" s="342"/>
      <c r="E53" s="342"/>
      <c r="F53" s="340" t="s">
        <v>225</v>
      </c>
      <c r="G53" s="340"/>
      <c r="H53" s="340"/>
      <c r="I53" s="340"/>
      <c r="J53" s="340"/>
      <c r="K53" s="340"/>
      <c r="L53" s="340"/>
      <c r="M53" s="32"/>
    </row>
    <row r="54" spans="2:13" ht="13.5" customHeight="1">
      <c r="B54" s="31"/>
      <c r="C54" s="340"/>
      <c r="D54" s="342" t="s">
        <v>226</v>
      </c>
      <c r="E54" s="340"/>
      <c r="F54" s="340"/>
      <c r="G54" s="340"/>
      <c r="H54" s="340"/>
      <c r="I54" s="340"/>
      <c r="J54" s="340"/>
      <c r="K54" s="340"/>
      <c r="L54" s="340"/>
      <c r="M54" s="32"/>
    </row>
    <row r="55" spans="2:13" ht="13.5" customHeight="1">
      <c r="B55" s="31"/>
      <c r="C55" s="340"/>
      <c r="D55" s="342" t="s">
        <v>227</v>
      </c>
      <c r="E55" s="340"/>
      <c r="F55" s="340"/>
      <c r="G55" s="340"/>
      <c r="H55" s="340"/>
      <c r="I55" s="340"/>
      <c r="J55" s="340"/>
      <c r="K55" s="340"/>
      <c r="L55" s="340"/>
      <c r="M55" s="32"/>
    </row>
    <row r="56" spans="2:13" ht="13.5" customHeight="1">
      <c r="B56" s="31"/>
      <c r="C56" s="340"/>
      <c r="D56" s="342" t="s">
        <v>69</v>
      </c>
      <c r="E56" s="340"/>
      <c r="F56" s="340"/>
      <c r="G56" s="340"/>
      <c r="H56" s="340"/>
      <c r="I56" s="340"/>
      <c r="J56" s="340"/>
      <c r="K56" s="340"/>
      <c r="L56" s="340"/>
      <c r="M56" s="32"/>
    </row>
    <row r="57" spans="2:13" ht="13.5" customHeight="1">
      <c r="B57" s="31"/>
      <c r="C57" s="340"/>
      <c r="D57" s="342"/>
      <c r="E57" s="340"/>
      <c r="F57" s="340"/>
      <c r="G57" s="340"/>
      <c r="H57" s="340"/>
      <c r="I57" s="340"/>
      <c r="J57" s="340"/>
      <c r="K57" s="340"/>
      <c r="L57" s="340"/>
      <c r="M57" s="32"/>
    </row>
    <row r="58" spans="2:13" ht="13.5" customHeight="1">
      <c r="B58" s="31"/>
      <c r="C58" s="340"/>
      <c r="D58" s="43"/>
      <c r="E58" s="36"/>
      <c r="F58" s="36"/>
      <c r="G58" s="36"/>
      <c r="H58" s="36"/>
      <c r="I58" s="36"/>
      <c r="J58" s="36"/>
      <c r="K58" s="38"/>
      <c r="L58" s="340"/>
      <c r="M58" s="32"/>
    </row>
    <row r="59" spans="2:13" ht="13.5" customHeight="1">
      <c r="B59" s="31"/>
      <c r="C59" s="340"/>
      <c r="D59" s="44" t="s">
        <v>275</v>
      </c>
      <c r="E59" s="26"/>
      <c r="F59" s="26"/>
      <c r="G59" s="26"/>
      <c r="H59" s="26"/>
      <c r="I59" s="26"/>
      <c r="J59" s="26"/>
      <c r="K59" s="40"/>
      <c r="L59" s="340"/>
      <c r="M59" s="32"/>
    </row>
    <row r="60" spans="2:13" ht="13.5" customHeight="1">
      <c r="B60" s="31"/>
      <c r="C60" s="340"/>
      <c r="D60" s="44" t="s">
        <v>299</v>
      </c>
      <c r="E60" s="26"/>
      <c r="F60" s="26"/>
      <c r="G60" s="26"/>
      <c r="H60" s="26"/>
      <c r="I60" s="26"/>
      <c r="J60" s="26"/>
      <c r="K60" s="40"/>
      <c r="L60" s="340"/>
      <c r="M60" s="32"/>
    </row>
    <row r="61" spans="2:13" ht="13.5" customHeight="1">
      <c r="B61" s="31"/>
      <c r="C61" s="340"/>
      <c r="D61" s="44" t="s">
        <v>300</v>
      </c>
      <c r="E61" s="26"/>
      <c r="F61" s="26"/>
      <c r="G61" s="26"/>
      <c r="H61" s="26"/>
      <c r="I61" s="26"/>
      <c r="J61" s="26"/>
      <c r="K61" s="40"/>
      <c r="L61" s="340"/>
      <c r="M61" s="32"/>
    </row>
    <row r="62" spans="2:13" ht="13.5" customHeight="1">
      <c r="B62" s="31"/>
      <c r="C62" s="340"/>
      <c r="D62" s="44"/>
      <c r="E62" s="26"/>
      <c r="F62" s="26"/>
      <c r="G62" s="26"/>
      <c r="H62" s="26"/>
      <c r="I62" s="26"/>
      <c r="J62" s="26"/>
      <c r="K62" s="40"/>
      <c r="L62" s="340"/>
      <c r="M62" s="32"/>
    </row>
    <row r="63" spans="2:13" ht="13.5" customHeight="1">
      <c r="B63" s="31"/>
      <c r="C63" s="340"/>
      <c r="D63" s="44" t="s">
        <v>276</v>
      </c>
      <c r="E63" s="26"/>
      <c r="F63" s="26"/>
      <c r="G63" s="26"/>
      <c r="H63" s="26"/>
      <c r="I63" s="26"/>
      <c r="J63" s="26"/>
      <c r="K63" s="40"/>
      <c r="L63" s="340"/>
      <c r="M63" s="32"/>
    </row>
    <row r="64" spans="2:13" ht="13.5" customHeight="1">
      <c r="B64" s="31"/>
      <c r="C64" s="340"/>
      <c r="D64" s="44" t="s">
        <v>277</v>
      </c>
      <c r="E64" s="26"/>
      <c r="F64" s="26"/>
      <c r="G64" s="26"/>
      <c r="H64" s="26"/>
      <c r="I64" s="26"/>
      <c r="J64" s="26"/>
      <c r="K64" s="40"/>
      <c r="L64" s="340"/>
      <c r="M64" s="32"/>
    </row>
    <row r="65" spans="2:13" ht="13.5" customHeight="1">
      <c r="B65" s="31"/>
      <c r="C65" s="340"/>
      <c r="D65" s="398"/>
      <c r="E65" s="17"/>
      <c r="F65" s="17"/>
      <c r="G65" s="17"/>
      <c r="H65" s="17"/>
      <c r="I65" s="17"/>
      <c r="J65" s="17"/>
      <c r="K65" s="42"/>
      <c r="L65" s="340"/>
      <c r="M65" s="32"/>
    </row>
    <row r="66" spans="2:13" ht="13.5" customHeight="1">
      <c r="B66" s="31"/>
      <c r="C66" s="340"/>
      <c r="D66" s="342"/>
      <c r="E66" s="340"/>
      <c r="F66" s="340"/>
      <c r="G66" s="340"/>
      <c r="H66" s="340"/>
      <c r="I66" s="340"/>
      <c r="J66" s="340"/>
      <c r="K66" s="340"/>
      <c r="L66" s="340"/>
      <c r="M66" s="32"/>
    </row>
    <row r="67" spans="2:13" ht="13.5" customHeight="1">
      <c r="B67" s="31"/>
      <c r="C67" s="340"/>
      <c r="D67" s="43"/>
      <c r="E67" s="36"/>
      <c r="F67" s="36"/>
      <c r="G67" s="36"/>
      <c r="H67" s="36"/>
      <c r="I67" s="36"/>
      <c r="J67" s="36"/>
      <c r="K67" s="38"/>
      <c r="L67" s="340"/>
      <c r="M67" s="32"/>
    </row>
    <row r="68" spans="2:13" ht="13.5" customHeight="1">
      <c r="B68" s="31"/>
      <c r="C68" s="340"/>
      <c r="D68" s="44" t="s">
        <v>75</v>
      </c>
      <c r="E68" s="26"/>
      <c r="F68" s="26"/>
      <c r="G68" s="26"/>
      <c r="H68" s="26"/>
      <c r="I68" s="26"/>
      <c r="J68" s="26"/>
      <c r="K68" s="40"/>
      <c r="L68" s="340"/>
      <c r="M68" s="32"/>
    </row>
    <row r="69" spans="2:13" ht="13.5" customHeight="1">
      <c r="B69" s="31"/>
      <c r="C69" s="340"/>
      <c r="D69" s="44" t="s">
        <v>74</v>
      </c>
      <c r="E69" s="26"/>
      <c r="F69" s="26"/>
      <c r="G69" s="26"/>
      <c r="H69" s="26"/>
      <c r="I69" s="26"/>
      <c r="J69" s="26"/>
      <c r="K69" s="40"/>
      <c r="L69" s="340"/>
      <c r="M69" s="32"/>
    </row>
    <row r="70" spans="2:13" ht="13.5" customHeight="1">
      <c r="B70" s="31"/>
      <c r="C70" s="340"/>
      <c r="D70" s="44" t="s">
        <v>72</v>
      </c>
      <c r="E70" s="26"/>
      <c r="F70" s="26"/>
      <c r="G70" s="26"/>
      <c r="H70" s="26"/>
      <c r="I70" s="26"/>
      <c r="J70" s="26"/>
      <c r="K70" s="40"/>
      <c r="L70" s="340"/>
      <c r="M70" s="32"/>
    </row>
    <row r="71" spans="2:13" ht="13.5" customHeight="1">
      <c r="B71" s="31"/>
      <c r="C71" s="340"/>
      <c r="D71" s="44" t="s">
        <v>301</v>
      </c>
      <c r="E71" s="26"/>
      <c r="F71" s="26"/>
      <c r="G71" s="26"/>
      <c r="H71" s="26"/>
      <c r="I71" s="26"/>
      <c r="J71" s="26"/>
      <c r="K71" s="40"/>
      <c r="L71" s="340"/>
      <c r="M71" s="32"/>
    </row>
    <row r="72" spans="2:13" ht="13.5" customHeight="1">
      <c r="B72" s="31"/>
      <c r="C72" s="340"/>
      <c r="D72" s="44" t="s">
        <v>302</v>
      </c>
      <c r="E72" s="26"/>
      <c r="F72" s="26"/>
      <c r="G72" s="26"/>
      <c r="H72" s="26"/>
      <c r="I72" s="26"/>
      <c r="J72" s="26"/>
      <c r="K72" s="40"/>
      <c r="L72" s="340"/>
      <c r="M72" s="32"/>
    </row>
    <row r="73" spans="2:13" ht="13.5" customHeight="1">
      <c r="B73" s="31"/>
      <c r="C73" s="340"/>
      <c r="D73" s="44" t="s">
        <v>303</v>
      </c>
      <c r="E73" s="26"/>
      <c r="F73" s="26"/>
      <c r="G73" s="26"/>
      <c r="H73" s="26"/>
      <c r="I73" s="26"/>
      <c r="J73" s="26"/>
      <c r="K73" s="40"/>
      <c r="L73" s="340"/>
      <c r="M73" s="32"/>
    </row>
    <row r="74" spans="2:13" ht="13.5" customHeight="1">
      <c r="B74" s="31"/>
      <c r="C74" s="340"/>
      <c r="D74" s="44" t="s">
        <v>71</v>
      </c>
      <c r="E74" s="26"/>
      <c r="F74" s="26"/>
      <c r="G74" s="26"/>
      <c r="H74" s="26"/>
      <c r="I74" s="26"/>
      <c r="J74" s="26"/>
      <c r="K74" s="40"/>
      <c r="L74" s="340"/>
      <c r="M74" s="32"/>
    </row>
    <row r="75" spans="2:13" ht="8.25" customHeight="1">
      <c r="B75" s="31"/>
      <c r="C75" s="340"/>
      <c r="D75" s="44"/>
      <c r="E75" s="26"/>
      <c r="F75" s="26"/>
      <c r="G75" s="26"/>
      <c r="H75" s="26"/>
      <c r="I75" s="26"/>
      <c r="J75" s="26"/>
      <c r="K75" s="40"/>
      <c r="L75" s="340"/>
      <c r="M75" s="32"/>
    </row>
    <row r="76" spans="2:13" ht="13.5" customHeight="1">
      <c r="B76" s="31"/>
      <c r="C76" s="340"/>
      <c r="D76" s="44" t="s">
        <v>73</v>
      </c>
      <c r="E76" s="26"/>
      <c r="F76" s="26"/>
      <c r="G76" s="26"/>
      <c r="H76" s="26"/>
      <c r="I76" s="26"/>
      <c r="J76" s="26"/>
      <c r="K76" s="40"/>
      <c r="L76" s="340"/>
      <c r="M76" s="32"/>
    </row>
    <row r="77" spans="2:13" ht="13.5" customHeight="1">
      <c r="B77" s="31"/>
      <c r="C77" s="340"/>
      <c r="D77" s="44" t="s">
        <v>76</v>
      </c>
      <c r="E77" s="26"/>
      <c r="F77" s="26"/>
      <c r="G77" s="26"/>
      <c r="H77" s="26"/>
      <c r="I77" s="26"/>
      <c r="J77" s="26"/>
      <c r="K77" s="40"/>
      <c r="L77" s="340"/>
      <c r="M77" s="32"/>
    </row>
    <row r="78" spans="2:13" ht="13.5" customHeight="1">
      <c r="B78" s="31"/>
      <c r="C78" s="340"/>
      <c r="D78" s="45"/>
      <c r="E78" s="17"/>
      <c r="F78" s="17"/>
      <c r="G78" s="17"/>
      <c r="H78" s="17"/>
      <c r="I78" s="17"/>
      <c r="J78" s="17"/>
      <c r="K78" s="42"/>
      <c r="L78" s="340"/>
      <c r="M78" s="32"/>
    </row>
    <row r="79" spans="2:13" ht="13.5" customHeight="1">
      <c r="B79" s="31"/>
      <c r="C79" s="340"/>
      <c r="D79" s="340"/>
      <c r="E79" s="340"/>
      <c r="F79" s="340"/>
      <c r="G79" s="340"/>
      <c r="H79" s="340"/>
      <c r="I79" s="340"/>
      <c r="J79" s="340"/>
      <c r="K79" s="340"/>
      <c r="L79" s="340"/>
      <c r="M79" s="32"/>
    </row>
    <row r="80" spans="2:13" ht="13.5" customHeight="1">
      <c r="B80" s="31"/>
      <c r="C80" s="338" t="s">
        <v>228</v>
      </c>
      <c r="D80" s="344"/>
      <c r="E80" s="402"/>
      <c r="F80" s="402"/>
      <c r="G80" s="340"/>
      <c r="H80" s="340"/>
      <c r="I80" s="340"/>
      <c r="J80" s="340"/>
      <c r="K80" s="340"/>
      <c r="L80" s="340"/>
      <c r="M80" s="32"/>
    </row>
    <row r="81" spans="2:13" ht="13.5" customHeight="1">
      <c r="B81" s="31"/>
      <c r="C81" s="340"/>
      <c r="D81" s="340" t="s">
        <v>289</v>
      </c>
      <c r="E81" s="340"/>
      <c r="F81" s="340"/>
      <c r="G81" s="340"/>
      <c r="H81" s="340"/>
      <c r="I81" s="340"/>
      <c r="J81" s="340"/>
      <c r="K81" s="340"/>
      <c r="L81" s="340"/>
      <c r="M81" s="32"/>
    </row>
    <row r="82" spans="2:13" ht="13.5" customHeight="1">
      <c r="B82" s="31"/>
      <c r="C82" s="340"/>
      <c r="D82" s="340"/>
      <c r="E82" s="340"/>
      <c r="F82" s="340"/>
      <c r="G82" s="340"/>
      <c r="H82" s="340"/>
      <c r="I82" s="340"/>
      <c r="J82" s="340"/>
      <c r="K82" s="340"/>
      <c r="L82" s="340"/>
      <c r="M82" s="32"/>
    </row>
    <row r="83" spans="2:13" ht="13.5" customHeight="1">
      <c r="B83" s="31"/>
      <c r="C83" s="338" t="s">
        <v>290</v>
      </c>
      <c r="D83" s="344"/>
      <c r="E83" s="402"/>
      <c r="F83" s="402"/>
      <c r="G83" s="340"/>
      <c r="H83" s="340"/>
      <c r="I83" s="340"/>
      <c r="J83" s="340"/>
      <c r="K83" s="340"/>
      <c r="L83" s="340"/>
      <c r="M83" s="32"/>
    </row>
    <row r="84" spans="2:13" ht="13.5" customHeight="1">
      <c r="B84" s="31"/>
      <c r="C84" s="340"/>
      <c r="D84" s="400" t="s">
        <v>291</v>
      </c>
      <c r="E84" s="340"/>
      <c r="F84" s="340"/>
      <c r="G84" s="340"/>
      <c r="H84" s="340"/>
      <c r="I84" s="340"/>
      <c r="J84" s="340"/>
      <c r="K84" s="340"/>
      <c r="L84" s="340"/>
      <c r="M84" s="32"/>
    </row>
    <row r="85" spans="2:13" ht="13.5" customHeight="1">
      <c r="B85" s="31"/>
      <c r="C85" s="340"/>
      <c r="D85" s="340" t="s">
        <v>319</v>
      </c>
      <c r="E85" s="340"/>
      <c r="F85" s="340"/>
      <c r="G85" s="340"/>
      <c r="H85" s="340"/>
      <c r="I85" s="340"/>
      <c r="J85" s="340"/>
      <c r="K85" s="340"/>
      <c r="L85" s="340"/>
      <c r="M85" s="32"/>
    </row>
    <row r="86" spans="2:13" ht="13.5" customHeight="1">
      <c r="B86" s="31"/>
      <c r="C86" s="340"/>
      <c r="D86" s="340" t="s">
        <v>320</v>
      </c>
      <c r="E86" s="340"/>
      <c r="F86" s="340"/>
      <c r="G86" s="340"/>
      <c r="H86" s="340"/>
      <c r="I86" s="340"/>
      <c r="J86" s="340"/>
      <c r="K86" s="340"/>
      <c r="L86" s="340"/>
      <c r="M86" s="32"/>
    </row>
    <row r="87" spans="2:13" ht="13.5" customHeight="1">
      <c r="B87" s="31"/>
      <c r="C87" s="340"/>
      <c r="D87" s="340" t="s">
        <v>321</v>
      </c>
      <c r="E87" s="340"/>
      <c r="F87" s="340"/>
      <c r="G87" s="340"/>
      <c r="H87" s="340"/>
      <c r="I87" s="340"/>
      <c r="J87" s="340"/>
      <c r="K87" s="340"/>
      <c r="L87" s="340"/>
      <c r="M87" s="32"/>
    </row>
    <row r="88" spans="2:13" ht="13.5" customHeight="1">
      <c r="B88" s="31"/>
      <c r="C88" s="340"/>
      <c r="D88" s="340"/>
      <c r="E88" s="340"/>
      <c r="F88" s="340"/>
      <c r="G88" s="340"/>
      <c r="H88" s="340"/>
      <c r="I88" s="340"/>
      <c r="J88" s="340"/>
      <c r="K88" s="340"/>
      <c r="L88" s="340"/>
      <c r="M88" s="32"/>
    </row>
    <row r="89" spans="2:13" ht="13.5" customHeight="1">
      <c r="B89" s="31"/>
      <c r="C89" s="403" t="s">
        <v>304</v>
      </c>
      <c r="D89" s="402"/>
      <c r="E89" s="402"/>
      <c r="F89" s="402"/>
      <c r="G89" s="402"/>
      <c r="I89" s="340"/>
      <c r="J89" s="340"/>
      <c r="K89" s="340"/>
      <c r="L89" s="340"/>
      <c r="M89" s="32"/>
    </row>
    <row r="90" spans="2:13" ht="13.5" customHeight="1">
      <c r="B90" s="31"/>
      <c r="C90" s="340" t="s">
        <v>4</v>
      </c>
      <c r="D90" s="341" t="s">
        <v>136</v>
      </c>
      <c r="E90" s="341"/>
      <c r="F90" s="340"/>
      <c r="G90" s="340"/>
      <c r="H90" s="340"/>
      <c r="I90" s="340"/>
      <c r="J90" s="340"/>
      <c r="K90" s="340"/>
      <c r="L90" s="340"/>
      <c r="M90" s="32"/>
    </row>
    <row r="91" spans="2:13" ht="13.5" customHeight="1">
      <c r="B91" s="31"/>
      <c r="C91" s="340"/>
      <c r="D91" s="340" t="s">
        <v>139</v>
      </c>
      <c r="E91" s="340"/>
      <c r="F91" s="340"/>
      <c r="G91" s="340"/>
      <c r="H91" s="340"/>
      <c r="I91" s="340"/>
      <c r="J91" s="340"/>
      <c r="K91" s="340"/>
      <c r="L91" s="340"/>
      <c r="M91" s="32"/>
    </row>
    <row r="92" spans="2:13" ht="13.5" customHeight="1">
      <c r="B92" s="31"/>
      <c r="C92" s="340"/>
      <c r="D92" s="340" t="s">
        <v>135</v>
      </c>
      <c r="E92" s="340"/>
      <c r="F92" s="340"/>
      <c r="G92" s="340"/>
      <c r="H92" s="340"/>
      <c r="I92" s="340"/>
      <c r="J92" s="340"/>
      <c r="K92" s="340"/>
      <c r="L92" s="340"/>
      <c r="M92" s="32"/>
    </row>
    <row r="93" spans="2:13" ht="13.5" customHeight="1">
      <c r="B93" s="31"/>
      <c r="C93" s="340"/>
      <c r="D93" s="340" t="s">
        <v>157</v>
      </c>
      <c r="E93" s="340"/>
      <c r="F93" s="340"/>
      <c r="G93" s="340"/>
      <c r="H93" s="340"/>
      <c r="I93" s="340"/>
      <c r="J93" s="340"/>
      <c r="K93" s="340"/>
      <c r="L93" s="340"/>
      <c r="M93" s="32"/>
    </row>
    <row r="94" spans="2:13" ht="13.5" customHeight="1">
      <c r="B94" s="31"/>
      <c r="C94" s="340"/>
      <c r="D94" s="340"/>
      <c r="E94" s="340" t="s">
        <v>132</v>
      </c>
      <c r="F94" s="340"/>
      <c r="G94" s="340"/>
      <c r="H94" s="340"/>
      <c r="I94" s="340"/>
      <c r="J94" s="340"/>
      <c r="K94" s="340"/>
      <c r="L94" s="340"/>
      <c r="M94" s="32"/>
    </row>
    <row r="95" spans="2:13" ht="13.5" customHeight="1">
      <c r="B95" s="31"/>
      <c r="C95" s="340"/>
      <c r="D95" s="340" t="s">
        <v>137</v>
      </c>
      <c r="E95" s="340"/>
      <c r="F95" s="340"/>
      <c r="G95" s="340"/>
      <c r="H95" s="340"/>
      <c r="I95" s="340"/>
      <c r="J95" s="340"/>
      <c r="K95" s="340"/>
      <c r="L95" s="340"/>
      <c r="M95" s="32"/>
    </row>
    <row r="96" spans="2:13" ht="13.5" customHeight="1">
      <c r="B96" s="31"/>
      <c r="C96" s="340"/>
      <c r="D96" s="340"/>
      <c r="E96" s="340" t="s">
        <v>133</v>
      </c>
      <c r="F96" s="340"/>
      <c r="G96" s="340"/>
      <c r="H96" s="340"/>
      <c r="I96" s="340"/>
      <c r="J96" s="340"/>
      <c r="K96" s="340"/>
      <c r="L96" s="340"/>
      <c r="M96" s="32"/>
    </row>
    <row r="97" spans="2:13" ht="13.5" customHeight="1">
      <c r="B97" s="31"/>
      <c r="C97" s="340"/>
      <c r="D97" s="340"/>
      <c r="E97" s="340"/>
      <c r="F97" s="340"/>
      <c r="G97" s="340"/>
      <c r="H97" s="340"/>
      <c r="I97" s="340"/>
      <c r="J97" s="340"/>
      <c r="K97" s="340"/>
      <c r="L97" s="340"/>
      <c r="M97" s="32"/>
    </row>
    <row r="98" spans="2:13" ht="13.5" customHeight="1">
      <c r="B98" s="31"/>
      <c r="C98" s="397"/>
      <c r="D98" s="341" t="s">
        <v>130</v>
      </c>
      <c r="E98" s="340"/>
      <c r="F98" s="340"/>
      <c r="G98" s="340"/>
      <c r="H98" s="340"/>
      <c r="I98" s="340"/>
      <c r="J98" s="340"/>
      <c r="K98" s="340"/>
      <c r="L98" s="340"/>
      <c r="M98" s="32"/>
    </row>
    <row r="99" spans="2:13" ht="13.5" customHeight="1">
      <c r="B99" s="31"/>
      <c r="C99" s="340"/>
      <c r="D99" s="340" t="s">
        <v>138</v>
      </c>
      <c r="E99" s="340"/>
      <c r="F99" s="340"/>
      <c r="G99" s="340"/>
      <c r="H99" s="340"/>
      <c r="I99" s="340"/>
      <c r="J99" s="340"/>
      <c r="K99" s="340"/>
      <c r="L99" s="340"/>
      <c r="M99" s="32"/>
    </row>
    <row r="100" spans="2:13" ht="13.5" customHeight="1">
      <c r="B100" s="31"/>
      <c r="C100" s="340"/>
      <c r="D100" s="340" t="s">
        <v>311</v>
      </c>
      <c r="E100" s="340"/>
      <c r="F100" s="340"/>
      <c r="G100" s="340"/>
      <c r="H100" s="340"/>
      <c r="I100" s="340"/>
      <c r="J100" s="340"/>
      <c r="K100" s="340"/>
      <c r="L100" s="340"/>
      <c r="M100" s="32"/>
    </row>
    <row r="101" spans="2:13" ht="13.5" customHeight="1">
      <c r="B101" s="31"/>
      <c r="C101" s="340"/>
      <c r="D101" s="400"/>
      <c r="E101" s="340" t="s">
        <v>312</v>
      </c>
      <c r="F101" s="340"/>
      <c r="G101" s="340"/>
      <c r="H101" s="340"/>
      <c r="I101" s="340"/>
      <c r="J101" s="340"/>
      <c r="K101" s="340"/>
      <c r="L101" s="340"/>
      <c r="M101" s="32"/>
    </row>
    <row r="102" spans="2:13" ht="13.5" customHeight="1">
      <c r="B102" s="31"/>
      <c r="C102" s="340"/>
      <c r="D102" s="340" t="s">
        <v>140</v>
      </c>
      <c r="E102" s="340"/>
      <c r="F102" s="340"/>
      <c r="G102" s="340"/>
      <c r="H102" s="340"/>
      <c r="I102" s="340"/>
      <c r="J102" s="340"/>
      <c r="K102" s="340"/>
      <c r="L102" s="340"/>
      <c r="M102" s="32"/>
    </row>
    <row r="103" spans="2:13" ht="13.5" customHeight="1">
      <c r="B103" s="31"/>
      <c r="C103" s="340"/>
      <c r="D103" s="400"/>
      <c r="E103" s="340" t="s">
        <v>132</v>
      </c>
      <c r="F103" s="340"/>
      <c r="G103" s="340"/>
      <c r="H103" s="340"/>
      <c r="I103" s="340"/>
      <c r="J103" s="340"/>
      <c r="K103" s="340"/>
      <c r="L103" s="340"/>
      <c r="M103" s="32"/>
    </row>
    <row r="104" spans="2:13" ht="13.5" customHeight="1">
      <c r="B104" s="31"/>
      <c r="C104" s="340"/>
      <c r="D104" s="400"/>
      <c r="E104" s="340"/>
      <c r="F104" s="340"/>
      <c r="G104" s="340"/>
      <c r="H104" s="340"/>
      <c r="I104" s="340"/>
      <c r="J104" s="340"/>
      <c r="K104" s="340"/>
      <c r="L104" s="340"/>
      <c r="M104" s="32"/>
    </row>
    <row r="105" spans="2:13" ht="13.5" customHeight="1">
      <c r="B105" s="31"/>
      <c r="C105" s="340"/>
      <c r="D105" s="341" t="s">
        <v>131</v>
      </c>
      <c r="E105" s="340"/>
      <c r="F105" s="340"/>
      <c r="G105" s="340"/>
      <c r="H105" s="340"/>
      <c r="I105" s="340"/>
      <c r="J105" s="340"/>
      <c r="K105" s="340"/>
      <c r="L105" s="340"/>
      <c r="M105" s="32"/>
    </row>
    <row r="106" spans="2:13" ht="13.5" customHeight="1">
      <c r="B106" s="31"/>
      <c r="C106" s="340"/>
      <c r="D106" s="340" t="s">
        <v>142</v>
      </c>
      <c r="E106" s="340"/>
      <c r="F106" s="340"/>
      <c r="G106" s="340"/>
      <c r="H106" s="340"/>
      <c r="I106" s="340"/>
      <c r="J106" s="340"/>
      <c r="K106" s="340"/>
      <c r="L106" s="340"/>
      <c r="M106" s="32"/>
    </row>
    <row r="107" spans="2:13" ht="13.5" customHeight="1">
      <c r="B107" s="31"/>
      <c r="C107" s="340"/>
      <c r="D107" s="340" t="s">
        <v>143</v>
      </c>
      <c r="E107" s="340"/>
      <c r="F107" s="340"/>
      <c r="G107" s="340"/>
      <c r="H107" s="340"/>
      <c r="I107" s="340"/>
      <c r="J107" s="340"/>
      <c r="K107" s="340"/>
      <c r="L107" s="340"/>
      <c r="M107" s="32"/>
    </row>
    <row r="108" spans="2:13" ht="13.5" customHeight="1">
      <c r="B108" s="31"/>
      <c r="C108" s="340"/>
      <c r="D108" s="340" t="s">
        <v>322</v>
      </c>
      <c r="E108" s="340"/>
      <c r="F108" s="340"/>
      <c r="G108" s="340"/>
      <c r="H108" s="340"/>
      <c r="I108" s="340"/>
      <c r="J108" s="340"/>
      <c r="K108" s="340"/>
      <c r="L108" s="340"/>
      <c r="M108" s="32"/>
    </row>
    <row r="109" spans="2:13" ht="13.5" customHeight="1">
      <c r="B109" s="31"/>
      <c r="C109" s="340"/>
      <c r="D109" s="400" t="s">
        <v>144</v>
      </c>
      <c r="E109" s="340"/>
      <c r="F109" s="340"/>
      <c r="G109" s="340"/>
      <c r="H109" s="340"/>
      <c r="I109" s="340"/>
      <c r="J109" s="340"/>
      <c r="K109" s="340"/>
      <c r="L109" s="340"/>
      <c r="M109" s="32"/>
    </row>
    <row r="110" spans="2:13" ht="13.5" customHeight="1">
      <c r="B110" s="31"/>
      <c r="C110" s="340"/>
      <c r="D110" s="400"/>
      <c r="E110" s="340"/>
      <c r="F110" s="340"/>
      <c r="G110" s="340"/>
      <c r="H110" s="340"/>
      <c r="I110" s="340"/>
      <c r="J110" s="340"/>
      <c r="K110" s="340"/>
      <c r="L110" s="340"/>
      <c r="M110" s="32"/>
    </row>
    <row r="111" spans="2:13" ht="13.5" customHeight="1">
      <c r="B111" s="31"/>
      <c r="C111" s="340"/>
      <c r="D111" s="340" t="s">
        <v>146</v>
      </c>
      <c r="E111" s="340"/>
      <c r="F111" s="340"/>
      <c r="G111" s="340"/>
      <c r="H111" s="340"/>
      <c r="I111" s="340"/>
      <c r="J111" s="340"/>
      <c r="K111" s="340"/>
      <c r="L111" s="340"/>
      <c r="M111" s="32"/>
    </row>
    <row r="112" spans="2:13">
      <c r="B112" s="31"/>
      <c r="C112" s="340"/>
      <c r="D112" s="340" t="s">
        <v>323</v>
      </c>
      <c r="E112" s="340"/>
      <c r="F112" s="340"/>
      <c r="G112" s="340"/>
      <c r="H112" s="340"/>
      <c r="I112" s="340"/>
      <c r="J112" s="340"/>
      <c r="K112" s="340"/>
      <c r="L112" s="340"/>
      <c r="M112" s="32"/>
    </row>
    <row r="113" spans="2:13">
      <c r="B113" s="31"/>
      <c r="C113" s="340"/>
      <c r="D113" s="340" t="s">
        <v>324</v>
      </c>
      <c r="E113" s="340"/>
      <c r="F113" s="340"/>
      <c r="G113" s="340"/>
      <c r="H113" s="340"/>
      <c r="I113" s="340"/>
      <c r="J113" s="340"/>
      <c r="K113" s="340"/>
      <c r="L113" s="340"/>
      <c r="M113" s="32"/>
    </row>
    <row r="114" spans="2:13">
      <c r="B114" s="31"/>
      <c r="C114" s="340"/>
      <c r="D114" s="340" t="s">
        <v>325</v>
      </c>
      <c r="E114" s="340"/>
      <c r="F114" s="340"/>
      <c r="G114" s="340"/>
      <c r="H114" s="340"/>
      <c r="I114" s="340"/>
      <c r="J114" s="340"/>
      <c r="K114" s="340"/>
      <c r="L114" s="340"/>
      <c r="M114" s="32"/>
    </row>
    <row r="115" spans="2:13">
      <c r="B115" s="31"/>
      <c r="C115" s="340"/>
      <c r="D115" s="340"/>
      <c r="E115" s="340"/>
      <c r="F115" s="340"/>
      <c r="G115" s="340"/>
      <c r="H115" s="340"/>
      <c r="I115" s="340"/>
      <c r="J115" s="340"/>
      <c r="K115" s="340"/>
      <c r="L115" s="340"/>
      <c r="M115" s="32"/>
    </row>
    <row r="116" spans="2:13">
      <c r="B116" s="31"/>
      <c r="C116" s="340"/>
      <c r="D116" s="340" t="s">
        <v>148</v>
      </c>
      <c r="E116" s="340"/>
      <c r="F116" s="340"/>
      <c r="G116" s="340"/>
      <c r="H116" s="340"/>
      <c r="I116" s="340"/>
      <c r="J116" s="340"/>
      <c r="K116" s="340"/>
      <c r="L116" s="340"/>
      <c r="M116" s="32"/>
    </row>
    <row r="117" spans="2:13" ht="13.5" customHeight="1">
      <c r="B117" s="31"/>
      <c r="C117" s="340"/>
      <c r="D117" s="340" t="s">
        <v>149</v>
      </c>
      <c r="E117" s="340"/>
      <c r="F117" s="340"/>
      <c r="G117" s="340"/>
      <c r="H117" s="340"/>
      <c r="I117" s="340"/>
      <c r="J117" s="340"/>
      <c r="K117" s="340"/>
      <c r="L117" s="340"/>
      <c r="M117" s="32"/>
    </row>
    <row r="118" spans="2:13" ht="13.5" customHeight="1">
      <c r="B118" s="31"/>
      <c r="C118" s="340"/>
      <c r="D118" s="400"/>
      <c r="E118" s="340"/>
      <c r="F118" s="340"/>
      <c r="G118" s="340"/>
      <c r="H118" s="340"/>
      <c r="I118" s="340"/>
      <c r="J118" s="340"/>
      <c r="K118" s="340"/>
      <c r="L118" s="340"/>
      <c r="M118" s="32"/>
    </row>
    <row r="119" spans="2:13" ht="13.5" customHeight="1">
      <c r="B119" s="31"/>
      <c r="C119" s="340"/>
      <c r="D119" s="340" t="s">
        <v>326</v>
      </c>
      <c r="E119" s="340"/>
      <c r="F119" s="340"/>
      <c r="G119" s="340"/>
      <c r="H119" s="340"/>
      <c r="I119" s="340"/>
      <c r="J119" s="340"/>
      <c r="K119" s="340"/>
      <c r="L119" s="340"/>
      <c r="M119" s="32"/>
    </row>
    <row r="120" spans="2:13" ht="13.5" customHeight="1">
      <c r="B120" s="31"/>
      <c r="C120" s="340"/>
      <c r="D120" s="340" t="s">
        <v>278</v>
      </c>
      <c r="E120" s="340"/>
      <c r="F120" s="340"/>
      <c r="G120" s="340"/>
      <c r="H120" s="340"/>
      <c r="I120" s="340"/>
      <c r="J120" s="340"/>
      <c r="K120" s="340"/>
      <c r="L120" s="340"/>
      <c r="M120" s="32"/>
    </row>
    <row r="121" spans="2:13" ht="13.5" customHeight="1">
      <c r="B121" s="31"/>
      <c r="C121" s="340"/>
      <c r="D121" s="340" t="s">
        <v>327</v>
      </c>
      <c r="E121" s="340"/>
      <c r="F121" s="340"/>
      <c r="G121" s="340"/>
      <c r="H121" s="340"/>
      <c r="I121" s="340"/>
      <c r="J121" s="340"/>
      <c r="K121" s="340"/>
      <c r="L121" s="340"/>
      <c r="M121" s="32"/>
    </row>
    <row r="122" spans="2:13" ht="13.5" customHeight="1">
      <c r="B122" s="31"/>
      <c r="C122" s="340"/>
      <c r="D122" s="340" t="s">
        <v>279</v>
      </c>
      <c r="E122" s="340"/>
      <c r="F122" s="340"/>
      <c r="G122" s="340"/>
      <c r="H122" s="340"/>
      <c r="I122" s="340"/>
      <c r="J122" s="340"/>
      <c r="K122" s="340"/>
      <c r="L122" s="340"/>
      <c r="M122" s="32"/>
    </row>
    <row r="123" spans="2:13" ht="13.5" customHeight="1">
      <c r="B123" s="31"/>
      <c r="C123" s="340"/>
      <c r="D123" s="343" t="s">
        <v>280</v>
      </c>
      <c r="E123" s="340" t="s">
        <v>281</v>
      </c>
      <c r="F123" s="340"/>
      <c r="G123" s="340"/>
      <c r="H123" s="340"/>
      <c r="I123" s="340"/>
      <c r="J123" s="340"/>
      <c r="K123" s="340"/>
      <c r="L123" s="340"/>
      <c r="M123" s="32"/>
    </row>
    <row r="124" spans="2:13" ht="13.5" customHeight="1">
      <c r="B124" s="31"/>
      <c r="C124" s="340"/>
      <c r="D124" s="340"/>
      <c r="E124" s="340" t="s">
        <v>328</v>
      </c>
      <c r="F124" s="340"/>
      <c r="G124" s="340"/>
      <c r="H124" s="340"/>
      <c r="I124" s="340"/>
      <c r="J124" s="340"/>
      <c r="K124" s="340"/>
      <c r="L124" s="340"/>
      <c r="M124" s="32"/>
    </row>
    <row r="125" spans="2:13" ht="13.5" customHeight="1">
      <c r="B125" s="31"/>
      <c r="C125" s="340"/>
      <c r="D125" s="340"/>
      <c r="E125" s="340" t="s">
        <v>329</v>
      </c>
      <c r="F125" s="340"/>
      <c r="G125" s="340"/>
      <c r="H125" s="340"/>
      <c r="I125" s="340"/>
      <c r="J125" s="340"/>
      <c r="K125" s="340"/>
      <c r="L125" s="340"/>
      <c r="M125" s="32"/>
    </row>
    <row r="126" spans="2:13" ht="13.5" customHeight="1">
      <c r="B126" s="31"/>
      <c r="C126" s="340"/>
      <c r="D126" s="340"/>
      <c r="E126" s="340"/>
      <c r="F126" s="340"/>
      <c r="G126" s="340"/>
      <c r="H126" s="340"/>
      <c r="I126" s="340"/>
      <c r="J126" s="340"/>
      <c r="K126" s="340"/>
      <c r="L126" s="340"/>
      <c r="M126" s="32"/>
    </row>
    <row r="127" spans="2:13" ht="13.5" customHeight="1">
      <c r="B127" s="31"/>
      <c r="C127" s="340"/>
      <c r="D127" s="401" t="s">
        <v>282</v>
      </c>
      <c r="E127" s="340"/>
      <c r="F127" s="340"/>
      <c r="G127" s="340"/>
      <c r="H127" s="340"/>
      <c r="I127" s="340"/>
      <c r="J127" s="340"/>
      <c r="K127" s="340"/>
      <c r="L127" s="340"/>
      <c r="M127" s="32"/>
    </row>
    <row r="128" spans="2:13">
      <c r="B128" s="31"/>
      <c r="C128" s="340"/>
      <c r="D128" s="340" t="s">
        <v>283</v>
      </c>
      <c r="E128" s="340"/>
      <c r="F128" s="340"/>
      <c r="G128" s="340"/>
      <c r="H128" s="340"/>
      <c r="I128" s="340"/>
      <c r="J128" s="340"/>
      <c r="K128" s="340"/>
      <c r="L128" s="340"/>
      <c r="M128" s="32"/>
    </row>
    <row r="129" spans="2:13">
      <c r="B129" s="31"/>
      <c r="C129" s="340"/>
      <c r="D129" s="341"/>
      <c r="E129" s="341" t="s">
        <v>284</v>
      </c>
      <c r="F129" s="340"/>
      <c r="G129" s="340"/>
      <c r="H129" s="340"/>
      <c r="I129" s="340"/>
      <c r="J129" s="340"/>
      <c r="K129" s="340"/>
      <c r="L129" s="340"/>
      <c r="M129" s="32"/>
    </row>
    <row r="130" spans="2:13">
      <c r="B130" s="31"/>
      <c r="C130" s="340"/>
      <c r="D130" s="341"/>
      <c r="E130" s="341" t="s">
        <v>285</v>
      </c>
      <c r="F130" s="340"/>
      <c r="G130" s="340"/>
      <c r="H130" s="340"/>
      <c r="I130" s="340"/>
      <c r="J130" s="340"/>
      <c r="K130" s="340"/>
      <c r="L130" s="340"/>
      <c r="M130" s="32"/>
    </row>
    <row r="131" spans="2:13">
      <c r="B131" s="31"/>
      <c r="C131" s="340"/>
      <c r="D131" s="341"/>
      <c r="E131" s="341" t="s">
        <v>286</v>
      </c>
      <c r="F131" s="340"/>
      <c r="G131" s="340"/>
      <c r="H131" s="340"/>
      <c r="I131" s="340"/>
      <c r="J131" s="340"/>
      <c r="K131" s="340"/>
      <c r="L131" s="340"/>
      <c r="M131" s="32"/>
    </row>
    <row r="132" spans="2:13">
      <c r="B132" s="31"/>
      <c r="C132" s="340"/>
      <c r="D132" s="341"/>
      <c r="E132" s="340" t="s">
        <v>314</v>
      </c>
      <c r="F132" s="340"/>
      <c r="G132" s="340"/>
      <c r="H132" s="340"/>
      <c r="I132" s="340"/>
      <c r="J132" s="340"/>
      <c r="K132" s="340"/>
      <c r="L132" s="340"/>
      <c r="M132" s="32"/>
    </row>
    <row r="133" spans="2:13">
      <c r="B133" s="31"/>
      <c r="C133" s="340"/>
      <c r="D133" s="340"/>
      <c r="E133" s="340"/>
      <c r="F133" s="340"/>
      <c r="G133" s="340"/>
      <c r="H133" s="340"/>
      <c r="I133" s="340"/>
      <c r="J133" s="340"/>
      <c r="K133" s="340"/>
      <c r="L133" s="340"/>
      <c r="M133" s="32"/>
    </row>
    <row r="134" spans="2:13">
      <c r="B134" s="31"/>
      <c r="C134" s="340"/>
      <c r="D134" s="341" t="s">
        <v>287</v>
      </c>
      <c r="E134" s="340"/>
      <c r="F134" s="340"/>
      <c r="G134" s="340"/>
      <c r="H134" s="340"/>
      <c r="I134" s="340"/>
      <c r="J134" s="340"/>
      <c r="K134" s="340"/>
      <c r="L134" s="340"/>
      <c r="M134" s="32"/>
    </row>
    <row r="135" spans="2:13">
      <c r="B135" s="31"/>
      <c r="C135" s="340"/>
      <c r="D135" s="393" t="s">
        <v>150</v>
      </c>
      <c r="E135" s="340"/>
      <c r="F135" s="340"/>
      <c r="G135" s="340"/>
      <c r="H135" s="340"/>
      <c r="I135" s="340"/>
      <c r="J135" s="340"/>
      <c r="K135" s="340"/>
      <c r="L135" s="340"/>
      <c r="M135" s="32"/>
    </row>
    <row r="136" spans="2:13">
      <c r="B136" s="31"/>
      <c r="C136" s="340"/>
      <c r="D136" s="393" t="s">
        <v>151</v>
      </c>
      <c r="E136" s="340"/>
      <c r="F136" s="340"/>
      <c r="G136" s="340"/>
      <c r="H136" s="340"/>
      <c r="I136" s="340"/>
      <c r="J136" s="340"/>
      <c r="K136" s="340"/>
      <c r="L136" s="340"/>
      <c r="M136" s="32"/>
    </row>
    <row r="137" spans="2:13">
      <c r="B137" s="31"/>
      <c r="C137" s="340"/>
      <c r="D137" s="393" t="s">
        <v>155</v>
      </c>
      <c r="E137" s="340"/>
      <c r="F137" s="340"/>
      <c r="G137" s="340"/>
      <c r="H137" s="340"/>
      <c r="I137" s="340"/>
      <c r="J137" s="340"/>
      <c r="K137" s="340"/>
      <c r="L137" s="340"/>
      <c r="M137" s="32"/>
    </row>
    <row r="138" spans="2:13">
      <c r="B138" s="31"/>
      <c r="C138" s="340"/>
      <c r="D138" s="393" t="s">
        <v>156</v>
      </c>
      <c r="E138" s="340"/>
      <c r="F138" s="340"/>
      <c r="G138" s="340"/>
      <c r="H138" s="340"/>
      <c r="I138" s="340"/>
      <c r="J138" s="340"/>
      <c r="K138" s="340"/>
      <c r="L138" s="340"/>
      <c r="M138" s="32"/>
    </row>
    <row r="139" spans="2:13">
      <c r="B139" s="31"/>
      <c r="C139" s="340"/>
      <c r="D139" s="393"/>
      <c r="E139" s="340"/>
      <c r="F139" s="340"/>
      <c r="G139" s="340"/>
      <c r="H139" s="340"/>
      <c r="I139" s="340"/>
      <c r="J139" s="340"/>
      <c r="K139" s="340"/>
      <c r="L139" s="340"/>
      <c r="M139" s="32"/>
    </row>
    <row r="140" spans="2:13">
      <c r="B140" s="31"/>
      <c r="C140" s="403" t="s">
        <v>292</v>
      </c>
      <c r="D140" s="402"/>
      <c r="E140" s="402"/>
      <c r="F140" s="402"/>
      <c r="G140" s="340"/>
      <c r="H140" s="340"/>
      <c r="I140" s="340"/>
      <c r="J140" s="340"/>
      <c r="K140" s="340"/>
      <c r="L140" s="340"/>
      <c r="M140" s="32"/>
    </row>
    <row r="141" spans="2:13">
      <c r="B141" s="31"/>
      <c r="C141" s="399"/>
      <c r="D141" s="340" t="s">
        <v>316</v>
      </c>
      <c r="E141" s="340"/>
      <c r="F141" s="340"/>
      <c r="G141" s="340"/>
      <c r="H141" s="340"/>
      <c r="I141" s="340"/>
      <c r="J141" s="340"/>
      <c r="K141" s="340"/>
      <c r="L141" s="340"/>
      <c r="M141" s="32"/>
    </row>
    <row r="142" spans="2:13">
      <c r="B142" s="31"/>
      <c r="C142" s="399"/>
      <c r="D142" s="340" t="s">
        <v>153</v>
      </c>
      <c r="E142" s="340"/>
      <c r="F142" s="340"/>
      <c r="G142" s="340"/>
      <c r="H142" s="340"/>
      <c r="I142" s="340"/>
      <c r="J142" s="340"/>
      <c r="K142" s="340"/>
      <c r="L142" s="340"/>
      <c r="M142" s="32"/>
    </row>
    <row r="143" spans="2:13">
      <c r="B143" s="31"/>
      <c r="C143" s="399"/>
      <c r="D143" s="340"/>
      <c r="E143" s="340"/>
      <c r="F143" s="340"/>
      <c r="G143" s="340"/>
      <c r="H143" s="340"/>
      <c r="I143" s="340"/>
      <c r="J143" s="340"/>
      <c r="K143" s="340"/>
      <c r="L143" s="340"/>
      <c r="M143" s="32"/>
    </row>
    <row r="144" spans="2:13">
      <c r="B144" s="31"/>
      <c r="C144" s="403" t="s">
        <v>293</v>
      </c>
      <c r="D144" s="402"/>
      <c r="E144" s="402"/>
      <c r="F144" s="402"/>
      <c r="G144" s="340"/>
      <c r="H144" s="340"/>
      <c r="I144" s="340"/>
      <c r="J144" s="340"/>
      <c r="K144" s="340"/>
      <c r="L144" s="340"/>
      <c r="M144" s="32"/>
    </row>
    <row r="145" spans="2:13">
      <c r="B145" s="405"/>
      <c r="C145" s="340" t="s">
        <v>4</v>
      </c>
      <c r="D145" s="340" t="s">
        <v>306</v>
      </c>
      <c r="E145" s="340"/>
      <c r="F145" s="340"/>
      <c r="G145" s="340"/>
      <c r="H145" s="340"/>
      <c r="I145" s="340"/>
      <c r="J145" s="340"/>
      <c r="K145" s="340"/>
      <c r="L145" s="340"/>
      <c r="M145" s="32"/>
    </row>
    <row r="146" spans="2:13">
      <c r="B146" s="31"/>
      <c r="C146" s="340"/>
      <c r="D146" s="340" t="s">
        <v>315</v>
      </c>
      <c r="E146" s="340"/>
      <c r="F146" s="340"/>
      <c r="G146" s="340"/>
      <c r="H146" s="340"/>
      <c r="I146" s="340"/>
      <c r="J146" s="340"/>
      <c r="K146" s="340"/>
      <c r="L146" s="340"/>
      <c r="M146" s="32"/>
    </row>
    <row r="147" spans="2:13">
      <c r="B147" s="31"/>
      <c r="C147" s="340"/>
      <c r="D147" s="400"/>
      <c r="E147" s="340"/>
      <c r="F147" s="340"/>
      <c r="G147" s="340"/>
      <c r="H147" s="340"/>
      <c r="I147" s="340"/>
      <c r="J147" s="340"/>
      <c r="K147" s="340"/>
      <c r="L147" s="340"/>
      <c r="M147" s="32"/>
    </row>
    <row r="148" spans="2:13">
      <c r="B148" s="31"/>
      <c r="C148" s="403" t="s">
        <v>294</v>
      </c>
      <c r="D148" s="404"/>
      <c r="E148" s="402"/>
      <c r="F148" s="402"/>
      <c r="G148" s="340"/>
      <c r="H148" s="340"/>
      <c r="I148" s="340"/>
      <c r="J148" s="340"/>
      <c r="K148" s="340"/>
      <c r="L148" s="340"/>
      <c r="M148" s="32"/>
    </row>
    <row r="149" spans="2:13" ht="13.5" customHeight="1">
      <c r="B149" s="31"/>
      <c r="C149" s="340"/>
      <c r="D149" s="340" t="s">
        <v>305</v>
      </c>
      <c r="E149" s="340"/>
      <c r="F149" s="340"/>
      <c r="G149" s="340"/>
      <c r="H149" s="340"/>
      <c r="I149" s="340"/>
      <c r="J149" s="340"/>
      <c r="K149" s="340"/>
      <c r="L149" s="340"/>
      <c r="M149" s="32"/>
    </row>
    <row r="150" spans="2:13" ht="13.5" customHeight="1">
      <c r="B150" s="31"/>
      <c r="C150" s="340"/>
      <c r="D150" s="400" t="s">
        <v>154</v>
      </c>
      <c r="E150" s="340"/>
      <c r="F150" s="340"/>
      <c r="G150" s="340"/>
      <c r="H150" s="340"/>
      <c r="I150" s="340"/>
      <c r="J150" s="340"/>
      <c r="K150" s="340"/>
      <c r="L150" s="340"/>
      <c r="M150" s="32"/>
    </row>
    <row r="151" spans="2:13" ht="13.5" customHeight="1">
      <c r="B151" s="31"/>
      <c r="C151" s="340"/>
      <c r="D151" s="400"/>
      <c r="E151" s="340"/>
      <c r="F151" s="340"/>
      <c r="G151" s="340"/>
      <c r="H151" s="340"/>
      <c r="I151" s="340"/>
      <c r="J151" s="340"/>
      <c r="K151" s="340"/>
      <c r="L151" s="340"/>
      <c r="M151" s="32"/>
    </row>
    <row r="152" spans="2:13" ht="13.5" customHeight="1">
      <c r="B152" s="31"/>
      <c r="C152" s="403" t="s">
        <v>295</v>
      </c>
      <c r="D152" s="338"/>
      <c r="E152" s="402"/>
      <c r="F152" s="340"/>
      <c r="G152" s="340"/>
      <c r="H152" s="340"/>
      <c r="I152" s="340"/>
      <c r="J152" s="340"/>
      <c r="K152" s="340"/>
      <c r="L152" s="340"/>
      <c r="M152" s="32"/>
    </row>
    <row r="153" spans="2:13" ht="13.5" customHeight="1">
      <c r="B153" s="31"/>
      <c r="C153" s="340"/>
      <c r="D153" s="400" t="s">
        <v>296</v>
      </c>
      <c r="E153" s="400"/>
      <c r="F153" s="340"/>
      <c r="G153" s="340"/>
      <c r="H153" s="340"/>
      <c r="I153" s="340"/>
      <c r="J153" s="340"/>
      <c r="K153" s="340"/>
      <c r="L153" s="340"/>
      <c r="M153" s="32"/>
    </row>
    <row r="154" spans="2:13" ht="13.5" customHeight="1">
      <c r="B154" s="31"/>
      <c r="C154" s="340"/>
      <c r="D154" s="340" t="s">
        <v>307</v>
      </c>
      <c r="E154" s="340"/>
      <c r="F154" s="340"/>
      <c r="G154" s="340"/>
      <c r="H154" s="340"/>
      <c r="I154" s="340"/>
      <c r="J154" s="340"/>
      <c r="K154" s="340"/>
      <c r="L154" s="340"/>
      <c r="M154" s="32"/>
    </row>
    <row r="155" spans="2:13" ht="13.5" customHeight="1">
      <c r="B155" s="31"/>
      <c r="C155" s="340"/>
      <c r="D155" s="340" t="s">
        <v>308</v>
      </c>
      <c r="E155" s="340"/>
      <c r="F155" s="340"/>
      <c r="G155" s="340"/>
      <c r="H155" s="340"/>
      <c r="I155" s="340"/>
      <c r="J155" s="340"/>
      <c r="K155" s="340"/>
      <c r="L155" s="340"/>
      <c r="M155" s="32"/>
    </row>
    <row r="156" spans="2:13" ht="13.5" customHeight="1">
      <c r="B156" s="31"/>
      <c r="C156" s="340"/>
      <c r="D156" s="340"/>
      <c r="E156" s="340"/>
      <c r="F156" s="340"/>
      <c r="G156" s="340"/>
      <c r="H156" s="340"/>
      <c r="I156" s="340"/>
      <c r="J156" s="340"/>
      <c r="K156" s="340"/>
      <c r="L156" s="340"/>
      <c r="M156" s="32"/>
    </row>
    <row r="157" spans="2:13" ht="13.5" customHeight="1">
      <c r="B157" s="31"/>
      <c r="C157" s="338" t="s">
        <v>297</v>
      </c>
      <c r="D157" s="402"/>
      <c r="E157" s="402"/>
      <c r="F157" s="402"/>
      <c r="G157" s="340"/>
      <c r="H157" s="340"/>
      <c r="I157" s="340"/>
      <c r="J157" s="340"/>
      <c r="K157" s="340"/>
      <c r="L157" s="340"/>
      <c r="M157" s="32"/>
    </row>
    <row r="158" spans="2:13" ht="13.5" customHeight="1">
      <c r="B158" s="31"/>
      <c r="C158" s="340" t="s">
        <v>4</v>
      </c>
      <c r="D158" s="340" t="s">
        <v>309</v>
      </c>
      <c r="E158" s="340"/>
      <c r="F158" s="340"/>
      <c r="G158" s="340"/>
      <c r="H158" s="340"/>
      <c r="I158" s="340"/>
      <c r="J158" s="340"/>
      <c r="K158" s="340"/>
      <c r="L158" s="340"/>
      <c r="M158" s="32"/>
    </row>
    <row r="159" spans="2:13" ht="13.5" customHeight="1">
      <c r="B159" s="31"/>
      <c r="C159" s="340"/>
      <c r="D159" s="340"/>
      <c r="E159" s="340"/>
      <c r="F159" s="340"/>
      <c r="G159" s="340"/>
      <c r="H159" s="340"/>
      <c r="I159" s="340"/>
      <c r="J159" s="340"/>
      <c r="K159" s="340"/>
      <c r="L159" s="340"/>
      <c r="M159" s="32"/>
    </row>
    <row r="160" spans="2:13" ht="13.5" customHeight="1">
      <c r="B160" s="31"/>
      <c r="C160" s="338" t="s">
        <v>298</v>
      </c>
      <c r="D160" s="402"/>
      <c r="E160" s="402"/>
      <c r="F160" s="340"/>
      <c r="G160" s="340"/>
      <c r="H160" s="340"/>
      <c r="I160" s="340"/>
      <c r="J160" s="340"/>
      <c r="K160" s="340"/>
      <c r="L160" s="340"/>
      <c r="M160" s="32"/>
    </row>
    <row r="161" spans="2:13" ht="13.5" customHeight="1">
      <c r="B161" s="31"/>
      <c r="C161" s="340" t="s">
        <v>4</v>
      </c>
      <c r="D161" s="340" t="s">
        <v>62</v>
      </c>
      <c r="E161" s="340"/>
      <c r="F161" s="340"/>
      <c r="G161" s="340"/>
      <c r="H161" s="340"/>
      <c r="I161" s="340"/>
      <c r="J161" s="340"/>
      <c r="K161" s="340"/>
      <c r="L161" s="340"/>
      <c r="M161" s="32"/>
    </row>
    <row r="162" spans="2:13">
      <c r="B162" s="31"/>
      <c r="C162" s="340"/>
      <c r="D162" s="340"/>
      <c r="E162" s="340"/>
      <c r="F162" s="340"/>
      <c r="G162" s="340"/>
      <c r="H162" s="340"/>
      <c r="I162" s="340"/>
      <c r="J162" s="340"/>
      <c r="K162" s="340"/>
      <c r="L162" s="340"/>
      <c r="M162" s="32"/>
    </row>
    <row r="163" spans="2:13" ht="13.8" thickBot="1">
      <c r="B163" s="46"/>
      <c r="C163" s="47"/>
      <c r="D163" s="47"/>
      <c r="E163" s="47"/>
      <c r="F163" s="47"/>
      <c r="G163" s="47"/>
      <c r="H163" s="47"/>
      <c r="I163" s="47"/>
      <c r="J163" s="47"/>
      <c r="K163" s="47"/>
      <c r="L163" s="47"/>
      <c r="M163" s="48"/>
    </row>
    <row r="166" spans="2:13" ht="13.5" customHeight="1"/>
    <row r="167" spans="2:13" ht="6" customHeight="1"/>
    <row r="169" spans="2:13" ht="13.5" customHeight="1"/>
    <row r="170" spans="2:13" ht="8.25" customHeight="1"/>
    <row r="186" spans="19:19">
      <c r="S186" s="26"/>
    </row>
    <row r="187" spans="19:19">
      <c r="S187" s="26"/>
    </row>
    <row r="198" spans="17:17">
      <c r="Q198" s="2" t="s">
        <v>4</v>
      </c>
    </row>
    <row r="234" ht="13.5" customHeight="1"/>
    <row r="235" ht="13.5" customHeight="1"/>
    <row r="236" ht="13.5" customHeight="1"/>
    <row r="237" ht="13.5" customHeight="1"/>
    <row r="238" ht="13.5" customHeight="1"/>
    <row r="239" ht="13.5" customHeight="1"/>
    <row r="240" ht="13.5" customHeight="1"/>
    <row r="241" ht="13.5"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sheetData>
  <sheetProtection sheet="1" objects="1" scenarios="1"/>
  <phoneticPr fontId="5"/>
  <printOptions horizontalCentered="1"/>
  <pageMargins left="0.39370078740157483" right="0.39370078740157483" top="0.78740157480314965" bottom="0.78740157480314965" header="0.51181102362204722" footer="0.51181102362204722"/>
  <pageSetup paperSize="9" scale="90" orientation="portrait" r:id="rId1"/>
  <headerFooter alignWithMargins="0">
    <oddFooter>&amp;C&amp;P</oddFooter>
  </headerFooter>
  <rowBreaks count="3" manualBreakCount="3">
    <brk id="65" min="1" max="12" man="1"/>
    <brk id="126" min="1" max="12" man="1"/>
    <brk id="164" max="13" man="1"/>
  </rowBreaks>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BE3FD-F7BC-45F5-B1FB-0B60C48A045C}">
  <sheetPr>
    <tabColor rgb="FF00FFFF"/>
  </sheetPr>
  <dimension ref="B3:J47"/>
  <sheetViews>
    <sheetView showGridLines="0" zoomScaleNormal="100" workbookViewId="0">
      <selection activeCell="H17" sqref="H17"/>
    </sheetView>
  </sheetViews>
  <sheetFormatPr defaultColWidth="9" defaultRowHeight="13.2"/>
  <cols>
    <col min="1" max="1" width="2.33203125" style="1" customWidth="1"/>
    <col min="2" max="2" width="11.33203125" style="1" customWidth="1"/>
    <col min="3" max="3" width="7.6640625" style="1" customWidth="1"/>
    <col min="4" max="4" width="9" style="1"/>
    <col min="5" max="7" width="21.33203125" style="1" customWidth="1"/>
    <col min="8" max="8" width="15" style="1" customWidth="1"/>
    <col min="9" max="9" width="14.44140625" style="1" customWidth="1"/>
    <col min="10" max="10" width="3.109375" style="1" customWidth="1"/>
    <col min="11" max="16384" width="9" style="1"/>
  </cols>
  <sheetData>
    <row r="3" spans="2:10" ht="33" customHeight="1">
      <c r="B3" s="24" t="s">
        <v>167</v>
      </c>
      <c r="F3" s="25" t="s">
        <v>2</v>
      </c>
    </row>
    <row r="4" spans="2:10" ht="16.5" customHeight="1">
      <c r="F4" s="193" t="s">
        <v>3</v>
      </c>
      <c r="J4" s="25"/>
    </row>
    <row r="5" spans="2:10" ht="24.9" customHeight="1">
      <c r="B5" s="8" t="s">
        <v>168</v>
      </c>
      <c r="F5" s="4"/>
      <c r="J5" s="193"/>
    </row>
    <row r="6" spans="2:10" ht="26.25" customHeight="1" thickBot="1">
      <c r="B6" s="10" t="s">
        <v>169</v>
      </c>
      <c r="C6" s="21" t="s">
        <v>28</v>
      </c>
      <c r="D6" s="22" t="s">
        <v>23</v>
      </c>
      <c r="E6" s="10" t="s">
        <v>19</v>
      </c>
      <c r="F6" s="9" t="s">
        <v>20</v>
      </c>
      <c r="G6" s="9" t="s">
        <v>21</v>
      </c>
      <c r="H6" s="10" t="s">
        <v>170</v>
      </c>
      <c r="I6" s="23" t="s">
        <v>49</v>
      </c>
      <c r="J6" s="193"/>
    </row>
    <row r="7" spans="2:10" ht="20.100000000000001" customHeight="1">
      <c r="B7" s="441" t="s">
        <v>41</v>
      </c>
      <c r="C7" s="49" t="str">
        <f>$B$7&amp;"-1"</f>
        <v>J-1</v>
      </c>
      <c r="D7" s="55" t="str">
        <f t="shared" ref="D7:D39" si="0">IF(H7="","",C7)</f>
        <v>J-1</v>
      </c>
      <c r="E7" s="447" t="s">
        <v>26</v>
      </c>
      <c r="F7" s="417" t="str">
        <f>D10&amp;" 高校新卒初任"</f>
        <v>J-4 高校新卒初任</v>
      </c>
      <c r="G7" s="194"/>
      <c r="H7" s="195">
        <v>1</v>
      </c>
      <c r="I7" s="196">
        <v>18</v>
      </c>
      <c r="J7" s="193"/>
    </row>
    <row r="8" spans="2:10" ht="20.100000000000001" customHeight="1">
      <c r="B8" s="442"/>
      <c r="C8" s="51" t="str">
        <f>$B$7&amp;"-2"</f>
        <v>J-2</v>
      </c>
      <c r="D8" s="56" t="str">
        <f t="shared" si="0"/>
        <v>J-2</v>
      </c>
      <c r="E8" s="448"/>
      <c r="F8" s="418"/>
      <c r="G8" s="197"/>
      <c r="H8" s="198">
        <v>1</v>
      </c>
      <c r="I8" s="199">
        <f>IF(H8="","",LARGE(I7:I7,1)+H7)</f>
        <v>19</v>
      </c>
      <c r="J8" s="193"/>
    </row>
    <row r="9" spans="2:10" ht="20.100000000000001" customHeight="1">
      <c r="B9" s="442"/>
      <c r="C9" s="51" t="str">
        <f>$B$7&amp;"-3"</f>
        <v>J-3</v>
      </c>
      <c r="D9" s="56" t="str">
        <f t="shared" si="0"/>
        <v>J-3</v>
      </c>
      <c r="E9" s="448"/>
      <c r="F9" s="419" t="str">
        <f>D8&amp;" 短大新卒初任"</f>
        <v>J-2 短大新卒初任</v>
      </c>
      <c r="G9" s="197"/>
      <c r="H9" s="198">
        <v>1</v>
      </c>
      <c r="I9" s="200">
        <f>IF(H9="","",LARGE($I$7:I8,1)+IF(H8="",H7,H8))</f>
        <v>20</v>
      </c>
      <c r="J9" s="193"/>
    </row>
    <row r="10" spans="2:10" ht="20.100000000000001" customHeight="1" thickBot="1">
      <c r="B10" s="443"/>
      <c r="C10" s="53" t="str">
        <f>$B$7&amp;"-4"</f>
        <v>J-4</v>
      </c>
      <c r="D10" s="57" t="str">
        <f t="shared" si="0"/>
        <v>J-4</v>
      </c>
      <c r="E10" s="449"/>
      <c r="F10" s="420"/>
      <c r="G10" s="201"/>
      <c r="H10" s="202">
        <v>1</v>
      </c>
      <c r="I10" s="60">
        <f>IF(H10="","",LARGE($I$7:I9,1)+IF(AND(H9="",H8=""),H7,IF(H9="",H8,H9)))</f>
        <v>21</v>
      </c>
      <c r="J10" s="193"/>
    </row>
    <row r="11" spans="2:10" ht="20.100000000000001" customHeight="1">
      <c r="B11" s="441" t="s">
        <v>40</v>
      </c>
      <c r="C11" s="49" t="str">
        <f>$B$11&amp;"-1"</f>
        <v>C-1</v>
      </c>
      <c r="D11" s="55" t="str">
        <f t="shared" si="0"/>
        <v>C-1</v>
      </c>
      <c r="E11" s="447" t="s">
        <v>27</v>
      </c>
      <c r="F11" s="444" t="s">
        <v>24</v>
      </c>
      <c r="G11" s="421" t="str">
        <f>D14&amp;" 大学新卒初任"</f>
        <v>C-4 大学新卒初任</v>
      </c>
      <c r="H11" s="195">
        <v>1</v>
      </c>
      <c r="I11" s="58">
        <f>IF(H11="","",LARGE($I$7:I10,1)+IF(AND(H10="",H9="",H8=""),H7,IF(AND(H10="",H9=""),H8,IF(H10="",H9,H10))))</f>
        <v>22</v>
      </c>
      <c r="J11" s="193"/>
    </row>
    <row r="12" spans="2:10" ht="20.100000000000001" customHeight="1">
      <c r="B12" s="442"/>
      <c r="C12" s="51" t="str">
        <f>$B$11&amp;"-2"</f>
        <v>C-2</v>
      </c>
      <c r="D12" s="56" t="str">
        <f t="shared" si="0"/>
        <v>C-2</v>
      </c>
      <c r="E12" s="448"/>
      <c r="F12" s="445"/>
      <c r="G12" s="422"/>
      <c r="H12" s="198">
        <v>1</v>
      </c>
      <c r="I12" s="59">
        <f>IF(H12="","",LARGE($I$7:I11,1)+IF(AND(H11="",H10="",H9=""),H8,IF(AND(H11="",H10=""),H9,IF(H11="",H10,H11))))</f>
        <v>23</v>
      </c>
      <c r="J12" s="193"/>
    </row>
    <row r="13" spans="2:10" ht="20.100000000000001" customHeight="1">
      <c r="B13" s="442"/>
      <c r="C13" s="51" t="str">
        <f>$B$11&amp;"-3"</f>
        <v>C-3</v>
      </c>
      <c r="D13" s="56" t="str">
        <f t="shared" si="0"/>
        <v>C-3</v>
      </c>
      <c r="E13" s="448"/>
      <c r="F13" s="445"/>
      <c r="G13" s="422"/>
      <c r="H13" s="198">
        <v>1</v>
      </c>
      <c r="I13" s="59">
        <f>IF(H13="","",LARGE($I$7:I12,1)+IF(AND(H12="",H11="",H10=""),H9,IF(AND(H12="",H11=""),H10,IF(H12="",H11,H12))))</f>
        <v>24</v>
      </c>
      <c r="J13" s="193"/>
    </row>
    <row r="14" spans="2:10" ht="20.100000000000001" customHeight="1" thickBot="1">
      <c r="B14" s="443"/>
      <c r="C14" s="53" t="str">
        <f>$B$11&amp;"-4"</f>
        <v>C-4</v>
      </c>
      <c r="D14" s="57" t="str">
        <f t="shared" si="0"/>
        <v>C-4</v>
      </c>
      <c r="E14" s="449"/>
      <c r="F14" s="446"/>
      <c r="G14" s="423"/>
      <c r="H14" s="202">
        <v>1</v>
      </c>
      <c r="I14" s="60">
        <f>IF(H14="","",LARGE($I$7:I13,1)+IF(AND(H13="",H12="",H11=""),H10,IF(AND(H13="",H12=""),H11,IF(H13="",H12,H13))))</f>
        <v>25</v>
      </c>
      <c r="J14" s="193"/>
    </row>
    <row r="15" spans="2:10" ht="20.100000000000001" customHeight="1">
      <c r="B15" s="441" t="s">
        <v>33</v>
      </c>
      <c r="C15" s="49" t="str">
        <f>$B$15&amp;"-1"</f>
        <v>L-1</v>
      </c>
      <c r="D15" s="55" t="str">
        <f t="shared" si="0"/>
        <v>L-1</v>
      </c>
      <c r="E15" s="447" t="s">
        <v>30</v>
      </c>
      <c r="F15" s="444" t="s">
        <v>38</v>
      </c>
      <c r="G15" s="203"/>
      <c r="H15" s="195">
        <v>1</v>
      </c>
      <c r="I15" s="58">
        <f>IF(H15="","",LARGE($I$7:I14,1)+IF(AND(H14="",H13="",H12=""),H11,IF(AND(H14="",H13=""),H12,IF(H14="",H13,H14))))</f>
        <v>26</v>
      </c>
      <c r="J15" s="193"/>
    </row>
    <row r="16" spans="2:10" ht="20.100000000000001" customHeight="1">
      <c r="B16" s="442"/>
      <c r="C16" s="51" t="str">
        <f>$B$15&amp;"-2"</f>
        <v>L-2</v>
      </c>
      <c r="D16" s="56" t="str">
        <f t="shared" si="0"/>
        <v>L-2</v>
      </c>
      <c r="E16" s="448"/>
      <c r="F16" s="445"/>
      <c r="G16" s="204"/>
      <c r="H16" s="198">
        <v>1</v>
      </c>
      <c r="I16" s="59">
        <f>IF(H16="","",LARGE($I$7:I15,1)+IF(AND(H15="",H14="",H13=""),H12,IF(AND(H15="",H14=""),H13,IF(H15="",H14,H15))))</f>
        <v>27</v>
      </c>
      <c r="J16" s="193"/>
    </row>
    <row r="17" spans="2:10" ht="20.100000000000001" customHeight="1">
      <c r="B17" s="442"/>
      <c r="C17" s="51" t="str">
        <f>$B$15&amp;"-3"</f>
        <v>L-3</v>
      </c>
      <c r="D17" s="56" t="str">
        <f t="shared" si="0"/>
        <v>L-3</v>
      </c>
      <c r="E17" s="448"/>
      <c r="F17" s="445"/>
      <c r="G17" s="204"/>
      <c r="H17" s="198">
        <v>1</v>
      </c>
      <c r="I17" s="59">
        <f>IF(H17="","",LARGE($I$7:I16,1)+IF(AND(H16="",H15="",H14=""),H13,IF(AND(H16="",H15=""),H14,IF(H16="",H15,H16))))</f>
        <v>28</v>
      </c>
      <c r="J17" s="193"/>
    </row>
    <row r="18" spans="2:10" ht="20.100000000000001" customHeight="1">
      <c r="B18" s="442"/>
      <c r="C18" s="51" t="str">
        <f>$B$15&amp;"-4"</f>
        <v>L-4</v>
      </c>
      <c r="D18" s="56" t="str">
        <f t="shared" si="0"/>
        <v>L-4</v>
      </c>
      <c r="E18" s="448"/>
      <c r="F18" s="445"/>
      <c r="G18" s="204"/>
      <c r="H18" s="198">
        <v>1</v>
      </c>
      <c r="I18" s="59">
        <f>IF(H18="","",LARGE($I$7:I17,1)+IF(AND(H17="",H16="",H15=""),H14,IF(AND(H17="",H16=""),H15,IF(H17="",H16,H17))))</f>
        <v>29</v>
      </c>
      <c r="J18" s="193"/>
    </row>
    <row r="19" spans="2:10" ht="20.100000000000001" customHeight="1" thickBot="1">
      <c r="B19" s="443"/>
      <c r="C19" s="53" t="str">
        <f>$B$15&amp;"-5"</f>
        <v>L-5</v>
      </c>
      <c r="D19" s="57" t="str">
        <f t="shared" si="0"/>
        <v/>
      </c>
      <c r="E19" s="449"/>
      <c r="F19" s="446"/>
      <c r="G19" s="205"/>
      <c r="H19" s="202"/>
      <c r="I19" s="60" t="str">
        <f>IF(H19="","",LARGE($I$7:I18,1)+IF(AND(H18="",H17="",H16=""),H15,IF(AND(H18="",H17=""),H16,IF(H18="",H17,H18))))</f>
        <v/>
      </c>
      <c r="J19" s="193"/>
    </row>
    <row r="20" spans="2:10" ht="20.100000000000001" customHeight="1">
      <c r="B20" s="543" t="s">
        <v>25</v>
      </c>
      <c r="C20" s="49" t="str">
        <f>$B$20&amp;"-1"</f>
        <v>S-1</v>
      </c>
      <c r="D20" s="50" t="str">
        <f t="shared" si="0"/>
        <v>S-1</v>
      </c>
      <c r="E20" s="55"/>
      <c r="F20" s="544" t="s">
        <v>31</v>
      </c>
      <c r="G20" s="545" t="s">
        <v>39</v>
      </c>
      <c r="H20" s="546">
        <v>2</v>
      </c>
      <c r="I20" s="58">
        <f>IF(H20="","",LARGE($I$7:I19,1)+IF(AND(H19="",H18="",H17=""),H16,IF(AND(H19="",H18=""),H17,IF(H19="",H18,H19))))</f>
        <v>30</v>
      </c>
      <c r="J20" s="193"/>
    </row>
    <row r="21" spans="2:10" ht="20.100000000000001" customHeight="1">
      <c r="B21" s="547"/>
      <c r="C21" s="51" t="str">
        <f>$B$20&amp;"-2"</f>
        <v>S-2</v>
      </c>
      <c r="D21" s="52" t="str">
        <f t="shared" si="0"/>
        <v>S-2</v>
      </c>
      <c r="E21" s="56"/>
      <c r="F21" s="548"/>
      <c r="G21" s="549"/>
      <c r="H21" s="550">
        <v>2</v>
      </c>
      <c r="I21" s="59">
        <f>IF(H21="","",LARGE($I$7:I20,1)+IF(AND(H20="",H19="",H18=""),H17,IF(AND(H20="",H19=""),H18,IF(H20="",H19,H20))))</f>
        <v>32</v>
      </c>
      <c r="J21" s="193"/>
    </row>
    <row r="22" spans="2:10" ht="20.100000000000001" customHeight="1">
      <c r="B22" s="547"/>
      <c r="C22" s="51" t="str">
        <f>$B$20&amp;"-3"</f>
        <v>S-3</v>
      </c>
      <c r="D22" s="52" t="str">
        <f t="shared" si="0"/>
        <v>S-3</v>
      </c>
      <c r="E22" s="56"/>
      <c r="F22" s="548"/>
      <c r="G22" s="549"/>
      <c r="H22" s="550">
        <v>2</v>
      </c>
      <c r="I22" s="59">
        <f>IF(H22="","",LARGE($I$7:I21,1)+IF(AND(H21="",H20="",H19=""),H18,IF(AND(H21="",H20=""),H19,IF(H21="",H20,H21))))</f>
        <v>34</v>
      </c>
      <c r="J22" s="193"/>
    </row>
    <row r="23" spans="2:10" ht="20.100000000000001" customHeight="1">
      <c r="B23" s="547"/>
      <c r="C23" s="51" t="str">
        <f>$B$20&amp;"-4"</f>
        <v>S-4</v>
      </c>
      <c r="D23" s="52" t="str">
        <f t="shared" si="0"/>
        <v>S-4</v>
      </c>
      <c r="E23" s="56"/>
      <c r="F23" s="548"/>
      <c r="G23" s="549"/>
      <c r="H23" s="550">
        <v>2</v>
      </c>
      <c r="I23" s="59">
        <f>IF(H23="","",LARGE($I$7:I22,1)+IF(AND(H22="",H21="",H20=""),H19,IF(AND(H22="",H21=""),H20,IF(H22="",H21,H22))))</f>
        <v>36</v>
      </c>
      <c r="J23" s="193"/>
    </row>
    <row r="24" spans="2:10" ht="20.100000000000001" customHeight="1" thickBot="1">
      <c r="B24" s="551"/>
      <c r="C24" s="53" t="str">
        <f>$B$20&amp;"-5"</f>
        <v>S-5</v>
      </c>
      <c r="D24" s="54" t="str">
        <f t="shared" si="0"/>
        <v>S-5</v>
      </c>
      <c r="E24" s="57"/>
      <c r="F24" s="552"/>
      <c r="G24" s="553"/>
      <c r="H24" s="554">
        <v>2</v>
      </c>
      <c r="I24" s="60">
        <f>IF(H24="","",LARGE($I$7:I23,1)+IF(AND(H23="",H22="",H21=""),H20,IF(AND(H23="",H22=""),H21,IF(H23="",H22,H23))))</f>
        <v>38</v>
      </c>
      <c r="J24" s="193"/>
    </row>
    <row r="25" spans="2:10" ht="20.100000000000001" customHeight="1">
      <c r="B25" s="543" t="s">
        <v>22</v>
      </c>
      <c r="C25" s="49" t="str">
        <f>$B$25&amp;"-1"</f>
        <v>M-1</v>
      </c>
      <c r="D25" s="50" t="str">
        <f t="shared" si="0"/>
        <v>M-1</v>
      </c>
      <c r="E25" s="50"/>
      <c r="F25" s="55"/>
      <c r="G25" s="545" t="s">
        <v>29</v>
      </c>
      <c r="H25" s="546">
        <v>2</v>
      </c>
      <c r="I25" s="58">
        <f>IF(H25="","",LARGE($I$7:I24,1)+IF(AND(H24="",H23="",H22=""),H21,IF(AND(H24="",H23=""),H22,IF(H24="",H23,H24))))</f>
        <v>40</v>
      </c>
      <c r="J25" s="193"/>
    </row>
    <row r="26" spans="2:10" ht="20.100000000000001" customHeight="1">
      <c r="B26" s="547"/>
      <c r="C26" s="51" t="str">
        <f>$B$25&amp;"-2"</f>
        <v>M-2</v>
      </c>
      <c r="D26" s="52" t="str">
        <f t="shared" si="0"/>
        <v>M-2</v>
      </c>
      <c r="E26" s="52"/>
      <c r="F26" s="56"/>
      <c r="G26" s="549"/>
      <c r="H26" s="550">
        <v>2</v>
      </c>
      <c r="I26" s="59">
        <f>IF(H26="","",LARGE($I$7:I25,1)+IF(AND(H25="",H24="",H23=""),H22,IF(AND(H25="",H24=""),H23,IF(H25="",H24,H25))))</f>
        <v>42</v>
      </c>
      <c r="J26" s="193"/>
    </row>
    <row r="27" spans="2:10" ht="20.100000000000001" customHeight="1">
      <c r="B27" s="547"/>
      <c r="C27" s="51" t="str">
        <f>$B$25&amp;"-3"</f>
        <v>M-3</v>
      </c>
      <c r="D27" s="52" t="str">
        <f t="shared" si="0"/>
        <v>M-3</v>
      </c>
      <c r="E27" s="52"/>
      <c r="F27" s="56"/>
      <c r="G27" s="549"/>
      <c r="H27" s="550">
        <v>2</v>
      </c>
      <c r="I27" s="59">
        <f>IF(H27="","",LARGE($I$7:I26,1)+IF(AND(H26="",H25="",H24=""),H23,IF(AND(H26="",H25=""),H24,IF(H26="",H25,H26))))</f>
        <v>44</v>
      </c>
      <c r="J27" s="193"/>
    </row>
    <row r="28" spans="2:10" ht="20.100000000000001" customHeight="1">
      <c r="B28" s="547"/>
      <c r="C28" s="51" t="str">
        <f>$B$25&amp;"-4"</f>
        <v>M-4</v>
      </c>
      <c r="D28" s="52" t="str">
        <f t="shared" si="0"/>
        <v>M-4</v>
      </c>
      <c r="E28" s="52"/>
      <c r="F28" s="56"/>
      <c r="G28" s="549"/>
      <c r="H28" s="550">
        <v>2</v>
      </c>
      <c r="I28" s="59">
        <f>IF(H28="","",LARGE($I$7:I27,1)+IF(AND(H27="",H26="",H25=""),H24,IF(AND(H27="",H26=""),H25,IF(H27="",H26,H27))))</f>
        <v>46</v>
      </c>
      <c r="J28" s="193"/>
    </row>
    <row r="29" spans="2:10" ht="20.100000000000001" customHeight="1" thickBot="1">
      <c r="B29" s="551"/>
      <c r="C29" s="53" t="str">
        <f>$B$25&amp;"-5"</f>
        <v>M-5</v>
      </c>
      <c r="D29" s="54" t="str">
        <f t="shared" si="0"/>
        <v/>
      </c>
      <c r="E29" s="54"/>
      <c r="F29" s="57"/>
      <c r="G29" s="553"/>
      <c r="H29" s="554"/>
      <c r="I29" s="60" t="str">
        <f>IF(H29="","",LARGE($I$7:I28,1)+IF(AND(H28="",H27="",H26=""),H25,IF(AND(H28="",H27=""),H26,IF(H28="",H27,H28))))</f>
        <v/>
      </c>
      <c r="J29" s="193"/>
    </row>
    <row r="30" spans="2:10" ht="20.100000000000001" customHeight="1">
      <c r="B30" s="543" t="s">
        <v>32</v>
      </c>
      <c r="C30" s="49" t="str">
        <f>$B$30&amp;"-1"</f>
        <v>E-1</v>
      </c>
      <c r="D30" s="50" t="str">
        <f t="shared" si="0"/>
        <v>E-1</v>
      </c>
      <c r="E30" s="50"/>
      <c r="F30" s="55"/>
      <c r="G30" s="545" t="s">
        <v>42</v>
      </c>
      <c r="H30" s="546">
        <v>2</v>
      </c>
      <c r="I30" s="58">
        <f>IF(H30="","",LARGE($I$7:I29,1)+IF(AND(H29="",H28="",H27=""),H26,IF(AND(H29="",H28=""),H27,IF(H29="",H28,H29))))</f>
        <v>48</v>
      </c>
      <c r="J30" s="193"/>
    </row>
    <row r="31" spans="2:10" ht="20.100000000000001" customHeight="1">
      <c r="B31" s="547"/>
      <c r="C31" s="51" t="str">
        <f>$B$30&amp;"-2"</f>
        <v>E-2</v>
      </c>
      <c r="D31" s="52" t="str">
        <f t="shared" si="0"/>
        <v>E-2</v>
      </c>
      <c r="E31" s="52"/>
      <c r="F31" s="56"/>
      <c r="G31" s="549"/>
      <c r="H31" s="550">
        <v>2</v>
      </c>
      <c r="I31" s="59">
        <f>IF(H31="","",LARGE($I$7:I30,1)+IF(AND(H30="",H29="",H28=""),H27,IF(AND(H30="",H29=""),H28,IF(H30="",H29,H30))))</f>
        <v>50</v>
      </c>
      <c r="J31" s="193"/>
    </row>
    <row r="32" spans="2:10" ht="20.100000000000001" customHeight="1">
      <c r="B32" s="547"/>
      <c r="C32" s="51" t="str">
        <f>$B$30&amp;"-3"</f>
        <v>E-3</v>
      </c>
      <c r="D32" s="52" t="str">
        <f t="shared" si="0"/>
        <v>E-3</v>
      </c>
      <c r="E32" s="52"/>
      <c r="F32" s="56"/>
      <c r="G32" s="549"/>
      <c r="H32" s="550" t="s">
        <v>52</v>
      </c>
      <c r="I32" s="59">
        <f>IF(H32="","",LARGE($I$7:I31,1)+IF(AND(H31="",H30="",H29=""),H28,IF(AND(H31="",H30=""),H29,IF(H31="",H30,H31))))</f>
        <v>52</v>
      </c>
      <c r="J32" s="193"/>
    </row>
    <row r="33" spans="2:10" ht="20.100000000000001" customHeight="1">
      <c r="B33" s="547"/>
      <c r="C33" s="51" t="str">
        <f>$B$30&amp;"-4"</f>
        <v>E-4</v>
      </c>
      <c r="D33" s="52" t="str">
        <f t="shared" si="0"/>
        <v/>
      </c>
      <c r="E33" s="52"/>
      <c r="F33" s="56"/>
      <c r="G33" s="549"/>
      <c r="H33" s="550"/>
      <c r="I33" s="59" t="str">
        <f>IF(H33="","",LARGE($I$7:I32,1)+IF(AND(H32="",H31="",H30=""),H29,IF(AND(H32="",H31=""),H30,IF(H32="",H31,H32))))</f>
        <v/>
      </c>
      <c r="J33" s="193"/>
    </row>
    <row r="34" spans="2:10" ht="20.100000000000001" customHeight="1" thickBot="1">
      <c r="B34" s="551"/>
      <c r="C34" s="53" t="str">
        <f>$B$30&amp;"-5"</f>
        <v>E-5</v>
      </c>
      <c r="D34" s="54" t="str">
        <f t="shared" si="0"/>
        <v/>
      </c>
      <c r="E34" s="54"/>
      <c r="F34" s="57"/>
      <c r="G34" s="553"/>
      <c r="H34" s="554"/>
      <c r="I34" s="60" t="str">
        <f>IF(H34="","",LARGE($I$7:I33,1)+IF(AND(H33="",H32="",H31=""),H30,IF(AND(H33="",H32=""),H31,IF(H33="",H32,H33))))</f>
        <v/>
      </c>
      <c r="J34" s="193"/>
    </row>
    <row r="35" spans="2:10" ht="20.100000000000001" customHeight="1">
      <c r="B35" s="543" t="s">
        <v>51</v>
      </c>
      <c r="C35" s="49" t="str">
        <f>$B$35&amp;"-1"</f>
        <v>X-1</v>
      </c>
      <c r="D35" s="50" t="str">
        <f t="shared" si="0"/>
        <v/>
      </c>
      <c r="E35" s="555" t="s">
        <v>53</v>
      </c>
      <c r="F35" s="55"/>
      <c r="G35" s="556"/>
      <c r="H35" s="546"/>
      <c r="I35" s="58" t="str">
        <f>IF(H35="","",LARGE($I$7:I34,1)+IF(AND(H34="",H33="",H32=""),H31,IF(AND(H34="",H33=""),H32,IF(H34="",H33,H34))))</f>
        <v/>
      </c>
      <c r="J35" s="193"/>
    </row>
    <row r="36" spans="2:10" ht="20.100000000000001" customHeight="1">
      <c r="B36" s="547"/>
      <c r="C36" s="51" t="str">
        <f>$B$35&amp;"-2"</f>
        <v>X-2</v>
      </c>
      <c r="D36" s="52" t="str">
        <f t="shared" si="0"/>
        <v/>
      </c>
      <c r="E36" s="557"/>
      <c r="F36" s="56"/>
      <c r="G36" s="558"/>
      <c r="H36" s="550"/>
      <c r="I36" s="59" t="str">
        <f>IF(H36="","",LARGE($I$7:I35,1)+IF(AND(H35="",H34="",H33=""),H32,IF(AND(H35="",H34=""),H33,IF(H35="",H34,H35))))</f>
        <v/>
      </c>
      <c r="J36" s="193"/>
    </row>
    <row r="37" spans="2:10" ht="20.100000000000001" customHeight="1">
      <c r="B37" s="547"/>
      <c r="C37" s="51" t="str">
        <f>$B$35&amp;"-3"</f>
        <v>X-3</v>
      </c>
      <c r="D37" s="52" t="str">
        <f t="shared" si="0"/>
        <v/>
      </c>
      <c r="E37" s="559"/>
      <c r="F37" s="56"/>
      <c r="G37" s="558"/>
      <c r="H37" s="550"/>
      <c r="I37" s="59" t="str">
        <f>IF(H37="","",LARGE($I$7:I36,1)+IF(AND(H36="",H35="",H34=""),H33,IF(AND(H36="",H35=""),H34,IF(H36="",H35,H36))))</f>
        <v/>
      </c>
      <c r="J37" s="193"/>
    </row>
    <row r="38" spans="2:10" ht="20.100000000000001" customHeight="1">
      <c r="B38" s="547"/>
      <c r="C38" s="51" t="str">
        <f>$B$35&amp;"-4"</f>
        <v>X-4</v>
      </c>
      <c r="D38" s="52" t="str">
        <f t="shared" si="0"/>
        <v/>
      </c>
      <c r="E38" s="52"/>
      <c r="F38" s="56"/>
      <c r="G38" s="558"/>
      <c r="H38" s="550"/>
      <c r="I38" s="59" t="str">
        <f>IF(H38="","",LARGE($I$7:I37,1)+IF(AND(H37="",H36="",H35=""),H34,IF(AND(H37="",H36=""),H35,IF(H37="",H36,H37))))</f>
        <v/>
      </c>
      <c r="J38" s="193"/>
    </row>
    <row r="39" spans="2:10" ht="20.100000000000001" customHeight="1" thickBot="1">
      <c r="B39" s="551"/>
      <c r="C39" s="53" t="str">
        <f>$B$35&amp;"-5"</f>
        <v>X-5</v>
      </c>
      <c r="D39" s="54" t="str">
        <f t="shared" si="0"/>
        <v/>
      </c>
      <c r="E39" s="54"/>
      <c r="F39" s="57"/>
      <c r="G39" s="560"/>
      <c r="H39" s="554"/>
      <c r="I39" s="60" t="str">
        <f>IF(H39="","",LARGE($I$7:I38,1)+IF(AND(H38="",H37="",H36=""),H35,IF(AND(H38="",H37=""),H36,IF(H38="",H37,H38))))</f>
        <v/>
      </c>
      <c r="J39" s="193"/>
    </row>
    <row r="40" spans="2:10" ht="27.75" customHeight="1">
      <c r="J40" s="193"/>
    </row>
    <row r="41" spans="2:10">
      <c r="J41" s="193"/>
    </row>
    <row r="42" spans="2:10">
      <c r="J42" s="193"/>
    </row>
    <row r="43" spans="2:10">
      <c r="J43" s="193"/>
    </row>
    <row r="44" spans="2:10">
      <c r="J44" s="193"/>
    </row>
    <row r="45" spans="2:10">
      <c r="J45" s="193"/>
    </row>
    <row r="46" spans="2:10">
      <c r="J46" s="193"/>
    </row>
    <row r="47" spans="2:10">
      <c r="J47" s="193"/>
    </row>
  </sheetData>
  <sheetProtection algorithmName="SHA-512" hashValue="AOMY/jd9pnKdYWb4q8g/+byFG3po+yaaK31ynO0lr42u2+lXxruDKwFwHHlcI2HAOFNdjUe6xEDAzCUo38o76Q==" saltValue="ZxBMihMGJPApeluLcsfTHw==" spinCount="100000" sheet="1" objects="1" scenarios="1"/>
  <mergeCells count="17">
    <mergeCell ref="B15:B19"/>
    <mergeCell ref="E15:E19"/>
    <mergeCell ref="F15:F19"/>
    <mergeCell ref="B7:B10"/>
    <mergeCell ref="E7:E10"/>
    <mergeCell ref="B11:B14"/>
    <mergeCell ref="E11:E14"/>
    <mergeCell ref="F11:F14"/>
    <mergeCell ref="B35:B39"/>
    <mergeCell ref="G35:G39"/>
    <mergeCell ref="B20:B24"/>
    <mergeCell ref="F20:F24"/>
    <mergeCell ref="G20:G24"/>
    <mergeCell ref="B25:B29"/>
    <mergeCell ref="G25:G29"/>
    <mergeCell ref="B30:B34"/>
    <mergeCell ref="G30:G34"/>
  </mergeCells>
  <phoneticPr fontId="5"/>
  <printOptions horizontalCentered="1"/>
  <pageMargins left="0.70866141732283472" right="0.70866141732283472" top="0.74803149606299213" bottom="0.74803149606299213" header="0.31496062992125984" footer="0.31496062992125984"/>
  <pageSetup paperSize="9" scale="75"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4C414-D12A-4E9A-AB7A-1A7B4B4BF0C8}">
  <sheetPr>
    <tabColor rgb="FF00FFFF"/>
  </sheetPr>
  <dimension ref="B1:U47"/>
  <sheetViews>
    <sheetView showGridLines="0" zoomScaleNormal="100" workbookViewId="0"/>
  </sheetViews>
  <sheetFormatPr defaultColWidth="9" defaultRowHeight="13.2"/>
  <cols>
    <col min="1" max="1" width="2.33203125" style="1" customWidth="1"/>
    <col min="2" max="5" width="6.88671875" style="1" customWidth="1"/>
    <col min="6" max="6" width="3.109375" style="1" customWidth="1"/>
    <col min="7" max="7" width="19.33203125" style="1" customWidth="1"/>
    <col min="8" max="8" width="14.21875" style="1" customWidth="1"/>
    <col min="9" max="9" width="11" style="1" customWidth="1"/>
    <col min="10" max="10" width="18.33203125" style="1" customWidth="1"/>
    <col min="11" max="11" width="4.44140625" style="1" customWidth="1"/>
    <col min="12" max="16" width="12.6640625" style="1" customWidth="1"/>
    <col min="17" max="17" width="15.44140625" style="1" customWidth="1"/>
    <col min="18" max="19" width="4.88671875" style="1" customWidth="1"/>
    <col min="20" max="16384" width="9" style="1"/>
  </cols>
  <sheetData>
    <row r="1" spans="2:21" ht="28.5" customHeight="1"/>
    <row r="2" spans="2:21" ht="28.5" customHeight="1">
      <c r="U2" s="25" t="s">
        <v>2</v>
      </c>
    </row>
    <row r="3" spans="2:21" ht="33" customHeight="1">
      <c r="B3" s="24" t="s">
        <v>230</v>
      </c>
      <c r="U3" s="193" t="s">
        <v>3</v>
      </c>
    </row>
    <row r="4" spans="2:21" ht="16.5" customHeight="1" thickBot="1">
      <c r="F4" s="25"/>
      <c r="G4" s="25"/>
      <c r="H4" s="25"/>
      <c r="I4" s="25"/>
      <c r="J4" s="25"/>
      <c r="K4" s="25"/>
      <c r="L4" s="25"/>
      <c r="M4" s="206"/>
      <c r="N4" s="206"/>
      <c r="O4" s="206"/>
      <c r="P4" s="25"/>
      <c r="Q4" s="11" t="s">
        <v>171</v>
      </c>
    </row>
    <row r="5" spans="2:21" ht="24.9" customHeight="1" thickBot="1">
      <c r="B5" s="207" t="s">
        <v>172</v>
      </c>
      <c r="F5" s="193"/>
      <c r="G5" s="8" t="s">
        <v>173</v>
      </c>
      <c r="H5" s="193"/>
      <c r="I5" s="193"/>
      <c r="J5" s="208" t="s">
        <v>2</v>
      </c>
      <c r="K5" s="193"/>
      <c r="L5" s="8" t="s">
        <v>174</v>
      </c>
      <c r="P5" s="61"/>
      <c r="Q5" s="424">
        <v>0.5</v>
      </c>
    </row>
    <row r="6" spans="2:21" ht="26.25" customHeight="1" thickBot="1">
      <c r="B6" s="209" t="s">
        <v>175</v>
      </c>
      <c r="C6" s="22" t="s">
        <v>23</v>
      </c>
      <c r="D6" s="210" t="s">
        <v>47</v>
      </c>
      <c r="E6" s="210" t="s">
        <v>48</v>
      </c>
      <c r="F6" s="193"/>
      <c r="G6" s="211" t="s">
        <v>176</v>
      </c>
      <c r="H6" s="212" t="s">
        <v>177</v>
      </c>
      <c r="I6" s="213" t="s">
        <v>178</v>
      </c>
      <c r="J6" s="214" t="s">
        <v>179</v>
      </c>
      <c r="K6" s="193"/>
      <c r="L6" s="215" t="s">
        <v>180</v>
      </c>
      <c r="M6" s="216" t="s">
        <v>181</v>
      </c>
      <c r="N6" s="216" t="s">
        <v>182</v>
      </c>
      <c r="O6" s="217" t="s">
        <v>183</v>
      </c>
      <c r="P6" s="218" t="s">
        <v>184</v>
      </c>
      <c r="Q6" s="219" t="s">
        <v>185</v>
      </c>
      <c r="R6" s="193"/>
      <c r="S6" s="193"/>
    </row>
    <row r="7" spans="2:21" ht="20.100000000000001" customHeight="1" thickBot="1">
      <c r="B7" s="220" t="str">
        <f>IF('1.制度のフレーム設計'!$B7="","",'1.制度のフレーム設計'!$B7)</f>
        <v>J</v>
      </c>
      <c r="C7" s="221" t="str">
        <f>IF('1.制度のフレーム設計'!$D7="","",'1.制度のフレーム設計'!$D7)</f>
        <v>J-1</v>
      </c>
      <c r="D7" s="221">
        <f>IF('1.制度のフレーム設計'!$H7="","",'1.制度のフレーム設計'!$H7)</f>
        <v>1</v>
      </c>
      <c r="E7" s="222">
        <f>IF('1.制度のフレーム設計'!$I7="","",'1.制度のフレーム設計'!$I7)</f>
        <v>18</v>
      </c>
      <c r="F7" s="193"/>
      <c r="G7" s="223" t="s">
        <v>186</v>
      </c>
      <c r="H7" s="224">
        <v>193400</v>
      </c>
      <c r="I7" s="225">
        <v>5000</v>
      </c>
      <c r="J7" s="226">
        <f>IF($H7="","",$H7-$I7)</f>
        <v>188400</v>
      </c>
      <c r="K7" s="193"/>
      <c r="L7" s="227">
        <f>IF($J7="","",IF($J11="","",$J11-$J7))</f>
        <v>45700</v>
      </c>
      <c r="M7" s="228">
        <v>0.15</v>
      </c>
      <c r="N7" s="228">
        <v>0.3</v>
      </c>
      <c r="O7" s="229">
        <v>0.55000000000000004</v>
      </c>
      <c r="P7" s="230">
        <v>15</v>
      </c>
      <c r="Q7" s="231">
        <v>45</v>
      </c>
      <c r="R7" s="193"/>
      <c r="S7" s="193"/>
    </row>
    <row r="8" spans="2:21" ht="20.100000000000001" customHeight="1" thickBot="1">
      <c r="B8" s="232"/>
      <c r="C8" s="233" t="str">
        <f>IF('1.制度のフレーム設計'!$D8="","",'1.制度のフレーム設計'!$D8)</f>
        <v>J-2</v>
      </c>
      <c r="D8" s="234">
        <f>IF('1.制度のフレーム設計'!$H8="","",'1.制度のフレーム設計'!$H8)</f>
        <v>1</v>
      </c>
      <c r="E8" s="235">
        <f>IF('1.制度のフレーム設計'!$I8="","",'1.制度のフレーム設計'!$I8)</f>
        <v>19</v>
      </c>
      <c r="F8" s="193"/>
      <c r="G8" s="236" t="s">
        <v>187</v>
      </c>
      <c r="H8" s="237">
        <f>IF($J7="",0,SUM($D$7:$D10))</f>
        <v>4</v>
      </c>
      <c r="I8" s="475" t="s">
        <v>188</v>
      </c>
      <c r="J8" s="238"/>
      <c r="K8" s="193"/>
      <c r="L8" s="239">
        <f>IF($L7="","",$M8*$M10+$N8*N10+$O8*$O10)</f>
        <v>46000</v>
      </c>
      <c r="M8" s="240">
        <f>IF($J11="","",IF($J7="","",ROUND($L7*$M7/$M10,-3)))</f>
        <v>7000</v>
      </c>
      <c r="N8" s="241">
        <f>IF($J7="","",ROUND($L7*$N7/$N10,-2))</f>
        <v>4600</v>
      </c>
      <c r="O8" s="242">
        <f>IF($J7="","",ROUND($L7*$O7/$O10,-2))</f>
        <v>6300</v>
      </c>
      <c r="P8" s="243"/>
      <c r="Q8" s="244" t="s">
        <v>189</v>
      </c>
      <c r="R8" s="193"/>
      <c r="S8" s="193"/>
    </row>
    <row r="9" spans="2:21" ht="20.100000000000001" customHeight="1" thickBot="1">
      <c r="B9" s="232"/>
      <c r="C9" s="233" t="str">
        <f>IF('1.制度のフレーム設計'!$D9="","",'1.制度のフレーム設計'!$D9)</f>
        <v>J-3</v>
      </c>
      <c r="D9" s="234">
        <f>IF('1.制度のフレーム設計'!$H9="","",'1.制度のフレーム設計'!$H9)</f>
        <v>1</v>
      </c>
      <c r="E9" s="425">
        <f>IF('1.制度のフレーム設計'!$I9="","",'1.制度のフレーム設計'!$I9)</f>
        <v>20</v>
      </c>
      <c r="F9" s="193"/>
      <c r="G9" s="246" t="s">
        <v>190</v>
      </c>
      <c r="H9" s="247">
        <f>IF($J7="","",IF($J11="","",($J11-$J7)/$H8))</f>
        <v>11425</v>
      </c>
      <c r="I9" s="476"/>
      <c r="J9" s="248"/>
      <c r="K9" s="193"/>
      <c r="L9" s="249">
        <f>IF($L7="","",$L7-$L8)</f>
        <v>-300</v>
      </c>
      <c r="M9" s="478" t="s">
        <v>191</v>
      </c>
      <c r="N9" s="479"/>
      <c r="O9" s="480"/>
      <c r="P9" s="250"/>
      <c r="Q9" s="251">
        <f>IF($O8="","",$O8*$Q$5)</f>
        <v>3150</v>
      </c>
      <c r="R9" s="193"/>
      <c r="S9" s="193"/>
    </row>
    <row r="10" spans="2:21" ht="20.100000000000001" customHeight="1" thickBot="1">
      <c r="B10" s="232"/>
      <c r="C10" s="252" t="str">
        <f>IF('1.制度のフレーム設計'!$D10="","",'1.制度のフレーム設計'!$D10)</f>
        <v>J-4</v>
      </c>
      <c r="D10" s="253">
        <f>IF('1.制度のフレーム設計'!$H10="","",'1.制度のフレーム設計'!$H10)</f>
        <v>1</v>
      </c>
      <c r="E10" s="254">
        <f>IF('1.制度のフレーム設計'!$I10="","",'1.制度のフレーム設計'!$I10)</f>
        <v>21</v>
      </c>
      <c r="F10" s="193"/>
      <c r="G10" s="246"/>
      <c r="H10" s="247"/>
      <c r="I10" s="477"/>
      <c r="J10" s="255"/>
      <c r="K10" s="193"/>
      <c r="L10" s="256" t="s">
        <v>192</v>
      </c>
      <c r="M10" s="257">
        <f>IF($J11="",0,1)</f>
        <v>1</v>
      </c>
      <c r="N10" s="257">
        <f>IF($J7="",0,SUM($D$7:$D10)-1)</f>
        <v>3</v>
      </c>
      <c r="O10" s="258">
        <f>IF($J7="",0,SUM($D$7:$D10))</f>
        <v>4</v>
      </c>
      <c r="P10" s="259"/>
      <c r="Q10" s="260"/>
      <c r="R10" s="193"/>
      <c r="S10" s="193"/>
    </row>
    <row r="11" spans="2:21" ht="20.100000000000001" customHeight="1" thickBot="1">
      <c r="B11" s="220" t="str">
        <f>IF('1.制度のフレーム設計'!$B11="","",'1.制度のフレーム設計'!$B11)</f>
        <v>C</v>
      </c>
      <c r="C11" s="221" t="str">
        <f>IF('1.制度のフレーム設計'!$D11="","",'1.制度のフレーム設計'!$D11)</f>
        <v>C-1</v>
      </c>
      <c r="D11" s="261">
        <f>IF('1.制度のフレーム設計'!$H11="","",'1.制度のフレーム設計'!$H11)</f>
        <v>1</v>
      </c>
      <c r="E11" s="262">
        <f>IF('1.制度のフレーム設計'!$I11="","",'1.制度のフレーム設計'!$I11)</f>
        <v>22</v>
      </c>
      <c r="F11" s="193"/>
      <c r="G11" s="263" t="s">
        <v>193</v>
      </c>
      <c r="H11" s="224">
        <v>239100</v>
      </c>
      <c r="I11" s="225">
        <v>5000</v>
      </c>
      <c r="J11" s="226">
        <f>IF($H11="","",$H11-$I11)</f>
        <v>234100</v>
      </c>
      <c r="K11" s="193"/>
      <c r="L11" s="227">
        <f>IF($J11="","",IF($J15="","",$J15-$J11))</f>
        <v>34900</v>
      </c>
      <c r="M11" s="264">
        <v>0.2</v>
      </c>
      <c r="N11" s="264">
        <v>0.3</v>
      </c>
      <c r="O11" s="265">
        <v>0.5</v>
      </c>
      <c r="P11" s="266">
        <v>20</v>
      </c>
      <c r="Q11" s="267">
        <v>50</v>
      </c>
      <c r="R11" s="193"/>
      <c r="S11" s="193"/>
    </row>
    <row r="12" spans="2:21" ht="20.100000000000001" customHeight="1" thickBot="1">
      <c r="B12" s="232"/>
      <c r="C12" s="233" t="str">
        <f>IF('1.制度のフレーム設計'!$D12="","",'1.制度のフレーム設計'!$D12)</f>
        <v>C-2</v>
      </c>
      <c r="D12" s="234">
        <f>IF('1.制度のフレーム設計'!$H12="","",'1.制度のフレーム設計'!$H12)</f>
        <v>1</v>
      </c>
      <c r="E12" s="245">
        <f>IF('1.制度のフレーム設計'!$I12="","",'1.制度のフレーム設計'!$I12)</f>
        <v>23</v>
      </c>
      <c r="F12" s="193"/>
      <c r="G12" s="236" t="s">
        <v>187</v>
      </c>
      <c r="H12" s="268">
        <f>IF($J11="","",SUM($D$7:$D14)-SUM($D$7:$D10))</f>
        <v>4</v>
      </c>
      <c r="I12" s="481" t="s">
        <v>188</v>
      </c>
      <c r="J12" s="238"/>
      <c r="K12" s="193"/>
      <c r="L12" s="239">
        <f>IF($L11="","",$M12*$M14+$N12*N14+$O12*$O14)</f>
        <v>35100</v>
      </c>
      <c r="M12" s="240">
        <f>IF($J15="","",IF($J11="","",IF(AND($J11&gt;0,$J15=""),ROUND($M8*1.2,-3),ROUND($L11*$M11/$M14,-3))))</f>
        <v>7000</v>
      </c>
      <c r="N12" s="241">
        <f>IF($J11="","",IF(AND($J11&gt;0,$J15=""),ROUND($N8*$O$40,-2),ROUND($L11*$N11/$N14,-2)))</f>
        <v>3500</v>
      </c>
      <c r="O12" s="242">
        <f>IF($J11="","",IF(AND($J11&gt;0,$J15=""),ROUND($O8*$O$40,-2),ROUND($L11*$O11/$O14,-2)))</f>
        <v>4400</v>
      </c>
      <c r="P12" s="243"/>
      <c r="Q12" s="244" t="s">
        <v>189</v>
      </c>
      <c r="R12" s="193"/>
      <c r="S12" s="193"/>
    </row>
    <row r="13" spans="2:21" ht="20.100000000000001" customHeight="1" thickBot="1">
      <c r="B13" s="232"/>
      <c r="C13" s="233" t="str">
        <f>IF('1.制度のフレーム設計'!$D13="","",'1.制度のフレーム設計'!$D13)</f>
        <v>C-3</v>
      </c>
      <c r="D13" s="234">
        <f>IF('1.制度のフレーム設計'!$H13="","",'1.制度のフレーム設計'!$H13)</f>
        <v>1</v>
      </c>
      <c r="E13" s="245">
        <f>IF('1.制度のフレーム設計'!$I13="","",'1.制度のフレーム設計'!$I13)</f>
        <v>24</v>
      </c>
      <c r="F13" s="193"/>
      <c r="G13" s="269" t="s">
        <v>190</v>
      </c>
      <c r="H13" s="251">
        <f>IF($J11="","",IF($J15="","",($J15-$J11)/$H12))</f>
        <v>8725</v>
      </c>
      <c r="I13" s="482"/>
      <c r="J13" s="248"/>
      <c r="K13" s="193"/>
      <c r="L13" s="270">
        <f>IF($L11="","",$L11-$L12)</f>
        <v>-200</v>
      </c>
      <c r="M13" s="478" t="s">
        <v>191</v>
      </c>
      <c r="N13" s="479"/>
      <c r="O13" s="480"/>
      <c r="P13" s="250"/>
      <c r="Q13" s="251">
        <f>IF($O12="","",$O12*$Q$5)</f>
        <v>2200</v>
      </c>
      <c r="R13" s="193"/>
      <c r="S13" s="193"/>
    </row>
    <row r="14" spans="2:21" ht="20.100000000000001" customHeight="1" thickBot="1">
      <c r="B14" s="271"/>
      <c r="C14" s="272" t="str">
        <f>IF('1.制度のフレーム設計'!$D14="","",'1.制度のフレーム設計'!$D14)</f>
        <v>C-4</v>
      </c>
      <c r="D14" s="273">
        <f>IF('1.制度のフレーム設計'!$H14="","",'1.制度のフレーム設計'!$H14)</f>
        <v>1</v>
      </c>
      <c r="E14" s="274">
        <f>IF('1.制度のフレーム設計'!$I14="","",'1.制度のフレーム設計'!$I14)</f>
        <v>25</v>
      </c>
      <c r="F14" s="193"/>
      <c r="G14" s="246"/>
      <c r="H14" s="268"/>
      <c r="I14" s="483"/>
      <c r="J14" s="255"/>
      <c r="K14" s="193"/>
      <c r="L14" s="256" t="s">
        <v>192</v>
      </c>
      <c r="M14" s="257">
        <f>IF($J15="",0,1)</f>
        <v>1</v>
      </c>
      <c r="N14" s="257">
        <f>IF($J11="","",SUM($D$7:$D14)-SUM($D$7:$D10)-1)</f>
        <v>3</v>
      </c>
      <c r="O14" s="258">
        <f>IF($J11="","",SUM($D$7:$D14)-SUM($D$7:$D10))</f>
        <v>4</v>
      </c>
      <c r="P14" s="259"/>
      <c r="Q14" s="409"/>
      <c r="R14" s="193"/>
      <c r="S14" s="193"/>
    </row>
    <row r="15" spans="2:21" ht="20.100000000000001" customHeight="1" thickBot="1">
      <c r="B15" s="232" t="str">
        <f>IF('1.制度のフレーム設計'!$B15="","",'1.制度のフレーム設計'!$B15)</f>
        <v>L</v>
      </c>
      <c r="C15" s="275" t="str">
        <f>IF('1.制度のフレーム設計'!$D15="","",'1.制度のフレーム設計'!$D15)</f>
        <v>L-1</v>
      </c>
      <c r="D15" s="276">
        <f>IF('1.制度のフレーム設計'!$H15="","",'1.制度のフレーム設計'!$H15)</f>
        <v>1</v>
      </c>
      <c r="E15" s="277">
        <f>IF('1.制度のフレーム設計'!$I15="","",'1.制度のフレーム設計'!$I15)</f>
        <v>26</v>
      </c>
      <c r="F15" s="193"/>
      <c r="G15" s="278" t="s">
        <v>194</v>
      </c>
      <c r="H15" s="224">
        <v>284000</v>
      </c>
      <c r="I15" s="225">
        <v>15000</v>
      </c>
      <c r="J15" s="279">
        <f>IF($H15="","",$H15-$I15)</f>
        <v>269000</v>
      </c>
      <c r="K15" s="193"/>
      <c r="L15" s="227">
        <f>IF($J15="","",IF($J20="","",$J20-$J15))</f>
        <v>36000</v>
      </c>
      <c r="M15" s="280">
        <v>0.2</v>
      </c>
      <c r="N15" s="280">
        <v>0.3</v>
      </c>
      <c r="O15" s="281">
        <v>0.5</v>
      </c>
      <c r="P15" s="266">
        <v>20</v>
      </c>
      <c r="Q15" s="267">
        <v>55</v>
      </c>
      <c r="R15" s="193"/>
      <c r="S15" s="193"/>
    </row>
    <row r="16" spans="2:21" ht="20.100000000000001" customHeight="1" thickBot="1">
      <c r="B16" s="232"/>
      <c r="C16" s="233" t="str">
        <f>IF('1.制度のフレーム設計'!$D16="","",'1.制度のフレーム設計'!$D16)</f>
        <v>L-2</v>
      </c>
      <c r="D16" s="234">
        <f>IF('1.制度のフレーム設計'!$H16="","",'1.制度のフレーム設計'!$H16)</f>
        <v>1</v>
      </c>
      <c r="E16" s="245">
        <f>IF('1.制度のフレーム設計'!$I16="","",'1.制度のフレーム設計'!$I16)</f>
        <v>27</v>
      </c>
      <c r="F16" s="193"/>
      <c r="G16" s="236" t="s">
        <v>187</v>
      </c>
      <c r="H16" s="268">
        <f>IF($J15="","",SUM($D$7:$D19)-SUM($D$7:$D14))</f>
        <v>4</v>
      </c>
      <c r="I16" s="450" t="s">
        <v>195</v>
      </c>
      <c r="J16" s="238"/>
      <c r="K16" s="193"/>
      <c r="L16" s="105">
        <f>IF($L15="","",$M16*$M18+$N16*N18+$O16*$O18)</f>
        <v>35800</v>
      </c>
      <c r="M16" s="282">
        <f>IF($J20="","",IF($J15="","",IF(AND($J15&gt;0,$J20=""),ROUND($M11*1.2,-3),ROUND($L15*$M15/$M18,-3))))</f>
        <v>7000</v>
      </c>
      <c r="N16" s="282">
        <f>IF($J15="","",IF(AND($J15&gt;0,$J20=""),ROUND($N11*$O$40,-2),ROUND($L15*$N15/$N18,-2)))</f>
        <v>3600</v>
      </c>
      <c r="O16" s="282">
        <f>IF($J15="","",IF(AND($J15&gt;0,$J20=""),ROUND($O11*$O$40,-2),ROUND($L15*$O15/$O18,-2)))</f>
        <v>4500</v>
      </c>
      <c r="P16" s="243"/>
      <c r="Q16" s="283" t="s">
        <v>189</v>
      </c>
      <c r="R16" s="193"/>
      <c r="S16" s="193"/>
    </row>
    <row r="17" spans="2:19" ht="20.100000000000001" customHeight="1" thickBot="1">
      <c r="B17" s="232"/>
      <c r="C17" s="233" t="str">
        <f>IF('1.制度のフレーム設計'!$D17="","",'1.制度のフレーム設計'!$D17)</f>
        <v>L-3</v>
      </c>
      <c r="D17" s="234">
        <f>IF('1.制度のフレーム設計'!$H17="","",'1.制度のフレーム設計'!$H17)</f>
        <v>1</v>
      </c>
      <c r="E17" s="245">
        <f>IF('1.制度のフレーム設計'!$I17="","",'1.制度のフレーム設計'!$I17)</f>
        <v>28</v>
      </c>
      <c r="F17" s="193"/>
      <c r="G17" s="269" t="s">
        <v>190</v>
      </c>
      <c r="H17" s="251">
        <f>IF($J15="","",IF($J20="","",($J20-$J15)/$H16))</f>
        <v>9000</v>
      </c>
      <c r="I17" s="464"/>
      <c r="J17" s="248"/>
      <c r="K17" s="193"/>
      <c r="L17" s="249">
        <f>IF($L15="","",$L15-$L16)</f>
        <v>200</v>
      </c>
      <c r="M17" s="472"/>
      <c r="N17" s="473"/>
      <c r="O17" s="474"/>
      <c r="P17" s="243"/>
      <c r="Q17" s="227">
        <f>IF($O16="","",$O16*$Q$5)</f>
        <v>2250</v>
      </c>
      <c r="R17" s="193"/>
      <c r="S17" s="193"/>
    </row>
    <row r="18" spans="2:19" ht="20.100000000000001" customHeight="1">
      <c r="B18" s="232"/>
      <c r="C18" s="233" t="str">
        <f>IF('1.制度のフレーム設計'!$D18="","",'1.制度のフレーム設計'!$D18)</f>
        <v>L-4</v>
      </c>
      <c r="D18" s="234">
        <f>IF('1.制度のフレーム設計'!$H18="","",'1.制度のフレーム設計'!$H18)</f>
        <v>1</v>
      </c>
      <c r="E18" s="245">
        <f>IF('1.制度のフレーム設計'!$I18="","",'1.制度のフレーム設計'!$I18)</f>
        <v>29</v>
      </c>
      <c r="F18" s="193"/>
      <c r="G18" s="246"/>
      <c r="H18" s="237"/>
      <c r="I18" s="451"/>
      <c r="J18" s="255"/>
      <c r="K18" s="193"/>
      <c r="L18" s="284" t="s">
        <v>192</v>
      </c>
      <c r="M18" s="227">
        <f>IF($J20="",0,1)</f>
        <v>1</v>
      </c>
      <c r="N18" s="227">
        <f>IF($J15="",0,SUM($D$7:$D19)-SUM($D$7:$D14)-1)</f>
        <v>3</v>
      </c>
      <c r="O18" s="285">
        <f>IF($J15="",0,SUM($D$7:$D19)-SUM($D$7:$D14))</f>
        <v>4</v>
      </c>
      <c r="P18" s="243"/>
      <c r="Q18" s="456"/>
      <c r="R18" s="193"/>
      <c r="S18" s="193"/>
    </row>
    <row r="19" spans="2:19" ht="20.100000000000001" customHeight="1" thickBot="1">
      <c r="B19" s="232"/>
      <c r="C19" s="252" t="str">
        <f>IF('1.制度のフレーム設計'!$D19="","",'1.制度のフレーム設計'!$D19)</f>
        <v/>
      </c>
      <c r="D19" s="253" t="str">
        <f>IF('1.制度のフレーム設計'!$H19="","",'1.制度のフレーム設計'!$H19)</f>
        <v/>
      </c>
      <c r="E19" s="254" t="str">
        <f>IF('1.制度のフレーム設計'!$I19="","",'1.制度のフレーム設計'!$I19)</f>
        <v/>
      </c>
      <c r="F19" s="193"/>
      <c r="G19" s="286"/>
      <c r="H19" s="247"/>
      <c r="I19" s="452"/>
      <c r="J19" s="260"/>
      <c r="K19" s="193"/>
      <c r="L19" s="466"/>
      <c r="M19" s="470"/>
      <c r="N19" s="470"/>
      <c r="O19" s="471"/>
      <c r="P19" s="259"/>
      <c r="Q19" s="465"/>
      <c r="R19" s="193"/>
      <c r="S19" s="193"/>
    </row>
    <row r="20" spans="2:19" ht="20.100000000000001" customHeight="1" thickBot="1">
      <c r="B20" s="220" t="str">
        <f>IF('1.制度のフレーム設計'!$B20="","",'1.制度のフレーム設計'!$B20)</f>
        <v>S</v>
      </c>
      <c r="C20" s="287" t="str">
        <f>IF('1.制度のフレーム設計'!$D20="","",'1.制度のフレーム設計'!$D20)</f>
        <v>S-1</v>
      </c>
      <c r="D20" s="288">
        <f>IF('1.制度のフレーム設計'!$H20="","",'1.制度のフレーム設計'!$H20)</f>
        <v>2</v>
      </c>
      <c r="E20" s="262">
        <f>IF('1.制度のフレーム設計'!$I20="","",'1.制度のフレーム設計'!$I20)</f>
        <v>30</v>
      </c>
      <c r="F20" s="193"/>
      <c r="G20" s="278" t="s">
        <v>196</v>
      </c>
      <c r="H20" s="224">
        <v>335000</v>
      </c>
      <c r="I20" s="225">
        <v>30000</v>
      </c>
      <c r="J20" s="226">
        <f>IF($H20="","",$H20-$I20)</f>
        <v>305000</v>
      </c>
      <c r="K20" s="193"/>
      <c r="L20" s="227">
        <f>IF($J20="","",IF($J25="","",$J25-$J20))</f>
        <v>102000</v>
      </c>
      <c r="M20" s="280">
        <v>0.22</v>
      </c>
      <c r="N20" s="280">
        <v>0.33</v>
      </c>
      <c r="O20" s="281">
        <v>0.45</v>
      </c>
      <c r="P20" s="266">
        <v>20</v>
      </c>
      <c r="Q20" s="267">
        <v>55</v>
      </c>
      <c r="R20" s="193"/>
      <c r="S20" s="193"/>
    </row>
    <row r="21" spans="2:19" ht="20.100000000000001" customHeight="1" thickBot="1">
      <c r="B21" s="232"/>
      <c r="C21" s="289" t="str">
        <f>IF('1.制度のフレーム設計'!$D21="","",'1.制度のフレーム設計'!$D21)</f>
        <v>S-2</v>
      </c>
      <c r="D21" s="290">
        <f>IF('1.制度のフレーム設計'!$H21="","",'1.制度のフレーム設計'!$H21)</f>
        <v>2</v>
      </c>
      <c r="E21" s="245">
        <f>IF('1.制度のフレーム設計'!$I21="","",'1.制度のフレーム設計'!$I21)</f>
        <v>32</v>
      </c>
      <c r="F21" s="193"/>
      <c r="G21" s="236" t="s">
        <v>187</v>
      </c>
      <c r="H21" s="268">
        <f>IF($J20="","",SUM($D$7:$D24)-SUM($D$7:$D19))</f>
        <v>10</v>
      </c>
      <c r="I21" s="450" t="s">
        <v>195</v>
      </c>
      <c r="J21" s="238"/>
      <c r="K21" s="193"/>
      <c r="L21" s="105">
        <f>IF($L20="","",$M21*$M23+$N21*N23+$O21*$O23)</f>
        <v>101300</v>
      </c>
      <c r="M21" s="282">
        <f>IF($J25="","",IF($J20="","",IF(AND($J20&gt;0,$J25=""),ROUND($M16*1.2,-3),ROUND($L20*$M20/$M23,-3))))</f>
        <v>22000</v>
      </c>
      <c r="N21" s="282">
        <f>IF($J20="","",IF(AND($J20&gt;0,$J25=""),ROUND($N16*$O$40,-2),ROUND($L20*$N20/$N23,-2)))</f>
        <v>3700</v>
      </c>
      <c r="O21" s="282">
        <f>IF($J20="","",IF(AND($J20&gt;0,$J25=""),ROUND($O16*$O$40,-2),ROUND($L20*$O20/$O23,-2)))</f>
        <v>4600</v>
      </c>
      <c r="P21" s="243"/>
      <c r="Q21" s="283" t="s">
        <v>189</v>
      </c>
      <c r="R21" s="193"/>
      <c r="S21" s="193"/>
    </row>
    <row r="22" spans="2:19" ht="20.100000000000001" customHeight="1" thickBot="1">
      <c r="B22" s="232"/>
      <c r="C22" s="289" t="str">
        <f>IF('1.制度のフレーム設計'!$D22="","",'1.制度のフレーム設計'!$D22)</f>
        <v>S-3</v>
      </c>
      <c r="D22" s="290">
        <f>IF('1.制度のフレーム設計'!$H22="","",'1.制度のフレーム設計'!$H22)</f>
        <v>2</v>
      </c>
      <c r="E22" s="245">
        <f>IF('1.制度のフレーム設計'!$I22="","",'1.制度のフレーム設計'!$I22)</f>
        <v>34</v>
      </c>
      <c r="F22" s="193"/>
      <c r="G22" s="269" t="s">
        <v>190</v>
      </c>
      <c r="H22" s="251">
        <f>IF($J20="","",IF($J25="","",($J25-$J20)/$H21))</f>
        <v>10200</v>
      </c>
      <c r="I22" s="464"/>
      <c r="J22" s="248"/>
      <c r="K22" s="193"/>
      <c r="L22" s="249">
        <f>IF($L20="","",$L20-$L21)</f>
        <v>700</v>
      </c>
      <c r="M22" s="472"/>
      <c r="N22" s="473"/>
      <c r="O22" s="474"/>
      <c r="P22" s="243"/>
      <c r="Q22" s="227">
        <f>IF($O21="","",$O21*$Q$5)</f>
        <v>2300</v>
      </c>
      <c r="R22" s="193"/>
      <c r="S22" s="193"/>
    </row>
    <row r="23" spans="2:19" ht="20.100000000000001" customHeight="1">
      <c r="B23" s="232"/>
      <c r="C23" s="289" t="str">
        <f>IF('1.制度のフレーム設計'!$D23="","",'1.制度のフレーム設計'!$D23)</f>
        <v>S-4</v>
      </c>
      <c r="D23" s="290">
        <f>IF('1.制度のフレーム設計'!$H23="","",'1.制度のフレーム設計'!$H23)</f>
        <v>2</v>
      </c>
      <c r="E23" s="245">
        <f>IF('1.制度のフレーム設計'!$I23="","",'1.制度のフレーム設計'!$I23)</f>
        <v>36</v>
      </c>
      <c r="F23" s="193"/>
      <c r="G23" s="246"/>
      <c r="H23" s="237"/>
      <c r="I23" s="451"/>
      <c r="J23" s="255"/>
      <c r="K23" s="193"/>
      <c r="L23" s="284" t="s">
        <v>192</v>
      </c>
      <c r="M23" s="227">
        <f>IF($J25="",0,1)</f>
        <v>1</v>
      </c>
      <c r="N23" s="227">
        <f>IF($J20="",0,SUM($D$7:$D24)-SUM($D$7:$D19)-1)</f>
        <v>9</v>
      </c>
      <c r="O23" s="285">
        <f>IF($J20="",0,SUM($D$7:$D24)-SUM($D$7:$D19))</f>
        <v>10</v>
      </c>
      <c r="P23" s="243"/>
      <c r="Q23" s="456"/>
      <c r="R23" s="193"/>
      <c r="S23" s="193"/>
    </row>
    <row r="24" spans="2:19" ht="20.100000000000001" customHeight="1" thickBot="1">
      <c r="B24" s="271"/>
      <c r="C24" s="291" t="str">
        <f>IF('1.制度のフレーム設計'!$D24="","",'1.制度のフレーム設計'!$D24)</f>
        <v>S-5</v>
      </c>
      <c r="D24" s="292">
        <f>IF('1.制度のフレーム設計'!$H24="","",'1.制度のフレーム設計'!$H24)</f>
        <v>2</v>
      </c>
      <c r="E24" s="274">
        <f>IF('1.制度のフレーム設計'!$I24="","",'1.制度のフレーム設計'!$I24)</f>
        <v>38</v>
      </c>
      <c r="F24" s="193"/>
      <c r="G24" s="286"/>
      <c r="H24" s="247"/>
      <c r="I24" s="452"/>
      <c r="J24" s="260"/>
      <c r="K24" s="193"/>
      <c r="L24" s="466"/>
      <c r="M24" s="467"/>
      <c r="N24" s="467"/>
      <c r="O24" s="468"/>
      <c r="P24" s="259"/>
      <c r="Q24" s="465"/>
      <c r="R24" s="193"/>
      <c r="S24" s="193"/>
    </row>
    <row r="25" spans="2:19" ht="20.100000000000001" customHeight="1" thickBot="1">
      <c r="B25" s="232" t="str">
        <f>IF('1.制度のフレーム設計'!$B25="","",'1.制度のフレーム設計'!$B25)</f>
        <v>M</v>
      </c>
      <c r="C25" s="293" t="str">
        <f>IF('1.制度のフレーム設計'!$D25="","",'1.制度のフレーム設計'!$D25)</f>
        <v>M-1</v>
      </c>
      <c r="D25" s="294">
        <f>IF('1.制度のフレーム設計'!$H25="","",'1.制度のフレーム設計'!$H25)</f>
        <v>2</v>
      </c>
      <c r="E25" s="277">
        <f>IF('1.制度のフレーム設計'!$I25="","",'1.制度のフレーム設計'!$I25)</f>
        <v>40</v>
      </c>
      <c r="F25" s="193"/>
      <c r="G25" s="561" t="s">
        <v>197</v>
      </c>
      <c r="H25" s="562">
        <v>477000</v>
      </c>
      <c r="I25" s="563">
        <v>70000</v>
      </c>
      <c r="J25" s="226">
        <f>IF($H25="","",$H25-$I25)</f>
        <v>407000</v>
      </c>
      <c r="K25" s="193"/>
      <c r="L25" s="227">
        <f>IF($J25="","",IF($J30="","",$J30-$J25))</f>
        <v>113000</v>
      </c>
      <c r="M25" s="564">
        <v>0.25</v>
      </c>
      <c r="N25" s="564">
        <v>0.34</v>
      </c>
      <c r="O25" s="565">
        <v>0.41</v>
      </c>
      <c r="P25" s="566">
        <v>15</v>
      </c>
      <c r="Q25" s="567">
        <v>55</v>
      </c>
      <c r="R25" s="193"/>
      <c r="S25" s="193"/>
    </row>
    <row r="26" spans="2:19" ht="20.100000000000001" customHeight="1" thickBot="1">
      <c r="B26" s="232"/>
      <c r="C26" s="289" t="str">
        <f>IF('1.制度のフレーム設計'!$D26="","",'1.制度のフレーム設計'!$D26)</f>
        <v>M-2</v>
      </c>
      <c r="D26" s="290">
        <f>IF('1.制度のフレーム設計'!$H26="","",'1.制度のフレーム設計'!$H26)</f>
        <v>2</v>
      </c>
      <c r="E26" s="245">
        <f>IF('1.制度のフレーム設計'!$I26="","",'1.制度のフレーム設計'!$I26)</f>
        <v>42</v>
      </c>
      <c r="F26" s="193"/>
      <c r="G26" s="236" t="s">
        <v>187</v>
      </c>
      <c r="H26" s="268">
        <f>IF($J25="","",SUM($D$7:$D29)-SUM($D$7:$D24))</f>
        <v>8</v>
      </c>
      <c r="I26" s="568" t="s">
        <v>195</v>
      </c>
      <c r="J26" s="238"/>
      <c r="K26" s="193"/>
      <c r="L26" s="105">
        <f>IF($L25="","",$M26*$M28+$N26*N28+$O26*$O28)</f>
        <v>112900</v>
      </c>
      <c r="M26" s="282">
        <f>IF($J30="","",IF($J25="","",IF(AND($J25&gt;0,$J30=""),ROUND($M21*1.2,-3),ROUND($L25*$M25/$M28,-3))))</f>
        <v>28000</v>
      </c>
      <c r="N26" s="282">
        <f>IF($J25="","",IF(AND($J25&gt;0,$J30=""),ROUND($N21*$O$40,-2),ROUND($L25*$N25/$N28,-2)))</f>
        <v>5500</v>
      </c>
      <c r="O26" s="282">
        <f>IF($J25="","",IF(AND($J25&gt;0,$J30=""),ROUND($O21*$O$40,-2),ROUND($L25*$O25/$O28,-2)))</f>
        <v>5800</v>
      </c>
      <c r="P26" s="243"/>
      <c r="Q26" s="283" t="s">
        <v>189</v>
      </c>
      <c r="R26" s="193"/>
      <c r="S26" s="193"/>
    </row>
    <row r="27" spans="2:19" ht="20.100000000000001" customHeight="1" thickBot="1">
      <c r="B27" s="232"/>
      <c r="C27" s="289" t="str">
        <f>IF('1.制度のフレーム設計'!$D27="","",'1.制度のフレーム設計'!$D27)</f>
        <v>M-3</v>
      </c>
      <c r="D27" s="290">
        <f>IF('1.制度のフレーム設計'!$H27="","",'1.制度のフレーム設計'!$H27)</f>
        <v>2</v>
      </c>
      <c r="E27" s="245">
        <f>IF('1.制度のフレーム設計'!$I27="","",'1.制度のフレーム設計'!$I27)</f>
        <v>44</v>
      </c>
      <c r="F27" s="193"/>
      <c r="G27" s="269" t="s">
        <v>190</v>
      </c>
      <c r="H27" s="251">
        <f>IF($J25="","",IF($J30="","",($J30-$J25)/$H26))</f>
        <v>14125</v>
      </c>
      <c r="I27" s="569"/>
      <c r="J27" s="248"/>
      <c r="K27" s="193"/>
      <c r="L27" s="249">
        <f>IF($L25="","",$L25-$L26)</f>
        <v>100</v>
      </c>
      <c r="M27" s="453" t="s">
        <v>198</v>
      </c>
      <c r="N27" s="454"/>
      <c r="O27" s="455"/>
      <c r="P27" s="243"/>
      <c r="Q27" s="227">
        <f>IF($O26="","",$O26*$Q$5)</f>
        <v>2900</v>
      </c>
      <c r="R27" s="193"/>
      <c r="S27" s="193"/>
    </row>
    <row r="28" spans="2:19" ht="20.100000000000001" customHeight="1">
      <c r="B28" s="232"/>
      <c r="C28" s="289" t="str">
        <f>IF('1.制度のフレーム設計'!$D28="","",'1.制度のフレーム設計'!$D28)</f>
        <v>M-4</v>
      </c>
      <c r="D28" s="290">
        <f>IF('1.制度のフレーム設計'!$H28="","",'1.制度のフレーム設計'!$H28)</f>
        <v>2</v>
      </c>
      <c r="E28" s="245">
        <f>IF('1.制度のフレーム設計'!$I28="","",'1.制度のフレーム設計'!$I28)</f>
        <v>46</v>
      </c>
      <c r="F28" s="193"/>
      <c r="G28" s="246"/>
      <c r="H28" s="237"/>
      <c r="I28" s="570"/>
      <c r="J28" s="255"/>
      <c r="K28" s="193"/>
      <c r="L28" s="284" t="s">
        <v>192</v>
      </c>
      <c r="M28" s="227">
        <f>IF($J30="",0,1)</f>
        <v>1</v>
      </c>
      <c r="N28" s="227">
        <f>IF($J25="",0,SUM($D$7:$D29)-SUM($D$7:$D24)-1)</f>
        <v>7</v>
      </c>
      <c r="O28" s="285">
        <f>IF($J25="",0,SUM($D$7:$D29)-SUM($D$7:$D24))</f>
        <v>8</v>
      </c>
      <c r="P28" s="243"/>
      <c r="Q28" s="456"/>
      <c r="R28" s="193"/>
      <c r="S28" s="193"/>
    </row>
    <row r="29" spans="2:19" ht="20.100000000000001" customHeight="1" thickBot="1">
      <c r="B29" s="232"/>
      <c r="C29" s="295" t="str">
        <f>IF('1.制度のフレーム設計'!$D29="","",'1.制度のフレーム設計'!$D29)</f>
        <v/>
      </c>
      <c r="D29" s="296" t="str">
        <f>IF('1.制度のフレーム設計'!$H29="","",'1.制度のフレーム設計'!$H29)</f>
        <v/>
      </c>
      <c r="E29" s="254" t="str">
        <f>IF('1.制度のフレーム設計'!$I29="","",'1.制度のフレーム設計'!$I29)</f>
        <v/>
      </c>
      <c r="F29" s="193"/>
      <c r="G29" s="286"/>
      <c r="H29" s="247"/>
      <c r="I29" s="571"/>
      <c r="J29" s="260"/>
      <c r="K29" s="193"/>
      <c r="L29" s="466"/>
      <c r="M29" s="467"/>
      <c r="N29" s="467"/>
      <c r="O29" s="468"/>
      <c r="P29" s="259"/>
      <c r="Q29" s="465"/>
      <c r="R29" s="193"/>
      <c r="S29" s="193"/>
    </row>
    <row r="30" spans="2:19" ht="20.100000000000001" customHeight="1" thickBot="1">
      <c r="B30" s="220" t="str">
        <f>IF('1.制度のフレーム設計'!$B30="","",'1.制度のフレーム設計'!$B30)</f>
        <v>E</v>
      </c>
      <c r="C30" s="287" t="str">
        <f>IF('1.制度のフレーム設計'!$D30="","",'1.制度のフレーム設計'!$D30)</f>
        <v>E-1</v>
      </c>
      <c r="D30" s="288">
        <f>IF('1.制度のフレーム設計'!$H30="","",'1.制度のフレーム設計'!$H30)</f>
        <v>2</v>
      </c>
      <c r="E30" s="262">
        <f>IF('1.制度のフレーム設計'!$I30="","",'1.制度のフレーム設計'!$I30)</f>
        <v>48</v>
      </c>
      <c r="F30" s="193"/>
      <c r="G30" s="561" t="s">
        <v>199</v>
      </c>
      <c r="H30" s="562">
        <v>620000</v>
      </c>
      <c r="I30" s="563">
        <v>100000</v>
      </c>
      <c r="J30" s="226">
        <f>IF($H30="","",$H30-$I30)</f>
        <v>520000</v>
      </c>
      <c r="K30" s="193"/>
      <c r="L30" s="227" t="str">
        <f>IF($J30="","",IF($J35="","",$J35-$J30))</f>
        <v/>
      </c>
      <c r="M30" s="564"/>
      <c r="N30" s="564"/>
      <c r="O30" s="565"/>
      <c r="P30" s="566">
        <v>15</v>
      </c>
      <c r="Q30" s="567">
        <v>55</v>
      </c>
      <c r="R30" s="193"/>
      <c r="S30" s="193"/>
    </row>
    <row r="31" spans="2:19" ht="20.100000000000001" customHeight="1" thickBot="1">
      <c r="B31" s="232"/>
      <c r="C31" s="289" t="str">
        <f>IF('1.制度のフレーム設計'!$D31="","",'1.制度のフレーム設計'!$D31)</f>
        <v>E-2</v>
      </c>
      <c r="D31" s="290">
        <f>IF('1.制度のフレーム設計'!$H31="","",'1.制度のフレーム設計'!$H31)</f>
        <v>2</v>
      </c>
      <c r="E31" s="245">
        <f>IF('1.制度のフレーム設計'!$I31="","",'1.制度のフレーム設計'!$I31)</f>
        <v>50</v>
      </c>
      <c r="F31" s="193"/>
      <c r="G31" s="236" t="s">
        <v>187</v>
      </c>
      <c r="H31" s="268">
        <f>IF($J30="","",SUM($D$7:$D34)-SUM($D$7:$D29))</f>
        <v>4</v>
      </c>
      <c r="I31" s="568" t="s">
        <v>195</v>
      </c>
      <c r="J31" s="238"/>
      <c r="K31" s="193"/>
      <c r="L31" s="105" t="str">
        <f>IF($L30="","",$M31*$M33+$N31*N33+$O31*$O33)</f>
        <v/>
      </c>
      <c r="M31" s="282" t="str">
        <f>IF($J35="","",IF($J30="","",IF(AND($J30&gt;0,$J35=""),ROUND($M26*1.2,-3),ROUND($L30*$M30/$M33,-3))))</f>
        <v/>
      </c>
      <c r="N31" s="282">
        <f>IF($J30="","",IF(AND($J30&gt;0,$J35=""),ROUND($N26*$O$40,-2),ROUND($L30*$N30/$N33,-2)))</f>
        <v>6100</v>
      </c>
      <c r="O31" s="282">
        <f>IF($J30="","",IF(AND($J30&gt;0,$J35=""),ROUND($O26*$O$40,-2),ROUND($L30*$O30/$O33,-2)))</f>
        <v>6400</v>
      </c>
      <c r="P31" s="243"/>
      <c r="Q31" s="283" t="s">
        <v>189</v>
      </c>
      <c r="R31" s="193"/>
      <c r="S31" s="193"/>
    </row>
    <row r="32" spans="2:19" ht="20.100000000000001" customHeight="1" thickBot="1">
      <c r="B32" s="232"/>
      <c r="C32" s="289" t="str">
        <f>IF('1.制度のフレーム設計'!$D32="","",'1.制度のフレーム設計'!$D32)</f>
        <v>E-3</v>
      </c>
      <c r="D32" s="290" t="str">
        <f>IF('1.制度のフレーム設計'!$H32="","",'1.制度のフレーム設計'!$H32)</f>
        <v>－</v>
      </c>
      <c r="E32" s="245">
        <f>IF('1.制度のフレーム設計'!$I32="","",'1.制度のフレーム設計'!$I32)</f>
        <v>52</v>
      </c>
      <c r="F32" s="193"/>
      <c r="G32" s="269" t="s">
        <v>190</v>
      </c>
      <c r="H32" s="251" t="str">
        <f>IF($J30="","",IF($J35="","",($J35-$J30)/$H31))</f>
        <v/>
      </c>
      <c r="I32" s="569"/>
      <c r="J32" s="248"/>
      <c r="K32" s="193"/>
      <c r="L32" s="249" t="str">
        <f>IF($L30="","",$L30-$L31)</f>
        <v/>
      </c>
      <c r="M32" s="453" t="s">
        <v>198</v>
      </c>
      <c r="N32" s="454"/>
      <c r="O32" s="455"/>
      <c r="P32" s="243"/>
      <c r="Q32" s="227">
        <f>IF($O31="","",$O31*$Q$5)</f>
        <v>3200</v>
      </c>
      <c r="R32" s="193"/>
      <c r="S32" s="193"/>
    </row>
    <row r="33" spans="2:19" ht="20.100000000000001" customHeight="1">
      <c r="B33" s="232"/>
      <c r="C33" s="289" t="str">
        <f>IF('1.制度のフレーム設計'!$D33="","",'1.制度のフレーム設計'!$D33)</f>
        <v/>
      </c>
      <c r="D33" s="290" t="str">
        <f>IF('1.制度のフレーム設計'!$H33="","",'1.制度のフレーム設計'!$H33)</f>
        <v/>
      </c>
      <c r="E33" s="245" t="str">
        <f>IF('1.制度のフレーム設計'!$I33="","",'1.制度のフレーム設計'!$I33)</f>
        <v/>
      </c>
      <c r="F33" s="193"/>
      <c r="G33" s="246"/>
      <c r="H33" s="237"/>
      <c r="I33" s="570"/>
      <c r="J33" s="255"/>
      <c r="K33" s="193"/>
      <c r="L33" s="284" t="s">
        <v>192</v>
      </c>
      <c r="M33" s="227">
        <f>IF($J35="",0,1)</f>
        <v>0</v>
      </c>
      <c r="N33" s="227">
        <f>IF($J30="",0,SUM($D$7:$D34)-SUM($D$7:$D29)-1)</f>
        <v>3</v>
      </c>
      <c r="O33" s="285">
        <f>IF($J30="",0,SUM($D$7:$D34)-SUM($D$7:$D29))</f>
        <v>4</v>
      </c>
      <c r="P33" s="243"/>
      <c r="Q33" s="456"/>
      <c r="R33" s="193"/>
      <c r="S33" s="193"/>
    </row>
    <row r="34" spans="2:19" ht="20.100000000000001" customHeight="1" thickBot="1">
      <c r="B34" s="271"/>
      <c r="C34" s="291" t="str">
        <f>IF('1.制度のフレーム設計'!$D34="","",'1.制度のフレーム設計'!$D34)</f>
        <v/>
      </c>
      <c r="D34" s="292" t="str">
        <f>IF('1.制度のフレーム設計'!$H34="","",'1.制度のフレーム設計'!$H34)</f>
        <v/>
      </c>
      <c r="E34" s="274" t="str">
        <f>IF('1.制度のフレーム設計'!$I34="","",'1.制度のフレーム設計'!$I34)</f>
        <v/>
      </c>
      <c r="F34" s="193"/>
      <c r="G34" s="286"/>
      <c r="H34" s="247"/>
      <c r="I34" s="571"/>
      <c r="J34" s="260"/>
      <c r="K34" s="193"/>
      <c r="L34" s="469"/>
      <c r="M34" s="470"/>
      <c r="N34" s="470"/>
      <c r="O34" s="471"/>
      <c r="P34" s="259"/>
      <c r="Q34" s="465"/>
      <c r="R34" s="193"/>
      <c r="S34" s="193"/>
    </row>
    <row r="35" spans="2:19" ht="20.100000000000001" customHeight="1" thickBot="1">
      <c r="B35" s="232" t="str">
        <f>IF('1.制度のフレーム設計'!$B35="","",'1.制度のフレーム設計'!$B35)</f>
        <v>X</v>
      </c>
      <c r="C35" s="293" t="str">
        <f>IF('1.制度のフレーム設計'!$D35="","",'1.制度のフレーム設計'!$D35)</f>
        <v/>
      </c>
      <c r="D35" s="294" t="str">
        <f>IF('1.制度のフレーム設計'!$H35="","",'1.制度のフレーム設計'!$H35)</f>
        <v/>
      </c>
      <c r="E35" s="277" t="str">
        <f>IF('1.制度のフレーム設計'!$I35="","",'1.制度のフレーム設計'!$I35)</f>
        <v/>
      </c>
      <c r="F35" s="193"/>
      <c r="G35" s="561"/>
      <c r="H35" s="562"/>
      <c r="I35" s="563"/>
      <c r="J35" s="226" t="str">
        <f>IF($H35="","",$H35-$I35)</f>
        <v/>
      </c>
      <c r="K35" s="193"/>
      <c r="L35" s="227" t="str">
        <f>IF($J35="","",IF($J40="","",$J40-$J35))</f>
        <v/>
      </c>
      <c r="M35" s="564"/>
      <c r="N35" s="564"/>
      <c r="O35" s="565"/>
      <c r="P35" s="572"/>
      <c r="Q35" s="573"/>
      <c r="R35" s="193"/>
      <c r="S35" s="193"/>
    </row>
    <row r="36" spans="2:19" ht="20.100000000000001" customHeight="1">
      <c r="B36" s="232"/>
      <c r="C36" s="289" t="str">
        <f>IF('1.制度のフレーム設計'!$D36="","",'1.制度のフレーム設計'!$D36)</f>
        <v/>
      </c>
      <c r="D36" s="290" t="str">
        <f>IF('1.制度のフレーム設計'!$H36="","",'1.制度のフレーム設計'!$H36)</f>
        <v/>
      </c>
      <c r="E36" s="245" t="str">
        <f>IF('1.制度のフレーム設計'!$I36="","",'1.制度のフレーム設計'!$I36)</f>
        <v/>
      </c>
      <c r="F36" s="193"/>
      <c r="G36" s="236" t="s">
        <v>187</v>
      </c>
      <c r="H36" s="237" t="str">
        <f>IF($J35="","",SUM($D$7:$D39)-SUM($D$7:$D34))</f>
        <v/>
      </c>
      <c r="I36" s="568"/>
      <c r="J36" s="238"/>
      <c r="K36" s="193"/>
      <c r="L36" s="105" t="str">
        <f>IF($L35="","",$M36*$M38+$N36*N38+$O36*$O38)</f>
        <v/>
      </c>
      <c r="M36" s="282" t="str">
        <f>IF($J40="","",IF($J35="","",IF(AND($J35&gt;0,$J40=""),ROUND($M31*1.2,-3),ROUND($L35*$M35/$M38,-3))))</f>
        <v/>
      </c>
      <c r="N36" s="282" t="str">
        <f>IF($J35="","",IF(AND($J35&gt;0,$J40=""),ROUND($N31*$O$40,-3),ROUND($L35*$N35/$N38,-2)))</f>
        <v/>
      </c>
      <c r="O36" s="282" t="str">
        <f>IF($J35="","",IF(AND($J35&gt;0,$J40=""),ROUND($O31*$O$40,-3),ROUND($L35*$O35/$O38,-2)))</f>
        <v/>
      </c>
      <c r="P36" s="243"/>
      <c r="Q36" s="283" t="s">
        <v>189</v>
      </c>
      <c r="R36" s="193"/>
      <c r="S36" s="193"/>
    </row>
    <row r="37" spans="2:19" ht="20.100000000000001" customHeight="1">
      <c r="B37" s="232"/>
      <c r="C37" s="289" t="str">
        <f>IF('1.制度のフレーム設計'!$D37="","",'1.制度のフレーム設計'!$D37)</f>
        <v/>
      </c>
      <c r="D37" s="290" t="str">
        <f>IF('1.制度のフレーム設計'!$H37="","",'1.制度のフレーム設計'!$H37)</f>
        <v/>
      </c>
      <c r="E37" s="245" t="str">
        <f>IF('1.制度のフレーム設計'!$I37="","",'1.制度のフレーム設計'!$I37)</f>
        <v/>
      </c>
      <c r="F37" s="193"/>
      <c r="G37" s="246" t="s">
        <v>190</v>
      </c>
      <c r="H37" s="297" t="str">
        <f>IF($J35="","",IF($J40="","",($J40-$J35)/$H36))</f>
        <v/>
      </c>
      <c r="I37" s="570"/>
      <c r="J37" s="248"/>
      <c r="K37" s="193"/>
      <c r="L37" s="249" t="str">
        <f>IF($L35="","",$L35-$L36)</f>
        <v/>
      </c>
      <c r="M37" s="453" t="s">
        <v>198</v>
      </c>
      <c r="N37" s="454"/>
      <c r="O37" s="455"/>
      <c r="P37" s="243"/>
      <c r="Q37" s="227" t="str">
        <f>IF($O36="","",$O36*$Q$5)</f>
        <v/>
      </c>
      <c r="R37" s="193"/>
      <c r="S37" s="193"/>
    </row>
    <row r="38" spans="2:19" ht="20.100000000000001" customHeight="1">
      <c r="B38" s="232"/>
      <c r="C38" s="289" t="str">
        <f>IF('1.制度のフレーム設計'!$D38="","",'1.制度のフレーム設計'!$D38)</f>
        <v/>
      </c>
      <c r="D38" s="290" t="str">
        <f>IF('1.制度のフレーム設計'!$H38="","",'1.制度のフレーム設計'!$H38)</f>
        <v/>
      </c>
      <c r="E38" s="245" t="str">
        <f>IF('1.制度のフレーム設計'!$I38="","",'1.制度のフレーム設計'!$I38)</f>
        <v/>
      </c>
      <c r="F38" s="193"/>
      <c r="G38" s="246"/>
      <c r="H38" s="297"/>
      <c r="I38" s="570"/>
      <c r="J38" s="255"/>
      <c r="K38" s="193"/>
      <c r="L38" s="284" t="s">
        <v>192</v>
      </c>
      <c r="M38" s="227">
        <f>IF($J40="",0,1)</f>
        <v>0</v>
      </c>
      <c r="N38" s="227">
        <f>IF($J35="",0,SUM($D$7:$D39)-SUM($D$7:$D34)-1)</f>
        <v>0</v>
      </c>
      <c r="O38" s="285">
        <f>IF($J35="",0,SUM($D$7:$D39)-SUM($D$7:$D34))</f>
        <v>0</v>
      </c>
      <c r="P38" s="243"/>
      <c r="Q38" s="456"/>
      <c r="R38" s="193"/>
      <c r="S38" s="193"/>
    </row>
    <row r="39" spans="2:19" ht="20.100000000000001" customHeight="1" thickBot="1">
      <c r="B39" s="271"/>
      <c r="C39" s="291" t="str">
        <f>IF('1.制度のフレーム設計'!$D39="","",'1.制度のフレーム設計'!$D39)</f>
        <v/>
      </c>
      <c r="D39" s="292" t="str">
        <f>IF('1.制度のフレーム設計'!$H39="","",'1.制度のフレーム設計'!$H39)</f>
        <v/>
      </c>
      <c r="E39" s="274" t="str">
        <f>IF('1.制度のフレーム設計'!$I39="","",'1.制度のフレーム設計'!$I39)</f>
        <v/>
      </c>
      <c r="F39" s="193"/>
      <c r="G39" s="298"/>
      <c r="H39" s="297"/>
      <c r="I39" s="571"/>
      <c r="J39" s="299"/>
      <c r="K39" s="193"/>
      <c r="L39" s="458"/>
      <c r="M39" s="459"/>
      <c r="N39" s="459"/>
      <c r="O39" s="460"/>
      <c r="P39" s="259"/>
      <c r="Q39" s="457"/>
      <c r="R39" s="193"/>
      <c r="S39" s="193"/>
    </row>
    <row r="40" spans="2:19" ht="27.75" customHeight="1">
      <c r="F40" s="193"/>
      <c r="G40" s="193"/>
      <c r="H40" s="193"/>
      <c r="I40" s="193"/>
      <c r="J40" s="193"/>
      <c r="K40" s="193"/>
      <c r="L40" s="461" t="s">
        <v>200</v>
      </c>
      <c r="M40" s="462"/>
      <c r="N40" s="463"/>
      <c r="O40" s="574">
        <v>1.1000000000000001</v>
      </c>
      <c r="P40" s="193"/>
      <c r="Q40" s="193"/>
      <c r="R40" s="193"/>
      <c r="S40" s="193"/>
    </row>
    <row r="41" spans="2:19">
      <c r="F41" s="193"/>
      <c r="G41" s="193"/>
      <c r="H41" s="193"/>
      <c r="I41" s="193"/>
      <c r="J41" s="193"/>
      <c r="K41" s="193"/>
      <c r="L41" s="193"/>
      <c r="M41" s="193"/>
      <c r="N41" s="193"/>
      <c r="O41" s="193"/>
      <c r="P41" s="193"/>
      <c r="Q41" s="193"/>
      <c r="R41" s="193"/>
      <c r="S41" s="193"/>
    </row>
    <row r="42" spans="2:19">
      <c r="F42" s="193"/>
      <c r="G42" s="193"/>
      <c r="H42" s="193"/>
      <c r="I42" s="193"/>
      <c r="J42" s="193"/>
      <c r="K42" s="193"/>
      <c r="L42" s="193"/>
      <c r="M42" s="193"/>
      <c r="N42" s="193"/>
      <c r="O42" s="193"/>
      <c r="P42" s="193"/>
      <c r="Q42" s="193"/>
      <c r="R42" s="193"/>
      <c r="S42" s="193"/>
    </row>
    <row r="43" spans="2:19">
      <c r="F43" s="193"/>
      <c r="G43" s="193"/>
      <c r="H43" s="193"/>
      <c r="I43" s="193"/>
      <c r="J43" s="193"/>
      <c r="K43" s="193"/>
      <c r="L43" s="193"/>
      <c r="M43" s="193"/>
      <c r="N43" s="193"/>
      <c r="O43" s="193"/>
      <c r="P43" s="193"/>
      <c r="Q43" s="193"/>
      <c r="R43" s="193"/>
      <c r="S43" s="193"/>
    </row>
    <row r="44" spans="2:19">
      <c r="F44" s="193"/>
      <c r="G44" s="193"/>
      <c r="H44" s="193"/>
      <c r="I44" s="193"/>
      <c r="J44" s="193"/>
      <c r="K44" s="193"/>
      <c r="L44" s="193"/>
      <c r="M44" s="193"/>
      <c r="N44" s="193"/>
      <c r="O44" s="193"/>
      <c r="P44" s="193"/>
      <c r="Q44" s="193"/>
      <c r="R44" s="193"/>
      <c r="S44" s="193"/>
    </row>
    <row r="45" spans="2:19">
      <c r="F45" s="193"/>
      <c r="G45" s="193"/>
      <c r="H45" s="193"/>
      <c r="I45" s="193"/>
      <c r="J45" s="193"/>
      <c r="K45" s="193"/>
      <c r="L45" s="193"/>
      <c r="M45" s="193"/>
      <c r="N45" s="193"/>
      <c r="O45" s="193"/>
      <c r="P45" s="193"/>
      <c r="Q45" s="193"/>
      <c r="R45" s="193"/>
      <c r="S45" s="193"/>
    </row>
    <row r="46" spans="2:19">
      <c r="F46" s="193"/>
      <c r="G46" s="193"/>
      <c r="H46" s="193"/>
      <c r="I46" s="193"/>
      <c r="J46" s="193"/>
      <c r="K46" s="193"/>
      <c r="L46" s="193"/>
      <c r="M46" s="193"/>
      <c r="N46" s="193"/>
      <c r="P46" s="193"/>
      <c r="Q46" s="193"/>
      <c r="R46" s="193"/>
      <c r="S46" s="193"/>
    </row>
    <row r="47" spans="2:19">
      <c r="F47" s="193"/>
      <c r="G47" s="193"/>
      <c r="H47" s="193"/>
      <c r="I47" s="193"/>
      <c r="J47" s="193"/>
      <c r="K47" s="193"/>
      <c r="L47" s="193"/>
      <c r="M47" s="193"/>
      <c r="N47" s="193"/>
      <c r="O47" s="193"/>
      <c r="P47" s="193"/>
      <c r="Q47" s="193"/>
      <c r="R47" s="193"/>
      <c r="S47" s="193"/>
    </row>
  </sheetData>
  <sheetProtection algorithmName="SHA-512" hashValue="iFnLi8xZ9o+XUpdtMRsdWYrkEJufALLzjHVCnIA88F8sLGDTlQLa4iSqDLMCWzpEoSDoruyXbQdgtkF14mAOvg==" saltValue="u7YqdKUdhxgO8jk1yFBtHQ==" spinCount="100000" sheet="1" objects="1" scenarios="1"/>
  <mergeCells count="25">
    <mergeCell ref="I8:I10"/>
    <mergeCell ref="M9:O9"/>
    <mergeCell ref="I12:I14"/>
    <mergeCell ref="M13:O13"/>
    <mergeCell ref="I16:I19"/>
    <mergeCell ref="M17:O17"/>
    <mergeCell ref="Q18:Q19"/>
    <mergeCell ref="L19:O19"/>
    <mergeCell ref="I21:I24"/>
    <mergeCell ref="M22:O22"/>
    <mergeCell ref="Q23:Q24"/>
    <mergeCell ref="L24:O24"/>
    <mergeCell ref="I26:I29"/>
    <mergeCell ref="M27:O27"/>
    <mergeCell ref="Q28:Q29"/>
    <mergeCell ref="L29:O29"/>
    <mergeCell ref="I31:I34"/>
    <mergeCell ref="M32:O32"/>
    <mergeCell ref="Q33:Q34"/>
    <mergeCell ref="L34:O34"/>
    <mergeCell ref="I36:I39"/>
    <mergeCell ref="M37:O37"/>
    <mergeCell ref="Q38:Q39"/>
    <mergeCell ref="L39:O39"/>
    <mergeCell ref="L40:N40"/>
  </mergeCells>
  <phoneticPr fontId="5"/>
  <pageMargins left="0.70866141732283472" right="0.70866141732283472" top="0.74803149606299213" bottom="0.74803149606299213" header="0.31496062992125984" footer="0.31496062992125984"/>
  <pageSetup paperSize="9" scale="71"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C916C-C4CC-4B2D-81D3-B849709EDE7B}">
  <sheetPr>
    <tabColor rgb="FF00FFFF"/>
  </sheetPr>
  <dimension ref="A1:BH40"/>
  <sheetViews>
    <sheetView showGridLines="0" zoomScaleNormal="100" workbookViewId="0"/>
  </sheetViews>
  <sheetFormatPr defaultColWidth="9" defaultRowHeight="13.2"/>
  <cols>
    <col min="1" max="2" width="2.33203125" style="1" customWidth="1"/>
    <col min="3" max="3" width="2.33203125" style="322" customWidth="1"/>
    <col min="4" max="7" width="8.6640625" style="1" customWidth="1"/>
    <col min="8" max="9" width="12.21875" style="1" customWidth="1"/>
    <col min="10" max="11" width="10.6640625" style="1" customWidth="1"/>
    <col min="12" max="12" width="11.6640625" style="1" customWidth="1"/>
    <col min="13" max="13" width="13" style="1" customWidth="1"/>
    <col min="14" max="14" width="14.77734375" style="1" customWidth="1"/>
    <col min="15" max="15" width="12.44140625" style="1" customWidth="1"/>
    <col min="16" max="16" width="10.6640625" style="1" customWidth="1"/>
    <col min="17" max="17" width="12.21875" style="1" customWidth="1"/>
    <col min="18" max="18" width="10.77734375" style="1" customWidth="1"/>
    <col min="19" max="60" width="9" style="2"/>
    <col min="61" max="16384" width="9" style="1"/>
  </cols>
  <sheetData>
    <row r="1" spans="1:60">
      <c r="Y1" s="61"/>
      <c r="AA1" s="62"/>
    </row>
    <row r="2" spans="1:60">
      <c r="Y2" s="61"/>
      <c r="AA2" s="62"/>
    </row>
    <row r="3" spans="1:60" ht="18.75" customHeight="1" thickBot="1">
      <c r="D3" s="300"/>
      <c r="E3" s="193"/>
      <c r="G3" s="5"/>
      <c r="H3" s="20" t="s">
        <v>50</v>
      </c>
      <c r="N3" s="2"/>
      <c r="O3" s="5"/>
      <c r="P3" s="210" t="s">
        <v>45</v>
      </c>
      <c r="S3" s="63"/>
      <c r="T3" s="20" t="s">
        <v>50</v>
      </c>
      <c r="U3" s="61"/>
      <c r="Y3" s="61"/>
    </row>
    <row r="4" spans="1:60" ht="24" customHeight="1" thickBot="1">
      <c r="D4" s="301" t="s">
        <v>201</v>
      </c>
      <c r="G4" s="2"/>
      <c r="I4" s="2"/>
      <c r="K4" s="302"/>
      <c r="N4" s="3"/>
      <c r="O4" s="12"/>
      <c r="P4" s="303">
        <f>IF('2.モデル基本給の設計'!$Q$5="","",'2.モデル基本給の設計'!$Q$5)</f>
        <v>0.5</v>
      </c>
      <c r="Q4" s="2"/>
      <c r="R4" s="2"/>
      <c r="S4" s="64">
        <v>1</v>
      </c>
      <c r="T4" s="64">
        <v>2</v>
      </c>
      <c r="U4" s="64">
        <v>3</v>
      </c>
      <c r="V4" s="64">
        <v>4</v>
      </c>
      <c r="W4" s="64">
        <v>5</v>
      </c>
      <c r="X4" s="64">
        <v>6</v>
      </c>
      <c r="Y4" s="64">
        <v>7</v>
      </c>
      <c r="Z4" s="64">
        <v>8</v>
      </c>
      <c r="AA4" s="64">
        <v>9</v>
      </c>
      <c r="AB4" s="64">
        <v>10</v>
      </c>
      <c r="AC4" s="64">
        <v>11</v>
      </c>
      <c r="AD4" s="64">
        <v>12</v>
      </c>
      <c r="AE4" s="64">
        <v>13</v>
      </c>
      <c r="AF4" s="64">
        <v>14</v>
      </c>
      <c r="AG4" s="64">
        <v>15</v>
      </c>
      <c r="AH4" s="64">
        <v>16</v>
      </c>
      <c r="AI4" s="64">
        <v>17</v>
      </c>
      <c r="AJ4" s="64">
        <v>18</v>
      </c>
      <c r="AK4" s="64">
        <v>19</v>
      </c>
      <c r="AL4" s="64">
        <v>20</v>
      </c>
      <c r="AM4" s="64">
        <v>21</v>
      </c>
      <c r="AN4" s="64">
        <v>22</v>
      </c>
      <c r="AO4" s="64">
        <v>23</v>
      </c>
      <c r="AP4" s="64">
        <v>24</v>
      </c>
      <c r="AQ4" s="64">
        <v>25</v>
      </c>
      <c r="AR4" s="64">
        <v>26</v>
      </c>
      <c r="AS4" s="64">
        <v>27</v>
      </c>
      <c r="AT4" s="64">
        <v>28</v>
      </c>
      <c r="AU4" s="64">
        <v>29</v>
      </c>
      <c r="AV4" s="64">
        <v>30</v>
      </c>
      <c r="AW4" s="64">
        <v>31</v>
      </c>
      <c r="AX4" s="64">
        <v>32</v>
      </c>
      <c r="AY4" s="64">
        <v>33</v>
      </c>
      <c r="AZ4" s="64">
        <v>34</v>
      </c>
      <c r="BA4" s="64">
        <v>35</v>
      </c>
      <c r="BB4" s="64">
        <v>36</v>
      </c>
      <c r="BC4" s="64">
        <v>37</v>
      </c>
      <c r="BD4" s="64">
        <v>38</v>
      </c>
      <c r="BE4" s="64">
        <v>39</v>
      </c>
      <c r="BF4" s="64">
        <v>40</v>
      </c>
      <c r="BG4" s="64">
        <v>41</v>
      </c>
      <c r="BH4" s="64">
        <v>42</v>
      </c>
    </row>
    <row r="5" spans="1:60" ht="26.25" customHeight="1" thickBot="1">
      <c r="A5" s="325" t="s">
        <v>28</v>
      </c>
      <c r="B5" s="325" t="s">
        <v>28</v>
      </c>
      <c r="C5" s="325" t="s">
        <v>202</v>
      </c>
      <c r="D5" s="331" t="s">
        <v>175</v>
      </c>
      <c r="E5" s="210" t="s">
        <v>23</v>
      </c>
      <c r="F5" s="210" t="s">
        <v>47</v>
      </c>
      <c r="G5" s="210" t="s">
        <v>48</v>
      </c>
      <c r="H5" s="304" t="s">
        <v>17</v>
      </c>
      <c r="I5" s="305" t="s">
        <v>18</v>
      </c>
      <c r="J5" s="306" t="s">
        <v>37</v>
      </c>
      <c r="K5" s="306" t="s">
        <v>34</v>
      </c>
      <c r="L5" s="307" t="s">
        <v>35</v>
      </c>
      <c r="M5" s="210" t="s">
        <v>46</v>
      </c>
      <c r="N5" s="210" t="s">
        <v>43</v>
      </c>
      <c r="O5" s="308" t="s">
        <v>36</v>
      </c>
      <c r="P5" s="304" t="s">
        <v>44</v>
      </c>
      <c r="Q5" s="326" t="s">
        <v>0</v>
      </c>
      <c r="R5" s="210" t="s">
        <v>205</v>
      </c>
      <c r="S5" s="64">
        <v>18</v>
      </c>
      <c r="T5" s="64">
        <v>19</v>
      </c>
      <c r="U5" s="64">
        <v>20</v>
      </c>
      <c r="V5" s="64">
        <v>21</v>
      </c>
      <c r="W5" s="64">
        <v>22</v>
      </c>
      <c r="X5" s="64">
        <v>23</v>
      </c>
      <c r="Y5" s="64">
        <v>24</v>
      </c>
      <c r="Z5" s="64">
        <v>25</v>
      </c>
      <c r="AA5" s="64">
        <v>26</v>
      </c>
      <c r="AB5" s="64">
        <v>27</v>
      </c>
      <c r="AC5" s="64">
        <v>28</v>
      </c>
      <c r="AD5" s="64">
        <v>29</v>
      </c>
      <c r="AE5" s="64">
        <v>30</v>
      </c>
      <c r="AF5" s="64">
        <v>31</v>
      </c>
      <c r="AG5" s="64">
        <v>32</v>
      </c>
      <c r="AH5" s="64">
        <v>33</v>
      </c>
      <c r="AI5" s="64">
        <v>34</v>
      </c>
      <c r="AJ5" s="64">
        <v>35</v>
      </c>
      <c r="AK5" s="64">
        <v>36</v>
      </c>
      <c r="AL5" s="64">
        <v>37</v>
      </c>
      <c r="AM5" s="64">
        <v>38</v>
      </c>
      <c r="AN5" s="64">
        <v>39</v>
      </c>
      <c r="AO5" s="64">
        <v>40</v>
      </c>
      <c r="AP5" s="64">
        <v>41</v>
      </c>
      <c r="AQ5" s="64">
        <v>42</v>
      </c>
      <c r="AR5" s="64">
        <v>43</v>
      </c>
      <c r="AS5" s="64">
        <v>44</v>
      </c>
      <c r="AT5" s="64">
        <v>45</v>
      </c>
      <c r="AU5" s="64">
        <v>46</v>
      </c>
      <c r="AV5" s="64">
        <v>47</v>
      </c>
      <c r="AW5" s="64">
        <v>48</v>
      </c>
      <c r="AX5" s="64">
        <v>49</v>
      </c>
      <c r="AY5" s="64">
        <v>50</v>
      </c>
      <c r="AZ5" s="64">
        <v>51</v>
      </c>
      <c r="BA5" s="64">
        <v>52</v>
      </c>
      <c r="BB5" s="64">
        <v>53</v>
      </c>
      <c r="BC5" s="64">
        <v>54</v>
      </c>
      <c r="BD5" s="64">
        <v>55</v>
      </c>
      <c r="BE5" s="64">
        <v>56</v>
      </c>
      <c r="BF5" s="64">
        <v>57</v>
      </c>
      <c r="BG5" s="64">
        <v>58</v>
      </c>
      <c r="BH5" s="64">
        <v>59</v>
      </c>
    </row>
    <row r="6" spans="1:60" ht="20.100000000000001" customHeight="1" thickBot="1">
      <c r="A6" s="323">
        <f>IF($B6=0,"",SUM($B$6:B6))</f>
        <v>1</v>
      </c>
      <c r="B6" s="323">
        <f>IF(E6="",0,1)</f>
        <v>1</v>
      </c>
      <c r="C6" s="323">
        <f>$G6</f>
        <v>18</v>
      </c>
      <c r="D6" s="309" t="str">
        <f>IF('2.モデル基本給の設計'!$B7="","",'2.モデル基本給の設計'!$B7)</f>
        <v>J</v>
      </c>
      <c r="E6" s="309" t="str">
        <f>IF('2.モデル基本給の設計'!$C7="","",'2.モデル基本給の設計'!$C7)</f>
        <v>J-1</v>
      </c>
      <c r="F6" s="309">
        <f>IF('2.モデル基本給の設計'!$D7="","",'2.モデル基本給の設計'!$D7)</f>
        <v>1</v>
      </c>
      <c r="G6" s="309">
        <f>IF('2.モデル基本給の設計'!$E7="","",'2.モデル基本給の設計'!$E7)</f>
        <v>18</v>
      </c>
      <c r="H6" s="73"/>
      <c r="I6" s="76"/>
      <c r="J6" s="18">
        <f>IF('2.モデル基本給の設計'!$J7="","",'2.モデル基本給の設計'!$J7)</f>
        <v>188400</v>
      </c>
      <c r="K6" s="69">
        <f>IF('2.モデル基本給の設計'!$O8="","",'2.モデル基本給の設計'!$O8)</f>
        <v>6300</v>
      </c>
      <c r="L6" s="69">
        <f>IF('2.モデル基本給の設計'!$P7="","",'2.モデル基本給の設計'!$P7)</f>
        <v>15</v>
      </c>
      <c r="M6" s="13">
        <f>IF($E6="","",$J6+$K6*$L6)</f>
        <v>282900</v>
      </c>
      <c r="N6" s="69">
        <f>IF('2.モデル基本給の設計'!$Q7="","",'2.モデル基本給の設計'!$Q7)</f>
        <v>45</v>
      </c>
      <c r="O6" s="13">
        <f>IF($E6="","",IF($N6-$G6-$L6&lt;=0,0,$N6-$G6-$L6))</f>
        <v>12</v>
      </c>
      <c r="P6" s="71">
        <f>IF($E6="","",ROUND($K6*$P$4,-1))</f>
        <v>3150</v>
      </c>
      <c r="Q6" s="327">
        <f>IF($E6="","",$M6+$O6*$P6)</f>
        <v>320700</v>
      </c>
      <c r="R6" s="309" t="str">
        <f>E6</f>
        <v>J-1</v>
      </c>
      <c r="S6" s="66">
        <f>IF(S$5&lt;$G6,"",IF(S$5=$G6,$J6,IF(AND(S$5&gt;$G6,S$5&lt;=$G6+$L6),R6+$K6,IF(AND(S$5&gt;$G6,S$5&lt;=$G6+$L6+$O6),R6+$P6,R6))))</f>
        <v>188400</v>
      </c>
      <c r="T6" s="66">
        <f t="shared" ref="T6:BH6" si="0">IF(T$5&lt;$G6,"",IF(T$5=$G6,$J6,IF(AND(T$5&gt;$G6,T$5&lt;=$G6+$L6),S6+$K6,IF(AND(T$5&gt;$G6,T$5&lt;=$G6+$L6+$O6),S6+$P6,S6))))</f>
        <v>194700</v>
      </c>
      <c r="U6" s="66">
        <f t="shared" si="0"/>
        <v>201000</v>
      </c>
      <c r="V6" s="66">
        <f t="shared" si="0"/>
        <v>207300</v>
      </c>
      <c r="W6" s="66">
        <f t="shared" si="0"/>
        <v>213600</v>
      </c>
      <c r="X6" s="66">
        <f t="shared" si="0"/>
        <v>219900</v>
      </c>
      <c r="Y6" s="66">
        <f t="shared" si="0"/>
        <v>226200</v>
      </c>
      <c r="Z6" s="66">
        <f t="shared" si="0"/>
        <v>232500</v>
      </c>
      <c r="AA6" s="66">
        <f t="shared" si="0"/>
        <v>238800</v>
      </c>
      <c r="AB6" s="66">
        <f t="shared" si="0"/>
        <v>245100</v>
      </c>
      <c r="AC6" s="66">
        <f t="shared" si="0"/>
        <v>251400</v>
      </c>
      <c r="AD6" s="66">
        <f t="shared" si="0"/>
        <v>257700</v>
      </c>
      <c r="AE6" s="66">
        <f t="shared" si="0"/>
        <v>264000</v>
      </c>
      <c r="AF6" s="66">
        <f t="shared" si="0"/>
        <v>270300</v>
      </c>
      <c r="AG6" s="66">
        <f t="shared" si="0"/>
        <v>276600</v>
      </c>
      <c r="AH6" s="66">
        <f t="shared" si="0"/>
        <v>282900</v>
      </c>
      <c r="AI6" s="66">
        <f t="shared" si="0"/>
        <v>286050</v>
      </c>
      <c r="AJ6" s="66">
        <f t="shared" si="0"/>
        <v>289200</v>
      </c>
      <c r="AK6" s="66">
        <f t="shared" si="0"/>
        <v>292350</v>
      </c>
      <c r="AL6" s="66">
        <f t="shared" si="0"/>
        <v>295500</v>
      </c>
      <c r="AM6" s="66">
        <f t="shared" si="0"/>
        <v>298650</v>
      </c>
      <c r="AN6" s="66">
        <f t="shared" si="0"/>
        <v>301800</v>
      </c>
      <c r="AO6" s="66">
        <f t="shared" si="0"/>
        <v>304950</v>
      </c>
      <c r="AP6" s="66">
        <f t="shared" si="0"/>
        <v>308100</v>
      </c>
      <c r="AQ6" s="66">
        <f t="shared" si="0"/>
        <v>311250</v>
      </c>
      <c r="AR6" s="66">
        <f t="shared" si="0"/>
        <v>314400</v>
      </c>
      <c r="AS6" s="66">
        <f t="shared" si="0"/>
        <v>317550</v>
      </c>
      <c r="AT6" s="66">
        <f t="shared" si="0"/>
        <v>320700</v>
      </c>
      <c r="AU6" s="66">
        <f t="shared" si="0"/>
        <v>320700</v>
      </c>
      <c r="AV6" s="66">
        <f t="shared" si="0"/>
        <v>320700</v>
      </c>
      <c r="AW6" s="66">
        <f t="shared" si="0"/>
        <v>320700</v>
      </c>
      <c r="AX6" s="66">
        <f t="shared" si="0"/>
        <v>320700</v>
      </c>
      <c r="AY6" s="66">
        <f t="shared" si="0"/>
        <v>320700</v>
      </c>
      <c r="AZ6" s="66">
        <f t="shared" si="0"/>
        <v>320700</v>
      </c>
      <c r="BA6" s="66">
        <f t="shared" si="0"/>
        <v>320700</v>
      </c>
      <c r="BB6" s="66">
        <f t="shared" si="0"/>
        <v>320700</v>
      </c>
      <c r="BC6" s="66">
        <f t="shared" si="0"/>
        <v>320700</v>
      </c>
      <c r="BD6" s="66">
        <f t="shared" si="0"/>
        <v>320700</v>
      </c>
      <c r="BE6" s="66">
        <f t="shared" si="0"/>
        <v>320700</v>
      </c>
      <c r="BF6" s="66">
        <f t="shared" si="0"/>
        <v>320700</v>
      </c>
      <c r="BG6" s="66">
        <f t="shared" si="0"/>
        <v>320700</v>
      </c>
      <c r="BH6" s="66">
        <f t="shared" si="0"/>
        <v>320700</v>
      </c>
    </row>
    <row r="7" spans="1:60" ht="20.100000000000001" customHeight="1" thickBot="1">
      <c r="A7" s="323">
        <f>IF($B7=0,"",SUM($B$6:B7))</f>
        <v>2</v>
      </c>
      <c r="B7" s="323">
        <f t="shared" ref="B7:B38" si="1">IF(E7="",0,1)</f>
        <v>1</v>
      </c>
      <c r="C7" s="323">
        <f t="shared" ref="C7:C38" si="2">$G7</f>
        <v>19</v>
      </c>
      <c r="D7" s="320"/>
      <c r="E7" s="310" t="str">
        <f>IF('2.モデル基本給の設計'!$C8="","",'2.モデル基本給の設計'!$C8)</f>
        <v>J-2</v>
      </c>
      <c r="F7" s="311">
        <f>IF('2.モデル基本給の設計'!$D8="","",'2.モデル基本給の設計'!$D8)</f>
        <v>1</v>
      </c>
      <c r="G7" s="310">
        <f>IF('2.モデル基本給の設計'!$E8="","",'2.モデル基本給の設計'!$E8)</f>
        <v>19</v>
      </c>
      <c r="H7" s="14"/>
      <c r="I7" s="69">
        <f>IF('2.モデル基本給の設計'!$N8="","",'2.モデル基本給の設計'!$N8)</f>
        <v>4600</v>
      </c>
      <c r="J7" s="73">
        <f>IF($E7="","",J6+$K6*$F6+$I7)</f>
        <v>199300</v>
      </c>
      <c r="K7" s="67">
        <f>IF($E7="","",$K$6)</f>
        <v>6300</v>
      </c>
      <c r="L7" s="67">
        <f>IF($E7="","",$L$6)</f>
        <v>15</v>
      </c>
      <c r="M7" s="14">
        <f t="shared" ref="M7:M8" si="3">IF($E7="","",$J7+$K7*$L7)</f>
        <v>293800</v>
      </c>
      <c r="N7" s="67">
        <f>IF($E7="","",$N$6)</f>
        <v>45</v>
      </c>
      <c r="O7" s="14">
        <f t="shared" ref="O7:O13" si="4">IF($E7="","",IF($N7-$G7-$L7&lt;=0,0,$N7-$G7-$L7))</f>
        <v>11</v>
      </c>
      <c r="P7" s="67">
        <f t="shared" ref="P7:P13" si="5">IF($E7="","",ROUND($K7*$P$4,-1))</f>
        <v>3150</v>
      </c>
      <c r="Q7" s="328">
        <f t="shared" ref="Q7:Q13" si="6">IF($E7="","",$M7+$O7*$P7)</f>
        <v>328450</v>
      </c>
      <c r="R7" s="310" t="str">
        <f t="shared" ref="R7:R38" si="7">E7</f>
        <v>J-2</v>
      </c>
      <c r="S7" s="66" t="str">
        <f t="shared" ref="S7:BH7" si="8">IF(S$5&lt;$G7,"",IF(S$5=$G7,$J7,IF(AND(S$5&gt;$G7,S$5&lt;=$G7+$L7),R7+$K7,IF(AND(S$5&gt;$G7,S$5&lt;=$G7+$L7+$O7),R7+$P7,R7))))</f>
        <v/>
      </c>
      <c r="T7" s="66">
        <f t="shared" si="8"/>
        <v>199300</v>
      </c>
      <c r="U7" s="66">
        <f t="shared" si="8"/>
        <v>205600</v>
      </c>
      <c r="V7" s="66">
        <f t="shared" si="8"/>
        <v>211900</v>
      </c>
      <c r="W7" s="66">
        <f t="shared" si="8"/>
        <v>218200</v>
      </c>
      <c r="X7" s="66">
        <f t="shared" si="8"/>
        <v>224500</v>
      </c>
      <c r="Y7" s="66">
        <f t="shared" si="8"/>
        <v>230800</v>
      </c>
      <c r="Z7" s="66">
        <f t="shared" si="8"/>
        <v>237100</v>
      </c>
      <c r="AA7" s="66">
        <f t="shared" si="8"/>
        <v>243400</v>
      </c>
      <c r="AB7" s="66">
        <f t="shared" si="8"/>
        <v>249700</v>
      </c>
      <c r="AC7" s="66">
        <f t="shared" si="8"/>
        <v>256000</v>
      </c>
      <c r="AD7" s="66">
        <f t="shared" si="8"/>
        <v>262300</v>
      </c>
      <c r="AE7" s="66">
        <f t="shared" si="8"/>
        <v>268600</v>
      </c>
      <c r="AF7" s="66">
        <f t="shared" si="8"/>
        <v>274900</v>
      </c>
      <c r="AG7" s="66">
        <f t="shared" si="8"/>
        <v>281200</v>
      </c>
      <c r="AH7" s="66">
        <f t="shared" si="8"/>
        <v>287500</v>
      </c>
      <c r="AI7" s="66">
        <f t="shared" si="8"/>
        <v>293800</v>
      </c>
      <c r="AJ7" s="66">
        <f t="shared" si="8"/>
        <v>296950</v>
      </c>
      <c r="AK7" s="66">
        <f t="shared" si="8"/>
        <v>300100</v>
      </c>
      <c r="AL7" s="66">
        <f t="shared" si="8"/>
        <v>303250</v>
      </c>
      <c r="AM7" s="66">
        <f t="shared" si="8"/>
        <v>306400</v>
      </c>
      <c r="AN7" s="66">
        <f t="shared" si="8"/>
        <v>309550</v>
      </c>
      <c r="AO7" s="66">
        <f t="shared" si="8"/>
        <v>312700</v>
      </c>
      <c r="AP7" s="66">
        <f t="shared" si="8"/>
        <v>315850</v>
      </c>
      <c r="AQ7" s="66">
        <f t="shared" si="8"/>
        <v>319000</v>
      </c>
      <c r="AR7" s="66">
        <f t="shared" si="8"/>
        <v>322150</v>
      </c>
      <c r="AS7" s="66">
        <f t="shared" si="8"/>
        <v>325300</v>
      </c>
      <c r="AT7" s="66">
        <f t="shared" si="8"/>
        <v>328450</v>
      </c>
      <c r="AU7" s="66">
        <f t="shared" si="8"/>
        <v>328450</v>
      </c>
      <c r="AV7" s="66">
        <f t="shared" si="8"/>
        <v>328450</v>
      </c>
      <c r="AW7" s="66">
        <f t="shared" si="8"/>
        <v>328450</v>
      </c>
      <c r="AX7" s="66">
        <f t="shared" si="8"/>
        <v>328450</v>
      </c>
      <c r="AY7" s="66">
        <f t="shared" si="8"/>
        <v>328450</v>
      </c>
      <c r="AZ7" s="66">
        <f t="shared" si="8"/>
        <v>328450</v>
      </c>
      <c r="BA7" s="66">
        <f t="shared" si="8"/>
        <v>328450</v>
      </c>
      <c r="BB7" s="66">
        <f t="shared" si="8"/>
        <v>328450</v>
      </c>
      <c r="BC7" s="66">
        <f t="shared" si="8"/>
        <v>328450</v>
      </c>
      <c r="BD7" s="66">
        <f t="shared" si="8"/>
        <v>328450</v>
      </c>
      <c r="BE7" s="66">
        <f t="shared" si="8"/>
        <v>328450</v>
      </c>
      <c r="BF7" s="66">
        <f t="shared" si="8"/>
        <v>328450</v>
      </c>
      <c r="BG7" s="66">
        <f t="shared" si="8"/>
        <v>328450</v>
      </c>
      <c r="BH7" s="66">
        <f t="shared" si="8"/>
        <v>328450</v>
      </c>
    </row>
    <row r="8" spans="1:60" ht="20.100000000000001" customHeight="1">
      <c r="A8" s="323">
        <f>IF($B8=0,"",SUM($B$6:B8))</f>
        <v>3</v>
      </c>
      <c r="B8" s="323">
        <f t="shared" si="1"/>
        <v>1</v>
      </c>
      <c r="C8" s="323">
        <f t="shared" si="2"/>
        <v>20</v>
      </c>
      <c r="D8" s="320"/>
      <c r="E8" s="310" t="str">
        <f>IF('2.モデル基本給の設計'!$C9="","",'2.モデル基本給の設計'!$C9)</f>
        <v>J-3</v>
      </c>
      <c r="F8" s="311">
        <f>IF('2.モデル基本給の設計'!$D9="","",'2.モデル基本給の設計'!$D9)</f>
        <v>1</v>
      </c>
      <c r="G8" s="310">
        <f>IF('2.モデル基本給の設計'!$E9="","",'2.モデル基本給の設計'!$E9)</f>
        <v>20</v>
      </c>
      <c r="H8" s="74"/>
      <c r="I8" s="13">
        <f>IF($E8="","",$I$7)</f>
        <v>4600</v>
      </c>
      <c r="J8" s="73">
        <f t="shared" ref="J8" si="9">IF($E8="","",J7+$K7*$F7+$I8)</f>
        <v>210200</v>
      </c>
      <c r="K8" s="67">
        <f t="shared" ref="K8:K9" si="10">IF($E8="","",$K$6)</f>
        <v>6300</v>
      </c>
      <c r="L8" s="67">
        <f t="shared" ref="L8:L9" si="11">IF($E8="","",$L$6)</f>
        <v>15</v>
      </c>
      <c r="M8" s="14">
        <f t="shared" si="3"/>
        <v>304700</v>
      </c>
      <c r="N8" s="67">
        <f t="shared" ref="N8:N9" si="12">IF($E8="","",$N$6)</f>
        <v>45</v>
      </c>
      <c r="O8" s="14">
        <f t="shared" si="4"/>
        <v>10</v>
      </c>
      <c r="P8" s="67">
        <f t="shared" si="5"/>
        <v>3150</v>
      </c>
      <c r="Q8" s="328">
        <f t="shared" si="6"/>
        <v>336200</v>
      </c>
      <c r="R8" s="310" t="str">
        <f t="shared" si="7"/>
        <v>J-3</v>
      </c>
      <c r="S8" s="66" t="str">
        <f t="shared" ref="S8:BH8" si="13">IF(S$5&lt;$G8,"",IF(S$5=$G8,$J8,IF(AND(S$5&gt;$G8,S$5&lt;=$G8+$L8),R8+$K8,IF(AND(S$5&gt;$G8,S$5&lt;=$G8+$L8+$O8),R8+$P8,R8))))</f>
        <v/>
      </c>
      <c r="T8" s="66" t="str">
        <f t="shared" si="13"/>
        <v/>
      </c>
      <c r="U8" s="66">
        <f t="shared" si="13"/>
        <v>210200</v>
      </c>
      <c r="V8" s="66">
        <f t="shared" si="13"/>
        <v>216500</v>
      </c>
      <c r="W8" s="66">
        <f t="shared" si="13"/>
        <v>222800</v>
      </c>
      <c r="X8" s="66">
        <f t="shared" si="13"/>
        <v>229100</v>
      </c>
      <c r="Y8" s="66">
        <f t="shared" si="13"/>
        <v>235400</v>
      </c>
      <c r="Z8" s="66">
        <f t="shared" si="13"/>
        <v>241700</v>
      </c>
      <c r="AA8" s="66">
        <f t="shared" si="13"/>
        <v>248000</v>
      </c>
      <c r="AB8" s="66">
        <f t="shared" si="13"/>
        <v>254300</v>
      </c>
      <c r="AC8" s="66">
        <f t="shared" si="13"/>
        <v>260600</v>
      </c>
      <c r="AD8" s="66">
        <f t="shared" si="13"/>
        <v>266900</v>
      </c>
      <c r="AE8" s="66">
        <f t="shared" si="13"/>
        <v>273200</v>
      </c>
      <c r="AF8" s="66">
        <f t="shared" si="13"/>
        <v>279500</v>
      </c>
      <c r="AG8" s="66">
        <f t="shared" si="13"/>
        <v>285800</v>
      </c>
      <c r="AH8" s="66">
        <f t="shared" si="13"/>
        <v>292100</v>
      </c>
      <c r="AI8" s="66">
        <f t="shared" si="13"/>
        <v>298400</v>
      </c>
      <c r="AJ8" s="66">
        <f t="shared" si="13"/>
        <v>304700</v>
      </c>
      <c r="AK8" s="66">
        <f t="shared" si="13"/>
        <v>307850</v>
      </c>
      <c r="AL8" s="66">
        <f t="shared" si="13"/>
        <v>311000</v>
      </c>
      <c r="AM8" s="66">
        <f t="shared" si="13"/>
        <v>314150</v>
      </c>
      <c r="AN8" s="66">
        <f t="shared" si="13"/>
        <v>317300</v>
      </c>
      <c r="AO8" s="66">
        <f t="shared" si="13"/>
        <v>320450</v>
      </c>
      <c r="AP8" s="66">
        <f t="shared" si="13"/>
        <v>323600</v>
      </c>
      <c r="AQ8" s="66">
        <f t="shared" si="13"/>
        <v>326750</v>
      </c>
      <c r="AR8" s="66">
        <f t="shared" si="13"/>
        <v>329900</v>
      </c>
      <c r="AS8" s="66">
        <f t="shared" si="13"/>
        <v>333050</v>
      </c>
      <c r="AT8" s="66">
        <f t="shared" si="13"/>
        <v>336200</v>
      </c>
      <c r="AU8" s="66">
        <f t="shared" si="13"/>
        <v>336200</v>
      </c>
      <c r="AV8" s="66">
        <f t="shared" si="13"/>
        <v>336200</v>
      </c>
      <c r="AW8" s="66">
        <f t="shared" si="13"/>
        <v>336200</v>
      </c>
      <c r="AX8" s="66">
        <f t="shared" si="13"/>
        <v>336200</v>
      </c>
      <c r="AY8" s="66">
        <f t="shared" si="13"/>
        <v>336200</v>
      </c>
      <c r="AZ8" s="66">
        <f t="shared" si="13"/>
        <v>336200</v>
      </c>
      <c r="BA8" s="66">
        <f t="shared" si="13"/>
        <v>336200</v>
      </c>
      <c r="BB8" s="66">
        <f t="shared" si="13"/>
        <v>336200</v>
      </c>
      <c r="BC8" s="66">
        <f t="shared" si="13"/>
        <v>336200</v>
      </c>
      <c r="BD8" s="66">
        <f t="shared" si="13"/>
        <v>336200</v>
      </c>
      <c r="BE8" s="66">
        <f t="shared" si="13"/>
        <v>336200</v>
      </c>
      <c r="BF8" s="66">
        <f t="shared" si="13"/>
        <v>336200</v>
      </c>
      <c r="BG8" s="66">
        <f t="shared" si="13"/>
        <v>336200</v>
      </c>
      <c r="BH8" s="66">
        <f t="shared" si="13"/>
        <v>336200</v>
      </c>
    </row>
    <row r="9" spans="1:60" ht="20.100000000000001" customHeight="1" thickBot="1">
      <c r="A9" s="323">
        <f>IF($B9=0,"",SUM($B$6:B9))</f>
        <v>4</v>
      </c>
      <c r="B9" s="323">
        <f t="shared" si="1"/>
        <v>1</v>
      </c>
      <c r="C9" s="323">
        <f t="shared" si="2"/>
        <v>21</v>
      </c>
      <c r="D9" s="321"/>
      <c r="E9" s="312" t="str">
        <f>IF('2.モデル基本給の設計'!$C10="","",'2.モデル基本給の設計'!$C10)</f>
        <v>J-4</v>
      </c>
      <c r="F9" s="313">
        <f>IF('2.モデル基本給の設計'!$D10="","",'2.モデル基本給の設計'!$D10)</f>
        <v>1</v>
      </c>
      <c r="G9" s="312">
        <f>IF('2.モデル基本給の設計'!$E10="","",'2.モデル基本給の設計'!$E10)</f>
        <v>21</v>
      </c>
      <c r="H9" s="74"/>
      <c r="I9" s="75">
        <f>IF($E9="","",$I$8)</f>
        <v>4600</v>
      </c>
      <c r="J9" s="73">
        <f>IF($E9="","",J8+$K8*$F8+$I9)</f>
        <v>221100</v>
      </c>
      <c r="K9" s="67">
        <f t="shared" si="10"/>
        <v>6300</v>
      </c>
      <c r="L9" s="67">
        <f t="shared" si="11"/>
        <v>15</v>
      </c>
      <c r="M9" s="14">
        <f>IF($E9="","",$J9+$K9*$L9)</f>
        <v>315600</v>
      </c>
      <c r="N9" s="67">
        <f t="shared" si="12"/>
        <v>45</v>
      </c>
      <c r="O9" s="14">
        <f t="shared" si="4"/>
        <v>9</v>
      </c>
      <c r="P9" s="72">
        <f t="shared" si="5"/>
        <v>3150</v>
      </c>
      <c r="Q9" s="328">
        <f t="shared" si="6"/>
        <v>343950</v>
      </c>
      <c r="R9" s="312" t="str">
        <f t="shared" si="7"/>
        <v>J-4</v>
      </c>
      <c r="S9" s="66" t="str">
        <f t="shared" ref="S9:BH9" si="14">IF(S$5&lt;$G9,"",IF(S$5=$G9,$J9,IF(AND(S$5&gt;$G9,S$5&lt;=$G9+$L9),R9+$K9,IF(AND(S$5&gt;$G9,S$5&lt;=$G9+$L9+$O9),R9+$P9,R9))))</f>
        <v/>
      </c>
      <c r="T9" s="66" t="str">
        <f t="shared" si="14"/>
        <v/>
      </c>
      <c r="U9" s="66" t="str">
        <f t="shared" si="14"/>
        <v/>
      </c>
      <c r="V9" s="66">
        <f t="shared" si="14"/>
        <v>221100</v>
      </c>
      <c r="W9" s="66">
        <f t="shared" si="14"/>
        <v>227400</v>
      </c>
      <c r="X9" s="66">
        <f t="shared" si="14"/>
        <v>233700</v>
      </c>
      <c r="Y9" s="66">
        <f t="shared" si="14"/>
        <v>240000</v>
      </c>
      <c r="Z9" s="66">
        <f t="shared" si="14"/>
        <v>246300</v>
      </c>
      <c r="AA9" s="66">
        <f t="shared" si="14"/>
        <v>252600</v>
      </c>
      <c r="AB9" s="66">
        <f t="shared" si="14"/>
        <v>258900</v>
      </c>
      <c r="AC9" s="66">
        <f t="shared" si="14"/>
        <v>265200</v>
      </c>
      <c r="AD9" s="66">
        <f t="shared" si="14"/>
        <v>271500</v>
      </c>
      <c r="AE9" s="66">
        <f t="shared" si="14"/>
        <v>277800</v>
      </c>
      <c r="AF9" s="66">
        <f t="shared" si="14"/>
        <v>284100</v>
      </c>
      <c r="AG9" s="66">
        <f t="shared" si="14"/>
        <v>290400</v>
      </c>
      <c r="AH9" s="66">
        <f t="shared" si="14"/>
        <v>296700</v>
      </c>
      <c r="AI9" s="66">
        <f t="shared" si="14"/>
        <v>303000</v>
      </c>
      <c r="AJ9" s="66">
        <f t="shared" si="14"/>
        <v>309300</v>
      </c>
      <c r="AK9" s="66">
        <f t="shared" si="14"/>
        <v>315600</v>
      </c>
      <c r="AL9" s="66">
        <f t="shared" si="14"/>
        <v>318750</v>
      </c>
      <c r="AM9" s="66">
        <f t="shared" si="14"/>
        <v>321900</v>
      </c>
      <c r="AN9" s="66">
        <f t="shared" si="14"/>
        <v>325050</v>
      </c>
      <c r="AO9" s="66">
        <f t="shared" si="14"/>
        <v>328200</v>
      </c>
      <c r="AP9" s="66">
        <f t="shared" si="14"/>
        <v>331350</v>
      </c>
      <c r="AQ9" s="66">
        <f t="shared" si="14"/>
        <v>334500</v>
      </c>
      <c r="AR9" s="66">
        <f t="shared" si="14"/>
        <v>337650</v>
      </c>
      <c r="AS9" s="66">
        <f t="shared" si="14"/>
        <v>340800</v>
      </c>
      <c r="AT9" s="66">
        <f t="shared" si="14"/>
        <v>343950</v>
      </c>
      <c r="AU9" s="66">
        <f t="shared" si="14"/>
        <v>343950</v>
      </c>
      <c r="AV9" s="66">
        <f t="shared" si="14"/>
        <v>343950</v>
      </c>
      <c r="AW9" s="66">
        <f t="shared" si="14"/>
        <v>343950</v>
      </c>
      <c r="AX9" s="66">
        <f t="shared" si="14"/>
        <v>343950</v>
      </c>
      <c r="AY9" s="66">
        <f t="shared" si="14"/>
        <v>343950</v>
      </c>
      <c r="AZ9" s="66">
        <f t="shared" si="14"/>
        <v>343950</v>
      </c>
      <c r="BA9" s="66">
        <f t="shared" si="14"/>
        <v>343950</v>
      </c>
      <c r="BB9" s="66">
        <f t="shared" si="14"/>
        <v>343950</v>
      </c>
      <c r="BC9" s="66">
        <f t="shared" si="14"/>
        <v>343950</v>
      </c>
      <c r="BD9" s="66">
        <f t="shared" si="14"/>
        <v>343950</v>
      </c>
      <c r="BE9" s="66">
        <f t="shared" si="14"/>
        <v>343950</v>
      </c>
      <c r="BF9" s="66">
        <f t="shared" si="14"/>
        <v>343950</v>
      </c>
      <c r="BG9" s="66">
        <f t="shared" si="14"/>
        <v>343950</v>
      </c>
      <c r="BH9" s="66">
        <f t="shared" si="14"/>
        <v>343950</v>
      </c>
    </row>
    <row r="10" spans="1:60" ht="20.100000000000001" customHeight="1" thickBot="1">
      <c r="A10" s="323">
        <f>IF($B10=0,"",SUM($B$6:B10))</f>
        <v>5</v>
      </c>
      <c r="B10" s="323">
        <f t="shared" si="1"/>
        <v>1</v>
      </c>
      <c r="C10" s="323">
        <f t="shared" si="2"/>
        <v>22</v>
      </c>
      <c r="D10" s="309" t="str">
        <f>IF('2.モデル基本給の設計'!$B11="","",'2.モデル基本給の設計'!$B11)</f>
        <v>C</v>
      </c>
      <c r="E10" s="314" t="str">
        <f>IF('2.モデル基本給の設計'!$C11="","",'2.モデル基本給の設計'!$C11)</f>
        <v>C-1</v>
      </c>
      <c r="F10" s="315">
        <f>IF('2.モデル基本給の設計'!$D11="","",'2.モデル基本給の設計'!$D11)</f>
        <v>1</v>
      </c>
      <c r="G10" s="314">
        <f>IF('2.モデル基本給の設計'!$E11="","",'2.モデル基本給の設計'!$E11)</f>
        <v>22</v>
      </c>
      <c r="H10" s="69">
        <f>IF('2.モデル基本給の設計'!$M8="","",'2.モデル基本給の設計'!$M8)</f>
        <v>7000</v>
      </c>
      <c r="I10" s="76"/>
      <c r="J10" s="18">
        <f>IF('2.モデル基本給の設計'!$J11="","",'2.モデル基本給の設計'!$J11)</f>
        <v>234100</v>
      </c>
      <c r="K10" s="69">
        <f>IF('2.モデル基本給の設計'!$O12="","",'2.モデル基本給の設計'!$O12)</f>
        <v>4400</v>
      </c>
      <c r="L10" s="69">
        <f>IF('2.モデル基本給の設計'!$P11="","",'2.モデル基本給の設計'!$P11)</f>
        <v>20</v>
      </c>
      <c r="M10" s="13">
        <f>IF($E10="","",$J10+$K10*$L10)</f>
        <v>322100</v>
      </c>
      <c r="N10" s="69">
        <f>IF('2.モデル基本給の設計'!$Q11="","",'2.モデル基本給の設計'!$Q11)</f>
        <v>50</v>
      </c>
      <c r="O10" s="13">
        <f>IF($E10="","",IF($N10-$G10-$L10&lt;=0,0,$N10-$G10-$L10))</f>
        <v>8</v>
      </c>
      <c r="P10" s="71">
        <f>IF($E10="","",ROUND($K10*$P$4,-1))</f>
        <v>2200</v>
      </c>
      <c r="Q10" s="327">
        <f>IF($E10="","",$M10+$O10*$P10)</f>
        <v>339700</v>
      </c>
      <c r="R10" s="314" t="str">
        <f t="shared" si="7"/>
        <v>C-1</v>
      </c>
      <c r="S10" s="66" t="str">
        <f t="shared" ref="S10:BH10" si="15">IF(S$5&lt;$G10,"",IF(S$5=$G10,$J10,IF(AND(S$5&gt;$G10,S$5&lt;=$G10+$L10),R10+$K10,IF(AND(S$5&gt;$G10,S$5&lt;=$G10+$L10+$O10),R10+$P10,R10))))</f>
        <v/>
      </c>
      <c r="T10" s="66" t="str">
        <f t="shared" si="15"/>
        <v/>
      </c>
      <c r="U10" s="66" t="str">
        <f t="shared" si="15"/>
        <v/>
      </c>
      <c r="V10" s="66" t="str">
        <f t="shared" si="15"/>
        <v/>
      </c>
      <c r="W10" s="66">
        <f t="shared" si="15"/>
        <v>234100</v>
      </c>
      <c r="X10" s="66">
        <f t="shared" si="15"/>
        <v>238500</v>
      </c>
      <c r="Y10" s="66">
        <f t="shared" si="15"/>
        <v>242900</v>
      </c>
      <c r="Z10" s="66">
        <f t="shared" si="15"/>
        <v>247300</v>
      </c>
      <c r="AA10" s="66">
        <f t="shared" si="15"/>
        <v>251700</v>
      </c>
      <c r="AB10" s="66">
        <f t="shared" si="15"/>
        <v>256100</v>
      </c>
      <c r="AC10" s="66">
        <f t="shared" si="15"/>
        <v>260500</v>
      </c>
      <c r="AD10" s="66">
        <f t="shared" si="15"/>
        <v>264900</v>
      </c>
      <c r="AE10" s="66">
        <f t="shared" si="15"/>
        <v>269300</v>
      </c>
      <c r="AF10" s="66">
        <f t="shared" si="15"/>
        <v>273700</v>
      </c>
      <c r="AG10" s="66">
        <f t="shared" si="15"/>
        <v>278100</v>
      </c>
      <c r="AH10" s="66">
        <f t="shared" si="15"/>
        <v>282500</v>
      </c>
      <c r="AI10" s="66">
        <f t="shared" si="15"/>
        <v>286900</v>
      </c>
      <c r="AJ10" s="66">
        <f t="shared" si="15"/>
        <v>291300</v>
      </c>
      <c r="AK10" s="66">
        <f t="shared" si="15"/>
        <v>295700</v>
      </c>
      <c r="AL10" s="66">
        <f t="shared" si="15"/>
        <v>300100</v>
      </c>
      <c r="AM10" s="66">
        <f t="shared" si="15"/>
        <v>304500</v>
      </c>
      <c r="AN10" s="66">
        <f t="shared" si="15"/>
        <v>308900</v>
      </c>
      <c r="AO10" s="66">
        <f t="shared" si="15"/>
        <v>313300</v>
      </c>
      <c r="AP10" s="66">
        <f t="shared" si="15"/>
        <v>317700</v>
      </c>
      <c r="AQ10" s="66">
        <f t="shared" si="15"/>
        <v>322100</v>
      </c>
      <c r="AR10" s="66">
        <f t="shared" si="15"/>
        <v>324300</v>
      </c>
      <c r="AS10" s="66">
        <f t="shared" si="15"/>
        <v>326500</v>
      </c>
      <c r="AT10" s="66">
        <f t="shared" si="15"/>
        <v>328700</v>
      </c>
      <c r="AU10" s="66">
        <f t="shared" si="15"/>
        <v>330900</v>
      </c>
      <c r="AV10" s="66">
        <f t="shared" si="15"/>
        <v>333100</v>
      </c>
      <c r="AW10" s="66">
        <f t="shared" si="15"/>
        <v>335300</v>
      </c>
      <c r="AX10" s="66">
        <f t="shared" si="15"/>
        <v>337500</v>
      </c>
      <c r="AY10" s="66">
        <f t="shared" si="15"/>
        <v>339700</v>
      </c>
      <c r="AZ10" s="66">
        <f t="shared" si="15"/>
        <v>339700</v>
      </c>
      <c r="BA10" s="66">
        <f t="shared" si="15"/>
        <v>339700</v>
      </c>
      <c r="BB10" s="66">
        <f t="shared" si="15"/>
        <v>339700</v>
      </c>
      <c r="BC10" s="66">
        <f t="shared" si="15"/>
        <v>339700</v>
      </c>
      <c r="BD10" s="66">
        <f t="shared" si="15"/>
        <v>339700</v>
      </c>
      <c r="BE10" s="66">
        <f t="shared" si="15"/>
        <v>339700</v>
      </c>
      <c r="BF10" s="66">
        <f t="shared" si="15"/>
        <v>339700</v>
      </c>
      <c r="BG10" s="66">
        <f t="shared" si="15"/>
        <v>339700</v>
      </c>
      <c r="BH10" s="66">
        <f t="shared" si="15"/>
        <v>339700</v>
      </c>
    </row>
    <row r="11" spans="1:60" ht="20.100000000000001" customHeight="1" thickBot="1">
      <c r="A11" s="323">
        <f>IF($B11=0,"",SUM($B$6:B11))</f>
        <v>6</v>
      </c>
      <c r="B11" s="323">
        <f t="shared" si="1"/>
        <v>1</v>
      </c>
      <c r="C11" s="323">
        <f t="shared" si="2"/>
        <v>23</v>
      </c>
      <c r="D11" s="320"/>
      <c r="E11" s="310" t="str">
        <f>IF('2.モデル基本給の設計'!$C12="","",'2.モデル基本給の設計'!$C12)</f>
        <v>C-2</v>
      </c>
      <c r="F11" s="311">
        <f>IF('2.モデル基本給の設計'!$D12="","",'2.モデル基本給の設計'!$D12)</f>
        <v>1</v>
      </c>
      <c r="G11" s="310">
        <f>IF('2.モデル基本給の設計'!$E12="","",'2.モデル基本給の設計'!$E12)</f>
        <v>23</v>
      </c>
      <c r="H11" s="67"/>
      <c r="I11" s="69">
        <f>IF('2.モデル基本給の設計'!$N12="","",'2.モデル基本給の設計'!$N12)</f>
        <v>3500</v>
      </c>
      <c r="J11" s="73">
        <f>IF($E11="","",J10+$K10*$F10+$I11)</f>
        <v>242000</v>
      </c>
      <c r="K11" s="67">
        <f>IF($E11="","",$K$10)</f>
        <v>4400</v>
      </c>
      <c r="L11" s="67">
        <f>IF($E11="","",$L$10)</f>
        <v>20</v>
      </c>
      <c r="M11" s="14">
        <f t="shared" ref="M11" si="16">IF($E11="","",$J11+$K11*$L11)</f>
        <v>330000</v>
      </c>
      <c r="N11" s="67">
        <f>IF($E11="","",$N$10)</f>
        <v>50</v>
      </c>
      <c r="O11" s="14">
        <f t="shared" si="4"/>
        <v>7</v>
      </c>
      <c r="P11" s="67">
        <f t="shared" si="5"/>
        <v>2200</v>
      </c>
      <c r="Q11" s="328">
        <f t="shared" si="6"/>
        <v>345400</v>
      </c>
      <c r="R11" s="310" t="str">
        <f t="shared" si="7"/>
        <v>C-2</v>
      </c>
      <c r="S11" s="66" t="str">
        <f t="shared" ref="S11:BH11" si="17">IF(S$5&lt;$G11,"",IF(S$5=$G11,$J11,IF(AND(S$5&gt;$G11,S$5&lt;=$G11+$L11),R11+$K11,IF(AND(S$5&gt;$G11,S$5&lt;=$G11+$L11+$O11),R11+$P11,R11))))</f>
        <v/>
      </c>
      <c r="T11" s="66" t="str">
        <f t="shared" si="17"/>
        <v/>
      </c>
      <c r="U11" s="66" t="str">
        <f t="shared" si="17"/>
        <v/>
      </c>
      <c r="V11" s="66" t="str">
        <f t="shared" si="17"/>
        <v/>
      </c>
      <c r="W11" s="66" t="str">
        <f t="shared" si="17"/>
        <v/>
      </c>
      <c r="X11" s="66">
        <f t="shared" si="17"/>
        <v>242000</v>
      </c>
      <c r="Y11" s="66">
        <f t="shared" si="17"/>
        <v>246400</v>
      </c>
      <c r="Z11" s="66">
        <f t="shared" si="17"/>
        <v>250800</v>
      </c>
      <c r="AA11" s="66">
        <f t="shared" si="17"/>
        <v>255200</v>
      </c>
      <c r="AB11" s="66">
        <f t="shared" si="17"/>
        <v>259600</v>
      </c>
      <c r="AC11" s="66">
        <f t="shared" si="17"/>
        <v>264000</v>
      </c>
      <c r="AD11" s="66">
        <f t="shared" si="17"/>
        <v>268400</v>
      </c>
      <c r="AE11" s="66">
        <f t="shared" si="17"/>
        <v>272800</v>
      </c>
      <c r="AF11" s="66">
        <f t="shared" si="17"/>
        <v>277200</v>
      </c>
      <c r="AG11" s="66">
        <f t="shared" si="17"/>
        <v>281600</v>
      </c>
      <c r="AH11" s="66">
        <f t="shared" si="17"/>
        <v>286000</v>
      </c>
      <c r="AI11" s="66">
        <f t="shared" si="17"/>
        <v>290400</v>
      </c>
      <c r="AJ11" s="66">
        <f t="shared" si="17"/>
        <v>294800</v>
      </c>
      <c r="AK11" s="66">
        <f t="shared" si="17"/>
        <v>299200</v>
      </c>
      <c r="AL11" s="66">
        <f t="shared" si="17"/>
        <v>303600</v>
      </c>
      <c r="AM11" s="66">
        <f t="shared" si="17"/>
        <v>308000</v>
      </c>
      <c r="AN11" s="66">
        <f t="shared" si="17"/>
        <v>312400</v>
      </c>
      <c r="AO11" s="66">
        <f t="shared" si="17"/>
        <v>316800</v>
      </c>
      <c r="AP11" s="66">
        <f t="shared" si="17"/>
        <v>321200</v>
      </c>
      <c r="AQ11" s="66">
        <f t="shared" si="17"/>
        <v>325600</v>
      </c>
      <c r="AR11" s="66">
        <f t="shared" si="17"/>
        <v>330000</v>
      </c>
      <c r="AS11" s="66">
        <f t="shared" si="17"/>
        <v>332200</v>
      </c>
      <c r="AT11" s="66">
        <f t="shared" si="17"/>
        <v>334400</v>
      </c>
      <c r="AU11" s="66">
        <f t="shared" si="17"/>
        <v>336600</v>
      </c>
      <c r="AV11" s="66">
        <f t="shared" si="17"/>
        <v>338800</v>
      </c>
      <c r="AW11" s="66">
        <f t="shared" si="17"/>
        <v>341000</v>
      </c>
      <c r="AX11" s="66">
        <f t="shared" si="17"/>
        <v>343200</v>
      </c>
      <c r="AY11" s="66">
        <f t="shared" si="17"/>
        <v>345400</v>
      </c>
      <c r="AZ11" s="66">
        <f t="shared" si="17"/>
        <v>345400</v>
      </c>
      <c r="BA11" s="66">
        <f t="shared" si="17"/>
        <v>345400</v>
      </c>
      <c r="BB11" s="66">
        <f t="shared" si="17"/>
        <v>345400</v>
      </c>
      <c r="BC11" s="66">
        <f t="shared" si="17"/>
        <v>345400</v>
      </c>
      <c r="BD11" s="66">
        <f t="shared" si="17"/>
        <v>345400</v>
      </c>
      <c r="BE11" s="66">
        <f t="shared" si="17"/>
        <v>345400</v>
      </c>
      <c r="BF11" s="66">
        <f t="shared" si="17"/>
        <v>345400</v>
      </c>
      <c r="BG11" s="66">
        <f t="shared" si="17"/>
        <v>345400</v>
      </c>
      <c r="BH11" s="66">
        <f t="shared" si="17"/>
        <v>345400</v>
      </c>
    </row>
    <row r="12" spans="1:60" ht="20.100000000000001" customHeight="1">
      <c r="A12" s="323">
        <f>IF($B12=0,"",SUM($B$6:B12))</f>
        <v>7</v>
      </c>
      <c r="B12" s="323">
        <f t="shared" si="1"/>
        <v>1</v>
      </c>
      <c r="C12" s="323">
        <f t="shared" si="2"/>
        <v>24</v>
      </c>
      <c r="D12" s="320"/>
      <c r="E12" s="310" t="str">
        <f>IF('2.モデル基本給の設計'!$C13="","",'2.モデル基本給の設計'!$C13)</f>
        <v>C-3</v>
      </c>
      <c r="F12" s="311">
        <f>IF('2.モデル基本給の設計'!$D13="","",'2.モデル基本給の設計'!$D13)</f>
        <v>1</v>
      </c>
      <c r="G12" s="310">
        <f>IF('2.モデル基本給の設計'!$E13="","",'2.モデル基本給の設計'!$E13)</f>
        <v>24</v>
      </c>
      <c r="H12" s="68"/>
      <c r="I12" s="15">
        <f>IF($E12="","",$I$11)</f>
        <v>3500</v>
      </c>
      <c r="J12" s="73">
        <f t="shared" ref="J12:J13" si="18">IF($E12="","",J11+$K11*$F11+$I12)</f>
        <v>249900</v>
      </c>
      <c r="K12" s="67">
        <f t="shared" ref="K12:K13" si="19">IF($E12="","",$K$10)</f>
        <v>4400</v>
      </c>
      <c r="L12" s="67">
        <f t="shared" ref="L12:L13" si="20">IF($E12="","",$L$10)</f>
        <v>20</v>
      </c>
      <c r="M12" s="14">
        <f>IF($E12="","",$J12+$K12*$L12)</f>
        <v>337900</v>
      </c>
      <c r="N12" s="67">
        <f t="shared" ref="N12:N13" si="21">IF($E12="","",$N$10)</f>
        <v>50</v>
      </c>
      <c r="O12" s="14">
        <f t="shared" si="4"/>
        <v>6</v>
      </c>
      <c r="P12" s="67">
        <f t="shared" si="5"/>
        <v>2200</v>
      </c>
      <c r="Q12" s="328">
        <f t="shared" si="6"/>
        <v>351100</v>
      </c>
      <c r="R12" s="310" t="str">
        <f t="shared" si="7"/>
        <v>C-3</v>
      </c>
      <c r="S12" s="66" t="str">
        <f t="shared" ref="S12:BH12" si="22">IF(S$5&lt;$G12,"",IF(S$5=$G12,$J12,IF(AND(S$5&gt;$G12,S$5&lt;=$G12+$L12),R12+$K12,IF(AND(S$5&gt;$G12,S$5&lt;=$G12+$L12+$O12),R12+$P12,R12))))</f>
        <v/>
      </c>
      <c r="T12" s="66" t="str">
        <f t="shared" si="22"/>
        <v/>
      </c>
      <c r="U12" s="66" t="str">
        <f t="shared" si="22"/>
        <v/>
      </c>
      <c r="V12" s="66" t="str">
        <f t="shared" si="22"/>
        <v/>
      </c>
      <c r="W12" s="66" t="str">
        <f t="shared" si="22"/>
        <v/>
      </c>
      <c r="X12" s="66" t="str">
        <f t="shared" si="22"/>
        <v/>
      </c>
      <c r="Y12" s="66">
        <f t="shared" si="22"/>
        <v>249900</v>
      </c>
      <c r="Z12" s="66">
        <f t="shared" si="22"/>
        <v>254300</v>
      </c>
      <c r="AA12" s="66">
        <f t="shared" si="22"/>
        <v>258700</v>
      </c>
      <c r="AB12" s="66">
        <f t="shared" si="22"/>
        <v>263100</v>
      </c>
      <c r="AC12" s="66">
        <f t="shared" si="22"/>
        <v>267500</v>
      </c>
      <c r="AD12" s="66">
        <f t="shared" si="22"/>
        <v>271900</v>
      </c>
      <c r="AE12" s="66">
        <f t="shared" si="22"/>
        <v>276300</v>
      </c>
      <c r="AF12" s="66">
        <f t="shared" si="22"/>
        <v>280700</v>
      </c>
      <c r="AG12" s="66">
        <f t="shared" si="22"/>
        <v>285100</v>
      </c>
      <c r="AH12" s="66">
        <f t="shared" si="22"/>
        <v>289500</v>
      </c>
      <c r="AI12" s="66">
        <f t="shared" si="22"/>
        <v>293900</v>
      </c>
      <c r="AJ12" s="66">
        <f t="shared" si="22"/>
        <v>298300</v>
      </c>
      <c r="AK12" s="66">
        <f t="shared" si="22"/>
        <v>302700</v>
      </c>
      <c r="AL12" s="66">
        <f t="shared" si="22"/>
        <v>307100</v>
      </c>
      <c r="AM12" s="66">
        <f t="shared" si="22"/>
        <v>311500</v>
      </c>
      <c r="AN12" s="66">
        <f t="shared" si="22"/>
        <v>315900</v>
      </c>
      <c r="AO12" s="66">
        <f t="shared" si="22"/>
        <v>320300</v>
      </c>
      <c r="AP12" s="66">
        <f t="shared" si="22"/>
        <v>324700</v>
      </c>
      <c r="AQ12" s="66">
        <f t="shared" si="22"/>
        <v>329100</v>
      </c>
      <c r="AR12" s="66">
        <f t="shared" si="22"/>
        <v>333500</v>
      </c>
      <c r="AS12" s="66">
        <f t="shared" si="22"/>
        <v>337900</v>
      </c>
      <c r="AT12" s="66">
        <f t="shared" si="22"/>
        <v>340100</v>
      </c>
      <c r="AU12" s="66">
        <f t="shared" si="22"/>
        <v>342300</v>
      </c>
      <c r="AV12" s="66">
        <f t="shared" si="22"/>
        <v>344500</v>
      </c>
      <c r="AW12" s="66">
        <f t="shared" si="22"/>
        <v>346700</v>
      </c>
      <c r="AX12" s="66">
        <f t="shared" si="22"/>
        <v>348900</v>
      </c>
      <c r="AY12" s="66">
        <f t="shared" si="22"/>
        <v>351100</v>
      </c>
      <c r="AZ12" s="66">
        <f t="shared" si="22"/>
        <v>351100</v>
      </c>
      <c r="BA12" s="66">
        <f t="shared" si="22"/>
        <v>351100</v>
      </c>
      <c r="BB12" s="66">
        <f t="shared" si="22"/>
        <v>351100</v>
      </c>
      <c r="BC12" s="66">
        <f t="shared" si="22"/>
        <v>351100</v>
      </c>
      <c r="BD12" s="66">
        <f t="shared" si="22"/>
        <v>351100</v>
      </c>
      <c r="BE12" s="66">
        <f t="shared" si="22"/>
        <v>351100</v>
      </c>
      <c r="BF12" s="66">
        <f t="shared" si="22"/>
        <v>351100</v>
      </c>
      <c r="BG12" s="66">
        <f t="shared" si="22"/>
        <v>351100</v>
      </c>
      <c r="BH12" s="66">
        <f t="shared" si="22"/>
        <v>351100</v>
      </c>
    </row>
    <row r="13" spans="1:60" ht="20.100000000000001" customHeight="1" thickBot="1">
      <c r="A13" s="323">
        <f>IF($B13=0,"",SUM($B$6:B13))</f>
        <v>8</v>
      </c>
      <c r="B13" s="323">
        <f t="shared" si="1"/>
        <v>1</v>
      </c>
      <c r="C13" s="323">
        <f t="shared" si="2"/>
        <v>25</v>
      </c>
      <c r="D13" s="321"/>
      <c r="E13" s="310" t="str">
        <f>IF('2.モデル基本給の設計'!$C14="","",'2.モデル基本給の設計'!$C14)</f>
        <v>C-4</v>
      </c>
      <c r="F13" s="310">
        <f>IF('2.モデル基本給の設計'!$D14="","",'2.モデル基本給の設計'!$D14)</f>
        <v>1</v>
      </c>
      <c r="G13" s="310">
        <f>IF('2.モデル基本給の設計'!$E14="","",'2.モデル基本給の設計'!$E14)</f>
        <v>25</v>
      </c>
      <c r="H13" s="310"/>
      <c r="I13" s="75">
        <f>IF($E13="","",$I$11)</f>
        <v>3500</v>
      </c>
      <c r="J13" s="316">
        <f t="shared" si="18"/>
        <v>257800</v>
      </c>
      <c r="K13" s="67">
        <f t="shared" si="19"/>
        <v>4400</v>
      </c>
      <c r="L13" s="67">
        <f t="shared" si="20"/>
        <v>20</v>
      </c>
      <c r="M13" s="14">
        <f>IF($E13="","",$J13+$K13*$L13)</f>
        <v>345800</v>
      </c>
      <c r="N13" s="67">
        <f t="shared" si="21"/>
        <v>50</v>
      </c>
      <c r="O13" s="14">
        <f t="shared" si="4"/>
        <v>5</v>
      </c>
      <c r="P13" s="72">
        <f t="shared" si="5"/>
        <v>2200</v>
      </c>
      <c r="Q13" s="328">
        <f t="shared" si="6"/>
        <v>356800</v>
      </c>
      <c r="R13" s="310" t="str">
        <f t="shared" si="7"/>
        <v>C-4</v>
      </c>
      <c r="S13" s="66" t="str">
        <f t="shared" ref="S13:BH13" si="23">IF(S$5&lt;$G13,"",IF(S$5=$G13,$J13,IF(AND(S$5&gt;$G13,S$5&lt;=$G13+$L13),R13+$K13,IF(AND(S$5&gt;$G13,S$5&lt;=$G13+$L13+$O13),R13+$P13,R13))))</f>
        <v/>
      </c>
      <c r="T13" s="66" t="str">
        <f t="shared" si="23"/>
        <v/>
      </c>
      <c r="U13" s="66" t="str">
        <f t="shared" si="23"/>
        <v/>
      </c>
      <c r="V13" s="66" t="str">
        <f t="shared" si="23"/>
        <v/>
      </c>
      <c r="W13" s="66" t="str">
        <f t="shared" si="23"/>
        <v/>
      </c>
      <c r="X13" s="66" t="str">
        <f t="shared" si="23"/>
        <v/>
      </c>
      <c r="Y13" s="66" t="str">
        <f t="shared" si="23"/>
        <v/>
      </c>
      <c r="Z13" s="66">
        <f t="shared" si="23"/>
        <v>257800</v>
      </c>
      <c r="AA13" s="66">
        <f t="shared" si="23"/>
        <v>262200</v>
      </c>
      <c r="AB13" s="66">
        <f t="shared" si="23"/>
        <v>266600</v>
      </c>
      <c r="AC13" s="66">
        <f t="shared" si="23"/>
        <v>271000</v>
      </c>
      <c r="AD13" s="66">
        <f t="shared" si="23"/>
        <v>275400</v>
      </c>
      <c r="AE13" s="66">
        <f t="shared" si="23"/>
        <v>279800</v>
      </c>
      <c r="AF13" s="66">
        <f t="shared" si="23"/>
        <v>284200</v>
      </c>
      <c r="AG13" s="66">
        <f t="shared" si="23"/>
        <v>288600</v>
      </c>
      <c r="AH13" s="66">
        <f t="shared" si="23"/>
        <v>293000</v>
      </c>
      <c r="AI13" s="66">
        <f t="shared" si="23"/>
        <v>297400</v>
      </c>
      <c r="AJ13" s="66">
        <f t="shared" si="23"/>
        <v>301800</v>
      </c>
      <c r="AK13" s="66">
        <f t="shared" si="23"/>
        <v>306200</v>
      </c>
      <c r="AL13" s="66">
        <f t="shared" si="23"/>
        <v>310600</v>
      </c>
      <c r="AM13" s="66">
        <f t="shared" si="23"/>
        <v>315000</v>
      </c>
      <c r="AN13" s="66">
        <f t="shared" si="23"/>
        <v>319400</v>
      </c>
      <c r="AO13" s="66">
        <f t="shared" si="23"/>
        <v>323800</v>
      </c>
      <c r="AP13" s="66">
        <f t="shared" si="23"/>
        <v>328200</v>
      </c>
      <c r="AQ13" s="66">
        <f t="shared" si="23"/>
        <v>332600</v>
      </c>
      <c r="AR13" s="66">
        <f t="shared" si="23"/>
        <v>337000</v>
      </c>
      <c r="AS13" s="66">
        <f t="shared" si="23"/>
        <v>341400</v>
      </c>
      <c r="AT13" s="66">
        <f t="shared" si="23"/>
        <v>345800</v>
      </c>
      <c r="AU13" s="66">
        <f t="shared" si="23"/>
        <v>348000</v>
      </c>
      <c r="AV13" s="66">
        <f t="shared" si="23"/>
        <v>350200</v>
      </c>
      <c r="AW13" s="66">
        <f t="shared" si="23"/>
        <v>352400</v>
      </c>
      <c r="AX13" s="66">
        <f t="shared" si="23"/>
        <v>354600</v>
      </c>
      <c r="AY13" s="66">
        <f t="shared" si="23"/>
        <v>356800</v>
      </c>
      <c r="AZ13" s="66">
        <f t="shared" si="23"/>
        <v>356800</v>
      </c>
      <c r="BA13" s="66">
        <f t="shared" si="23"/>
        <v>356800</v>
      </c>
      <c r="BB13" s="66">
        <f t="shared" si="23"/>
        <v>356800</v>
      </c>
      <c r="BC13" s="66">
        <f t="shared" si="23"/>
        <v>356800</v>
      </c>
      <c r="BD13" s="66">
        <f t="shared" si="23"/>
        <v>356800</v>
      </c>
      <c r="BE13" s="66">
        <f t="shared" si="23"/>
        <v>356800</v>
      </c>
      <c r="BF13" s="66">
        <f t="shared" si="23"/>
        <v>356800</v>
      </c>
      <c r="BG13" s="66">
        <f t="shared" si="23"/>
        <v>356800</v>
      </c>
      <c r="BH13" s="66">
        <f t="shared" si="23"/>
        <v>356800</v>
      </c>
    </row>
    <row r="14" spans="1:60" ht="20.100000000000001" customHeight="1" thickBot="1">
      <c r="A14" s="323">
        <f>IF($B14=0,"",SUM($B$6:B14))</f>
        <v>9</v>
      </c>
      <c r="B14" s="323">
        <f t="shared" si="1"/>
        <v>1</v>
      </c>
      <c r="C14" s="323">
        <f t="shared" si="2"/>
        <v>26</v>
      </c>
      <c r="D14" s="309" t="str">
        <f>IF('2.モデル基本給の設計'!$B15="","",'2.モデル基本給の設計'!$B15)</f>
        <v>L</v>
      </c>
      <c r="E14" s="314" t="str">
        <f>IF('2.モデル基本給の設計'!$C15="","",'2.モデル基本給の設計'!$C15)</f>
        <v>L-1</v>
      </c>
      <c r="F14" s="315">
        <f>IF('2.モデル基本給の設計'!$D15="","",'2.モデル基本給の設計'!$D15)</f>
        <v>1</v>
      </c>
      <c r="G14" s="314">
        <f>IF('2.モデル基本給の設計'!$E15="","",'2.モデル基本給の設計'!$E15)</f>
        <v>26</v>
      </c>
      <c r="H14" s="69">
        <f>IF('2.モデル基本給の設計'!$M12="","",'2.モデル基本給の設計'!$M12)</f>
        <v>7000</v>
      </c>
      <c r="I14" s="317"/>
      <c r="J14" s="18">
        <f>IF('2.モデル基本給の設計'!$J15="","",'2.モデル基本給の設計'!$J15)</f>
        <v>269000</v>
      </c>
      <c r="K14" s="69">
        <f>IF('2.モデル基本給の設計'!$O16="","",'2.モデル基本給の設計'!$O16)</f>
        <v>4500</v>
      </c>
      <c r="L14" s="69">
        <f>IF('2.モデル基本給の設計'!$P15="","",'2.モデル基本給の設計'!$P15)</f>
        <v>20</v>
      </c>
      <c r="M14" s="13">
        <f>IF(E14="","",J14+K14*L14)</f>
        <v>359000</v>
      </c>
      <c r="N14" s="69">
        <f>IF('2.モデル基本給の設計'!$Q15="","",'2.モデル基本給の設計'!$Q15)</f>
        <v>55</v>
      </c>
      <c r="O14" s="13">
        <f t="shared" ref="O14:O38" si="24">IF(F14="","",IF(N14-G14-L14&lt;=0,0,N14-G14-L14))</f>
        <v>9</v>
      </c>
      <c r="P14" s="71">
        <f t="shared" ref="P14:P38" si="25">IF(E14="","",ROUND(K14*$P$4,-1))</f>
        <v>2250</v>
      </c>
      <c r="Q14" s="327">
        <f t="shared" ref="Q14:Q37" si="26">IF(E14="","",M14+O14*P14)</f>
        <v>379250</v>
      </c>
      <c r="R14" s="314" t="str">
        <f t="shared" si="7"/>
        <v>L-1</v>
      </c>
      <c r="S14" s="66" t="str">
        <f t="shared" ref="S14:BH14" si="27">IF(S$5&lt;$G14,"",IF(S$5=$G14,$J14,IF(AND(S$5&gt;$G14,S$5&lt;=$G14+$L14),R14+$K14,IF(AND(S$5&gt;$G14,S$5&lt;=$G14+$L14+$O14),R14+$P14,R14))))</f>
        <v/>
      </c>
      <c r="T14" s="66" t="str">
        <f t="shared" si="27"/>
        <v/>
      </c>
      <c r="U14" s="66" t="str">
        <f t="shared" si="27"/>
        <v/>
      </c>
      <c r="V14" s="66" t="str">
        <f t="shared" si="27"/>
        <v/>
      </c>
      <c r="W14" s="66" t="str">
        <f t="shared" si="27"/>
        <v/>
      </c>
      <c r="X14" s="66" t="str">
        <f t="shared" si="27"/>
        <v/>
      </c>
      <c r="Y14" s="66" t="str">
        <f t="shared" si="27"/>
        <v/>
      </c>
      <c r="Z14" s="66" t="str">
        <f t="shared" si="27"/>
        <v/>
      </c>
      <c r="AA14" s="66">
        <f t="shared" si="27"/>
        <v>269000</v>
      </c>
      <c r="AB14" s="66">
        <f t="shared" si="27"/>
        <v>273500</v>
      </c>
      <c r="AC14" s="66">
        <f t="shared" si="27"/>
        <v>278000</v>
      </c>
      <c r="AD14" s="66">
        <f t="shared" si="27"/>
        <v>282500</v>
      </c>
      <c r="AE14" s="66">
        <f t="shared" si="27"/>
        <v>287000</v>
      </c>
      <c r="AF14" s="66">
        <f t="shared" si="27"/>
        <v>291500</v>
      </c>
      <c r="AG14" s="66">
        <f t="shared" si="27"/>
        <v>296000</v>
      </c>
      <c r="AH14" s="66">
        <f t="shared" si="27"/>
        <v>300500</v>
      </c>
      <c r="AI14" s="66">
        <f t="shared" si="27"/>
        <v>305000</v>
      </c>
      <c r="AJ14" s="66">
        <f t="shared" si="27"/>
        <v>309500</v>
      </c>
      <c r="AK14" s="66">
        <f t="shared" si="27"/>
        <v>314000</v>
      </c>
      <c r="AL14" s="66">
        <f t="shared" si="27"/>
        <v>318500</v>
      </c>
      <c r="AM14" s="66">
        <f t="shared" si="27"/>
        <v>323000</v>
      </c>
      <c r="AN14" s="66">
        <f t="shared" si="27"/>
        <v>327500</v>
      </c>
      <c r="AO14" s="66">
        <f t="shared" si="27"/>
        <v>332000</v>
      </c>
      <c r="AP14" s="66">
        <f t="shared" si="27"/>
        <v>336500</v>
      </c>
      <c r="AQ14" s="66">
        <f t="shared" si="27"/>
        <v>341000</v>
      </c>
      <c r="AR14" s="66">
        <f t="shared" si="27"/>
        <v>345500</v>
      </c>
      <c r="AS14" s="66">
        <f t="shared" si="27"/>
        <v>350000</v>
      </c>
      <c r="AT14" s="66">
        <f t="shared" si="27"/>
        <v>354500</v>
      </c>
      <c r="AU14" s="66">
        <f t="shared" si="27"/>
        <v>359000</v>
      </c>
      <c r="AV14" s="66">
        <f t="shared" si="27"/>
        <v>361250</v>
      </c>
      <c r="AW14" s="66">
        <f t="shared" si="27"/>
        <v>363500</v>
      </c>
      <c r="AX14" s="66">
        <f t="shared" si="27"/>
        <v>365750</v>
      </c>
      <c r="AY14" s="66">
        <f t="shared" si="27"/>
        <v>368000</v>
      </c>
      <c r="AZ14" s="66">
        <f t="shared" si="27"/>
        <v>370250</v>
      </c>
      <c r="BA14" s="66">
        <f t="shared" si="27"/>
        <v>372500</v>
      </c>
      <c r="BB14" s="66">
        <f t="shared" si="27"/>
        <v>374750</v>
      </c>
      <c r="BC14" s="66">
        <f t="shared" si="27"/>
        <v>377000</v>
      </c>
      <c r="BD14" s="66">
        <f t="shared" si="27"/>
        <v>379250</v>
      </c>
      <c r="BE14" s="66">
        <f t="shared" si="27"/>
        <v>379250</v>
      </c>
      <c r="BF14" s="66">
        <f t="shared" si="27"/>
        <v>379250</v>
      </c>
      <c r="BG14" s="66">
        <f t="shared" si="27"/>
        <v>379250</v>
      </c>
      <c r="BH14" s="66">
        <f t="shared" si="27"/>
        <v>379250</v>
      </c>
    </row>
    <row r="15" spans="1:60" ht="20.100000000000001" customHeight="1" thickBot="1">
      <c r="A15" s="323">
        <f>IF($B15=0,"",SUM($B$6:B15))</f>
        <v>10</v>
      </c>
      <c r="B15" s="323">
        <f t="shared" si="1"/>
        <v>1</v>
      </c>
      <c r="C15" s="323">
        <f t="shared" si="2"/>
        <v>27</v>
      </c>
      <c r="D15" s="320"/>
      <c r="E15" s="310" t="str">
        <f>IF('2.モデル基本給の設計'!$C16="","",'2.モデル基本給の設計'!$C16)</f>
        <v>L-2</v>
      </c>
      <c r="F15" s="311">
        <f>IF('2.モデル基本給の設計'!$D16="","",'2.モデル基本給の設計'!$D16)</f>
        <v>1</v>
      </c>
      <c r="G15" s="310">
        <f>IF('2.モデル基本給の設計'!$E16="","",'2.モデル基本給の設計'!$E16)</f>
        <v>27</v>
      </c>
      <c r="H15" s="67"/>
      <c r="I15" s="69">
        <f>IF('2.モデル基本給の設計'!$N16="","",'2.モデル基本給の設計'!$N16)</f>
        <v>3600</v>
      </c>
      <c r="J15" s="71">
        <f>IF($E15="","",J14+$K14*$F14+$I15)</f>
        <v>277100</v>
      </c>
      <c r="K15" s="67">
        <f>IF($E15="","",$K$14)</f>
        <v>4500</v>
      </c>
      <c r="L15" s="67">
        <f>IF($E15="","",$L$14)</f>
        <v>20</v>
      </c>
      <c r="M15" s="14">
        <f t="shared" ref="M15:M38" si="28">IF(E15="","",J15+K15*L15)</f>
        <v>367100</v>
      </c>
      <c r="N15" s="67">
        <f>IF($E15="","",$N$14)</f>
        <v>55</v>
      </c>
      <c r="O15" s="14">
        <f t="shared" si="24"/>
        <v>8</v>
      </c>
      <c r="P15" s="67">
        <f t="shared" si="25"/>
        <v>2250</v>
      </c>
      <c r="Q15" s="328">
        <f t="shared" si="26"/>
        <v>385100</v>
      </c>
      <c r="R15" s="310" t="str">
        <f t="shared" si="7"/>
        <v>L-2</v>
      </c>
      <c r="S15" s="66" t="str">
        <f t="shared" ref="S15:BH15" si="29">IF(S$5&lt;$G15,"",IF(S$5=$G15,$J15,IF(AND(S$5&gt;$G15,S$5&lt;=$G15+$L15),R15+$K15,IF(AND(S$5&gt;$G15,S$5&lt;=$G15+$L15+$O15),R15+$P15,R15))))</f>
        <v/>
      </c>
      <c r="T15" s="66" t="str">
        <f t="shared" si="29"/>
        <v/>
      </c>
      <c r="U15" s="66" t="str">
        <f t="shared" si="29"/>
        <v/>
      </c>
      <c r="V15" s="66" t="str">
        <f t="shared" si="29"/>
        <v/>
      </c>
      <c r="W15" s="66" t="str">
        <f t="shared" si="29"/>
        <v/>
      </c>
      <c r="X15" s="66" t="str">
        <f t="shared" si="29"/>
        <v/>
      </c>
      <c r="Y15" s="66" t="str">
        <f t="shared" si="29"/>
        <v/>
      </c>
      <c r="Z15" s="66" t="str">
        <f t="shared" si="29"/>
        <v/>
      </c>
      <c r="AA15" s="66" t="str">
        <f t="shared" si="29"/>
        <v/>
      </c>
      <c r="AB15" s="66">
        <f t="shared" si="29"/>
        <v>277100</v>
      </c>
      <c r="AC15" s="66">
        <f t="shared" si="29"/>
        <v>281600</v>
      </c>
      <c r="AD15" s="66">
        <f t="shared" si="29"/>
        <v>286100</v>
      </c>
      <c r="AE15" s="66">
        <f t="shared" si="29"/>
        <v>290600</v>
      </c>
      <c r="AF15" s="66">
        <f t="shared" si="29"/>
        <v>295100</v>
      </c>
      <c r="AG15" s="66">
        <f t="shared" si="29"/>
        <v>299600</v>
      </c>
      <c r="AH15" s="66">
        <f t="shared" si="29"/>
        <v>304100</v>
      </c>
      <c r="AI15" s="66">
        <f t="shared" si="29"/>
        <v>308600</v>
      </c>
      <c r="AJ15" s="66">
        <f t="shared" si="29"/>
        <v>313100</v>
      </c>
      <c r="AK15" s="66">
        <f t="shared" si="29"/>
        <v>317600</v>
      </c>
      <c r="AL15" s="66">
        <f t="shared" si="29"/>
        <v>322100</v>
      </c>
      <c r="AM15" s="66">
        <f t="shared" si="29"/>
        <v>326600</v>
      </c>
      <c r="AN15" s="66">
        <f t="shared" si="29"/>
        <v>331100</v>
      </c>
      <c r="AO15" s="66">
        <f t="shared" si="29"/>
        <v>335600</v>
      </c>
      <c r="AP15" s="66">
        <f t="shared" si="29"/>
        <v>340100</v>
      </c>
      <c r="AQ15" s="66">
        <f t="shared" si="29"/>
        <v>344600</v>
      </c>
      <c r="AR15" s="66">
        <f t="shared" si="29"/>
        <v>349100</v>
      </c>
      <c r="AS15" s="66">
        <f t="shared" si="29"/>
        <v>353600</v>
      </c>
      <c r="AT15" s="66">
        <f t="shared" si="29"/>
        <v>358100</v>
      </c>
      <c r="AU15" s="66">
        <f t="shared" si="29"/>
        <v>362600</v>
      </c>
      <c r="AV15" s="66">
        <f t="shared" si="29"/>
        <v>367100</v>
      </c>
      <c r="AW15" s="66">
        <f t="shared" si="29"/>
        <v>369350</v>
      </c>
      <c r="AX15" s="66">
        <f t="shared" si="29"/>
        <v>371600</v>
      </c>
      <c r="AY15" s="66">
        <f t="shared" si="29"/>
        <v>373850</v>
      </c>
      <c r="AZ15" s="66">
        <f t="shared" si="29"/>
        <v>376100</v>
      </c>
      <c r="BA15" s="66">
        <f t="shared" si="29"/>
        <v>378350</v>
      </c>
      <c r="BB15" s="66">
        <f t="shared" si="29"/>
        <v>380600</v>
      </c>
      <c r="BC15" s="66">
        <f t="shared" si="29"/>
        <v>382850</v>
      </c>
      <c r="BD15" s="66">
        <f t="shared" si="29"/>
        <v>385100</v>
      </c>
      <c r="BE15" s="66">
        <f t="shared" si="29"/>
        <v>385100</v>
      </c>
      <c r="BF15" s="66">
        <f t="shared" si="29"/>
        <v>385100</v>
      </c>
      <c r="BG15" s="66">
        <f t="shared" si="29"/>
        <v>385100</v>
      </c>
      <c r="BH15" s="66">
        <f t="shared" si="29"/>
        <v>385100</v>
      </c>
    </row>
    <row r="16" spans="1:60" ht="20.100000000000001" customHeight="1">
      <c r="A16" s="323">
        <f>IF($B16=0,"",SUM($B$6:B16))</f>
        <v>11</v>
      </c>
      <c r="B16" s="323">
        <f t="shared" si="1"/>
        <v>1</v>
      </c>
      <c r="C16" s="323">
        <f t="shared" si="2"/>
        <v>28</v>
      </c>
      <c r="D16" s="320"/>
      <c r="E16" s="310" t="str">
        <f>IF('2.モデル基本給の設計'!$C17="","",'2.モデル基本給の設計'!$C17)</f>
        <v>L-3</v>
      </c>
      <c r="F16" s="311">
        <f>IF('2.モデル基本給の設計'!$D17="","",'2.モデル基本給の設計'!$D17)</f>
        <v>1</v>
      </c>
      <c r="G16" s="310">
        <f>IF('2.モデル基本給の設計'!$E17="","",'2.モデル基本給の設計'!$E17)</f>
        <v>28</v>
      </c>
      <c r="H16" s="67"/>
      <c r="I16" s="15">
        <f>IF($E16="","",$I$15)</f>
        <v>3600</v>
      </c>
      <c r="J16" s="67">
        <f t="shared" ref="J16:J17" si="30">IF($E16="","",J15+$K15*$F15+$I16)</f>
        <v>285200</v>
      </c>
      <c r="K16" s="67">
        <f t="shared" ref="K16:K18" si="31">IF($E16="","",$K$14)</f>
        <v>4500</v>
      </c>
      <c r="L16" s="67">
        <f t="shared" ref="L16:L17" si="32">IF($E16="","",$L$14)</f>
        <v>20</v>
      </c>
      <c r="M16" s="14">
        <f t="shared" si="28"/>
        <v>375200</v>
      </c>
      <c r="N16" s="67">
        <f t="shared" ref="N16:N17" si="33">IF($E16="","",$N$14)</f>
        <v>55</v>
      </c>
      <c r="O16" s="14">
        <f t="shared" si="24"/>
        <v>7</v>
      </c>
      <c r="P16" s="67">
        <f t="shared" si="25"/>
        <v>2250</v>
      </c>
      <c r="Q16" s="328">
        <f t="shared" si="26"/>
        <v>390950</v>
      </c>
      <c r="R16" s="310" t="str">
        <f t="shared" si="7"/>
        <v>L-3</v>
      </c>
      <c r="S16" s="66" t="str">
        <f t="shared" ref="S16:BH16" si="34">IF(S$5&lt;$G16,"",IF(S$5=$G16,$J16,IF(AND(S$5&gt;$G16,S$5&lt;=$G16+$L16),R16+$K16,IF(AND(S$5&gt;$G16,S$5&lt;=$G16+$L16+$O16),R16+$P16,R16))))</f>
        <v/>
      </c>
      <c r="T16" s="66" t="str">
        <f t="shared" si="34"/>
        <v/>
      </c>
      <c r="U16" s="66" t="str">
        <f t="shared" si="34"/>
        <v/>
      </c>
      <c r="V16" s="66" t="str">
        <f t="shared" si="34"/>
        <v/>
      </c>
      <c r="W16" s="66" t="str">
        <f t="shared" si="34"/>
        <v/>
      </c>
      <c r="X16" s="66" t="str">
        <f t="shared" si="34"/>
        <v/>
      </c>
      <c r="Y16" s="66" t="str">
        <f t="shared" si="34"/>
        <v/>
      </c>
      <c r="Z16" s="66" t="str">
        <f t="shared" si="34"/>
        <v/>
      </c>
      <c r="AA16" s="66" t="str">
        <f t="shared" si="34"/>
        <v/>
      </c>
      <c r="AB16" s="66" t="str">
        <f t="shared" si="34"/>
        <v/>
      </c>
      <c r="AC16" s="66">
        <f t="shared" si="34"/>
        <v>285200</v>
      </c>
      <c r="AD16" s="66">
        <f t="shared" si="34"/>
        <v>289700</v>
      </c>
      <c r="AE16" s="66">
        <f t="shared" si="34"/>
        <v>294200</v>
      </c>
      <c r="AF16" s="66">
        <f t="shared" si="34"/>
        <v>298700</v>
      </c>
      <c r="AG16" s="66">
        <f t="shared" si="34"/>
        <v>303200</v>
      </c>
      <c r="AH16" s="66">
        <f t="shared" si="34"/>
        <v>307700</v>
      </c>
      <c r="AI16" s="66">
        <f t="shared" si="34"/>
        <v>312200</v>
      </c>
      <c r="AJ16" s="66">
        <f t="shared" si="34"/>
        <v>316700</v>
      </c>
      <c r="AK16" s="66">
        <f t="shared" si="34"/>
        <v>321200</v>
      </c>
      <c r="AL16" s="66">
        <f t="shared" si="34"/>
        <v>325700</v>
      </c>
      <c r="AM16" s="66">
        <f t="shared" si="34"/>
        <v>330200</v>
      </c>
      <c r="AN16" s="66">
        <f t="shared" si="34"/>
        <v>334700</v>
      </c>
      <c r="AO16" s="66">
        <f t="shared" si="34"/>
        <v>339200</v>
      </c>
      <c r="AP16" s="66">
        <f t="shared" si="34"/>
        <v>343700</v>
      </c>
      <c r="AQ16" s="66">
        <f t="shared" si="34"/>
        <v>348200</v>
      </c>
      <c r="AR16" s="66">
        <f t="shared" si="34"/>
        <v>352700</v>
      </c>
      <c r="AS16" s="66">
        <f t="shared" si="34"/>
        <v>357200</v>
      </c>
      <c r="AT16" s="66">
        <f t="shared" si="34"/>
        <v>361700</v>
      </c>
      <c r="AU16" s="66">
        <f t="shared" si="34"/>
        <v>366200</v>
      </c>
      <c r="AV16" s="66">
        <f t="shared" si="34"/>
        <v>370700</v>
      </c>
      <c r="AW16" s="66">
        <f t="shared" si="34"/>
        <v>375200</v>
      </c>
      <c r="AX16" s="66">
        <f t="shared" si="34"/>
        <v>377450</v>
      </c>
      <c r="AY16" s="66">
        <f t="shared" si="34"/>
        <v>379700</v>
      </c>
      <c r="AZ16" s="66">
        <f t="shared" si="34"/>
        <v>381950</v>
      </c>
      <c r="BA16" s="66">
        <f t="shared" si="34"/>
        <v>384200</v>
      </c>
      <c r="BB16" s="66">
        <f t="shared" si="34"/>
        <v>386450</v>
      </c>
      <c r="BC16" s="66">
        <f t="shared" si="34"/>
        <v>388700</v>
      </c>
      <c r="BD16" s="66">
        <f t="shared" si="34"/>
        <v>390950</v>
      </c>
      <c r="BE16" s="66">
        <f t="shared" si="34"/>
        <v>390950</v>
      </c>
      <c r="BF16" s="66">
        <f t="shared" si="34"/>
        <v>390950</v>
      </c>
      <c r="BG16" s="66">
        <f t="shared" si="34"/>
        <v>390950</v>
      </c>
      <c r="BH16" s="66">
        <f t="shared" si="34"/>
        <v>390950</v>
      </c>
    </row>
    <row r="17" spans="1:60" ht="20.100000000000001" customHeight="1">
      <c r="A17" s="323">
        <f>IF($B17=0,"",SUM($B$6:B17))</f>
        <v>12</v>
      </c>
      <c r="B17" s="323">
        <f t="shared" si="1"/>
        <v>1</v>
      </c>
      <c r="C17" s="323">
        <f t="shared" si="2"/>
        <v>29</v>
      </c>
      <c r="D17" s="320"/>
      <c r="E17" s="310" t="str">
        <f>IF('2.モデル基本給の設計'!$C18="","",'2.モデル基本給の設計'!$C18)</f>
        <v>L-4</v>
      </c>
      <c r="F17" s="311">
        <f>IF('2.モデル基本給の設計'!$D18="","",'2.モデル基本給の設計'!$D18)</f>
        <v>1</v>
      </c>
      <c r="G17" s="310">
        <f>IF('2.モデル基本給の設計'!$E18="","",'2.モデル基本給の設計'!$E18)</f>
        <v>29</v>
      </c>
      <c r="H17" s="68"/>
      <c r="I17" s="15">
        <f t="shared" ref="I17" si="35">IF($E17="","",$I$15)</f>
        <v>3600</v>
      </c>
      <c r="J17" s="67">
        <f t="shared" si="30"/>
        <v>293300</v>
      </c>
      <c r="K17" s="70">
        <f t="shared" si="31"/>
        <v>4500</v>
      </c>
      <c r="L17" s="67">
        <f t="shared" si="32"/>
        <v>20</v>
      </c>
      <c r="M17" s="14">
        <f t="shared" si="28"/>
        <v>383300</v>
      </c>
      <c r="N17" s="67">
        <f t="shared" si="33"/>
        <v>55</v>
      </c>
      <c r="O17" s="14">
        <f t="shared" si="24"/>
        <v>6</v>
      </c>
      <c r="P17" s="67">
        <f t="shared" si="25"/>
        <v>2250</v>
      </c>
      <c r="Q17" s="328">
        <f t="shared" si="26"/>
        <v>396800</v>
      </c>
      <c r="R17" s="310" t="str">
        <f t="shared" si="7"/>
        <v>L-4</v>
      </c>
      <c r="S17" s="66" t="str">
        <f t="shared" ref="S17:BH17" si="36">IF(S$5&lt;$G17,"",IF(S$5=$G17,$J17,IF(AND(S$5&gt;$G17,S$5&lt;=$G17+$L17),R17+$K17,IF(AND(S$5&gt;$G17,S$5&lt;=$G17+$L17+$O17),R17+$P17,R17))))</f>
        <v/>
      </c>
      <c r="T17" s="66" t="str">
        <f t="shared" si="36"/>
        <v/>
      </c>
      <c r="U17" s="66" t="str">
        <f t="shared" si="36"/>
        <v/>
      </c>
      <c r="V17" s="66" t="str">
        <f t="shared" si="36"/>
        <v/>
      </c>
      <c r="W17" s="66" t="str">
        <f t="shared" si="36"/>
        <v/>
      </c>
      <c r="X17" s="66" t="str">
        <f t="shared" si="36"/>
        <v/>
      </c>
      <c r="Y17" s="66" t="str">
        <f t="shared" si="36"/>
        <v/>
      </c>
      <c r="Z17" s="66" t="str">
        <f t="shared" si="36"/>
        <v/>
      </c>
      <c r="AA17" s="66" t="str">
        <f t="shared" si="36"/>
        <v/>
      </c>
      <c r="AB17" s="66" t="str">
        <f t="shared" si="36"/>
        <v/>
      </c>
      <c r="AC17" s="66" t="str">
        <f t="shared" si="36"/>
        <v/>
      </c>
      <c r="AD17" s="66">
        <f t="shared" si="36"/>
        <v>293300</v>
      </c>
      <c r="AE17" s="66">
        <f t="shared" si="36"/>
        <v>297800</v>
      </c>
      <c r="AF17" s="66">
        <f t="shared" si="36"/>
        <v>302300</v>
      </c>
      <c r="AG17" s="66">
        <f t="shared" si="36"/>
        <v>306800</v>
      </c>
      <c r="AH17" s="66">
        <f t="shared" si="36"/>
        <v>311300</v>
      </c>
      <c r="AI17" s="66">
        <f t="shared" si="36"/>
        <v>315800</v>
      </c>
      <c r="AJ17" s="66">
        <f t="shared" si="36"/>
        <v>320300</v>
      </c>
      <c r="AK17" s="66">
        <f t="shared" si="36"/>
        <v>324800</v>
      </c>
      <c r="AL17" s="66">
        <f t="shared" si="36"/>
        <v>329300</v>
      </c>
      <c r="AM17" s="66">
        <f t="shared" si="36"/>
        <v>333800</v>
      </c>
      <c r="AN17" s="66">
        <f t="shared" si="36"/>
        <v>338300</v>
      </c>
      <c r="AO17" s="66">
        <f t="shared" si="36"/>
        <v>342800</v>
      </c>
      <c r="AP17" s="66">
        <f t="shared" si="36"/>
        <v>347300</v>
      </c>
      <c r="AQ17" s="66">
        <f t="shared" si="36"/>
        <v>351800</v>
      </c>
      <c r="AR17" s="66">
        <f t="shared" si="36"/>
        <v>356300</v>
      </c>
      <c r="AS17" s="66">
        <f t="shared" si="36"/>
        <v>360800</v>
      </c>
      <c r="AT17" s="66">
        <f t="shared" si="36"/>
        <v>365300</v>
      </c>
      <c r="AU17" s="66">
        <f t="shared" si="36"/>
        <v>369800</v>
      </c>
      <c r="AV17" s="66">
        <f t="shared" si="36"/>
        <v>374300</v>
      </c>
      <c r="AW17" s="66">
        <f t="shared" si="36"/>
        <v>378800</v>
      </c>
      <c r="AX17" s="66">
        <f t="shared" si="36"/>
        <v>383300</v>
      </c>
      <c r="AY17" s="66">
        <f t="shared" si="36"/>
        <v>385550</v>
      </c>
      <c r="AZ17" s="66">
        <f t="shared" si="36"/>
        <v>387800</v>
      </c>
      <c r="BA17" s="66">
        <f t="shared" si="36"/>
        <v>390050</v>
      </c>
      <c r="BB17" s="66">
        <f t="shared" si="36"/>
        <v>392300</v>
      </c>
      <c r="BC17" s="66">
        <f t="shared" si="36"/>
        <v>394550</v>
      </c>
      <c r="BD17" s="66">
        <f t="shared" si="36"/>
        <v>396800</v>
      </c>
      <c r="BE17" s="66">
        <f t="shared" si="36"/>
        <v>396800</v>
      </c>
      <c r="BF17" s="66">
        <f t="shared" si="36"/>
        <v>396800</v>
      </c>
      <c r="BG17" s="66">
        <f t="shared" si="36"/>
        <v>396800</v>
      </c>
      <c r="BH17" s="66">
        <f t="shared" si="36"/>
        <v>396800</v>
      </c>
    </row>
    <row r="18" spans="1:60" ht="20.100000000000001" customHeight="1" thickBot="1">
      <c r="A18" s="323" t="str">
        <f>IF($B18=0,"",SUM($B$6:B18))</f>
        <v/>
      </c>
      <c r="B18" s="323">
        <f t="shared" si="1"/>
        <v>0</v>
      </c>
      <c r="C18" s="323" t="str">
        <f t="shared" si="2"/>
        <v/>
      </c>
      <c r="D18" s="321"/>
      <c r="E18" s="67" t="str">
        <f>IF('2.モデル基本給の設計'!$C19="","",'2.モデル基本給の設計'!$C19)</f>
        <v/>
      </c>
      <c r="F18" s="67" t="str">
        <f>IF('2.モデル基本給の設計'!$D19="","",'2.モデル基本給の設計'!$D19)</f>
        <v/>
      </c>
      <c r="G18" s="67" t="str">
        <f>IF('2.モデル基本給の設計'!$E19="","",'2.モデル基本給の設計'!$E19)</f>
        <v/>
      </c>
      <c r="H18" s="67"/>
      <c r="I18" s="72" t="str">
        <f>IF($E18="","",$I$15)</f>
        <v/>
      </c>
      <c r="J18" s="70" t="str">
        <f>IF($E18="","",J17+$K17*$F17+$I18)</f>
        <v/>
      </c>
      <c r="K18" s="67" t="str">
        <f t="shared" si="31"/>
        <v/>
      </c>
      <c r="L18" s="67" t="str">
        <f>IF($E18="","",$L$14)</f>
        <v/>
      </c>
      <c r="M18" s="67" t="str">
        <f>IF(E18="","",J18+K18*L18)</f>
        <v/>
      </c>
      <c r="N18" s="67" t="str">
        <f>IF($E18="","",$N$14)</f>
        <v/>
      </c>
      <c r="O18" s="67" t="str">
        <f>IF(F18="","",IF(N18-G18-L18&lt;=0,0,N18-G18-L18))</f>
        <v/>
      </c>
      <c r="P18" s="72" t="str">
        <f t="shared" si="25"/>
        <v/>
      </c>
      <c r="Q18" s="74" t="str">
        <f t="shared" si="26"/>
        <v/>
      </c>
      <c r="R18" s="67" t="str">
        <f t="shared" si="7"/>
        <v/>
      </c>
      <c r="S18" s="66" t="str">
        <f t="shared" ref="S18:BH18" si="37">IF(S$5&lt;$G18,"",IF(S$5=$G18,$J18,IF(AND(S$5&gt;$G18,S$5&lt;=$G18+$L18),R18+$K18,IF(AND(S$5&gt;$G18,S$5&lt;=$G18+$L18+$O18),R18+$P18,R18))))</f>
        <v/>
      </c>
      <c r="T18" s="66" t="str">
        <f t="shared" si="37"/>
        <v/>
      </c>
      <c r="U18" s="66" t="str">
        <f t="shared" si="37"/>
        <v/>
      </c>
      <c r="V18" s="66" t="str">
        <f t="shared" si="37"/>
        <v/>
      </c>
      <c r="W18" s="66" t="str">
        <f t="shared" si="37"/>
        <v/>
      </c>
      <c r="X18" s="66" t="str">
        <f t="shared" si="37"/>
        <v/>
      </c>
      <c r="Y18" s="66" t="str">
        <f t="shared" si="37"/>
        <v/>
      </c>
      <c r="Z18" s="66" t="str">
        <f t="shared" si="37"/>
        <v/>
      </c>
      <c r="AA18" s="66" t="str">
        <f t="shared" si="37"/>
        <v/>
      </c>
      <c r="AB18" s="66" t="str">
        <f t="shared" si="37"/>
        <v/>
      </c>
      <c r="AC18" s="66" t="str">
        <f t="shared" si="37"/>
        <v/>
      </c>
      <c r="AD18" s="66" t="str">
        <f t="shared" si="37"/>
        <v/>
      </c>
      <c r="AE18" s="66" t="str">
        <f t="shared" si="37"/>
        <v/>
      </c>
      <c r="AF18" s="66" t="str">
        <f t="shared" si="37"/>
        <v/>
      </c>
      <c r="AG18" s="66" t="str">
        <f t="shared" si="37"/>
        <v/>
      </c>
      <c r="AH18" s="66" t="str">
        <f t="shared" si="37"/>
        <v/>
      </c>
      <c r="AI18" s="66" t="str">
        <f t="shared" si="37"/>
        <v/>
      </c>
      <c r="AJ18" s="66" t="str">
        <f t="shared" si="37"/>
        <v/>
      </c>
      <c r="AK18" s="66" t="str">
        <f t="shared" si="37"/>
        <v/>
      </c>
      <c r="AL18" s="66" t="str">
        <f t="shared" si="37"/>
        <v/>
      </c>
      <c r="AM18" s="66" t="str">
        <f t="shared" si="37"/>
        <v/>
      </c>
      <c r="AN18" s="66" t="str">
        <f t="shared" si="37"/>
        <v/>
      </c>
      <c r="AO18" s="66" t="str">
        <f t="shared" si="37"/>
        <v/>
      </c>
      <c r="AP18" s="66" t="str">
        <f t="shared" si="37"/>
        <v/>
      </c>
      <c r="AQ18" s="66" t="str">
        <f t="shared" si="37"/>
        <v/>
      </c>
      <c r="AR18" s="66" t="str">
        <f t="shared" si="37"/>
        <v/>
      </c>
      <c r="AS18" s="66" t="str">
        <f t="shared" si="37"/>
        <v/>
      </c>
      <c r="AT18" s="66" t="str">
        <f t="shared" si="37"/>
        <v/>
      </c>
      <c r="AU18" s="66" t="str">
        <f t="shared" si="37"/>
        <v/>
      </c>
      <c r="AV18" s="66" t="str">
        <f t="shared" si="37"/>
        <v/>
      </c>
      <c r="AW18" s="66" t="str">
        <f t="shared" si="37"/>
        <v/>
      </c>
      <c r="AX18" s="66" t="str">
        <f t="shared" si="37"/>
        <v/>
      </c>
      <c r="AY18" s="66" t="str">
        <f t="shared" si="37"/>
        <v/>
      </c>
      <c r="AZ18" s="66" t="str">
        <f t="shared" si="37"/>
        <v/>
      </c>
      <c r="BA18" s="66" t="str">
        <f t="shared" si="37"/>
        <v/>
      </c>
      <c r="BB18" s="66" t="str">
        <f t="shared" si="37"/>
        <v/>
      </c>
      <c r="BC18" s="66" t="str">
        <f t="shared" si="37"/>
        <v/>
      </c>
      <c r="BD18" s="66" t="str">
        <f t="shared" si="37"/>
        <v/>
      </c>
      <c r="BE18" s="66" t="str">
        <f t="shared" si="37"/>
        <v/>
      </c>
      <c r="BF18" s="66" t="str">
        <f t="shared" si="37"/>
        <v/>
      </c>
      <c r="BG18" s="66" t="str">
        <f t="shared" si="37"/>
        <v/>
      </c>
      <c r="BH18" s="66" t="str">
        <f t="shared" si="37"/>
        <v/>
      </c>
    </row>
    <row r="19" spans="1:60" ht="20.100000000000001" customHeight="1" thickBot="1">
      <c r="A19" s="323">
        <f>IF($B19=0,"",SUM($B$6:B19))</f>
        <v>13</v>
      </c>
      <c r="B19" s="323">
        <f t="shared" si="1"/>
        <v>1</v>
      </c>
      <c r="C19" s="323">
        <f t="shared" si="2"/>
        <v>30</v>
      </c>
      <c r="D19" s="309" t="str">
        <f>IF('2.モデル基本給の設計'!$B20="","",'2.モデル基本給の設計'!$B20)</f>
        <v>S</v>
      </c>
      <c r="E19" s="314" t="str">
        <f>IF('2.モデル基本給の設計'!$C20="","",'2.モデル基本給の設計'!$C20)</f>
        <v>S-1</v>
      </c>
      <c r="F19" s="315">
        <f>IF('2.モデル基本給の設計'!$D20="","",'2.モデル基本給の設計'!$D20)</f>
        <v>2</v>
      </c>
      <c r="G19" s="314">
        <f>IF('2.モデル基本給の設計'!$E20="","",'2.モデル基本給の設計'!$E20)</f>
        <v>30</v>
      </c>
      <c r="H19" s="69">
        <f>IF('2.モデル基本給の設計'!$M16="","",'2.モデル基本給の設計'!$M16)</f>
        <v>7000</v>
      </c>
      <c r="I19" s="76"/>
      <c r="J19" s="18">
        <f>IF('2.モデル基本給の設計'!$J20="","",'2.モデル基本給の設計'!$J20)</f>
        <v>305000</v>
      </c>
      <c r="K19" s="69">
        <f>IF('2.モデル基本給の設計'!$O21="","",'2.モデル基本給の設計'!$O21)</f>
        <v>4600</v>
      </c>
      <c r="L19" s="69">
        <f>IF('2.モデル基本給の設計'!$P20="","",'2.モデル基本給の設計'!$P20)</f>
        <v>20</v>
      </c>
      <c r="M19" s="13">
        <f t="shared" si="28"/>
        <v>397000</v>
      </c>
      <c r="N19" s="69">
        <f>IF('2.モデル基本給の設計'!$Q20="","",'2.モデル基本給の設計'!$Q20)</f>
        <v>55</v>
      </c>
      <c r="O19" s="13">
        <f t="shared" si="24"/>
        <v>5</v>
      </c>
      <c r="P19" s="71">
        <f t="shared" si="25"/>
        <v>2300</v>
      </c>
      <c r="Q19" s="327">
        <f t="shared" si="26"/>
        <v>408500</v>
      </c>
      <c r="R19" s="314" t="str">
        <f t="shared" si="7"/>
        <v>S-1</v>
      </c>
      <c r="S19" s="66" t="str">
        <f t="shared" ref="S19:BH19" si="38">IF(S$5&lt;$G19,"",IF(S$5=$G19,$J19,IF(AND(S$5&gt;$G19,S$5&lt;=$G19+$L19),R19+$K19,IF(AND(S$5&gt;$G19,S$5&lt;=$G19+$L19+$O19),R19+$P19,R19))))</f>
        <v/>
      </c>
      <c r="T19" s="66" t="str">
        <f t="shared" si="38"/>
        <v/>
      </c>
      <c r="U19" s="66" t="str">
        <f t="shared" si="38"/>
        <v/>
      </c>
      <c r="V19" s="66" t="str">
        <f t="shared" si="38"/>
        <v/>
      </c>
      <c r="W19" s="66" t="str">
        <f t="shared" si="38"/>
        <v/>
      </c>
      <c r="X19" s="66" t="str">
        <f t="shared" si="38"/>
        <v/>
      </c>
      <c r="Y19" s="66" t="str">
        <f t="shared" si="38"/>
        <v/>
      </c>
      <c r="Z19" s="66" t="str">
        <f t="shared" si="38"/>
        <v/>
      </c>
      <c r="AA19" s="66" t="str">
        <f t="shared" si="38"/>
        <v/>
      </c>
      <c r="AB19" s="66" t="str">
        <f t="shared" si="38"/>
        <v/>
      </c>
      <c r="AC19" s="66" t="str">
        <f t="shared" si="38"/>
        <v/>
      </c>
      <c r="AD19" s="66" t="str">
        <f t="shared" si="38"/>
        <v/>
      </c>
      <c r="AE19" s="66">
        <f t="shared" si="38"/>
        <v>305000</v>
      </c>
      <c r="AF19" s="66">
        <f t="shared" si="38"/>
        <v>309600</v>
      </c>
      <c r="AG19" s="66">
        <f t="shared" si="38"/>
        <v>314200</v>
      </c>
      <c r="AH19" s="66">
        <f t="shared" si="38"/>
        <v>318800</v>
      </c>
      <c r="AI19" s="66">
        <f t="shared" si="38"/>
        <v>323400</v>
      </c>
      <c r="AJ19" s="66">
        <f t="shared" si="38"/>
        <v>328000</v>
      </c>
      <c r="AK19" s="66">
        <f t="shared" si="38"/>
        <v>332600</v>
      </c>
      <c r="AL19" s="66">
        <f t="shared" si="38"/>
        <v>337200</v>
      </c>
      <c r="AM19" s="66">
        <f t="shared" si="38"/>
        <v>341800</v>
      </c>
      <c r="AN19" s="66">
        <f t="shared" si="38"/>
        <v>346400</v>
      </c>
      <c r="AO19" s="66">
        <f t="shared" si="38"/>
        <v>351000</v>
      </c>
      <c r="AP19" s="66">
        <f t="shared" si="38"/>
        <v>355600</v>
      </c>
      <c r="AQ19" s="66">
        <f t="shared" si="38"/>
        <v>360200</v>
      </c>
      <c r="AR19" s="66">
        <f t="shared" si="38"/>
        <v>364800</v>
      </c>
      <c r="AS19" s="66">
        <f t="shared" si="38"/>
        <v>369400</v>
      </c>
      <c r="AT19" s="66">
        <f t="shared" si="38"/>
        <v>374000</v>
      </c>
      <c r="AU19" s="66">
        <f t="shared" si="38"/>
        <v>378600</v>
      </c>
      <c r="AV19" s="66">
        <f t="shared" si="38"/>
        <v>383200</v>
      </c>
      <c r="AW19" s="66">
        <f t="shared" si="38"/>
        <v>387800</v>
      </c>
      <c r="AX19" s="66">
        <f t="shared" si="38"/>
        <v>392400</v>
      </c>
      <c r="AY19" s="66">
        <f t="shared" si="38"/>
        <v>397000</v>
      </c>
      <c r="AZ19" s="66">
        <f t="shared" si="38"/>
        <v>399300</v>
      </c>
      <c r="BA19" s="66">
        <f t="shared" si="38"/>
        <v>401600</v>
      </c>
      <c r="BB19" s="66">
        <f t="shared" si="38"/>
        <v>403900</v>
      </c>
      <c r="BC19" s="66">
        <f t="shared" si="38"/>
        <v>406200</v>
      </c>
      <c r="BD19" s="66">
        <f t="shared" si="38"/>
        <v>408500</v>
      </c>
      <c r="BE19" s="66">
        <f t="shared" si="38"/>
        <v>408500</v>
      </c>
      <c r="BF19" s="66">
        <f t="shared" si="38"/>
        <v>408500</v>
      </c>
      <c r="BG19" s="66">
        <f t="shared" si="38"/>
        <v>408500</v>
      </c>
      <c r="BH19" s="66">
        <f t="shared" si="38"/>
        <v>408500</v>
      </c>
    </row>
    <row r="20" spans="1:60" ht="20.100000000000001" customHeight="1" thickBot="1">
      <c r="A20" s="323">
        <f>IF($B20=0,"",SUM($B$6:B20))</f>
        <v>14</v>
      </c>
      <c r="B20" s="323">
        <f t="shared" si="1"/>
        <v>1</v>
      </c>
      <c r="C20" s="323">
        <f t="shared" si="2"/>
        <v>32</v>
      </c>
      <c r="D20" s="320"/>
      <c r="E20" s="310" t="str">
        <f>IF('2.モデル基本給の設計'!$C21="","",'2.モデル基本給の設計'!$C21)</f>
        <v>S-2</v>
      </c>
      <c r="F20" s="311">
        <f>IF('2.モデル基本給の設計'!$D21="","",'2.モデル基本給の設計'!$D21)</f>
        <v>2</v>
      </c>
      <c r="G20" s="310">
        <f>IF('2.モデル基本給の設計'!$E21="","",'2.モデル基本給の設計'!$E21)</f>
        <v>32</v>
      </c>
      <c r="H20" s="67"/>
      <c r="I20" s="69">
        <f>IF('2.モデル基本給の設計'!$N21="","",'2.モデル基本給の設計'!$N21)</f>
        <v>3700</v>
      </c>
      <c r="J20" s="71">
        <f>IF($E20="","",J19+$K19*$F19+$I20)</f>
        <v>317900</v>
      </c>
      <c r="K20" s="67">
        <f>IF($E20="","",$K$19)</f>
        <v>4600</v>
      </c>
      <c r="L20" s="14">
        <f>IF($E20="","",$L$19)</f>
        <v>20</v>
      </c>
      <c r="M20" s="14">
        <f t="shared" si="28"/>
        <v>409900</v>
      </c>
      <c r="N20" s="14">
        <f>IF(G20="","",$N$19)</f>
        <v>55</v>
      </c>
      <c r="O20" s="14">
        <f>IF(F20="","",IF(N20-G20-L20&lt;=0,0,N20-G20-L20))</f>
        <v>3</v>
      </c>
      <c r="P20" s="67">
        <f t="shared" si="25"/>
        <v>2300</v>
      </c>
      <c r="Q20" s="328">
        <f t="shared" si="26"/>
        <v>416800</v>
      </c>
      <c r="R20" s="310" t="str">
        <f t="shared" si="7"/>
        <v>S-2</v>
      </c>
      <c r="S20" s="66" t="str">
        <f t="shared" ref="S20:BH20" si="39">IF(S$5&lt;$G20,"",IF(S$5=$G20,$J20,IF(AND(S$5&gt;$G20,S$5&lt;=$G20+$L20),R20+$K20,IF(AND(S$5&gt;$G20,S$5&lt;=$G20+$L20+$O20),R20+$P20,R20))))</f>
        <v/>
      </c>
      <c r="T20" s="66" t="str">
        <f t="shared" si="39"/>
        <v/>
      </c>
      <c r="U20" s="66" t="str">
        <f t="shared" si="39"/>
        <v/>
      </c>
      <c r="V20" s="66" t="str">
        <f t="shared" si="39"/>
        <v/>
      </c>
      <c r="W20" s="66" t="str">
        <f t="shared" si="39"/>
        <v/>
      </c>
      <c r="X20" s="66" t="str">
        <f t="shared" si="39"/>
        <v/>
      </c>
      <c r="Y20" s="66" t="str">
        <f t="shared" si="39"/>
        <v/>
      </c>
      <c r="Z20" s="66" t="str">
        <f t="shared" si="39"/>
        <v/>
      </c>
      <c r="AA20" s="66" t="str">
        <f t="shared" si="39"/>
        <v/>
      </c>
      <c r="AB20" s="66" t="str">
        <f t="shared" si="39"/>
        <v/>
      </c>
      <c r="AC20" s="66" t="str">
        <f t="shared" si="39"/>
        <v/>
      </c>
      <c r="AD20" s="66" t="str">
        <f t="shared" si="39"/>
        <v/>
      </c>
      <c r="AE20" s="66" t="str">
        <f t="shared" si="39"/>
        <v/>
      </c>
      <c r="AF20" s="66" t="str">
        <f t="shared" si="39"/>
        <v/>
      </c>
      <c r="AG20" s="66">
        <f t="shared" si="39"/>
        <v>317900</v>
      </c>
      <c r="AH20" s="66">
        <f t="shared" si="39"/>
        <v>322500</v>
      </c>
      <c r="AI20" s="66">
        <f t="shared" si="39"/>
        <v>327100</v>
      </c>
      <c r="AJ20" s="66">
        <f t="shared" si="39"/>
        <v>331700</v>
      </c>
      <c r="AK20" s="66">
        <f t="shared" si="39"/>
        <v>336300</v>
      </c>
      <c r="AL20" s="66">
        <f t="shared" si="39"/>
        <v>340900</v>
      </c>
      <c r="AM20" s="66">
        <f t="shared" si="39"/>
        <v>345500</v>
      </c>
      <c r="AN20" s="66">
        <f t="shared" si="39"/>
        <v>350100</v>
      </c>
      <c r="AO20" s="66">
        <f t="shared" si="39"/>
        <v>354700</v>
      </c>
      <c r="AP20" s="66">
        <f t="shared" si="39"/>
        <v>359300</v>
      </c>
      <c r="AQ20" s="66">
        <f t="shared" si="39"/>
        <v>363900</v>
      </c>
      <c r="AR20" s="66">
        <f t="shared" si="39"/>
        <v>368500</v>
      </c>
      <c r="AS20" s="66">
        <f t="shared" si="39"/>
        <v>373100</v>
      </c>
      <c r="AT20" s="66">
        <f t="shared" si="39"/>
        <v>377700</v>
      </c>
      <c r="AU20" s="66">
        <f t="shared" si="39"/>
        <v>382300</v>
      </c>
      <c r="AV20" s="66">
        <f t="shared" si="39"/>
        <v>386900</v>
      </c>
      <c r="AW20" s="66">
        <f t="shared" si="39"/>
        <v>391500</v>
      </c>
      <c r="AX20" s="66">
        <f t="shared" si="39"/>
        <v>396100</v>
      </c>
      <c r="AY20" s="66">
        <f t="shared" si="39"/>
        <v>400700</v>
      </c>
      <c r="AZ20" s="66">
        <f t="shared" si="39"/>
        <v>405300</v>
      </c>
      <c r="BA20" s="66">
        <f t="shared" si="39"/>
        <v>409900</v>
      </c>
      <c r="BB20" s="66">
        <f t="shared" si="39"/>
        <v>412200</v>
      </c>
      <c r="BC20" s="66">
        <f t="shared" si="39"/>
        <v>414500</v>
      </c>
      <c r="BD20" s="66">
        <f t="shared" si="39"/>
        <v>416800</v>
      </c>
      <c r="BE20" s="66">
        <f t="shared" si="39"/>
        <v>416800</v>
      </c>
      <c r="BF20" s="66">
        <f t="shared" si="39"/>
        <v>416800</v>
      </c>
      <c r="BG20" s="66">
        <f t="shared" si="39"/>
        <v>416800</v>
      </c>
      <c r="BH20" s="66">
        <f t="shared" si="39"/>
        <v>416800</v>
      </c>
    </row>
    <row r="21" spans="1:60" ht="20.100000000000001" customHeight="1">
      <c r="A21" s="323">
        <f>IF($B21=0,"",SUM($B$6:B21))</f>
        <v>15</v>
      </c>
      <c r="B21" s="323">
        <f t="shared" si="1"/>
        <v>1</v>
      </c>
      <c r="C21" s="323">
        <f t="shared" si="2"/>
        <v>34</v>
      </c>
      <c r="D21" s="320"/>
      <c r="E21" s="310" t="str">
        <f>IF('2.モデル基本給の設計'!$C22="","",'2.モデル基本給の設計'!$C22)</f>
        <v>S-3</v>
      </c>
      <c r="F21" s="311">
        <f>IF('2.モデル基本給の設計'!$D22="","",'2.モデル基本給の設計'!$D22)</f>
        <v>2</v>
      </c>
      <c r="G21" s="310">
        <f>IF('2.モデル基本給の設計'!$E22="","",'2.モデル基本給の設計'!$E22)</f>
        <v>34</v>
      </c>
      <c r="H21" s="67"/>
      <c r="I21" s="15">
        <f>IF($E21="","",$I$20)</f>
        <v>3700</v>
      </c>
      <c r="J21" s="67">
        <f t="shared" ref="J21:J22" si="40">IF($E21="","",J20+$K20*$F20+$I21)</f>
        <v>330800</v>
      </c>
      <c r="K21" s="67">
        <f t="shared" ref="K21:K22" si="41">IF($E21="","",$K$19)</f>
        <v>4600</v>
      </c>
      <c r="L21" s="14">
        <f t="shared" ref="L21:L23" si="42">IF($E21="","",$L$19)</f>
        <v>20</v>
      </c>
      <c r="M21" s="14">
        <f t="shared" si="28"/>
        <v>422800</v>
      </c>
      <c r="N21" s="14">
        <f t="shared" ref="N21:N22" si="43">IF(G21="","",$N$19)</f>
        <v>55</v>
      </c>
      <c r="O21" s="14">
        <f t="shared" si="24"/>
        <v>1</v>
      </c>
      <c r="P21" s="67">
        <f t="shared" si="25"/>
        <v>2300</v>
      </c>
      <c r="Q21" s="328">
        <f t="shared" si="26"/>
        <v>425100</v>
      </c>
      <c r="R21" s="310" t="str">
        <f t="shared" si="7"/>
        <v>S-3</v>
      </c>
      <c r="S21" s="66" t="str">
        <f t="shared" ref="S21:BH21" si="44">IF(S$5&lt;$G21,"",IF(S$5=$G21,$J21,IF(AND(S$5&gt;$G21,S$5&lt;=$G21+$L21),R21+$K21,IF(AND(S$5&gt;$G21,S$5&lt;=$G21+$L21+$O21),R21+$P21,R21))))</f>
        <v/>
      </c>
      <c r="T21" s="66" t="str">
        <f t="shared" si="44"/>
        <v/>
      </c>
      <c r="U21" s="66" t="str">
        <f t="shared" si="44"/>
        <v/>
      </c>
      <c r="V21" s="66" t="str">
        <f t="shared" si="44"/>
        <v/>
      </c>
      <c r="W21" s="66" t="str">
        <f t="shared" si="44"/>
        <v/>
      </c>
      <c r="X21" s="66" t="str">
        <f t="shared" si="44"/>
        <v/>
      </c>
      <c r="Y21" s="66" t="str">
        <f t="shared" si="44"/>
        <v/>
      </c>
      <c r="Z21" s="66" t="str">
        <f t="shared" si="44"/>
        <v/>
      </c>
      <c r="AA21" s="66" t="str">
        <f t="shared" si="44"/>
        <v/>
      </c>
      <c r="AB21" s="66" t="str">
        <f t="shared" si="44"/>
        <v/>
      </c>
      <c r="AC21" s="66" t="str">
        <f t="shared" si="44"/>
        <v/>
      </c>
      <c r="AD21" s="66" t="str">
        <f t="shared" si="44"/>
        <v/>
      </c>
      <c r="AE21" s="66" t="str">
        <f t="shared" si="44"/>
        <v/>
      </c>
      <c r="AF21" s="66" t="str">
        <f t="shared" si="44"/>
        <v/>
      </c>
      <c r="AG21" s="66" t="str">
        <f t="shared" si="44"/>
        <v/>
      </c>
      <c r="AH21" s="66" t="str">
        <f t="shared" si="44"/>
        <v/>
      </c>
      <c r="AI21" s="66">
        <f t="shared" si="44"/>
        <v>330800</v>
      </c>
      <c r="AJ21" s="66">
        <f t="shared" si="44"/>
        <v>335400</v>
      </c>
      <c r="AK21" s="66">
        <f t="shared" si="44"/>
        <v>340000</v>
      </c>
      <c r="AL21" s="66">
        <f t="shared" si="44"/>
        <v>344600</v>
      </c>
      <c r="AM21" s="66">
        <f t="shared" si="44"/>
        <v>349200</v>
      </c>
      <c r="AN21" s="66">
        <f t="shared" si="44"/>
        <v>353800</v>
      </c>
      <c r="AO21" s="66">
        <f t="shared" si="44"/>
        <v>358400</v>
      </c>
      <c r="AP21" s="66">
        <f t="shared" si="44"/>
        <v>363000</v>
      </c>
      <c r="AQ21" s="66">
        <f t="shared" si="44"/>
        <v>367600</v>
      </c>
      <c r="AR21" s="66">
        <f t="shared" si="44"/>
        <v>372200</v>
      </c>
      <c r="AS21" s="66">
        <f t="shared" si="44"/>
        <v>376800</v>
      </c>
      <c r="AT21" s="66">
        <f t="shared" si="44"/>
        <v>381400</v>
      </c>
      <c r="AU21" s="66">
        <f t="shared" si="44"/>
        <v>386000</v>
      </c>
      <c r="AV21" s="66">
        <f t="shared" si="44"/>
        <v>390600</v>
      </c>
      <c r="AW21" s="66">
        <f t="shared" si="44"/>
        <v>395200</v>
      </c>
      <c r="AX21" s="66">
        <f t="shared" si="44"/>
        <v>399800</v>
      </c>
      <c r="AY21" s="66">
        <f t="shared" si="44"/>
        <v>404400</v>
      </c>
      <c r="AZ21" s="66">
        <f t="shared" si="44"/>
        <v>409000</v>
      </c>
      <c r="BA21" s="66">
        <f t="shared" si="44"/>
        <v>413600</v>
      </c>
      <c r="BB21" s="66">
        <f t="shared" si="44"/>
        <v>418200</v>
      </c>
      <c r="BC21" s="66">
        <f t="shared" si="44"/>
        <v>422800</v>
      </c>
      <c r="BD21" s="66">
        <f t="shared" si="44"/>
        <v>425100</v>
      </c>
      <c r="BE21" s="66">
        <f t="shared" si="44"/>
        <v>425100</v>
      </c>
      <c r="BF21" s="66">
        <f t="shared" si="44"/>
        <v>425100</v>
      </c>
      <c r="BG21" s="66">
        <f t="shared" si="44"/>
        <v>425100</v>
      </c>
      <c r="BH21" s="66">
        <f t="shared" si="44"/>
        <v>425100</v>
      </c>
    </row>
    <row r="22" spans="1:60" ht="20.100000000000001" customHeight="1">
      <c r="A22" s="323">
        <f>IF($B22=0,"",SUM($B$6:B22))</f>
        <v>16</v>
      </c>
      <c r="B22" s="323">
        <f t="shared" si="1"/>
        <v>1</v>
      </c>
      <c r="C22" s="323">
        <f t="shared" si="2"/>
        <v>36</v>
      </c>
      <c r="D22" s="320"/>
      <c r="E22" s="310" t="str">
        <f>IF('2.モデル基本給の設計'!$C23="","",'2.モデル基本給の設計'!$C23)</f>
        <v>S-4</v>
      </c>
      <c r="F22" s="311">
        <f>IF('2.モデル基本給の設計'!$D23="","",'2.モデル基本給の設計'!$D23)</f>
        <v>2</v>
      </c>
      <c r="G22" s="310">
        <f>IF('2.モデル基本給の設計'!$E23="","",'2.モデル基本給の設計'!$E23)</f>
        <v>36</v>
      </c>
      <c r="H22" s="68"/>
      <c r="I22" s="15">
        <f t="shared" ref="I22:I23" si="45">IF($E22="","",$I$20)</f>
        <v>3700</v>
      </c>
      <c r="J22" s="67">
        <f t="shared" si="40"/>
        <v>343700</v>
      </c>
      <c r="K22" s="67">
        <f t="shared" si="41"/>
        <v>4600</v>
      </c>
      <c r="L22" s="14">
        <f t="shared" si="42"/>
        <v>20</v>
      </c>
      <c r="M22" s="14">
        <f t="shared" si="28"/>
        <v>435700</v>
      </c>
      <c r="N22" s="14">
        <f t="shared" si="43"/>
        <v>55</v>
      </c>
      <c r="O22" s="14">
        <f t="shared" si="24"/>
        <v>0</v>
      </c>
      <c r="P22" s="67">
        <f t="shared" si="25"/>
        <v>2300</v>
      </c>
      <c r="Q22" s="328">
        <f t="shared" si="26"/>
        <v>435700</v>
      </c>
      <c r="R22" s="310" t="str">
        <f t="shared" si="7"/>
        <v>S-4</v>
      </c>
      <c r="S22" s="66" t="str">
        <f t="shared" ref="S22:BH22" si="46">IF(S$5&lt;$G22,"",IF(S$5=$G22,$J22,IF(AND(S$5&gt;$G22,S$5&lt;=$G22+$L22),R22+$K22,IF(AND(S$5&gt;$G22,S$5&lt;=$G22+$L22+$O22),R22+$P22,R22))))</f>
        <v/>
      </c>
      <c r="T22" s="66" t="str">
        <f t="shared" si="46"/>
        <v/>
      </c>
      <c r="U22" s="66" t="str">
        <f t="shared" si="46"/>
        <v/>
      </c>
      <c r="V22" s="66" t="str">
        <f t="shared" si="46"/>
        <v/>
      </c>
      <c r="W22" s="66" t="str">
        <f t="shared" si="46"/>
        <v/>
      </c>
      <c r="X22" s="66" t="str">
        <f t="shared" si="46"/>
        <v/>
      </c>
      <c r="Y22" s="66" t="str">
        <f t="shared" si="46"/>
        <v/>
      </c>
      <c r="Z22" s="66" t="str">
        <f t="shared" si="46"/>
        <v/>
      </c>
      <c r="AA22" s="66" t="str">
        <f t="shared" si="46"/>
        <v/>
      </c>
      <c r="AB22" s="66" t="str">
        <f t="shared" si="46"/>
        <v/>
      </c>
      <c r="AC22" s="66" t="str">
        <f t="shared" si="46"/>
        <v/>
      </c>
      <c r="AD22" s="66" t="str">
        <f t="shared" si="46"/>
        <v/>
      </c>
      <c r="AE22" s="66" t="str">
        <f t="shared" si="46"/>
        <v/>
      </c>
      <c r="AF22" s="66" t="str">
        <f t="shared" si="46"/>
        <v/>
      </c>
      <c r="AG22" s="66" t="str">
        <f t="shared" si="46"/>
        <v/>
      </c>
      <c r="AH22" s="66" t="str">
        <f t="shared" si="46"/>
        <v/>
      </c>
      <c r="AI22" s="66" t="str">
        <f t="shared" si="46"/>
        <v/>
      </c>
      <c r="AJ22" s="66" t="str">
        <f t="shared" si="46"/>
        <v/>
      </c>
      <c r="AK22" s="66">
        <f t="shared" si="46"/>
        <v>343700</v>
      </c>
      <c r="AL22" s="66">
        <f t="shared" si="46"/>
        <v>348300</v>
      </c>
      <c r="AM22" s="66">
        <f t="shared" si="46"/>
        <v>352900</v>
      </c>
      <c r="AN22" s="66">
        <f t="shared" si="46"/>
        <v>357500</v>
      </c>
      <c r="AO22" s="66">
        <f t="shared" si="46"/>
        <v>362100</v>
      </c>
      <c r="AP22" s="66">
        <f t="shared" si="46"/>
        <v>366700</v>
      </c>
      <c r="AQ22" s="66">
        <f t="shared" si="46"/>
        <v>371300</v>
      </c>
      <c r="AR22" s="66">
        <f t="shared" si="46"/>
        <v>375900</v>
      </c>
      <c r="AS22" s="66">
        <f t="shared" si="46"/>
        <v>380500</v>
      </c>
      <c r="AT22" s="66">
        <f t="shared" si="46"/>
        <v>385100</v>
      </c>
      <c r="AU22" s="66">
        <f t="shared" si="46"/>
        <v>389700</v>
      </c>
      <c r="AV22" s="66">
        <f t="shared" si="46"/>
        <v>394300</v>
      </c>
      <c r="AW22" s="66">
        <f t="shared" si="46"/>
        <v>398900</v>
      </c>
      <c r="AX22" s="66">
        <f t="shared" si="46"/>
        <v>403500</v>
      </c>
      <c r="AY22" s="66">
        <f t="shared" si="46"/>
        <v>408100</v>
      </c>
      <c r="AZ22" s="66">
        <f t="shared" si="46"/>
        <v>412700</v>
      </c>
      <c r="BA22" s="66">
        <f t="shared" si="46"/>
        <v>417300</v>
      </c>
      <c r="BB22" s="66">
        <f t="shared" si="46"/>
        <v>421900</v>
      </c>
      <c r="BC22" s="66">
        <f t="shared" si="46"/>
        <v>426500</v>
      </c>
      <c r="BD22" s="66">
        <f t="shared" si="46"/>
        <v>431100</v>
      </c>
      <c r="BE22" s="66">
        <f t="shared" si="46"/>
        <v>435700</v>
      </c>
      <c r="BF22" s="66">
        <f t="shared" si="46"/>
        <v>435700</v>
      </c>
      <c r="BG22" s="66">
        <f t="shared" si="46"/>
        <v>435700</v>
      </c>
      <c r="BH22" s="66">
        <f t="shared" si="46"/>
        <v>435700</v>
      </c>
    </row>
    <row r="23" spans="1:60" ht="20.100000000000001" customHeight="1" thickBot="1">
      <c r="A23" s="323">
        <f>IF($B23=0,"",SUM($B$6:B23))</f>
        <v>17</v>
      </c>
      <c r="B23" s="323">
        <f t="shared" si="1"/>
        <v>1</v>
      </c>
      <c r="C23" s="323">
        <f t="shared" si="2"/>
        <v>38</v>
      </c>
      <c r="D23" s="321"/>
      <c r="E23" s="312" t="str">
        <f>IF('2.モデル基本給の設計'!$C24="","",'2.モデル基本給の設計'!$C24)</f>
        <v>S-5</v>
      </c>
      <c r="F23" s="313">
        <f>IF('2.モデル基本給の設計'!$D24="","",'2.モデル基本給の設計'!$D24)</f>
        <v>2</v>
      </c>
      <c r="G23" s="318">
        <f>IF('2.モデル基本給の設計'!$E24="","",'2.モデル基本給の設計'!$E24)</f>
        <v>38</v>
      </c>
      <c r="H23" s="67"/>
      <c r="I23" s="75">
        <f t="shared" si="45"/>
        <v>3700</v>
      </c>
      <c r="J23" s="70">
        <f>IF($E23="","",J22+$K22*$F22+$I23)</f>
        <v>356600</v>
      </c>
      <c r="K23" s="67">
        <f>IF($E23="","",$K$19)</f>
        <v>4600</v>
      </c>
      <c r="L23" s="14">
        <f t="shared" si="42"/>
        <v>20</v>
      </c>
      <c r="M23" s="19">
        <f t="shared" si="28"/>
        <v>448600</v>
      </c>
      <c r="N23" s="14">
        <f>IF(G23="","",$N$19)</f>
        <v>55</v>
      </c>
      <c r="O23" s="16">
        <f t="shared" si="24"/>
        <v>0</v>
      </c>
      <c r="P23" s="72">
        <f t="shared" si="25"/>
        <v>2300</v>
      </c>
      <c r="Q23" s="329">
        <f t="shared" si="26"/>
        <v>448600</v>
      </c>
      <c r="R23" s="312" t="str">
        <f t="shared" si="7"/>
        <v>S-5</v>
      </c>
      <c r="S23" s="66" t="str">
        <f t="shared" ref="S23:BH23" si="47">IF(S$5&lt;$G23,"",IF(S$5=$G23,$J23,IF(AND(S$5&gt;$G23,S$5&lt;=$G23+$L23),R23+$K23,IF(AND(S$5&gt;$G23,S$5&lt;=$G23+$L23+$O23),R23+$P23,R23))))</f>
        <v/>
      </c>
      <c r="T23" s="66" t="str">
        <f t="shared" si="47"/>
        <v/>
      </c>
      <c r="U23" s="66" t="str">
        <f t="shared" si="47"/>
        <v/>
      </c>
      <c r="V23" s="66" t="str">
        <f t="shared" si="47"/>
        <v/>
      </c>
      <c r="W23" s="66" t="str">
        <f t="shared" si="47"/>
        <v/>
      </c>
      <c r="X23" s="66" t="str">
        <f t="shared" si="47"/>
        <v/>
      </c>
      <c r="Y23" s="66" t="str">
        <f t="shared" si="47"/>
        <v/>
      </c>
      <c r="Z23" s="66" t="str">
        <f t="shared" si="47"/>
        <v/>
      </c>
      <c r="AA23" s="66" t="str">
        <f t="shared" si="47"/>
        <v/>
      </c>
      <c r="AB23" s="66" t="str">
        <f t="shared" si="47"/>
        <v/>
      </c>
      <c r="AC23" s="66" t="str">
        <f t="shared" si="47"/>
        <v/>
      </c>
      <c r="AD23" s="66" t="str">
        <f t="shared" si="47"/>
        <v/>
      </c>
      <c r="AE23" s="66" t="str">
        <f t="shared" si="47"/>
        <v/>
      </c>
      <c r="AF23" s="66" t="str">
        <f t="shared" si="47"/>
        <v/>
      </c>
      <c r="AG23" s="66" t="str">
        <f t="shared" si="47"/>
        <v/>
      </c>
      <c r="AH23" s="66" t="str">
        <f t="shared" si="47"/>
        <v/>
      </c>
      <c r="AI23" s="66" t="str">
        <f t="shared" si="47"/>
        <v/>
      </c>
      <c r="AJ23" s="66" t="str">
        <f t="shared" si="47"/>
        <v/>
      </c>
      <c r="AK23" s="66" t="str">
        <f t="shared" si="47"/>
        <v/>
      </c>
      <c r="AL23" s="66" t="str">
        <f t="shared" si="47"/>
        <v/>
      </c>
      <c r="AM23" s="66">
        <f t="shared" si="47"/>
        <v>356600</v>
      </c>
      <c r="AN23" s="66">
        <f t="shared" si="47"/>
        <v>361200</v>
      </c>
      <c r="AO23" s="66">
        <f t="shared" si="47"/>
        <v>365800</v>
      </c>
      <c r="AP23" s="66">
        <f t="shared" si="47"/>
        <v>370400</v>
      </c>
      <c r="AQ23" s="66">
        <f t="shared" si="47"/>
        <v>375000</v>
      </c>
      <c r="AR23" s="66">
        <f t="shared" si="47"/>
        <v>379600</v>
      </c>
      <c r="AS23" s="66">
        <f t="shared" si="47"/>
        <v>384200</v>
      </c>
      <c r="AT23" s="66">
        <f t="shared" si="47"/>
        <v>388800</v>
      </c>
      <c r="AU23" s="66">
        <f t="shared" si="47"/>
        <v>393400</v>
      </c>
      <c r="AV23" s="66">
        <f t="shared" si="47"/>
        <v>398000</v>
      </c>
      <c r="AW23" s="66">
        <f t="shared" si="47"/>
        <v>402600</v>
      </c>
      <c r="AX23" s="66">
        <f t="shared" si="47"/>
        <v>407200</v>
      </c>
      <c r="AY23" s="66">
        <f t="shared" si="47"/>
        <v>411800</v>
      </c>
      <c r="AZ23" s="66">
        <f t="shared" si="47"/>
        <v>416400</v>
      </c>
      <c r="BA23" s="66">
        <f t="shared" si="47"/>
        <v>421000</v>
      </c>
      <c r="BB23" s="66">
        <f t="shared" si="47"/>
        <v>425600</v>
      </c>
      <c r="BC23" s="66">
        <f t="shared" si="47"/>
        <v>430200</v>
      </c>
      <c r="BD23" s="66">
        <f t="shared" si="47"/>
        <v>434800</v>
      </c>
      <c r="BE23" s="66">
        <f t="shared" si="47"/>
        <v>439400</v>
      </c>
      <c r="BF23" s="66">
        <f t="shared" si="47"/>
        <v>444000</v>
      </c>
      <c r="BG23" s="66">
        <f t="shared" si="47"/>
        <v>448600</v>
      </c>
      <c r="BH23" s="66">
        <f t="shared" si="47"/>
        <v>448600</v>
      </c>
    </row>
    <row r="24" spans="1:60" ht="20.100000000000001" customHeight="1" thickBot="1">
      <c r="A24" s="323">
        <f>IF($B24=0,"",SUM($B$6:B24))</f>
        <v>18</v>
      </c>
      <c r="B24" s="323">
        <f t="shared" si="1"/>
        <v>1</v>
      </c>
      <c r="C24" s="323">
        <f t="shared" si="2"/>
        <v>40</v>
      </c>
      <c r="D24" s="309" t="str">
        <f>IF('2.モデル基本給の設計'!$B25="","",'2.モデル基本給の設計'!$B25)</f>
        <v>M</v>
      </c>
      <c r="E24" s="314" t="str">
        <f>IF('2.モデル基本給の設計'!$C25="","",'2.モデル基本給の設計'!$C25)</f>
        <v>M-1</v>
      </c>
      <c r="F24" s="315">
        <f>IF('2.モデル基本給の設計'!$D25="","",'2.モデル基本給の設計'!$D25)</f>
        <v>2</v>
      </c>
      <c r="G24" s="314">
        <f>IF('2.モデル基本給の設計'!$E25="","",'2.モデル基本給の設計'!$E25)</f>
        <v>40</v>
      </c>
      <c r="H24" s="69">
        <f>IF('2.モデル基本給の設計'!$M21="","",'2.モデル基本給の設計'!$M21)</f>
        <v>22000</v>
      </c>
      <c r="I24" s="76"/>
      <c r="J24" s="18">
        <f>IF('2.モデル基本給の設計'!$J25="","",'2.モデル基本給の設計'!$J25)</f>
        <v>407000</v>
      </c>
      <c r="K24" s="69">
        <f>IF('2.モデル基本給の設計'!$O26="","",'2.モデル基本給の設計'!$O26)</f>
        <v>5800</v>
      </c>
      <c r="L24" s="69">
        <f>IF('2.モデル基本給の設計'!$P25="","",'2.モデル基本給の設計'!$P25)</f>
        <v>15</v>
      </c>
      <c r="M24" s="13">
        <f t="shared" si="28"/>
        <v>494000</v>
      </c>
      <c r="N24" s="69">
        <f>IF('2.モデル基本給の設計'!$Q25="","",'2.モデル基本給の設計'!$Q25)</f>
        <v>55</v>
      </c>
      <c r="O24" s="13">
        <f t="shared" si="24"/>
        <v>0</v>
      </c>
      <c r="P24" s="71">
        <f t="shared" si="25"/>
        <v>2900</v>
      </c>
      <c r="Q24" s="327">
        <f t="shared" si="26"/>
        <v>494000</v>
      </c>
      <c r="R24" s="314" t="str">
        <f t="shared" si="7"/>
        <v>M-1</v>
      </c>
      <c r="S24" s="66" t="str">
        <f t="shared" ref="S24:BH24" si="48">IF(S$5&lt;$G24,"",IF(S$5=$G24,$J24,IF(AND(S$5&gt;$G24,S$5&lt;=$G24+$L24),R24+$K24,IF(AND(S$5&gt;$G24,S$5&lt;=$G24+$L24+$O24),R24+$P24,R24))))</f>
        <v/>
      </c>
      <c r="T24" s="66" t="str">
        <f t="shared" si="48"/>
        <v/>
      </c>
      <c r="U24" s="66" t="str">
        <f t="shared" si="48"/>
        <v/>
      </c>
      <c r="V24" s="66" t="str">
        <f t="shared" si="48"/>
        <v/>
      </c>
      <c r="W24" s="66" t="str">
        <f t="shared" si="48"/>
        <v/>
      </c>
      <c r="X24" s="66" t="str">
        <f t="shared" si="48"/>
        <v/>
      </c>
      <c r="Y24" s="66" t="str">
        <f t="shared" si="48"/>
        <v/>
      </c>
      <c r="Z24" s="66" t="str">
        <f t="shared" si="48"/>
        <v/>
      </c>
      <c r="AA24" s="66" t="str">
        <f t="shared" si="48"/>
        <v/>
      </c>
      <c r="AB24" s="66" t="str">
        <f t="shared" si="48"/>
        <v/>
      </c>
      <c r="AC24" s="66" t="str">
        <f t="shared" si="48"/>
        <v/>
      </c>
      <c r="AD24" s="66" t="str">
        <f t="shared" si="48"/>
        <v/>
      </c>
      <c r="AE24" s="66" t="str">
        <f t="shared" si="48"/>
        <v/>
      </c>
      <c r="AF24" s="66" t="str">
        <f t="shared" si="48"/>
        <v/>
      </c>
      <c r="AG24" s="66" t="str">
        <f t="shared" si="48"/>
        <v/>
      </c>
      <c r="AH24" s="66" t="str">
        <f t="shared" si="48"/>
        <v/>
      </c>
      <c r="AI24" s="66" t="str">
        <f t="shared" si="48"/>
        <v/>
      </c>
      <c r="AJ24" s="66" t="str">
        <f t="shared" si="48"/>
        <v/>
      </c>
      <c r="AK24" s="66" t="str">
        <f t="shared" si="48"/>
        <v/>
      </c>
      <c r="AL24" s="66" t="str">
        <f t="shared" si="48"/>
        <v/>
      </c>
      <c r="AM24" s="66" t="str">
        <f t="shared" si="48"/>
        <v/>
      </c>
      <c r="AN24" s="66" t="str">
        <f t="shared" si="48"/>
        <v/>
      </c>
      <c r="AO24" s="66">
        <f t="shared" si="48"/>
        <v>407000</v>
      </c>
      <c r="AP24" s="66">
        <f t="shared" si="48"/>
        <v>412800</v>
      </c>
      <c r="AQ24" s="66">
        <f t="shared" si="48"/>
        <v>418600</v>
      </c>
      <c r="AR24" s="66">
        <f t="shared" si="48"/>
        <v>424400</v>
      </c>
      <c r="AS24" s="66">
        <f t="shared" si="48"/>
        <v>430200</v>
      </c>
      <c r="AT24" s="66">
        <f t="shared" si="48"/>
        <v>436000</v>
      </c>
      <c r="AU24" s="66">
        <f t="shared" si="48"/>
        <v>441800</v>
      </c>
      <c r="AV24" s="66">
        <f t="shared" si="48"/>
        <v>447600</v>
      </c>
      <c r="AW24" s="66">
        <f t="shared" si="48"/>
        <v>453400</v>
      </c>
      <c r="AX24" s="66">
        <f t="shared" si="48"/>
        <v>459200</v>
      </c>
      <c r="AY24" s="66">
        <f t="shared" si="48"/>
        <v>465000</v>
      </c>
      <c r="AZ24" s="66">
        <f t="shared" si="48"/>
        <v>470800</v>
      </c>
      <c r="BA24" s="66">
        <f t="shared" si="48"/>
        <v>476600</v>
      </c>
      <c r="BB24" s="66">
        <f t="shared" si="48"/>
        <v>482400</v>
      </c>
      <c r="BC24" s="66">
        <f t="shared" si="48"/>
        <v>488200</v>
      </c>
      <c r="BD24" s="66">
        <f t="shared" si="48"/>
        <v>494000</v>
      </c>
      <c r="BE24" s="66">
        <f t="shared" si="48"/>
        <v>494000</v>
      </c>
      <c r="BF24" s="66">
        <f t="shared" si="48"/>
        <v>494000</v>
      </c>
      <c r="BG24" s="66">
        <f t="shared" si="48"/>
        <v>494000</v>
      </c>
      <c r="BH24" s="66">
        <f t="shared" si="48"/>
        <v>494000</v>
      </c>
    </row>
    <row r="25" spans="1:60" ht="20.100000000000001" customHeight="1" thickBot="1">
      <c r="A25" s="323">
        <f>IF($B25=0,"",SUM($B$6:B25))</f>
        <v>19</v>
      </c>
      <c r="B25" s="323">
        <f t="shared" si="1"/>
        <v>1</v>
      </c>
      <c r="C25" s="323">
        <f t="shared" si="2"/>
        <v>42</v>
      </c>
      <c r="D25" s="320"/>
      <c r="E25" s="310" t="str">
        <f>IF('2.モデル基本給の設計'!$C26="","",'2.モデル基本給の設計'!$C26)</f>
        <v>M-2</v>
      </c>
      <c r="F25" s="311">
        <f>IF('2.モデル基本給の設計'!$D26="","",'2.モデル基本給の設計'!$D26)</f>
        <v>2</v>
      </c>
      <c r="G25" s="310">
        <f>IF('2.モデル基本給の設計'!$E26="","",'2.モデル基本給の設計'!$E26)</f>
        <v>42</v>
      </c>
      <c r="H25" s="67"/>
      <c r="I25" s="69">
        <f>IF('2.モデル基本給の設計'!$N26="","",'2.モデル基本給の設計'!$N26)</f>
        <v>5500</v>
      </c>
      <c r="J25" s="71">
        <f t="shared" ref="J25:J38" si="49">IF($E25="","",J24+$K24*$F24+$I25)</f>
        <v>424100</v>
      </c>
      <c r="K25" s="67">
        <f>IF(E25="","",$K$24)</f>
        <v>5800</v>
      </c>
      <c r="L25" s="14">
        <f>IF(E25="","",$L$24)</f>
        <v>15</v>
      </c>
      <c r="M25" s="14">
        <f t="shared" si="28"/>
        <v>511100</v>
      </c>
      <c r="N25" s="14">
        <f>IF(G25="","",$N$24)</f>
        <v>55</v>
      </c>
      <c r="O25" s="14">
        <f t="shared" si="24"/>
        <v>0</v>
      </c>
      <c r="P25" s="67">
        <f t="shared" si="25"/>
        <v>2900</v>
      </c>
      <c r="Q25" s="328">
        <f t="shared" si="26"/>
        <v>511100</v>
      </c>
      <c r="R25" s="310" t="str">
        <f t="shared" si="7"/>
        <v>M-2</v>
      </c>
      <c r="S25" s="66" t="str">
        <f t="shared" ref="S25:BH25" si="50">IF(S$5&lt;$G25,"",IF(S$5=$G25,$J25,IF(AND(S$5&gt;$G25,S$5&lt;=$G25+$L25),R25+$K25,IF(AND(S$5&gt;$G25,S$5&lt;=$G25+$L25+$O25),R25+$P25,R25))))</f>
        <v/>
      </c>
      <c r="T25" s="66" t="str">
        <f t="shared" si="50"/>
        <v/>
      </c>
      <c r="U25" s="66" t="str">
        <f t="shared" si="50"/>
        <v/>
      </c>
      <c r="V25" s="66" t="str">
        <f t="shared" si="50"/>
        <v/>
      </c>
      <c r="W25" s="66" t="str">
        <f t="shared" si="50"/>
        <v/>
      </c>
      <c r="X25" s="66" t="str">
        <f t="shared" si="50"/>
        <v/>
      </c>
      <c r="Y25" s="66" t="str">
        <f t="shared" si="50"/>
        <v/>
      </c>
      <c r="Z25" s="66" t="str">
        <f t="shared" si="50"/>
        <v/>
      </c>
      <c r="AA25" s="66" t="str">
        <f t="shared" si="50"/>
        <v/>
      </c>
      <c r="AB25" s="66" t="str">
        <f t="shared" si="50"/>
        <v/>
      </c>
      <c r="AC25" s="66" t="str">
        <f t="shared" si="50"/>
        <v/>
      </c>
      <c r="AD25" s="66" t="str">
        <f t="shared" si="50"/>
        <v/>
      </c>
      <c r="AE25" s="66" t="str">
        <f t="shared" si="50"/>
        <v/>
      </c>
      <c r="AF25" s="66" t="str">
        <f t="shared" si="50"/>
        <v/>
      </c>
      <c r="AG25" s="66" t="str">
        <f t="shared" si="50"/>
        <v/>
      </c>
      <c r="AH25" s="66" t="str">
        <f t="shared" si="50"/>
        <v/>
      </c>
      <c r="AI25" s="66" t="str">
        <f t="shared" si="50"/>
        <v/>
      </c>
      <c r="AJ25" s="66" t="str">
        <f t="shared" si="50"/>
        <v/>
      </c>
      <c r="AK25" s="66" t="str">
        <f t="shared" si="50"/>
        <v/>
      </c>
      <c r="AL25" s="66" t="str">
        <f t="shared" si="50"/>
        <v/>
      </c>
      <c r="AM25" s="66" t="str">
        <f t="shared" si="50"/>
        <v/>
      </c>
      <c r="AN25" s="66" t="str">
        <f t="shared" si="50"/>
        <v/>
      </c>
      <c r="AO25" s="66" t="str">
        <f t="shared" si="50"/>
        <v/>
      </c>
      <c r="AP25" s="66" t="str">
        <f t="shared" si="50"/>
        <v/>
      </c>
      <c r="AQ25" s="66">
        <f t="shared" si="50"/>
        <v>424100</v>
      </c>
      <c r="AR25" s="66">
        <f t="shared" si="50"/>
        <v>429900</v>
      </c>
      <c r="AS25" s="66">
        <f t="shared" si="50"/>
        <v>435700</v>
      </c>
      <c r="AT25" s="66">
        <f t="shared" si="50"/>
        <v>441500</v>
      </c>
      <c r="AU25" s="66">
        <f t="shared" si="50"/>
        <v>447300</v>
      </c>
      <c r="AV25" s="66">
        <f t="shared" si="50"/>
        <v>453100</v>
      </c>
      <c r="AW25" s="66">
        <f t="shared" si="50"/>
        <v>458900</v>
      </c>
      <c r="AX25" s="66">
        <f t="shared" si="50"/>
        <v>464700</v>
      </c>
      <c r="AY25" s="66">
        <f t="shared" si="50"/>
        <v>470500</v>
      </c>
      <c r="AZ25" s="66">
        <f t="shared" si="50"/>
        <v>476300</v>
      </c>
      <c r="BA25" s="66">
        <f t="shared" si="50"/>
        <v>482100</v>
      </c>
      <c r="BB25" s="66">
        <f t="shared" si="50"/>
        <v>487900</v>
      </c>
      <c r="BC25" s="66">
        <f t="shared" si="50"/>
        <v>493700</v>
      </c>
      <c r="BD25" s="66">
        <f t="shared" si="50"/>
        <v>499500</v>
      </c>
      <c r="BE25" s="66">
        <f t="shared" si="50"/>
        <v>505300</v>
      </c>
      <c r="BF25" s="66">
        <f t="shared" si="50"/>
        <v>511100</v>
      </c>
      <c r="BG25" s="66">
        <f t="shared" si="50"/>
        <v>511100</v>
      </c>
      <c r="BH25" s="66">
        <f t="shared" si="50"/>
        <v>511100</v>
      </c>
    </row>
    <row r="26" spans="1:60" ht="20.100000000000001" customHeight="1">
      <c r="A26" s="323">
        <f>IF($B26=0,"",SUM($B$6:B26))</f>
        <v>20</v>
      </c>
      <c r="B26" s="323">
        <f t="shared" si="1"/>
        <v>1</v>
      </c>
      <c r="C26" s="323">
        <f t="shared" si="2"/>
        <v>44</v>
      </c>
      <c r="D26" s="320"/>
      <c r="E26" s="310" t="str">
        <f>IF('2.モデル基本給の設計'!$C27="","",'2.モデル基本給の設計'!$C27)</f>
        <v>M-3</v>
      </c>
      <c r="F26" s="311">
        <f>IF('2.モデル基本給の設計'!$D27="","",'2.モデル基本給の設計'!$D27)</f>
        <v>2</v>
      </c>
      <c r="G26" s="310">
        <f>IF('2.モデル基本給の設計'!$E27="","",'2.モデル基本給の設計'!$E27)</f>
        <v>44</v>
      </c>
      <c r="H26" s="67"/>
      <c r="I26" s="15">
        <f>IF($E26="","",$I$20)</f>
        <v>3700</v>
      </c>
      <c r="J26" s="67">
        <f t="shared" si="49"/>
        <v>439400</v>
      </c>
      <c r="K26" s="67">
        <f t="shared" ref="K26:K27" si="51">IF(E26="","",$K$24)</f>
        <v>5800</v>
      </c>
      <c r="L26" s="14">
        <f t="shared" ref="L26:L28" si="52">IF(E26="","",$L$24)</f>
        <v>15</v>
      </c>
      <c r="M26" s="14">
        <f t="shared" si="28"/>
        <v>526400</v>
      </c>
      <c r="N26" s="14">
        <f t="shared" ref="N26:N28" si="53">IF(G26="","",$N$24)</f>
        <v>55</v>
      </c>
      <c r="O26" s="14">
        <f t="shared" si="24"/>
        <v>0</v>
      </c>
      <c r="P26" s="67">
        <f t="shared" si="25"/>
        <v>2900</v>
      </c>
      <c r="Q26" s="328">
        <f t="shared" si="26"/>
        <v>526400</v>
      </c>
      <c r="R26" s="310" t="str">
        <f t="shared" si="7"/>
        <v>M-3</v>
      </c>
      <c r="S26" s="66" t="str">
        <f t="shared" ref="S26:BH26" si="54">IF(S$5&lt;$G26,"",IF(S$5=$G26,$J26,IF(AND(S$5&gt;$G26,S$5&lt;=$G26+$L26),R26+$K26,IF(AND(S$5&gt;$G26,S$5&lt;=$G26+$L26+$O26),R26+$P26,R26))))</f>
        <v/>
      </c>
      <c r="T26" s="66" t="str">
        <f t="shared" si="54"/>
        <v/>
      </c>
      <c r="U26" s="66" t="str">
        <f t="shared" si="54"/>
        <v/>
      </c>
      <c r="V26" s="66" t="str">
        <f t="shared" si="54"/>
        <v/>
      </c>
      <c r="W26" s="66" t="str">
        <f t="shared" si="54"/>
        <v/>
      </c>
      <c r="X26" s="66" t="str">
        <f t="shared" si="54"/>
        <v/>
      </c>
      <c r="Y26" s="66" t="str">
        <f t="shared" si="54"/>
        <v/>
      </c>
      <c r="Z26" s="66" t="str">
        <f t="shared" si="54"/>
        <v/>
      </c>
      <c r="AA26" s="66" t="str">
        <f t="shared" si="54"/>
        <v/>
      </c>
      <c r="AB26" s="66" t="str">
        <f t="shared" si="54"/>
        <v/>
      </c>
      <c r="AC26" s="66" t="str">
        <f t="shared" si="54"/>
        <v/>
      </c>
      <c r="AD26" s="66" t="str">
        <f t="shared" si="54"/>
        <v/>
      </c>
      <c r="AE26" s="66" t="str">
        <f t="shared" si="54"/>
        <v/>
      </c>
      <c r="AF26" s="66" t="str">
        <f t="shared" si="54"/>
        <v/>
      </c>
      <c r="AG26" s="66" t="str">
        <f t="shared" si="54"/>
        <v/>
      </c>
      <c r="AH26" s="66" t="str">
        <f t="shared" si="54"/>
        <v/>
      </c>
      <c r="AI26" s="66" t="str">
        <f t="shared" si="54"/>
        <v/>
      </c>
      <c r="AJ26" s="66" t="str">
        <f t="shared" si="54"/>
        <v/>
      </c>
      <c r="AK26" s="66" t="str">
        <f t="shared" si="54"/>
        <v/>
      </c>
      <c r="AL26" s="66" t="str">
        <f t="shared" si="54"/>
        <v/>
      </c>
      <c r="AM26" s="66" t="str">
        <f t="shared" si="54"/>
        <v/>
      </c>
      <c r="AN26" s="66" t="str">
        <f t="shared" si="54"/>
        <v/>
      </c>
      <c r="AO26" s="66" t="str">
        <f t="shared" si="54"/>
        <v/>
      </c>
      <c r="AP26" s="66" t="str">
        <f t="shared" si="54"/>
        <v/>
      </c>
      <c r="AQ26" s="66" t="str">
        <f t="shared" si="54"/>
        <v/>
      </c>
      <c r="AR26" s="66" t="str">
        <f t="shared" si="54"/>
        <v/>
      </c>
      <c r="AS26" s="66">
        <f t="shared" si="54"/>
        <v>439400</v>
      </c>
      <c r="AT26" s="66">
        <f t="shared" si="54"/>
        <v>445200</v>
      </c>
      <c r="AU26" s="66">
        <f t="shared" si="54"/>
        <v>451000</v>
      </c>
      <c r="AV26" s="66">
        <f t="shared" si="54"/>
        <v>456800</v>
      </c>
      <c r="AW26" s="66">
        <f t="shared" si="54"/>
        <v>462600</v>
      </c>
      <c r="AX26" s="66">
        <f t="shared" si="54"/>
        <v>468400</v>
      </c>
      <c r="AY26" s="66">
        <f t="shared" si="54"/>
        <v>474200</v>
      </c>
      <c r="AZ26" s="66">
        <f t="shared" si="54"/>
        <v>480000</v>
      </c>
      <c r="BA26" s="66">
        <f t="shared" si="54"/>
        <v>485800</v>
      </c>
      <c r="BB26" s="66">
        <f t="shared" si="54"/>
        <v>491600</v>
      </c>
      <c r="BC26" s="66">
        <f t="shared" si="54"/>
        <v>497400</v>
      </c>
      <c r="BD26" s="66">
        <f t="shared" si="54"/>
        <v>503200</v>
      </c>
      <c r="BE26" s="66">
        <f t="shared" si="54"/>
        <v>509000</v>
      </c>
      <c r="BF26" s="66">
        <f t="shared" si="54"/>
        <v>514800</v>
      </c>
      <c r="BG26" s="66">
        <f t="shared" si="54"/>
        <v>520600</v>
      </c>
      <c r="BH26" s="66">
        <f t="shared" si="54"/>
        <v>526400</v>
      </c>
    </row>
    <row r="27" spans="1:60" ht="20.100000000000001" customHeight="1">
      <c r="A27" s="323">
        <f>IF($B27=0,"",SUM($B$6:B27))</f>
        <v>21</v>
      </c>
      <c r="B27" s="323">
        <f t="shared" si="1"/>
        <v>1</v>
      </c>
      <c r="C27" s="323">
        <f t="shared" si="2"/>
        <v>46</v>
      </c>
      <c r="D27" s="320"/>
      <c r="E27" s="310" t="str">
        <f>IF('2.モデル基本給の設計'!$C28="","",'2.モデル基本給の設計'!$C28)</f>
        <v>M-4</v>
      </c>
      <c r="F27" s="311">
        <f>IF('2.モデル基本給の設計'!$D28="","",'2.モデル基本給の設計'!$D28)</f>
        <v>2</v>
      </c>
      <c r="G27" s="310">
        <f>IF('2.モデル基本給の設計'!$E28="","",'2.モデル基本給の設計'!$E28)</f>
        <v>46</v>
      </c>
      <c r="H27" s="68"/>
      <c r="I27" s="15">
        <f t="shared" ref="I27:I28" si="55">IF($E27="","",$I$20)</f>
        <v>3700</v>
      </c>
      <c r="J27" s="67">
        <f t="shared" si="49"/>
        <v>454700</v>
      </c>
      <c r="K27" s="67">
        <f t="shared" si="51"/>
        <v>5800</v>
      </c>
      <c r="L27" s="14">
        <f t="shared" si="52"/>
        <v>15</v>
      </c>
      <c r="M27" s="14">
        <f t="shared" si="28"/>
        <v>541700</v>
      </c>
      <c r="N27" s="14">
        <f t="shared" si="53"/>
        <v>55</v>
      </c>
      <c r="O27" s="14">
        <f t="shared" si="24"/>
        <v>0</v>
      </c>
      <c r="P27" s="67">
        <f t="shared" si="25"/>
        <v>2900</v>
      </c>
      <c r="Q27" s="328">
        <f t="shared" si="26"/>
        <v>541700</v>
      </c>
      <c r="R27" s="310" t="str">
        <f t="shared" si="7"/>
        <v>M-4</v>
      </c>
      <c r="S27" s="66" t="str">
        <f t="shared" ref="S27:BH27" si="56">IF(S$5&lt;$G27,"",IF(S$5=$G27,$J27,IF(AND(S$5&gt;$G27,S$5&lt;=$G27+$L27),R27+$K27,IF(AND(S$5&gt;$G27,S$5&lt;=$G27+$L27+$O27),R27+$P27,R27))))</f>
        <v/>
      </c>
      <c r="T27" s="66" t="str">
        <f t="shared" si="56"/>
        <v/>
      </c>
      <c r="U27" s="66" t="str">
        <f t="shared" si="56"/>
        <v/>
      </c>
      <c r="V27" s="66" t="str">
        <f t="shared" si="56"/>
        <v/>
      </c>
      <c r="W27" s="66" t="str">
        <f t="shared" si="56"/>
        <v/>
      </c>
      <c r="X27" s="66" t="str">
        <f t="shared" si="56"/>
        <v/>
      </c>
      <c r="Y27" s="66" t="str">
        <f t="shared" si="56"/>
        <v/>
      </c>
      <c r="Z27" s="66" t="str">
        <f t="shared" si="56"/>
        <v/>
      </c>
      <c r="AA27" s="66" t="str">
        <f t="shared" si="56"/>
        <v/>
      </c>
      <c r="AB27" s="66" t="str">
        <f t="shared" si="56"/>
        <v/>
      </c>
      <c r="AC27" s="66" t="str">
        <f t="shared" si="56"/>
        <v/>
      </c>
      <c r="AD27" s="66" t="str">
        <f t="shared" si="56"/>
        <v/>
      </c>
      <c r="AE27" s="66" t="str">
        <f t="shared" si="56"/>
        <v/>
      </c>
      <c r="AF27" s="66" t="str">
        <f t="shared" si="56"/>
        <v/>
      </c>
      <c r="AG27" s="66" t="str">
        <f t="shared" si="56"/>
        <v/>
      </c>
      <c r="AH27" s="66" t="str">
        <f t="shared" si="56"/>
        <v/>
      </c>
      <c r="AI27" s="66" t="str">
        <f t="shared" si="56"/>
        <v/>
      </c>
      <c r="AJ27" s="66" t="str">
        <f t="shared" si="56"/>
        <v/>
      </c>
      <c r="AK27" s="66" t="str">
        <f t="shared" si="56"/>
        <v/>
      </c>
      <c r="AL27" s="66" t="str">
        <f t="shared" si="56"/>
        <v/>
      </c>
      <c r="AM27" s="66" t="str">
        <f t="shared" si="56"/>
        <v/>
      </c>
      <c r="AN27" s="66" t="str">
        <f t="shared" si="56"/>
        <v/>
      </c>
      <c r="AO27" s="66" t="str">
        <f t="shared" si="56"/>
        <v/>
      </c>
      <c r="AP27" s="66" t="str">
        <f t="shared" si="56"/>
        <v/>
      </c>
      <c r="AQ27" s="66" t="str">
        <f t="shared" si="56"/>
        <v/>
      </c>
      <c r="AR27" s="66" t="str">
        <f t="shared" si="56"/>
        <v/>
      </c>
      <c r="AS27" s="66" t="str">
        <f t="shared" si="56"/>
        <v/>
      </c>
      <c r="AT27" s="66" t="str">
        <f t="shared" si="56"/>
        <v/>
      </c>
      <c r="AU27" s="66">
        <f t="shared" si="56"/>
        <v>454700</v>
      </c>
      <c r="AV27" s="66">
        <f t="shared" si="56"/>
        <v>460500</v>
      </c>
      <c r="AW27" s="66">
        <f t="shared" si="56"/>
        <v>466300</v>
      </c>
      <c r="AX27" s="66">
        <f t="shared" si="56"/>
        <v>472100</v>
      </c>
      <c r="AY27" s="66">
        <f t="shared" si="56"/>
        <v>477900</v>
      </c>
      <c r="AZ27" s="66">
        <f t="shared" si="56"/>
        <v>483700</v>
      </c>
      <c r="BA27" s="66">
        <f t="shared" si="56"/>
        <v>489500</v>
      </c>
      <c r="BB27" s="66">
        <f t="shared" si="56"/>
        <v>495300</v>
      </c>
      <c r="BC27" s="66">
        <f t="shared" si="56"/>
        <v>501100</v>
      </c>
      <c r="BD27" s="66">
        <f t="shared" si="56"/>
        <v>506900</v>
      </c>
      <c r="BE27" s="66">
        <f t="shared" si="56"/>
        <v>512700</v>
      </c>
      <c r="BF27" s="66">
        <f t="shared" si="56"/>
        <v>518500</v>
      </c>
      <c r="BG27" s="66">
        <f t="shared" si="56"/>
        <v>524300</v>
      </c>
      <c r="BH27" s="66">
        <f t="shared" si="56"/>
        <v>530100</v>
      </c>
    </row>
    <row r="28" spans="1:60" ht="20.100000000000001" customHeight="1" thickBot="1">
      <c r="A28" s="323" t="str">
        <f>IF($B28=0,"",SUM($B$6:B28))</f>
        <v/>
      </c>
      <c r="B28" s="323">
        <f t="shared" si="1"/>
        <v>0</v>
      </c>
      <c r="C28" s="323" t="str">
        <f t="shared" si="2"/>
        <v/>
      </c>
      <c r="D28" s="321"/>
      <c r="E28" s="312" t="str">
        <f>IF('2.モデル基本給の設計'!$C29="","",'2.モデル基本給の設計'!$C29)</f>
        <v/>
      </c>
      <c r="F28" s="313" t="str">
        <f>IF('2.モデル基本給の設計'!$D29="","",'2.モデル基本給の設計'!$D29)</f>
        <v/>
      </c>
      <c r="G28" s="318" t="str">
        <f>IF('2.モデル基本給の設計'!$E29="","",'2.モデル基本給の設計'!$E29)</f>
        <v/>
      </c>
      <c r="H28" s="67"/>
      <c r="I28" s="75" t="str">
        <f t="shared" si="55"/>
        <v/>
      </c>
      <c r="J28" s="70" t="str">
        <f t="shared" si="49"/>
        <v/>
      </c>
      <c r="K28" s="67" t="str">
        <f>IF(E28="","",$K$24)</f>
        <v/>
      </c>
      <c r="L28" s="14" t="str">
        <f t="shared" si="52"/>
        <v/>
      </c>
      <c r="M28" s="19" t="str">
        <f t="shared" si="28"/>
        <v/>
      </c>
      <c r="N28" s="75" t="str">
        <f t="shared" si="53"/>
        <v/>
      </c>
      <c r="O28" s="16" t="str">
        <f t="shared" si="24"/>
        <v/>
      </c>
      <c r="P28" s="319" t="str">
        <f t="shared" si="25"/>
        <v/>
      </c>
      <c r="Q28" s="329" t="str">
        <f t="shared" si="26"/>
        <v/>
      </c>
      <c r="R28" s="312" t="str">
        <f t="shared" si="7"/>
        <v/>
      </c>
      <c r="S28" s="66" t="str">
        <f t="shared" ref="S28:BH28" si="57">IF(S$5&lt;$G28,"",IF(S$5=$G28,$J28,IF(AND(S$5&gt;$G28,S$5&lt;=$G28+$L28),R28+$K28,IF(AND(S$5&gt;$G28,S$5&lt;=$G28+$L28+$O28),R28+$P28,R28))))</f>
        <v/>
      </c>
      <c r="T28" s="66" t="str">
        <f t="shared" si="57"/>
        <v/>
      </c>
      <c r="U28" s="66" t="str">
        <f t="shared" si="57"/>
        <v/>
      </c>
      <c r="V28" s="66" t="str">
        <f t="shared" si="57"/>
        <v/>
      </c>
      <c r="W28" s="66" t="str">
        <f t="shared" si="57"/>
        <v/>
      </c>
      <c r="X28" s="66" t="str">
        <f t="shared" si="57"/>
        <v/>
      </c>
      <c r="Y28" s="66" t="str">
        <f t="shared" si="57"/>
        <v/>
      </c>
      <c r="Z28" s="66" t="str">
        <f t="shared" si="57"/>
        <v/>
      </c>
      <c r="AA28" s="66" t="str">
        <f t="shared" si="57"/>
        <v/>
      </c>
      <c r="AB28" s="66" t="str">
        <f t="shared" si="57"/>
        <v/>
      </c>
      <c r="AC28" s="66" t="str">
        <f t="shared" si="57"/>
        <v/>
      </c>
      <c r="AD28" s="66" t="str">
        <f t="shared" si="57"/>
        <v/>
      </c>
      <c r="AE28" s="66" t="str">
        <f t="shared" si="57"/>
        <v/>
      </c>
      <c r="AF28" s="66" t="str">
        <f t="shared" si="57"/>
        <v/>
      </c>
      <c r="AG28" s="66" t="str">
        <f t="shared" si="57"/>
        <v/>
      </c>
      <c r="AH28" s="66" t="str">
        <f t="shared" si="57"/>
        <v/>
      </c>
      <c r="AI28" s="66" t="str">
        <f t="shared" si="57"/>
        <v/>
      </c>
      <c r="AJ28" s="66" t="str">
        <f t="shared" si="57"/>
        <v/>
      </c>
      <c r="AK28" s="66" t="str">
        <f t="shared" si="57"/>
        <v/>
      </c>
      <c r="AL28" s="66" t="str">
        <f t="shared" si="57"/>
        <v/>
      </c>
      <c r="AM28" s="66" t="str">
        <f t="shared" si="57"/>
        <v/>
      </c>
      <c r="AN28" s="66" t="str">
        <f t="shared" si="57"/>
        <v/>
      </c>
      <c r="AO28" s="66" t="str">
        <f t="shared" si="57"/>
        <v/>
      </c>
      <c r="AP28" s="66" t="str">
        <f t="shared" si="57"/>
        <v/>
      </c>
      <c r="AQ28" s="66" t="str">
        <f t="shared" si="57"/>
        <v/>
      </c>
      <c r="AR28" s="66" t="str">
        <f t="shared" si="57"/>
        <v/>
      </c>
      <c r="AS28" s="66" t="str">
        <f t="shared" si="57"/>
        <v/>
      </c>
      <c r="AT28" s="66" t="str">
        <f t="shared" si="57"/>
        <v/>
      </c>
      <c r="AU28" s="66" t="str">
        <f t="shared" si="57"/>
        <v/>
      </c>
      <c r="AV28" s="66" t="str">
        <f t="shared" si="57"/>
        <v/>
      </c>
      <c r="AW28" s="66" t="str">
        <f t="shared" si="57"/>
        <v/>
      </c>
      <c r="AX28" s="66" t="str">
        <f t="shared" si="57"/>
        <v/>
      </c>
      <c r="AY28" s="66" t="str">
        <f t="shared" si="57"/>
        <v/>
      </c>
      <c r="AZ28" s="66" t="str">
        <f t="shared" si="57"/>
        <v/>
      </c>
      <c r="BA28" s="66" t="str">
        <f t="shared" si="57"/>
        <v/>
      </c>
      <c r="BB28" s="66" t="str">
        <f t="shared" si="57"/>
        <v/>
      </c>
      <c r="BC28" s="66" t="str">
        <f t="shared" si="57"/>
        <v/>
      </c>
      <c r="BD28" s="66" t="str">
        <f t="shared" si="57"/>
        <v/>
      </c>
      <c r="BE28" s="66" t="str">
        <f t="shared" si="57"/>
        <v/>
      </c>
      <c r="BF28" s="66" t="str">
        <f t="shared" si="57"/>
        <v/>
      </c>
      <c r="BG28" s="66" t="str">
        <f t="shared" si="57"/>
        <v/>
      </c>
      <c r="BH28" s="66" t="str">
        <f t="shared" si="57"/>
        <v/>
      </c>
    </row>
    <row r="29" spans="1:60" ht="20.100000000000001" customHeight="1" thickBot="1">
      <c r="A29" s="323">
        <f>IF($B29=0,"",SUM($B$6:B29))</f>
        <v>22</v>
      </c>
      <c r="B29" s="323">
        <f t="shared" si="1"/>
        <v>1</v>
      </c>
      <c r="C29" s="323">
        <f t="shared" si="2"/>
        <v>48</v>
      </c>
      <c r="D29" s="309" t="str">
        <f>IF('2.モデル基本給の設計'!$B30="","",'2.モデル基本給の設計'!$B30)</f>
        <v>E</v>
      </c>
      <c r="E29" s="314" t="str">
        <f>IF('2.モデル基本給の設計'!$C30="","",'2.モデル基本給の設計'!$C30)</f>
        <v>E-1</v>
      </c>
      <c r="F29" s="315">
        <f>IF('2.モデル基本給の設計'!$D30="","",'2.モデル基本給の設計'!$D30)</f>
        <v>2</v>
      </c>
      <c r="G29" s="314">
        <f>IF('2.モデル基本給の設計'!$E30="","",'2.モデル基本給の設計'!$E30)</f>
        <v>48</v>
      </c>
      <c r="H29" s="69">
        <f>IF('2.モデル基本給の設計'!$M26="","",'2.モデル基本給の設計'!$M26)</f>
        <v>28000</v>
      </c>
      <c r="I29" s="76"/>
      <c r="J29" s="18">
        <f>IF('2.モデル基本給の設計'!$J30="","",'2.モデル基本給の設計'!$J30)</f>
        <v>520000</v>
      </c>
      <c r="K29" s="69">
        <f>IF('2.モデル基本給の設計'!$O31="","",'2.モデル基本給の設計'!$O31)</f>
        <v>6400</v>
      </c>
      <c r="L29" s="69">
        <f>IF('2.モデル基本給の設計'!$P30="","",'2.モデル基本給の設計'!$P30)</f>
        <v>15</v>
      </c>
      <c r="M29" s="13">
        <f t="shared" si="28"/>
        <v>616000</v>
      </c>
      <c r="N29" s="69">
        <f>IF('2.モデル基本給の設計'!$Q30="","",'2.モデル基本給の設計'!$Q30)</f>
        <v>55</v>
      </c>
      <c r="O29" s="13">
        <f t="shared" si="24"/>
        <v>0</v>
      </c>
      <c r="P29" s="65">
        <f t="shared" si="25"/>
        <v>3200</v>
      </c>
      <c r="Q29" s="327">
        <f t="shared" si="26"/>
        <v>616000</v>
      </c>
      <c r="R29" s="314" t="str">
        <f t="shared" si="7"/>
        <v>E-1</v>
      </c>
      <c r="S29" s="66" t="str">
        <f t="shared" ref="S29:BH29" si="58">IF(S$5&lt;$G29,"",IF(S$5=$G29,$J29,IF(AND(S$5&gt;$G29,S$5&lt;=$G29+$L29),R29+$K29,IF(AND(S$5&gt;$G29,S$5&lt;=$G29+$L29+$O29),R29+$P29,R29))))</f>
        <v/>
      </c>
      <c r="T29" s="66" t="str">
        <f t="shared" si="58"/>
        <v/>
      </c>
      <c r="U29" s="66" t="str">
        <f t="shared" si="58"/>
        <v/>
      </c>
      <c r="V29" s="66" t="str">
        <f t="shared" si="58"/>
        <v/>
      </c>
      <c r="W29" s="66" t="str">
        <f t="shared" si="58"/>
        <v/>
      </c>
      <c r="X29" s="66" t="str">
        <f t="shared" si="58"/>
        <v/>
      </c>
      <c r="Y29" s="66" t="str">
        <f t="shared" si="58"/>
        <v/>
      </c>
      <c r="Z29" s="66" t="str">
        <f t="shared" si="58"/>
        <v/>
      </c>
      <c r="AA29" s="66" t="str">
        <f t="shared" si="58"/>
        <v/>
      </c>
      <c r="AB29" s="66" t="str">
        <f t="shared" si="58"/>
        <v/>
      </c>
      <c r="AC29" s="66" t="str">
        <f t="shared" si="58"/>
        <v/>
      </c>
      <c r="AD29" s="66" t="str">
        <f t="shared" si="58"/>
        <v/>
      </c>
      <c r="AE29" s="66" t="str">
        <f t="shared" si="58"/>
        <v/>
      </c>
      <c r="AF29" s="66" t="str">
        <f t="shared" si="58"/>
        <v/>
      </c>
      <c r="AG29" s="66" t="str">
        <f t="shared" si="58"/>
        <v/>
      </c>
      <c r="AH29" s="66" t="str">
        <f t="shared" si="58"/>
        <v/>
      </c>
      <c r="AI29" s="66" t="str">
        <f t="shared" si="58"/>
        <v/>
      </c>
      <c r="AJ29" s="66" t="str">
        <f t="shared" si="58"/>
        <v/>
      </c>
      <c r="AK29" s="66" t="str">
        <f t="shared" si="58"/>
        <v/>
      </c>
      <c r="AL29" s="66" t="str">
        <f t="shared" si="58"/>
        <v/>
      </c>
      <c r="AM29" s="66" t="str">
        <f t="shared" si="58"/>
        <v/>
      </c>
      <c r="AN29" s="66" t="str">
        <f t="shared" si="58"/>
        <v/>
      </c>
      <c r="AO29" s="66" t="str">
        <f t="shared" si="58"/>
        <v/>
      </c>
      <c r="AP29" s="66" t="str">
        <f t="shared" si="58"/>
        <v/>
      </c>
      <c r="AQ29" s="66" t="str">
        <f t="shared" si="58"/>
        <v/>
      </c>
      <c r="AR29" s="66" t="str">
        <f t="shared" si="58"/>
        <v/>
      </c>
      <c r="AS29" s="66" t="str">
        <f t="shared" si="58"/>
        <v/>
      </c>
      <c r="AT29" s="66" t="str">
        <f t="shared" si="58"/>
        <v/>
      </c>
      <c r="AU29" s="66" t="str">
        <f t="shared" si="58"/>
        <v/>
      </c>
      <c r="AV29" s="66" t="str">
        <f t="shared" si="58"/>
        <v/>
      </c>
      <c r="AW29" s="66">
        <f t="shared" si="58"/>
        <v>520000</v>
      </c>
      <c r="AX29" s="66">
        <f t="shared" si="58"/>
        <v>526400</v>
      </c>
      <c r="AY29" s="66">
        <f t="shared" si="58"/>
        <v>532800</v>
      </c>
      <c r="AZ29" s="66">
        <f t="shared" si="58"/>
        <v>539200</v>
      </c>
      <c r="BA29" s="66">
        <f t="shared" si="58"/>
        <v>545600</v>
      </c>
      <c r="BB29" s="66">
        <f t="shared" si="58"/>
        <v>552000</v>
      </c>
      <c r="BC29" s="66">
        <f t="shared" si="58"/>
        <v>558400</v>
      </c>
      <c r="BD29" s="66">
        <f t="shared" si="58"/>
        <v>564800</v>
      </c>
      <c r="BE29" s="66">
        <f t="shared" si="58"/>
        <v>571200</v>
      </c>
      <c r="BF29" s="66">
        <f t="shared" si="58"/>
        <v>577600</v>
      </c>
      <c r="BG29" s="66">
        <f t="shared" si="58"/>
        <v>584000</v>
      </c>
      <c r="BH29" s="66">
        <f t="shared" si="58"/>
        <v>590400</v>
      </c>
    </row>
    <row r="30" spans="1:60" ht="20.100000000000001" customHeight="1" thickBot="1">
      <c r="A30" s="323">
        <f>IF($B30=0,"",SUM($B$6:B30))</f>
        <v>23</v>
      </c>
      <c r="B30" s="323">
        <f t="shared" si="1"/>
        <v>1</v>
      </c>
      <c r="C30" s="323">
        <f t="shared" si="2"/>
        <v>50</v>
      </c>
      <c r="D30" s="320"/>
      <c r="E30" s="310" t="str">
        <f>IF('2.モデル基本給の設計'!$C31="","",'2.モデル基本給の設計'!$C31)</f>
        <v>E-2</v>
      </c>
      <c r="F30" s="311">
        <f>IF('2.モデル基本給の設計'!$D31="","",'2.モデル基本給の設計'!$D31)</f>
        <v>2</v>
      </c>
      <c r="G30" s="310">
        <f>IF('2.モデル基本給の設計'!$E31="","",'2.モデル基本給の設計'!$E31)</f>
        <v>50</v>
      </c>
      <c r="H30" s="67"/>
      <c r="I30" s="69">
        <f>IF('2.モデル基本給の設計'!$N31="","",'2.モデル基本給の設計'!$N31)</f>
        <v>6100</v>
      </c>
      <c r="J30" s="71">
        <f t="shared" si="49"/>
        <v>538900</v>
      </c>
      <c r="K30" s="67">
        <f>IF(E30="","",$K$29)</f>
        <v>6400</v>
      </c>
      <c r="L30" s="14">
        <f>IF(E30="","",$L$29)</f>
        <v>15</v>
      </c>
      <c r="M30" s="14">
        <f t="shared" si="28"/>
        <v>634900</v>
      </c>
      <c r="N30" s="14">
        <f>IF(G30="","",$N$29)</f>
        <v>55</v>
      </c>
      <c r="O30" s="14">
        <f t="shared" si="24"/>
        <v>0</v>
      </c>
      <c r="P30" s="67">
        <f t="shared" si="25"/>
        <v>3200</v>
      </c>
      <c r="Q30" s="328">
        <f t="shared" si="26"/>
        <v>634900</v>
      </c>
      <c r="R30" s="310" t="str">
        <f t="shared" si="7"/>
        <v>E-2</v>
      </c>
      <c r="S30" s="66" t="str">
        <f t="shared" ref="S30:BH30" si="59">IF(S$5&lt;$G30,"",IF(S$5=$G30,$J30,IF(AND(S$5&gt;$G30,S$5&lt;=$G30+$L30),R30+$K30,IF(AND(S$5&gt;$G30,S$5&lt;=$G30+$L30+$O30),R30+$P30,R30))))</f>
        <v/>
      </c>
      <c r="T30" s="66" t="str">
        <f t="shared" si="59"/>
        <v/>
      </c>
      <c r="U30" s="66" t="str">
        <f t="shared" si="59"/>
        <v/>
      </c>
      <c r="V30" s="66" t="str">
        <f t="shared" si="59"/>
        <v/>
      </c>
      <c r="W30" s="66" t="str">
        <f t="shared" si="59"/>
        <v/>
      </c>
      <c r="X30" s="66" t="str">
        <f t="shared" si="59"/>
        <v/>
      </c>
      <c r="Y30" s="66" t="str">
        <f t="shared" si="59"/>
        <v/>
      </c>
      <c r="Z30" s="66" t="str">
        <f t="shared" si="59"/>
        <v/>
      </c>
      <c r="AA30" s="66" t="str">
        <f t="shared" si="59"/>
        <v/>
      </c>
      <c r="AB30" s="66" t="str">
        <f t="shared" si="59"/>
        <v/>
      </c>
      <c r="AC30" s="66" t="str">
        <f t="shared" si="59"/>
        <v/>
      </c>
      <c r="AD30" s="66" t="str">
        <f t="shared" si="59"/>
        <v/>
      </c>
      <c r="AE30" s="66" t="str">
        <f t="shared" si="59"/>
        <v/>
      </c>
      <c r="AF30" s="66" t="str">
        <f t="shared" si="59"/>
        <v/>
      </c>
      <c r="AG30" s="66" t="str">
        <f t="shared" si="59"/>
        <v/>
      </c>
      <c r="AH30" s="66" t="str">
        <f t="shared" si="59"/>
        <v/>
      </c>
      <c r="AI30" s="66" t="str">
        <f t="shared" si="59"/>
        <v/>
      </c>
      <c r="AJ30" s="66" t="str">
        <f t="shared" si="59"/>
        <v/>
      </c>
      <c r="AK30" s="66" t="str">
        <f t="shared" si="59"/>
        <v/>
      </c>
      <c r="AL30" s="66" t="str">
        <f t="shared" si="59"/>
        <v/>
      </c>
      <c r="AM30" s="66" t="str">
        <f t="shared" si="59"/>
        <v/>
      </c>
      <c r="AN30" s="66" t="str">
        <f t="shared" si="59"/>
        <v/>
      </c>
      <c r="AO30" s="66" t="str">
        <f t="shared" si="59"/>
        <v/>
      </c>
      <c r="AP30" s="66" t="str">
        <f t="shared" si="59"/>
        <v/>
      </c>
      <c r="AQ30" s="66" t="str">
        <f t="shared" si="59"/>
        <v/>
      </c>
      <c r="AR30" s="66" t="str">
        <f t="shared" si="59"/>
        <v/>
      </c>
      <c r="AS30" s="66" t="str">
        <f t="shared" si="59"/>
        <v/>
      </c>
      <c r="AT30" s="66" t="str">
        <f t="shared" si="59"/>
        <v/>
      </c>
      <c r="AU30" s="66" t="str">
        <f t="shared" si="59"/>
        <v/>
      </c>
      <c r="AV30" s="66" t="str">
        <f t="shared" si="59"/>
        <v/>
      </c>
      <c r="AW30" s="66" t="str">
        <f t="shared" si="59"/>
        <v/>
      </c>
      <c r="AX30" s="66" t="str">
        <f t="shared" si="59"/>
        <v/>
      </c>
      <c r="AY30" s="66">
        <f t="shared" si="59"/>
        <v>538900</v>
      </c>
      <c r="AZ30" s="66">
        <f t="shared" si="59"/>
        <v>545300</v>
      </c>
      <c r="BA30" s="66">
        <f t="shared" si="59"/>
        <v>551700</v>
      </c>
      <c r="BB30" s="66">
        <f t="shared" si="59"/>
        <v>558100</v>
      </c>
      <c r="BC30" s="66">
        <f t="shared" si="59"/>
        <v>564500</v>
      </c>
      <c r="BD30" s="66">
        <f t="shared" si="59"/>
        <v>570900</v>
      </c>
      <c r="BE30" s="66">
        <f t="shared" si="59"/>
        <v>577300</v>
      </c>
      <c r="BF30" s="66">
        <f t="shared" si="59"/>
        <v>583700</v>
      </c>
      <c r="BG30" s="66">
        <f t="shared" si="59"/>
        <v>590100</v>
      </c>
      <c r="BH30" s="66">
        <f t="shared" si="59"/>
        <v>596500</v>
      </c>
    </row>
    <row r="31" spans="1:60" ht="20.100000000000001" customHeight="1">
      <c r="A31" s="323">
        <f>IF($B31=0,"",SUM($B$6:B31))</f>
        <v>24</v>
      </c>
      <c r="B31" s="323">
        <f t="shared" si="1"/>
        <v>1</v>
      </c>
      <c r="C31" s="323">
        <f t="shared" si="2"/>
        <v>52</v>
      </c>
      <c r="D31" s="320"/>
      <c r="E31" s="310" t="str">
        <f>IF('2.モデル基本給の設計'!$C32="","",'2.モデル基本給の設計'!$C32)</f>
        <v>E-3</v>
      </c>
      <c r="F31" s="311" t="str">
        <f>IF('2.モデル基本給の設計'!$D32="","",'2.モデル基本給の設計'!$D32)</f>
        <v>－</v>
      </c>
      <c r="G31" s="310">
        <f>IF('2.モデル基本給の設計'!$E32="","",'2.モデル基本給の設計'!$E32)</f>
        <v>52</v>
      </c>
      <c r="H31" s="67"/>
      <c r="I31" s="15">
        <f>IF($E31="","",$I$30)</f>
        <v>6100</v>
      </c>
      <c r="J31" s="67">
        <f t="shared" si="49"/>
        <v>557800</v>
      </c>
      <c r="K31" s="67">
        <f t="shared" ref="K31:K33" si="60">IF(E31="","",$K$29)</f>
        <v>6400</v>
      </c>
      <c r="L31" s="14">
        <f t="shared" ref="L31:L33" si="61">IF(E31="","",$L$29)</f>
        <v>15</v>
      </c>
      <c r="M31" s="14">
        <f t="shared" si="28"/>
        <v>653800</v>
      </c>
      <c r="N31" s="14">
        <f t="shared" ref="N31:N33" si="62">IF(G31="","",$N$29)</f>
        <v>55</v>
      </c>
      <c r="O31" s="14">
        <f t="shared" si="24"/>
        <v>0</v>
      </c>
      <c r="P31" s="67">
        <f t="shared" si="25"/>
        <v>3200</v>
      </c>
      <c r="Q31" s="328">
        <f t="shared" si="26"/>
        <v>653800</v>
      </c>
      <c r="R31" s="310" t="str">
        <f t="shared" si="7"/>
        <v>E-3</v>
      </c>
      <c r="S31" s="66" t="str">
        <f t="shared" ref="S31:BH31" si="63">IF(S$5&lt;$G31,"",IF(S$5=$G31,$J31,IF(AND(S$5&gt;$G31,S$5&lt;=$G31+$L31),R31+$K31,IF(AND(S$5&gt;$G31,S$5&lt;=$G31+$L31+$O31),R31+$P31,R31))))</f>
        <v/>
      </c>
      <c r="T31" s="66" t="str">
        <f t="shared" si="63"/>
        <v/>
      </c>
      <c r="U31" s="66" t="str">
        <f t="shared" si="63"/>
        <v/>
      </c>
      <c r="V31" s="66" t="str">
        <f t="shared" si="63"/>
        <v/>
      </c>
      <c r="W31" s="66" t="str">
        <f t="shared" si="63"/>
        <v/>
      </c>
      <c r="X31" s="66" t="str">
        <f t="shared" si="63"/>
        <v/>
      </c>
      <c r="Y31" s="66" t="str">
        <f t="shared" si="63"/>
        <v/>
      </c>
      <c r="Z31" s="66" t="str">
        <f t="shared" si="63"/>
        <v/>
      </c>
      <c r="AA31" s="66" t="str">
        <f t="shared" si="63"/>
        <v/>
      </c>
      <c r="AB31" s="66" t="str">
        <f t="shared" si="63"/>
        <v/>
      </c>
      <c r="AC31" s="66" t="str">
        <f t="shared" si="63"/>
        <v/>
      </c>
      <c r="AD31" s="66" t="str">
        <f t="shared" si="63"/>
        <v/>
      </c>
      <c r="AE31" s="66" t="str">
        <f t="shared" si="63"/>
        <v/>
      </c>
      <c r="AF31" s="66" t="str">
        <f t="shared" si="63"/>
        <v/>
      </c>
      <c r="AG31" s="66" t="str">
        <f t="shared" si="63"/>
        <v/>
      </c>
      <c r="AH31" s="66" t="str">
        <f t="shared" si="63"/>
        <v/>
      </c>
      <c r="AI31" s="66" t="str">
        <f t="shared" si="63"/>
        <v/>
      </c>
      <c r="AJ31" s="66" t="str">
        <f t="shared" si="63"/>
        <v/>
      </c>
      <c r="AK31" s="66" t="str">
        <f t="shared" si="63"/>
        <v/>
      </c>
      <c r="AL31" s="66" t="str">
        <f t="shared" si="63"/>
        <v/>
      </c>
      <c r="AM31" s="66" t="str">
        <f t="shared" si="63"/>
        <v/>
      </c>
      <c r="AN31" s="66" t="str">
        <f t="shared" si="63"/>
        <v/>
      </c>
      <c r="AO31" s="66" t="str">
        <f t="shared" si="63"/>
        <v/>
      </c>
      <c r="AP31" s="66" t="str">
        <f t="shared" si="63"/>
        <v/>
      </c>
      <c r="AQ31" s="66" t="str">
        <f t="shared" si="63"/>
        <v/>
      </c>
      <c r="AR31" s="66" t="str">
        <f t="shared" si="63"/>
        <v/>
      </c>
      <c r="AS31" s="66" t="str">
        <f t="shared" si="63"/>
        <v/>
      </c>
      <c r="AT31" s="66" t="str">
        <f t="shared" si="63"/>
        <v/>
      </c>
      <c r="AU31" s="66" t="str">
        <f t="shared" si="63"/>
        <v/>
      </c>
      <c r="AV31" s="66" t="str">
        <f t="shared" si="63"/>
        <v/>
      </c>
      <c r="AW31" s="66" t="str">
        <f t="shared" si="63"/>
        <v/>
      </c>
      <c r="AX31" s="66" t="str">
        <f t="shared" si="63"/>
        <v/>
      </c>
      <c r="AY31" s="66" t="str">
        <f t="shared" si="63"/>
        <v/>
      </c>
      <c r="AZ31" s="66" t="str">
        <f t="shared" si="63"/>
        <v/>
      </c>
      <c r="BA31" s="66">
        <f t="shared" si="63"/>
        <v>557800</v>
      </c>
      <c r="BB31" s="66">
        <f t="shared" si="63"/>
        <v>564200</v>
      </c>
      <c r="BC31" s="66">
        <f t="shared" si="63"/>
        <v>570600</v>
      </c>
      <c r="BD31" s="66">
        <f t="shared" si="63"/>
        <v>577000</v>
      </c>
      <c r="BE31" s="66">
        <f t="shared" si="63"/>
        <v>583400</v>
      </c>
      <c r="BF31" s="66">
        <f t="shared" si="63"/>
        <v>589800</v>
      </c>
      <c r="BG31" s="66">
        <f t="shared" si="63"/>
        <v>596200</v>
      </c>
      <c r="BH31" s="66">
        <f t="shared" si="63"/>
        <v>602600</v>
      </c>
    </row>
    <row r="32" spans="1:60" ht="20.100000000000001" customHeight="1">
      <c r="A32" s="323" t="str">
        <f>IF($B32=0,"",SUM($B$6:B32))</f>
        <v/>
      </c>
      <c r="B32" s="323">
        <f t="shared" si="1"/>
        <v>0</v>
      </c>
      <c r="C32" s="323" t="str">
        <f t="shared" si="2"/>
        <v/>
      </c>
      <c r="D32" s="320"/>
      <c r="E32" s="310" t="str">
        <f>IF('2.モデル基本給の設計'!$C33="","",'2.モデル基本給の設計'!$C33)</f>
        <v/>
      </c>
      <c r="F32" s="311" t="str">
        <f>IF('2.モデル基本給の設計'!$D33="","",'2.モデル基本給の設計'!$D33)</f>
        <v/>
      </c>
      <c r="G32" s="310" t="str">
        <f>IF('2.モデル基本給の設計'!$E33="","",'2.モデル基本給の設計'!$E33)</f>
        <v/>
      </c>
      <c r="H32" s="68"/>
      <c r="I32" s="15" t="str">
        <f t="shared" ref="I32:I33" si="64">IF($E32="","",$I$30)</f>
        <v/>
      </c>
      <c r="J32" s="67" t="str">
        <f t="shared" si="49"/>
        <v/>
      </c>
      <c r="K32" s="67" t="str">
        <f t="shared" si="60"/>
        <v/>
      </c>
      <c r="L32" s="14" t="str">
        <f t="shared" si="61"/>
        <v/>
      </c>
      <c r="M32" s="14" t="str">
        <f t="shared" si="28"/>
        <v/>
      </c>
      <c r="N32" s="14" t="str">
        <f t="shared" si="62"/>
        <v/>
      </c>
      <c r="O32" s="14" t="str">
        <f t="shared" si="24"/>
        <v/>
      </c>
      <c r="P32" s="67" t="str">
        <f t="shared" si="25"/>
        <v/>
      </c>
      <c r="Q32" s="328" t="str">
        <f t="shared" si="26"/>
        <v/>
      </c>
      <c r="R32" s="310" t="str">
        <f t="shared" si="7"/>
        <v/>
      </c>
      <c r="S32" s="66" t="str">
        <f t="shared" ref="S32:BH32" si="65">IF(S$5&lt;$G32,"",IF(S$5=$G32,$J32,IF(AND(S$5&gt;$G32,S$5&lt;=$G32+$L32),R32+$K32,IF(AND(S$5&gt;$G32,S$5&lt;=$G32+$L32+$O32),R32+$P32,R32))))</f>
        <v/>
      </c>
      <c r="T32" s="66" t="str">
        <f t="shared" si="65"/>
        <v/>
      </c>
      <c r="U32" s="66" t="str">
        <f t="shared" si="65"/>
        <v/>
      </c>
      <c r="V32" s="66" t="str">
        <f t="shared" si="65"/>
        <v/>
      </c>
      <c r="W32" s="66" t="str">
        <f t="shared" si="65"/>
        <v/>
      </c>
      <c r="X32" s="66" t="str">
        <f t="shared" si="65"/>
        <v/>
      </c>
      <c r="Y32" s="66" t="str">
        <f t="shared" si="65"/>
        <v/>
      </c>
      <c r="Z32" s="66" t="str">
        <f t="shared" si="65"/>
        <v/>
      </c>
      <c r="AA32" s="66" t="str">
        <f t="shared" si="65"/>
        <v/>
      </c>
      <c r="AB32" s="66" t="str">
        <f t="shared" si="65"/>
        <v/>
      </c>
      <c r="AC32" s="66" t="str">
        <f t="shared" si="65"/>
        <v/>
      </c>
      <c r="AD32" s="66" t="str">
        <f t="shared" si="65"/>
        <v/>
      </c>
      <c r="AE32" s="66" t="str">
        <f t="shared" si="65"/>
        <v/>
      </c>
      <c r="AF32" s="66" t="str">
        <f t="shared" si="65"/>
        <v/>
      </c>
      <c r="AG32" s="66" t="str">
        <f t="shared" si="65"/>
        <v/>
      </c>
      <c r="AH32" s="66" t="str">
        <f t="shared" si="65"/>
        <v/>
      </c>
      <c r="AI32" s="66" t="str">
        <f t="shared" si="65"/>
        <v/>
      </c>
      <c r="AJ32" s="66" t="str">
        <f t="shared" si="65"/>
        <v/>
      </c>
      <c r="AK32" s="66" t="str">
        <f t="shared" si="65"/>
        <v/>
      </c>
      <c r="AL32" s="66" t="str">
        <f t="shared" si="65"/>
        <v/>
      </c>
      <c r="AM32" s="66" t="str">
        <f t="shared" si="65"/>
        <v/>
      </c>
      <c r="AN32" s="66" t="str">
        <f t="shared" si="65"/>
        <v/>
      </c>
      <c r="AO32" s="66" t="str">
        <f t="shared" si="65"/>
        <v/>
      </c>
      <c r="AP32" s="66" t="str">
        <f t="shared" si="65"/>
        <v/>
      </c>
      <c r="AQ32" s="66" t="str">
        <f t="shared" si="65"/>
        <v/>
      </c>
      <c r="AR32" s="66" t="str">
        <f t="shared" si="65"/>
        <v/>
      </c>
      <c r="AS32" s="66" t="str">
        <f t="shared" si="65"/>
        <v/>
      </c>
      <c r="AT32" s="66" t="str">
        <f t="shared" si="65"/>
        <v/>
      </c>
      <c r="AU32" s="66" t="str">
        <f t="shared" si="65"/>
        <v/>
      </c>
      <c r="AV32" s="66" t="str">
        <f t="shared" si="65"/>
        <v/>
      </c>
      <c r="AW32" s="66" t="str">
        <f t="shared" si="65"/>
        <v/>
      </c>
      <c r="AX32" s="66" t="str">
        <f t="shared" si="65"/>
        <v/>
      </c>
      <c r="AY32" s="66" t="str">
        <f t="shared" si="65"/>
        <v/>
      </c>
      <c r="AZ32" s="66" t="str">
        <f t="shared" si="65"/>
        <v/>
      </c>
      <c r="BA32" s="66" t="str">
        <f t="shared" si="65"/>
        <v/>
      </c>
      <c r="BB32" s="66" t="str">
        <f t="shared" si="65"/>
        <v/>
      </c>
      <c r="BC32" s="66" t="str">
        <f t="shared" si="65"/>
        <v/>
      </c>
      <c r="BD32" s="66" t="str">
        <f t="shared" si="65"/>
        <v/>
      </c>
      <c r="BE32" s="66" t="str">
        <f t="shared" si="65"/>
        <v/>
      </c>
      <c r="BF32" s="66" t="str">
        <f t="shared" si="65"/>
        <v/>
      </c>
      <c r="BG32" s="66" t="str">
        <f t="shared" si="65"/>
        <v/>
      </c>
      <c r="BH32" s="66" t="str">
        <f t="shared" si="65"/>
        <v/>
      </c>
    </row>
    <row r="33" spans="1:60" ht="20.100000000000001" customHeight="1" thickBot="1">
      <c r="A33" s="323" t="str">
        <f>IF($B33=0,"",SUM($B$6:B33))</f>
        <v/>
      </c>
      <c r="B33" s="323">
        <f t="shared" si="1"/>
        <v>0</v>
      </c>
      <c r="C33" s="323" t="str">
        <f t="shared" si="2"/>
        <v/>
      </c>
      <c r="D33" s="321"/>
      <c r="E33" s="312" t="str">
        <f>IF('2.モデル基本給の設計'!$C34="","",'2.モデル基本給の設計'!$C34)</f>
        <v/>
      </c>
      <c r="F33" s="313" t="str">
        <f>IF('2.モデル基本給の設計'!$D34="","",'2.モデル基本給の設計'!$D34)</f>
        <v/>
      </c>
      <c r="G33" s="318" t="str">
        <f>IF('2.モデル基本給の設計'!$E34="","",'2.モデル基本給の設計'!$E34)</f>
        <v/>
      </c>
      <c r="H33" s="67"/>
      <c r="I33" s="75" t="str">
        <f t="shared" si="64"/>
        <v/>
      </c>
      <c r="J33" s="70" t="str">
        <f t="shared" si="49"/>
        <v/>
      </c>
      <c r="K33" s="67" t="str">
        <f t="shared" si="60"/>
        <v/>
      </c>
      <c r="L33" s="14" t="str">
        <f t="shared" si="61"/>
        <v/>
      </c>
      <c r="M33" s="19" t="str">
        <f t="shared" si="28"/>
        <v/>
      </c>
      <c r="N33" s="75" t="str">
        <f t="shared" si="62"/>
        <v/>
      </c>
      <c r="O33" s="16" t="str">
        <f t="shared" si="24"/>
        <v/>
      </c>
      <c r="P33" s="319" t="str">
        <f t="shared" si="25"/>
        <v/>
      </c>
      <c r="Q33" s="329" t="str">
        <f t="shared" si="26"/>
        <v/>
      </c>
      <c r="R33" s="312" t="str">
        <f t="shared" si="7"/>
        <v/>
      </c>
      <c r="S33" s="66" t="str">
        <f t="shared" ref="S33:BH33" si="66">IF(S$5&lt;$G33,"",IF(S$5=$G33,$J33,IF(AND(S$5&gt;$G33,S$5&lt;=$G33+$L33),R33+$K33,IF(AND(S$5&gt;$G33,S$5&lt;=$G33+$L33+$O33),R33+$P33,R33))))</f>
        <v/>
      </c>
      <c r="T33" s="66" t="str">
        <f t="shared" si="66"/>
        <v/>
      </c>
      <c r="U33" s="66" t="str">
        <f t="shared" si="66"/>
        <v/>
      </c>
      <c r="V33" s="66" t="str">
        <f t="shared" si="66"/>
        <v/>
      </c>
      <c r="W33" s="66" t="str">
        <f t="shared" si="66"/>
        <v/>
      </c>
      <c r="X33" s="66" t="str">
        <f t="shared" si="66"/>
        <v/>
      </c>
      <c r="Y33" s="66" t="str">
        <f t="shared" si="66"/>
        <v/>
      </c>
      <c r="Z33" s="66" t="str">
        <f t="shared" si="66"/>
        <v/>
      </c>
      <c r="AA33" s="66" t="str">
        <f t="shared" si="66"/>
        <v/>
      </c>
      <c r="AB33" s="66" t="str">
        <f t="shared" si="66"/>
        <v/>
      </c>
      <c r="AC33" s="66" t="str">
        <f t="shared" si="66"/>
        <v/>
      </c>
      <c r="AD33" s="66" t="str">
        <f t="shared" si="66"/>
        <v/>
      </c>
      <c r="AE33" s="66" t="str">
        <f t="shared" si="66"/>
        <v/>
      </c>
      <c r="AF33" s="66" t="str">
        <f t="shared" si="66"/>
        <v/>
      </c>
      <c r="AG33" s="66" t="str">
        <f t="shared" si="66"/>
        <v/>
      </c>
      <c r="AH33" s="66" t="str">
        <f t="shared" si="66"/>
        <v/>
      </c>
      <c r="AI33" s="66" t="str">
        <f t="shared" si="66"/>
        <v/>
      </c>
      <c r="AJ33" s="66" t="str">
        <f t="shared" si="66"/>
        <v/>
      </c>
      <c r="AK33" s="66" t="str">
        <f t="shared" si="66"/>
        <v/>
      </c>
      <c r="AL33" s="66" t="str">
        <f t="shared" si="66"/>
        <v/>
      </c>
      <c r="AM33" s="66" t="str">
        <f t="shared" si="66"/>
        <v/>
      </c>
      <c r="AN33" s="66" t="str">
        <f t="shared" si="66"/>
        <v/>
      </c>
      <c r="AO33" s="66" t="str">
        <f t="shared" si="66"/>
        <v/>
      </c>
      <c r="AP33" s="66" t="str">
        <f t="shared" si="66"/>
        <v/>
      </c>
      <c r="AQ33" s="66" t="str">
        <f t="shared" si="66"/>
        <v/>
      </c>
      <c r="AR33" s="66" t="str">
        <f t="shared" si="66"/>
        <v/>
      </c>
      <c r="AS33" s="66" t="str">
        <f t="shared" si="66"/>
        <v/>
      </c>
      <c r="AT33" s="66" t="str">
        <f t="shared" si="66"/>
        <v/>
      </c>
      <c r="AU33" s="66" t="str">
        <f t="shared" si="66"/>
        <v/>
      </c>
      <c r="AV33" s="66" t="str">
        <f t="shared" si="66"/>
        <v/>
      </c>
      <c r="AW33" s="66" t="str">
        <f t="shared" si="66"/>
        <v/>
      </c>
      <c r="AX33" s="66" t="str">
        <f t="shared" si="66"/>
        <v/>
      </c>
      <c r="AY33" s="66" t="str">
        <f t="shared" si="66"/>
        <v/>
      </c>
      <c r="AZ33" s="66" t="str">
        <f t="shared" si="66"/>
        <v/>
      </c>
      <c r="BA33" s="66" t="str">
        <f t="shared" si="66"/>
        <v/>
      </c>
      <c r="BB33" s="66" t="str">
        <f t="shared" si="66"/>
        <v/>
      </c>
      <c r="BC33" s="66" t="str">
        <f t="shared" si="66"/>
        <v/>
      </c>
      <c r="BD33" s="66" t="str">
        <f t="shared" si="66"/>
        <v/>
      </c>
      <c r="BE33" s="66" t="str">
        <f t="shared" si="66"/>
        <v/>
      </c>
      <c r="BF33" s="66" t="str">
        <f t="shared" si="66"/>
        <v/>
      </c>
      <c r="BG33" s="66" t="str">
        <f t="shared" si="66"/>
        <v/>
      </c>
      <c r="BH33" s="66" t="str">
        <f t="shared" si="66"/>
        <v/>
      </c>
    </row>
    <row r="34" spans="1:60" ht="20.100000000000001" customHeight="1" thickBot="1">
      <c r="A34" s="323" t="str">
        <f>IF($B34=0,"",SUM($B$6:B34))</f>
        <v/>
      </c>
      <c r="B34" s="323">
        <f t="shared" si="1"/>
        <v>0</v>
      </c>
      <c r="C34" s="323" t="str">
        <f t="shared" si="2"/>
        <v/>
      </c>
      <c r="D34" s="309" t="str">
        <f>IF('2.モデル基本給の設計'!$B35="","",'2.モデル基本給の設計'!$B35)</f>
        <v>X</v>
      </c>
      <c r="E34" s="314" t="str">
        <f>IF('2.モデル基本給の設計'!$C35="","",'2.モデル基本給の設計'!$C35)</f>
        <v/>
      </c>
      <c r="F34" s="315" t="str">
        <f>IF('2.モデル基本給の設計'!$D35="","",'2.モデル基本給の設計'!$D35)</f>
        <v/>
      </c>
      <c r="G34" s="314" t="str">
        <f>IF('2.モデル基本給の設計'!$E35="","",'2.モデル基本給の設計'!$E35)</f>
        <v/>
      </c>
      <c r="H34" s="69" t="str">
        <f>IF('2.モデル基本給の設計'!$M31="","",'2.モデル基本給の設計'!$M31)</f>
        <v/>
      </c>
      <c r="I34" s="76"/>
      <c r="J34" s="18" t="str">
        <f>IF('2.モデル基本給の設計'!$J35="","",'2.モデル基本給の設計'!$J35)</f>
        <v/>
      </c>
      <c r="K34" s="69" t="str">
        <f>IF('2.モデル基本給の設計'!$O36="","",'2.モデル基本給の設計'!$O36)</f>
        <v/>
      </c>
      <c r="L34" s="69" t="str">
        <f>IF('2.モデル基本給の設計'!$P35="","",'2.モデル基本給の設計'!$P35)</f>
        <v/>
      </c>
      <c r="M34" s="13" t="str">
        <f t="shared" si="28"/>
        <v/>
      </c>
      <c r="N34" s="69" t="str">
        <f>IF('2.モデル基本給の設計'!$Q35="","",'2.モデル基本給の設計'!$Q35)</f>
        <v/>
      </c>
      <c r="O34" s="13" t="str">
        <f t="shared" si="24"/>
        <v/>
      </c>
      <c r="P34" s="65" t="str">
        <f t="shared" si="25"/>
        <v/>
      </c>
      <c r="Q34" s="327" t="str">
        <f t="shared" si="26"/>
        <v/>
      </c>
      <c r="R34" s="314" t="str">
        <f t="shared" si="7"/>
        <v/>
      </c>
      <c r="S34" s="66" t="str">
        <f t="shared" ref="S34:BH34" si="67">IF(S$5&lt;$G34,"",IF(S$5=$G34,$J34,IF(AND(S$5&gt;$G34,S$5&lt;=$G34+$L34),R34+$K34,IF(AND(S$5&gt;$G34,S$5&lt;=$G34+$L34+$O34),R34+$P34,R34))))</f>
        <v/>
      </c>
      <c r="T34" s="66" t="str">
        <f t="shared" si="67"/>
        <v/>
      </c>
      <c r="U34" s="66" t="str">
        <f t="shared" si="67"/>
        <v/>
      </c>
      <c r="V34" s="66" t="str">
        <f t="shared" si="67"/>
        <v/>
      </c>
      <c r="W34" s="66" t="str">
        <f t="shared" si="67"/>
        <v/>
      </c>
      <c r="X34" s="66" t="str">
        <f t="shared" si="67"/>
        <v/>
      </c>
      <c r="Y34" s="66" t="str">
        <f t="shared" si="67"/>
        <v/>
      </c>
      <c r="Z34" s="66" t="str">
        <f t="shared" si="67"/>
        <v/>
      </c>
      <c r="AA34" s="66" t="str">
        <f t="shared" si="67"/>
        <v/>
      </c>
      <c r="AB34" s="66" t="str">
        <f t="shared" si="67"/>
        <v/>
      </c>
      <c r="AC34" s="66" t="str">
        <f t="shared" si="67"/>
        <v/>
      </c>
      <c r="AD34" s="66" t="str">
        <f t="shared" si="67"/>
        <v/>
      </c>
      <c r="AE34" s="66" t="str">
        <f t="shared" si="67"/>
        <v/>
      </c>
      <c r="AF34" s="66" t="str">
        <f t="shared" si="67"/>
        <v/>
      </c>
      <c r="AG34" s="66" t="str">
        <f t="shared" si="67"/>
        <v/>
      </c>
      <c r="AH34" s="66" t="str">
        <f t="shared" si="67"/>
        <v/>
      </c>
      <c r="AI34" s="66" t="str">
        <f t="shared" si="67"/>
        <v/>
      </c>
      <c r="AJ34" s="66" t="str">
        <f t="shared" si="67"/>
        <v/>
      </c>
      <c r="AK34" s="66" t="str">
        <f t="shared" si="67"/>
        <v/>
      </c>
      <c r="AL34" s="66" t="str">
        <f t="shared" si="67"/>
        <v/>
      </c>
      <c r="AM34" s="66" t="str">
        <f t="shared" si="67"/>
        <v/>
      </c>
      <c r="AN34" s="66" t="str">
        <f t="shared" si="67"/>
        <v/>
      </c>
      <c r="AO34" s="66" t="str">
        <f t="shared" si="67"/>
        <v/>
      </c>
      <c r="AP34" s="66" t="str">
        <f t="shared" si="67"/>
        <v/>
      </c>
      <c r="AQ34" s="66" t="str">
        <f t="shared" si="67"/>
        <v/>
      </c>
      <c r="AR34" s="66" t="str">
        <f t="shared" si="67"/>
        <v/>
      </c>
      <c r="AS34" s="66" t="str">
        <f t="shared" si="67"/>
        <v/>
      </c>
      <c r="AT34" s="66" t="str">
        <f t="shared" si="67"/>
        <v/>
      </c>
      <c r="AU34" s="66" t="str">
        <f t="shared" si="67"/>
        <v/>
      </c>
      <c r="AV34" s="66" t="str">
        <f t="shared" si="67"/>
        <v/>
      </c>
      <c r="AW34" s="66" t="str">
        <f t="shared" si="67"/>
        <v/>
      </c>
      <c r="AX34" s="66" t="str">
        <f t="shared" si="67"/>
        <v/>
      </c>
      <c r="AY34" s="66" t="str">
        <f t="shared" si="67"/>
        <v/>
      </c>
      <c r="AZ34" s="66" t="str">
        <f t="shared" si="67"/>
        <v/>
      </c>
      <c r="BA34" s="66" t="str">
        <f t="shared" si="67"/>
        <v/>
      </c>
      <c r="BB34" s="66" t="str">
        <f t="shared" si="67"/>
        <v/>
      </c>
      <c r="BC34" s="66" t="str">
        <f t="shared" si="67"/>
        <v/>
      </c>
      <c r="BD34" s="66" t="str">
        <f t="shared" si="67"/>
        <v/>
      </c>
      <c r="BE34" s="66" t="str">
        <f t="shared" si="67"/>
        <v/>
      </c>
      <c r="BF34" s="66" t="str">
        <f t="shared" si="67"/>
        <v/>
      </c>
      <c r="BG34" s="66" t="str">
        <f t="shared" si="67"/>
        <v/>
      </c>
      <c r="BH34" s="66" t="str">
        <f t="shared" si="67"/>
        <v/>
      </c>
    </row>
    <row r="35" spans="1:60" ht="20.100000000000001" customHeight="1" thickBot="1">
      <c r="A35" s="323" t="str">
        <f>IF($B35=0,"",SUM($B$6:B35))</f>
        <v/>
      </c>
      <c r="B35" s="323">
        <f t="shared" si="1"/>
        <v>0</v>
      </c>
      <c r="C35" s="323" t="str">
        <f t="shared" si="2"/>
        <v/>
      </c>
      <c r="D35" s="320"/>
      <c r="E35" s="310" t="str">
        <f>IF('2.モデル基本給の設計'!$C36="","",'2.モデル基本給の設計'!$C36)</f>
        <v/>
      </c>
      <c r="F35" s="311" t="str">
        <f>IF('2.モデル基本給の設計'!$D36="","",'2.モデル基本給の設計'!$D36)</f>
        <v/>
      </c>
      <c r="G35" s="310" t="str">
        <f>IF('2.モデル基本給の設計'!$E36="","",'2.モデル基本給の設計'!$E36)</f>
        <v/>
      </c>
      <c r="H35" s="67"/>
      <c r="I35" s="69" t="str">
        <f>IF('2.モデル基本給の設計'!$N36="","",'2.モデル基本給の設計'!$N36)</f>
        <v/>
      </c>
      <c r="J35" s="71" t="str">
        <f t="shared" si="49"/>
        <v/>
      </c>
      <c r="K35" s="67" t="str">
        <f>IF(E35="","",$K$34)</f>
        <v/>
      </c>
      <c r="L35" s="14" t="str">
        <f>IF(E35="","",$L$34)</f>
        <v/>
      </c>
      <c r="M35" s="14" t="str">
        <f t="shared" si="28"/>
        <v/>
      </c>
      <c r="N35" s="14" t="str">
        <f>IF(G35="","",$N$34)</f>
        <v/>
      </c>
      <c r="O35" s="14" t="str">
        <f t="shared" si="24"/>
        <v/>
      </c>
      <c r="P35" s="67" t="str">
        <f t="shared" si="25"/>
        <v/>
      </c>
      <c r="Q35" s="328" t="str">
        <f t="shared" si="26"/>
        <v/>
      </c>
      <c r="R35" s="310" t="str">
        <f t="shared" si="7"/>
        <v/>
      </c>
      <c r="S35" s="66" t="str">
        <f t="shared" ref="S35:BH35" si="68">IF(S$5&lt;$G35,"",IF(S$5=$G35,$J35,IF(AND(S$5&gt;$G35,S$5&lt;=$G35+$L35),R35+$K35,IF(AND(S$5&gt;$G35,S$5&lt;=$G35+$L35+$O35),R35+$P35,R35))))</f>
        <v/>
      </c>
      <c r="T35" s="66" t="str">
        <f t="shared" si="68"/>
        <v/>
      </c>
      <c r="U35" s="66" t="str">
        <f t="shared" si="68"/>
        <v/>
      </c>
      <c r="V35" s="66" t="str">
        <f t="shared" si="68"/>
        <v/>
      </c>
      <c r="W35" s="66" t="str">
        <f t="shared" si="68"/>
        <v/>
      </c>
      <c r="X35" s="66" t="str">
        <f t="shared" si="68"/>
        <v/>
      </c>
      <c r="Y35" s="66" t="str">
        <f t="shared" si="68"/>
        <v/>
      </c>
      <c r="Z35" s="66" t="str">
        <f t="shared" si="68"/>
        <v/>
      </c>
      <c r="AA35" s="66" t="str">
        <f t="shared" si="68"/>
        <v/>
      </c>
      <c r="AB35" s="66" t="str">
        <f t="shared" si="68"/>
        <v/>
      </c>
      <c r="AC35" s="66" t="str">
        <f t="shared" si="68"/>
        <v/>
      </c>
      <c r="AD35" s="66" t="str">
        <f t="shared" si="68"/>
        <v/>
      </c>
      <c r="AE35" s="66" t="str">
        <f t="shared" si="68"/>
        <v/>
      </c>
      <c r="AF35" s="66" t="str">
        <f t="shared" si="68"/>
        <v/>
      </c>
      <c r="AG35" s="66" t="str">
        <f t="shared" si="68"/>
        <v/>
      </c>
      <c r="AH35" s="66" t="str">
        <f t="shared" si="68"/>
        <v/>
      </c>
      <c r="AI35" s="66" t="str">
        <f t="shared" si="68"/>
        <v/>
      </c>
      <c r="AJ35" s="66" t="str">
        <f t="shared" si="68"/>
        <v/>
      </c>
      <c r="AK35" s="66" t="str">
        <f t="shared" si="68"/>
        <v/>
      </c>
      <c r="AL35" s="66" t="str">
        <f t="shared" si="68"/>
        <v/>
      </c>
      <c r="AM35" s="66" t="str">
        <f t="shared" si="68"/>
        <v/>
      </c>
      <c r="AN35" s="66" t="str">
        <f t="shared" si="68"/>
        <v/>
      </c>
      <c r="AO35" s="66" t="str">
        <f t="shared" si="68"/>
        <v/>
      </c>
      <c r="AP35" s="66" t="str">
        <f t="shared" si="68"/>
        <v/>
      </c>
      <c r="AQ35" s="66" t="str">
        <f t="shared" si="68"/>
        <v/>
      </c>
      <c r="AR35" s="66" t="str">
        <f t="shared" si="68"/>
        <v/>
      </c>
      <c r="AS35" s="66" t="str">
        <f t="shared" si="68"/>
        <v/>
      </c>
      <c r="AT35" s="66" t="str">
        <f t="shared" si="68"/>
        <v/>
      </c>
      <c r="AU35" s="66" t="str">
        <f t="shared" si="68"/>
        <v/>
      </c>
      <c r="AV35" s="66" t="str">
        <f t="shared" si="68"/>
        <v/>
      </c>
      <c r="AW35" s="66" t="str">
        <f t="shared" si="68"/>
        <v/>
      </c>
      <c r="AX35" s="66" t="str">
        <f t="shared" si="68"/>
        <v/>
      </c>
      <c r="AY35" s="66" t="str">
        <f t="shared" si="68"/>
        <v/>
      </c>
      <c r="AZ35" s="66" t="str">
        <f t="shared" si="68"/>
        <v/>
      </c>
      <c r="BA35" s="66" t="str">
        <f t="shared" si="68"/>
        <v/>
      </c>
      <c r="BB35" s="66" t="str">
        <f t="shared" si="68"/>
        <v/>
      </c>
      <c r="BC35" s="66" t="str">
        <f t="shared" si="68"/>
        <v/>
      </c>
      <c r="BD35" s="66" t="str">
        <f t="shared" si="68"/>
        <v/>
      </c>
      <c r="BE35" s="66" t="str">
        <f t="shared" si="68"/>
        <v/>
      </c>
      <c r="BF35" s="66" t="str">
        <f t="shared" si="68"/>
        <v/>
      </c>
      <c r="BG35" s="66" t="str">
        <f t="shared" si="68"/>
        <v/>
      </c>
      <c r="BH35" s="66" t="str">
        <f t="shared" si="68"/>
        <v/>
      </c>
    </row>
    <row r="36" spans="1:60" ht="20.100000000000001" customHeight="1">
      <c r="A36" s="323" t="str">
        <f>IF($B36=0,"",SUM($B$6:B36))</f>
        <v/>
      </c>
      <c r="B36" s="323">
        <f t="shared" si="1"/>
        <v>0</v>
      </c>
      <c r="C36" s="323" t="str">
        <f t="shared" si="2"/>
        <v/>
      </c>
      <c r="D36" s="320"/>
      <c r="E36" s="310" t="str">
        <f>IF('2.モデル基本給の設計'!$C37="","",'2.モデル基本給の設計'!$C37)</f>
        <v/>
      </c>
      <c r="F36" s="311" t="str">
        <f>IF('2.モデル基本給の設計'!$D37="","",'2.モデル基本給の設計'!$D37)</f>
        <v/>
      </c>
      <c r="G36" s="310" t="str">
        <f>IF('2.モデル基本給の設計'!$E37="","",'2.モデル基本給の設計'!$E37)</f>
        <v/>
      </c>
      <c r="H36" s="67"/>
      <c r="I36" s="15" t="str">
        <f>IF($E36="","",$I$35)</f>
        <v/>
      </c>
      <c r="J36" s="67" t="str">
        <f t="shared" si="49"/>
        <v/>
      </c>
      <c r="K36" s="67" t="str">
        <f t="shared" ref="K36:K37" si="69">IF(E36="","",$K$34)</f>
        <v/>
      </c>
      <c r="L36" s="14" t="str">
        <f t="shared" ref="L36:L37" si="70">IF(E36="","",$L$34)</f>
        <v/>
      </c>
      <c r="M36" s="14" t="str">
        <f t="shared" si="28"/>
        <v/>
      </c>
      <c r="N36" s="14" t="str">
        <f t="shared" ref="N36:N38" si="71">IF(G36="","",$N$34)</f>
        <v/>
      </c>
      <c r="O36" s="14" t="str">
        <f t="shared" si="24"/>
        <v/>
      </c>
      <c r="P36" s="67" t="str">
        <f t="shared" si="25"/>
        <v/>
      </c>
      <c r="Q36" s="328" t="str">
        <f t="shared" si="26"/>
        <v/>
      </c>
      <c r="R36" s="310" t="str">
        <f t="shared" si="7"/>
        <v/>
      </c>
      <c r="S36" s="66" t="str">
        <f t="shared" ref="S36:BH36" si="72">IF(S$5&lt;$G36,"",IF(S$5=$G36,$J36,IF(AND(S$5&gt;$G36,S$5&lt;=$G36+$L36),R36+$K36,IF(AND(S$5&gt;$G36,S$5&lt;=$G36+$L36+$O36),R36+$P36,R36))))</f>
        <v/>
      </c>
      <c r="T36" s="66" t="str">
        <f t="shared" si="72"/>
        <v/>
      </c>
      <c r="U36" s="66" t="str">
        <f t="shared" si="72"/>
        <v/>
      </c>
      <c r="V36" s="66" t="str">
        <f t="shared" si="72"/>
        <v/>
      </c>
      <c r="W36" s="66" t="str">
        <f t="shared" si="72"/>
        <v/>
      </c>
      <c r="X36" s="66" t="str">
        <f t="shared" si="72"/>
        <v/>
      </c>
      <c r="Y36" s="66" t="str">
        <f t="shared" si="72"/>
        <v/>
      </c>
      <c r="Z36" s="66" t="str">
        <f t="shared" si="72"/>
        <v/>
      </c>
      <c r="AA36" s="66" t="str">
        <f t="shared" si="72"/>
        <v/>
      </c>
      <c r="AB36" s="66" t="str">
        <f t="shared" si="72"/>
        <v/>
      </c>
      <c r="AC36" s="66" t="str">
        <f t="shared" si="72"/>
        <v/>
      </c>
      <c r="AD36" s="66" t="str">
        <f t="shared" si="72"/>
        <v/>
      </c>
      <c r="AE36" s="66" t="str">
        <f t="shared" si="72"/>
        <v/>
      </c>
      <c r="AF36" s="66" t="str">
        <f t="shared" si="72"/>
        <v/>
      </c>
      <c r="AG36" s="66" t="str">
        <f t="shared" si="72"/>
        <v/>
      </c>
      <c r="AH36" s="66" t="str">
        <f t="shared" si="72"/>
        <v/>
      </c>
      <c r="AI36" s="66" t="str">
        <f t="shared" si="72"/>
        <v/>
      </c>
      <c r="AJ36" s="66" t="str">
        <f t="shared" si="72"/>
        <v/>
      </c>
      <c r="AK36" s="66" t="str">
        <f t="shared" si="72"/>
        <v/>
      </c>
      <c r="AL36" s="66" t="str">
        <f t="shared" si="72"/>
        <v/>
      </c>
      <c r="AM36" s="66" t="str">
        <f t="shared" si="72"/>
        <v/>
      </c>
      <c r="AN36" s="66" t="str">
        <f t="shared" si="72"/>
        <v/>
      </c>
      <c r="AO36" s="66" t="str">
        <f t="shared" si="72"/>
        <v/>
      </c>
      <c r="AP36" s="66" t="str">
        <f t="shared" si="72"/>
        <v/>
      </c>
      <c r="AQ36" s="66" t="str">
        <f t="shared" si="72"/>
        <v/>
      </c>
      <c r="AR36" s="66" t="str">
        <f t="shared" si="72"/>
        <v/>
      </c>
      <c r="AS36" s="66" t="str">
        <f t="shared" si="72"/>
        <v/>
      </c>
      <c r="AT36" s="66" t="str">
        <f t="shared" si="72"/>
        <v/>
      </c>
      <c r="AU36" s="66" t="str">
        <f t="shared" si="72"/>
        <v/>
      </c>
      <c r="AV36" s="66" t="str">
        <f t="shared" si="72"/>
        <v/>
      </c>
      <c r="AW36" s="66" t="str">
        <f t="shared" si="72"/>
        <v/>
      </c>
      <c r="AX36" s="66" t="str">
        <f t="shared" si="72"/>
        <v/>
      </c>
      <c r="AY36" s="66" t="str">
        <f t="shared" si="72"/>
        <v/>
      </c>
      <c r="AZ36" s="66" t="str">
        <f t="shared" si="72"/>
        <v/>
      </c>
      <c r="BA36" s="66" t="str">
        <f t="shared" si="72"/>
        <v/>
      </c>
      <c r="BB36" s="66" t="str">
        <f t="shared" si="72"/>
        <v/>
      </c>
      <c r="BC36" s="66" t="str">
        <f t="shared" si="72"/>
        <v/>
      </c>
      <c r="BD36" s="66" t="str">
        <f t="shared" si="72"/>
        <v/>
      </c>
      <c r="BE36" s="66" t="str">
        <f t="shared" si="72"/>
        <v/>
      </c>
      <c r="BF36" s="66" t="str">
        <f t="shared" si="72"/>
        <v/>
      </c>
      <c r="BG36" s="66" t="str">
        <f t="shared" si="72"/>
        <v/>
      </c>
      <c r="BH36" s="66" t="str">
        <f t="shared" si="72"/>
        <v/>
      </c>
    </row>
    <row r="37" spans="1:60" ht="20.100000000000001" customHeight="1">
      <c r="A37" s="323" t="str">
        <f>IF($B37=0,"",SUM($B$6:B37))</f>
        <v/>
      </c>
      <c r="B37" s="323">
        <f t="shared" si="1"/>
        <v>0</v>
      </c>
      <c r="C37" s="323" t="str">
        <f t="shared" si="2"/>
        <v/>
      </c>
      <c r="D37" s="320"/>
      <c r="E37" s="310" t="str">
        <f>IF('2.モデル基本給の設計'!$C38="","",'2.モデル基本給の設計'!$C38)</f>
        <v/>
      </c>
      <c r="F37" s="311" t="str">
        <f>IF('2.モデル基本給の設計'!$D38="","",'2.モデル基本給の設計'!$D38)</f>
        <v/>
      </c>
      <c r="G37" s="310" t="str">
        <f>IF('2.モデル基本給の設計'!$E38="","",'2.モデル基本給の設計'!$E38)</f>
        <v/>
      </c>
      <c r="H37" s="68"/>
      <c r="I37" s="15" t="str">
        <f t="shared" ref="I37" si="73">IF($E37="","",$I$35)</f>
        <v/>
      </c>
      <c r="J37" s="67" t="str">
        <f t="shared" si="49"/>
        <v/>
      </c>
      <c r="K37" s="67" t="str">
        <f t="shared" si="69"/>
        <v/>
      </c>
      <c r="L37" s="14" t="str">
        <f t="shared" si="70"/>
        <v/>
      </c>
      <c r="M37" s="14" t="str">
        <f t="shared" si="28"/>
        <v/>
      </c>
      <c r="N37" s="14" t="str">
        <f t="shared" si="71"/>
        <v/>
      </c>
      <c r="O37" s="14" t="str">
        <f t="shared" si="24"/>
        <v/>
      </c>
      <c r="P37" s="67" t="str">
        <f t="shared" si="25"/>
        <v/>
      </c>
      <c r="Q37" s="328" t="str">
        <f t="shared" si="26"/>
        <v/>
      </c>
      <c r="R37" s="310" t="str">
        <f t="shared" si="7"/>
        <v/>
      </c>
      <c r="S37" s="66" t="str">
        <f t="shared" ref="S37:BH37" si="74">IF(S$5&lt;$G37,"",IF(S$5=$G37,$J37,IF(AND(S$5&gt;$G37,S$5&lt;=$G37+$L37),R37+$K37,IF(AND(S$5&gt;$G37,S$5&lt;=$G37+$L37+$O37),R37+$P37,R37))))</f>
        <v/>
      </c>
      <c r="T37" s="66" t="str">
        <f t="shared" si="74"/>
        <v/>
      </c>
      <c r="U37" s="66" t="str">
        <f t="shared" si="74"/>
        <v/>
      </c>
      <c r="V37" s="66" t="str">
        <f t="shared" si="74"/>
        <v/>
      </c>
      <c r="W37" s="66" t="str">
        <f t="shared" si="74"/>
        <v/>
      </c>
      <c r="X37" s="66" t="str">
        <f t="shared" si="74"/>
        <v/>
      </c>
      <c r="Y37" s="66" t="str">
        <f t="shared" si="74"/>
        <v/>
      </c>
      <c r="Z37" s="66" t="str">
        <f t="shared" si="74"/>
        <v/>
      </c>
      <c r="AA37" s="66" t="str">
        <f t="shared" si="74"/>
        <v/>
      </c>
      <c r="AB37" s="66" t="str">
        <f t="shared" si="74"/>
        <v/>
      </c>
      <c r="AC37" s="66" t="str">
        <f t="shared" si="74"/>
        <v/>
      </c>
      <c r="AD37" s="66" t="str">
        <f t="shared" si="74"/>
        <v/>
      </c>
      <c r="AE37" s="66" t="str">
        <f t="shared" si="74"/>
        <v/>
      </c>
      <c r="AF37" s="66" t="str">
        <f t="shared" si="74"/>
        <v/>
      </c>
      <c r="AG37" s="66" t="str">
        <f t="shared" si="74"/>
        <v/>
      </c>
      <c r="AH37" s="66" t="str">
        <f t="shared" si="74"/>
        <v/>
      </c>
      <c r="AI37" s="66" t="str">
        <f t="shared" si="74"/>
        <v/>
      </c>
      <c r="AJ37" s="66" t="str">
        <f t="shared" si="74"/>
        <v/>
      </c>
      <c r="AK37" s="66" t="str">
        <f t="shared" si="74"/>
        <v/>
      </c>
      <c r="AL37" s="66" t="str">
        <f t="shared" si="74"/>
        <v/>
      </c>
      <c r="AM37" s="66" t="str">
        <f t="shared" si="74"/>
        <v/>
      </c>
      <c r="AN37" s="66" t="str">
        <f t="shared" si="74"/>
        <v/>
      </c>
      <c r="AO37" s="66" t="str">
        <f t="shared" si="74"/>
        <v/>
      </c>
      <c r="AP37" s="66" t="str">
        <f t="shared" si="74"/>
        <v/>
      </c>
      <c r="AQ37" s="66" t="str">
        <f t="shared" si="74"/>
        <v/>
      </c>
      <c r="AR37" s="66" t="str">
        <f t="shared" si="74"/>
        <v/>
      </c>
      <c r="AS37" s="66" t="str">
        <f t="shared" si="74"/>
        <v/>
      </c>
      <c r="AT37" s="66" t="str">
        <f t="shared" si="74"/>
        <v/>
      </c>
      <c r="AU37" s="66" t="str">
        <f t="shared" si="74"/>
        <v/>
      </c>
      <c r="AV37" s="66" t="str">
        <f t="shared" si="74"/>
        <v/>
      </c>
      <c r="AW37" s="66" t="str">
        <f t="shared" si="74"/>
        <v/>
      </c>
      <c r="AX37" s="66" t="str">
        <f t="shared" si="74"/>
        <v/>
      </c>
      <c r="AY37" s="66" t="str">
        <f t="shared" si="74"/>
        <v/>
      </c>
      <c r="AZ37" s="66" t="str">
        <f t="shared" si="74"/>
        <v/>
      </c>
      <c r="BA37" s="66" t="str">
        <f t="shared" si="74"/>
        <v/>
      </c>
      <c r="BB37" s="66" t="str">
        <f t="shared" si="74"/>
        <v/>
      </c>
      <c r="BC37" s="66" t="str">
        <f t="shared" si="74"/>
        <v/>
      </c>
      <c r="BD37" s="66" t="str">
        <f t="shared" si="74"/>
        <v/>
      </c>
      <c r="BE37" s="66" t="str">
        <f t="shared" si="74"/>
        <v/>
      </c>
      <c r="BF37" s="66" t="str">
        <f t="shared" si="74"/>
        <v/>
      </c>
      <c r="BG37" s="66" t="str">
        <f t="shared" si="74"/>
        <v/>
      </c>
      <c r="BH37" s="66" t="str">
        <f t="shared" si="74"/>
        <v/>
      </c>
    </row>
    <row r="38" spans="1:60" ht="20.100000000000001" customHeight="1" thickBot="1">
      <c r="A38" s="323" t="str">
        <f>IF($B38=0,"",SUM($B$6:B38))</f>
        <v/>
      </c>
      <c r="B38" s="323">
        <f t="shared" si="1"/>
        <v>0</v>
      </c>
      <c r="C38" s="323" t="str">
        <f t="shared" si="2"/>
        <v/>
      </c>
      <c r="D38" s="321"/>
      <c r="E38" s="312" t="str">
        <f>IF('2.モデル基本給の設計'!$C39="","",'2.モデル基本給の設計'!$C39)</f>
        <v/>
      </c>
      <c r="F38" s="313" t="str">
        <f>IF('2.モデル基本給の設計'!$D39="","",'2.モデル基本給の設計'!$D39)</f>
        <v/>
      </c>
      <c r="G38" s="318" t="str">
        <f>IF('2.モデル基本給の設計'!$E39="","",'2.モデル基本給の設計'!$E39)</f>
        <v/>
      </c>
      <c r="H38" s="72"/>
      <c r="I38" s="75" t="str">
        <f>IF($E38="","",$I$35)</f>
        <v/>
      </c>
      <c r="J38" s="72" t="str">
        <f t="shared" si="49"/>
        <v/>
      </c>
      <c r="K38" s="72" t="str">
        <f>IF(E38="","",$K$34)</f>
        <v/>
      </c>
      <c r="L38" s="75" t="str">
        <f>IF(E38="","",$L$34)</f>
        <v/>
      </c>
      <c r="M38" s="19" t="str">
        <f t="shared" si="28"/>
        <v/>
      </c>
      <c r="N38" s="75" t="str">
        <f t="shared" si="71"/>
        <v/>
      </c>
      <c r="O38" s="16" t="str">
        <f t="shared" si="24"/>
        <v/>
      </c>
      <c r="P38" s="319" t="str">
        <f t="shared" si="25"/>
        <v/>
      </c>
      <c r="Q38" s="329" t="str">
        <f>IF(E38="","",M38+O38*P38)</f>
        <v/>
      </c>
      <c r="R38" s="312" t="str">
        <f t="shared" si="7"/>
        <v/>
      </c>
      <c r="S38" s="66" t="str">
        <f t="shared" ref="S38:BH38" si="75">IF(S$5&lt;$G38,"",IF(S$5=$G38,$J38,IF(AND(S$5&gt;$G38,S$5&lt;=$G38+$L38),R38+$K38,IF(AND(S$5&gt;$G38,S$5&lt;=$G38+$L38+$O38),R38+$P38,R38))))</f>
        <v/>
      </c>
      <c r="T38" s="66" t="str">
        <f t="shared" si="75"/>
        <v/>
      </c>
      <c r="U38" s="66" t="str">
        <f t="shared" si="75"/>
        <v/>
      </c>
      <c r="V38" s="66" t="str">
        <f t="shared" si="75"/>
        <v/>
      </c>
      <c r="W38" s="66" t="str">
        <f t="shared" si="75"/>
        <v/>
      </c>
      <c r="X38" s="66" t="str">
        <f t="shared" si="75"/>
        <v/>
      </c>
      <c r="Y38" s="66" t="str">
        <f t="shared" si="75"/>
        <v/>
      </c>
      <c r="Z38" s="66" t="str">
        <f t="shared" si="75"/>
        <v/>
      </c>
      <c r="AA38" s="66" t="str">
        <f t="shared" si="75"/>
        <v/>
      </c>
      <c r="AB38" s="66" t="str">
        <f t="shared" si="75"/>
        <v/>
      </c>
      <c r="AC38" s="66" t="str">
        <f t="shared" si="75"/>
        <v/>
      </c>
      <c r="AD38" s="66" t="str">
        <f t="shared" si="75"/>
        <v/>
      </c>
      <c r="AE38" s="66" t="str">
        <f t="shared" si="75"/>
        <v/>
      </c>
      <c r="AF38" s="66" t="str">
        <f t="shared" si="75"/>
        <v/>
      </c>
      <c r="AG38" s="66" t="str">
        <f t="shared" si="75"/>
        <v/>
      </c>
      <c r="AH38" s="66" t="str">
        <f t="shared" si="75"/>
        <v/>
      </c>
      <c r="AI38" s="66" t="str">
        <f t="shared" si="75"/>
        <v/>
      </c>
      <c r="AJ38" s="66" t="str">
        <f t="shared" si="75"/>
        <v/>
      </c>
      <c r="AK38" s="66" t="str">
        <f t="shared" si="75"/>
        <v/>
      </c>
      <c r="AL38" s="66" t="str">
        <f t="shared" si="75"/>
        <v/>
      </c>
      <c r="AM38" s="66" t="str">
        <f t="shared" si="75"/>
        <v/>
      </c>
      <c r="AN38" s="66" t="str">
        <f t="shared" si="75"/>
        <v/>
      </c>
      <c r="AO38" s="66" t="str">
        <f t="shared" si="75"/>
        <v/>
      </c>
      <c r="AP38" s="66" t="str">
        <f t="shared" si="75"/>
        <v/>
      </c>
      <c r="AQ38" s="66" t="str">
        <f t="shared" si="75"/>
        <v/>
      </c>
      <c r="AR38" s="66" t="str">
        <f t="shared" si="75"/>
        <v/>
      </c>
      <c r="AS38" s="66" t="str">
        <f t="shared" si="75"/>
        <v/>
      </c>
      <c r="AT38" s="66" t="str">
        <f t="shared" si="75"/>
        <v/>
      </c>
      <c r="AU38" s="66" t="str">
        <f t="shared" si="75"/>
        <v/>
      </c>
      <c r="AV38" s="66" t="str">
        <f t="shared" si="75"/>
        <v/>
      </c>
      <c r="AW38" s="66" t="str">
        <f t="shared" si="75"/>
        <v/>
      </c>
      <c r="AX38" s="66" t="str">
        <f t="shared" si="75"/>
        <v/>
      </c>
      <c r="AY38" s="66" t="str">
        <f t="shared" si="75"/>
        <v/>
      </c>
      <c r="AZ38" s="66" t="str">
        <f t="shared" si="75"/>
        <v/>
      </c>
      <c r="BA38" s="66" t="str">
        <f t="shared" si="75"/>
        <v/>
      </c>
      <c r="BB38" s="66" t="str">
        <f t="shared" si="75"/>
        <v/>
      </c>
      <c r="BC38" s="66" t="str">
        <f t="shared" si="75"/>
        <v/>
      </c>
      <c r="BD38" s="66" t="str">
        <f t="shared" si="75"/>
        <v/>
      </c>
      <c r="BE38" s="66" t="str">
        <f t="shared" si="75"/>
        <v/>
      </c>
      <c r="BF38" s="66" t="str">
        <f t="shared" si="75"/>
        <v/>
      </c>
      <c r="BG38" s="66" t="str">
        <f t="shared" si="75"/>
        <v/>
      </c>
      <c r="BH38" s="66" t="str">
        <f t="shared" si="75"/>
        <v/>
      </c>
    </row>
    <row r="39" spans="1:60" ht="27.75" customHeight="1">
      <c r="C39" s="324"/>
      <c r="P39" s="330" t="s">
        <v>203</v>
      </c>
      <c r="R39" s="330" t="s">
        <v>231</v>
      </c>
      <c r="S39" s="77">
        <f>VLOOKUP(S$5,'10.標準生計費データ'!$B$8:$E$55,3)</f>
        <v>141800</v>
      </c>
      <c r="T39" s="77">
        <f>VLOOKUP(T$5,'10.標準生計費データ'!$B$8:$E$55,3)</f>
        <v>143520</v>
      </c>
      <c r="U39" s="77">
        <f>VLOOKUP(U$5,'10.標準生計費データ'!$B$8:$E$55,3)</f>
        <v>145360</v>
      </c>
      <c r="V39" s="77">
        <f>VLOOKUP(V$5,'10.標準生計費データ'!$B$8:$E$55,3)</f>
        <v>147090</v>
      </c>
      <c r="W39" s="77">
        <f>VLOOKUP(W$5,'10.標準生計費データ'!$B$8:$E$55,3)</f>
        <v>148920</v>
      </c>
      <c r="X39" s="77">
        <f>VLOOKUP(X$5,'10.標準生計費データ'!$B$8:$E$55,3)</f>
        <v>150770</v>
      </c>
      <c r="Y39" s="77">
        <f>VLOOKUP(Y$5,'10.標準生計費データ'!$B$8:$E$55,3)</f>
        <v>152610</v>
      </c>
      <c r="Z39" s="77">
        <f>VLOOKUP(Z$5,'10.標準生計費データ'!$B$8:$E$55,3)</f>
        <v>154460</v>
      </c>
      <c r="AA39" s="77">
        <f>VLOOKUP(AA$5,'10.標準生計費データ'!$B$8:$E$55,3)</f>
        <v>156170</v>
      </c>
      <c r="AB39" s="77">
        <f>VLOOKUP(AB$5,'10.標準生計費データ'!$B$8:$E$55,3)</f>
        <v>158020</v>
      </c>
      <c r="AC39" s="77">
        <f>VLOOKUP(AC$5,'10.標準生計費データ'!$B$8:$E$55,3)</f>
        <v>159740</v>
      </c>
      <c r="AD39" s="77">
        <f>VLOOKUP(AD$5,'10.標準生計費データ'!$B$8:$E$55,3)</f>
        <v>176200</v>
      </c>
      <c r="AE39" s="77">
        <f>VLOOKUP(AE$5,'10.標準生計費データ'!$B$8:$E$55,3)</f>
        <v>194260</v>
      </c>
      <c r="AF39" s="77">
        <f>VLOOKUP(AF$5,'10.標準生計費データ'!$B$8:$E$55,3)</f>
        <v>212820</v>
      </c>
      <c r="AG39" s="77">
        <f>VLOOKUP(AG$5,'10.標準生計費データ'!$B$8:$E$55,3)</f>
        <v>231740</v>
      </c>
      <c r="AH39" s="77">
        <f>VLOOKUP(AH$5,'10.標準生計費データ'!$B$8:$E$55,3)</f>
        <v>251030</v>
      </c>
      <c r="AI39" s="77">
        <f>VLOOKUP(AI$5,'10.標準生計費データ'!$B$8:$E$55,3)</f>
        <v>256310</v>
      </c>
      <c r="AJ39" s="77">
        <f>VLOOKUP(AJ$5,'10.標準生計費データ'!$B$8:$E$55,3)</f>
        <v>260620</v>
      </c>
      <c r="AK39" s="77">
        <f>VLOOKUP(AK$5,'10.標準生計費データ'!$B$8:$E$55,3)</f>
        <v>264670</v>
      </c>
      <c r="AL39" s="77">
        <f>VLOOKUP(AL$5,'10.標準生計費データ'!$B$8:$E$55,3)</f>
        <v>269830</v>
      </c>
      <c r="AM39" s="77">
        <f>VLOOKUP(AM$5,'10.標準生計費データ'!$B$8:$E$55,3)</f>
        <v>274750</v>
      </c>
      <c r="AN39" s="77">
        <f>VLOOKUP(AN$5,'10.標準生計費データ'!$B$8:$E$55,3)</f>
        <v>279530</v>
      </c>
      <c r="AO39" s="77">
        <f>VLOOKUP(AO$5,'10.標準生計費データ'!$B$8:$E$55,3)</f>
        <v>284450</v>
      </c>
      <c r="AP39" s="77">
        <f>VLOOKUP(AP$5,'10.標準生計費データ'!$B$8:$E$55,3)</f>
        <v>289250</v>
      </c>
      <c r="AQ39" s="77">
        <f>VLOOKUP(AQ$5,'10.標準生計費データ'!$B$8:$E$55,3)</f>
        <v>294900</v>
      </c>
      <c r="AR39" s="77">
        <f>VLOOKUP(AR$5,'10.標準生計費データ'!$B$8:$E$55,3)</f>
        <v>300910</v>
      </c>
      <c r="AS39" s="77">
        <f>VLOOKUP(AS$5,'10.標準生計費データ'!$B$8:$E$55,3)</f>
        <v>307300</v>
      </c>
      <c r="AT39" s="77">
        <f>VLOOKUP(AT$5,'10.標準生計費データ'!$B$8:$E$55,3)</f>
        <v>314670</v>
      </c>
      <c r="AU39" s="77">
        <f>VLOOKUP(AU$5,'10.標準生計費データ'!$B$8:$E$55,3)</f>
        <v>322420</v>
      </c>
      <c r="AV39" s="77">
        <f>VLOOKUP(AV$5,'10.標準生計費データ'!$B$8:$E$55,3)</f>
        <v>330530</v>
      </c>
      <c r="AW39" s="77">
        <f>VLOOKUP(AW$5,'10.標準生計費データ'!$B$8:$E$55,3)</f>
        <v>338630</v>
      </c>
      <c r="AX39" s="77">
        <f>VLOOKUP(AX$5,'10.標準生計費データ'!$B$8:$E$55,3)</f>
        <v>346750</v>
      </c>
      <c r="AY39" s="77">
        <f>VLOOKUP(AY$5,'10.標準生計費データ'!$B$8:$E$55,3)</f>
        <v>354610</v>
      </c>
      <c r="AZ39" s="77">
        <f>VLOOKUP(AZ$5,'10.標準生計費データ'!$B$8:$E$55,3)</f>
        <v>361620</v>
      </c>
      <c r="BA39" s="77">
        <f>VLOOKUP(BA$5,'10.標準生計費データ'!$B$8:$E$55,3)</f>
        <v>366650</v>
      </c>
      <c r="BB39" s="77">
        <f>VLOOKUP(BB$5,'10.標準生計費データ'!$B$8:$E$55,3)</f>
        <v>365670</v>
      </c>
      <c r="BC39" s="77">
        <f>VLOOKUP(BC$5,'10.標準生計費データ'!$B$8:$E$55,3)</f>
        <v>363820</v>
      </c>
      <c r="BD39" s="77">
        <f>VLOOKUP(BD$5,'10.標準生計費データ'!$B$8:$E$55,3)</f>
        <v>348720</v>
      </c>
      <c r="BE39" s="77">
        <f>VLOOKUP(BE$5,'10.標準生計費データ'!$B$8:$E$55,3)</f>
        <v>332490</v>
      </c>
      <c r="BF39" s="77">
        <f>VLOOKUP(BF$5,'10.標準生計費データ'!$B$8:$E$55,3)</f>
        <v>315540</v>
      </c>
      <c r="BG39" s="77">
        <f>VLOOKUP(BG$5,'10.標準生計費データ'!$B$8:$E$55,3)</f>
        <v>301780</v>
      </c>
      <c r="BH39" s="77">
        <f>VLOOKUP(BH$5,'10.標準生計費データ'!$B$8:$E$55,3)</f>
        <v>288380</v>
      </c>
    </row>
    <row r="40" spans="1:60" ht="32.25" customHeight="1">
      <c r="P40" s="330" t="s">
        <v>204</v>
      </c>
      <c r="R40" s="330" t="s">
        <v>232</v>
      </c>
      <c r="S40" s="77">
        <f>VLOOKUP(S$5,'10.標準生計費データ'!$B$8:$E$55,4)</f>
        <v>113440</v>
      </c>
      <c r="T40" s="77">
        <f>VLOOKUP(T$5,'10.標準生計費データ'!$B$8:$E$55,4)</f>
        <v>114816</v>
      </c>
      <c r="U40" s="77">
        <f>VLOOKUP(U$5,'10.標準生計費データ'!$B$8:$E$55,4)</f>
        <v>116288</v>
      </c>
      <c r="V40" s="77">
        <f>VLOOKUP(V$5,'10.標準生計費データ'!$B$8:$E$55,4)</f>
        <v>117672</v>
      </c>
      <c r="W40" s="77">
        <f>VLOOKUP(W$5,'10.標準生計費データ'!$B$8:$E$55,4)</f>
        <v>119136</v>
      </c>
      <c r="X40" s="77">
        <f>VLOOKUP(X$5,'10.標準生計費データ'!$B$8:$E$55,4)</f>
        <v>120616</v>
      </c>
      <c r="Y40" s="77">
        <f>VLOOKUP(Y$5,'10.標準生計費データ'!$B$8:$E$55,4)</f>
        <v>122088</v>
      </c>
      <c r="Z40" s="77">
        <f>VLOOKUP(Z$5,'10.標準生計費データ'!$B$8:$E$55,4)</f>
        <v>123568</v>
      </c>
      <c r="AA40" s="77">
        <f>VLOOKUP(AA$5,'10.標準生計費データ'!$B$8:$E$55,4)</f>
        <v>124936</v>
      </c>
      <c r="AB40" s="77">
        <f>VLOOKUP(AB$5,'10.標準生計費データ'!$B$8:$E$55,4)</f>
        <v>126416</v>
      </c>
      <c r="AC40" s="77">
        <f>VLOOKUP(AC$5,'10.標準生計費データ'!$B$8:$E$55,4)</f>
        <v>127792</v>
      </c>
      <c r="AD40" s="77">
        <f>VLOOKUP(AD$5,'10.標準生計費データ'!$B$8:$E$55,4)</f>
        <v>140960</v>
      </c>
      <c r="AE40" s="77">
        <f>VLOOKUP(AE$5,'10.標準生計費データ'!$B$8:$E$55,4)</f>
        <v>155408</v>
      </c>
      <c r="AF40" s="77">
        <f>VLOOKUP(AF$5,'10.標準生計費データ'!$B$8:$E$55,4)</f>
        <v>170256</v>
      </c>
      <c r="AG40" s="77">
        <f>VLOOKUP(AG$5,'10.標準生計費データ'!$B$8:$E$55,4)</f>
        <v>185392</v>
      </c>
      <c r="AH40" s="77">
        <f>VLOOKUP(AH$5,'10.標準生計費データ'!$B$8:$E$55,4)</f>
        <v>200824</v>
      </c>
      <c r="AI40" s="77">
        <f>VLOOKUP(AI$5,'10.標準生計費データ'!$B$8:$E$55,4)</f>
        <v>205048</v>
      </c>
      <c r="AJ40" s="77">
        <f>VLOOKUP(AJ$5,'10.標準生計費データ'!$B$8:$E$55,4)</f>
        <v>208496</v>
      </c>
      <c r="AK40" s="77">
        <f>VLOOKUP(AK$5,'10.標準生計費データ'!$B$8:$E$55,4)</f>
        <v>211736</v>
      </c>
      <c r="AL40" s="77">
        <f>VLOOKUP(AL$5,'10.標準生計費データ'!$B$8:$E$55,4)</f>
        <v>215864</v>
      </c>
      <c r="AM40" s="77">
        <f>VLOOKUP(AM$5,'10.標準生計費データ'!$B$8:$E$55,4)</f>
        <v>219800</v>
      </c>
      <c r="AN40" s="77">
        <f>VLOOKUP(AN$5,'10.標準生計費データ'!$B$8:$E$55,4)</f>
        <v>223624</v>
      </c>
      <c r="AO40" s="77">
        <f>VLOOKUP(AO$5,'10.標準生計費データ'!$B$8:$E$55,4)</f>
        <v>227560</v>
      </c>
      <c r="AP40" s="77">
        <f>VLOOKUP(AP$5,'10.標準生計費データ'!$B$8:$E$55,4)</f>
        <v>231400</v>
      </c>
      <c r="AQ40" s="77">
        <f>VLOOKUP(AQ$5,'10.標準生計費データ'!$B$8:$E$55,4)</f>
        <v>235920</v>
      </c>
      <c r="AR40" s="77">
        <f>VLOOKUP(AR$5,'10.標準生計費データ'!$B$8:$E$55,4)</f>
        <v>240728</v>
      </c>
      <c r="AS40" s="77">
        <f>VLOOKUP(AS$5,'10.標準生計費データ'!$B$8:$E$55,4)</f>
        <v>245840</v>
      </c>
      <c r="AT40" s="77">
        <f>VLOOKUP(AT$5,'10.標準生計費データ'!$B$8:$E$55,4)</f>
        <v>251736</v>
      </c>
      <c r="AU40" s="77">
        <f>VLOOKUP(AU$5,'10.標準生計費データ'!$B$8:$E$55,4)</f>
        <v>257936</v>
      </c>
      <c r="AV40" s="77">
        <f>VLOOKUP(AV$5,'10.標準生計費データ'!$B$8:$E$55,4)</f>
        <v>264424</v>
      </c>
      <c r="AW40" s="77">
        <f>VLOOKUP(AW$5,'10.標準生計費データ'!$B$8:$E$55,4)</f>
        <v>270904</v>
      </c>
      <c r="AX40" s="77">
        <f>VLOOKUP(AX$5,'10.標準生計費データ'!$B$8:$E$55,4)</f>
        <v>277400</v>
      </c>
      <c r="AY40" s="77">
        <f>VLOOKUP(AY$5,'10.標準生計費データ'!$B$8:$E$55,4)</f>
        <v>283688</v>
      </c>
      <c r="AZ40" s="77">
        <f>VLOOKUP(AZ$5,'10.標準生計費データ'!$B$8:$E$55,4)</f>
        <v>289296</v>
      </c>
      <c r="BA40" s="77">
        <f>VLOOKUP(BA$5,'10.標準生計費データ'!$B$8:$E$55,4)</f>
        <v>293320</v>
      </c>
      <c r="BB40" s="77">
        <f>VLOOKUP(BB$5,'10.標準生計費データ'!$B$8:$E$55,4)</f>
        <v>292536</v>
      </c>
      <c r="BC40" s="77">
        <f>VLOOKUP(BC$5,'10.標準生計費データ'!$B$8:$E$55,4)</f>
        <v>291056</v>
      </c>
      <c r="BD40" s="77">
        <f>VLOOKUP(BD$5,'10.標準生計費データ'!$B$8:$E$55,4)</f>
        <v>278976</v>
      </c>
      <c r="BE40" s="77">
        <f>VLOOKUP(BE$5,'10.標準生計費データ'!$B$8:$E$55,4)</f>
        <v>265992</v>
      </c>
      <c r="BF40" s="77">
        <f>VLOOKUP(BF$5,'10.標準生計費データ'!$B$8:$E$55,4)</f>
        <v>252432</v>
      </c>
      <c r="BG40" s="77">
        <f>VLOOKUP(BG$5,'10.標準生計費データ'!$B$8:$E$55,4)</f>
        <v>241424</v>
      </c>
      <c r="BH40" s="77">
        <f>VLOOKUP(BH$5,'10.標準生計費データ'!$B$8:$E$55,4)</f>
        <v>230704</v>
      </c>
    </row>
  </sheetData>
  <sheetProtection algorithmName="SHA-512" hashValue="uKRu7QOUzorq5NKd5cDp6rTK6tlVNIWTMEDXYmNjusHzetz4WFhYcXTpuzzkk1BzYQR6jcsPMp5piYlwQi1SdQ==" saltValue="DEH2i2Y0huXbwd3zF2R9HA==" spinCount="100000" sheet="1" objects="1" scenarios="1"/>
  <phoneticPr fontId="5"/>
  <printOptions horizontalCentered="1"/>
  <pageMargins left="0.70866141732283472" right="0.70866141732283472" top="0.74803149606299213" bottom="0.74803149606299213" header="0.31496062992125984" footer="0.31496062992125984"/>
  <pageSetup paperSize="9" scale="75"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FFFF"/>
  </sheetPr>
  <dimension ref="B1:T59"/>
  <sheetViews>
    <sheetView showGridLines="0" zoomScaleNormal="100" workbookViewId="0">
      <selection activeCell="E18" sqref="E18"/>
    </sheetView>
  </sheetViews>
  <sheetFormatPr defaultColWidth="9" defaultRowHeight="13.2"/>
  <cols>
    <col min="1" max="1" width="2.88671875" style="2" customWidth="1"/>
    <col min="2" max="2" width="7.6640625" style="79" customWidth="1"/>
    <col min="3" max="3" width="9.6640625" style="80" customWidth="1"/>
    <col min="4" max="4" width="9.6640625" style="81" customWidth="1"/>
    <col min="5" max="5" width="10.21875" style="82" customWidth="1"/>
    <col min="6" max="6" width="12" style="2" customWidth="1"/>
    <col min="7" max="7" width="14.33203125" style="2" customWidth="1"/>
    <col min="8" max="8" width="23" style="2" customWidth="1"/>
    <col min="9" max="9" width="3.88671875" style="2" customWidth="1"/>
    <col min="10" max="12" width="12" style="2" customWidth="1"/>
    <col min="13" max="13" width="3.88671875" style="2" customWidth="1"/>
    <col min="14" max="15" width="14.6640625" style="2" customWidth="1"/>
    <col min="16" max="16" width="5.109375" style="2" customWidth="1"/>
    <col min="17" max="17" width="77.77734375" style="2" customWidth="1"/>
    <col min="18" max="18" width="5.109375" style="2" customWidth="1"/>
    <col min="19" max="20" width="18.109375" style="2" customWidth="1"/>
    <col min="21" max="16384" width="9" style="2"/>
  </cols>
  <sheetData>
    <row r="1" spans="2:20" ht="28.5" customHeight="1">
      <c r="F1" s="83"/>
      <c r="J1" s="83"/>
      <c r="L1" s="83"/>
    </row>
    <row r="2" spans="2:20" ht="24" customHeight="1">
      <c r="B2" s="24" t="s">
        <v>234</v>
      </c>
      <c r="F2" s="84" t="s">
        <v>158</v>
      </c>
      <c r="J2" s="84" t="s">
        <v>159</v>
      </c>
      <c r="N2" s="84" t="s">
        <v>160</v>
      </c>
      <c r="Q2" s="84" t="s">
        <v>252</v>
      </c>
      <c r="S2" s="85" t="s">
        <v>270</v>
      </c>
    </row>
    <row r="3" spans="2:20" ht="19.5" customHeight="1" thickBot="1">
      <c r="C3" s="81"/>
      <c r="D3" s="86"/>
      <c r="F3" s="87" t="s">
        <v>110</v>
      </c>
      <c r="K3" s="81"/>
      <c r="L3" s="81"/>
      <c r="N3" s="2" t="s">
        <v>120</v>
      </c>
      <c r="Q3" s="80" t="s">
        <v>253</v>
      </c>
      <c r="S3" s="494" t="s">
        <v>125</v>
      </c>
      <c r="T3" s="494"/>
    </row>
    <row r="4" spans="2:20" ht="30.75" customHeight="1" thickBot="1">
      <c r="C4" s="81"/>
      <c r="D4" s="86"/>
      <c r="E4" s="499" t="s">
        <v>134</v>
      </c>
      <c r="F4" s="499"/>
      <c r="G4" s="500"/>
      <c r="H4" s="119">
        <v>1</v>
      </c>
      <c r="I4" s="88"/>
      <c r="J4" s="501" t="s">
        <v>313</v>
      </c>
      <c r="K4" s="502"/>
      <c r="L4" s="120">
        <v>173</v>
      </c>
      <c r="M4" s="88"/>
      <c r="N4" s="89" t="s">
        <v>123</v>
      </c>
      <c r="O4" s="119">
        <v>1</v>
      </c>
      <c r="P4" s="90"/>
      <c r="Q4" s="375"/>
      <c r="R4" s="90"/>
      <c r="S4" s="495"/>
      <c r="T4" s="495"/>
    </row>
    <row r="5" spans="2:20" ht="77.25" customHeight="1" thickBot="1">
      <c r="B5" s="91"/>
      <c r="C5" s="411"/>
      <c r="D5" s="92" t="s">
        <v>108</v>
      </c>
      <c r="E5" s="93" t="s">
        <v>119</v>
      </c>
      <c r="F5" s="492" t="s">
        <v>161</v>
      </c>
      <c r="G5" s="493"/>
      <c r="H5" s="410" t="s">
        <v>162</v>
      </c>
      <c r="I5" s="94"/>
      <c r="J5" s="490" t="s">
        <v>163</v>
      </c>
      <c r="K5" s="490"/>
      <c r="L5" s="491"/>
      <c r="M5" s="95"/>
      <c r="N5" s="96" t="s">
        <v>145</v>
      </c>
      <c r="O5" s="97" t="s">
        <v>141</v>
      </c>
      <c r="P5" s="98"/>
      <c r="Q5" s="376" t="s">
        <v>254</v>
      </c>
      <c r="R5" s="98"/>
      <c r="S5" s="99" t="s">
        <v>122</v>
      </c>
      <c r="T5" s="99" t="s">
        <v>112</v>
      </c>
    </row>
    <row r="6" spans="2:20" ht="30.75" customHeight="1" thickBot="1">
      <c r="B6" s="412" t="s">
        <v>88</v>
      </c>
      <c r="C6" s="100" t="s">
        <v>81</v>
      </c>
      <c r="D6" s="101">
        <v>0</v>
      </c>
      <c r="E6" s="93" t="s">
        <v>119</v>
      </c>
      <c r="F6" s="102" t="s">
        <v>83</v>
      </c>
      <c r="G6" s="93" t="s">
        <v>111</v>
      </c>
      <c r="H6" s="102" t="s">
        <v>124</v>
      </c>
      <c r="I6" s="79"/>
      <c r="J6" s="102" t="s">
        <v>83</v>
      </c>
      <c r="K6" s="93" t="s">
        <v>84</v>
      </c>
      <c r="L6" s="93" t="s">
        <v>85</v>
      </c>
      <c r="M6" s="79"/>
      <c r="N6" s="103">
        <v>1</v>
      </c>
      <c r="O6" s="103">
        <v>2</v>
      </c>
      <c r="P6" s="30"/>
      <c r="Q6" s="377">
        <v>2</v>
      </c>
      <c r="R6" s="30"/>
      <c r="S6" s="432" t="s">
        <v>113</v>
      </c>
      <c r="T6" s="433"/>
    </row>
    <row r="7" spans="2:20" ht="21" customHeight="1">
      <c r="B7" s="104">
        <v>18</v>
      </c>
      <c r="C7" s="105" t="str">
        <f>IF($B7="","",IFERROR(VLOOKUP($B7,'3.サラリースケール'!$C$6:$Q$38,3,0),$C6))</f>
        <v>J-1</v>
      </c>
      <c r="D7" s="105">
        <f>IF($B7="","",IF($C6=$C7,$D6+1,1))</f>
        <v>1</v>
      </c>
      <c r="E7" s="106">
        <f>IF($C7="","",INDEX('3.サラリースケール'!$R$5:$BH$38,MATCH('5.手当・賞与配分・洗い替え方式'!C7,'3.サラリースケール'!$R$5:$R$38,0),MATCH('5.手当・賞与配分・洗い替え方式'!$B7,'3.サラリースケール'!$R$5:$BH$5,0)))</f>
        <v>188400</v>
      </c>
      <c r="F7" s="113">
        <v>0</v>
      </c>
      <c r="G7" s="107">
        <f>IF($C7="","",IF($C7=$C6,$G6,ROUNDUP($E7*$F7,-2)))</f>
        <v>0</v>
      </c>
      <c r="H7" s="115">
        <v>0</v>
      </c>
      <c r="I7" s="108"/>
      <c r="J7" s="113">
        <v>0.1</v>
      </c>
      <c r="K7" s="109">
        <f>IF($C7="","",IF($L$4="",0,$E7*$J7))</f>
        <v>18840</v>
      </c>
      <c r="L7" s="77">
        <f>IF($C7="","",IF($L$4="",0,ROUNDDOWN($K7/(($E7+$G7)/$L$4*1.25),0)))</f>
        <v>13</v>
      </c>
      <c r="M7" s="108"/>
      <c r="N7" s="90"/>
      <c r="O7" s="90"/>
      <c r="P7" s="110"/>
      <c r="Q7" s="378" t="s">
        <v>255</v>
      </c>
      <c r="R7" s="110"/>
      <c r="S7" s="432" t="s">
        <v>114</v>
      </c>
      <c r="T7" s="433"/>
    </row>
    <row r="8" spans="2:20" ht="21" customHeight="1">
      <c r="B8" s="104">
        <v>19</v>
      </c>
      <c r="C8" s="105" t="str">
        <f>IF($B8="","",IFERROR(VLOOKUP($B8,'3.サラリースケール'!$C$6:$Q$38,3,0),$C7))</f>
        <v>J-2</v>
      </c>
      <c r="D8" s="105">
        <f t="shared" ref="D8:D48" si="0">IF($B8="","",IF($C7=$C8,$D7+1,1))</f>
        <v>1</v>
      </c>
      <c r="E8" s="106">
        <f>IF($C8="","",INDEX('3.サラリースケール'!$R$5:$BH$38,MATCH('5.手当・賞与配分・洗い替え方式'!C8,'3.サラリースケール'!$R$5:$R$38,0),MATCH('5.手当・賞与配分・洗い替え方式'!$B8,'3.サラリースケール'!$R$5:$BH$5,0)))</f>
        <v>199300</v>
      </c>
      <c r="F8" s="114">
        <v>0</v>
      </c>
      <c r="G8" s="107">
        <f t="shared" ref="G8:G48" si="1">IF($C8="","",IF($C8=$C7,$G7,ROUNDUP($E8*$F8,-2)))</f>
        <v>0</v>
      </c>
      <c r="H8" s="116">
        <v>0</v>
      </c>
      <c r="I8" s="108"/>
      <c r="J8" s="114">
        <v>0.1</v>
      </c>
      <c r="K8" s="109">
        <f t="shared" ref="K8:K48" si="2">IF($C8="","",IF($L$4="",0,$E8*$J8))</f>
        <v>19930</v>
      </c>
      <c r="L8" s="77">
        <f t="shared" ref="L8:L48" si="3">IF($C8="","",IF($L$4="",0,ROUNDDOWN($K8/(($E8+$G8)/$L$4*1.25),0)))</f>
        <v>13</v>
      </c>
      <c r="M8" s="108"/>
      <c r="N8" s="496" t="s">
        <v>121</v>
      </c>
      <c r="O8" s="496"/>
      <c r="P8" s="111"/>
      <c r="Q8" s="379" t="s">
        <v>256</v>
      </c>
      <c r="R8" s="111"/>
      <c r="S8" s="432" t="s">
        <v>115</v>
      </c>
      <c r="T8" s="433"/>
    </row>
    <row r="9" spans="2:20" ht="21" customHeight="1">
      <c r="B9" s="104">
        <v>20</v>
      </c>
      <c r="C9" s="105" t="str">
        <f>IF($B9="","",IFERROR(VLOOKUP($B9,'3.サラリースケール'!$C$6:$Q$38,3,0),$C8))</f>
        <v>J-3</v>
      </c>
      <c r="D9" s="105">
        <f t="shared" si="0"/>
        <v>1</v>
      </c>
      <c r="E9" s="106">
        <f>IF($C9="","",INDEX('3.サラリースケール'!$R$5:$BH$38,MATCH('5.手当・賞与配分・洗い替え方式'!C9,'3.サラリースケール'!$R$5:$R$38,0),MATCH('5.手当・賞与配分・洗い替え方式'!$B9,'3.サラリースケール'!$R$5:$BH$5,0)))</f>
        <v>210200</v>
      </c>
      <c r="F9" s="114">
        <v>0</v>
      </c>
      <c r="G9" s="107">
        <f t="shared" si="1"/>
        <v>0</v>
      </c>
      <c r="H9" s="116">
        <v>0</v>
      </c>
      <c r="I9" s="108"/>
      <c r="J9" s="114">
        <v>0.1</v>
      </c>
      <c r="K9" s="109">
        <f t="shared" si="2"/>
        <v>21020</v>
      </c>
      <c r="L9" s="77">
        <f t="shared" si="3"/>
        <v>13</v>
      </c>
      <c r="M9" s="108"/>
      <c r="N9" s="497" t="s">
        <v>98</v>
      </c>
      <c r="O9" s="488" t="s">
        <v>99</v>
      </c>
      <c r="P9" s="112"/>
      <c r="Q9" s="379" t="s">
        <v>257</v>
      </c>
      <c r="R9" s="112"/>
      <c r="S9" s="432" t="s">
        <v>116</v>
      </c>
      <c r="T9" s="433"/>
    </row>
    <row r="10" spans="2:20" ht="21" customHeight="1" thickBot="1">
      <c r="B10" s="104">
        <v>21</v>
      </c>
      <c r="C10" s="105" t="str">
        <f>IF($B10="","",IFERROR(VLOOKUP($B10,'3.サラリースケール'!$C$6:$Q$38,3,0),$C9))</f>
        <v>J-4</v>
      </c>
      <c r="D10" s="105">
        <f t="shared" si="0"/>
        <v>1</v>
      </c>
      <c r="E10" s="106">
        <f>IF($C10="","",INDEX('3.サラリースケール'!$R$5:$BH$38,MATCH('5.手当・賞与配分・洗い替え方式'!C10,'3.サラリースケール'!$R$5:$R$38,0),MATCH('5.手当・賞与配分・洗い替え方式'!$B10,'3.サラリースケール'!$R$5:$BH$5,0)))</f>
        <v>221100</v>
      </c>
      <c r="F10" s="114">
        <v>0</v>
      </c>
      <c r="G10" s="107">
        <f t="shared" si="1"/>
        <v>0</v>
      </c>
      <c r="H10" s="116">
        <v>0</v>
      </c>
      <c r="I10" s="108"/>
      <c r="J10" s="114">
        <v>0.1</v>
      </c>
      <c r="K10" s="109">
        <f t="shared" si="2"/>
        <v>22110</v>
      </c>
      <c r="L10" s="77">
        <f t="shared" si="3"/>
        <v>13</v>
      </c>
      <c r="M10" s="108"/>
      <c r="N10" s="489"/>
      <c r="O10" s="498"/>
      <c r="P10" s="112"/>
      <c r="Q10" s="379" t="s">
        <v>258</v>
      </c>
      <c r="R10" s="112"/>
      <c r="S10" s="432" t="s">
        <v>117</v>
      </c>
      <c r="T10" s="433"/>
    </row>
    <row r="11" spans="2:20" ht="21" customHeight="1" thickBot="1">
      <c r="B11" s="104">
        <v>22</v>
      </c>
      <c r="C11" s="105" t="str">
        <f>IF($B11="","",IFERROR(VLOOKUP($B11,'3.サラリースケール'!$C$6:$Q$38,3,0),$C10))</f>
        <v>C-1</v>
      </c>
      <c r="D11" s="105">
        <f t="shared" si="0"/>
        <v>1</v>
      </c>
      <c r="E11" s="106">
        <f>IF($C11="","",INDEX('3.サラリースケール'!$R$5:$BH$38,MATCH('5.手当・賞与配分・洗い替え方式'!C11,'3.サラリースケール'!$R$5:$R$38,0),MATCH('5.手当・賞与配分・洗い替え方式'!$B11,'3.サラリースケール'!$R$5:$BH$5,0)))</f>
        <v>234100</v>
      </c>
      <c r="F11" s="114">
        <v>0</v>
      </c>
      <c r="G11" s="107">
        <f t="shared" si="1"/>
        <v>0</v>
      </c>
      <c r="H11" s="116">
        <v>0</v>
      </c>
      <c r="I11" s="108"/>
      <c r="J11" s="114">
        <v>0.1</v>
      </c>
      <c r="K11" s="109">
        <f t="shared" si="2"/>
        <v>23410</v>
      </c>
      <c r="L11" s="77">
        <f t="shared" si="3"/>
        <v>13</v>
      </c>
      <c r="M11" s="108"/>
      <c r="N11" s="118">
        <v>2</v>
      </c>
      <c r="O11" s="117">
        <v>2.5</v>
      </c>
      <c r="P11" s="112"/>
      <c r="Q11" s="379" t="s">
        <v>259</v>
      </c>
      <c r="R11" s="112"/>
      <c r="S11" s="432" t="s">
        <v>118</v>
      </c>
      <c r="T11" s="433"/>
    </row>
    <row r="12" spans="2:20" ht="21" customHeight="1">
      <c r="B12" s="104">
        <v>23</v>
      </c>
      <c r="C12" s="105" t="str">
        <f>IF($B12="","",IFERROR(VLOOKUP($B12,'3.サラリースケール'!$C$6:$Q$38,3,0),$C11))</f>
        <v>C-2</v>
      </c>
      <c r="D12" s="105">
        <f t="shared" si="0"/>
        <v>1</v>
      </c>
      <c r="E12" s="106">
        <f>IF($C12="","",INDEX('3.サラリースケール'!$R$5:$BH$38,MATCH('5.手当・賞与配分・洗い替え方式'!C12,'3.サラリースケール'!$R$5:$R$38,0),MATCH('5.手当・賞与配分・洗い替え方式'!$B12,'3.サラリースケール'!$R$5:$BH$5,0)))</f>
        <v>242000</v>
      </c>
      <c r="F12" s="114">
        <v>0</v>
      </c>
      <c r="G12" s="107">
        <f t="shared" si="1"/>
        <v>0</v>
      </c>
      <c r="H12" s="116">
        <v>0</v>
      </c>
      <c r="I12" s="108"/>
      <c r="J12" s="114">
        <v>0.1</v>
      </c>
      <c r="K12" s="109">
        <f t="shared" si="2"/>
        <v>24200</v>
      </c>
      <c r="L12" s="77">
        <f t="shared" si="3"/>
        <v>13</v>
      </c>
      <c r="M12" s="108"/>
      <c r="O12" s="110"/>
      <c r="P12" s="112"/>
      <c r="Q12" s="378" t="s">
        <v>260</v>
      </c>
      <c r="R12" s="112"/>
      <c r="S12" s="432"/>
      <c r="T12" s="433"/>
    </row>
    <row r="13" spans="2:20" ht="21" customHeight="1">
      <c r="B13" s="104">
        <v>24</v>
      </c>
      <c r="C13" s="105" t="str">
        <f>IF($B13="","",IFERROR(VLOOKUP($B13,'3.サラリースケール'!$C$6:$Q$38,3,0),$C12))</f>
        <v>C-3</v>
      </c>
      <c r="D13" s="105">
        <f t="shared" si="0"/>
        <v>1</v>
      </c>
      <c r="E13" s="106">
        <f>IF($C13="","",INDEX('3.サラリースケール'!$R$5:$BH$38,MATCH('5.手当・賞与配分・洗い替え方式'!C13,'3.サラリースケール'!$R$5:$R$38,0),MATCH('5.手当・賞与配分・洗い替え方式'!$B13,'3.サラリースケール'!$R$5:$BH$5,0)))</f>
        <v>249900</v>
      </c>
      <c r="F13" s="114">
        <v>0</v>
      </c>
      <c r="G13" s="107">
        <f t="shared" si="1"/>
        <v>0</v>
      </c>
      <c r="H13" s="116">
        <v>0</v>
      </c>
      <c r="I13" s="108"/>
      <c r="J13" s="114">
        <v>0.1</v>
      </c>
      <c r="K13" s="109">
        <f t="shared" si="2"/>
        <v>24990</v>
      </c>
      <c r="L13" s="77">
        <f t="shared" si="3"/>
        <v>13</v>
      </c>
      <c r="M13" s="108"/>
      <c r="N13" s="2" t="s">
        <v>147</v>
      </c>
      <c r="O13" s="110"/>
      <c r="P13" s="112"/>
      <c r="Q13" s="379" t="s">
        <v>261</v>
      </c>
      <c r="R13" s="112"/>
    </row>
    <row r="14" spans="2:20" ht="21" customHeight="1">
      <c r="B14" s="104">
        <v>25</v>
      </c>
      <c r="C14" s="105" t="str">
        <f>IF($B14="","",IFERROR(VLOOKUP($B14,'3.サラリースケール'!$C$6:$Q$38,3,0),$C13))</f>
        <v>C-4</v>
      </c>
      <c r="D14" s="105">
        <f t="shared" si="0"/>
        <v>1</v>
      </c>
      <c r="E14" s="106">
        <f>IF($C14="","",INDEX('3.サラリースケール'!$R$5:$BH$38,MATCH('5.手当・賞与配分・洗い替え方式'!C14,'3.サラリースケール'!$R$5:$R$38,0),MATCH('5.手当・賞与配分・洗い替え方式'!$B14,'3.サラリースケール'!$R$5:$BH$5,0)))</f>
        <v>257800</v>
      </c>
      <c r="F14" s="114">
        <v>0</v>
      </c>
      <c r="G14" s="107">
        <f t="shared" si="1"/>
        <v>0</v>
      </c>
      <c r="H14" s="116">
        <v>0</v>
      </c>
      <c r="I14" s="108"/>
      <c r="J14" s="114">
        <v>0.1</v>
      </c>
      <c r="K14" s="109">
        <f t="shared" si="2"/>
        <v>25780</v>
      </c>
      <c r="L14" s="77">
        <f t="shared" si="3"/>
        <v>13</v>
      </c>
      <c r="M14" s="108"/>
      <c r="N14" s="488" t="s">
        <v>164</v>
      </c>
      <c r="O14" s="488" t="s">
        <v>109</v>
      </c>
      <c r="P14" s="112"/>
      <c r="Q14" s="379" t="s">
        <v>262</v>
      </c>
      <c r="R14" s="112"/>
    </row>
    <row r="15" spans="2:20" ht="21" customHeight="1" thickBot="1">
      <c r="B15" s="104">
        <v>26</v>
      </c>
      <c r="C15" s="105" t="str">
        <f>IF($B15="","",IFERROR(VLOOKUP($B15,'3.サラリースケール'!$C$6:$Q$38,3,0),$C14))</f>
        <v>L-1</v>
      </c>
      <c r="D15" s="105">
        <f t="shared" si="0"/>
        <v>1</v>
      </c>
      <c r="E15" s="106">
        <f>IF($C15="","",INDEX('3.サラリースケール'!$R$5:$BH$38,MATCH('5.手当・賞与配分・洗い替え方式'!C15,'3.サラリースケール'!$R$5:$R$38,0),MATCH('5.手当・賞与配分・洗い替え方式'!$B15,'3.サラリースケール'!$R$5:$BH$5,0)))</f>
        <v>269000</v>
      </c>
      <c r="F15" s="114">
        <v>0.02</v>
      </c>
      <c r="G15" s="107">
        <f t="shared" si="1"/>
        <v>5400</v>
      </c>
      <c r="H15" s="116">
        <v>0</v>
      </c>
      <c r="I15" s="108"/>
      <c r="J15" s="114">
        <v>0.2</v>
      </c>
      <c r="K15" s="109">
        <f t="shared" si="2"/>
        <v>53800</v>
      </c>
      <c r="L15" s="77">
        <f t="shared" si="3"/>
        <v>27</v>
      </c>
      <c r="M15" s="108"/>
      <c r="N15" s="489"/>
      <c r="O15" s="489"/>
      <c r="P15" s="112"/>
      <c r="Q15" s="379" t="s">
        <v>263</v>
      </c>
      <c r="R15" s="112"/>
    </row>
    <row r="16" spans="2:20" ht="21" customHeight="1">
      <c r="B16" s="104">
        <v>27</v>
      </c>
      <c r="C16" s="105" t="str">
        <f>IF($B16="","",IFERROR(VLOOKUP($B16,'3.サラリースケール'!$C$6:$Q$38,3,0),$C15))</f>
        <v>L-2</v>
      </c>
      <c r="D16" s="105">
        <f t="shared" si="0"/>
        <v>1</v>
      </c>
      <c r="E16" s="106">
        <f>IF($C16="","",INDEX('3.サラリースケール'!$R$5:$BH$38,MATCH('5.手当・賞与配分・洗い替え方式'!C16,'3.サラリースケール'!$R$5:$R$38,0),MATCH('5.手当・賞与配分・洗い替え方式'!$B16,'3.サラリースケール'!$R$5:$BH$5,0)))</f>
        <v>277100</v>
      </c>
      <c r="F16" s="114">
        <v>0.02</v>
      </c>
      <c r="G16" s="107">
        <f t="shared" si="1"/>
        <v>5600</v>
      </c>
      <c r="H16" s="116">
        <v>0</v>
      </c>
      <c r="I16" s="108"/>
      <c r="J16" s="114">
        <v>0.2</v>
      </c>
      <c r="K16" s="109">
        <f t="shared" si="2"/>
        <v>55420</v>
      </c>
      <c r="L16" s="77">
        <f t="shared" si="3"/>
        <v>27</v>
      </c>
      <c r="M16" s="108"/>
      <c r="N16" s="426" t="s">
        <v>25</v>
      </c>
      <c r="O16" s="427">
        <v>1.2</v>
      </c>
      <c r="P16" s="112"/>
      <c r="Q16" s="379" t="s">
        <v>259</v>
      </c>
      <c r="R16" s="112"/>
    </row>
    <row r="17" spans="2:18" ht="21" customHeight="1">
      <c r="B17" s="104">
        <v>28</v>
      </c>
      <c r="C17" s="105" t="str">
        <f>IF($B17="","",IFERROR(VLOOKUP($B17,'3.サラリースケール'!$C$6:$Q$38,3,0),$C16))</f>
        <v>L-3</v>
      </c>
      <c r="D17" s="105">
        <f t="shared" si="0"/>
        <v>1</v>
      </c>
      <c r="E17" s="106">
        <f>IF($C17="","",INDEX('3.サラリースケール'!$R$5:$BH$38,MATCH('5.手当・賞与配分・洗い替え方式'!C17,'3.サラリースケール'!$R$5:$R$38,0),MATCH('5.手当・賞与配分・洗い替え方式'!$B17,'3.サラリースケール'!$R$5:$BH$5,0)))</f>
        <v>285200</v>
      </c>
      <c r="F17" s="114">
        <v>0.03</v>
      </c>
      <c r="G17" s="107">
        <f t="shared" si="1"/>
        <v>8600</v>
      </c>
      <c r="H17" s="116">
        <v>0</v>
      </c>
      <c r="I17" s="108"/>
      <c r="J17" s="114">
        <v>0.2</v>
      </c>
      <c r="K17" s="109">
        <f t="shared" si="2"/>
        <v>57040</v>
      </c>
      <c r="L17" s="77">
        <f t="shared" si="3"/>
        <v>26</v>
      </c>
      <c r="M17" s="108"/>
      <c r="N17" s="428" t="s">
        <v>96</v>
      </c>
      <c r="O17" s="429">
        <v>1.1000000000000001</v>
      </c>
      <c r="P17" s="112"/>
      <c r="Q17" s="378" t="s">
        <v>264</v>
      </c>
      <c r="R17" s="112"/>
    </row>
    <row r="18" spans="2:18" ht="21" customHeight="1">
      <c r="B18" s="104">
        <v>29</v>
      </c>
      <c r="C18" s="105" t="str">
        <f>IF($B18="","",IFERROR(VLOOKUP($B18,'3.サラリースケール'!$C$6:$Q$38,3,0),$C17))</f>
        <v>L-4</v>
      </c>
      <c r="D18" s="105">
        <f t="shared" si="0"/>
        <v>1</v>
      </c>
      <c r="E18" s="106">
        <f>IF($C18="","",INDEX('3.サラリースケール'!$R$5:$BH$38,MATCH('5.手当・賞与配分・洗い替え方式'!C18,'3.サラリースケール'!$R$5:$R$38,0),MATCH('5.手当・賞与配分・洗い替え方式'!$B18,'3.サラリースケール'!$R$5:$BH$5,0)))</f>
        <v>293300</v>
      </c>
      <c r="F18" s="114">
        <v>0.03</v>
      </c>
      <c r="G18" s="107">
        <f t="shared" si="1"/>
        <v>8800</v>
      </c>
      <c r="H18" s="116">
        <v>0</v>
      </c>
      <c r="I18" s="108"/>
      <c r="J18" s="114">
        <v>0.2</v>
      </c>
      <c r="K18" s="109">
        <f t="shared" si="2"/>
        <v>58660</v>
      </c>
      <c r="L18" s="77">
        <f t="shared" si="3"/>
        <v>26</v>
      </c>
      <c r="M18" s="108"/>
      <c r="N18" s="428" t="s">
        <v>95</v>
      </c>
      <c r="O18" s="429">
        <v>1</v>
      </c>
      <c r="P18" s="112"/>
      <c r="Q18" s="379" t="s">
        <v>265</v>
      </c>
      <c r="R18" s="112"/>
    </row>
    <row r="19" spans="2:18" ht="21" customHeight="1">
      <c r="B19" s="104">
        <v>30</v>
      </c>
      <c r="C19" s="105" t="str">
        <f>IF($B19="","",IFERROR(VLOOKUP($B19,'3.サラリースケール'!$C$6:$Q$38,3,0),$C18))</f>
        <v>S-1</v>
      </c>
      <c r="D19" s="105">
        <f t="shared" si="0"/>
        <v>1</v>
      </c>
      <c r="E19" s="106">
        <f>IF($C19="","",INDEX('3.サラリースケール'!$R$5:$BH$38,MATCH('5.手当・賞与配分・洗い替え方式'!C19,'3.サラリースケール'!$R$5:$R$38,0),MATCH('5.手当・賞与配分・洗い替え方式'!$B19,'3.サラリースケール'!$R$5:$BH$5,0)))</f>
        <v>305000</v>
      </c>
      <c r="F19" s="114">
        <v>0.04</v>
      </c>
      <c r="G19" s="107">
        <f t="shared" si="1"/>
        <v>12200</v>
      </c>
      <c r="H19" s="116">
        <v>0</v>
      </c>
      <c r="I19" s="108"/>
      <c r="J19" s="114">
        <v>0.2</v>
      </c>
      <c r="K19" s="109">
        <f t="shared" si="2"/>
        <v>61000</v>
      </c>
      <c r="L19" s="77">
        <f t="shared" si="3"/>
        <v>26</v>
      </c>
      <c r="M19" s="108"/>
      <c r="N19" s="428" t="s">
        <v>40</v>
      </c>
      <c r="O19" s="429">
        <v>0.9</v>
      </c>
      <c r="P19" s="112"/>
      <c r="Q19" s="379" t="s">
        <v>257</v>
      </c>
      <c r="R19" s="112"/>
    </row>
    <row r="20" spans="2:18" ht="21" customHeight="1" thickBot="1">
      <c r="B20" s="104">
        <v>31</v>
      </c>
      <c r="C20" s="105" t="str">
        <f>IF($B20="","",IFERROR(VLOOKUP($B20,'3.サラリースケール'!$C$6:$Q$38,3,0),$C19))</f>
        <v>S-1</v>
      </c>
      <c r="D20" s="105">
        <f t="shared" si="0"/>
        <v>2</v>
      </c>
      <c r="E20" s="106">
        <f>IF($C20="","",INDEX('3.サラリースケール'!$R$5:$BH$38,MATCH('5.手当・賞与配分・洗い替え方式'!C20,'3.サラリースケール'!$R$5:$R$38,0),MATCH('5.手当・賞与配分・洗い替え方式'!$B20,'3.サラリースケール'!$R$5:$BH$5,0)))</f>
        <v>309600</v>
      </c>
      <c r="F20" s="114">
        <v>0.04</v>
      </c>
      <c r="G20" s="107">
        <f t="shared" si="1"/>
        <v>12200</v>
      </c>
      <c r="H20" s="116">
        <v>0</v>
      </c>
      <c r="I20" s="108"/>
      <c r="J20" s="114">
        <v>0.2</v>
      </c>
      <c r="K20" s="109">
        <f t="shared" si="2"/>
        <v>61920</v>
      </c>
      <c r="L20" s="77">
        <f t="shared" si="3"/>
        <v>26</v>
      </c>
      <c r="M20" s="108"/>
      <c r="N20" s="430" t="s">
        <v>94</v>
      </c>
      <c r="O20" s="431">
        <v>0.8</v>
      </c>
      <c r="P20" s="112"/>
      <c r="Q20" s="379" t="s">
        <v>266</v>
      </c>
      <c r="R20" s="112"/>
    </row>
    <row r="21" spans="2:18" ht="21" customHeight="1">
      <c r="B21" s="104">
        <v>32</v>
      </c>
      <c r="C21" s="105" t="str">
        <f>IF($B21="","",IFERROR(VLOOKUP($B21,'3.サラリースケール'!$C$6:$Q$38,3,0),$C20))</f>
        <v>S-2</v>
      </c>
      <c r="D21" s="105">
        <f t="shared" si="0"/>
        <v>1</v>
      </c>
      <c r="E21" s="106">
        <f>IF($C21="","",INDEX('3.サラリースケール'!$R$5:$BH$38,MATCH('5.手当・賞与配分・洗い替え方式'!C21,'3.サラリースケール'!$R$5:$R$38,0),MATCH('5.手当・賞与配分・洗い替え方式'!$B21,'3.サラリースケール'!$R$5:$BH$5,0)))</f>
        <v>317900</v>
      </c>
      <c r="F21" s="114">
        <v>0.04</v>
      </c>
      <c r="G21" s="107">
        <f t="shared" si="1"/>
        <v>12800</v>
      </c>
      <c r="H21" s="116">
        <v>0</v>
      </c>
      <c r="I21" s="108"/>
      <c r="J21" s="114">
        <v>0.2</v>
      </c>
      <c r="K21" s="109">
        <f t="shared" si="2"/>
        <v>63580</v>
      </c>
      <c r="L21" s="77">
        <f t="shared" si="3"/>
        <v>26</v>
      </c>
      <c r="M21" s="108"/>
      <c r="N21" s="112"/>
      <c r="O21" s="112"/>
      <c r="P21" s="112"/>
      <c r="Q21" s="379" t="s">
        <v>259</v>
      </c>
      <c r="R21" s="112"/>
    </row>
    <row r="22" spans="2:18" ht="21" customHeight="1">
      <c r="B22" s="104">
        <v>33</v>
      </c>
      <c r="C22" s="105" t="str">
        <f>IF($B22="","",IFERROR(VLOOKUP($B22,'3.サラリースケール'!$C$6:$Q$38,3,0),$C21))</f>
        <v>S-2</v>
      </c>
      <c r="D22" s="105">
        <f t="shared" si="0"/>
        <v>2</v>
      </c>
      <c r="E22" s="106">
        <f>IF($C22="","",INDEX('3.サラリースケール'!$R$5:$BH$38,MATCH('5.手当・賞与配分・洗い替え方式'!C22,'3.サラリースケール'!$R$5:$R$38,0),MATCH('5.手当・賞与配分・洗い替え方式'!$B22,'3.サラリースケール'!$R$5:$BH$5,0)))</f>
        <v>322500</v>
      </c>
      <c r="F22" s="114">
        <v>4.4999999999999998E-2</v>
      </c>
      <c r="G22" s="107">
        <f t="shared" si="1"/>
        <v>12800</v>
      </c>
      <c r="H22" s="116">
        <v>0</v>
      </c>
      <c r="I22" s="108"/>
      <c r="J22" s="114">
        <v>0.2</v>
      </c>
      <c r="K22" s="109">
        <f t="shared" si="2"/>
        <v>64500</v>
      </c>
      <c r="L22" s="77">
        <f t="shared" si="3"/>
        <v>26</v>
      </c>
      <c r="M22" s="108"/>
      <c r="N22" s="487" t="s">
        <v>271</v>
      </c>
      <c r="O22" s="487"/>
      <c r="P22" s="112"/>
      <c r="Q22" s="380"/>
      <c r="R22" s="112"/>
    </row>
    <row r="23" spans="2:18" ht="21" customHeight="1">
      <c r="B23" s="104">
        <v>34</v>
      </c>
      <c r="C23" s="105" t="str">
        <f>IF($B23="","",IFERROR(VLOOKUP($B23,'3.サラリースケール'!$C$6:$Q$38,3,0),$C22))</f>
        <v>S-3</v>
      </c>
      <c r="D23" s="105">
        <f t="shared" si="0"/>
        <v>1</v>
      </c>
      <c r="E23" s="106">
        <f>IF($C23="","",INDEX('3.サラリースケール'!$R$5:$BH$38,MATCH('5.手当・賞与配分・洗い替え方式'!C23,'3.サラリースケール'!$R$5:$R$38,0),MATCH('5.手当・賞与配分・洗い替え方式'!$B23,'3.サラリースケール'!$R$5:$BH$5,0)))</f>
        <v>330800</v>
      </c>
      <c r="F23" s="114">
        <v>4.4999999999999998E-2</v>
      </c>
      <c r="G23" s="107">
        <f t="shared" si="1"/>
        <v>14900</v>
      </c>
      <c r="H23" s="116">
        <v>0</v>
      </c>
      <c r="I23" s="108"/>
      <c r="J23" s="114">
        <v>0.2</v>
      </c>
      <c r="K23" s="109">
        <f t="shared" si="2"/>
        <v>66160</v>
      </c>
      <c r="L23" s="77">
        <f t="shared" si="3"/>
        <v>26</v>
      </c>
      <c r="M23" s="108"/>
      <c r="N23" s="487"/>
      <c r="O23" s="487"/>
      <c r="P23" s="112"/>
      <c r="R23" s="112"/>
    </row>
    <row r="24" spans="2:18" ht="21" customHeight="1">
      <c r="B24" s="104">
        <v>35</v>
      </c>
      <c r="C24" s="105" t="str">
        <f>IF($B24="","",IFERROR(VLOOKUP($B24,'3.サラリースケール'!$C$6:$Q$38,3,0),$C23))</f>
        <v>S-3</v>
      </c>
      <c r="D24" s="105">
        <f t="shared" si="0"/>
        <v>2</v>
      </c>
      <c r="E24" s="106">
        <f>IF($C24="","",INDEX('3.サラリースケール'!$R$5:$BH$38,MATCH('5.手当・賞与配分・洗い替え方式'!C24,'3.サラリースケール'!$R$5:$R$38,0),MATCH('5.手当・賞与配分・洗い替え方式'!$B24,'3.サラリースケール'!$R$5:$BH$5,0)))</f>
        <v>335400</v>
      </c>
      <c r="F24" s="114">
        <v>4.4999999999999998E-2</v>
      </c>
      <c r="G24" s="107">
        <f t="shared" si="1"/>
        <v>14900</v>
      </c>
      <c r="H24" s="116">
        <v>0</v>
      </c>
      <c r="I24" s="108"/>
      <c r="J24" s="114">
        <v>0.2</v>
      </c>
      <c r="K24" s="109">
        <f t="shared" si="2"/>
        <v>67080</v>
      </c>
      <c r="L24" s="77">
        <f t="shared" si="3"/>
        <v>26</v>
      </c>
      <c r="M24" s="108"/>
      <c r="N24" s="487"/>
      <c r="O24" s="487"/>
      <c r="P24" s="112"/>
      <c r="Q24" s="484" t="s">
        <v>267</v>
      </c>
      <c r="R24" s="112"/>
    </row>
    <row r="25" spans="2:18" ht="21" customHeight="1">
      <c r="B25" s="104">
        <v>36</v>
      </c>
      <c r="C25" s="105" t="str">
        <f>IF($B25="","",IFERROR(VLOOKUP($B25,'3.サラリースケール'!$C$6:$Q$38,3,0),$C24))</f>
        <v>S-4</v>
      </c>
      <c r="D25" s="105">
        <f t="shared" si="0"/>
        <v>1</v>
      </c>
      <c r="E25" s="106">
        <f>IF($C25="","",INDEX('3.サラリースケール'!$R$5:$BH$38,MATCH('5.手当・賞与配分・洗い替え方式'!C25,'3.サラリースケール'!$R$5:$R$38,0),MATCH('5.手当・賞与配分・洗い替え方式'!$B25,'3.サラリースケール'!$R$5:$BH$5,0)))</f>
        <v>343700</v>
      </c>
      <c r="F25" s="575">
        <v>0.05</v>
      </c>
      <c r="G25" s="107">
        <f t="shared" si="1"/>
        <v>17200</v>
      </c>
      <c r="H25" s="576">
        <v>0</v>
      </c>
      <c r="I25" s="108"/>
      <c r="J25" s="575">
        <v>0.2</v>
      </c>
      <c r="K25" s="109">
        <f t="shared" si="2"/>
        <v>68740</v>
      </c>
      <c r="L25" s="77">
        <f t="shared" si="3"/>
        <v>26</v>
      </c>
      <c r="M25" s="108"/>
      <c r="N25" s="487"/>
      <c r="O25" s="487"/>
      <c r="P25" s="112"/>
      <c r="Q25" s="485"/>
      <c r="R25" s="112"/>
    </row>
    <row r="26" spans="2:18" ht="21" customHeight="1">
      <c r="B26" s="104">
        <v>37</v>
      </c>
      <c r="C26" s="105" t="str">
        <f>IF($B26="","",IFERROR(VLOOKUP($B26,'3.サラリースケール'!$C$6:$Q$38,3,0),$C25))</f>
        <v>S-4</v>
      </c>
      <c r="D26" s="105">
        <f t="shared" si="0"/>
        <v>2</v>
      </c>
      <c r="E26" s="106">
        <f>IF($C26="","",INDEX('3.サラリースケール'!$R$5:$BH$38,MATCH('5.手当・賞与配分・洗い替え方式'!C26,'3.サラリースケール'!$R$5:$R$38,0),MATCH('5.手当・賞与配分・洗い替え方式'!$B26,'3.サラリースケール'!$R$5:$BH$5,0)))</f>
        <v>348300</v>
      </c>
      <c r="F26" s="575">
        <v>0.05</v>
      </c>
      <c r="G26" s="107">
        <f t="shared" si="1"/>
        <v>17200</v>
      </c>
      <c r="H26" s="576">
        <v>0</v>
      </c>
      <c r="I26" s="108"/>
      <c r="J26" s="575">
        <v>0.2</v>
      </c>
      <c r="K26" s="109">
        <f t="shared" si="2"/>
        <v>69660</v>
      </c>
      <c r="L26" s="77">
        <f t="shared" si="3"/>
        <v>26</v>
      </c>
      <c r="M26" s="108"/>
      <c r="N26" s="487"/>
      <c r="O26" s="487"/>
      <c r="P26" s="112"/>
      <c r="Q26" s="485"/>
      <c r="R26" s="112"/>
    </row>
    <row r="27" spans="2:18" ht="21" customHeight="1">
      <c r="B27" s="104">
        <v>38</v>
      </c>
      <c r="C27" s="105" t="str">
        <f>IF($B27="","",IFERROR(VLOOKUP($B27,'3.サラリースケール'!$C$6:$Q$38,3,0),$C26))</f>
        <v>S-5</v>
      </c>
      <c r="D27" s="105">
        <f t="shared" si="0"/>
        <v>1</v>
      </c>
      <c r="E27" s="106">
        <f>IF($C27="","",INDEX('3.サラリースケール'!$R$5:$BH$38,MATCH('5.手当・賞与配分・洗い替え方式'!C27,'3.サラリースケール'!$R$5:$R$38,0),MATCH('5.手当・賞与配分・洗い替え方式'!$B27,'3.サラリースケール'!$R$5:$BH$5,0)))</f>
        <v>356600</v>
      </c>
      <c r="F27" s="575">
        <v>0.05</v>
      </c>
      <c r="G27" s="107">
        <f t="shared" si="1"/>
        <v>17900</v>
      </c>
      <c r="H27" s="576">
        <v>0</v>
      </c>
      <c r="I27" s="108"/>
      <c r="J27" s="575">
        <v>0.2</v>
      </c>
      <c r="K27" s="109">
        <f t="shared" si="2"/>
        <v>71320</v>
      </c>
      <c r="L27" s="77">
        <f t="shared" si="3"/>
        <v>26</v>
      </c>
      <c r="M27" s="108"/>
      <c r="N27" s="487"/>
      <c r="O27" s="487"/>
      <c r="P27" s="112"/>
      <c r="Q27" s="485"/>
      <c r="R27" s="112"/>
    </row>
    <row r="28" spans="2:18" ht="21" customHeight="1">
      <c r="B28" s="104">
        <v>39</v>
      </c>
      <c r="C28" s="105" t="str">
        <f>IF($B28="","",IFERROR(VLOOKUP($B28,'3.サラリースケール'!$C$6:$Q$38,3,0),$C27))</f>
        <v>S-5</v>
      </c>
      <c r="D28" s="105">
        <f t="shared" si="0"/>
        <v>2</v>
      </c>
      <c r="E28" s="106">
        <f>IF($C28="","",INDEX('3.サラリースケール'!$R$5:$BH$38,MATCH('5.手当・賞与配分・洗い替え方式'!C28,'3.サラリースケール'!$R$5:$R$38,0),MATCH('5.手当・賞与配分・洗い替え方式'!$B28,'3.サラリースケール'!$R$5:$BH$5,0)))</f>
        <v>361200</v>
      </c>
      <c r="F28" s="575">
        <v>0.15</v>
      </c>
      <c r="G28" s="107">
        <f t="shared" si="1"/>
        <v>17900</v>
      </c>
      <c r="H28" s="576">
        <v>0</v>
      </c>
      <c r="I28" s="108"/>
      <c r="J28" s="575">
        <v>0</v>
      </c>
      <c r="K28" s="109">
        <f t="shared" si="2"/>
        <v>0</v>
      </c>
      <c r="L28" s="77">
        <f t="shared" si="3"/>
        <v>0</v>
      </c>
      <c r="M28" s="108"/>
      <c r="N28" s="487"/>
      <c r="O28" s="487"/>
      <c r="P28" s="112"/>
      <c r="Q28" s="485"/>
      <c r="R28" s="112"/>
    </row>
    <row r="29" spans="2:18" ht="21" customHeight="1">
      <c r="B29" s="104">
        <v>40</v>
      </c>
      <c r="C29" s="105" t="str">
        <f>IF($B29="","",IFERROR(VLOOKUP($B29,'3.サラリースケール'!$C$6:$Q$38,3,0),$C28))</f>
        <v>M-1</v>
      </c>
      <c r="D29" s="105">
        <f t="shared" si="0"/>
        <v>1</v>
      </c>
      <c r="E29" s="106">
        <f>IF($C29="","",INDEX('3.サラリースケール'!$R$5:$BH$38,MATCH('5.手当・賞与配分・洗い替え方式'!C29,'3.サラリースケール'!$R$5:$R$38,0),MATCH('5.手当・賞与配分・洗い替え方式'!$B29,'3.サラリースケール'!$R$5:$BH$5,0)))</f>
        <v>407000</v>
      </c>
      <c r="F29" s="575">
        <v>0.15</v>
      </c>
      <c r="G29" s="107">
        <f t="shared" si="1"/>
        <v>61100</v>
      </c>
      <c r="H29" s="576">
        <v>0</v>
      </c>
      <c r="I29" s="108"/>
      <c r="J29" s="575">
        <v>0</v>
      </c>
      <c r="K29" s="109">
        <f t="shared" si="2"/>
        <v>0</v>
      </c>
      <c r="L29" s="77">
        <f t="shared" si="3"/>
        <v>0</v>
      </c>
      <c r="M29" s="108"/>
      <c r="N29" s="488" t="s">
        <v>272</v>
      </c>
      <c r="O29" s="488" t="s">
        <v>273</v>
      </c>
      <c r="P29" s="112"/>
      <c r="Q29" s="486"/>
      <c r="R29" s="112"/>
    </row>
    <row r="30" spans="2:18" ht="21" customHeight="1" thickBot="1">
      <c r="B30" s="104">
        <v>41</v>
      </c>
      <c r="C30" s="105" t="str">
        <f>IF($B30="","",IFERROR(VLOOKUP($B30,'3.サラリースケール'!$C$6:$Q$38,3,0),$C29))</f>
        <v>M-1</v>
      </c>
      <c r="D30" s="105">
        <f t="shared" si="0"/>
        <v>2</v>
      </c>
      <c r="E30" s="106">
        <f>IF($C30="","",INDEX('3.サラリースケール'!$R$5:$BH$38,MATCH('5.手当・賞与配分・洗い替え方式'!C30,'3.サラリースケール'!$R$5:$R$38,0),MATCH('5.手当・賞与配分・洗い替え方式'!$B30,'3.サラリースケール'!$R$5:$BH$5,0)))</f>
        <v>412800</v>
      </c>
      <c r="F30" s="575">
        <v>0.15</v>
      </c>
      <c r="G30" s="107">
        <f t="shared" si="1"/>
        <v>61100</v>
      </c>
      <c r="H30" s="576">
        <v>0</v>
      </c>
      <c r="I30" s="108"/>
      <c r="J30" s="575">
        <v>0</v>
      </c>
      <c r="K30" s="109">
        <f t="shared" si="2"/>
        <v>0</v>
      </c>
      <c r="L30" s="77">
        <f t="shared" si="3"/>
        <v>0</v>
      </c>
      <c r="M30" s="108"/>
      <c r="N30" s="489"/>
      <c r="O30" s="489"/>
      <c r="P30" s="112"/>
      <c r="Q30" s="381" t="s">
        <v>268</v>
      </c>
      <c r="R30" s="112"/>
    </row>
    <row r="31" spans="2:18" ht="21" customHeight="1" thickBot="1">
      <c r="B31" s="104">
        <v>42</v>
      </c>
      <c r="C31" s="105" t="str">
        <f>IF($B31="","",IFERROR(VLOOKUP($B31,'3.サラリースケール'!$C$6:$Q$38,3,0),$C30))</f>
        <v>M-2</v>
      </c>
      <c r="D31" s="105">
        <f t="shared" si="0"/>
        <v>1</v>
      </c>
      <c r="E31" s="106">
        <f>IF($C31="","",INDEX('3.サラリースケール'!$R$5:$BH$38,MATCH('5.手当・賞与配分・洗い替え方式'!C31,'3.サラリースケール'!$R$5:$R$38,0),MATCH('5.手当・賞与配分・洗い替え方式'!$B31,'3.サラリースケール'!$R$5:$BH$5,0)))</f>
        <v>424100</v>
      </c>
      <c r="F31" s="575">
        <v>0.15</v>
      </c>
      <c r="G31" s="107">
        <f t="shared" si="1"/>
        <v>63700</v>
      </c>
      <c r="H31" s="576">
        <v>0</v>
      </c>
      <c r="I31" s="108"/>
      <c r="J31" s="575">
        <v>0</v>
      </c>
      <c r="K31" s="109">
        <f t="shared" si="2"/>
        <v>0</v>
      </c>
      <c r="L31" s="77">
        <f t="shared" si="3"/>
        <v>0</v>
      </c>
      <c r="M31" s="108"/>
      <c r="N31" s="579" t="s">
        <v>95</v>
      </c>
      <c r="O31" s="580">
        <v>1</v>
      </c>
      <c r="P31" s="112"/>
      <c r="Q31" s="382"/>
      <c r="R31" s="112"/>
    </row>
    <row r="32" spans="2:18" ht="21" customHeight="1">
      <c r="B32" s="104">
        <v>43</v>
      </c>
      <c r="C32" s="105" t="str">
        <f>IF($B32="","",IFERROR(VLOOKUP($B32,'3.サラリースケール'!$C$6:$Q$38,3,0),$C31))</f>
        <v>M-2</v>
      </c>
      <c r="D32" s="105">
        <f t="shared" si="0"/>
        <v>2</v>
      </c>
      <c r="E32" s="106">
        <f>IF($C32="","",INDEX('3.サラリースケール'!$R$5:$BH$38,MATCH('5.手当・賞与配分・洗い替え方式'!C32,'3.サラリースケール'!$R$5:$R$38,0),MATCH('5.手当・賞与配分・洗い替え方式'!$B32,'3.サラリースケール'!$R$5:$BH$5,0)))</f>
        <v>429900</v>
      </c>
      <c r="F32" s="575">
        <v>0.15</v>
      </c>
      <c r="G32" s="107">
        <f t="shared" si="1"/>
        <v>63700</v>
      </c>
      <c r="H32" s="576">
        <v>0</v>
      </c>
      <c r="I32" s="108"/>
      <c r="J32" s="575">
        <v>0</v>
      </c>
      <c r="K32" s="109">
        <f t="shared" si="2"/>
        <v>0</v>
      </c>
      <c r="L32" s="77">
        <f t="shared" si="3"/>
        <v>0</v>
      </c>
      <c r="M32" s="108"/>
      <c r="N32" s="112"/>
      <c r="O32" s="112"/>
      <c r="P32" s="112"/>
      <c r="Q32" s="383"/>
      <c r="R32" s="112"/>
    </row>
    <row r="33" spans="2:18" ht="21" customHeight="1">
      <c r="B33" s="104">
        <v>44</v>
      </c>
      <c r="C33" s="105" t="str">
        <f>IF($B33="","",IFERROR(VLOOKUP($B33,'3.サラリースケール'!$C$6:$Q$38,3,0),$C32))</f>
        <v>M-3</v>
      </c>
      <c r="D33" s="105">
        <f t="shared" si="0"/>
        <v>1</v>
      </c>
      <c r="E33" s="106">
        <f>IF($C33="","",INDEX('3.サラリースケール'!$R$5:$BH$38,MATCH('5.手当・賞与配分・洗い替え方式'!C33,'3.サラリースケール'!$R$5:$R$38,0),MATCH('5.手当・賞与配分・洗い替え方式'!$B33,'3.サラリースケール'!$R$5:$BH$5,0)))</f>
        <v>439400</v>
      </c>
      <c r="F33" s="575">
        <v>0.15</v>
      </c>
      <c r="G33" s="107">
        <f t="shared" si="1"/>
        <v>66000</v>
      </c>
      <c r="H33" s="576">
        <v>0</v>
      </c>
      <c r="I33" s="108"/>
      <c r="J33" s="575">
        <v>0</v>
      </c>
      <c r="K33" s="109">
        <f t="shared" si="2"/>
        <v>0</v>
      </c>
      <c r="L33" s="77">
        <f t="shared" si="3"/>
        <v>0</v>
      </c>
      <c r="M33" s="108"/>
      <c r="N33" s="112"/>
      <c r="O33" s="112"/>
      <c r="P33" s="112"/>
      <c r="Q33" s="383"/>
      <c r="R33" s="112"/>
    </row>
    <row r="34" spans="2:18" ht="21" customHeight="1">
      <c r="B34" s="104">
        <v>45</v>
      </c>
      <c r="C34" s="105" t="str">
        <f>IF($B34="","",IFERROR(VLOOKUP($B34,'3.サラリースケール'!$C$6:$Q$38,3,0),$C33))</f>
        <v>M-3</v>
      </c>
      <c r="D34" s="105">
        <f t="shared" si="0"/>
        <v>2</v>
      </c>
      <c r="E34" s="106">
        <f>IF($C34="","",INDEX('3.サラリースケール'!$R$5:$BH$38,MATCH('5.手当・賞与配分・洗い替え方式'!C34,'3.サラリースケール'!$R$5:$R$38,0),MATCH('5.手当・賞与配分・洗い替え方式'!$B34,'3.サラリースケール'!$R$5:$BH$5,0)))</f>
        <v>445200</v>
      </c>
      <c r="F34" s="575">
        <v>0.15</v>
      </c>
      <c r="G34" s="107">
        <f t="shared" si="1"/>
        <v>66000</v>
      </c>
      <c r="H34" s="576">
        <v>0</v>
      </c>
      <c r="I34" s="108"/>
      <c r="J34" s="575">
        <v>0</v>
      </c>
      <c r="K34" s="109">
        <f t="shared" si="2"/>
        <v>0</v>
      </c>
      <c r="L34" s="77">
        <f t="shared" si="3"/>
        <v>0</v>
      </c>
      <c r="M34" s="108"/>
      <c r="N34" s="112"/>
      <c r="O34" s="112"/>
      <c r="P34" s="112"/>
      <c r="Q34" s="383"/>
      <c r="R34" s="112"/>
    </row>
    <row r="35" spans="2:18" ht="21" customHeight="1">
      <c r="B35" s="104">
        <v>46</v>
      </c>
      <c r="C35" s="105" t="str">
        <f>IF($B35="","",IFERROR(VLOOKUP($B35,'3.サラリースケール'!$C$6:$Q$38,3,0),$C34))</f>
        <v>M-4</v>
      </c>
      <c r="D35" s="105">
        <f t="shared" si="0"/>
        <v>1</v>
      </c>
      <c r="E35" s="106">
        <f>IF($C35="","",INDEX('3.サラリースケール'!$R$5:$BH$38,MATCH('5.手当・賞与配分・洗い替え方式'!C35,'3.サラリースケール'!$R$5:$R$38,0),MATCH('5.手当・賞与配分・洗い替え方式'!$B35,'3.サラリースケール'!$R$5:$BH$5,0)))</f>
        <v>454700</v>
      </c>
      <c r="F35" s="575">
        <v>0.15</v>
      </c>
      <c r="G35" s="107">
        <f t="shared" si="1"/>
        <v>68300</v>
      </c>
      <c r="H35" s="576">
        <v>0</v>
      </c>
      <c r="I35" s="108"/>
      <c r="J35" s="575">
        <v>0</v>
      </c>
      <c r="K35" s="109">
        <f t="shared" si="2"/>
        <v>0</v>
      </c>
      <c r="L35" s="77">
        <f t="shared" si="3"/>
        <v>0</v>
      </c>
      <c r="M35" s="108"/>
      <c r="N35" s="112"/>
      <c r="O35" s="112"/>
      <c r="P35" s="112"/>
      <c r="Q35" s="383"/>
      <c r="R35" s="112"/>
    </row>
    <row r="36" spans="2:18" ht="21" customHeight="1">
      <c r="B36" s="104">
        <v>47</v>
      </c>
      <c r="C36" s="105" t="str">
        <f>IF($B36="","",IFERROR(VLOOKUP($B36,'3.サラリースケール'!$C$6:$Q$38,3,0),$C35))</f>
        <v>M-4</v>
      </c>
      <c r="D36" s="105">
        <f t="shared" si="0"/>
        <v>2</v>
      </c>
      <c r="E36" s="106">
        <f>IF($C36="","",INDEX('3.サラリースケール'!$R$5:$BH$38,MATCH('5.手当・賞与配分・洗い替え方式'!C36,'3.サラリースケール'!$R$5:$R$38,0),MATCH('5.手当・賞与配分・洗い替え方式'!$B36,'3.サラリースケール'!$R$5:$BH$5,0)))</f>
        <v>460500</v>
      </c>
      <c r="F36" s="575">
        <v>0.15</v>
      </c>
      <c r="G36" s="107">
        <f t="shared" si="1"/>
        <v>68300</v>
      </c>
      <c r="H36" s="576">
        <v>0</v>
      </c>
      <c r="I36" s="108"/>
      <c r="J36" s="575">
        <v>0</v>
      </c>
      <c r="K36" s="109">
        <f t="shared" si="2"/>
        <v>0</v>
      </c>
      <c r="L36" s="77">
        <f t="shared" si="3"/>
        <v>0</v>
      </c>
      <c r="M36" s="108"/>
      <c r="N36" s="112"/>
      <c r="O36" s="112"/>
      <c r="P36" s="112"/>
      <c r="Q36" s="383"/>
      <c r="R36" s="112"/>
    </row>
    <row r="37" spans="2:18" ht="21" customHeight="1">
      <c r="B37" s="104">
        <v>48</v>
      </c>
      <c r="C37" s="105" t="str">
        <f>IF($B37="","",IFERROR(VLOOKUP($B37,'3.サラリースケール'!$C$6:$Q$38,3,0),$C36))</f>
        <v>E-1</v>
      </c>
      <c r="D37" s="105">
        <f t="shared" si="0"/>
        <v>1</v>
      </c>
      <c r="E37" s="106">
        <f>IF($C37="","",INDEX('3.サラリースケール'!$R$5:$BH$38,MATCH('5.手当・賞与配分・洗い替え方式'!C37,'3.サラリースケール'!$R$5:$R$38,0),MATCH('5.手当・賞与配分・洗い替え方式'!$B37,'3.サラリースケール'!$R$5:$BH$5,0)))</f>
        <v>520000</v>
      </c>
      <c r="F37" s="575">
        <v>0.2</v>
      </c>
      <c r="G37" s="107">
        <f t="shared" si="1"/>
        <v>104000</v>
      </c>
      <c r="H37" s="576">
        <v>0</v>
      </c>
      <c r="I37" s="108"/>
      <c r="J37" s="575">
        <v>0</v>
      </c>
      <c r="K37" s="109">
        <f t="shared" si="2"/>
        <v>0</v>
      </c>
      <c r="L37" s="77">
        <f t="shared" si="3"/>
        <v>0</v>
      </c>
      <c r="M37" s="108"/>
      <c r="N37" s="112"/>
      <c r="O37" s="112"/>
      <c r="P37" s="112"/>
      <c r="Q37" s="383"/>
      <c r="R37" s="112"/>
    </row>
    <row r="38" spans="2:18" ht="21" customHeight="1">
      <c r="B38" s="104">
        <v>49</v>
      </c>
      <c r="C38" s="105" t="str">
        <f>IF($B38="","",IFERROR(VLOOKUP($B38,'3.サラリースケール'!$C$6:$Q$38,3,0),$C37))</f>
        <v>E-1</v>
      </c>
      <c r="D38" s="105">
        <f t="shared" si="0"/>
        <v>2</v>
      </c>
      <c r="E38" s="106">
        <f>IF($C38="","",INDEX('3.サラリースケール'!$R$5:$BH$38,MATCH('5.手当・賞与配分・洗い替え方式'!C38,'3.サラリースケール'!$R$5:$R$38,0),MATCH('5.手当・賞与配分・洗い替え方式'!$B38,'3.サラリースケール'!$R$5:$BH$5,0)))</f>
        <v>526400</v>
      </c>
      <c r="F38" s="575">
        <v>0.2</v>
      </c>
      <c r="G38" s="107">
        <f t="shared" si="1"/>
        <v>104000</v>
      </c>
      <c r="H38" s="576">
        <v>0</v>
      </c>
      <c r="I38" s="108"/>
      <c r="J38" s="575">
        <v>0</v>
      </c>
      <c r="K38" s="109">
        <f t="shared" si="2"/>
        <v>0</v>
      </c>
      <c r="L38" s="77">
        <f t="shared" si="3"/>
        <v>0</v>
      </c>
      <c r="M38" s="108"/>
      <c r="N38" s="112"/>
      <c r="O38" s="112"/>
      <c r="P38" s="112"/>
      <c r="Q38" s="383"/>
      <c r="R38" s="112"/>
    </row>
    <row r="39" spans="2:18" ht="21" customHeight="1">
      <c r="B39" s="104">
        <v>50</v>
      </c>
      <c r="C39" s="105" t="str">
        <f>IF($B39="","",IFERROR(VLOOKUP($B39,'3.サラリースケール'!$C$6:$Q$38,3,0),$C38))</f>
        <v>E-2</v>
      </c>
      <c r="D39" s="105">
        <f t="shared" si="0"/>
        <v>1</v>
      </c>
      <c r="E39" s="106">
        <f>IF($C39="","",INDEX('3.サラリースケール'!$R$5:$BH$38,MATCH('5.手当・賞与配分・洗い替え方式'!C39,'3.サラリースケール'!$R$5:$R$38,0),MATCH('5.手当・賞与配分・洗い替え方式'!$B39,'3.サラリースケール'!$R$5:$BH$5,0)))</f>
        <v>538900</v>
      </c>
      <c r="F39" s="575">
        <v>0.2</v>
      </c>
      <c r="G39" s="107">
        <f t="shared" si="1"/>
        <v>107800</v>
      </c>
      <c r="H39" s="576">
        <v>0</v>
      </c>
      <c r="I39" s="108"/>
      <c r="J39" s="575">
        <v>0</v>
      </c>
      <c r="K39" s="109">
        <f t="shared" si="2"/>
        <v>0</v>
      </c>
      <c r="L39" s="77">
        <f t="shared" si="3"/>
        <v>0</v>
      </c>
      <c r="M39" s="108"/>
      <c r="N39" s="112"/>
      <c r="O39" s="112"/>
      <c r="P39" s="112"/>
      <c r="Q39" s="383"/>
      <c r="R39" s="112"/>
    </row>
    <row r="40" spans="2:18" ht="21" customHeight="1">
      <c r="B40" s="104">
        <v>51</v>
      </c>
      <c r="C40" s="105" t="str">
        <f>IF($B40="","",IFERROR(VLOOKUP($B40,'3.サラリースケール'!$C$6:$Q$38,3,0),$C39))</f>
        <v>E-2</v>
      </c>
      <c r="D40" s="105">
        <f t="shared" si="0"/>
        <v>2</v>
      </c>
      <c r="E40" s="106">
        <f>IF($C40="","",INDEX('3.サラリースケール'!$R$5:$BH$38,MATCH('5.手当・賞与配分・洗い替え方式'!C40,'3.サラリースケール'!$R$5:$R$38,0),MATCH('5.手当・賞与配分・洗い替え方式'!$B40,'3.サラリースケール'!$R$5:$BH$5,0)))</f>
        <v>545300</v>
      </c>
      <c r="F40" s="575">
        <v>0.2</v>
      </c>
      <c r="G40" s="107">
        <f t="shared" si="1"/>
        <v>107800</v>
      </c>
      <c r="H40" s="576">
        <v>0</v>
      </c>
      <c r="I40" s="108"/>
      <c r="J40" s="575">
        <v>0</v>
      </c>
      <c r="K40" s="109">
        <f t="shared" si="2"/>
        <v>0</v>
      </c>
      <c r="L40" s="77">
        <f t="shared" si="3"/>
        <v>0</v>
      </c>
      <c r="M40" s="108"/>
      <c r="N40" s="112"/>
      <c r="O40" s="112"/>
      <c r="P40" s="112"/>
      <c r="Q40" s="383"/>
      <c r="R40" s="112"/>
    </row>
    <row r="41" spans="2:18" ht="21" customHeight="1">
      <c r="B41" s="104">
        <v>52</v>
      </c>
      <c r="C41" s="105" t="str">
        <f>IF($B41="","",IFERROR(VLOOKUP($B41,'3.サラリースケール'!$C$6:$Q$38,3,0),$C40))</f>
        <v>E-3</v>
      </c>
      <c r="D41" s="105">
        <f t="shared" si="0"/>
        <v>1</v>
      </c>
      <c r="E41" s="106">
        <f>IF($C41="","",INDEX('3.サラリースケール'!$R$5:$BH$38,MATCH('5.手当・賞与配分・洗い替え方式'!C41,'3.サラリースケール'!$R$5:$R$38,0),MATCH('5.手当・賞与配分・洗い替え方式'!$B41,'3.サラリースケール'!$R$5:$BH$5,0)))</f>
        <v>557800</v>
      </c>
      <c r="F41" s="575">
        <v>0.2</v>
      </c>
      <c r="G41" s="107">
        <f t="shared" si="1"/>
        <v>111600</v>
      </c>
      <c r="H41" s="576">
        <v>0</v>
      </c>
      <c r="I41" s="108"/>
      <c r="J41" s="575">
        <v>0</v>
      </c>
      <c r="K41" s="109">
        <f t="shared" si="2"/>
        <v>0</v>
      </c>
      <c r="L41" s="77">
        <f t="shared" si="3"/>
        <v>0</v>
      </c>
      <c r="M41" s="108"/>
      <c r="N41" s="112"/>
      <c r="O41" s="112"/>
      <c r="P41" s="112"/>
      <c r="Q41" s="383"/>
      <c r="R41" s="112"/>
    </row>
    <row r="42" spans="2:18" ht="21" customHeight="1">
      <c r="B42" s="104">
        <v>53</v>
      </c>
      <c r="C42" s="105" t="str">
        <f>IF($B42="","",IFERROR(VLOOKUP($B42,'3.サラリースケール'!$C$6:$Q$38,3,0),$C41))</f>
        <v>E-3</v>
      </c>
      <c r="D42" s="105">
        <f t="shared" si="0"/>
        <v>2</v>
      </c>
      <c r="E42" s="106">
        <f>IF($C42="","",INDEX('3.サラリースケール'!$R$5:$BH$38,MATCH('5.手当・賞与配分・洗い替え方式'!C42,'3.サラリースケール'!$R$5:$R$38,0),MATCH('5.手当・賞与配分・洗い替え方式'!$B42,'3.サラリースケール'!$R$5:$BH$5,0)))</f>
        <v>564200</v>
      </c>
      <c r="F42" s="575">
        <v>0.2</v>
      </c>
      <c r="G42" s="107">
        <f t="shared" si="1"/>
        <v>111600</v>
      </c>
      <c r="H42" s="576">
        <v>0</v>
      </c>
      <c r="I42" s="108"/>
      <c r="J42" s="575">
        <v>0</v>
      </c>
      <c r="K42" s="109">
        <f t="shared" si="2"/>
        <v>0</v>
      </c>
      <c r="L42" s="77">
        <f t="shared" si="3"/>
        <v>0</v>
      </c>
      <c r="M42" s="108"/>
      <c r="N42" s="112"/>
      <c r="O42" s="112"/>
      <c r="P42" s="112"/>
      <c r="Q42" s="383"/>
      <c r="R42" s="112"/>
    </row>
    <row r="43" spans="2:18" ht="21" customHeight="1">
      <c r="B43" s="104">
        <v>54</v>
      </c>
      <c r="C43" s="105" t="str">
        <f>IF($B43="","",IFERROR(VLOOKUP($B43,'3.サラリースケール'!$C$6:$Q$38,3,0),$C42))</f>
        <v>E-3</v>
      </c>
      <c r="D43" s="105">
        <f t="shared" si="0"/>
        <v>3</v>
      </c>
      <c r="E43" s="106">
        <f>IF($C43="","",INDEX('3.サラリースケール'!$R$5:$BH$38,MATCH('5.手当・賞与配分・洗い替え方式'!C43,'3.サラリースケール'!$R$5:$R$38,0),MATCH('5.手当・賞与配分・洗い替え方式'!$B43,'3.サラリースケール'!$R$5:$BH$5,0)))</f>
        <v>570600</v>
      </c>
      <c r="F43" s="575">
        <v>0.2</v>
      </c>
      <c r="G43" s="107">
        <f t="shared" si="1"/>
        <v>111600</v>
      </c>
      <c r="H43" s="576">
        <v>0</v>
      </c>
      <c r="I43" s="108"/>
      <c r="J43" s="575">
        <v>0</v>
      </c>
      <c r="K43" s="109">
        <f t="shared" si="2"/>
        <v>0</v>
      </c>
      <c r="L43" s="77">
        <f t="shared" si="3"/>
        <v>0</v>
      </c>
      <c r="M43" s="108"/>
      <c r="N43" s="112"/>
      <c r="O43" s="112"/>
      <c r="P43" s="112"/>
      <c r="Q43" s="383"/>
      <c r="R43" s="112"/>
    </row>
    <row r="44" spans="2:18" ht="21" customHeight="1">
      <c r="B44" s="104">
        <v>55</v>
      </c>
      <c r="C44" s="105" t="str">
        <f>IF($B44="","",IFERROR(VLOOKUP($B44,'3.サラリースケール'!$C$6:$Q$38,3,0),$C43))</f>
        <v>E-3</v>
      </c>
      <c r="D44" s="105">
        <f t="shared" si="0"/>
        <v>4</v>
      </c>
      <c r="E44" s="106">
        <f>IF($C44="","",INDEX('3.サラリースケール'!$R$5:$BH$38,MATCH('5.手当・賞与配分・洗い替え方式'!C44,'3.サラリースケール'!$R$5:$R$38,0),MATCH('5.手当・賞与配分・洗い替え方式'!$B44,'3.サラリースケール'!$R$5:$BH$5,0)))</f>
        <v>577000</v>
      </c>
      <c r="F44" s="575">
        <v>0.2</v>
      </c>
      <c r="G44" s="107">
        <f t="shared" si="1"/>
        <v>111600</v>
      </c>
      <c r="H44" s="576">
        <v>0</v>
      </c>
      <c r="I44" s="108"/>
      <c r="J44" s="575">
        <v>0</v>
      </c>
      <c r="K44" s="109">
        <f t="shared" si="2"/>
        <v>0</v>
      </c>
      <c r="L44" s="77">
        <f t="shared" si="3"/>
        <v>0</v>
      </c>
      <c r="M44" s="108"/>
      <c r="N44" s="112"/>
      <c r="O44" s="112"/>
      <c r="P44" s="112"/>
      <c r="Q44" s="383"/>
      <c r="R44" s="112"/>
    </row>
    <row r="45" spans="2:18" ht="21" customHeight="1">
      <c r="B45" s="104">
        <v>56</v>
      </c>
      <c r="C45" s="105" t="str">
        <f>IF($B45="","",IFERROR(VLOOKUP($B45,'3.サラリースケール'!$C$6:$Q$38,3,0),$C44))</f>
        <v>E-3</v>
      </c>
      <c r="D45" s="105">
        <f t="shared" si="0"/>
        <v>5</v>
      </c>
      <c r="E45" s="106">
        <f>IF($C45="","",INDEX('3.サラリースケール'!$R$5:$BH$38,MATCH('5.手当・賞与配分・洗い替え方式'!C45,'3.サラリースケール'!$R$5:$R$38,0),MATCH('5.手当・賞与配分・洗い替え方式'!$B45,'3.サラリースケール'!$R$5:$BH$5,0)))</f>
        <v>583400</v>
      </c>
      <c r="F45" s="575">
        <v>0.2</v>
      </c>
      <c r="G45" s="107">
        <f t="shared" si="1"/>
        <v>111600</v>
      </c>
      <c r="H45" s="576">
        <v>0</v>
      </c>
      <c r="I45" s="108"/>
      <c r="J45" s="575">
        <v>0</v>
      </c>
      <c r="K45" s="109">
        <f t="shared" si="2"/>
        <v>0</v>
      </c>
      <c r="L45" s="77">
        <f t="shared" si="3"/>
        <v>0</v>
      </c>
      <c r="M45" s="108"/>
      <c r="N45" s="112"/>
      <c r="O45" s="112"/>
      <c r="P45" s="112"/>
      <c r="Q45" s="379"/>
      <c r="R45" s="112"/>
    </row>
    <row r="46" spans="2:18" ht="21" customHeight="1">
      <c r="B46" s="104">
        <v>57</v>
      </c>
      <c r="C46" s="105" t="str">
        <f>IF($B46="","",IFERROR(VLOOKUP($B46,'3.サラリースケール'!$C$6:$Q$38,3,0),$C45))</f>
        <v>E-3</v>
      </c>
      <c r="D46" s="105">
        <f t="shared" si="0"/>
        <v>6</v>
      </c>
      <c r="E46" s="106">
        <f>IF($C46="","",INDEX('3.サラリースケール'!$R$5:$BH$38,MATCH('5.手当・賞与配分・洗い替え方式'!C46,'3.サラリースケール'!$R$5:$R$38,0),MATCH('5.手当・賞与配分・洗い替え方式'!$B46,'3.サラリースケール'!$R$5:$BH$5,0)))</f>
        <v>589800</v>
      </c>
      <c r="F46" s="575">
        <v>0.2</v>
      </c>
      <c r="G46" s="107">
        <f t="shared" si="1"/>
        <v>111600</v>
      </c>
      <c r="H46" s="576">
        <v>0</v>
      </c>
      <c r="I46" s="108"/>
      <c r="J46" s="575">
        <v>0</v>
      </c>
      <c r="K46" s="109">
        <f t="shared" si="2"/>
        <v>0</v>
      </c>
      <c r="L46" s="77">
        <f t="shared" si="3"/>
        <v>0</v>
      </c>
      <c r="M46" s="108"/>
      <c r="N46" s="112"/>
      <c r="O46" s="112"/>
      <c r="P46" s="112"/>
      <c r="Q46" s="379"/>
      <c r="R46" s="112"/>
    </row>
    <row r="47" spans="2:18" ht="21" customHeight="1">
      <c r="B47" s="104">
        <v>58</v>
      </c>
      <c r="C47" s="105" t="str">
        <f>IF($B47="","",IFERROR(VLOOKUP($B47,'3.サラリースケール'!$C$6:$Q$38,3,0),$C46))</f>
        <v>E-3</v>
      </c>
      <c r="D47" s="105">
        <f t="shared" si="0"/>
        <v>7</v>
      </c>
      <c r="E47" s="106">
        <f>IF($C47="","",INDEX('3.サラリースケール'!$R$5:$BH$38,MATCH('5.手当・賞与配分・洗い替え方式'!C47,'3.サラリースケール'!$R$5:$R$38,0),MATCH('5.手当・賞与配分・洗い替え方式'!$B47,'3.サラリースケール'!$R$5:$BH$5,0)))</f>
        <v>596200</v>
      </c>
      <c r="F47" s="575">
        <v>0.2</v>
      </c>
      <c r="G47" s="107">
        <f t="shared" si="1"/>
        <v>111600</v>
      </c>
      <c r="H47" s="576">
        <v>0</v>
      </c>
      <c r="I47" s="108"/>
      <c r="J47" s="575">
        <v>0</v>
      </c>
      <c r="K47" s="109">
        <f t="shared" si="2"/>
        <v>0</v>
      </c>
      <c r="L47" s="77">
        <f t="shared" si="3"/>
        <v>0</v>
      </c>
      <c r="M47" s="108"/>
      <c r="N47" s="112"/>
      <c r="O47" s="112"/>
      <c r="P47" s="112"/>
      <c r="Q47" s="379"/>
      <c r="R47" s="112"/>
    </row>
    <row r="48" spans="2:18" ht="21" customHeight="1" thickBot="1">
      <c r="B48" s="104">
        <v>59</v>
      </c>
      <c r="C48" s="105" t="str">
        <f>IF($B48="","",IFERROR(VLOOKUP($B48,'3.サラリースケール'!$C$6:$Q$38,3,0),$C47))</f>
        <v>E-3</v>
      </c>
      <c r="D48" s="105">
        <f t="shared" si="0"/>
        <v>8</v>
      </c>
      <c r="E48" s="106">
        <f>IF($C48="","",INDEX('3.サラリースケール'!$R$5:$BH$38,MATCH('5.手当・賞与配分・洗い替え方式'!C48,'3.サラリースケール'!$R$5:$R$38,0),MATCH('5.手当・賞与配分・洗い替え方式'!$B48,'3.サラリースケール'!$R$5:$BH$5,0)))</f>
        <v>602600</v>
      </c>
      <c r="F48" s="577">
        <v>0.2</v>
      </c>
      <c r="G48" s="107">
        <f t="shared" si="1"/>
        <v>111600</v>
      </c>
      <c r="H48" s="578">
        <v>0</v>
      </c>
      <c r="I48" s="108"/>
      <c r="J48" s="577">
        <v>0</v>
      </c>
      <c r="K48" s="109">
        <f t="shared" si="2"/>
        <v>0</v>
      </c>
      <c r="L48" s="77">
        <f t="shared" si="3"/>
        <v>0</v>
      </c>
      <c r="M48" s="108"/>
      <c r="N48" s="112"/>
      <c r="O48" s="112"/>
      <c r="P48" s="112"/>
      <c r="Q48" s="379"/>
      <c r="R48" s="112"/>
    </row>
    <row r="49" spans="14:18" ht="21" customHeight="1">
      <c r="N49" s="112"/>
      <c r="O49" s="112"/>
      <c r="P49" s="112"/>
      <c r="Q49" s="485" t="s">
        <v>269</v>
      </c>
      <c r="R49" s="112"/>
    </row>
    <row r="50" spans="14:18" ht="21" customHeight="1">
      <c r="N50" s="112"/>
      <c r="O50" s="112"/>
      <c r="P50" s="112"/>
      <c r="Q50" s="485"/>
      <c r="R50" s="112"/>
    </row>
    <row r="51" spans="14:18" ht="21" customHeight="1">
      <c r="N51" s="112"/>
      <c r="O51" s="112"/>
      <c r="Q51" s="485"/>
    </row>
    <row r="52" spans="14:18" ht="19.5" customHeight="1">
      <c r="N52" s="112"/>
      <c r="O52" s="112"/>
      <c r="Q52" s="485"/>
    </row>
    <row r="53" spans="14:18">
      <c r="N53" s="112"/>
      <c r="O53" s="112"/>
      <c r="Q53" s="485"/>
    </row>
    <row r="54" spans="14:18">
      <c r="N54" s="112"/>
      <c r="O54" s="112"/>
      <c r="Q54" s="485"/>
    </row>
    <row r="55" spans="14:18">
      <c r="N55" s="112"/>
      <c r="O55" s="112"/>
      <c r="Q55" s="485"/>
    </row>
    <row r="56" spans="14:18">
      <c r="N56" s="112"/>
      <c r="O56" s="112"/>
      <c r="Q56" s="486"/>
    </row>
    <row r="57" spans="14:18">
      <c r="Q57" s="384"/>
    </row>
    <row r="58" spans="14:18">
      <c r="Q58" s="384"/>
    </row>
    <row r="59" spans="14:18">
      <c r="Q59" s="384"/>
    </row>
  </sheetData>
  <sheetProtection algorithmName="SHA-512" hashValue="Yz+9m0/fg7NDy3hIlobhMjysOnZeDE+f6UYOgkQWOleXQGf5abxyoY+FB0nVBk4bYSLxBGZOsn3Nm2Zq4cmNOQ==" saltValue="a5YUZEvybjYDJPVg1Bm/9A==" spinCount="100000" sheet="1" objects="1" scenarios="1"/>
  <mergeCells count="15">
    <mergeCell ref="J5:L5"/>
    <mergeCell ref="F5:G5"/>
    <mergeCell ref="N14:N15"/>
    <mergeCell ref="O14:O15"/>
    <mergeCell ref="S3:T4"/>
    <mergeCell ref="N8:O8"/>
    <mergeCell ref="N9:N10"/>
    <mergeCell ref="O9:O10"/>
    <mergeCell ref="E4:G4"/>
    <mergeCell ref="J4:K4"/>
    <mergeCell ref="Q24:Q29"/>
    <mergeCell ref="Q49:Q56"/>
    <mergeCell ref="N22:O28"/>
    <mergeCell ref="N29:N30"/>
    <mergeCell ref="O29:O30"/>
  </mergeCells>
  <phoneticPr fontId="5"/>
  <printOptions horizontalCentered="1"/>
  <pageMargins left="0.31496062992125984" right="0.31496062992125984" top="0.55118110236220474" bottom="0.55118110236220474" header="0.31496062992125984" footer="0.31496062992125984"/>
  <pageSetup paperSize="9" scale="64" orientation="portrait" verticalDpi="0" r:id="rId1"/>
  <colBreaks count="1" manualBreakCount="1">
    <brk id="13" min="1" max="56"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FFFF"/>
  </sheetPr>
  <dimension ref="B1:N52"/>
  <sheetViews>
    <sheetView showGridLines="0" zoomScaleNormal="100" workbookViewId="0">
      <pane xSplit="4" ySplit="6" topLeftCell="E7" activePane="bottomRight" state="frozen"/>
      <selection activeCell="I13" sqref="I13"/>
      <selection pane="topRight" activeCell="I13" sqref="I13"/>
      <selection pane="bottomLeft" activeCell="I13" sqref="I13"/>
      <selection pane="bottomRight" activeCell="F2" sqref="F2"/>
    </sheetView>
  </sheetViews>
  <sheetFormatPr defaultColWidth="9" defaultRowHeight="13.2"/>
  <cols>
    <col min="1" max="1" width="1.77734375" style="2" customWidth="1"/>
    <col min="2" max="2" width="7.6640625" style="79" customWidth="1"/>
    <col min="3" max="3" width="8.77734375" style="87" customWidth="1"/>
    <col min="4" max="4" width="11.77734375" style="81" customWidth="1"/>
    <col min="5" max="5" width="12.6640625" style="82" customWidth="1"/>
    <col min="6" max="9" width="12.6640625" style="2" customWidth="1"/>
    <col min="10" max="10" width="18.77734375" style="2" customWidth="1"/>
    <col min="11" max="14" width="12.6640625" style="2" customWidth="1"/>
    <col min="15" max="16384" width="9" style="2"/>
  </cols>
  <sheetData>
    <row r="1" spans="2:14" ht="35.25" customHeight="1"/>
    <row r="2" spans="2:14" ht="20.100000000000001" customHeight="1">
      <c r="B2" s="121" t="s">
        <v>235</v>
      </c>
      <c r="I2" s="83"/>
    </row>
    <row r="3" spans="2:14" ht="9" customHeight="1">
      <c r="B3" s="121"/>
      <c r="I3" s="83"/>
      <c r="K3" s="122"/>
    </row>
    <row r="4" spans="2:14" ht="19.5" customHeight="1">
      <c r="C4" s="123" t="s">
        <v>152</v>
      </c>
      <c r="D4" s="86"/>
      <c r="F4" s="124"/>
      <c r="G4" s="83"/>
      <c r="H4" s="83"/>
      <c r="I4" s="124"/>
      <c r="K4" s="125"/>
      <c r="N4" s="126"/>
    </row>
    <row r="5" spans="2:14" ht="20.100000000000001" customHeight="1">
      <c r="B5" s="507" t="s">
        <v>88</v>
      </c>
      <c r="C5" s="97" t="s">
        <v>81</v>
      </c>
      <c r="D5" s="127" t="s">
        <v>89</v>
      </c>
      <c r="E5" s="503" t="s">
        <v>119</v>
      </c>
      <c r="F5" s="507" t="s">
        <v>97</v>
      </c>
      <c r="G5" s="505" t="s">
        <v>105</v>
      </c>
      <c r="H5" s="506"/>
      <c r="I5" s="493"/>
      <c r="J5" s="503" t="s">
        <v>107</v>
      </c>
      <c r="K5" s="503" t="s">
        <v>101</v>
      </c>
      <c r="L5" s="93" t="s">
        <v>102</v>
      </c>
      <c r="M5" s="93" t="s">
        <v>103</v>
      </c>
      <c r="N5" s="503" t="s">
        <v>100</v>
      </c>
    </row>
    <row r="6" spans="2:14" ht="20.100000000000001" customHeight="1">
      <c r="B6" s="504"/>
      <c r="C6" s="128"/>
      <c r="D6" s="101">
        <v>0</v>
      </c>
      <c r="E6" s="504"/>
      <c r="F6" s="504"/>
      <c r="G6" s="101" t="s">
        <v>83</v>
      </c>
      <c r="H6" s="129" t="s">
        <v>106</v>
      </c>
      <c r="I6" s="93" t="s">
        <v>104</v>
      </c>
      <c r="J6" s="504"/>
      <c r="K6" s="504"/>
      <c r="L6" s="130">
        <f>'5.手当・賞与配分・洗い替え方式'!$N$11</f>
        <v>2</v>
      </c>
      <c r="M6" s="130">
        <f>'5.手当・賞与配分・洗い替え方式'!$O$11</f>
        <v>2.5</v>
      </c>
      <c r="N6" s="504"/>
    </row>
    <row r="7" spans="2:14" ht="18" customHeight="1">
      <c r="B7" s="104">
        <v>18</v>
      </c>
      <c r="C7" s="105" t="str">
        <f>IF($B7="","",IFERROR(VLOOKUP($B7,'3.サラリースケール'!$C$6:$Q$38,3,0),$C6))</f>
        <v>J-1</v>
      </c>
      <c r="D7" s="105">
        <f>IF($B7="","",IF($C6=$C7,$D6+1,1))</f>
        <v>1</v>
      </c>
      <c r="E7" s="131">
        <f>IF($C7="","",INDEX('3.サラリースケール'!$R$5:$BH$38,MATCH('6.モデル年俸表の作成'!$C7,'3.サラリースケール'!$R$5:$R$38,0),MATCH('6.モデル年俸表の作成'!$B7,'3.サラリースケール'!$R$5:$BH$5,0)))</f>
        <v>188400</v>
      </c>
      <c r="F7" s="77">
        <f>IF($C7="","",IF('5.手当・賞与配分・洗い替え方式'!$H$4=1,'5.手当・賞与配分・洗い替え方式'!$G7,IF('5.手当・賞与配分・洗い替え方式'!$H$4=2,'5.手当・賞与配分・洗い替え方式'!$H7,0)))</f>
        <v>0</v>
      </c>
      <c r="G7" s="132">
        <f>IF($C7="","",'5.手当・賞与配分・洗い替え方式'!$J7)</f>
        <v>0.1</v>
      </c>
      <c r="H7" s="77">
        <f>IF($C7="","",'5.手当・賞与配分・洗い替え方式'!$K7)</f>
        <v>18840</v>
      </c>
      <c r="I7" s="77">
        <f>IF($C7="","",'5.手当・賞与配分・洗い替え方式'!$L7)</f>
        <v>13</v>
      </c>
      <c r="J7" s="77">
        <f>IF($C7="","",$E7+$F7+$H7)</f>
        <v>207240</v>
      </c>
      <c r="K7" s="133">
        <f>IF($C7="","",$J7*12)</f>
        <v>2486880</v>
      </c>
      <c r="L7" s="133">
        <f>IF($C7="","",IF('5.手当・賞与配分・洗い替え方式'!$O$4=1,($E7+$F7)*$L$6,$E7*$L$6))</f>
        <v>376800</v>
      </c>
      <c r="M7" s="133">
        <f>IF($C7="","",IF('5.手当・賞与配分・洗い替え方式'!$O$4=1,($E7+$F7)*$M$6,$E7*$M$6))</f>
        <v>471000</v>
      </c>
      <c r="N7" s="133">
        <f>IF($C7="","",$K7+$L7+$M7)</f>
        <v>3334680</v>
      </c>
    </row>
    <row r="8" spans="2:14" ht="18" customHeight="1">
      <c r="B8" s="104">
        <v>19</v>
      </c>
      <c r="C8" s="105" t="str">
        <f>IF($B8="","",IFERROR(VLOOKUP($B8,'3.サラリースケール'!$C$6:$Q$38,3,0),$C7))</f>
        <v>J-2</v>
      </c>
      <c r="D8" s="105">
        <f t="shared" ref="D8:D48" si="0">IF($B8="","",IF($C7=$C8,$D7+1,1))</f>
        <v>1</v>
      </c>
      <c r="E8" s="131">
        <f>IF($C8="","",INDEX('3.サラリースケール'!$R$5:$BH$38,MATCH('6.モデル年俸表の作成'!$C8,'3.サラリースケール'!$R$5:$R$38,0),MATCH('6.モデル年俸表の作成'!$B8,'3.サラリースケール'!$R$5:$BH$5,0)))</f>
        <v>199300</v>
      </c>
      <c r="F8" s="77">
        <f>IF($C8="","",IF('5.手当・賞与配分・洗い替え方式'!$H$4=1,'5.手当・賞与配分・洗い替え方式'!$G8,IF('5.手当・賞与配分・洗い替え方式'!$H$4=2,'5.手当・賞与配分・洗い替え方式'!$H8,0)))</f>
        <v>0</v>
      </c>
      <c r="G8" s="132">
        <f>IF($C8="","",'5.手当・賞与配分・洗い替え方式'!$J8)</f>
        <v>0.1</v>
      </c>
      <c r="H8" s="77">
        <f>IF($C8="","",'5.手当・賞与配分・洗い替え方式'!$K8)</f>
        <v>19930</v>
      </c>
      <c r="I8" s="77">
        <f>IF($C8="","",'5.手当・賞与配分・洗い替え方式'!$L8)</f>
        <v>13</v>
      </c>
      <c r="J8" s="77">
        <f t="shared" ref="J8:J48" si="1">IF($C8="","",$E8+$F8+$H8)</f>
        <v>219230</v>
      </c>
      <c r="K8" s="77">
        <f t="shared" ref="K8:K48" si="2">IF($C8="","",$J8*12)</f>
        <v>2630760</v>
      </c>
      <c r="L8" s="133">
        <f>IF($C8="","",IF('5.手当・賞与配分・洗い替え方式'!$O$4=1,($E8+$F8)*$L$6,$E8*$L$6))</f>
        <v>398600</v>
      </c>
      <c r="M8" s="133">
        <f>IF($C8="","",IF('5.手当・賞与配分・洗い替え方式'!$O$4=1,($E8+$F8)*$M$6,$E8*$M$6))</f>
        <v>498250</v>
      </c>
      <c r="N8" s="77">
        <f t="shared" ref="N8:N48" si="3">IF($C8="","",$K8+$L8+$M8)</f>
        <v>3527610</v>
      </c>
    </row>
    <row r="9" spans="2:14" ht="18" customHeight="1">
      <c r="B9" s="104">
        <v>20</v>
      </c>
      <c r="C9" s="105" t="str">
        <f>IF($B9="","",IFERROR(VLOOKUP($B9,'3.サラリースケール'!$C$6:$Q$38,3,0),$C8))</f>
        <v>J-3</v>
      </c>
      <c r="D9" s="105">
        <f t="shared" si="0"/>
        <v>1</v>
      </c>
      <c r="E9" s="131">
        <f>IF($C9="","",INDEX('3.サラリースケール'!$R$5:$BH$38,MATCH('6.モデル年俸表の作成'!$C9,'3.サラリースケール'!$R$5:$R$38,0),MATCH('6.モデル年俸表の作成'!$B9,'3.サラリースケール'!$R$5:$BH$5,0)))</f>
        <v>210200</v>
      </c>
      <c r="F9" s="77">
        <f>IF($C9="","",IF('5.手当・賞与配分・洗い替え方式'!$H$4=1,'5.手当・賞与配分・洗い替え方式'!$G9,IF('5.手当・賞与配分・洗い替え方式'!$H$4=2,'5.手当・賞与配分・洗い替え方式'!$H9,0)))</f>
        <v>0</v>
      </c>
      <c r="G9" s="132">
        <f>IF($C9="","",'5.手当・賞与配分・洗い替え方式'!$J9)</f>
        <v>0.1</v>
      </c>
      <c r="H9" s="77">
        <f>IF($C9="","",'5.手当・賞与配分・洗い替え方式'!$K9)</f>
        <v>21020</v>
      </c>
      <c r="I9" s="77">
        <f>IF($C9="","",'5.手当・賞与配分・洗い替え方式'!$L9)</f>
        <v>13</v>
      </c>
      <c r="J9" s="77">
        <f t="shared" si="1"/>
        <v>231220</v>
      </c>
      <c r="K9" s="77">
        <f t="shared" si="2"/>
        <v>2774640</v>
      </c>
      <c r="L9" s="133">
        <f>IF($C9="","",IF('5.手当・賞与配分・洗い替え方式'!$O$4=1,($E9+$F9)*$L$6,$E9*$L$6))</f>
        <v>420400</v>
      </c>
      <c r="M9" s="133">
        <f>IF($C9="","",IF('5.手当・賞与配分・洗い替え方式'!$O$4=1,($E9+$F9)*$M$6,$E9*$M$6))</f>
        <v>525500</v>
      </c>
      <c r="N9" s="77">
        <f t="shared" si="3"/>
        <v>3720540</v>
      </c>
    </row>
    <row r="10" spans="2:14" ht="18" customHeight="1">
      <c r="B10" s="104">
        <v>21</v>
      </c>
      <c r="C10" s="105" t="str">
        <f>IF($B10="","",IFERROR(VLOOKUP($B10,'3.サラリースケール'!$C$6:$Q$38,3,0),$C9))</f>
        <v>J-4</v>
      </c>
      <c r="D10" s="105">
        <f t="shared" si="0"/>
        <v>1</v>
      </c>
      <c r="E10" s="131">
        <f>IF($C10="","",INDEX('3.サラリースケール'!$R$5:$BH$38,MATCH('6.モデル年俸表の作成'!$C10,'3.サラリースケール'!$R$5:$R$38,0),MATCH('6.モデル年俸表の作成'!$B10,'3.サラリースケール'!$R$5:$BH$5,0)))</f>
        <v>221100</v>
      </c>
      <c r="F10" s="77">
        <f>IF($C10="","",IF('5.手当・賞与配分・洗い替え方式'!$H$4=1,'5.手当・賞与配分・洗い替え方式'!$G10,IF('5.手当・賞与配分・洗い替え方式'!$H$4=2,'5.手当・賞与配分・洗い替え方式'!$H10,0)))</f>
        <v>0</v>
      </c>
      <c r="G10" s="132">
        <f>IF($C10="","",'5.手当・賞与配分・洗い替え方式'!$J10)</f>
        <v>0.1</v>
      </c>
      <c r="H10" s="77">
        <f>IF($C10="","",'5.手当・賞与配分・洗い替え方式'!$K10)</f>
        <v>22110</v>
      </c>
      <c r="I10" s="77">
        <f>IF($C10="","",'5.手当・賞与配分・洗い替え方式'!$L10)</f>
        <v>13</v>
      </c>
      <c r="J10" s="77">
        <f t="shared" si="1"/>
        <v>243210</v>
      </c>
      <c r="K10" s="77">
        <f t="shared" si="2"/>
        <v>2918520</v>
      </c>
      <c r="L10" s="133">
        <f>IF($C10="","",IF('5.手当・賞与配分・洗い替え方式'!$O$4=1,($E10+$F10)*$L$6,$E10*$L$6))</f>
        <v>442200</v>
      </c>
      <c r="M10" s="133">
        <f>IF($C10="","",IF('5.手当・賞与配分・洗い替え方式'!$O$4=1,($E10+$F10)*$M$6,$E10*$M$6))</f>
        <v>552750</v>
      </c>
      <c r="N10" s="77">
        <f t="shared" si="3"/>
        <v>3913470</v>
      </c>
    </row>
    <row r="11" spans="2:14" ht="18" customHeight="1">
      <c r="B11" s="104">
        <v>22</v>
      </c>
      <c r="C11" s="105" t="str">
        <f>IF($B11="","",IFERROR(VLOOKUP($B11,'3.サラリースケール'!$C$6:$Q$38,3,0),$C10))</f>
        <v>C-1</v>
      </c>
      <c r="D11" s="105">
        <f t="shared" si="0"/>
        <v>1</v>
      </c>
      <c r="E11" s="131">
        <f>IF($C11="","",INDEX('3.サラリースケール'!$R$5:$BH$38,MATCH('6.モデル年俸表の作成'!$C11,'3.サラリースケール'!$R$5:$R$38,0),MATCH('6.モデル年俸表の作成'!$B11,'3.サラリースケール'!$R$5:$BH$5,0)))</f>
        <v>234100</v>
      </c>
      <c r="F11" s="77">
        <f>IF($C11="","",IF('5.手当・賞与配分・洗い替え方式'!$H$4=1,'5.手当・賞与配分・洗い替え方式'!$G11,IF('5.手当・賞与配分・洗い替え方式'!$H$4=2,'5.手当・賞与配分・洗い替え方式'!$H11,0)))</f>
        <v>0</v>
      </c>
      <c r="G11" s="132">
        <f>IF($C11="","",'5.手当・賞与配分・洗い替え方式'!$J11)</f>
        <v>0.1</v>
      </c>
      <c r="H11" s="77">
        <f>IF($C11="","",'5.手当・賞与配分・洗い替え方式'!$K11)</f>
        <v>23410</v>
      </c>
      <c r="I11" s="77">
        <f>IF($C11="","",'5.手当・賞与配分・洗い替え方式'!$L11)</f>
        <v>13</v>
      </c>
      <c r="J11" s="77">
        <f t="shared" si="1"/>
        <v>257510</v>
      </c>
      <c r="K11" s="77">
        <f t="shared" si="2"/>
        <v>3090120</v>
      </c>
      <c r="L11" s="133">
        <f>IF($C11="","",IF('5.手当・賞与配分・洗い替え方式'!$O$4=1,($E11+$F11)*$L$6,$E11*$L$6))</f>
        <v>468200</v>
      </c>
      <c r="M11" s="133">
        <f>IF($C11="","",IF('5.手当・賞与配分・洗い替え方式'!$O$4=1,($E11+$F11)*$M$6,$E11*$M$6))</f>
        <v>585250</v>
      </c>
      <c r="N11" s="77">
        <f t="shared" si="3"/>
        <v>4143570</v>
      </c>
    </row>
    <row r="12" spans="2:14" ht="18" customHeight="1">
      <c r="B12" s="104">
        <v>23</v>
      </c>
      <c r="C12" s="105" t="str">
        <f>IF($B12="","",IFERROR(VLOOKUP($B12,'3.サラリースケール'!$C$6:$Q$38,3,0),$C11))</f>
        <v>C-2</v>
      </c>
      <c r="D12" s="105">
        <f t="shared" si="0"/>
        <v>1</v>
      </c>
      <c r="E12" s="131">
        <f>IF($C12="","",INDEX('3.サラリースケール'!$R$5:$BH$38,MATCH('6.モデル年俸表の作成'!$C12,'3.サラリースケール'!$R$5:$R$38,0),MATCH('6.モデル年俸表の作成'!$B12,'3.サラリースケール'!$R$5:$BH$5,0)))</f>
        <v>242000</v>
      </c>
      <c r="F12" s="77">
        <f>IF($C12="","",IF('5.手当・賞与配分・洗い替え方式'!$H$4=1,'5.手当・賞与配分・洗い替え方式'!$G12,IF('5.手当・賞与配分・洗い替え方式'!$H$4=2,'5.手当・賞与配分・洗い替え方式'!$H12,0)))</f>
        <v>0</v>
      </c>
      <c r="G12" s="132">
        <f>IF($C12="","",'5.手当・賞与配分・洗い替え方式'!$J12)</f>
        <v>0.1</v>
      </c>
      <c r="H12" s="77">
        <f>IF($C12="","",'5.手当・賞与配分・洗い替え方式'!$K12)</f>
        <v>24200</v>
      </c>
      <c r="I12" s="77">
        <f>IF($C12="","",'5.手当・賞与配分・洗い替え方式'!$L12)</f>
        <v>13</v>
      </c>
      <c r="J12" s="77">
        <f t="shared" si="1"/>
        <v>266200</v>
      </c>
      <c r="K12" s="77">
        <f t="shared" si="2"/>
        <v>3194400</v>
      </c>
      <c r="L12" s="133">
        <f>IF($C12="","",IF('5.手当・賞与配分・洗い替え方式'!$O$4=1,($E12+$F12)*$L$6,$E12*$L$6))</f>
        <v>484000</v>
      </c>
      <c r="M12" s="133">
        <f>IF($C12="","",IF('5.手当・賞与配分・洗い替え方式'!$O$4=1,($E12+$F12)*$M$6,$E12*$M$6))</f>
        <v>605000</v>
      </c>
      <c r="N12" s="77">
        <f t="shared" si="3"/>
        <v>4283400</v>
      </c>
    </row>
    <row r="13" spans="2:14" ht="18" customHeight="1">
      <c r="B13" s="104">
        <v>24</v>
      </c>
      <c r="C13" s="105" t="str">
        <f>IF($B13="","",IFERROR(VLOOKUP($B13,'3.サラリースケール'!$C$6:$Q$38,3,0),$C12))</f>
        <v>C-3</v>
      </c>
      <c r="D13" s="105">
        <f t="shared" si="0"/>
        <v>1</v>
      </c>
      <c r="E13" s="131">
        <f>IF($C13="","",INDEX('3.サラリースケール'!$R$5:$BH$38,MATCH('6.モデル年俸表の作成'!$C13,'3.サラリースケール'!$R$5:$R$38,0),MATCH('6.モデル年俸表の作成'!$B13,'3.サラリースケール'!$R$5:$BH$5,0)))</f>
        <v>249900</v>
      </c>
      <c r="F13" s="77">
        <f>IF($C13="","",IF('5.手当・賞与配分・洗い替え方式'!$H$4=1,'5.手当・賞与配分・洗い替え方式'!$G13,IF('5.手当・賞与配分・洗い替え方式'!$H$4=2,'5.手当・賞与配分・洗い替え方式'!$H13,0)))</f>
        <v>0</v>
      </c>
      <c r="G13" s="132">
        <f>IF($C13="","",'5.手当・賞与配分・洗い替え方式'!$J13)</f>
        <v>0.1</v>
      </c>
      <c r="H13" s="77">
        <f>IF($C13="","",'5.手当・賞与配分・洗い替え方式'!$K13)</f>
        <v>24990</v>
      </c>
      <c r="I13" s="77">
        <f>IF($C13="","",'5.手当・賞与配分・洗い替え方式'!$L13)</f>
        <v>13</v>
      </c>
      <c r="J13" s="77">
        <f t="shared" si="1"/>
        <v>274890</v>
      </c>
      <c r="K13" s="77">
        <f t="shared" si="2"/>
        <v>3298680</v>
      </c>
      <c r="L13" s="133">
        <f>IF($C13="","",IF('5.手当・賞与配分・洗い替え方式'!$O$4=1,($E13+$F13)*$L$6,$E13*$L$6))</f>
        <v>499800</v>
      </c>
      <c r="M13" s="133">
        <f>IF($C13="","",IF('5.手当・賞与配分・洗い替え方式'!$O$4=1,($E13+$F13)*$M$6,$E13*$M$6))</f>
        <v>624750</v>
      </c>
      <c r="N13" s="77">
        <f t="shared" si="3"/>
        <v>4423230</v>
      </c>
    </row>
    <row r="14" spans="2:14" ht="18" customHeight="1">
      <c r="B14" s="104">
        <v>25</v>
      </c>
      <c r="C14" s="105" t="str">
        <f>IF($B14="","",IFERROR(VLOOKUP($B14,'3.サラリースケール'!$C$6:$Q$38,3,0),$C13))</f>
        <v>C-4</v>
      </c>
      <c r="D14" s="105">
        <f t="shared" si="0"/>
        <v>1</v>
      </c>
      <c r="E14" s="131">
        <f>IF($C14="","",INDEX('3.サラリースケール'!$R$5:$BH$38,MATCH('6.モデル年俸表の作成'!$C14,'3.サラリースケール'!$R$5:$R$38,0),MATCH('6.モデル年俸表の作成'!$B14,'3.サラリースケール'!$R$5:$BH$5,0)))</f>
        <v>257800</v>
      </c>
      <c r="F14" s="77">
        <f>IF($C14="","",IF('5.手当・賞与配分・洗い替え方式'!$H$4=1,'5.手当・賞与配分・洗い替え方式'!$G14,IF('5.手当・賞与配分・洗い替え方式'!$H$4=2,'5.手当・賞与配分・洗い替え方式'!$H14,0)))</f>
        <v>0</v>
      </c>
      <c r="G14" s="132">
        <f>IF($C14="","",'5.手当・賞与配分・洗い替え方式'!$J14)</f>
        <v>0.1</v>
      </c>
      <c r="H14" s="77">
        <f>IF($C14="","",'5.手当・賞与配分・洗い替え方式'!$K14)</f>
        <v>25780</v>
      </c>
      <c r="I14" s="77">
        <f>IF($C14="","",'5.手当・賞与配分・洗い替え方式'!$L14)</f>
        <v>13</v>
      </c>
      <c r="J14" s="77">
        <f t="shared" si="1"/>
        <v>283580</v>
      </c>
      <c r="K14" s="77">
        <f t="shared" si="2"/>
        <v>3402960</v>
      </c>
      <c r="L14" s="133">
        <f>IF($C14="","",IF('5.手当・賞与配分・洗い替え方式'!$O$4=1,($E14+$F14)*$L$6,$E14*$L$6))</f>
        <v>515600</v>
      </c>
      <c r="M14" s="133">
        <f>IF($C14="","",IF('5.手当・賞与配分・洗い替え方式'!$O$4=1,($E14+$F14)*$M$6,$E14*$M$6))</f>
        <v>644500</v>
      </c>
      <c r="N14" s="77">
        <f t="shared" si="3"/>
        <v>4563060</v>
      </c>
    </row>
    <row r="15" spans="2:14" ht="18" customHeight="1">
      <c r="B15" s="104">
        <v>26</v>
      </c>
      <c r="C15" s="105" t="str">
        <f>IF($B15="","",IFERROR(VLOOKUP($B15,'3.サラリースケール'!$C$6:$Q$38,3,0),$C14))</f>
        <v>L-1</v>
      </c>
      <c r="D15" s="105">
        <f t="shared" si="0"/>
        <v>1</v>
      </c>
      <c r="E15" s="131">
        <f>IF($C15="","",INDEX('3.サラリースケール'!$R$5:$BH$38,MATCH('6.モデル年俸表の作成'!$C15,'3.サラリースケール'!$R$5:$R$38,0),MATCH('6.モデル年俸表の作成'!$B15,'3.サラリースケール'!$R$5:$BH$5,0)))</f>
        <v>269000</v>
      </c>
      <c r="F15" s="77">
        <f>IF($C15="","",IF('5.手当・賞与配分・洗い替え方式'!$H$4=1,'5.手当・賞与配分・洗い替え方式'!$G15,IF('5.手当・賞与配分・洗い替え方式'!$H$4=2,'5.手当・賞与配分・洗い替え方式'!$H15,0)))</f>
        <v>5400</v>
      </c>
      <c r="G15" s="132">
        <f>IF($C15="","",'5.手当・賞与配分・洗い替え方式'!$J15)</f>
        <v>0.2</v>
      </c>
      <c r="H15" s="77">
        <f>IF($C15="","",'5.手当・賞与配分・洗い替え方式'!$K15)</f>
        <v>53800</v>
      </c>
      <c r="I15" s="77">
        <f>IF($C15="","",'5.手当・賞与配分・洗い替え方式'!$L15)</f>
        <v>27</v>
      </c>
      <c r="J15" s="77">
        <f t="shared" si="1"/>
        <v>328200</v>
      </c>
      <c r="K15" s="77">
        <f t="shared" si="2"/>
        <v>3938400</v>
      </c>
      <c r="L15" s="133">
        <f>IF($C15="","",IF('5.手当・賞与配分・洗い替え方式'!$O$4=1,($E15+$F15)*$L$6,$E15*$L$6))</f>
        <v>548800</v>
      </c>
      <c r="M15" s="133">
        <f>IF($C15="","",IF('5.手当・賞与配分・洗い替え方式'!$O$4=1,($E15+$F15)*$M$6,$E15*$M$6))</f>
        <v>686000</v>
      </c>
      <c r="N15" s="77">
        <f t="shared" si="3"/>
        <v>5173200</v>
      </c>
    </row>
    <row r="16" spans="2:14" ht="18" customHeight="1">
      <c r="B16" s="104">
        <v>27</v>
      </c>
      <c r="C16" s="105" t="str">
        <f>IF($B16="","",IFERROR(VLOOKUP($B16,'3.サラリースケール'!$C$6:$Q$38,3,0),$C15))</f>
        <v>L-2</v>
      </c>
      <c r="D16" s="105">
        <f t="shared" si="0"/>
        <v>1</v>
      </c>
      <c r="E16" s="131">
        <f>IF($C16="","",INDEX('3.サラリースケール'!$R$5:$BH$38,MATCH('6.モデル年俸表の作成'!$C16,'3.サラリースケール'!$R$5:$R$38,0),MATCH('6.モデル年俸表の作成'!$B16,'3.サラリースケール'!$R$5:$BH$5,0)))</f>
        <v>277100</v>
      </c>
      <c r="F16" s="77">
        <f>IF($C16="","",IF('5.手当・賞与配分・洗い替え方式'!$H$4=1,'5.手当・賞与配分・洗い替え方式'!$G16,IF('5.手当・賞与配分・洗い替え方式'!$H$4=2,'5.手当・賞与配分・洗い替え方式'!$H16,0)))</f>
        <v>5600</v>
      </c>
      <c r="G16" s="132">
        <f>IF($C16="","",'5.手当・賞与配分・洗い替え方式'!$J16)</f>
        <v>0.2</v>
      </c>
      <c r="H16" s="77">
        <f>IF($C16="","",'5.手当・賞与配分・洗い替え方式'!$K16)</f>
        <v>55420</v>
      </c>
      <c r="I16" s="77">
        <f>IF($C16="","",'5.手当・賞与配分・洗い替え方式'!$L16)</f>
        <v>27</v>
      </c>
      <c r="J16" s="77">
        <f t="shared" si="1"/>
        <v>338120</v>
      </c>
      <c r="K16" s="77">
        <f t="shared" si="2"/>
        <v>4057440</v>
      </c>
      <c r="L16" s="133">
        <f>IF($C16="","",IF('5.手当・賞与配分・洗い替え方式'!$O$4=1,($E16+$F16)*$L$6,$E16*$L$6))</f>
        <v>565400</v>
      </c>
      <c r="M16" s="133">
        <f>IF($C16="","",IF('5.手当・賞与配分・洗い替え方式'!$O$4=1,($E16+$F16)*$M$6,$E16*$M$6))</f>
        <v>706750</v>
      </c>
      <c r="N16" s="77">
        <f t="shared" si="3"/>
        <v>5329590</v>
      </c>
    </row>
    <row r="17" spans="2:14" ht="18" customHeight="1">
      <c r="B17" s="104">
        <v>28</v>
      </c>
      <c r="C17" s="105" t="str">
        <f>IF($B17="","",IFERROR(VLOOKUP($B17,'3.サラリースケール'!$C$6:$Q$38,3,0),$C16))</f>
        <v>L-3</v>
      </c>
      <c r="D17" s="105">
        <f t="shared" si="0"/>
        <v>1</v>
      </c>
      <c r="E17" s="131">
        <f>IF($C17="","",INDEX('3.サラリースケール'!$R$5:$BH$38,MATCH('6.モデル年俸表の作成'!$C17,'3.サラリースケール'!$R$5:$R$38,0),MATCH('6.モデル年俸表の作成'!$B17,'3.サラリースケール'!$R$5:$BH$5,0)))</f>
        <v>285200</v>
      </c>
      <c r="F17" s="77">
        <f>IF($C17="","",IF('5.手当・賞与配分・洗い替え方式'!$H$4=1,'5.手当・賞与配分・洗い替え方式'!$G17,IF('5.手当・賞与配分・洗い替え方式'!$H$4=2,'5.手当・賞与配分・洗い替え方式'!$H17,0)))</f>
        <v>8600</v>
      </c>
      <c r="G17" s="132">
        <f>IF($C17="","",'5.手当・賞与配分・洗い替え方式'!$J17)</f>
        <v>0.2</v>
      </c>
      <c r="H17" s="77">
        <f>IF($C17="","",'5.手当・賞与配分・洗い替え方式'!$K17)</f>
        <v>57040</v>
      </c>
      <c r="I17" s="77">
        <f>IF($C17="","",'5.手当・賞与配分・洗い替え方式'!$L17)</f>
        <v>26</v>
      </c>
      <c r="J17" s="77">
        <f t="shared" si="1"/>
        <v>350840</v>
      </c>
      <c r="K17" s="77">
        <f t="shared" si="2"/>
        <v>4210080</v>
      </c>
      <c r="L17" s="133">
        <f>IF($C17="","",IF('5.手当・賞与配分・洗い替え方式'!$O$4=1,($E17+$F17)*$L$6,$E17*$L$6))</f>
        <v>587600</v>
      </c>
      <c r="M17" s="133">
        <f>IF($C17="","",IF('5.手当・賞与配分・洗い替え方式'!$O$4=1,($E17+$F17)*$M$6,$E17*$M$6))</f>
        <v>734500</v>
      </c>
      <c r="N17" s="77">
        <f t="shared" si="3"/>
        <v>5532180</v>
      </c>
    </row>
    <row r="18" spans="2:14" ht="18" customHeight="1">
      <c r="B18" s="104">
        <v>29</v>
      </c>
      <c r="C18" s="105" t="str">
        <f>IF($B18="","",IFERROR(VLOOKUP($B18,'3.サラリースケール'!$C$6:$Q$38,3,0),$C17))</f>
        <v>L-4</v>
      </c>
      <c r="D18" s="105">
        <f t="shared" si="0"/>
        <v>1</v>
      </c>
      <c r="E18" s="131">
        <f>IF($C18="","",INDEX('3.サラリースケール'!$R$5:$BH$38,MATCH('6.モデル年俸表の作成'!$C18,'3.サラリースケール'!$R$5:$R$38,0),MATCH('6.モデル年俸表の作成'!$B18,'3.サラリースケール'!$R$5:$BH$5,0)))</f>
        <v>293300</v>
      </c>
      <c r="F18" s="77">
        <f>IF($C18="","",IF('5.手当・賞与配分・洗い替え方式'!$H$4=1,'5.手当・賞与配分・洗い替え方式'!$G18,IF('5.手当・賞与配分・洗い替え方式'!$H$4=2,'5.手当・賞与配分・洗い替え方式'!$H18,0)))</f>
        <v>8800</v>
      </c>
      <c r="G18" s="132">
        <f>IF($C18="","",'5.手当・賞与配分・洗い替え方式'!$J18)</f>
        <v>0.2</v>
      </c>
      <c r="H18" s="77">
        <f>IF($C18="","",'5.手当・賞与配分・洗い替え方式'!$K18)</f>
        <v>58660</v>
      </c>
      <c r="I18" s="77">
        <f>IF($C18="","",'5.手当・賞与配分・洗い替え方式'!$L18)</f>
        <v>26</v>
      </c>
      <c r="J18" s="77">
        <f t="shared" si="1"/>
        <v>360760</v>
      </c>
      <c r="K18" s="77">
        <f t="shared" si="2"/>
        <v>4329120</v>
      </c>
      <c r="L18" s="133">
        <f>IF($C18="","",IF('5.手当・賞与配分・洗い替え方式'!$O$4=1,($E18+$F18)*$L$6,$E18*$L$6))</f>
        <v>604200</v>
      </c>
      <c r="M18" s="133">
        <f>IF($C18="","",IF('5.手当・賞与配分・洗い替え方式'!$O$4=1,($E18+$F18)*$M$6,$E18*$M$6))</f>
        <v>755250</v>
      </c>
      <c r="N18" s="77">
        <f t="shared" si="3"/>
        <v>5688570</v>
      </c>
    </row>
    <row r="19" spans="2:14" ht="18" customHeight="1">
      <c r="B19" s="104">
        <v>30</v>
      </c>
      <c r="C19" s="105" t="str">
        <f>IF($B19="","",IFERROR(VLOOKUP($B19,'3.サラリースケール'!$C$6:$Q$38,3,0),$C18))</f>
        <v>S-1</v>
      </c>
      <c r="D19" s="105">
        <f t="shared" si="0"/>
        <v>1</v>
      </c>
      <c r="E19" s="131">
        <f>IF($C19="","",INDEX('3.サラリースケール'!$R$5:$BH$38,MATCH('6.モデル年俸表の作成'!$C19,'3.サラリースケール'!$R$5:$R$38,0),MATCH('6.モデル年俸表の作成'!$B19,'3.サラリースケール'!$R$5:$BH$5,0)))</f>
        <v>305000</v>
      </c>
      <c r="F19" s="77">
        <f>IF($C19="","",IF('5.手当・賞与配分・洗い替え方式'!$H$4=1,'5.手当・賞与配分・洗い替え方式'!$G19,IF('5.手当・賞与配分・洗い替え方式'!$H$4=2,'5.手当・賞与配分・洗い替え方式'!$H19,0)))</f>
        <v>12200</v>
      </c>
      <c r="G19" s="132">
        <f>IF($C19="","",'5.手当・賞与配分・洗い替え方式'!$J19)</f>
        <v>0.2</v>
      </c>
      <c r="H19" s="77">
        <f>IF($C19="","",'5.手当・賞与配分・洗い替え方式'!$K19)</f>
        <v>61000</v>
      </c>
      <c r="I19" s="77">
        <f>IF($C19="","",'5.手当・賞与配分・洗い替え方式'!$L19)</f>
        <v>26</v>
      </c>
      <c r="J19" s="77">
        <f t="shared" si="1"/>
        <v>378200</v>
      </c>
      <c r="K19" s="77">
        <f t="shared" si="2"/>
        <v>4538400</v>
      </c>
      <c r="L19" s="133">
        <f>IF($C19="","",IF('5.手当・賞与配分・洗い替え方式'!$O$4=1,($E19+$F19)*$L$6,$E19*$L$6))</f>
        <v>634400</v>
      </c>
      <c r="M19" s="133">
        <f>IF($C19="","",IF('5.手当・賞与配分・洗い替え方式'!$O$4=1,($E19+$F19)*$M$6,$E19*$M$6))</f>
        <v>793000</v>
      </c>
      <c r="N19" s="77">
        <f t="shared" si="3"/>
        <v>5965800</v>
      </c>
    </row>
    <row r="20" spans="2:14" ht="18" customHeight="1">
      <c r="B20" s="104">
        <v>31</v>
      </c>
      <c r="C20" s="105" t="str">
        <f>IF($B20="","",IFERROR(VLOOKUP($B20,'3.サラリースケール'!$C$6:$Q$38,3,0),$C19))</f>
        <v>S-1</v>
      </c>
      <c r="D20" s="105">
        <f t="shared" si="0"/>
        <v>2</v>
      </c>
      <c r="E20" s="131">
        <f>IF($C20="","",INDEX('3.サラリースケール'!$R$5:$BH$38,MATCH('6.モデル年俸表の作成'!$C20,'3.サラリースケール'!$R$5:$R$38,0),MATCH('6.モデル年俸表の作成'!$B20,'3.サラリースケール'!$R$5:$BH$5,0)))</f>
        <v>309600</v>
      </c>
      <c r="F20" s="77">
        <f>IF($C20="","",IF('5.手当・賞与配分・洗い替え方式'!$H$4=1,'5.手当・賞与配分・洗い替え方式'!$G20,IF('5.手当・賞与配分・洗い替え方式'!$H$4=2,'5.手当・賞与配分・洗い替え方式'!$H20,0)))</f>
        <v>12200</v>
      </c>
      <c r="G20" s="132">
        <f>IF($C20="","",'5.手当・賞与配分・洗い替え方式'!$J20)</f>
        <v>0.2</v>
      </c>
      <c r="H20" s="77">
        <f>IF($C20="","",'5.手当・賞与配分・洗い替え方式'!$K20)</f>
        <v>61920</v>
      </c>
      <c r="I20" s="77">
        <f>IF($C20="","",'5.手当・賞与配分・洗い替え方式'!$L20)</f>
        <v>26</v>
      </c>
      <c r="J20" s="77">
        <f t="shared" si="1"/>
        <v>383720</v>
      </c>
      <c r="K20" s="77">
        <f t="shared" si="2"/>
        <v>4604640</v>
      </c>
      <c r="L20" s="133">
        <f>IF($C20="","",IF('5.手当・賞与配分・洗い替え方式'!$O$4=1,($E20+$F20)*$L$6,$E20*$L$6))</f>
        <v>643600</v>
      </c>
      <c r="M20" s="133">
        <f>IF($C20="","",IF('5.手当・賞与配分・洗い替え方式'!$O$4=1,($E20+$F20)*$M$6,$E20*$M$6))</f>
        <v>804500</v>
      </c>
      <c r="N20" s="77">
        <f t="shared" si="3"/>
        <v>6052740</v>
      </c>
    </row>
    <row r="21" spans="2:14" ht="18" customHeight="1">
      <c r="B21" s="104">
        <v>32</v>
      </c>
      <c r="C21" s="105" t="str">
        <f>IF($B21="","",IFERROR(VLOOKUP($B21,'3.サラリースケール'!$C$6:$Q$38,3,0),$C20))</f>
        <v>S-2</v>
      </c>
      <c r="D21" s="105">
        <f t="shared" si="0"/>
        <v>1</v>
      </c>
      <c r="E21" s="131">
        <f>IF($C21="","",INDEX('3.サラリースケール'!$R$5:$BH$38,MATCH('6.モデル年俸表の作成'!$C21,'3.サラリースケール'!$R$5:$R$38,0),MATCH('6.モデル年俸表の作成'!$B21,'3.サラリースケール'!$R$5:$BH$5,0)))</f>
        <v>317900</v>
      </c>
      <c r="F21" s="77">
        <f>IF($C21="","",IF('5.手当・賞与配分・洗い替え方式'!$H$4=1,'5.手当・賞与配分・洗い替え方式'!$G21,IF('5.手当・賞与配分・洗い替え方式'!$H$4=2,'5.手当・賞与配分・洗い替え方式'!$H21,0)))</f>
        <v>12800</v>
      </c>
      <c r="G21" s="132">
        <f>IF($C21="","",'5.手当・賞与配分・洗い替え方式'!$J21)</f>
        <v>0.2</v>
      </c>
      <c r="H21" s="77">
        <f>IF($C21="","",'5.手当・賞与配分・洗い替え方式'!$K21)</f>
        <v>63580</v>
      </c>
      <c r="I21" s="77">
        <f>IF($C21="","",'5.手当・賞与配分・洗い替え方式'!$L21)</f>
        <v>26</v>
      </c>
      <c r="J21" s="77">
        <f t="shared" si="1"/>
        <v>394280</v>
      </c>
      <c r="K21" s="77">
        <f t="shared" si="2"/>
        <v>4731360</v>
      </c>
      <c r="L21" s="133">
        <f>IF($C21="","",IF('5.手当・賞与配分・洗い替え方式'!$O$4=1,($E21+$F21)*$L$6,$E21*$L$6))</f>
        <v>661400</v>
      </c>
      <c r="M21" s="133">
        <f>IF($C21="","",IF('5.手当・賞与配分・洗い替え方式'!$O$4=1,($E21+$F21)*$M$6,$E21*$M$6))</f>
        <v>826750</v>
      </c>
      <c r="N21" s="77">
        <f t="shared" si="3"/>
        <v>6219510</v>
      </c>
    </row>
    <row r="22" spans="2:14" ht="18" customHeight="1">
      <c r="B22" s="104">
        <v>33</v>
      </c>
      <c r="C22" s="105" t="str">
        <f>IF($B22="","",IFERROR(VLOOKUP($B22,'3.サラリースケール'!$C$6:$Q$38,3,0),$C21))</f>
        <v>S-2</v>
      </c>
      <c r="D22" s="105">
        <f t="shared" si="0"/>
        <v>2</v>
      </c>
      <c r="E22" s="131">
        <f>IF($C22="","",INDEX('3.サラリースケール'!$R$5:$BH$38,MATCH('6.モデル年俸表の作成'!$C22,'3.サラリースケール'!$R$5:$R$38,0),MATCH('6.モデル年俸表の作成'!$B22,'3.サラリースケール'!$R$5:$BH$5,0)))</f>
        <v>322500</v>
      </c>
      <c r="F22" s="77">
        <f>IF($C22="","",IF('5.手当・賞与配分・洗い替え方式'!$H$4=1,'5.手当・賞与配分・洗い替え方式'!$G22,IF('5.手当・賞与配分・洗い替え方式'!$H$4=2,'5.手当・賞与配分・洗い替え方式'!$H22,0)))</f>
        <v>12800</v>
      </c>
      <c r="G22" s="132">
        <f>IF($C22="","",'5.手当・賞与配分・洗い替え方式'!$J22)</f>
        <v>0.2</v>
      </c>
      <c r="H22" s="77">
        <f>IF($C22="","",'5.手当・賞与配分・洗い替え方式'!$K22)</f>
        <v>64500</v>
      </c>
      <c r="I22" s="77">
        <f>IF($C22="","",'5.手当・賞与配分・洗い替え方式'!$L22)</f>
        <v>26</v>
      </c>
      <c r="J22" s="77">
        <f t="shared" si="1"/>
        <v>399800</v>
      </c>
      <c r="K22" s="77">
        <f t="shared" si="2"/>
        <v>4797600</v>
      </c>
      <c r="L22" s="133">
        <f>IF($C22="","",IF('5.手当・賞与配分・洗い替え方式'!$O$4=1,($E22+$F22)*$L$6,$E22*$L$6))</f>
        <v>670600</v>
      </c>
      <c r="M22" s="133">
        <f>IF($C22="","",IF('5.手当・賞与配分・洗い替え方式'!$O$4=1,($E22+$F22)*$M$6,$E22*$M$6))</f>
        <v>838250</v>
      </c>
      <c r="N22" s="77">
        <f t="shared" si="3"/>
        <v>6306450</v>
      </c>
    </row>
    <row r="23" spans="2:14" ht="18" customHeight="1">
      <c r="B23" s="104">
        <v>34</v>
      </c>
      <c r="C23" s="105" t="str">
        <f>IF($B23="","",IFERROR(VLOOKUP($B23,'3.サラリースケール'!$C$6:$Q$38,3,0),$C22))</f>
        <v>S-3</v>
      </c>
      <c r="D23" s="105">
        <f t="shared" si="0"/>
        <v>1</v>
      </c>
      <c r="E23" s="131">
        <f>IF($C23="","",INDEX('3.サラリースケール'!$R$5:$BH$38,MATCH('6.モデル年俸表の作成'!$C23,'3.サラリースケール'!$R$5:$R$38,0),MATCH('6.モデル年俸表の作成'!$B23,'3.サラリースケール'!$R$5:$BH$5,0)))</f>
        <v>330800</v>
      </c>
      <c r="F23" s="77">
        <f>IF($C23="","",IF('5.手当・賞与配分・洗い替え方式'!$H$4=1,'5.手当・賞与配分・洗い替え方式'!$G23,IF('5.手当・賞与配分・洗い替え方式'!$H$4=2,'5.手当・賞与配分・洗い替え方式'!$H23,0)))</f>
        <v>14900</v>
      </c>
      <c r="G23" s="132">
        <f>IF($C23="","",'5.手当・賞与配分・洗い替え方式'!$J23)</f>
        <v>0.2</v>
      </c>
      <c r="H23" s="77">
        <f>IF($C23="","",'5.手当・賞与配分・洗い替え方式'!$K23)</f>
        <v>66160</v>
      </c>
      <c r="I23" s="77">
        <f>IF($C23="","",'5.手当・賞与配分・洗い替え方式'!$L23)</f>
        <v>26</v>
      </c>
      <c r="J23" s="77">
        <f t="shared" si="1"/>
        <v>411860</v>
      </c>
      <c r="K23" s="77">
        <f t="shared" si="2"/>
        <v>4942320</v>
      </c>
      <c r="L23" s="133">
        <f>IF($C23="","",IF('5.手当・賞与配分・洗い替え方式'!$O$4=1,($E23+$F23)*$L$6,$E23*$L$6))</f>
        <v>691400</v>
      </c>
      <c r="M23" s="133">
        <f>IF($C23="","",IF('5.手当・賞与配分・洗い替え方式'!$O$4=1,($E23+$F23)*$M$6,$E23*$M$6))</f>
        <v>864250</v>
      </c>
      <c r="N23" s="77">
        <f t="shared" si="3"/>
        <v>6497970</v>
      </c>
    </row>
    <row r="24" spans="2:14" ht="18" customHeight="1">
      <c r="B24" s="104">
        <v>35</v>
      </c>
      <c r="C24" s="105" t="str">
        <f>IF($B24="","",IFERROR(VLOOKUP($B24,'3.サラリースケール'!$C$6:$Q$38,3,0),$C23))</f>
        <v>S-3</v>
      </c>
      <c r="D24" s="105">
        <f t="shared" si="0"/>
        <v>2</v>
      </c>
      <c r="E24" s="131">
        <f>IF($C24="","",INDEX('3.サラリースケール'!$R$5:$BH$38,MATCH('6.モデル年俸表の作成'!$C24,'3.サラリースケール'!$R$5:$R$38,0),MATCH('6.モデル年俸表の作成'!$B24,'3.サラリースケール'!$R$5:$BH$5,0)))</f>
        <v>335400</v>
      </c>
      <c r="F24" s="77">
        <f>IF($C24="","",IF('5.手当・賞与配分・洗い替え方式'!$H$4=1,'5.手当・賞与配分・洗い替え方式'!$G24,IF('5.手当・賞与配分・洗い替え方式'!$H$4=2,'5.手当・賞与配分・洗い替え方式'!$H24,0)))</f>
        <v>14900</v>
      </c>
      <c r="G24" s="132">
        <f>IF($C24="","",'5.手当・賞与配分・洗い替え方式'!$J24)</f>
        <v>0.2</v>
      </c>
      <c r="H24" s="77">
        <f>IF($C24="","",'5.手当・賞与配分・洗い替え方式'!$K24)</f>
        <v>67080</v>
      </c>
      <c r="I24" s="77">
        <f>IF($C24="","",'5.手当・賞与配分・洗い替え方式'!$L24)</f>
        <v>26</v>
      </c>
      <c r="J24" s="77">
        <f t="shared" si="1"/>
        <v>417380</v>
      </c>
      <c r="K24" s="77">
        <f t="shared" si="2"/>
        <v>5008560</v>
      </c>
      <c r="L24" s="133">
        <f>IF($C24="","",IF('5.手当・賞与配分・洗い替え方式'!$O$4=1,($E24+$F24)*$L$6,$E24*$L$6))</f>
        <v>700600</v>
      </c>
      <c r="M24" s="133">
        <f>IF($C24="","",IF('5.手当・賞与配分・洗い替え方式'!$O$4=1,($E24+$F24)*$M$6,$E24*$M$6))</f>
        <v>875750</v>
      </c>
      <c r="N24" s="77">
        <f t="shared" si="3"/>
        <v>6584910</v>
      </c>
    </row>
    <row r="25" spans="2:14" ht="18" customHeight="1">
      <c r="B25" s="104">
        <v>36</v>
      </c>
      <c r="C25" s="105" t="str">
        <f>IF($B25="","",IFERROR(VLOOKUP($B25,'3.サラリースケール'!$C$6:$Q$38,3,0),$C24))</f>
        <v>S-4</v>
      </c>
      <c r="D25" s="105">
        <f t="shared" si="0"/>
        <v>1</v>
      </c>
      <c r="E25" s="131">
        <f>IF($C25="","",INDEX('3.サラリースケール'!$R$5:$BH$38,MATCH('6.モデル年俸表の作成'!$C25,'3.サラリースケール'!$R$5:$R$38,0),MATCH('6.モデル年俸表の作成'!$B25,'3.サラリースケール'!$R$5:$BH$5,0)))</f>
        <v>343700</v>
      </c>
      <c r="F25" s="77">
        <f>IF($C25="","",IF('5.手当・賞与配分・洗い替え方式'!$H$4=1,'5.手当・賞与配分・洗い替え方式'!$G25,IF('5.手当・賞与配分・洗い替え方式'!$H$4=2,'5.手当・賞与配分・洗い替え方式'!$H25,0)))</f>
        <v>17200</v>
      </c>
      <c r="G25" s="132">
        <f>IF($C25="","",'5.手当・賞与配分・洗い替え方式'!$J25)</f>
        <v>0.2</v>
      </c>
      <c r="H25" s="77">
        <f>IF($C25="","",'5.手当・賞与配分・洗い替え方式'!$K25)</f>
        <v>68740</v>
      </c>
      <c r="I25" s="77">
        <f>IF($C25="","",'5.手当・賞与配分・洗い替え方式'!$L25)</f>
        <v>26</v>
      </c>
      <c r="J25" s="77">
        <f t="shared" si="1"/>
        <v>429640</v>
      </c>
      <c r="K25" s="77">
        <f t="shared" si="2"/>
        <v>5155680</v>
      </c>
      <c r="L25" s="133">
        <f>IF($C25="","",IF('5.手当・賞与配分・洗い替え方式'!$O$4=1,($E25+$F25)*$L$6,$E25*$L$6))</f>
        <v>721800</v>
      </c>
      <c r="M25" s="133">
        <f>IF($C25="","",IF('5.手当・賞与配分・洗い替え方式'!$O$4=1,($E25+$F25)*$M$6,$E25*$M$6))</f>
        <v>902250</v>
      </c>
      <c r="N25" s="77">
        <f t="shared" si="3"/>
        <v>6779730</v>
      </c>
    </row>
    <row r="26" spans="2:14" ht="18" customHeight="1">
      <c r="B26" s="104">
        <v>37</v>
      </c>
      <c r="C26" s="105" t="str">
        <f>IF($B26="","",IFERROR(VLOOKUP($B26,'3.サラリースケール'!$C$6:$Q$38,3,0),$C25))</f>
        <v>S-4</v>
      </c>
      <c r="D26" s="105">
        <f t="shared" si="0"/>
        <v>2</v>
      </c>
      <c r="E26" s="131">
        <f>IF($C26="","",INDEX('3.サラリースケール'!$R$5:$BH$38,MATCH('6.モデル年俸表の作成'!$C26,'3.サラリースケール'!$R$5:$R$38,0),MATCH('6.モデル年俸表の作成'!$B26,'3.サラリースケール'!$R$5:$BH$5,0)))</f>
        <v>348300</v>
      </c>
      <c r="F26" s="77">
        <f>IF($C26="","",IF('5.手当・賞与配分・洗い替え方式'!$H$4=1,'5.手当・賞与配分・洗い替え方式'!$G26,IF('5.手当・賞与配分・洗い替え方式'!$H$4=2,'5.手当・賞与配分・洗い替え方式'!$H26,0)))</f>
        <v>17200</v>
      </c>
      <c r="G26" s="132">
        <f>IF($C26="","",'5.手当・賞与配分・洗い替え方式'!$J26)</f>
        <v>0.2</v>
      </c>
      <c r="H26" s="77">
        <f>IF($C26="","",'5.手当・賞与配分・洗い替え方式'!$K26)</f>
        <v>69660</v>
      </c>
      <c r="I26" s="77">
        <f>IF($C26="","",'5.手当・賞与配分・洗い替え方式'!$L26)</f>
        <v>26</v>
      </c>
      <c r="J26" s="77">
        <f t="shared" si="1"/>
        <v>435160</v>
      </c>
      <c r="K26" s="77">
        <f t="shared" si="2"/>
        <v>5221920</v>
      </c>
      <c r="L26" s="133">
        <f>IF($C26="","",IF('5.手当・賞与配分・洗い替え方式'!$O$4=1,($E26+$F26)*$L$6,$E26*$L$6))</f>
        <v>731000</v>
      </c>
      <c r="M26" s="133">
        <f>IF($C26="","",IF('5.手当・賞与配分・洗い替え方式'!$O$4=1,($E26+$F26)*$M$6,$E26*$M$6))</f>
        <v>913750</v>
      </c>
      <c r="N26" s="77">
        <f t="shared" si="3"/>
        <v>6866670</v>
      </c>
    </row>
    <row r="27" spans="2:14" ht="18" customHeight="1">
      <c r="B27" s="104">
        <v>38</v>
      </c>
      <c r="C27" s="105" t="str">
        <f>IF($B27="","",IFERROR(VLOOKUP($B27,'3.サラリースケール'!$C$6:$Q$38,3,0),$C26))</f>
        <v>S-5</v>
      </c>
      <c r="D27" s="105">
        <f t="shared" si="0"/>
        <v>1</v>
      </c>
      <c r="E27" s="131">
        <f>IF($C27="","",INDEX('3.サラリースケール'!$R$5:$BH$38,MATCH('6.モデル年俸表の作成'!$C27,'3.サラリースケール'!$R$5:$R$38,0),MATCH('6.モデル年俸表の作成'!$B27,'3.サラリースケール'!$R$5:$BH$5,0)))</f>
        <v>356600</v>
      </c>
      <c r="F27" s="77">
        <f>IF($C27="","",IF('5.手当・賞与配分・洗い替え方式'!$H$4=1,'5.手当・賞与配分・洗い替え方式'!$G27,IF('5.手当・賞与配分・洗い替え方式'!$H$4=2,'5.手当・賞与配分・洗い替え方式'!$H27,0)))</f>
        <v>17900</v>
      </c>
      <c r="G27" s="132">
        <f>IF($C27="","",'5.手当・賞与配分・洗い替え方式'!$J27)</f>
        <v>0.2</v>
      </c>
      <c r="H27" s="77">
        <f>IF($C27="","",'5.手当・賞与配分・洗い替え方式'!$K27)</f>
        <v>71320</v>
      </c>
      <c r="I27" s="77">
        <f>IF($C27="","",'5.手当・賞与配分・洗い替え方式'!$L27)</f>
        <v>26</v>
      </c>
      <c r="J27" s="77">
        <f t="shared" si="1"/>
        <v>445820</v>
      </c>
      <c r="K27" s="77">
        <f t="shared" si="2"/>
        <v>5349840</v>
      </c>
      <c r="L27" s="133">
        <f>IF($C27="","",IF('5.手当・賞与配分・洗い替え方式'!$O$4=1,($E27+$F27)*$L$6,$E27*$L$6))</f>
        <v>749000</v>
      </c>
      <c r="M27" s="133">
        <f>IF($C27="","",IF('5.手当・賞与配分・洗い替え方式'!$O$4=1,($E27+$F27)*$M$6,$E27*$M$6))</f>
        <v>936250</v>
      </c>
      <c r="N27" s="77">
        <f t="shared" si="3"/>
        <v>7035090</v>
      </c>
    </row>
    <row r="28" spans="2:14" ht="18" customHeight="1">
      <c r="B28" s="104">
        <v>39</v>
      </c>
      <c r="C28" s="105" t="str">
        <f>IF($B28="","",IFERROR(VLOOKUP($B28,'3.サラリースケール'!$C$6:$Q$38,3,0),$C27))</f>
        <v>S-5</v>
      </c>
      <c r="D28" s="105">
        <f t="shared" si="0"/>
        <v>2</v>
      </c>
      <c r="E28" s="131">
        <f>IF($C28="","",INDEX('3.サラリースケール'!$R$5:$BH$38,MATCH('6.モデル年俸表の作成'!$C28,'3.サラリースケール'!$R$5:$R$38,0),MATCH('6.モデル年俸表の作成'!$B28,'3.サラリースケール'!$R$5:$BH$5,0)))</f>
        <v>361200</v>
      </c>
      <c r="F28" s="77">
        <f>IF($C28="","",IF('5.手当・賞与配分・洗い替え方式'!$H$4=1,'5.手当・賞与配分・洗い替え方式'!$G28,IF('5.手当・賞与配分・洗い替え方式'!$H$4=2,'5.手当・賞与配分・洗い替え方式'!$H28,0)))</f>
        <v>17900</v>
      </c>
      <c r="G28" s="132">
        <f>IF($C28="","",'5.手当・賞与配分・洗い替え方式'!$J28)</f>
        <v>0</v>
      </c>
      <c r="H28" s="77">
        <f>IF($C28="","",'5.手当・賞与配分・洗い替え方式'!$K28)</f>
        <v>0</v>
      </c>
      <c r="I28" s="77">
        <f>IF($C28="","",'5.手当・賞与配分・洗い替え方式'!$L28)</f>
        <v>0</v>
      </c>
      <c r="J28" s="77">
        <f t="shared" si="1"/>
        <v>379100</v>
      </c>
      <c r="K28" s="77">
        <f t="shared" si="2"/>
        <v>4549200</v>
      </c>
      <c r="L28" s="133">
        <f>IF($C28="","",IF('5.手当・賞与配分・洗い替え方式'!$O$4=1,($E28+$F28)*$L$6,$E28*$L$6))</f>
        <v>758200</v>
      </c>
      <c r="M28" s="133">
        <f>IF($C28="","",IF('5.手当・賞与配分・洗い替え方式'!$O$4=1,($E28+$F28)*$M$6,$E28*$M$6))</f>
        <v>947750</v>
      </c>
      <c r="N28" s="77">
        <f t="shared" si="3"/>
        <v>6255150</v>
      </c>
    </row>
    <row r="29" spans="2:14" ht="18" customHeight="1">
      <c r="B29" s="104">
        <v>40</v>
      </c>
      <c r="C29" s="105" t="str">
        <f>IF($B29="","",IFERROR(VLOOKUP($B29,'3.サラリースケール'!$C$6:$Q$38,3,0),$C28))</f>
        <v>M-1</v>
      </c>
      <c r="D29" s="105">
        <f t="shared" si="0"/>
        <v>1</v>
      </c>
      <c r="E29" s="131">
        <f>IF($C29="","",INDEX('3.サラリースケール'!$R$5:$BH$38,MATCH('6.モデル年俸表の作成'!$C29,'3.サラリースケール'!$R$5:$R$38,0),MATCH('6.モデル年俸表の作成'!$B29,'3.サラリースケール'!$R$5:$BH$5,0)))</f>
        <v>407000</v>
      </c>
      <c r="F29" s="77">
        <f>IF($C29="","",IF('5.手当・賞与配分・洗い替え方式'!$H$4=1,'5.手当・賞与配分・洗い替え方式'!$G29,IF('5.手当・賞与配分・洗い替え方式'!$H$4=2,'5.手当・賞与配分・洗い替え方式'!$H29,0)))</f>
        <v>61100</v>
      </c>
      <c r="G29" s="132">
        <f>IF($C29="","",'5.手当・賞与配分・洗い替え方式'!$J29)</f>
        <v>0</v>
      </c>
      <c r="H29" s="77">
        <f>IF($C29="","",'5.手当・賞与配分・洗い替え方式'!$K29)</f>
        <v>0</v>
      </c>
      <c r="I29" s="77">
        <f>IF($C29="","",'5.手当・賞与配分・洗い替え方式'!$L29)</f>
        <v>0</v>
      </c>
      <c r="J29" s="77">
        <f t="shared" si="1"/>
        <v>468100</v>
      </c>
      <c r="K29" s="77">
        <f t="shared" si="2"/>
        <v>5617200</v>
      </c>
      <c r="L29" s="133">
        <f>IF($C29="","",IF('5.手当・賞与配分・洗い替え方式'!$O$4=1,($E29+$F29)*$L$6,$E29*$L$6))</f>
        <v>936200</v>
      </c>
      <c r="M29" s="133">
        <f>IF($C29="","",IF('5.手当・賞与配分・洗い替え方式'!$O$4=1,($E29+$F29)*$M$6,$E29*$M$6))</f>
        <v>1170250</v>
      </c>
      <c r="N29" s="77">
        <f t="shared" si="3"/>
        <v>7723650</v>
      </c>
    </row>
    <row r="30" spans="2:14" ht="18" customHeight="1">
      <c r="B30" s="104">
        <v>41</v>
      </c>
      <c r="C30" s="105" t="str">
        <f>IF($B30="","",IFERROR(VLOOKUP($B30,'3.サラリースケール'!$C$6:$Q$38,3,0),$C29))</f>
        <v>M-1</v>
      </c>
      <c r="D30" s="105">
        <f t="shared" si="0"/>
        <v>2</v>
      </c>
      <c r="E30" s="131">
        <f>IF($C30="","",INDEX('3.サラリースケール'!$R$5:$BH$38,MATCH('6.モデル年俸表の作成'!$C30,'3.サラリースケール'!$R$5:$R$38,0),MATCH('6.モデル年俸表の作成'!$B30,'3.サラリースケール'!$R$5:$BH$5,0)))</f>
        <v>412800</v>
      </c>
      <c r="F30" s="77">
        <f>IF($C30="","",IF('5.手当・賞与配分・洗い替え方式'!$H$4=1,'5.手当・賞与配分・洗い替え方式'!$G30,IF('5.手当・賞与配分・洗い替え方式'!$H$4=2,'5.手当・賞与配分・洗い替え方式'!$H30,0)))</f>
        <v>61100</v>
      </c>
      <c r="G30" s="132">
        <f>IF($C30="","",'5.手当・賞与配分・洗い替え方式'!$J30)</f>
        <v>0</v>
      </c>
      <c r="H30" s="77">
        <f>IF($C30="","",'5.手当・賞与配分・洗い替え方式'!$K30)</f>
        <v>0</v>
      </c>
      <c r="I30" s="77">
        <f>IF($C30="","",'5.手当・賞与配分・洗い替え方式'!$L30)</f>
        <v>0</v>
      </c>
      <c r="J30" s="77">
        <f t="shared" si="1"/>
        <v>473900</v>
      </c>
      <c r="K30" s="77">
        <f t="shared" si="2"/>
        <v>5686800</v>
      </c>
      <c r="L30" s="133">
        <f>IF($C30="","",IF('5.手当・賞与配分・洗い替え方式'!$O$4=1,($E30+$F30)*$L$6,$E30*$L$6))</f>
        <v>947800</v>
      </c>
      <c r="M30" s="133">
        <f>IF($C30="","",IF('5.手当・賞与配分・洗い替え方式'!$O$4=1,($E30+$F30)*$M$6,$E30*$M$6))</f>
        <v>1184750</v>
      </c>
      <c r="N30" s="77">
        <f t="shared" si="3"/>
        <v>7819350</v>
      </c>
    </row>
    <row r="31" spans="2:14" ht="18" customHeight="1">
      <c r="B31" s="104">
        <v>42</v>
      </c>
      <c r="C31" s="105" t="str">
        <f>IF($B31="","",IFERROR(VLOOKUP($B31,'3.サラリースケール'!$C$6:$Q$38,3,0),$C30))</f>
        <v>M-2</v>
      </c>
      <c r="D31" s="105">
        <f t="shared" si="0"/>
        <v>1</v>
      </c>
      <c r="E31" s="131">
        <f>IF($C31="","",INDEX('3.サラリースケール'!$R$5:$BH$38,MATCH('6.モデル年俸表の作成'!$C31,'3.サラリースケール'!$R$5:$R$38,0),MATCH('6.モデル年俸表の作成'!$B31,'3.サラリースケール'!$R$5:$BH$5,0)))</f>
        <v>424100</v>
      </c>
      <c r="F31" s="77">
        <f>IF($C31="","",IF('5.手当・賞与配分・洗い替え方式'!$H$4=1,'5.手当・賞与配分・洗い替え方式'!$G31,IF('5.手当・賞与配分・洗い替え方式'!$H$4=2,'5.手当・賞与配分・洗い替え方式'!$H31,0)))</f>
        <v>63700</v>
      </c>
      <c r="G31" s="132">
        <f>IF($C31="","",'5.手当・賞与配分・洗い替え方式'!$J31)</f>
        <v>0</v>
      </c>
      <c r="H31" s="77">
        <f>IF($C31="","",'5.手当・賞与配分・洗い替え方式'!$K31)</f>
        <v>0</v>
      </c>
      <c r="I31" s="77">
        <f>IF($C31="","",'5.手当・賞与配分・洗い替え方式'!$L31)</f>
        <v>0</v>
      </c>
      <c r="J31" s="77">
        <f t="shared" si="1"/>
        <v>487800</v>
      </c>
      <c r="K31" s="77">
        <f t="shared" si="2"/>
        <v>5853600</v>
      </c>
      <c r="L31" s="133">
        <f>IF($C31="","",IF('5.手当・賞与配分・洗い替え方式'!$O$4=1,($E31+$F31)*$L$6,$E31*$L$6))</f>
        <v>975600</v>
      </c>
      <c r="M31" s="133">
        <f>IF($C31="","",IF('5.手当・賞与配分・洗い替え方式'!$O$4=1,($E31+$F31)*$M$6,$E31*$M$6))</f>
        <v>1219500</v>
      </c>
      <c r="N31" s="77">
        <f t="shared" si="3"/>
        <v>8048700</v>
      </c>
    </row>
    <row r="32" spans="2:14" ht="18" customHeight="1">
      <c r="B32" s="104">
        <v>43</v>
      </c>
      <c r="C32" s="105" t="str">
        <f>IF($B32="","",IFERROR(VLOOKUP($B32,'3.サラリースケール'!$C$6:$Q$38,3,0),$C31))</f>
        <v>M-2</v>
      </c>
      <c r="D32" s="105">
        <f t="shared" si="0"/>
        <v>2</v>
      </c>
      <c r="E32" s="131">
        <f>IF($C32="","",INDEX('3.サラリースケール'!$R$5:$BH$38,MATCH('6.モデル年俸表の作成'!$C32,'3.サラリースケール'!$R$5:$R$38,0),MATCH('6.モデル年俸表の作成'!$B32,'3.サラリースケール'!$R$5:$BH$5,0)))</f>
        <v>429900</v>
      </c>
      <c r="F32" s="77">
        <f>IF($C32="","",IF('5.手当・賞与配分・洗い替え方式'!$H$4=1,'5.手当・賞与配分・洗い替え方式'!$G32,IF('5.手当・賞与配分・洗い替え方式'!$H$4=2,'5.手当・賞与配分・洗い替え方式'!$H32,0)))</f>
        <v>63700</v>
      </c>
      <c r="G32" s="132">
        <f>IF($C32="","",'5.手当・賞与配分・洗い替え方式'!$J32)</f>
        <v>0</v>
      </c>
      <c r="H32" s="77">
        <f>IF($C32="","",'5.手当・賞与配分・洗い替え方式'!$K32)</f>
        <v>0</v>
      </c>
      <c r="I32" s="77">
        <f>IF($C32="","",'5.手当・賞与配分・洗い替え方式'!$L32)</f>
        <v>0</v>
      </c>
      <c r="J32" s="77">
        <f t="shared" si="1"/>
        <v>493600</v>
      </c>
      <c r="K32" s="77">
        <f t="shared" si="2"/>
        <v>5923200</v>
      </c>
      <c r="L32" s="133">
        <f>IF($C32="","",IF('5.手当・賞与配分・洗い替え方式'!$O$4=1,($E32+$F32)*$L$6,$E32*$L$6))</f>
        <v>987200</v>
      </c>
      <c r="M32" s="133">
        <f>IF($C32="","",IF('5.手当・賞与配分・洗い替え方式'!$O$4=1,($E32+$F32)*$M$6,$E32*$M$6))</f>
        <v>1234000</v>
      </c>
      <c r="N32" s="77">
        <f t="shared" si="3"/>
        <v>8144400</v>
      </c>
    </row>
    <row r="33" spans="2:14" ht="18" customHeight="1">
      <c r="B33" s="104">
        <v>44</v>
      </c>
      <c r="C33" s="105" t="str">
        <f>IF($B33="","",IFERROR(VLOOKUP($B33,'3.サラリースケール'!$C$6:$Q$38,3,0),$C32))</f>
        <v>M-3</v>
      </c>
      <c r="D33" s="105">
        <f t="shared" si="0"/>
        <v>1</v>
      </c>
      <c r="E33" s="131">
        <f>IF($C33="","",INDEX('3.サラリースケール'!$R$5:$BH$38,MATCH('6.モデル年俸表の作成'!$C33,'3.サラリースケール'!$R$5:$R$38,0),MATCH('6.モデル年俸表の作成'!$B33,'3.サラリースケール'!$R$5:$BH$5,0)))</f>
        <v>439400</v>
      </c>
      <c r="F33" s="77">
        <f>IF($C33="","",IF('5.手当・賞与配分・洗い替え方式'!$H$4=1,'5.手当・賞与配分・洗い替え方式'!$G33,IF('5.手当・賞与配分・洗い替え方式'!$H$4=2,'5.手当・賞与配分・洗い替え方式'!$H33,0)))</f>
        <v>66000</v>
      </c>
      <c r="G33" s="132">
        <f>IF($C33="","",'5.手当・賞与配分・洗い替え方式'!$J33)</f>
        <v>0</v>
      </c>
      <c r="H33" s="77">
        <f>IF($C33="","",'5.手当・賞与配分・洗い替え方式'!$K33)</f>
        <v>0</v>
      </c>
      <c r="I33" s="77">
        <f>IF($C33="","",'5.手当・賞与配分・洗い替え方式'!$L33)</f>
        <v>0</v>
      </c>
      <c r="J33" s="77">
        <f t="shared" si="1"/>
        <v>505400</v>
      </c>
      <c r="K33" s="77">
        <f t="shared" si="2"/>
        <v>6064800</v>
      </c>
      <c r="L33" s="133">
        <f>IF($C33="","",IF('5.手当・賞与配分・洗い替え方式'!$O$4=1,($E33+$F33)*$L$6,$E33*$L$6))</f>
        <v>1010800</v>
      </c>
      <c r="M33" s="133">
        <f>IF($C33="","",IF('5.手当・賞与配分・洗い替え方式'!$O$4=1,($E33+$F33)*$M$6,$E33*$M$6))</f>
        <v>1263500</v>
      </c>
      <c r="N33" s="77">
        <f t="shared" si="3"/>
        <v>8339100</v>
      </c>
    </row>
    <row r="34" spans="2:14" ht="18" customHeight="1">
      <c r="B34" s="104">
        <v>45</v>
      </c>
      <c r="C34" s="105" t="str">
        <f>IF($B34="","",IFERROR(VLOOKUP($B34,'3.サラリースケール'!$C$6:$Q$38,3,0),$C33))</f>
        <v>M-3</v>
      </c>
      <c r="D34" s="105">
        <f t="shared" si="0"/>
        <v>2</v>
      </c>
      <c r="E34" s="131">
        <f>IF($C34="","",INDEX('3.サラリースケール'!$R$5:$BH$38,MATCH('6.モデル年俸表の作成'!$C34,'3.サラリースケール'!$R$5:$R$38,0),MATCH('6.モデル年俸表の作成'!$B34,'3.サラリースケール'!$R$5:$BH$5,0)))</f>
        <v>445200</v>
      </c>
      <c r="F34" s="77">
        <f>IF($C34="","",IF('5.手当・賞与配分・洗い替え方式'!$H$4=1,'5.手当・賞与配分・洗い替え方式'!$G34,IF('5.手当・賞与配分・洗い替え方式'!$H$4=2,'5.手当・賞与配分・洗い替え方式'!$H34,0)))</f>
        <v>66000</v>
      </c>
      <c r="G34" s="132">
        <f>IF($C34="","",'5.手当・賞与配分・洗い替え方式'!$J34)</f>
        <v>0</v>
      </c>
      <c r="H34" s="77">
        <f>IF($C34="","",'5.手当・賞与配分・洗い替え方式'!$K34)</f>
        <v>0</v>
      </c>
      <c r="I34" s="77">
        <f>IF($C34="","",'5.手当・賞与配分・洗い替え方式'!$L34)</f>
        <v>0</v>
      </c>
      <c r="J34" s="77">
        <f t="shared" si="1"/>
        <v>511200</v>
      </c>
      <c r="K34" s="77">
        <f t="shared" si="2"/>
        <v>6134400</v>
      </c>
      <c r="L34" s="133">
        <f>IF($C34="","",IF('5.手当・賞与配分・洗い替え方式'!$O$4=1,($E34+$F34)*$L$6,$E34*$L$6))</f>
        <v>1022400</v>
      </c>
      <c r="M34" s="133">
        <f>IF($C34="","",IF('5.手当・賞与配分・洗い替え方式'!$O$4=1,($E34+$F34)*$M$6,$E34*$M$6))</f>
        <v>1278000</v>
      </c>
      <c r="N34" s="77">
        <f t="shared" si="3"/>
        <v>8434800</v>
      </c>
    </row>
    <row r="35" spans="2:14" ht="18" customHeight="1">
      <c r="B35" s="104">
        <v>46</v>
      </c>
      <c r="C35" s="105" t="str">
        <f>IF($B35="","",IFERROR(VLOOKUP($B35,'3.サラリースケール'!$C$6:$Q$38,3,0),$C34))</f>
        <v>M-4</v>
      </c>
      <c r="D35" s="105">
        <f t="shared" si="0"/>
        <v>1</v>
      </c>
      <c r="E35" s="131">
        <f>IF($C35="","",INDEX('3.サラリースケール'!$R$5:$BH$38,MATCH('6.モデル年俸表の作成'!$C35,'3.サラリースケール'!$R$5:$R$38,0),MATCH('6.モデル年俸表の作成'!$B35,'3.サラリースケール'!$R$5:$BH$5,0)))</f>
        <v>454700</v>
      </c>
      <c r="F35" s="77">
        <f>IF($C35="","",IF('5.手当・賞与配分・洗い替え方式'!$H$4=1,'5.手当・賞与配分・洗い替え方式'!$G35,IF('5.手当・賞与配分・洗い替え方式'!$H$4=2,'5.手当・賞与配分・洗い替え方式'!$H35,0)))</f>
        <v>68300</v>
      </c>
      <c r="G35" s="132">
        <f>IF($C35="","",'5.手当・賞与配分・洗い替え方式'!$J35)</f>
        <v>0</v>
      </c>
      <c r="H35" s="77">
        <f>IF($C35="","",'5.手当・賞与配分・洗い替え方式'!$K35)</f>
        <v>0</v>
      </c>
      <c r="I35" s="77">
        <f>IF($C35="","",'5.手当・賞与配分・洗い替え方式'!$L35)</f>
        <v>0</v>
      </c>
      <c r="J35" s="77">
        <f t="shared" si="1"/>
        <v>523000</v>
      </c>
      <c r="K35" s="77">
        <f t="shared" si="2"/>
        <v>6276000</v>
      </c>
      <c r="L35" s="133">
        <f>IF($C35="","",IF('5.手当・賞与配分・洗い替え方式'!$O$4=1,($E35+$F35)*$L$6,$E35*$L$6))</f>
        <v>1046000</v>
      </c>
      <c r="M35" s="133">
        <f>IF($C35="","",IF('5.手当・賞与配分・洗い替え方式'!$O$4=1,($E35+$F35)*$M$6,$E35*$M$6))</f>
        <v>1307500</v>
      </c>
      <c r="N35" s="77">
        <f t="shared" si="3"/>
        <v>8629500</v>
      </c>
    </row>
    <row r="36" spans="2:14" ht="18" customHeight="1">
      <c r="B36" s="104">
        <v>47</v>
      </c>
      <c r="C36" s="105" t="str">
        <f>IF($B36="","",IFERROR(VLOOKUP($B36,'3.サラリースケール'!$C$6:$Q$38,3,0),$C35))</f>
        <v>M-4</v>
      </c>
      <c r="D36" s="105">
        <f t="shared" si="0"/>
        <v>2</v>
      </c>
      <c r="E36" s="131">
        <f>IF($C36="","",INDEX('3.サラリースケール'!$R$5:$BH$38,MATCH('6.モデル年俸表の作成'!$C36,'3.サラリースケール'!$R$5:$R$38,0),MATCH('6.モデル年俸表の作成'!$B36,'3.サラリースケール'!$R$5:$BH$5,0)))</f>
        <v>460500</v>
      </c>
      <c r="F36" s="77">
        <f>IF($C36="","",IF('5.手当・賞与配分・洗い替え方式'!$H$4=1,'5.手当・賞与配分・洗い替え方式'!$G36,IF('5.手当・賞与配分・洗い替え方式'!$H$4=2,'5.手当・賞与配分・洗い替え方式'!$H36,0)))</f>
        <v>68300</v>
      </c>
      <c r="G36" s="132">
        <f>IF($C36="","",'5.手当・賞与配分・洗い替え方式'!$J36)</f>
        <v>0</v>
      </c>
      <c r="H36" s="77">
        <f>IF($C36="","",'5.手当・賞与配分・洗い替え方式'!$K36)</f>
        <v>0</v>
      </c>
      <c r="I36" s="77">
        <f>IF($C36="","",'5.手当・賞与配分・洗い替え方式'!$L36)</f>
        <v>0</v>
      </c>
      <c r="J36" s="77">
        <f t="shared" si="1"/>
        <v>528800</v>
      </c>
      <c r="K36" s="77">
        <f t="shared" si="2"/>
        <v>6345600</v>
      </c>
      <c r="L36" s="133">
        <f>IF($C36="","",IF('5.手当・賞与配分・洗い替え方式'!$O$4=1,($E36+$F36)*$L$6,$E36*$L$6))</f>
        <v>1057600</v>
      </c>
      <c r="M36" s="133">
        <f>IF($C36="","",IF('5.手当・賞与配分・洗い替え方式'!$O$4=1,($E36+$F36)*$M$6,$E36*$M$6))</f>
        <v>1322000</v>
      </c>
      <c r="N36" s="77">
        <f t="shared" si="3"/>
        <v>8725200</v>
      </c>
    </row>
    <row r="37" spans="2:14" ht="18" customHeight="1">
      <c r="B37" s="104">
        <v>48</v>
      </c>
      <c r="C37" s="105" t="str">
        <f>IF($B37="","",IFERROR(VLOOKUP($B37,'3.サラリースケール'!$C$6:$Q$38,3,0),$C36))</f>
        <v>E-1</v>
      </c>
      <c r="D37" s="105">
        <f t="shared" si="0"/>
        <v>1</v>
      </c>
      <c r="E37" s="131">
        <f>IF($C37="","",INDEX('3.サラリースケール'!$R$5:$BH$38,MATCH('6.モデル年俸表の作成'!$C37,'3.サラリースケール'!$R$5:$R$38,0),MATCH('6.モデル年俸表の作成'!$B37,'3.サラリースケール'!$R$5:$BH$5,0)))</f>
        <v>520000</v>
      </c>
      <c r="F37" s="77">
        <f>IF($C37="","",IF('5.手当・賞与配分・洗い替え方式'!$H$4=1,'5.手当・賞与配分・洗い替え方式'!$G37,IF('5.手当・賞与配分・洗い替え方式'!$H$4=2,'5.手当・賞与配分・洗い替え方式'!$H37,0)))</f>
        <v>104000</v>
      </c>
      <c r="G37" s="132">
        <f>IF($C37="","",'5.手当・賞与配分・洗い替え方式'!$J37)</f>
        <v>0</v>
      </c>
      <c r="H37" s="77">
        <f>IF($C37="","",'5.手当・賞与配分・洗い替え方式'!$K37)</f>
        <v>0</v>
      </c>
      <c r="I37" s="77">
        <f>IF($C37="","",'5.手当・賞与配分・洗い替え方式'!$L37)</f>
        <v>0</v>
      </c>
      <c r="J37" s="77">
        <f t="shared" si="1"/>
        <v>624000</v>
      </c>
      <c r="K37" s="77">
        <f t="shared" si="2"/>
        <v>7488000</v>
      </c>
      <c r="L37" s="133">
        <f>IF($C37="","",IF('5.手当・賞与配分・洗い替え方式'!$O$4=1,($E37+$F37)*$L$6,$E37*$L$6))</f>
        <v>1248000</v>
      </c>
      <c r="M37" s="133">
        <f>IF($C37="","",IF('5.手当・賞与配分・洗い替え方式'!$O$4=1,($E37+$F37)*$M$6,$E37*$M$6))</f>
        <v>1560000</v>
      </c>
      <c r="N37" s="77">
        <f t="shared" si="3"/>
        <v>10296000</v>
      </c>
    </row>
    <row r="38" spans="2:14" ht="18" customHeight="1">
      <c r="B38" s="104">
        <v>49</v>
      </c>
      <c r="C38" s="105" t="str">
        <f>IF($B38="","",IFERROR(VLOOKUP($B38,'3.サラリースケール'!$C$6:$Q$38,3,0),$C37))</f>
        <v>E-1</v>
      </c>
      <c r="D38" s="105">
        <f t="shared" si="0"/>
        <v>2</v>
      </c>
      <c r="E38" s="131">
        <f>IF($C38="","",INDEX('3.サラリースケール'!$R$5:$BH$38,MATCH('6.モデル年俸表の作成'!$C38,'3.サラリースケール'!$R$5:$R$38,0),MATCH('6.モデル年俸表の作成'!$B38,'3.サラリースケール'!$R$5:$BH$5,0)))</f>
        <v>526400</v>
      </c>
      <c r="F38" s="77">
        <f>IF($C38="","",IF('5.手当・賞与配分・洗い替え方式'!$H$4=1,'5.手当・賞与配分・洗い替え方式'!$G38,IF('5.手当・賞与配分・洗い替え方式'!$H$4=2,'5.手当・賞与配分・洗い替え方式'!$H38,0)))</f>
        <v>104000</v>
      </c>
      <c r="G38" s="132">
        <f>IF($C38="","",'5.手当・賞与配分・洗い替え方式'!$J38)</f>
        <v>0</v>
      </c>
      <c r="H38" s="77">
        <f>IF($C38="","",'5.手当・賞与配分・洗い替え方式'!$K38)</f>
        <v>0</v>
      </c>
      <c r="I38" s="77">
        <f>IF($C38="","",'5.手当・賞与配分・洗い替え方式'!$L38)</f>
        <v>0</v>
      </c>
      <c r="J38" s="77">
        <f t="shared" si="1"/>
        <v>630400</v>
      </c>
      <c r="K38" s="77">
        <f t="shared" si="2"/>
        <v>7564800</v>
      </c>
      <c r="L38" s="133">
        <f>IF($C38="","",IF('5.手当・賞与配分・洗い替え方式'!$O$4=1,($E38+$F38)*$L$6,$E38*$L$6))</f>
        <v>1260800</v>
      </c>
      <c r="M38" s="133">
        <f>IF($C38="","",IF('5.手当・賞与配分・洗い替え方式'!$O$4=1,($E38+$F38)*$M$6,$E38*$M$6))</f>
        <v>1576000</v>
      </c>
      <c r="N38" s="77">
        <f t="shared" si="3"/>
        <v>10401600</v>
      </c>
    </row>
    <row r="39" spans="2:14" ht="18" customHeight="1">
      <c r="B39" s="104">
        <v>50</v>
      </c>
      <c r="C39" s="105" t="str">
        <f>IF($B39="","",IFERROR(VLOOKUP($B39,'3.サラリースケール'!$C$6:$Q$38,3,0),$C38))</f>
        <v>E-2</v>
      </c>
      <c r="D39" s="105">
        <f t="shared" si="0"/>
        <v>1</v>
      </c>
      <c r="E39" s="131">
        <f>IF($C39="","",INDEX('3.サラリースケール'!$R$5:$BH$38,MATCH('6.モデル年俸表の作成'!$C39,'3.サラリースケール'!$R$5:$R$38,0),MATCH('6.モデル年俸表の作成'!$B39,'3.サラリースケール'!$R$5:$BH$5,0)))</f>
        <v>538900</v>
      </c>
      <c r="F39" s="77">
        <f>IF($C39="","",IF('5.手当・賞与配分・洗い替え方式'!$H$4=1,'5.手当・賞与配分・洗い替え方式'!$G39,IF('5.手当・賞与配分・洗い替え方式'!$H$4=2,'5.手当・賞与配分・洗い替え方式'!$H39,0)))</f>
        <v>107800</v>
      </c>
      <c r="G39" s="132">
        <f>IF($C39="","",'5.手当・賞与配分・洗い替え方式'!$J39)</f>
        <v>0</v>
      </c>
      <c r="H39" s="77">
        <f>IF($C39="","",'5.手当・賞与配分・洗い替え方式'!$K39)</f>
        <v>0</v>
      </c>
      <c r="I39" s="77">
        <f>IF($C39="","",'5.手当・賞与配分・洗い替え方式'!$L39)</f>
        <v>0</v>
      </c>
      <c r="J39" s="77">
        <f t="shared" si="1"/>
        <v>646700</v>
      </c>
      <c r="K39" s="77">
        <f t="shared" si="2"/>
        <v>7760400</v>
      </c>
      <c r="L39" s="133">
        <f>IF($C39="","",IF('5.手当・賞与配分・洗い替え方式'!$O$4=1,($E39+$F39)*$L$6,$E39*$L$6))</f>
        <v>1293400</v>
      </c>
      <c r="M39" s="133">
        <f>IF($C39="","",IF('5.手当・賞与配分・洗い替え方式'!$O$4=1,($E39+$F39)*$M$6,$E39*$M$6))</f>
        <v>1616750</v>
      </c>
      <c r="N39" s="77">
        <f t="shared" si="3"/>
        <v>10670550</v>
      </c>
    </row>
    <row r="40" spans="2:14" ht="18" customHeight="1">
      <c r="B40" s="104">
        <v>51</v>
      </c>
      <c r="C40" s="105" t="str">
        <f>IF($B40="","",IFERROR(VLOOKUP($B40,'3.サラリースケール'!$C$6:$Q$38,3,0),$C39))</f>
        <v>E-2</v>
      </c>
      <c r="D40" s="105">
        <f t="shared" si="0"/>
        <v>2</v>
      </c>
      <c r="E40" s="131">
        <f>IF($C40="","",INDEX('3.サラリースケール'!$R$5:$BH$38,MATCH('6.モデル年俸表の作成'!$C40,'3.サラリースケール'!$R$5:$R$38,0),MATCH('6.モデル年俸表の作成'!$B40,'3.サラリースケール'!$R$5:$BH$5,0)))</f>
        <v>545300</v>
      </c>
      <c r="F40" s="77">
        <f>IF($C40="","",IF('5.手当・賞与配分・洗い替え方式'!$H$4=1,'5.手当・賞与配分・洗い替え方式'!$G40,IF('5.手当・賞与配分・洗い替え方式'!$H$4=2,'5.手当・賞与配分・洗い替え方式'!$H40,0)))</f>
        <v>107800</v>
      </c>
      <c r="G40" s="132">
        <f>IF($C40="","",'5.手当・賞与配分・洗い替え方式'!$J40)</f>
        <v>0</v>
      </c>
      <c r="H40" s="77">
        <f>IF($C40="","",'5.手当・賞与配分・洗い替え方式'!$K40)</f>
        <v>0</v>
      </c>
      <c r="I40" s="77">
        <f>IF($C40="","",'5.手当・賞与配分・洗い替え方式'!$L40)</f>
        <v>0</v>
      </c>
      <c r="J40" s="77">
        <f t="shared" si="1"/>
        <v>653100</v>
      </c>
      <c r="K40" s="77">
        <f t="shared" si="2"/>
        <v>7837200</v>
      </c>
      <c r="L40" s="133">
        <f>IF($C40="","",IF('5.手当・賞与配分・洗い替え方式'!$O$4=1,($E40+$F40)*$L$6,$E40*$L$6))</f>
        <v>1306200</v>
      </c>
      <c r="M40" s="133">
        <f>IF($C40="","",IF('5.手当・賞与配分・洗い替え方式'!$O$4=1,($E40+$F40)*$M$6,$E40*$M$6))</f>
        <v>1632750</v>
      </c>
      <c r="N40" s="77">
        <f>IF($C40="","",$K40+$L40+$M40)</f>
        <v>10776150</v>
      </c>
    </row>
    <row r="41" spans="2:14" ht="18" customHeight="1">
      <c r="B41" s="104">
        <v>52</v>
      </c>
      <c r="C41" s="105" t="str">
        <f>IF($B41="","",IFERROR(VLOOKUP($B41,'3.サラリースケール'!$C$6:$Q$38,3,0),$C40))</f>
        <v>E-3</v>
      </c>
      <c r="D41" s="105">
        <f t="shared" si="0"/>
        <v>1</v>
      </c>
      <c r="E41" s="131">
        <f>IF($C41="","",INDEX('3.サラリースケール'!$R$5:$BH$38,MATCH('6.モデル年俸表の作成'!$C41,'3.サラリースケール'!$R$5:$R$38,0),MATCH('6.モデル年俸表の作成'!$B41,'3.サラリースケール'!$R$5:$BH$5,0)))</f>
        <v>557800</v>
      </c>
      <c r="F41" s="77">
        <f>IF($C41="","",IF('5.手当・賞与配分・洗い替え方式'!$H$4=1,'5.手当・賞与配分・洗い替え方式'!$G41,IF('5.手当・賞与配分・洗い替え方式'!$H$4=2,'5.手当・賞与配分・洗い替え方式'!$H41,0)))</f>
        <v>111600</v>
      </c>
      <c r="G41" s="132">
        <f>IF($C41="","",'5.手当・賞与配分・洗い替え方式'!$J41)</f>
        <v>0</v>
      </c>
      <c r="H41" s="77">
        <f>IF($C41="","",'5.手当・賞与配分・洗い替え方式'!$K41)</f>
        <v>0</v>
      </c>
      <c r="I41" s="77">
        <f>IF($C41="","",'5.手当・賞与配分・洗い替え方式'!$L41)</f>
        <v>0</v>
      </c>
      <c r="J41" s="77">
        <f t="shared" si="1"/>
        <v>669400</v>
      </c>
      <c r="K41" s="77">
        <f t="shared" si="2"/>
        <v>8032800</v>
      </c>
      <c r="L41" s="133">
        <f>IF($C41="","",IF('5.手当・賞与配分・洗い替え方式'!$O$4=1,($E41+$F41)*$L$6,$E41*$L$6))</f>
        <v>1338800</v>
      </c>
      <c r="M41" s="133">
        <f>IF($C41="","",IF('5.手当・賞与配分・洗い替え方式'!$O$4=1,($E41+$F41)*$M$6,$E41*$M$6))</f>
        <v>1673500</v>
      </c>
      <c r="N41" s="77">
        <f t="shared" si="3"/>
        <v>11045100</v>
      </c>
    </row>
    <row r="42" spans="2:14" ht="18" customHeight="1">
      <c r="B42" s="104">
        <v>53</v>
      </c>
      <c r="C42" s="105" t="str">
        <f>IF($B42="","",IFERROR(VLOOKUP($B42,'3.サラリースケール'!$C$6:$Q$38,3,0),$C41))</f>
        <v>E-3</v>
      </c>
      <c r="D42" s="105">
        <f t="shared" si="0"/>
        <v>2</v>
      </c>
      <c r="E42" s="131">
        <f>IF($C42="","",INDEX('3.サラリースケール'!$R$5:$BH$38,MATCH('6.モデル年俸表の作成'!$C42,'3.サラリースケール'!$R$5:$R$38,0),MATCH('6.モデル年俸表の作成'!$B42,'3.サラリースケール'!$R$5:$BH$5,0)))</f>
        <v>564200</v>
      </c>
      <c r="F42" s="77">
        <f>IF($C42="","",IF('5.手当・賞与配分・洗い替え方式'!$H$4=1,'5.手当・賞与配分・洗い替え方式'!$G42,IF('5.手当・賞与配分・洗い替え方式'!$H$4=2,'5.手当・賞与配分・洗い替え方式'!$H42,0)))</f>
        <v>111600</v>
      </c>
      <c r="G42" s="132">
        <f>IF($C42="","",'5.手当・賞与配分・洗い替え方式'!$J42)</f>
        <v>0</v>
      </c>
      <c r="H42" s="77">
        <f>IF($C42="","",'5.手当・賞与配分・洗い替え方式'!$K42)</f>
        <v>0</v>
      </c>
      <c r="I42" s="77">
        <f>IF($C42="","",'5.手当・賞与配分・洗い替え方式'!$L42)</f>
        <v>0</v>
      </c>
      <c r="J42" s="77">
        <f t="shared" si="1"/>
        <v>675800</v>
      </c>
      <c r="K42" s="77">
        <f t="shared" si="2"/>
        <v>8109600</v>
      </c>
      <c r="L42" s="133">
        <f>IF($C42="","",IF('5.手当・賞与配分・洗い替え方式'!$O$4=1,($E42+$F42)*$L$6,$E42*$L$6))</f>
        <v>1351600</v>
      </c>
      <c r="M42" s="133">
        <f>IF($C42="","",IF('5.手当・賞与配分・洗い替え方式'!$O$4=1,($E42+$F42)*$M$6,$E42*$M$6))</f>
        <v>1689500</v>
      </c>
      <c r="N42" s="77">
        <f t="shared" si="3"/>
        <v>11150700</v>
      </c>
    </row>
    <row r="43" spans="2:14" ht="18" customHeight="1">
      <c r="B43" s="104">
        <v>54</v>
      </c>
      <c r="C43" s="105" t="str">
        <f>IF($B43="","",IFERROR(VLOOKUP($B43,'3.サラリースケール'!$C$6:$Q$38,3,0),$C42))</f>
        <v>E-3</v>
      </c>
      <c r="D43" s="105">
        <f t="shared" si="0"/>
        <v>3</v>
      </c>
      <c r="E43" s="131">
        <f>IF($C43="","",INDEX('3.サラリースケール'!$R$5:$BH$38,MATCH('6.モデル年俸表の作成'!$C43,'3.サラリースケール'!$R$5:$R$38,0),MATCH('6.モデル年俸表の作成'!$B43,'3.サラリースケール'!$R$5:$BH$5,0)))</f>
        <v>570600</v>
      </c>
      <c r="F43" s="77">
        <f>IF($C43="","",IF('5.手当・賞与配分・洗い替え方式'!$H$4=1,'5.手当・賞与配分・洗い替え方式'!$G43,IF('5.手当・賞与配分・洗い替え方式'!$H$4=2,'5.手当・賞与配分・洗い替え方式'!$H43,0)))</f>
        <v>111600</v>
      </c>
      <c r="G43" s="132">
        <f>IF($C43="","",'5.手当・賞与配分・洗い替え方式'!$J43)</f>
        <v>0</v>
      </c>
      <c r="H43" s="77">
        <f>IF($C43="","",'5.手当・賞与配分・洗い替え方式'!$K43)</f>
        <v>0</v>
      </c>
      <c r="I43" s="77">
        <f>IF($C43="","",'5.手当・賞与配分・洗い替え方式'!$L43)</f>
        <v>0</v>
      </c>
      <c r="J43" s="77">
        <f t="shared" si="1"/>
        <v>682200</v>
      </c>
      <c r="K43" s="77">
        <f t="shared" si="2"/>
        <v>8186400</v>
      </c>
      <c r="L43" s="133">
        <f>IF($C43="","",IF('5.手当・賞与配分・洗い替え方式'!$O$4=1,($E43+$F43)*$L$6,$E43*$L$6))</f>
        <v>1364400</v>
      </c>
      <c r="M43" s="133">
        <f>IF($C43="","",IF('5.手当・賞与配分・洗い替え方式'!$O$4=1,($E43+$F43)*$M$6,$E43*$M$6))</f>
        <v>1705500</v>
      </c>
      <c r="N43" s="77">
        <f t="shared" si="3"/>
        <v>11256300</v>
      </c>
    </row>
    <row r="44" spans="2:14" ht="18" customHeight="1">
      <c r="B44" s="104">
        <v>55</v>
      </c>
      <c r="C44" s="105" t="str">
        <f>IF($B44="","",IFERROR(VLOOKUP($B44,'3.サラリースケール'!$C$6:$Q$38,3,0),$C43))</f>
        <v>E-3</v>
      </c>
      <c r="D44" s="105">
        <f t="shared" si="0"/>
        <v>4</v>
      </c>
      <c r="E44" s="131">
        <f>IF($C44="","",INDEX('3.サラリースケール'!$R$5:$BH$38,MATCH('6.モデル年俸表の作成'!$C44,'3.サラリースケール'!$R$5:$R$38,0),MATCH('6.モデル年俸表の作成'!$B44,'3.サラリースケール'!$R$5:$BH$5,0)))</f>
        <v>577000</v>
      </c>
      <c r="F44" s="77">
        <f>IF($C44="","",IF('5.手当・賞与配分・洗い替え方式'!$H$4=1,'5.手当・賞与配分・洗い替え方式'!$G44,IF('5.手当・賞与配分・洗い替え方式'!$H$4=2,'5.手当・賞与配分・洗い替え方式'!$H44,0)))</f>
        <v>111600</v>
      </c>
      <c r="G44" s="132">
        <f>IF($C44="","",'5.手当・賞与配分・洗い替え方式'!$J44)</f>
        <v>0</v>
      </c>
      <c r="H44" s="77">
        <f>IF($C44="","",'5.手当・賞与配分・洗い替え方式'!$K44)</f>
        <v>0</v>
      </c>
      <c r="I44" s="77">
        <f>IF($C44="","",'5.手当・賞与配分・洗い替え方式'!$L44)</f>
        <v>0</v>
      </c>
      <c r="J44" s="77">
        <f t="shared" si="1"/>
        <v>688600</v>
      </c>
      <c r="K44" s="77">
        <f t="shared" si="2"/>
        <v>8263200</v>
      </c>
      <c r="L44" s="133">
        <f>IF($C44="","",IF('5.手当・賞与配分・洗い替え方式'!$O$4=1,($E44+$F44)*$L$6,$E44*$L$6))</f>
        <v>1377200</v>
      </c>
      <c r="M44" s="133">
        <f>IF($C44="","",IF('5.手当・賞与配分・洗い替え方式'!$O$4=1,($E44+$F44)*$M$6,$E44*$M$6))</f>
        <v>1721500</v>
      </c>
      <c r="N44" s="77">
        <f t="shared" si="3"/>
        <v>11361900</v>
      </c>
    </row>
    <row r="45" spans="2:14" ht="18" customHeight="1">
      <c r="B45" s="104">
        <v>56</v>
      </c>
      <c r="C45" s="105" t="str">
        <f>IF($B45="","",IFERROR(VLOOKUP($B45,'3.サラリースケール'!$C$6:$Q$38,3,0),$C44))</f>
        <v>E-3</v>
      </c>
      <c r="D45" s="105">
        <f t="shared" si="0"/>
        <v>5</v>
      </c>
      <c r="E45" s="131">
        <f>IF($C45="","",INDEX('3.サラリースケール'!$R$5:$BH$38,MATCH('6.モデル年俸表の作成'!$C45,'3.サラリースケール'!$R$5:$R$38,0),MATCH('6.モデル年俸表の作成'!$B45,'3.サラリースケール'!$R$5:$BH$5,0)))</f>
        <v>583400</v>
      </c>
      <c r="F45" s="77">
        <f>IF($C45="","",IF('5.手当・賞与配分・洗い替え方式'!$H$4=1,'5.手当・賞与配分・洗い替え方式'!$G45,IF('5.手当・賞与配分・洗い替え方式'!$H$4=2,'5.手当・賞与配分・洗い替え方式'!$H45,0)))</f>
        <v>111600</v>
      </c>
      <c r="G45" s="132">
        <f>IF($C45="","",'5.手当・賞与配分・洗い替え方式'!$J45)</f>
        <v>0</v>
      </c>
      <c r="H45" s="77">
        <f>IF($C45="","",'5.手当・賞与配分・洗い替え方式'!$K45)</f>
        <v>0</v>
      </c>
      <c r="I45" s="77">
        <f>IF($C45="","",'5.手当・賞与配分・洗い替え方式'!$L45)</f>
        <v>0</v>
      </c>
      <c r="J45" s="77">
        <f t="shared" si="1"/>
        <v>695000</v>
      </c>
      <c r="K45" s="77">
        <f t="shared" si="2"/>
        <v>8340000</v>
      </c>
      <c r="L45" s="133">
        <f>IF($C45="","",IF('5.手当・賞与配分・洗い替え方式'!$O$4=1,($E45+$F45)*$L$6,$E45*$L$6))</f>
        <v>1390000</v>
      </c>
      <c r="M45" s="133">
        <f>IF($C45="","",IF('5.手当・賞与配分・洗い替え方式'!$O$4=1,($E45+$F45)*$M$6,$E45*$M$6))</f>
        <v>1737500</v>
      </c>
      <c r="N45" s="77">
        <f t="shared" si="3"/>
        <v>11467500</v>
      </c>
    </row>
    <row r="46" spans="2:14" ht="18" customHeight="1">
      <c r="B46" s="104">
        <v>57</v>
      </c>
      <c r="C46" s="105" t="str">
        <f>IF($B46="","",IFERROR(VLOOKUP($B46,'3.サラリースケール'!$C$6:$Q$38,3,0),$C45))</f>
        <v>E-3</v>
      </c>
      <c r="D46" s="105">
        <f t="shared" si="0"/>
        <v>6</v>
      </c>
      <c r="E46" s="131">
        <f>IF($C46="","",INDEX('3.サラリースケール'!$R$5:$BH$38,MATCH('6.モデル年俸表の作成'!$C46,'3.サラリースケール'!$R$5:$R$38,0),MATCH('6.モデル年俸表の作成'!$B46,'3.サラリースケール'!$R$5:$BH$5,0)))</f>
        <v>589800</v>
      </c>
      <c r="F46" s="77">
        <f>IF($C46="","",IF('5.手当・賞与配分・洗い替え方式'!$H$4=1,'5.手当・賞与配分・洗い替え方式'!$G46,IF('5.手当・賞与配分・洗い替え方式'!$H$4=2,'5.手当・賞与配分・洗い替え方式'!$H46,0)))</f>
        <v>111600</v>
      </c>
      <c r="G46" s="132">
        <f>IF($C46="","",'5.手当・賞与配分・洗い替え方式'!$J46)</f>
        <v>0</v>
      </c>
      <c r="H46" s="77">
        <f>IF($C46="","",'5.手当・賞与配分・洗い替え方式'!$K46)</f>
        <v>0</v>
      </c>
      <c r="I46" s="77">
        <f>IF($C46="","",'5.手当・賞与配分・洗い替え方式'!$L46)</f>
        <v>0</v>
      </c>
      <c r="J46" s="77">
        <f t="shared" si="1"/>
        <v>701400</v>
      </c>
      <c r="K46" s="77">
        <f t="shared" si="2"/>
        <v>8416800</v>
      </c>
      <c r="L46" s="133">
        <f>IF($C46="","",IF('5.手当・賞与配分・洗い替え方式'!$O$4=1,($E46+$F46)*$L$6,$E46*$L$6))</f>
        <v>1402800</v>
      </c>
      <c r="M46" s="133">
        <f>IF($C46="","",IF('5.手当・賞与配分・洗い替え方式'!$O$4=1,($E46+$F46)*$M$6,$E46*$M$6))</f>
        <v>1753500</v>
      </c>
      <c r="N46" s="77">
        <f t="shared" si="3"/>
        <v>11573100</v>
      </c>
    </row>
    <row r="47" spans="2:14" ht="18" customHeight="1">
      <c r="B47" s="104">
        <v>58</v>
      </c>
      <c r="C47" s="105" t="str">
        <f>IF($B47="","",IFERROR(VLOOKUP($B47,'3.サラリースケール'!$C$6:$Q$38,3,0),$C46))</f>
        <v>E-3</v>
      </c>
      <c r="D47" s="105">
        <f t="shared" si="0"/>
        <v>7</v>
      </c>
      <c r="E47" s="131">
        <f>IF($C47="","",INDEX('3.サラリースケール'!$R$5:$BH$38,MATCH('6.モデル年俸表の作成'!$C47,'3.サラリースケール'!$R$5:$R$38,0),MATCH('6.モデル年俸表の作成'!$B47,'3.サラリースケール'!$R$5:$BH$5,0)))</f>
        <v>596200</v>
      </c>
      <c r="F47" s="77">
        <f>IF($C47="","",IF('5.手当・賞与配分・洗い替え方式'!$H$4=1,'5.手当・賞与配分・洗い替え方式'!$G47,IF('5.手当・賞与配分・洗い替え方式'!$H$4=2,'5.手当・賞与配分・洗い替え方式'!$H47,0)))</f>
        <v>111600</v>
      </c>
      <c r="G47" s="132">
        <f>IF($C47="","",'5.手当・賞与配分・洗い替え方式'!$J47)</f>
        <v>0</v>
      </c>
      <c r="H47" s="77">
        <f>IF($C47="","",'5.手当・賞与配分・洗い替え方式'!$K47)</f>
        <v>0</v>
      </c>
      <c r="I47" s="77">
        <f>IF($C47="","",'5.手当・賞与配分・洗い替え方式'!$L47)</f>
        <v>0</v>
      </c>
      <c r="J47" s="77">
        <f t="shared" si="1"/>
        <v>707800</v>
      </c>
      <c r="K47" s="77">
        <f t="shared" si="2"/>
        <v>8493600</v>
      </c>
      <c r="L47" s="133">
        <f>IF($C47="","",IF('5.手当・賞与配分・洗い替え方式'!$O$4=1,($E47+$F47)*$L$6,$E47*$L$6))</f>
        <v>1415600</v>
      </c>
      <c r="M47" s="133">
        <f>IF($C47="","",IF('5.手当・賞与配分・洗い替え方式'!$O$4=1,($E47+$F47)*$M$6,$E47*$M$6))</f>
        <v>1769500</v>
      </c>
      <c r="N47" s="77">
        <f t="shared" si="3"/>
        <v>11678700</v>
      </c>
    </row>
    <row r="48" spans="2:14" ht="18" customHeight="1">
      <c r="B48" s="104">
        <v>59</v>
      </c>
      <c r="C48" s="105" t="str">
        <f>IF($B48="","",IFERROR(VLOOKUP($B48,'3.サラリースケール'!$C$6:$Q$38,3,0),$C47))</f>
        <v>E-3</v>
      </c>
      <c r="D48" s="105">
        <f t="shared" si="0"/>
        <v>8</v>
      </c>
      <c r="E48" s="131">
        <f>IF($C48="","",INDEX('3.サラリースケール'!$R$5:$BH$38,MATCH('6.モデル年俸表の作成'!$C48,'3.サラリースケール'!$R$5:$R$38,0),MATCH('6.モデル年俸表の作成'!$B48,'3.サラリースケール'!$R$5:$BH$5,0)))</f>
        <v>602600</v>
      </c>
      <c r="F48" s="77">
        <f>IF($C48="","",IF('5.手当・賞与配分・洗い替え方式'!$H$4=1,'5.手当・賞与配分・洗い替え方式'!$G48,IF('5.手当・賞与配分・洗い替え方式'!$H$4=2,'5.手当・賞与配分・洗い替え方式'!$H48,0)))</f>
        <v>111600</v>
      </c>
      <c r="G48" s="132">
        <f>IF($C48="","",'5.手当・賞与配分・洗い替え方式'!$J48)</f>
        <v>0</v>
      </c>
      <c r="H48" s="77">
        <f>IF($C48="","",'5.手当・賞与配分・洗い替え方式'!$K48)</f>
        <v>0</v>
      </c>
      <c r="I48" s="77">
        <f>IF($C48="","",'5.手当・賞与配分・洗い替え方式'!$L48)</f>
        <v>0</v>
      </c>
      <c r="J48" s="77">
        <f t="shared" si="1"/>
        <v>714200</v>
      </c>
      <c r="K48" s="77">
        <f t="shared" si="2"/>
        <v>8570400</v>
      </c>
      <c r="L48" s="133">
        <f>IF($C48="","",IF('5.手当・賞与配分・洗い替え方式'!$O$4=1,($E48+$F48)*$L$6,$E48*$L$6))</f>
        <v>1428400</v>
      </c>
      <c r="M48" s="133">
        <f>IF($C48="","",IF('5.手当・賞与配分・洗い替え方式'!$O$4=1,($E48+$F48)*$M$6,$E48*$M$6))</f>
        <v>1785500</v>
      </c>
      <c r="N48" s="77">
        <f t="shared" si="3"/>
        <v>11784300</v>
      </c>
    </row>
    <row r="49" ht="19.5" customHeight="1"/>
    <row r="50" ht="19.5" customHeight="1"/>
    <row r="51" ht="19.5" customHeight="1"/>
    <row r="52" ht="19.5" customHeight="1"/>
  </sheetData>
  <sheetProtection algorithmName="SHA-512" hashValue="o6Fk0YMuH0Ck29Qs6MHcGcovKbtxrVhAiLuqm/Ad1h54466sBhc0HcH7EsFUxhXXQyIDLfW54iFFzz8T53G4sg==" saltValue="XG0b0X6JL4rEwxATmj6hxA==" spinCount="100000" sheet="1" objects="1" scenarios="1"/>
  <mergeCells count="7">
    <mergeCell ref="N5:N6"/>
    <mergeCell ref="K5:K6"/>
    <mergeCell ref="G5:I5"/>
    <mergeCell ref="J5:J6"/>
    <mergeCell ref="B5:B6"/>
    <mergeCell ref="F5:F6"/>
    <mergeCell ref="E5:E6"/>
  </mergeCells>
  <phoneticPr fontId="5"/>
  <printOptions horizontalCentered="1"/>
  <pageMargins left="0.31496062992125984" right="0.31496062992125984" top="0.55118110236220474" bottom="0.55118110236220474" header="0.31496062992125984" footer="0.31496062992125984"/>
  <pageSetup paperSize="9" scale="67" orientation="landscape"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F5482-D281-48D9-ADD9-A04E96DD5A39}">
  <sheetPr>
    <tabColor rgb="FF00FFFF"/>
  </sheetPr>
  <dimension ref="B1:AS1520"/>
  <sheetViews>
    <sheetView showGridLines="0" zoomScaleNormal="100" workbookViewId="0"/>
  </sheetViews>
  <sheetFormatPr defaultColWidth="9" defaultRowHeight="13.2"/>
  <cols>
    <col min="1" max="1" width="1.44140625" style="2" customWidth="1"/>
    <col min="2" max="2" width="4.21875" style="2" customWidth="1"/>
    <col min="3" max="3" width="12.77734375" style="81" customWidth="1"/>
    <col min="4" max="4" width="2.88671875" style="2" customWidth="1"/>
    <col min="5" max="5" width="12.77734375" style="134" customWidth="1"/>
    <col min="6" max="11" width="8.6640625" style="79" customWidth="1"/>
    <col min="12" max="16" width="10.21875" style="82" customWidth="1"/>
    <col min="17" max="17" width="12" style="2" customWidth="1"/>
    <col min="18" max="18" width="16.21875" style="2" customWidth="1"/>
    <col min="19" max="29" width="8.6640625" style="2" customWidth="1"/>
    <col min="30" max="30" width="13.21875" style="2" customWidth="1"/>
    <col min="31" max="40" width="8.6640625" style="2" customWidth="1"/>
    <col min="41" max="45" width="10.6640625" style="2" customWidth="1"/>
    <col min="46" max="16384" width="9" style="2"/>
  </cols>
  <sheetData>
    <row r="1" spans="2:45" ht="34.5" customHeight="1" thickBot="1">
      <c r="H1" s="347" t="s">
        <v>238</v>
      </c>
      <c r="O1" s="386" t="s">
        <v>239</v>
      </c>
      <c r="AJ1" s="387" t="s">
        <v>240</v>
      </c>
    </row>
    <row r="2" spans="2:45" ht="30.75" customHeight="1" thickBot="1">
      <c r="E2" s="121" t="s">
        <v>288</v>
      </c>
      <c r="H2" s="535" t="s">
        <v>241</v>
      </c>
      <c r="I2" s="536"/>
      <c r="J2" s="536"/>
      <c r="K2" s="537"/>
      <c r="L2" s="348">
        <f>IF('5.手当・賞与配分・洗い替え方式'!$Q$6="","",'5.手当・賞与配分・洗い替え方式'!$Q$6)</f>
        <v>2</v>
      </c>
      <c r="N2" s="349" t="s">
        <v>242</v>
      </c>
      <c r="O2" s="350" t="str">
        <f>IF('5.手当・賞与配分・洗い替え方式'!$N$16="","",'5.手当・賞与配分・洗い替え方式'!$N$16)</f>
        <v>S</v>
      </c>
      <c r="P2" s="350" t="str">
        <f>IF('5.手当・賞与配分・洗い替え方式'!$N$17="","",'5.手当・賞与配分・洗い替え方式'!$N$17)</f>
        <v>A</v>
      </c>
      <c r="Q2" s="350" t="str">
        <f>IF('5.手当・賞与配分・洗い替え方式'!$N$18="","",'5.手当・賞与配分・洗い替え方式'!$N$18)</f>
        <v>B</v>
      </c>
      <c r="R2" s="350" t="str">
        <f>IF('5.手当・賞与配分・洗い替え方式'!$N$19="","",'5.手当・賞与配分・洗い替え方式'!$N$19)</f>
        <v>C</v>
      </c>
      <c r="S2" s="351" t="str">
        <f>IF('5.手当・賞与配分・洗い替え方式'!$N$20="","",'5.手当・賞与配分・洗い替え方式'!$N$20)</f>
        <v>D</v>
      </c>
      <c r="T2" s="352"/>
      <c r="AE2" s="20" t="s">
        <v>50</v>
      </c>
      <c r="AJ2" s="538" t="s">
        <v>243</v>
      </c>
      <c r="AK2" s="539"/>
      <c r="AL2" s="353" t="str">
        <f>IF('5.手当・賞与配分・洗い替え方式'!$N$31="","",'5.手当・賞与配分・洗い替え方式'!$N$31)</f>
        <v>B</v>
      </c>
      <c r="AM2" s="385">
        <f>IF('5.手当・賞与配分・洗い替え方式'!$O$31="","",'5.手当・賞与配分・洗い替え方式'!$O$31)</f>
        <v>1</v>
      </c>
    </row>
    <row r="3" spans="2:45" ht="21" customHeight="1" thickBot="1">
      <c r="C3" s="135"/>
      <c r="E3" s="354" t="s">
        <v>244</v>
      </c>
      <c r="F3" s="83"/>
      <c r="G3" s="83"/>
      <c r="H3" s="20" t="s">
        <v>50</v>
      </c>
      <c r="I3" s="20"/>
      <c r="J3" s="20"/>
      <c r="K3" s="20"/>
      <c r="Q3" s="83"/>
      <c r="X3" s="125" t="s">
        <v>91</v>
      </c>
      <c r="Y3" s="125"/>
      <c r="Z3" s="125"/>
      <c r="AK3" s="78"/>
      <c r="AL3" s="78"/>
      <c r="AM3" s="78"/>
      <c r="AN3" s="78"/>
      <c r="AO3" s="540"/>
      <c r="AP3" s="540"/>
      <c r="AQ3" s="540"/>
      <c r="AR3" s="540"/>
      <c r="AS3" s="540"/>
    </row>
    <row r="4" spans="2:45" ht="21.9" customHeight="1" thickBot="1">
      <c r="B4" s="136" t="s">
        <v>28</v>
      </c>
      <c r="C4" s="137" t="s">
        <v>92</v>
      </c>
      <c r="E4" s="138" t="s">
        <v>81</v>
      </c>
      <c r="F4" s="139" t="s">
        <v>28</v>
      </c>
      <c r="G4" s="508" t="s">
        <v>82</v>
      </c>
      <c r="H4" s="508" t="s">
        <v>28</v>
      </c>
      <c r="I4" s="510" t="s">
        <v>88</v>
      </c>
      <c r="J4" s="512" t="s">
        <v>245</v>
      </c>
      <c r="K4" s="513"/>
      <c r="L4" s="513"/>
      <c r="M4" s="513"/>
      <c r="N4" s="513"/>
      <c r="O4" s="531" t="s">
        <v>93</v>
      </c>
      <c r="P4" s="533" t="s">
        <v>246</v>
      </c>
      <c r="Q4" s="523" t="s">
        <v>90</v>
      </c>
      <c r="R4" s="355" t="s">
        <v>247</v>
      </c>
      <c r="S4" s="527" t="s">
        <v>248</v>
      </c>
      <c r="T4" s="528"/>
      <c r="U4" s="528"/>
      <c r="V4" s="528"/>
      <c r="W4" s="529"/>
      <c r="X4" s="356">
        <f>IF('5.手当・賞与配分・洗い替え方式'!$L$4="","",'5.手当・賞与配分・洗い替え方式'!$L$4)</f>
        <v>173</v>
      </c>
      <c r="Y4" s="512" t="s">
        <v>86</v>
      </c>
      <c r="Z4" s="513"/>
      <c r="AA4" s="513"/>
      <c r="AB4" s="513"/>
      <c r="AC4" s="514"/>
      <c r="AD4" s="515" t="s">
        <v>249</v>
      </c>
      <c r="AE4" s="530" t="s">
        <v>87</v>
      </c>
      <c r="AF4" s="517"/>
      <c r="AG4" s="517"/>
      <c r="AH4" s="357">
        <f>IF($E5="","",'5.手当・賞与配分・洗い替え方式'!$N$11)</f>
        <v>2</v>
      </c>
      <c r="AI4" s="358"/>
      <c r="AJ4" s="359" t="s">
        <v>250</v>
      </c>
      <c r="AK4" s="517" t="str">
        <f>IF($AL$2="","","「"&amp;$AL$2&amp;"」"&amp;"評価反映")</f>
        <v>「B」評価反映</v>
      </c>
      <c r="AL4" s="518"/>
      <c r="AM4" s="357">
        <f>IF($E5="","",'5.手当・賞与配分・洗い替え方式'!$O$11*'7.グレード別年俸表の作成'!$AM$2)</f>
        <v>2.5</v>
      </c>
      <c r="AN4" s="360"/>
      <c r="AO4" s="519" t="s">
        <v>251</v>
      </c>
      <c r="AP4" s="520"/>
      <c r="AQ4" s="521" t="str">
        <f>IF($AL$2="","","賞与"&amp;"「"&amp;$AL$2&amp;"」"&amp;"評価反映")</f>
        <v>賞与「B」評価反映</v>
      </c>
      <c r="AR4" s="521"/>
      <c r="AS4" s="522"/>
    </row>
    <row r="5" spans="2:45" ht="21.9" customHeight="1" thickBot="1">
      <c r="B5" s="140">
        <v>1</v>
      </c>
      <c r="C5" s="141" t="str">
        <f>IFERROR(VLOOKUP($B5,'3.サラリースケール'!$A$6:$E$38,5,0),"")</f>
        <v>J-1</v>
      </c>
      <c r="E5" s="142" t="str">
        <f>IF(C$5="","",$C$5)</f>
        <v>J-1</v>
      </c>
      <c r="F5" s="139">
        <v>0</v>
      </c>
      <c r="G5" s="509"/>
      <c r="H5" s="509"/>
      <c r="I5" s="511"/>
      <c r="J5" s="413" t="str">
        <f>IF($E5="","",$E5&amp;"-"&amp;$O$2)</f>
        <v>J-1-S</v>
      </c>
      <c r="K5" s="143" t="str">
        <f>IF($E5="","",$E5&amp;"-"&amp;$P$2)</f>
        <v>J-1-A</v>
      </c>
      <c r="L5" s="143" t="str">
        <f>IF($E5="","",$E5&amp;"-"&amp;$Q$2)</f>
        <v>J-1-B</v>
      </c>
      <c r="M5" s="143" t="str">
        <f>IF($E5="","",$E5&amp;"-"&amp;$R$2)</f>
        <v>J-1-C</v>
      </c>
      <c r="N5" s="361" t="str">
        <f>IF($E5="","",$E5&amp;"-"&amp;$S$2)</f>
        <v>J-1-D</v>
      </c>
      <c r="O5" s="532"/>
      <c r="P5" s="534"/>
      <c r="Q5" s="541"/>
      <c r="R5" s="362">
        <f>IF($E5="","",VLOOKUP($E5,'5.手当・賞与配分・洗い替え方式'!$C$7:$L$48,8,0))</f>
        <v>0.1</v>
      </c>
      <c r="S5" s="413" t="str">
        <f>$J5</f>
        <v>J-1-S</v>
      </c>
      <c r="T5" s="143" t="str">
        <f>$K5</f>
        <v>J-1-A</v>
      </c>
      <c r="U5" s="143" t="str">
        <f>$L5</f>
        <v>J-1-B</v>
      </c>
      <c r="V5" s="143" t="str">
        <f>$M5</f>
        <v>J-1-C</v>
      </c>
      <c r="W5" s="414" t="str">
        <f>$N5</f>
        <v>J-1-D</v>
      </c>
      <c r="X5" s="363" t="s">
        <v>85</v>
      </c>
      <c r="Y5" s="413" t="str">
        <f>$J5</f>
        <v>J-1-S</v>
      </c>
      <c r="Z5" s="143" t="str">
        <f>$K5</f>
        <v>J-1-A</v>
      </c>
      <c r="AA5" s="143" t="str">
        <f>$L5</f>
        <v>J-1-B</v>
      </c>
      <c r="AB5" s="143" t="str">
        <f>$M5</f>
        <v>J-1-C</v>
      </c>
      <c r="AC5" s="414" t="str">
        <f>$N5</f>
        <v>J-1-D</v>
      </c>
      <c r="AD5" s="516"/>
      <c r="AE5" s="144" t="str">
        <f>$J5</f>
        <v>J-1-S</v>
      </c>
      <c r="AF5" s="145" t="str">
        <f>$K5</f>
        <v>J-1-A</v>
      </c>
      <c r="AG5" s="145" t="str">
        <f>$L5</f>
        <v>J-1-B</v>
      </c>
      <c r="AH5" s="146" t="str">
        <f>$M5</f>
        <v>J-1-C</v>
      </c>
      <c r="AI5" s="364" t="str">
        <f>$N5</f>
        <v>J-1-D</v>
      </c>
      <c r="AJ5" s="365" t="str">
        <f>$J5</f>
        <v>J-1-S</v>
      </c>
      <c r="AK5" s="146" t="str">
        <f>$K5</f>
        <v>J-1-A</v>
      </c>
      <c r="AL5" s="146" t="str">
        <f>$L5</f>
        <v>J-1-B</v>
      </c>
      <c r="AM5" s="146" t="str">
        <f>$M5</f>
        <v>J-1-C</v>
      </c>
      <c r="AN5" s="147" t="str">
        <f>$N5</f>
        <v>J-1-D</v>
      </c>
      <c r="AO5" s="413" t="str">
        <f>$J5</f>
        <v>J-1-S</v>
      </c>
      <c r="AP5" s="143" t="str">
        <f>$K5</f>
        <v>J-1-A</v>
      </c>
      <c r="AQ5" s="143" t="str">
        <f>$L5</f>
        <v>J-1-B</v>
      </c>
      <c r="AR5" s="143" t="str">
        <f>$M5</f>
        <v>J-1-C</v>
      </c>
      <c r="AS5" s="414" t="str">
        <f>$N5</f>
        <v>J-1-D</v>
      </c>
    </row>
    <row r="6" spans="2:45" ht="18" customHeight="1">
      <c r="B6" s="140">
        <v>2</v>
      </c>
      <c r="C6" s="141" t="str">
        <f>IFERROR(VLOOKUP($B6,'3.サラリースケール'!$A$6:$E$38,5,0),"")</f>
        <v>J-2</v>
      </c>
      <c r="E6" s="148" t="str">
        <f t="shared" ref="E6:E47" si="0">IF($E$5="","",$E$5)</f>
        <v>J-1</v>
      </c>
      <c r="F6" s="105">
        <f t="shared" ref="F6:F47" si="1">IF(L6="",0,IF(AND(L5&lt;L6,L6=L7),F5+1,IF(L6&lt;L7,F5+1,F5)))</f>
        <v>1</v>
      </c>
      <c r="G6" s="105">
        <f t="shared" ref="G6:G47" si="2">IF(AND(F6=0,L6=""),"",IF(AND(F6=0,L6&gt;0),1,IF(F6=0,"",F6)))</f>
        <v>1</v>
      </c>
      <c r="H6" s="105" t="str">
        <f t="shared" ref="H6:H47" si="3">IF($G6="","",IF(F5&lt;F6,$E6&amp;"-"&amp;$G6,""))</f>
        <v>J-1-1</v>
      </c>
      <c r="I6" s="149">
        <v>18</v>
      </c>
      <c r="J6" s="151" t="str">
        <f>IF($F6&lt;=1,"",IF($L6="","",$K6+$P6))</f>
        <v/>
      </c>
      <c r="K6" s="150" t="str">
        <f>IF($F6&lt;=1,"",IF($L6="","",$L6+$P6))</f>
        <v/>
      </c>
      <c r="L6" s="150">
        <f>IF($E6="","",INDEX('3.サラリースケール'!$R$5:$BH$38,MATCH($E6,'3.サラリースケール'!$R$5:$R$38,0),MATCH($I6,'3.サラリースケール'!$R$5:$BH$5,0)))</f>
        <v>188400</v>
      </c>
      <c r="M6" s="150" t="str">
        <f>IF($F6&lt;=1,"",IF($L6="","",$L6-$P6))</f>
        <v/>
      </c>
      <c r="N6" s="366" t="str">
        <f>IF($F6&lt;=1,"",IF($L6="","",$M6-$P6))</f>
        <v/>
      </c>
      <c r="O6" s="151" t="str">
        <f>IF($F6&lt;=1,"",IF($L5="",0,$L6-$L5))</f>
        <v/>
      </c>
      <c r="P6" s="366" t="str">
        <f t="shared" ref="P6:P47" si="4">IF($F6&lt;=1,"",IF($L6="","",IF($O6=0,$P5,ROUNDUP($O6/$L$2,-1))))</f>
        <v/>
      </c>
      <c r="Q6" s="152">
        <f>IF($L6="","",VLOOKUP($E6,'6.モデル年俸表の作成'!$C$7:$F$48,4,0))</f>
        <v>0</v>
      </c>
      <c r="R6" s="159">
        <f>IF($E6="","",IF($G6="","",VLOOKUP($E6,'5.手当・賞与配分・洗い替え方式'!$C$7:$L$48,8,0)))</f>
        <v>0.1</v>
      </c>
      <c r="S6" s="153" t="str">
        <f>IF(J6="","",ROUNDUP((J6*$R6),-1))</f>
        <v/>
      </c>
      <c r="T6" s="153" t="str">
        <f>IF(K6="","",ROUNDUP((K6*$R6),-1))</f>
        <v/>
      </c>
      <c r="U6" s="153">
        <f>IF(L6="","",ROUNDUP((L6*$R6),-1))</f>
        <v>18840</v>
      </c>
      <c r="V6" s="153" t="str">
        <f>IF(M6="","",ROUNDUP((M6*$R6),-1))</f>
        <v/>
      </c>
      <c r="W6" s="153" t="str">
        <f>IF(N6="","",ROUNDUP((N6*$R6),-1))</f>
        <v/>
      </c>
      <c r="X6" s="155">
        <f t="shared" ref="X6:X47" si="5">IF($L6="","",ROUNDDOWN($U6/($L6/$X$4*1.25),0))</f>
        <v>13</v>
      </c>
      <c r="Y6" s="165" t="str">
        <f>IF(J6="","",J6+$Q6+S6)</f>
        <v/>
      </c>
      <c r="Z6" s="154" t="str">
        <f t="shared" ref="Z6:AC47" si="6">IF(K6="","",K6+$Q6+T6)</f>
        <v/>
      </c>
      <c r="AA6" s="154">
        <f t="shared" si="6"/>
        <v>207240</v>
      </c>
      <c r="AB6" s="154" t="str">
        <f t="shared" si="6"/>
        <v/>
      </c>
      <c r="AC6" s="166" t="str">
        <f t="shared" si="6"/>
        <v/>
      </c>
      <c r="AD6" s="152">
        <f>IF($L6="","",$AA6*12)</f>
        <v>2486880</v>
      </c>
      <c r="AE6" s="165" t="str">
        <f>IF(J6="","",IF('5.手当・賞与配分・洗い替え方式'!$O$4=1,ROUNDUP((J6+$Q6)*$AH$4,-1),ROUNDUP(J6*$AH$4,-1)))</f>
        <v/>
      </c>
      <c r="AF6" s="154" t="str">
        <f>IF(K6="","",IF('5.手当・賞与配分・洗い替え方式'!$O$4=1,ROUNDUP((K6+$Q6)*$AH$4,-1),ROUNDUP(K6*$AH$4,-1)))</f>
        <v/>
      </c>
      <c r="AG6" s="154">
        <f>IF(L6="","",IF('5.手当・賞与配分・洗い替え方式'!$O$4=1,ROUNDUP((L6+$Q6)*$AH$4,-1),ROUNDUP(L6*$AH$4,-1)))</f>
        <v>376800</v>
      </c>
      <c r="AH6" s="154" t="str">
        <f>IF(M6="","",IF('5.手当・賞与配分・洗い替え方式'!$O$4=1,ROUNDUP((M6+$Q6)*$AH$4,-1),ROUNDUP(M6*$AH$4,-1)))</f>
        <v/>
      </c>
      <c r="AI6" s="166" t="str">
        <f>IF(N6="","",IF('5.手当・賞与配分・洗い替え方式'!$O$4=1,ROUNDUP((N6+$Q6)*$AH$4,-1),ROUNDUP(N6*$AH$4,-1)))</f>
        <v/>
      </c>
      <c r="AJ6" s="165" t="str">
        <f>IF(J6="","",IF('5.手当・賞与配分・洗い替え方式'!$O$4=1,ROUNDUP((J6+$Q6)*$AM$4,-1),ROUNDUP(J6*$AM$4,-1)))</f>
        <v/>
      </c>
      <c r="AK6" s="154" t="str">
        <f>IF(K6="","",IF('5.手当・賞与配分・洗い替え方式'!$O$4=1,ROUNDUP((K6+$Q6)*$AM$4,-1),ROUNDUP(K6*$AM$4,-1)))</f>
        <v/>
      </c>
      <c r="AL6" s="154">
        <f>IF(L6="","",IF('5.手当・賞与配分・洗い替え方式'!$O$4=1,ROUNDUP((L6+$Q6)*$AM$4,-1),ROUNDUP(L6*$AM$4,-1)))</f>
        <v>471000</v>
      </c>
      <c r="AM6" s="154" t="str">
        <f>IF(M6="","",IF('5.手当・賞与配分・洗い替え方式'!$O$4=1,ROUNDUP((M6+$Q6)*$AM$4,-1),ROUNDUP(M6*$AM$4,-1)))</f>
        <v/>
      </c>
      <c r="AN6" s="166" t="str">
        <f>IF(N6="","",IF('5.手当・賞与配分・洗い替え方式'!$O$4=1,ROUNDUP((N6+$Q6)*$AM$4,-1),ROUNDUP(N6*$AM$4,-1)))</f>
        <v/>
      </c>
      <c r="AO6" s="367" t="str">
        <f>IF(J6="","",Y6*12+AE6+AJ6)</f>
        <v/>
      </c>
      <c r="AP6" s="133" t="str">
        <f t="shared" ref="AP6:AS47" si="7">IF(K6="","",Z6*12+AF6+AK6)</f>
        <v/>
      </c>
      <c r="AQ6" s="133">
        <f t="shared" si="7"/>
        <v>3334680</v>
      </c>
      <c r="AR6" s="133" t="str">
        <f t="shared" si="7"/>
        <v/>
      </c>
      <c r="AS6" s="155" t="str">
        <f t="shared" si="7"/>
        <v/>
      </c>
    </row>
    <row r="7" spans="2:45" ht="18" customHeight="1">
      <c r="B7" s="140">
        <v>3</v>
      </c>
      <c r="C7" s="141" t="str">
        <f>IFERROR(VLOOKUP($B7,'3.サラリースケール'!$A$6:$E$38,5,0),"")</f>
        <v>J-3</v>
      </c>
      <c r="E7" s="156" t="str">
        <f t="shared" si="0"/>
        <v>J-1</v>
      </c>
      <c r="F7" s="105">
        <f t="shared" si="1"/>
        <v>2</v>
      </c>
      <c r="G7" s="105">
        <f t="shared" si="2"/>
        <v>2</v>
      </c>
      <c r="H7" s="105" t="str">
        <f t="shared" si="3"/>
        <v>J-1-2</v>
      </c>
      <c r="I7" s="149">
        <v>19</v>
      </c>
      <c r="J7" s="157">
        <f t="shared" ref="J7:J47" si="8">IF($F7&lt;=1,"",IF($L7="","",$K7+$P7))</f>
        <v>201000</v>
      </c>
      <c r="K7" s="131">
        <f t="shared" ref="K7:K47" si="9">IF($F7&lt;=1,"",IF($L7="","",$L7+$P7))</f>
        <v>197850</v>
      </c>
      <c r="L7" s="150">
        <f>IF($E7="","",INDEX('3.サラリースケール'!$R$5:$BH$38,MATCH($E7,'3.サラリースケール'!$R$5:$R$38,0),MATCH($I7,'3.サラリースケール'!$R$5:$BH$5,0)))</f>
        <v>194700</v>
      </c>
      <c r="M7" s="131">
        <f t="shared" ref="M7:M47" si="10">IF($F7&lt;=1,"",IF($L7="","",$L7-$P7))</f>
        <v>191550</v>
      </c>
      <c r="N7" s="368">
        <f t="shared" ref="N7:N47" si="11">IF($F7&lt;=1,"",IF($L7="","",$M7-$P7))</f>
        <v>188400</v>
      </c>
      <c r="O7" s="157">
        <f t="shared" ref="O7:O47" si="12">IF($F7&lt;=1,"",IF($L6="",0,$L7-$L6))</f>
        <v>6300</v>
      </c>
      <c r="P7" s="368">
        <f t="shared" si="4"/>
        <v>3150</v>
      </c>
      <c r="Q7" s="158">
        <f>IF($L7="","",VLOOKUP($E7,'6.モデル年俸表の作成'!$C$7:$F$48,4,0))</f>
        <v>0</v>
      </c>
      <c r="R7" s="159">
        <f>IF($E7="","",IF($G7="","",VLOOKUP($E7,'5.手当・賞与配分・洗い替え方式'!$C$7:$L$48,8,0)))</f>
        <v>0.1</v>
      </c>
      <c r="S7" s="160">
        <f t="shared" ref="S7:W47" si="13">IF(J7="","",ROUNDUP((J7*$R7),-1))</f>
        <v>20100</v>
      </c>
      <c r="T7" s="160">
        <f t="shared" si="13"/>
        <v>19790</v>
      </c>
      <c r="U7" s="160">
        <f t="shared" si="13"/>
        <v>19470</v>
      </c>
      <c r="V7" s="160">
        <f t="shared" si="13"/>
        <v>19160</v>
      </c>
      <c r="W7" s="160">
        <f t="shared" si="13"/>
        <v>18840</v>
      </c>
      <c r="X7" s="164">
        <f t="shared" si="5"/>
        <v>13</v>
      </c>
      <c r="Y7" s="162">
        <f t="shared" ref="Y7:Y47" si="14">IF(J7="","",J7+$Q7+S7)</f>
        <v>221100</v>
      </c>
      <c r="Z7" s="161">
        <f t="shared" si="6"/>
        <v>217640</v>
      </c>
      <c r="AA7" s="161">
        <f t="shared" si="6"/>
        <v>214170</v>
      </c>
      <c r="AB7" s="161">
        <f t="shared" si="6"/>
        <v>210710</v>
      </c>
      <c r="AC7" s="163">
        <f t="shared" si="6"/>
        <v>207240</v>
      </c>
      <c r="AD7" s="158">
        <f t="shared" ref="AD7:AD47" si="15">IF(L7="","",AA7*12)</f>
        <v>2570040</v>
      </c>
      <c r="AE7" s="165">
        <f>IF(J7="","",IF('5.手当・賞与配分・洗い替え方式'!$O$4=1,ROUNDUP((J7+$Q7)*$AH$4,-1),ROUNDUP(J7*$AH$4,-1)))</f>
        <v>402000</v>
      </c>
      <c r="AF7" s="154">
        <f>IF(K7="","",IF('5.手当・賞与配分・洗い替え方式'!$O$4=1,ROUNDUP((K7+$Q7)*$AH$4,-1),ROUNDUP(K7*$AH$4,-1)))</f>
        <v>395700</v>
      </c>
      <c r="AG7" s="154">
        <f>IF(L7="","",IF('5.手当・賞与配分・洗い替え方式'!$O$4=1,ROUNDUP((L7+$Q7)*$AH$4,-1),ROUNDUP(L7*$AH$4,-1)))</f>
        <v>389400</v>
      </c>
      <c r="AH7" s="154">
        <f>IF(M7="","",IF('5.手当・賞与配分・洗い替え方式'!$O$4=1,ROUNDUP((M7+$Q7)*$AH$4,-1),ROUNDUP(M7*$AH$4,-1)))</f>
        <v>383100</v>
      </c>
      <c r="AI7" s="166">
        <f>IF(N7="","",IF('5.手当・賞与配分・洗い替え方式'!$O$4=1,ROUNDUP((N7+$Q7)*$AH$4,-1),ROUNDUP(N7*$AH$4,-1)))</f>
        <v>376800</v>
      </c>
      <c r="AJ7" s="165">
        <f>IF(J7="","",IF('5.手当・賞与配分・洗い替え方式'!$O$4=1,ROUNDUP((J7+$Q7)*$AM$4,-1),ROUNDUP(J7*$AM$4,-1)))</f>
        <v>502500</v>
      </c>
      <c r="AK7" s="154">
        <f>IF(K7="","",IF('5.手当・賞与配分・洗い替え方式'!$O$4=1,ROUNDUP((K7+$Q7)*$AM$4,-1),ROUNDUP(K7*$AM$4,-1)))</f>
        <v>494630</v>
      </c>
      <c r="AL7" s="154">
        <f>IF(L7="","",IF('5.手当・賞与配分・洗い替え方式'!$O$4=1,ROUNDUP((L7+$Q7)*$AM$4,-1),ROUNDUP(L7*$AM$4,-1)))</f>
        <v>486750</v>
      </c>
      <c r="AM7" s="154">
        <f>IF(M7="","",IF('5.手当・賞与配分・洗い替え方式'!$O$4=1,ROUNDUP((M7+$Q7)*$AM$4,-1),ROUNDUP(M7*$AM$4,-1)))</f>
        <v>478880</v>
      </c>
      <c r="AN7" s="166">
        <f>IF(N7="","",IF('5.手当・賞与配分・洗い替え方式'!$O$4=1,ROUNDUP((N7+$Q7)*$AM$4,-1),ROUNDUP(N7*$AM$4,-1)))</f>
        <v>471000</v>
      </c>
      <c r="AO7" s="369">
        <f>IF(J7="","",Y7*12+AE7+AJ7)</f>
        <v>3557700</v>
      </c>
      <c r="AP7" s="77">
        <f>IF(K7="","",Z7*12+AF7+AK7)</f>
        <v>3502010</v>
      </c>
      <c r="AQ7" s="77">
        <f t="shared" si="7"/>
        <v>3446190</v>
      </c>
      <c r="AR7" s="77">
        <f t="shared" si="7"/>
        <v>3390500</v>
      </c>
      <c r="AS7" s="164">
        <f t="shared" si="7"/>
        <v>3334680</v>
      </c>
    </row>
    <row r="8" spans="2:45" ht="18" customHeight="1">
      <c r="B8" s="140">
        <v>4</v>
      </c>
      <c r="C8" s="141" t="str">
        <f>IFERROR(VLOOKUP($B8,'3.サラリースケール'!$A$6:$E$38,5,0),"")</f>
        <v>J-4</v>
      </c>
      <c r="E8" s="156" t="str">
        <f t="shared" si="0"/>
        <v>J-1</v>
      </c>
      <c r="F8" s="105">
        <f t="shared" si="1"/>
        <v>3</v>
      </c>
      <c r="G8" s="105">
        <f t="shared" si="2"/>
        <v>3</v>
      </c>
      <c r="H8" s="105" t="str">
        <f t="shared" si="3"/>
        <v>J-1-3</v>
      </c>
      <c r="I8" s="149">
        <v>20</v>
      </c>
      <c r="J8" s="157">
        <f t="shared" si="8"/>
        <v>207300</v>
      </c>
      <c r="K8" s="131">
        <f t="shared" si="9"/>
        <v>204150</v>
      </c>
      <c r="L8" s="131">
        <f>IF($E8="","",INDEX('3.サラリースケール'!$R$5:$BH$38,MATCH($E8,'3.サラリースケール'!$R$5:$R$38,0),MATCH($I8,'3.サラリースケール'!$R$5:$BH$5,0)))</f>
        <v>201000</v>
      </c>
      <c r="M8" s="131">
        <f t="shared" si="10"/>
        <v>197850</v>
      </c>
      <c r="N8" s="368">
        <f t="shared" si="11"/>
        <v>194700</v>
      </c>
      <c r="O8" s="157">
        <f t="shared" si="12"/>
        <v>6300</v>
      </c>
      <c r="P8" s="368">
        <f t="shared" si="4"/>
        <v>3150</v>
      </c>
      <c r="Q8" s="158">
        <f>IF($L8="","",VLOOKUP($E8,'6.モデル年俸表の作成'!$C$7:$F$48,4,0))</f>
        <v>0</v>
      </c>
      <c r="R8" s="159">
        <f>IF($E8="","",IF($G8="","",VLOOKUP($E8,'5.手当・賞与配分・洗い替え方式'!$C$7:$L$48,8,0)))</f>
        <v>0.1</v>
      </c>
      <c r="S8" s="160">
        <f t="shared" si="13"/>
        <v>20730</v>
      </c>
      <c r="T8" s="160">
        <f t="shared" si="13"/>
        <v>20420</v>
      </c>
      <c r="U8" s="160">
        <f t="shared" si="13"/>
        <v>20100</v>
      </c>
      <c r="V8" s="160">
        <f t="shared" si="13"/>
        <v>19790</v>
      </c>
      <c r="W8" s="160">
        <f t="shared" si="13"/>
        <v>19470</v>
      </c>
      <c r="X8" s="164">
        <f t="shared" si="5"/>
        <v>13</v>
      </c>
      <c r="Y8" s="162">
        <f t="shared" si="14"/>
        <v>228030</v>
      </c>
      <c r="Z8" s="161">
        <f t="shared" si="6"/>
        <v>224570</v>
      </c>
      <c r="AA8" s="161">
        <f t="shared" si="6"/>
        <v>221100</v>
      </c>
      <c r="AB8" s="161">
        <f t="shared" si="6"/>
        <v>217640</v>
      </c>
      <c r="AC8" s="163">
        <f t="shared" si="6"/>
        <v>214170</v>
      </c>
      <c r="AD8" s="158">
        <f t="shared" si="15"/>
        <v>2653200</v>
      </c>
      <c r="AE8" s="165">
        <f>IF(J8="","",IF('5.手当・賞与配分・洗い替え方式'!$O$4=1,ROUNDUP((J8+$Q8)*$AH$4,-1),ROUNDUP(J8*$AH$4,-1)))</f>
        <v>414600</v>
      </c>
      <c r="AF8" s="154">
        <f>IF(K8="","",IF('5.手当・賞与配分・洗い替え方式'!$O$4=1,ROUNDUP((K8+$Q8)*$AH$4,-1),ROUNDUP(K8*$AH$4,-1)))</f>
        <v>408300</v>
      </c>
      <c r="AG8" s="154">
        <f>IF(L8="","",IF('5.手当・賞与配分・洗い替え方式'!$O$4=1,ROUNDUP((L8+$Q8)*$AH$4,-1),ROUNDUP(L8*$AH$4,-1)))</f>
        <v>402000</v>
      </c>
      <c r="AH8" s="154">
        <f>IF(M8="","",IF('5.手当・賞与配分・洗い替え方式'!$O$4=1,ROUNDUP((M8+$Q8)*$AH$4,-1),ROUNDUP(M8*$AH$4,-1)))</f>
        <v>395700</v>
      </c>
      <c r="AI8" s="166">
        <f>IF(N8="","",IF('5.手当・賞与配分・洗い替え方式'!$O$4=1,ROUNDUP((N8+$Q8)*$AH$4,-1),ROUNDUP(N8*$AH$4,-1)))</f>
        <v>389400</v>
      </c>
      <c r="AJ8" s="165">
        <f>IF(J8="","",IF('5.手当・賞与配分・洗い替え方式'!$O$4=1,ROUNDUP((J8+$Q8)*$AM$4,-1),ROUNDUP(J8*$AM$4,-1)))</f>
        <v>518250</v>
      </c>
      <c r="AK8" s="154">
        <f>IF(K8="","",IF('5.手当・賞与配分・洗い替え方式'!$O$4=1,ROUNDUP((K8+$Q8)*$AM$4,-1),ROUNDUP(K8*$AM$4,-1)))</f>
        <v>510380</v>
      </c>
      <c r="AL8" s="154">
        <f>IF(L8="","",IF('5.手当・賞与配分・洗い替え方式'!$O$4=1,ROUNDUP((L8+$Q8)*$AM$4,-1),ROUNDUP(L8*$AM$4,-1)))</f>
        <v>502500</v>
      </c>
      <c r="AM8" s="154">
        <f>IF(M8="","",IF('5.手当・賞与配分・洗い替え方式'!$O$4=1,ROUNDUP((M8+$Q8)*$AM$4,-1),ROUNDUP(M8*$AM$4,-1)))</f>
        <v>494630</v>
      </c>
      <c r="AN8" s="166">
        <f>IF(N8="","",IF('5.手当・賞与配分・洗い替え方式'!$O$4=1,ROUNDUP((N8+$Q8)*$AM$4,-1),ROUNDUP(N8*$AM$4,-1)))</f>
        <v>486750</v>
      </c>
      <c r="AO8" s="369">
        <f t="shared" ref="AO8:AO47" si="16">IF(J8="","",Y8*12+AE8+AJ8)</f>
        <v>3669210</v>
      </c>
      <c r="AP8" s="77">
        <f t="shared" si="7"/>
        <v>3613520</v>
      </c>
      <c r="AQ8" s="77">
        <f t="shared" si="7"/>
        <v>3557700</v>
      </c>
      <c r="AR8" s="77">
        <f t="shared" si="7"/>
        <v>3502010</v>
      </c>
      <c r="AS8" s="164">
        <f t="shared" si="7"/>
        <v>3446190</v>
      </c>
    </row>
    <row r="9" spans="2:45" ht="18" customHeight="1">
      <c r="B9" s="140">
        <v>5</v>
      </c>
      <c r="C9" s="141" t="str">
        <f>IFERROR(VLOOKUP($B9,'3.サラリースケール'!$A$6:$E$38,5,0),"")</f>
        <v>C-1</v>
      </c>
      <c r="E9" s="156" t="str">
        <f t="shared" si="0"/>
        <v>J-1</v>
      </c>
      <c r="F9" s="105">
        <f t="shared" si="1"/>
        <v>4</v>
      </c>
      <c r="G9" s="105">
        <f t="shared" si="2"/>
        <v>4</v>
      </c>
      <c r="H9" s="105" t="str">
        <f t="shared" si="3"/>
        <v>J-1-4</v>
      </c>
      <c r="I9" s="149">
        <v>21</v>
      </c>
      <c r="J9" s="157">
        <f t="shared" si="8"/>
        <v>213600</v>
      </c>
      <c r="K9" s="131">
        <f t="shared" si="9"/>
        <v>210450</v>
      </c>
      <c r="L9" s="131">
        <f>IF($E9="","",INDEX('3.サラリースケール'!$R$5:$BH$38,MATCH($E9,'3.サラリースケール'!$R$5:$R$38,0),MATCH($I9,'3.サラリースケール'!$R$5:$BH$5,0)))</f>
        <v>207300</v>
      </c>
      <c r="M9" s="131">
        <f t="shared" si="10"/>
        <v>204150</v>
      </c>
      <c r="N9" s="368">
        <f t="shared" si="11"/>
        <v>201000</v>
      </c>
      <c r="O9" s="157">
        <f t="shared" si="12"/>
        <v>6300</v>
      </c>
      <c r="P9" s="368">
        <f t="shared" si="4"/>
        <v>3150</v>
      </c>
      <c r="Q9" s="158">
        <f>IF($L9="","",VLOOKUP($E9,'6.モデル年俸表の作成'!$C$7:$F$48,4,0))</f>
        <v>0</v>
      </c>
      <c r="R9" s="159">
        <f>IF($E9="","",IF($G9="","",VLOOKUP($E9,'5.手当・賞与配分・洗い替え方式'!$C$7:$L$48,8,0)))</f>
        <v>0.1</v>
      </c>
      <c r="S9" s="160">
        <f t="shared" si="13"/>
        <v>21360</v>
      </c>
      <c r="T9" s="160">
        <f t="shared" si="13"/>
        <v>21050</v>
      </c>
      <c r="U9" s="160">
        <f t="shared" si="13"/>
        <v>20730</v>
      </c>
      <c r="V9" s="160">
        <f t="shared" si="13"/>
        <v>20420</v>
      </c>
      <c r="W9" s="160">
        <f t="shared" si="13"/>
        <v>20100</v>
      </c>
      <c r="X9" s="164">
        <f t="shared" si="5"/>
        <v>13</v>
      </c>
      <c r="Y9" s="162">
        <f t="shared" si="14"/>
        <v>234960</v>
      </c>
      <c r="Z9" s="161">
        <f t="shared" si="6"/>
        <v>231500</v>
      </c>
      <c r="AA9" s="161">
        <f t="shared" si="6"/>
        <v>228030</v>
      </c>
      <c r="AB9" s="161">
        <f t="shared" si="6"/>
        <v>224570</v>
      </c>
      <c r="AC9" s="163">
        <f t="shared" si="6"/>
        <v>221100</v>
      </c>
      <c r="AD9" s="158">
        <f t="shared" si="15"/>
        <v>2736360</v>
      </c>
      <c r="AE9" s="165">
        <f>IF(J9="","",IF('5.手当・賞与配分・洗い替え方式'!$O$4=1,ROUNDUP((J9+$Q9)*$AH$4,-1),ROUNDUP(J9*$AH$4,-1)))</f>
        <v>427200</v>
      </c>
      <c r="AF9" s="154">
        <f>IF(K9="","",IF('5.手当・賞与配分・洗い替え方式'!$O$4=1,ROUNDUP((K9+$Q9)*$AH$4,-1),ROUNDUP(K9*$AH$4,-1)))</f>
        <v>420900</v>
      </c>
      <c r="AG9" s="154">
        <f>IF(L9="","",IF('5.手当・賞与配分・洗い替え方式'!$O$4=1,ROUNDUP((L9+$Q9)*$AH$4,-1),ROUNDUP(L9*$AH$4,-1)))</f>
        <v>414600</v>
      </c>
      <c r="AH9" s="154">
        <f>IF(M9="","",IF('5.手当・賞与配分・洗い替え方式'!$O$4=1,ROUNDUP((M9+$Q9)*$AH$4,-1),ROUNDUP(M9*$AH$4,-1)))</f>
        <v>408300</v>
      </c>
      <c r="AI9" s="166">
        <f>IF(N9="","",IF('5.手当・賞与配分・洗い替え方式'!$O$4=1,ROUNDUP((N9+$Q9)*$AH$4,-1),ROUNDUP(N9*$AH$4,-1)))</f>
        <v>402000</v>
      </c>
      <c r="AJ9" s="165">
        <f>IF(J9="","",IF('5.手当・賞与配分・洗い替え方式'!$O$4=1,ROUNDUP((J9+$Q9)*$AM$4,-1),ROUNDUP(J9*$AM$4,-1)))</f>
        <v>534000</v>
      </c>
      <c r="AK9" s="154">
        <f>IF(K9="","",IF('5.手当・賞与配分・洗い替え方式'!$O$4=1,ROUNDUP((K9+$Q9)*$AM$4,-1),ROUNDUP(K9*$AM$4,-1)))</f>
        <v>526130</v>
      </c>
      <c r="AL9" s="154">
        <f>IF(L9="","",IF('5.手当・賞与配分・洗い替え方式'!$O$4=1,ROUNDUP((L9+$Q9)*$AM$4,-1),ROUNDUP(L9*$AM$4,-1)))</f>
        <v>518250</v>
      </c>
      <c r="AM9" s="154">
        <f>IF(M9="","",IF('5.手当・賞与配分・洗い替え方式'!$O$4=1,ROUNDUP((M9+$Q9)*$AM$4,-1),ROUNDUP(M9*$AM$4,-1)))</f>
        <v>510380</v>
      </c>
      <c r="AN9" s="166">
        <f>IF(N9="","",IF('5.手当・賞与配分・洗い替え方式'!$O$4=1,ROUNDUP((N9+$Q9)*$AM$4,-1),ROUNDUP(N9*$AM$4,-1)))</f>
        <v>502500</v>
      </c>
      <c r="AO9" s="369">
        <f t="shared" si="16"/>
        <v>3780720</v>
      </c>
      <c r="AP9" s="77">
        <f t="shared" si="7"/>
        <v>3725030</v>
      </c>
      <c r="AQ9" s="77">
        <f t="shared" si="7"/>
        <v>3669210</v>
      </c>
      <c r="AR9" s="77">
        <f t="shared" si="7"/>
        <v>3613520</v>
      </c>
      <c r="AS9" s="164">
        <f t="shared" si="7"/>
        <v>3557700</v>
      </c>
    </row>
    <row r="10" spans="2:45" ht="18" customHeight="1">
      <c r="B10" s="140">
        <v>6</v>
      </c>
      <c r="C10" s="141" t="str">
        <f>IFERROR(VLOOKUP($B10,'3.サラリースケール'!$A$6:$E$38,5,0),"")</f>
        <v>C-2</v>
      </c>
      <c r="E10" s="156" t="str">
        <f t="shared" si="0"/>
        <v>J-1</v>
      </c>
      <c r="F10" s="105">
        <f t="shared" si="1"/>
        <v>5</v>
      </c>
      <c r="G10" s="105">
        <f t="shared" si="2"/>
        <v>5</v>
      </c>
      <c r="H10" s="105" t="str">
        <f t="shared" si="3"/>
        <v>J-1-5</v>
      </c>
      <c r="I10" s="149">
        <v>22</v>
      </c>
      <c r="J10" s="157">
        <f t="shared" si="8"/>
        <v>219900</v>
      </c>
      <c r="K10" s="131">
        <f t="shared" si="9"/>
        <v>216750</v>
      </c>
      <c r="L10" s="131">
        <f>IF($E10="","",INDEX('3.サラリースケール'!$R$5:$BH$38,MATCH($E10,'3.サラリースケール'!$R$5:$R$38,0),MATCH($I10,'3.サラリースケール'!$R$5:$BH$5,0)))</f>
        <v>213600</v>
      </c>
      <c r="M10" s="131">
        <f t="shared" si="10"/>
        <v>210450</v>
      </c>
      <c r="N10" s="368">
        <f t="shared" si="11"/>
        <v>207300</v>
      </c>
      <c r="O10" s="157">
        <f t="shared" si="12"/>
        <v>6300</v>
      </c>
      <c r="P10" s="368">
        <f t="shared" si="4"/>
        <v>3150</v>
      </c>
      <c r="Q10" s="158">
        <f>IF($L10="","",VLOOKUP($E10,'6.モデル年俸表の作成'!$C$7:$F$48,4,0))</f>
        <v>0</v>
      </c>
      <c r="R10" s="159">
        <f>IF($E10="","",IF($G10="","",VLOOKUP($E10,'5.手当・賞与配分・洗い替え方式'!$C$7:$L$48,8,0)))</f>
        <v>0.1</v>
      </c>
      <c r="S10" s="160">
        <f t="shared" si="13"/>
        <v>21990</v>
      </c>
      <c r="T10" s="160">
        <f t="shared" si="13"/>
        <v>21680</v>
      </c>
      <c r="U10" s="160">
        <f t="shared" si="13"/>
        <v>21360</v>
      </c>
      <c r="V10" s="160">
        <f t="shared" si="13"/>
        <v>21050</v>
      </c>
      <c r="W10" s="160">
        <f t="shared" si="13"/>
        <v>20730</v>
      </c>
      <c r="X10" s="164">
        <f t="shared" si="5"/>
        <v>13</v>
      </c>
      <c r="Y10" s="162">
        <f>IF(J10="","",J10+$Q10+S10)</f>
        <v>241890</v>
      </c>
      <c r="Z10" s="161">
        <f t="shared" si="6"/>
        <v>238430</v>
      </c>
      <c r="AA10" s="161">
        <f t="shared" si="6"/>
        <v>234960</v>
      </c>
      <c r="AB10" s="161">
        <f t="shared" si="6"/>
        <v>231500</v>
      </c>
      <c r="AC10" s="163">
        <f t="shared" si="6"/>
        <v>228030</v>
      </c>
      <c r="AD10" s="158">
        <f t="shared" si="15"/>
        <v>2819520</v>
      </c>
      <c r="AE10" s="165">
        <f>IF(J10="","",IF('5.手当・賞与配分・洗い替え方式'!$O$4=1,ROUNDUP((J10+$Q10)*$AH$4,-1),ROUNDUP(J10*$AH$4,-1)))</f>
        <v>439800</v>
      </c>
      <c r="AF10" s="154">
        <f>IF(K10="","",IF('5.手当・賞与配分・洗い替え方式'!$O$4=1,ROUNDUP((K10+$Q10)*$AH$4,-1),ROUNDUP(K10*$AH$4,-1)))</f>
        <v>433500</v>
      </c>
      <c r="AG10" s="154">
        <f>IF(L10="","",IF('5.手当・賞与配分・洗い替え方式'!$O$4=1,ROUNDUP((L10+$Q10)*$AH$4,-1),ROUNDUP(L10*$AH$4,-1)))</f>
        <v>427200</v>
      </c>
      <c r="AH10" s="154">
        <f>IF(M10="","",IF('5.手当・賞与配分・洗い替え方式'!$O$4=1,ROUNDUP((M10+$Q10)*$AH$4,-1),ROUNDUP(M10*$AH$4,-1)))</f>
        <v>420900</v>
      </c>
      <c r="AI10" s="166">
        <f>IF(N10="","",IF('5.手当・賞与配分・洗い替え方式'!$O$4=1,ROUNDUP((N10+$Q10)*$AH$4,-1),ROUNDUP(N10*$AH$4,-1)))</f>
        <v>414600</v>
      </c>
      <c r="AJ10" s="165">
        <f>IF(J10="","",IF('5.手当・賞与配分・洗い替え方式'!$O$4=1,ROUNDUP((J10+$Q10)*$AM$4,-1),ROUNDUP(J10*$AM$4,-1)))</f>
        <v>549750</v>
      </c>
      <c r="AK10" s="154">
        <f>IF(K10="","",IF('5.手当・賞与配分・洗い替え方式'!$O$4=1,ROUNDUP((K10+$Q10)*$AM$4,-1),ROUNDUP(K10*$AM$4,-1)))</f>
        <v>541880</v>
      </c>
      <c r="AL10" s="154">
        <f>IF(L10="","",IF('5.手当・賞与配分・洗い替え方式'!$O$4=1,ROUNDUP((L10+$Q10)*$AM$4,-1),ROUNDUP(L10*$AM$4,-1)))</f>
        <v>534000</v>
      </c>
      <c r="AM10" s="154">
        <f>IF(M10="","",IF('5.手当・賞与配分・洗い替え方式'!$O$4=1,ROUNDUP((M10+$Q10)*$AM$4,-1),ROUNDUP(M10*$AM$4,-1)))</f>
        <v>526130</v>
      </c>
      <c r="AN10" s="166">
        <f>IF(N10="","",IF('5.手当・賞与配分・洗い替え方式'!$O$4=1,ROUNDUP((N10+$Q10)*$AM$4,-1),ROUNDUP(N10*$AM$4,-1)))</f>
        <v>518250</v>
      </c>
      <c r="AO10" s="369">
        <f t="shared" si="16"/>
        <v>3892230</v>
      </c>
      <c r="AP10" s="77">
        <f t="shared" si="7"/>
        <v>3836540</v>
      </c>
      <c r="AQ10" s="77">
        <f t="shared" si="7"/>
        <v>3780720</v>
      </c>
      <c r="AR10" s="77">
        <f t="shared" si="7"/>
        <v>3725030</v>
      </c>
      <c r="AS10" s="164">
        <f t="shared" si="7"/>
        <v>3669210</v>
      </c>
    </row>
    <row r="11" spans="2:45" ht="18" customHeight="1">
      <c r="B11" s="140">
        <v>7</v>
      </c>
      <c r="C11" s="141" t="str">
        <f>IFERROR(VLOOKUP($B11,'3.サラリースケール'!$A$6:$E$38,5,0),"")</f>
        <v>C-3</v>
      </c>
      <c r="E11" s="156" t="str">
        <f t="shared" si="0"/>
        <v>J-1</v>
      </c>
      <c r="F11" s="105">
        <f t="shared" si="1"/>
        <v>6</v>
      </c>
      <c r="G11" s="105">
        <f t="shared" si="2"/>
        <v>6</v>
      </c>
      <c r="H11" s="105" t="str">
        <f t="shared" si="3"/>
        <v>J-1-6</v>
      </c>
      <c r="I11" s="149">
        <v>23</v>
      </c>
      <c r="J11" s="157">
        <f t="shared" si="8"/>
        <v>226200</v>
      </c>
      <c r="K11" s="131">
        <f t="shared" si="9"/>
        <v>223050</v>
      </c>
      <c r="L11" s="131">
        <f>IF($E11="","",INDEX('3.サラリースケール'!$R$5:$BH$38,MATCH($E11,'3.サラリースケール'!$R$5:$R$38,0),MATCH($I11,'3.サラリースケール'!$R$5:$BH$5,0)))</f>
        <v>219900</v>
      </c>
      <c r="M11" s="131">
        <f t="shared" si="10"/>
        <v>216750</v>
      </c>
      <c r="N11" s="368">
        <f t="shared" si="11"/>
        <v>213600</v>
      </c>
      <c r="O11" s="157">
        <f t="shared" si="12"/>
        <v>6300</v>
      </c>
      <c r="P11" s="368">
        <f t="shared" si="4"/>
        <v>3150</v>
      </c>
      <c r="Q11" s="158">
        <f>IF($L11="","",VLOOKUP($E11,'6.モデル年俸表の作成'!$C$7:$F$48,4,0))</f>
        <v>0</v>
      </c>
      <c r="R11" s="159">
        <f>IF($E11="","",IF($G11="","",VLOOKUP($E11,'5.手当・賞与配分・洗い替え方式'!$C$7:$L$48,8,0)))</f>
        <v>0.1</v>
      </c>
      <c r="S11" s="160">
        <f t="shared" si="13"/>
        <v>22620</v>
      </c>
      <c r="T11" s="160">
        <f t="shared" si="13"/>
        <v>22310</v>
      </c>
      <c r="U11" s="160">
        <f t="shared" si="13"/>
        <v>21990</v>
      </c>
      <c r="V11" s="160">
        <f t="shared" si="13"/>
        <v>21680</v>
      </c>
      <c r="W11" s="160">
        <f t="shared" si="13"/>
        <v>21360</v>
      </c>
      <c r="X11" s="164">
        <f t="shared" si="5"/>
        <v>13</v>
      </c>
      <c r="Y11" s="162">
        <f t="shared" si="14"/>
        <v>248820</v>
      </c>
      <c r="Z11" s="161">
        <f t="shared" si="6"/>
        <v>245360</v>
      </c>
      <c r="AA11" s="161">
        <f t="shared" si="6"/>
        <v>241890</v>
      </c>
      <c r="AB11" s="161">
        <f t="shared" si="6"/>
        <v>238430</v>
      </c>
      <c r="AC11" s="163">
        <f t="shared" si="6"/>
        <v>234960</v>
      </c>
      <c r="AD11" s="158">
        <f t="shared" si="15"/>
        <v>2902680</v>
      </c>
      <c r="AE11" s="165">
        <f>IF(J11="","",IF('5.手当・賞与配分・洗い替え方式'!$O$4=1,ROUNDUP((J11+$Q11)*$AH$4,-1),ROUNDUP(J11*$AH$4,-1)))</f>
        <v>452400</v>
      </c>
      <c r="AF11" s="154">
        <f>IF(K11="","",IF('5.手当・賞与配分・洗い替え方式'!$O$4=1,ROUNDUP((K11+$Q11)*$AH$4,-1),ROUNDUP(K11*$AH$4,-1)))</f>
        <v>446100</v>
      </c>
      <c r="AG11" s="154">
        <f>IF(L11="","",IF('5.手当・賞与配分・洗い替え方式'!$O$4=1,ROUNDUP((L11+$Q11)*$AH$4,-1),ROUNDUP(L11*$AH$4,-1)))</f>
        <v>439800</v>
      </c>
      <c r="AH11" s="154">
        <f>IF(M11="","",IF('5.手当・賞与配分・洗い替え方式'!$O$4=1,ROUNDUP((M11+$Q11)*$AH$4,-1),ROUNDUP(M11*$AH$4,-1)))</f>
        <v>433500</v>
      </c>
      <c r="AI11" s="166">
        <f>IF(N11="","",IF('5.手当・賞与配分・洗い替え方式'!$O$4=1,ROUNDUP((N11+$Q11)*$AH$4,-1),ROUNDUP(N11*$AH$4,-1)))</f>
        <v>427200</v>
      </c>
      <c r="AJ11" s="165">
        <f>IF(J11="","",IF('5.手当・賞与配分・洗い替え方式'!$O$4=1,ROUNDUP((J11+$Q11)*$AM$4,-1),ROUNDUP(J11*$AM$4,-1)))</f>
        <v>565500</v>
      </c>
      <c r="AK11" s="154">
        <f>IF(K11="","",IF('5.手当・賞与配分・洗い替え方式'!$O$4=1,ROUNDUP((K11+$Q11)*$AM$4,-1),ROUNDUP(K11*$AM$4,-1)))</f>
        <v>557630</v>
      </c>
      <c r="AL11" s="154">
        <f>IF(L11="","",IF('5.手当・賞与配分・洗い替え方式'!$O$4=1,ROUNDUP((L11+$Q11)*$AM$4,-1),ROUNDUP(L11*$AM$4,-1)))</f>
        <v>549750</v>
      </c>
      <c r="AM11" s="154">
        <f>IF(M11="","",IF('5.手当・賞与配分・洗い替え方式'!$O$4=1,ROUNDUP((M11+$Q11)*$AM$4,-1),ROUNDUP(M11*$AM$4,-1)))</f>
        <v>541880</v>
      </c>
      <c r="AN11" s="166">
        <f>IF(N11="","",IF('5.手当・賞与配分・洗い替え方式'!$O$4=1,ROUNDUP((N11+$Q11)*$AM$4,-1),ROUNDUP(N11*$AM$4,-1)))</f>
        <v>534000</v>
      </c>
      <c r="AO11" s="369">
        <f t="shared" si="16"/>
        <v>4003740</v>
      </c>
      <c r="AP11" s="77">
        <f t="shared" si="7"/>
        <v>3948050</v>
      </c>
      <c r="AQ11" s="77">
        <f t="shared" si="7"/>
        <v>3892230</v>
      </c>
      <c r="AR11" s="77">
        <f t="shared" si="7"/>
        <v>3836540</v>
      </c>
      <c r="AS11" s="164">
        <f t="shared" si="7"/>
        <v>3780720</v>
      </c>
    </row>
    <row r="12" spans="2:45" ht="18" customHeight="1">
      <c r="B12" s="140">
        <v>8</v>
      </c>
      <c r="C12" s="141" t="str">
        <f>IFERROR(VLOOKUP($B12,'3.サラリースケール'!$A$6:$E$38,5,0),"")</f>
        <v>C-4</v>
      </c>
      <c r="E12" s="156" t="str">
        <f t="shared" si="0"/>
        <v>J-1</v>
      </c>
      <c r="F12" s="105">
        <f t="shared" si="1"/>
        <v>7</v>
      </c>
      <c r="G12" s="105">
        <f t="shared" si="2"/>
        <v>7</v>
      </c>
      <c r="H12" s="105" t="str">
        <f t="shared" si="3"/>
        <v>J-1-7</v>
      </c>
      <c r="I12" s="149">
        <v>24</v>
      </c>
      <c r="J12" s="157">
        <f t="shared" si="8"/>
        <v>232500</v>
      </c>
      <c r="K12" s="131">
        <f t="shared" si="9"/>
        <v>229350</v>
      </c>
      <c r="L12" s="131">
        <f>IF($E12="","",INDEX('3.サラリースケール'!$R$5:$BH$38,MATCH($E12,'3.サラリースケール'!$R$5:$R$38,0),MATCH($I12,'3.サラリースケール'!$R$5:$BH$5,0)))</f>
        <v>226200</v>
      </c>
      <c r="M12" s="131">
        <f t="shared" si="10"/>
        <v>223050</v>
      </c>
      <c r="N12" s="368">
        <f t="shared" si="11"/>
        <v>219900</v>
      </c>
      <c r="O12" s="157">
        <f t="shared" si="12"/>
        <v>6300</v>
      </c>
      <c r="P12" s="368">
        <f t="shared" si="4"/>
        <v>3150</v>
      </c>
      <c r="Q12" s="158">
        <f>IF($L12="","",VLOOKUP($E12,'6.モデル年俸表の作成'!$C$7:$F$48,4,0))</f>
        <v>0</v>
      </c>
      <c r="R12" s="159">
        <f>IF($E12="","",IF($G12="","",VLOOKUP($E12,'5.手当・賞与配分・洗い替え方式'!$C$7:$L$48,8,0)))</f>
        <v>0.1</v>
      </c>
      <c r="S12" s="160">
        <f t="shared" si="13"/>
        <v>23250</v>
      </c>
      <c r="T12" s="160">
        <f t="shared" si="13"/>
        <v>22940</v>
      </c>
      <c r="U12" s="160">
        <f>IF(L12="","",ROUNDUP((L12*$R12),-1))</f>
        <v>22620</v>
      </c>
      <c r="V12" s="160">
        <f t="shared" si="13"/>
        <v>22310</v>
      </c>
      <c r="W12" s="160">
        <f t="shared" si="13"/>
        <v>21990</v>
      </c>
      <c r="X12" s="164">
        <f t="shared" si="5"/>
        <v>13</v>
      </c>
      <c r="Y12" s="162">
        <f t="shared" si="14"/>
        <v>255750</v>
      </c>
      <c r="Z12" s="161">
        <f t="shared" si="6"/>
        <v>252290</v>
      </c>
      <c r="AA12" s="161">
        <f t="shared" si="6"/>
        <v>248820</v>
      </c>
      <c r="AB12" s="161">
        <f t="shared" si="6"/>
        <v>245360</v>
      </c>
      <c r="AC12" s="163">
        <f t="shared" si="6"/>
        <v>241890</v>
      </c>
      <c r="AD12" s="158">
        <f t="shared" si="15"/>
        <v>2985840</v>
      </c>
      <c r="AE12" s="165">
        <f>IF(J12="","",IF('5.手当・賞与配分・洗い替え方式'!$O$4=1,ROUNDUP((J12+$Q12)*$AH$4,-1),ROUNDUP(J12*$AH$4,-1)))</f>
        <v>465000</v>
      </c>
      <c r="AF12" s="154">
        <f>IF(K12="","",IF('5.手当・賞与配分・洗い替え方式'!$O$4=1,ROUNDUP((K12+$Q12)*$AH$4,-1),ROUNDUP(K12*$AH$4,-1)))</f>
        <v>458700</v>
      </c>
      <c r="AG12" s="154">
        <f>IF(L12="","",IF('5.手当・賞与配分・洗い替え方式'!$O$4=1,ROUNDUP((L12+$Q12)*$AH$4,-1),ROUNDUP(L12*$AH$4,-1)))</f>
        <v>452400</v>
      </c>
      <c r="AH12" s="154">
        <f>IF(M12="","",IF('5.手当・賞与配分・洗い替え方式'!$O$4=1,ROUNDUP((M12+$Q12)*$AH$4,-1),ROUNDUP(M12*$AH$4,-1)))</f>
        <v>446100</v>
      </c>
      <c r="AI12" s="166">
        <f>IF(N12="","",IF('5.手当・賞与配分・洗い替え方式'!$O$4=1,ROUNDUP((N12+$Q12)*$AH$4,-1),ROUNDUP(N12*$AH$4,-1)))</f>
        <v>439800</v>
      </c>
      <c r="AJ12" s="165">
        <f>IF(J12="","",IF('5.手当・賞与配分・洗い替え方式'!$O$4=1,ROUNDUP((J12+$Q12)*$AM$4,-1),ROUNDUP(J12*$AM$4,-1)))</f>
        <v>581250</v>
      </c>
      <c r="AK12" s="154">
        <f>IF(K12="","",IF('5.手当・賞与配分・洗い替え方式'!$O$4=1,ROUNDUP((K12+$Q12)*$AM$4,-1),ROUNDUP(K12*$AM$4,-1)))</f>
        <v>573380</v>
      </c>
      <c r="AL12" s="154">
        <f>IF(L12="","",IF('5.手当・賞与配分・洗い替え方式'!$O$4=1,ROUNDUP((L12+$Q12)*$AM$4,-1),ROUNDUP(L12*$AM$4,-1)))</f>
        <v>565500</v>
      </c>
      <c r="AM12" s="154">
        <f>IF(M12="","",IF('5.手当・賞与配分・洗い替え方式'!$O$4=1,ROUNDUP((M12+$Q12)*$AM$4,-1),ROUNDUP(M12*$AM$4,-1)))</f>
        <v>557630</v>
      </c>
      <c r="AN12" s="166">
        <f>IF(N12="","",IF('5.手当・賞与配分・洗い替え方式'!$O$4=1,ROUNDUP((N12+$Q12)*$AM$4,-1),ROUNDUP(N12*$AM$4,-1)))</f>
        <v>549750</v>
      </c>
      <c r="AO12" s="369">
        <f t="shared" si="16"/>
        <v>4115250</v>
      </c>
      <c r="AP12" s="77">
        <f t="shared" si="7"/>
        <v>4059560</v>
      </c>
      <c r="AQ12" s="77">
        <f t="shared" si="7"/>
        <v>4003740</v>
      </c>
      <c r="AR12" s="77">
        <f t="shared" si="7"/>
        <v>3948050</v>
      </c>
      <c r="AS12" s="164">
        <f t="shared" si="7"/>
        <v>3892230</v>
      </c>
    </row>
    <row r="13" spans="2:45" ht="18" customHeight="1">
      <c r="B13" s="140">
        <v>9</v>
      </c>
      <c r="C13" s="141" t="str">
        <f>IFERROR(VLOOKUP($B13,'3.サラリースケール'!$A$6:$E$38,5,0),"")</f>
        <v>L-1</v>
      </c>
      <c r="E13" s="156" t="str">
        <f t="shared" si="0"/>
        <v>J-1</v>
      </c>
      <c r="F13" s="105">
        <f t="shared" si="1"/>
        <v>8</v>
      </c>
      <c r="G13" s="105">
        <f t="shared" si="2"/>
        <v>8</v>
      </c>
      <c r="H13" s="105" t="str">
        <f t="shared" si="3"/>
        <v>J-1-8</v>
      </c>
      <c r="I13" s="149">
        <v>25</v>
      </c>
      <c r="J13" s="157">
        <f t="shared" si="8"/>
        <v>238800</v>
      </c>
      <c r="K13" s="131">
        <f t="shared" si="9"/>
        <v>235650</v>
      </c>
      <c r="L13" s="131">
        <f>IF($E13="","",INDEX('3.サラリースケール'!$R$5:$BH$38,MATCH($E13,'3.サラリースケール'!$R$5:$R$38,0),MATCH($I13,'3.サラリースケール'!$R$5:$BH$5,0)))</f>
        <v>232500</v>
      </c>
      <c r="M13" s="131">
        <f t="shared" si="10"/>
        <v>229350</v>
      </c>
      <c r="N13" s="368">
        <f t="shared" si="11"/>
        <v>226200</v>
      </c>
      <c r="O13" s="157">
        <f t="shared" si="12"/>
        <v>6300</v>
      </c>
      <c r="P13" s="368">
        <f t="shared" si="4"/>
        <v>3150</v>
      </c>
      <c r="Q13" s="158">
        <f>IF($L13="","",VLOOKUP($E13,'6.モデル年俸表の作成'!$C$7:$F$48,4,0))</f>
        <v>0</v>
      </c>
      <c r="R13" s="159">
        <f>IF($E13="","",IF($G13="","",VLOOKUP($E13,'5.手当・賞与配分・洗い替え方式'!$C$7:$L$48,8,0)))</f>
        <v>0.1</v>
      </c>
      <c r="S13" s="160">
        <f t="shared" si="13"/>
        <v>23880</v>
      </c>
      <c r="T13" s="160">
        <f t="shared" si="13"/>
        <v>23570</v>
      </c>
      <c r="U13" s="160">
        <f t="shared" si="13"/>
        <v>23250</v>
      </c>
      <c r="V13" s="160">
        <f t="shared" si="13"/>
        <v>22940</v>
      </c>
      <c r="W13" s="160">
        <f t="shared" si="13"/>
        <v>22620</v>
      </c>
      <c r="X13" s="164">
        <f t="shared" si="5"/>
        <v>13</v>
      </c>
      <c r="Y13" s="162">
        <f t="shared" si="14"/>
        <v>262680</v>
      </c>
      <c r="Z13" s="161">
        <f t="shared" si="6"/>
        <v>259220</v>
      </c>
      <c r="AA13" s="161">
        <f t="shared" si="6"/>
        <v>255750</v>
      </c>
      <c r="AB13" s="161">
        <f t="shared" si="6"/>
        <v>252290</v>
      </c>
      <c r="AC13" s="163">
        <f>IF(N13="","",N13+$Q13+W13)</f>
        <v>248820</v>
      </c>
      <c r="AD13" s="158">
        <f t="shared" si="15"/>
        <v>3069000</v>
      </c>
      <c r="AE13" s="165">
        <f>IF(J13="","",IF('5.手当・賞与配分・洗い替え方式'!$O$4=1,ROUNDUP((J13+$Q13)*$AH$4,-1),ROUNDUP(J13*$AH$4,-1)))</f>
        <v>477600</v>
      </c>
      <c r="AF13" s="154">
        <f>IF(K13="","",IF('5.手当・賞与配分・洗い替え方式'!$O$4=1,ROUNDUP((K13+$Q13)*$AH$4,-1),ROUNDUP(K13*$AH$4,-1)))</f>
        <v>471300</v>
      </c>
      <c r="AG13" s="154">
        <f>IF(L13="","",IF('5.手当・賞与配分・洗い替え方式'!$O$4=1,ROUNDUP((L13+$Q13)*$AH$4,-1),ROUNDUP(L13*$AH$4,-1)))</f>
        <v>465000</v>
      </c>
      <c r="AH13" s="154">
        <f>IF(M13="","",IF('5.手当・賞与配分・洗い替え方式'!$O$4=1,ROUNDUP((M13+$Q13)*$AH$4,-1),ROUNDUP(M13*$AH$4,-1)))</f>
        <v>458700</v>
      </c>
      <c r="AI13" s="166">
        <f>IF(N13="","",IF('5.手当・賞与配分・洗い替え方式'!$O$4=1,ROUNDUP((N13+$Q13)*$AH$4,-1),ROUNDUP(N13*$AH$4,-1)))</f>
        <v>452400</v>
      </c>
      <c r="AJ13" s="165">
        <f>IF(J13="","",IF('5.手当・賞与配分・洗い替え方式'!$O$4=1,ROUNDUP((J13+$Q13)*$AM$4,-1),ROUNDUP(J13*$AM$4,-1)))</f>
        <v>597000</v>
      </c>
      <c r="AK13" s="154">
        <f>IF(K13="","",IF('5.手当・賞与配分・洗い替え方式'!$O$4=1,ROUNDUP((K13+$Q13)*$AM$4,-1),ROUNDUP(K13*$AM$4,-1)))</f>
        <v>589130</v>
      </c>
      <c r="AL13" s="154">
        <f>IF(L13="","",IF('5.手当・賞与配分・洗い替え方式'!$O$4=1,ROUNDUP((L13+$Q13)*$AM$4,-1),ROUNDUP(L13*$AM$4,-1)))</f>
        <v>581250</v>
      </c>
      <c r="AM13" s="154">
        <f>IF(M13="","",IF('5.手当・賞与配分・洗い替え方式'!$O$4=1,ROUNDUP((M13+$Q13)*$AM$4,-1),ROUNDUP(M13*$AM$4,-1)))</f>
        <v>573380</v>
      </c>
      <c r="AN13" s="166">
        <f>IF(N13="","",IF('5.手当・賞与配分・洗い替え方式'!$O$4=1,ROUNDUP((N13+$Q13)*$AM$4,-1),ROUNDUP(N13*$AM$4,-1)))</f>
        <v>565500</v>
      </c>
      <c r="AO13" s="369">
        <f t="shared" si="16"/>
        <v>4226760</v>
      </c>
      <c r="AP13" s="77">
        <f t="shared" si="7"/>
        <v>4171070</v>
      </c>
      <c r="AQ13" s="77">
        <f t="shared" si="7"/>
        <v>4115250</v>
      </c>
      <c r="AR13" s="77">
        <f t="shared" si="7"/>
        <v>4059560</v>
      </c>
      <c r="AS13" s="164">
        <f t="shared" si="7"/>
        <v>4003740</v>
      </c>
    </row>
    <row r="14" spans="2:45" ht="18" customHeight="1">
      <c r="B14" s="140">
        <v>10</v>
      </c>
      <c r="C14" s="141" t="str">
        <f>IFERROR(VLOOKUP($B14,'3.サラリースケール'!$A$6:$E$38,5,0),"")</f>
        <v>L-2</v>
      </c>
      <c r="E14" s="156" t="str">
        <f t="shared" si="0"/>
        <v>J-1</v>
      </c>
      <c r="F14" s="105">
        <f t="shared" si="1"/>
        <v>9</v>
      </c>
      <c r="G14" s="105">
        <f t="shared" si="2"/>
        <v>9</v>
      </c>
      <c r="H14" s="105" t="str">
        <f t="shared" si="3"/>
        <v>J-1-9</v>
      </c>
      <c r="I14" s="149">
        <v>26</v>
      </c>
      <c r="J14" s="157">
        <f t="shared" si="8"/>
        <v>245100</v>
      </c>
      <c r="K14" s="131">
        <f t="shared" si="9"/>
        <v>241950</v>
      </c>
      <c r="L14" s="131">
        <f>IF($E14="","",INDEX('3.サラリースケール'!$R$5:$BH$38,MATCH($E14,'3.サラリースケール'!$R$5:$R$38,0),MATCH($I14,'3.サラリースケール'!$R$5:$BH$5,0)))</f>
        <v>238800</v>
      </c>
      <c r="M14" s="131">
        <f t="shared" si="10"/>
        <v>235650</v>
      </c>
      <c r="N14" s="368">
        <f t="shared" si="11"/>
        <v>232500</v>
      </c>
      <c r="O14" s="157">
        <f t="shared" si="12"/>
        <v>6300</v>
      </c>
      <c r="P14" s="368">
        <f t="shared" si="4"/>
        <v>3150</v>
      </c>
      <c r="Q14" s="158">
        <f>IF($L14="","",VLOOKUP($E14,'6.モデル年俸表の作成'!$C$7:$F$48,4,0))</f>
        <v>0</v>
      </c>
      <c r="R14" s="159">
        <f>IF($E14="","",IF($G14="","",VLOOKUP($E14,'5.手当・賞与配分・洗い替え方式'!$C$7:$L$48,8,0)))</f>
        <v>0.1</v>
      </c>
      <c r="S14" s="160">
        <f t="shared" si="13"/>
        <v>24510</v>
      </c>
      <c r="T14" s="160">
        <f t="shared" si="13"/>
        <v>24200</v>
      </c>
      <c r="U14" s="160">
        <f t="shared" si="13"/>
        <v>23880</v>
      </c>
      <c r="V14" s="160">
        <f t="shared" si="13"/>
        <v>23570</v>
      </c>
      <c r="W14" s="160">
        <f t="shared" si="13"/>
        <v>23250</v>
      </c>
      <c r="X14" s="164">
        <f t="shared" si="5"/>
        <v>13</v>
      </c>
      <c r="Y14" s="162">
        <f t="shared" si="14"/>
        <v>269610</v>
      </c>
      <c r="Z14" s="161">
        <f t="shared" si="6"/>
        <v>266150</v>
      </c>
      <c r="AA14" s="161">
        <f t="shared" si="6"/>
        <v>262680</v>
      </c>
      <c r="AB14" s="161">
        <f t="shared" si="6"/>
        <v>259220</v>
      </c>
      <c r="AC14" s="163">
        <f t="shared" si="6"/>
        <v>255750</v>
      </c>
      <c r="AD14" s="158">
        <f t="shared" si="15"/>
        <v>3152160</v>
      </c>
      <c r="AE14" s="165">
        <f>IF(J14="","",IF('5.手当・賞与配分・洗い替え方式'!$O$4=1,ROUNDUP((J14+$Q14)*$AH$4,-1),ROUNDUP(J14*$AH$4,-1)))</f>
        <v>490200</v>
      </c>
      <c r="AF14" s="154">
        <f>IF(K14="","",IF('5.手当・賞与配分・洗い替え方式'!$O$4=1,ROUNDUP((K14+$Q14)*$AH$4,-1),ROUNDUP(K14*$AH$4,-1)))</f>
        <v>483900</v>
      </c>
      <c r="AG14" s="154">
        <f>IF(L14="","",IF('5.手当・賞与配分・洗い替え方式'!$O$4=1,ROUNDUP((L14+$Q14)*$AH$4,-1),ROUNDUP(L14*$AH$4,-1)))</f>
        <v>477600</v>
      </c>
      <c r="AH14" s="154">
        <f>IF(M14="","",IF('5.手当・賞与配分・洗い替え方式'!$O$4=1,ROUNDUP((M14+$Q14)*$AH$4,-1),ROUNDUP(M14*$AH$4,-1)))</f>
        <v>471300</v>
      </c>
      <c r="AI14" s="166">
        <f>IF(N14="","",IF('5.手当・賞与配分・洗い替え方式'!$O$4=1,ROUNDUP((N14+$Q14)*$AH$4,-1),ROUNDUP(N14*$AH$4,-1)))</f>
        <v>465000</v>
      </c>
      <c r="AJ14" s="165">
        <f>IF(J14="","",IF('5.手当・賞与配分・洗い替え方式'!$O$4=1,ROUNDUP((J14+$Q14)*$AM$4,-1),ROUNDUP(J14*$AM$4,-1)))</f>
        <v>612750</v>
      </c>
      <c r="AK14" s="154">
        <f>IF(K14="","",IF('5.手当・賞与配分・洗い替え方式'!$O$4=1,ROUNDUP((K14+$Q14)*$AM$4,-1),ROUNDUP(K14*$AM$4,-1)))</f>
        <v>604880</v>
      </c>
      <c r="AL14" s="154">
        <f>IF(L14="","",IF('5.手当・賞与配分・洗い替え方式'!$O$4=1,ROUNDUP((L14+$Q14)*$AM$4,-1),ROUNDUP(L14*$AM$4,-1)))</f>
        <v>597000</v>
      </c>
      <c r="AM14" s="154">
        <f>IF(M14="","",IF('5.手当・賞与配分・洗い替え方式'!$O$4=1,ROUNDUP((M14+$Q14)*$AM$4,-1),ROUNDUP(M14*$AM$4,-1)))</f>
        <v>589130</v>
      </c>
      <c r="AN14" s="166">
        <f>IF(N14="","",IF('5.手当・賞与配分・洗い替え方式'!$O$4=1,ROUNDUP((N14+$Q14)*$AM$4,-1),ROUNDUP(N14*$AM$4,-1)))</f>
        <v>581250</v>
      </c>
      <c r="AO14" s="369">
        <f t="shared" si="16"/>
        <v>4338270</v>
      </c>
      <c r="AP14" s="77">
        <f t="shared" si="7"/>
        <v>4282580</v>
      </c>
      <c r="AQ14" s="77">
        <f t="shared" si="7"/>
        <v>4226760</v>
      </c>
      <c r="AR14" s="77">
        <f t="shared" si="7"/>
        <v>4171070</v>
      </c>
      <c r="AS14" s="164">
        <f t="shared" si="7"/>
        <v>4115250</v>
      </c>
    </row>
    <row r="15" spans="2:45" ht="18" customHeight="1">
      <c r="B15" s="140">
        <v>11</v>
      </c>
      <c r="C15" s="141" t="str">
        <f>IFERROR(VLOOKUP($B15,'3.サラリースケール'!$A$6:$E$38,5,0),"")</f>
        <v>L-3</v>
      </c>
      <c r="E15" s="156" t="str">
        <f t="shared" si="0"/>
        <v>J-1</v>
      </c>
      <c r="F15" s="105">
        <f t="shared" si="1"/>
        <v>10</v>
      </c>
      <c r="G15" s="105">
        <f t="shared" si="2"/>
        <v>10</v>
      </c>
      <c r="H15" s="105" t="str">
        <f t="shared" si="3"/>
        <v>J-1-10</v>
      </c>
      <c r="I15" s="149">
        <v>27</v>
      </c>
      <c r="J15" s="157">
        <f t="shared" si="8"/>
        <v>251400</v>
      </c>
      <c r="K15" s="131">
        <f t="shared" si="9"/>
        <v>248250</v>
      </c>
      <c r="L15" s="131">
        <f>IF($E15="","",INDEX('3.サラリースケール'!$R$5:$BH$38,MATCH($E15,'3.サラリースケール'!$R$5:$R$38,0),MATCH($I15,'3.サラリースケール'!$R$5:$BH$5,0)))</f>
        <v>245100</v>
      </c>
      <c r="M15" s="131">
        <f t="shared" si="10"/>
        <v>241950</v>
      </c>
      <c r="N15" s="368">
        <f t="shared" si="11"/>
        <v>238800</v>
      </c>
      <c r="O15" s="157">
        <f t="shared" si="12"/>
        <v>6300</v>
      </c>
      <c r="P15" s="368">
        <f t="shared" si="4"/>
        <v>3150</v>
      </c>
      <c r="Q15" s="158">
        <f>IF($L15="","",VLOOKUP($E15,'6.モデル年俸表の作成'!$C$7:$F$48,4,0))</f>
        <v>0</v>
      </c>
      <c r="R15" s="159">
        <f>IF($E15="","",IF($G15="","",VLOOKUP($E15,'5.手当・賞与配分・洗い替え方式'!$C$7:$L$48,8,0)))</f>
        <v>0.1</v>
      </c>
      <c r="S15" s="160">
        <f t="shared" si="13"/>
        <v>25140</v>
      </c>
      <c r="T15" s="160">
        <f t="shared" si="13"/>
        <v>24830</v>
      </c>
      <c r="U15" s="160">
        <f t="shared" si="13"/>
        <v>24510</v>
      </c>
      <c r="V15" s="160">
        <f t="shared" si="13"/>
        <v>24200</v>
      </c>
      <c r="W15" s="160">
        <f t="shared" si="13"/>
        <v>23880</v>
      </c>
      <c r="X15" s="164">
        <f t="shared" si="5"/>
        <v>13</v>
      </c>
      <c r="Y15" s="162">
        <f t="shared" si="14"/>
        <v>276540</v>
      </c>
      <c r="Z15" s="161">
        <f t="shared" si="6"/>
        <v>273080</v>
      </c>
      <c r="AA15" s="161">
        <f t="shared" si="6"/>
        <v>269610</v>
      </c>
      <c r="AB15" s="161">
        <f t="shared" si="6"/>
        <v>266150</v>
      </c>
      <c r="AC15" s="163">
        <f t="shared" si="6"/>
        <v>262680</v>
      </c>
      <c r="AD15" s="158">
        <f t="shared" si="15"/>
        <v>3235320</v>
      </c>
      <c r="AE15" s="165">
        <f>IF(J15="","",IF('5.手当・賞与配分・洗い替え方式'!$O$4=1,ROUNDUP((J15+$Q15)*$AH$4,-1),ROUNDUP(J15*$AH$4,-1)))</f>
        <v>502800</v>
      </c>
      <c r="AF15" s="154">
        <f>IF(K15="","",IF('5.手当・賞与配分・洗い替え方式'!$O$4=1,ROUNDUP((K15+$Q15)*$AH$4,-1),ROUNDUP(K15*$AH$4,-1)))</f>
        <v>496500</v>
      </c>
      <c r="AG15" s="154">
        <f>IF(L15="","",IF('5.手当・賞与配分・洗い替え方式'!$O$4=1,ROUNDUP((L15+$Q15)*$AH$4,-1),ROUNDUP(L15*$AH$4,-1)))</f>
        <v>490200</v>
      </c>
      <c r="AH15" s="154">
        <f>IF(M15="","",IF('5.手当・賞与配分・洗い替え方式'!$O$4=1,ROUNDUP((M15+$Q15)*$AH$4,-1),ROUNDUP(M15*$AH$4,-1)))</f>
        <v>483900</v>
      </c>
      <c r="AI15" s="166">
        <f>IF(N15="","",IF('5.手当・賞与配分・洗い替え方式'!$O$4=1,ROUNDUP((N15+$Q15)*$AH$4,-1),ROUNDUP(N15*$AH$4,-1)))</f>
        <v>477600</v>
      </c>
      <c r="AJ15" s="165">
        <f>IF(J15="","",IF('5.手当・賞与配分・洗い替え方式'!$O$4=1,ROUNDUP((J15+$Q15)*$AM$4,-1),ROUNDUP(J15*$AM$4,-1)))</f>
        <v>628500</v>
      </c>
      <c r="AK15" s="154">
        <f>IF(K15="","",IF('5.手当・賞与配分・洗い替え方式'!$O$4=1,ROUNDUP((K15+$Q15)*$AM$4,-1),ROUNDUP(K15*$AM$4,-1)))</f>
        <v>620630</v>
      </c>
      <c r="AL15" s="154">
        <f>IF(L15="","",IF('5.手当・賞与配分・洗い替え方式'!$O$4=1,ROUNDUP((L15+$Q15)*$AM$4,-1),ROUNDUP(L15*$AM$4,-1)))</f>
        <v>612750</v>
      </c>
      <c r="AM15" s="154">
        <f>IF(M15="","",IF('5.手当・賞与配分・洗い替え方式'!$O$4=1,ROUNDUP((M15+$Q15)*$AM$4,-1),ROUNDUP(M15*$AM$4,-1)))</f>
        <v>604880</v>
      </c>
      <c r="AN15" s="166">
        <f>IF(N15="","",IF('5.手当・賞与配分・洗い替え方式'!$O$4=1,ROUNDUP((N15+$Q15)*$AM$4,-1),ROUNDUP(N15*$AM$4,-1)))</f>
        <v>597000</v>
      </c>
      <c r="AO15" s="369">
        <f t="shared" si="16"/>
        <v>4449780</v>
      </c>
      <c r="AP15" s="77">
        <f t="shared" si="7"/>
        <v>4394090</v>
      </c>
      <c r="AQ15" s="77">
        <f t="shared" si="7"/>
        <v>4338270</v>
      </c>
      <c r="AR15" s="77">
        <f t="shared" si="7"/>
        <v>4282580</v>
      </c>
      <c r="AS15" s="164">
        <f t="shared" si="7"/>
        <v>4226760</v>
      </c>
    </row>
    <row r="16" spans="2:45" ht="18" customHeight="1">
      <c r="B16" s="140">
        <v>12</v>
      </c>
      <c r="C16" s="141" t="str">
        <f>IFERROR(VLOOKUP($B16,'3.サラリースケール'!$A$6:$E$38,5,0),"")</f>
        <v>L-4</v>
      </c>
      <c r="E16" s="156" t="str">
        <f t="shared" si="0"/>
        <v>J-1</v>
      </c>
      <c r="F16" s="105">
        <f t="shared" si="1"/>
        <v>11</v>
      </c>
      <c r="G16" s="105">
        <f t="shared" si="2"/>
        <v>11</v>
      </c>
      <c r="H16" s="105" t="str">
        <f t="shared" si="3"/>
        <v>J-1-11</v>
      </c>
      <c r="I16" s="149">
        <v>28</v>
      </c>
      <c r="J16" s="157">
        <f t="shared" si="8"/>
        <v>257700</v>
      </c>
      <c r="K16" s="131">
        <f t="shared" si="9"/>
        <v>254550</v>
      </c>
      <c r="L16" s="131">
        <f>IF($E16="","",INDEX('3.サラリースケール'!$R$5:$BH$38,MATCH($E16,'3.サラリースケール'!$R$5:$R$38,0),MATCH($I16,'3.サラリースケール'!$R$5:$BH$5,0)))</f>
        <v>251400</v>
      </c>
      <c r="M16" s="131">
        <f t="shared" si="10"/>
        <v>248250</v>
      </c>
      <c r="N16" s="368">
        <f t="shared" si="11"/>
        <v>245100</v>
      </c>
      <c r="O16" s="157">
        <f t="shared" si="12"/>
        <v>6300</v>
      </c>
      <c r="P16" s="368">
        <f t="shared" si="4"/>
        <v>3150</v>
      </c>
      <c r="Q16" s="158">
        <f>IF($L16="","",VLOOKUP($E16,'6.モデル年俸表の作成'!$C$7:$F$48,4,0))</f>
        <v>0</v>
      </c>
      <c r="R16" s="159">
        <f>IF($E16="","",IF($G16="","",VLOOKUP($E16,'5.手当・賞与配分・洗い替え方式'!$C$7:$L$48,8,0)))</f>
        <v>0.1</v>
      </c>
      <c r="S16" s="160">
        <f t="shared" si="13"/>
        <v>25770</v>
      </c>
      <c r="T16" s="160">
        <f t="shared" si="13"/>
        <v>25460</v>
      </c>
      <c r="U16" s="160">
        <f t="shared" si="13"/>
        <v>25140</v>
      </c>
      <c r="V16" s="160">
        <f t="shared" si="13"/>
        <v>24830</v>
      </c>
      <c r="W16" s="160">
        <f t="shared" si="13"/>
        <v>24510</v>
      </c>
      <c r="X16" s="164">
        <f t="shared" si="5"/>
        <v>13</v>
      </c>
      <c r="Y16" s="162">
        <f t="shared" si="14"/>
        <v>283470</v>
      </c>
      <c r="Z16" s="161">
        <f t="shared" si="6"/>
        <v>280010</v>
      </c>
      <c r="AA16" s="161">
        <f t="shared" si="6"/>
        <v>276540</v>
      </c>
      <c r="AB16" s="161">
        <f t="shared" si="6"/>
        <v>273080</v>
      </c>
      <c r="AC16" s="163">
        <f t="shared" si="6"/>
        <v>269610</v>
      </c>
      <c r="AD16" s="158">
        <f t="shared" si="15"/>
        <v>3318480</v>
      </c>
      <c r="AE16" s="165">
        <f>IF(J16="","",IF('5.手当・賞与配分・洗い替え方式'!$O$4=1,ROUNDUP((J16+$Q16)*$AH$4,-1),ROUNDUP(J16*$AH$4,-1)))</f>
        <v>515400</v>
      </c>
      <c r="AF16" s="154">
        <f>IF(K16="","",IF('5.手当・賞与配分・洗い替え方式'!$O$4=1,ROUNDUP((K16+$Q16)*$AH$4,-1),ROUNDUP(K16*$AH$4,-1)))</f>
        <v>509100</v>
      </c>
      <c r="AG16" s="154">
        <f>IF(L16="","",IF('5.手当・賞与配分・洗い替え方式'!$O$4=1,ROUNDUP((L16+$Q16)*$AH$4,-1),ROUNDUP(L16*$AH$4,-1)))</f>
        <v>502800</v>
      </c>
      <c r="AH16" s="154">
        <f>IF(M16="","",IF('5.手当・賞与配分・洗い替え方式'!$O$4=1,ROUNDUP((M16+$Q16)*$AH$4,-1),ROUNDUP(M16*$AH$4,-1)))</f>
        <v>496500</v>
      </c>
      <c r="AI16" s="166">
        <f>IF(N16="","",IF('5.手当・賞与配分・洗い替え方式'!$O$4=1,ROUNDUP((N16+$Q16)*$AH$4,-1),ROUNDUP(N16*$AH$4,-1)))</f>
        <v>490200</v>
      </c>
      <c r="AJ16" s="165">
        <f>IF(J16="","",IF('5.手当・賞与配分・洗い替え方式'!$O$4=1,ROUNDUP((J16+$Q16)*$AM$4,-1),ROUNDUP(J16*$AM$4,-1)))</f>
        <v>644250</v>
      </c>
      <c r="AK16" s="154">
        <f>IF(K16="","",IF('5.手当・賞与配分・洗い替え方式'!$O$4=1,ROUNDUP((K16+$Q16)*$AM$4,-1),ROUNDUP(K16*$AM$4,-1)))</f>
        <v>636380</v>
      </c>
      <c r="AL16" s="154">
        <f>IF(L16="","",IF('5.手当・賞与配分・洗い替え方式'!$O$4=1,ROUNDUP((L16+$Q16)*$AM$4,-1),ROUNDUP(L16*$AM$4,-1)))</f>
        <v>628500</v>
      </c>
      <c r="AM16" s="154">
        <f>IF(M16="","",IF('5.手当・賞与配分・洗い替え方式'!$O$4=1,ROUNDUP((M16+$Q16)*$AM$4,-1),ROUNDUP(M16*$AM$4,-1)))</f>
        <v>620630</v>
      </c>
      <c r="AN16" s="166">
        <f>IF(N16="","",IF('5.手当・賞与配分・洗い替え方式'!$O$4=1,ROUNDUP((N16+$Q16)*$AM$4,-1),ROUNDUP(N16*$AM$4,-1)))</f>
        <v>612750</v>
      </c>
      <c r="AO16" s="369">
        <f t="shared" si="16"/>
        <v>4561290</v>
      </c>
      <c r="AP16" s="77">
        <f t="shared" si="7"/>
        <v>4505600</v>
      </c>
      <c r="AQ16" s="77">
        <f t="shared" si="7"/>
        <v>4449780</v>
      </c>
      <c r="AR16" s="77">
        <f t="shared" si="7"/>
        <v>4394090</v>
      </c>
      <c r="AS16" s="164">
        <f t="shared" si="7"/>
        <v>4338270</v>
      </c>
    </row>
    <row r="17" spans="2:45" ht="18" customHeight="1">
      <c r="B17" s="140">
        <v>13</v>
      </c>
      <c r="C17" s="141" t="str">
        <f>IFERROR(VLOOKUP($B17,'3.サラリースケール'!$A$6:$E$38,5,0),"")</f>
        <v>S-1</v>
      </c>
      <c r="E17" s="156" t="str">
        <f t="shared" si="0"/>
        <v>J-1</v>
      </c>
      <c r="F17" s="105">
        <f t="shared" si="1"/>
        <v>12</v>
      </c>
      <c r="G17" s="105">
        <f t="shared" si="2"/>
        <v>12</v>
      </c>
      <c r="H17" s="105" t="str">
        <f t="shared" si="3"/>
        <v>J-1-12</v>
      </c>
      <c r="I17" s="149">
        <v>29</v>
      </c>
      <c r="J17" s="157">
        <f t="shared" si="8"/>
        <v>264000</v>
      </c>
      <c r="K17" s="131">
        <f t="shared" si="9"/>
        <v>260850</v>
      </c>
      <c r="L17" s="131">
        <f>IF($E17="","",INDEX('3.サラリースケール'!$R$5:$BH$38,MATCH($E17,'3.サラリースケール'!$R$5:$R$38,0),MATCH($I17,'3.サラリースケール'!$R$5:$BH$5,0)))</f>
        <v>257700</v>
      </c>
      <c r="M17" s="131">
        <f t="shared" si="10"/>
        <v>254550</v>
      </c>
      <c r="N17" s="368">
        <f t="shared" si="11"/>
        <v>251400</v>
      </c>
      <c r="O17" s="157">
        <f t="shared" si="12"/>
        <v>6300</v>
      </c>
      <c r="P17" s="368">
        <f t="shared" si="4"/>
        <v>3150</v>
      </c>
      <c r="Q17" s="158">
        <f>IF($L17="","",VLOOKUP($E17,'6.モデル年俸表の作成'!$C$7:$F$48,4,0))</f>
        <v>0</v>
      </c>
      <c r="R17" s="159">
        <f>IF($E17="","",IF($G17="","",VLOOKUP($E17,'5.手当・賞与配分・洗い替え方式'!$C$7:$L$48,8,0)))</f>
        <v>0.1</v>
      </c>
      <c r="S17" s="160">
        <f t="shared" si="13"/>
        <v>26400</v>
      </c>
      <c r="T17" s="160">
        <f t="shared" si="13"/>
        <v>26090</v>
      </c>
      <c r="U17" s="160">
        <f t="shared" si="13"/>
        <v>25770</v>
      </c>
      <c r="V17" s="160">
        <f t="shared" si="13"/>
        <v>25460</v>
      </c>
      <c r="W17" s="160">
        <f t="shared" si="13"/>
        <v>25140</v>
      </c>
      <c r="X17" s="164">
        <f t="shared" si="5"/>
        <v>13</v>
      </c>
      <c r="Y17" s="162">
        <f t="shared" si="14"/>
        <v>290400</v>
      </c>
      <c r="Z17" s="161">
        <f t="shared" si="6"/>
        <v>286940</v>
      </c>
      <c r="AA17" s="161">
        <f t="shared" si="6"/>
        <v>283470</v>
      </c>
      <c r="AB17" s="161">
        <f t="shared" si="6"/>
        <v>280010</v>
      </c>
      <c r="AC17" s="163">
        <f t="shared" si="6"/>
        <v>276540</v>
      </c>
      <c r="AD17" s="158">
        <f t="shared" si="15"/>
        <v>3401640</v>
      </c>
      <c r="AE17" s="165">
        <f>IF(J17="","",IF('5.手当・賞与配分・洗い替え方式'!$O$4=1,ROUNDUP((J17+$Q17)*$AH$4,-1),ROUNDUP(J17*$AH$4,-1)))</f>
        <v>528000</v>
      </c>
      <c r="AF17" s="154">
        <f>IF(K17="","",IF('5.手当・賞与配分・洗い替え方式'!$O$4=1,ROUNDUP((K17+$Q17)*$AH$4,-1),ROUNDUP(K17*$AH$4,-1)))</f>
        <v>521700</v>
      </c>
      <c r="AG17" s="154">
        <f>IF(L17="","",IF('5.手当・賞与配分・洗い替え方式'!$O$4=1,ROUNDUP((L17+$Q17)*$AH$4,-1),ROUNDUP(L17*$AH$4,-1)))</f>
        <v>515400</v>
      </c>
      <c r="AH17" s="154">
        <f>IF(M17="","",IF('5.手当・賞与配分・洗い替え方式'!$O$4=1,ROUNDUP((M17+$Q17)*$AH$4,-1),ROUNDUP(M17*$AH$4,-1)))</f>
        <v>509100</v>
      </c>
      <c r="AI17" s="166">
        <f>IF(N17="","",IF('5.手当・賞与配分・洗い替え方式'!$O$4=1,ROUNDUP((N17+$Q17)*$AH$4,-1),ROUNDUP(N17*$AH$4,-1)))</f>
        <v>502800</v>
      </c>
      <c r="AJ17" s="165">
        <f>IF(J17="","",IF('5.手当・賞与配分・洗い替え方式'!$O$4=1,ROUNDUP((J17+$Q17)*$AM$4,-1),ROUNDUP(J17*$AM$4,-1)))</f>
        <v>660000</v>
      </c>
      <c r="AK17" s="154">
        <f>IF(K17="","",IF('5.手当・賞与配分・洗い替え方式'!$O$4=1,ROUNDUP((K17+$Q17)*$AM$4,-1),ROUNDUP(K17*$AM$4,-1)))</f>
        <v>652130</v>
      </c>
      <c r="AL17" s="154">
        <f>IF(L17="","",IF('5.手当・賞与配分・洗い替え方式'!$O$4=1,ROUNDUP((L17+$Q17)*$AM$4,-1),ROUNDUP(L17*$AM$4,-1)))</f>
        <v>644250</v>
      </c>
      <c r="AM17" s="154">
        <f>IF(M17="","",IF('5.手当・賞与配分・洗い替え方式'!$O$4=1,ROUNDUP((M17+$Q17)*$AM$4,-1),ROUNDUP(M17*$AM$4,-1)))</f>
        <v>636380</v>
      </c>
      <c r="AN17" s="166">
        <f>IF(N17="","",IF('5.手当・賞与配分・洗い替え方式'!$O$4=1,ROUNDUP((N17+$Q17)*$AM$4,-1),ROUNDUP(N17*$AM$4,-1)))</f>
        <v>628500</v>
      </c>
      <c r="AO17" s="369">
        <f t="shared" si="16"/>
        <v>4672800</v>
      </c>
      <c r="AP17" s="77">
        <f t="shared" si="7"/>
        <v>4617110</v>
      </c>
      <c r="AQ17" s="77">
        <f t="shared" si="7"/>
        <v>4561290</v>
      </c>
      <c r="AR17" s="77">
        <f t="shared" si="7"/>
        <v>4505600</v>
      </c>
      <c r="AS17" s="164">
        <f t="shared" si="7"/>
        <v>4449780</v>
      </c>
    </row>
    <row r="18" spans="2:45" ht="18" customHeight="1">
      <c r="B18" s="140">
        <v>14</v>
      </c>
      <c r="C18" s="141" t="str">
        <f>IFERROR(VLOOKUP($B18,'3.サラリースケール'!$A$6:$E$38,5,0),"")</f>
        <v>S-2</v>
      </c>
      <c r="E18" s="156" t="str">
        <f t="shared" si="0"/>
        <v>J-1</v>
      </c>
      <c r="F18" s="105">
        <f t="shared" si="1"/>
        <v>13</v>
      </c>
      <c r="G18" s="105">
        <f t="shared" si="2"/>
        <v>13</v>
      </c>
      <c r="H18" s="105" t="str">
        <f t="shared" si="3"/>
        <v>J-1-13</v>
      </c>
      <c r="I18" s="149">
        <v>30</v>
      </c>
      <c r="J18" s="157">
        <f t="shared" si="8"/>
        <v>270300</v>
      </c>
      <c r="K18" s="131">
        <f t="shared" si="9"/>
        <v>267150</v>
      </c>
      <c r="L18" s="131">
        <f>IF($E18="","",INDEX('3.サラリースケール'!$R$5:$BH$38,MATCH($E18,'3.サラリースケール'!$R$5:$R$38,0),MATCH($I18,'3.サラリースケール'!$R$5:$BH$5,0)))</f>
        <v>264000</v>
      </c>
      <c r="M18" s="131">
        <f t="shared" si="10"/>
        <v>260850</v>
      </c>
      <c r="N18" s="368">
        <f t="shared" si="11"/>
        <v>257700</v>
      </c>
      <c r="O18" s="157">
        <f t="shared" si="12"/>
        <v>6300</v>
      </c>
      <c r="P18" s="368">
        <f t="shared" si="4"/>
        <v>3150</v>
      </c>
      <c r="Q18" s="158">
        <f>IF($L18="","",VLOOKUP($E18,'6.モデル年俸表の作成'!$C$7:$F$48,4,0))</f>
        <v>0</v>
      </c>
      <c r="R18" s="159">
        <f>IF($E18="","",IF($G18="","",VLOOKUP($E18,'5.手当・賞与配分・洗い替え方式'!$C$7:$L$48,8,0)))</f>
        <v>0.1</v>
      </c>
      <c r="S18" s="160">
        <f t="shared" si="13"/>
        <v>27030</v>
      </c>
      <c r="T18" s="160">
        <f t="shared" si="13"/>
        <v>26720</v>
      </c>
      <c r="U18" s="160">
        <f t="shared" si="13"/>
        <v>26400</v>
      </c>
      <c r="V18" s="160">
        <f t="shared" si="13"/>
        <v>26090</v>
      </c>
      <c r="W18" s="160">
        <f t="shared" si="13"/>
        <v>25770</v>
      </c>
      <c r="X18" s="164">
        <f t="shared" si="5"/>
        <v>13</v>
      </c>
      <c r="Y18" s="162">
        <f t="shared" si="14"/>
        <v>297330</v>
      </c>
      <c r="Z18" s="161">
        <f t="shared" si="6"/>
        <v>293870</v>
      </c>
      <c r="AA18" s="161">
        <f t="shared" si="6"/>
        <v>290400</v>
      </c>
      <c r="AB18" s="161">
        <f t="shared" si="6"/>
        <v>286940</v>
      </c>
      <c r="AC18" s="163">
        <f t="shared" si="6"/>
        <v>283470</v>
      </c>
      <c r="AD18" s="158">
        <f t="shared" si="15"/>
        <v>3484800</v>
      </c>
      <c r="AE18" s="165">
        <f>IF(J18="","",IF('5.手当・賞与配分・洗い替え方式'!$O$4=1,ROUNDUP((J18+$Q18)*$AH$4,-1),ROUNDUP(J18*$AH$4,-1)))</f>
        <v>540600</v>
      </c>
      <c r="AF18" s="154">
        <f>IF(K18="","",IF('5.手当・賞与配分・洗い替え方式'!$O$4=1,ROUNDUP((K18+$Q18)*$AH$4,-1),ROUNDUP(K18*$AH$4,-1)))</f>
        <v>534300</v>
      </c>
      <c r="AG18" s="154">
        <f>IF(L18="","",IF('5.手当・賞与配分・洗い替え方式'!$O$4=1,ROUNDUP((L18+$Q18)*$AH$4,-1),ROUNDUP(L18*$AH$4,-1)))</f>
        <v>528000</v>
      </c>
      <c r="AH18" s="154">
        <f>IF(M18="","",IF('5.手当・賞与配分・洗い替え方式'!$O$4=1,ROUNDUP((M18+$Q18)*$AH$4,-1),ROUNDUP(M18*$AH$4,-1)))</f>
        <v>521700</v>
      </c>
      <c r="AI18" s="166">
        <f>IF(N18="","",IF('5.手当・賞与配分・洗い替え方式'!$O$4=1,ROUNDUP((N18+$Q18)*$AH$4,-1),ROUNDUP(N18*$AH$4,-1)))</f>
        <v>515400</v>
      </c>
      <c r="AJ18" s="165">
        <f>IF(J18="","",IF('5.手当・賞与配分・洗い替え方式'!$O$4=1,ROUNDUP((J18+$Q18)*$AM$4,-1),ROUNDUP(J18*$AM$4,-1)))</f>
        <v>675750</v>
      </c>
      <c r="AK18" s="154">
        <f>IF(K18="","",IF('5.手当・賞与配分・洗い替え方式'!$O$4=1,ROUNDUP((K18+$Q18)*$AM$4,-1),ROUNDUP(K18*$AM$4,-1)))</f>
        <v>667880</v>
      </c>
      <c r="AL18" s="154">
        <f>IF(L18="","",IF('5.手当・賞与配分・洗い替え方式'!$O$4=1,ROUNDUP((L18+$Q18)*$AM$4,-1),ROUNDUP(L18*$AM$4,-1)))</f>
        <v>660000</v>
      </c>
      <c r="AM18" s="154">
        <f>IF(M18="","",IF('5.手当・賞与配分・洗い替え方式'!$O$4=1,ROUNDUP((M18+$Q18)*$AM$4,-1),ROUNDUP(M18*$AM$4,-1)))</f>
        <v>652130</v>
      </c>
      <c r="AN18" s="166">
        <f>IF(N18="","",IF('5.手当・賞与配分・洗い替え方式'!$O$4=1,ROUNDUP((N18+$Q18)*$AM$4,-1),ROUNDUP(N18*$AM$4,-1)))</f>
        <v>644250</v>
      </c>
      <c r="AO18" s="369">
        <f t="shared" si="16"/>
        <v>4784310</v>
      </c>
      <c r="AP18" s="77">
        <f t="shared" si="7"/>
        <v>4728620</v>
      </c>
      <c r="AQ18" s="77">
        <f t="shared" si="7"/>
        <v>4672800</v>
      </c>
      <c r="AR18" s="77">
        <f t="shared" si="7"/>
        <v>4617110</v>
      </c>
      <c r="AS18" s="164">
        <f t="shared" si="7"/>
        <v>4561290</v>
      </c>
    </row>
    <row r="19" spans="2:45" ht="18" customHeight="1">
      <c r="B19" s="140">
        <v>15</v>
      </c>
      <c r="C19" s="141" t="str">
        <f>IFERROR(VLOOKUP($B19,'3.サラリースケール'!$A$6:$E$38,5,0),"")</f>
        <v>S-3</v>
      </c>
      <c r="E19" s="156" t="str">
        <f t="shared" si="0"/>
        <v>J-1</v>
      </c>
      <c r="F19" s="105">
        <f t="shared" si="1"/>
        <v>14</v>
      </c>
      <c r="G19" s="105">
        <f t="shared" si="2"/>
        <v>14</v>
      </c>
      <c r="H19" s="105" t="str">
        <f t="shared" si="3"/>
        <v>J-1-14</v>
      </c>
      <c r="I19" s="149">
        <v>31</v>
      </c>
      <c r="J19" s="157">
        <f t="shared" si="8"/>
        <v>276600</v>
      </c>
      <c r="K19" s="131">
        <f t="shared" si="9"/>
        <v>273450</v>
      </c>
      <c r="L19" s="131">
        <f>IF($E19="","",INDEX('3.サラリースケール'!$R$5:$BH$38,MATCH($E19,'3.サラリースケール'!$R$5:$R$38,0),MATCH($I19,'3.サラリースケール'!$R$5:$BH$5,0)))</f>
        <v>270300</v>
      </c>
      <c r="M19" s="131">
        <f t="shared" si="10"/>
        <v>267150</v>
      </c>
      <c r="N19" s="368">
        <f t="shared" si="11"/>
        <v>264000</v>
      </c>
      <c r="O19" s="157">
        <f t="shared" si="12"/>
        <v>6300</v>
      </c>
      <c r="P19" s="368">
        <f t="shared" si="4"/>
        <v>3150</v>
      </c>
      <c r="Q19" s="158">
        <f>IF($L19="","",VLOOKUP($E19,'6.モデル年俸表の作成'!$C$7:$F$48,4,0))</f>
        <v>0</v>
      </c>
      <c r="R19" s="159">
        <f>IF($E19="","",IF($G19="","",VLOOKUP($E19,'5.手当・賞与配分・洗い替え方式'!$C$7:$L$48,8,0)))</f>
        <v>0.1</v>
      </c>
      <c r="S19" s="160">
        <f t="shared" si="13"/>
        <v>27660</v>
      </c>
      <c r="T19" s="160">
        <f t="shared" si="13"/>
        <v>27350</v>
      </c>
      <c r="U19" s="160">
        <f t="shared" si="13"/>
        <v>27030</v>
      </c>
      <c r="V19" s="160">
        <f t="shared" si="13"/>
        <v>26720</v>
      </c>
      <c r="W19" s="160">
        <f t="shared" si="13"/>
        <v>26400</v>
      </c>
      <c r="X19" s="164">
        <f t="shared" si="5"/>
        <v>13</v>
      </c>
      <c r="Y19" s="162">
        <f t="shared" si="14"/>
        <v>304260</v>
      </c>
      <c r="Z19" s="161">
        <f t="shared" si="6"/>
        <v>300800</v>
      </c>
      <c r="AA19" s="161">
        <f t="shared" si="6"/>
        <v>297330</v>
      </c>
      <c r="AB19" s="161">
        <f t="shared" si="6"/>
        <v>293870</v>
      </c>
      <c r="AC19" s="163">
        <f t="shared" si="6"/>
        <v>290400</v>
      </c>
      <c r="AD19" s="158">
        <f t="shared" si="15"/>
        <v>3567960</v>
      </c>
      <c r="AE19" s="165">
        <f>IF(J19="","",IF('5.手当・賞与配分・洗い替え方式'!$O$4=1,ROUNDUP((J19+$Q19)*$AH$4,-1),ROUNDUP(J19*$AH$4,-1)))</f>
        <v>553200</v>
      </c>
      <c r="AF19" s="154">
        <f>IF(K19="","",IF('5.手当・賞与配分・洗い替え方式'!$O$4=1,ROUNDUP((K19+$Q19)*$AH$4,-1),ROUNDUP(K19*$AH$4,-1)))</f>
        <v>546900</v>
      </c>
      <c r="AG19" s="154">
        <f>IF(L19="","",IF('5.手当・賞与配分・洗い替え方式'!$O$4=1,ROUNDUP((L19+$Q19)*$AH$4,-1),ROUNDUP(L19*$AH$4,-1)))</f>
        <v>540600</v>
      </c>
      <c r="AH19" s="154">
        <f>IF(M19="","",IF('5.手当・賞与配分・洗い替え方式'!$O$4=1,ROUNDUP((M19+$Q19)*$AH$4,-1),ROUNDUP(M19*$AH$4,-1)))</f>
        <v>534300</v>
      </c>
      <c r="AI19" s="166">
        <f>IF(N19="","",IF('5.手当・賞与配分・洗い替え方式'!$O$4=1,ROUNDUP((N19+$Q19)*$AH$4,-1),ROUNDUP(N19*$AH$4,-1)))</f>
        <v>528000</v>
      </c>
      <c r="AJ19" s="165">
        <f>IF(J19="","",IF('5.手当・賞与配分・洗い替え方式'!$O$4=1,ROUNDUP((J19+$Q19)*$AM$4,-1),ROUNDUP(J19*$AM$4,-1)))</f>
        <v>691500</v>
      </c>
      <c r="AK19" s="154">
        <f>IF(K19="","",IF('5.手当・賞与配分・洗い替え方式'!$O$4=1,ROUNDUP((K19+$Q19)*$AM$4,-1),ROUNDUP(K19*$AM$4,-1)))</f>
        <v>683630</v>
      </c>
      <c r="AL19" s="154">
        <f>IF(L19="","",IF('5.手当・賞与配分・洗い替え方式'!$O$4=1,ROUNDUP((L19+$Q19)*$AM$4,-1),ROUNDUP(L19*$AM$4,-1)))</f>
        <v>675750</v>
      </c>
      <c r="AM19" s="154">
        <f>IF(M19="","",IF('5.手当・賞与配分・洗い替え方式'!$O$4=1,ROUNDUP((M19+$Q19)*$AM$4,-1),ROUNDUP(M19*$AM$4,-1)))</f>
        <v>667880</v>
      </c>
      <c r="AN19" s="166">
        <f>IF(N19="","",IF('5.手当・賞与配分・洗い替え方式'!$O$4=1,ROUNDUP((N19+$Q19)*$AM$4,-1),ROUNDUP(N19*$AM$4,-1)))</f>
        <v>660000</v>
      </c>
      <c r="AO19" s="369">
        <f t="shared" si="16"/>
        <v>4895820</v>
      </c>
      <c r="AP19" s="77">
        <f t="shared" si="7"/>
        <v>4840130</v>
      </c>
      <c r="AQ19" s="77">
        <f t="shared" si="7"/>
        <v>4784310</v>
      </c>
      <c r="AR19" s="77">
        <f t="shared" si="7"/>
        <v>4728620</v>
      </c>
      <c r="AS19" s="164">
        <f t="shared" si="7"/>
        <v>4672800</v>
      </c>
    </row>
    <row r="20" spans="2:45" ht="18" customHeight="1">
      <c r="B20" s="140">
        <v>16</v>
      </c>
      <c r="C20" s="141" t="str">
        <f>IFERROR(VLOOKUP($B20,'3.サラリースケール'!$A$6:$E$38,5,0),"")</f>
        <v>S-4</v>
      </c>
      <c r="E20" s="156" t="str">
        <f t="shared" si="0"/>
        <v>J-1</v>
      </c>
      <c r="F20" s="105">
        <f t="shared" si="1"/>
        <v>15</v>
      </c>
      <c r="G20" s="105">
        <f t="shared" si="2"/>
        <v>15</v>
      </c>
      <c r="H20" s="105" t="str">
        <f t="shared" si="3"/>
        <v>J-1-15</v>
      </c>
      <c r="I20" s="149">
        <v>32</v>
      </c>
      <c r="J20" s="157">
        <f t="shared" si="8"/>
        <v>282900</v>
      </c>
      <c r="K20" s="131">
        <f t="shared" si="9"/>
        <v>279750</v>
      </c>
      <c r="L20" s="131">
        <f>IF($E20="","",INDEX('3.サラリースケール'!$R$5:$BH$38,MATCH($E20,'3.サラリースケール'!$R$5:$R$38,0),MATCH($I20,'3.サラリースケール'!$R$5:$BH$5,0)))</f>
        <v>276600</v>
      </c>
      <c r="M20" s="131">
        <f t="shared" si="10"/>
        <v>273450</v>
      </c>
      <c r="N20" s="368">
        <f t="shared" si="11"/>
        <v>270300</v>
      </c>
      <c r="O20" s="157">
        <f t="shared" si="12"/>
        <v>6300</v>
      </c>
      <c r="P20" s="368">
        <f t="shared" si="4"/>
        <v>3150</v>
      </c>
      <c r="Q20" s="158">
        <f>IF($L20="","",VLOOKUP($E20,'6.モデル年俸表の作成'!$C$7:$F$48,4,0))</f>
        <v>0</v>
      </c>
      <c r="R20" s="159">
        <f>IF($E20="","",IF($G20="","",VLOOKUP($E20,'5.手当・賞与配分・洗い替え方式'!$C$7:$L$48,8,0)))</f>
        <v>0.1</v>
      </c>
      <c r="S20" s="160">
        <f t="shared" si="13"/>
        <v>28290</v>
      </c>
      <c r="T20" s="160">
        <f t="shared" si="13"/>
        <v>27980</v>
      </c>
      <c r="U20" s="160">
        <f t="shared" si="13"/>
        <v>27660</v>
      </c>
      <c r="V20" s="160">
        <f t="shared" si="13"/>
        <v>27350</v>
      </c>
      <c r="W20" s="160">
        <f t="shared" si="13"/>
        <v>27030</v>
      </c>
      <c r="X20" s="164">
        <f t="shared" si="5"/>
        <v>13</v>
      </c>
      <c r="Y20" s="162">
        <f t="shared" si="14"/>
        <v>311190</v>
      </c>
      <c r="Z20" s="161">
        <f t="shared" si="6"/>
        <v>307730</v>
      </c>
      <c r="AA20" s="161">
        <f t="shared" si="6"/>
        <v>304260</v>
      </c>
      <c r="AB20" s="161">
        <f t="shared" si="6"/>
        <v>300800</v>
      </c>
      <c r="AC20" s="163">
        <f t="shared" si="6"/>
        <v>297330</v>
      </c>
      <c r="AD20" s="158">
        <f t="shared" si="15"/>
        <v>3651120</v>
      </c>
      <c r="AE20" s="165">
        <f>IF(J20="","",IF('5.手当・賞与配分・洗い替え方式'!$O$4=1,ROUNDUP((J20+$Q20)*$AH$4,-1),ROUNDUP(J20*$AH$4,-1)))</f>
        <v>565800</v>
      </c>
      <c r="AF20" s="154">
        <f>IF(K20="","",IF('5.手当・賞与配分・洗い替え方式'!$O$4=1,ROUNDUP((K20+$Q20)*$AH$4,-1),ROUNDUP(K20*$AH$4,-1)))</f>
        <v>559500</v>
      </c>
      <c r="AG20" s="154">
        <f>IF(L20="","",IF('5.手当・賞与配分・洗い替え方式'!$O$4=1,ROUNDUP((L20+$Q20)*$AH$4,-1),ROUNDUP(L20*$AH$4,-1)))</f>
        <v>553200</v>
      </c>
      <c r="AH20" s="154">
        <f>IF(M20="","",IF('5.手当・賞与配分・洗い替え方式'!$O$4=1,ROUNDUP((M20+$Q20)*$AH$4,-1),ROUNDUP(M20*$AH$4,-1)))</f>
        <v>546900</v>
      </c>
      <c r="AI20" s="166">
        <f>IF(N20="","",IF('5.手当・賞与配分・洗い替え方式'!$O$4=1,ROUNDUP((N20+$Q20)*$AH$4,-1),ROUNDUP(N20*$AH$4,-1)))</f>
        <v>540600</v>
      </c>
      <c r="AJ20" s="165">
        <f>IF(J20="","",IF('5.手当・賞与配分・洗い替え方式'!$O$4=1,ROUNDUP((J20+$Q20)*$AM$4,-1),ROUNDUP(J20*$AM$4,-1)))</f>
        <v>707250</v>
      </c>
      <c r="AK20" s="154">
        <f>IF(K20="","",IF('5.手当・賞与配分・洗い替え方式'!$O$4=1,ROUNDUP((K20+$Q20)*$AM$4,-1),ROUNDUP(K20*$AM$4,-1)))</f>
        <v>699380</v>
      </c>
      <c r="AL20" s="154">
        <f>IF(L20="","",IF('5.手当・賞与配分・洗い替え方式'!$O$4=1,ROUNDUP((L20+$Q20)*$AM$4,-1),ROUNDUP(L20*$AM$4,-1)))</f>
        <v>691500</v>
      </c>
      <c r="AM20" s="154">
        <f>IF(M20="","",IF('5.手当・賞与配分・洗い替え方式'!$O$4=1,ROUNDUP((M20+$Q20)*$AM$4,-1),ROUNDUP(M20*$AM$4,-1)))</f>
        <v>683630</v>
      </c>
      <c r="AN20" s="166">
        <f>IF(N20="","",IF('5.手当・賞与配分・洗い替え方式'!$O$4=1,ROUNDUP((N20+$Q20)*$AM$4,-1),ROUNDUP(N20*$AM$4,-1)))</f>
        <v>675750</v>
      </c>
      <c r="AO20" s="369">
        <f t="shared" si="16"/>
        <v>5007330</v>
      </c>
      <c r="AP20" s="77">
        <f t="shared" si="7"/>
        <v>4951640</v>
      </c>
      <c r="AQ20" s="77">
        <f t="shared" si="7"/>
        <v>4895820</v>
      </c>
      <c r="AR20" s="77">
        <f t="shared" si="7"/>
        <v>4840130</v>
      </c>
      <c r="AS20" s="164">
        <f t="shared" si="7"/>
        <v>4784310</v>
      </c>
    </row>
    <row r="21" spans="2:45" ht="18" customHeight="1">
      <c r="B21" s="140">
        <v>17</v>
      </c>
      <c r="C21" s="141" t="str">
        <f>IFERROR(VLOOKUP($B21,'3.サラリースケール'!$A$6:$E$38,5,0),"")</f>
        <v>S-5</v>
      </c>
      <c r="E21" s="156" t="str">
        <f t="shared" si="0"/>
        <v>J-1</v>
      </c>
      <c r="F21" s="105">
        <f t="shared" si="1"/>
        <v>16</v>
      </c>
      <c r="G21" s="105">
        <f t="shared" si="2"/>
        <v>16</v>
      </c>
      <c r="H21" s="105" t="str">
        <f t="shared" si="3"/>
        <v>J-1-16</v>
      </c>
      <c r="I21" s="149">
        <v>33</v>
      </c>
      <c r="J21" s="157">
        <f t="shared" si="8"/>
        <v>289200</v>
      </c>
      <c r="K21" s="131">
        <f t="shared" si="9"/>
        <v>286050</v>
      </c>
      <c r="L21" s="131">
        <f>IF($E21="","",INDEX('3.サラリースケール'!$R$5:$BH$38,MATCH($E21,'3.サラリースケール'!$R$5:$R$38,0),MATCH($I21,'3.サラリースケール'!$R$5:$BH$5,0)))</f>
        <v>282900</v>
      </c>
      <c r="M21" s="131">
        <f t="shared" si="10"/>
        <v>279750</v>
      </c>
      <c r="N21" s="368">
        <f t="shared" si="11"/>
        <v>276600</v>
      </c>
      <c r="O21" s="157">
        <f t="shared" si="12"/>
        <v>6300</v>
      </c>
      <c r="P21" s="368">
        <f t="shared" si="4"/>
        <v>3150</v>
      </c>
      <c r="Q21" s="158">
        <f>IF($L21="","",VLOOKUP($E21,'6.モデル年俸表の作成'!$C$7:$F$48,4,0))</f>
        <v>0</v>
      </c>
      <c r="R21" s="159">
        <f>IF($E21="","",IF($G21="","",VLOOKUP($E21,'5.手当・賞与配分・洗い替え方式'!$C$7:$L$48,8,0)))</f>
        <v>0.1</v>
      </c>
      <c r="S21" s="160">
        <f t="shared" si="13"/>
        <v>28920</v>
      </c>
      <c r="T21" s="160">
        <f t="shared" si="13"/>
        <v>28610</v>
      </c>
      <c r="U21" s="160">
        <f t="shared" si="13"/>
        <v>28290</v>
      </c>
      <c r="V21" s="160">
        <f t="shared" si="13"/>
        <v>27980</v>
      </c>
      <c r="W21" s="160">
        <f t="shared" si="13"/>
        <v>27660</v>
      </c>
      <c r="X21" s="164">
        <f t="shared" si="5"/>
        <v>13</v>
      </c>
      <c r="Y21" s="162">
        <f t="shared" si="14"/>
        <v>318120</v>
      </c>
      <c r="Z21" s="161">
        <f t="shared" si="6"/>
        <v>314660</v>
      </c>
      <c r="AA21" s="161">
        <f t="shared" si="6"/>
        <v>311190</v>
      </c>
      <c r="AB21" s="161">
        <f t="shared" si="6"/>
        <v>307730</v>
      </c>
      <c r="AC21" s="163">
        <f t="shared" si="6"/>
        <v>304260</v>
      </c>
      <c r="AD21" s="158">
        <f t="shared" si="15"/>
        <v>3734280</v>
      </c>
      <c r="AE21" s="165">
        <f>IF(J21="","",IF('5.手当・賞与配分・洗い替え方式'!$O$4=1,ROUNDUP((J21+$Q21)*$AH$4,-1),ROUNDUP(J21*$AH$4,-1)))</f>
        <v>578400</v>
      </c>
      <c r="AF21" s="154">
        <f>IF(K21="","",IF('5.手当・賞与配分・洗い替え方式'!$O$4=1,ROUNDUP((K21+$Q21)*$AH$4,-1),ROUNDUP(K21*$AH$4,-1)))</f>
        <v>572100</v>
      </c>
      <c r="AG21" s="154">
        <f>IF(L21="","",IF('5.手当・賞与配分・洗い替え方式'!$O$4=1,ROUNDUP((L21+$Q21)*$AH$4,-1),ROUNDUP(L21*$AH$4,-1)))</f>
        <v>565800</v>
      </c>
      <c r="AH21" s="154">
        <f>IF(M21="","",IF('5.手当・賞与配分・洗い替え方式'!$O$4=1,ROUNDUP((M21+$Q21)*$AH$4,-1),ROUNDUP(M21*$AH$4,-1)))</f>
        <v>559500</v>
      </c>
      <c r="AI21" s="166">
        <f>IF(N21="","",IF('5.手当・賞与配分・洗い替え方式'!$O$4=1,ROUNDUP((N21+$Q21)*$AH$4,-1),ROUNDUP(N21*$AH$4,-1)))</f>
        <v>553200</v>
      </c>
      <c r="AJ21" s="165">
        <f>IF(J21="","",IF('5.手当・賞与配分・洗い替え方式'!$O$4=1,ROUNDUP((J21+$Q21)*$AM$4,-1),ROUNDUP(J21*$AM$4,-1)))</f>
        <v>723000</v>
      </c>
      <c r="AK21" s="154">
        <f>IF(K21="","",IF('5.手当・賞与配分・洗い替え方式'!$O$4=1,ROUNDUP((K21+$Q21)*$AM$4,-1),ROUNDUP(K21*$AM$4,-1)))</f>
        <v>715130</v>
      </c>
      <c r="AL21" s="154">
        <f>IF(L21="","",IF('5.手当・賞与配分・洗い替え方式'!$O$4=1,ROUNDUP((L21+$Q21)*$AM$4,-1),ROUNDUP(L21*$AM$4,-1)))</f>
        <v>707250</v>
      </c>
      <c r="AM21" s="154">
        <f>IF(M21="","",IF('5.手当・賞与配分・洗い替え方式'!$O$4=1,ROUNDUP((M21+$Q21)*$AM$4,-1),ROUNDUP(M21*$AM$4,-1)))</f>
        <v>699380</v>
      </c>
      <c r="AN21" s="166">
        <f>IF(N21="","",IF('5.手当・賞与配分・洗い替え方式'!$O$4=1,ROUNDUP((N21+$Q21)*$AM$4,-1),ROUNDUP(N21*$AM$4,-1)))</f>
        <v>691500</v>
      </c>
      <c r="AO21" s="369">
        <f t="shared" si="16"/>
        <v>5118840</v>
      </c>
      <c r="AP21" s="77">
        <f t="shared" si="7"/>
        <v>5063150</v>
      </c>
      <c r="AQ21" s="77">
        <f t="shared" si="7"/>
        <v>5007330</v>
      </c>
      <c r="AR21" s="77">
        <f t="shared" si="7"/>
        <v>4951640</v>
      </c>
      <c r="AS21" s="164">
        <f t="shared" si="7"/>
        <v>4895820</v>
      </c>
    </row>
    <row r="22" spans="2:45" ht="18" customHeight="1">
      <c r="B22" s="140">
        <v>18</v>
      </c>
      <c r="C22" s="141" t="str">
        <f>IFERROR(VLOOKUP($B22,'3.サラリースケール'!$A$6:$E$38,5,0),"")</f>
        <v>M-1</v>
      </c>
      <c r="E22" s="156" t="str">
        <f t="shared" si="0"/>
        <v>J-1</v>
      </c>
      <c r="F22" s="105">
        <f t="shared" si="1"/>
        <v>17</v>
      </c>
      <c r="G22" s="105">
        <f t="shared" si="2"/>
        <v>17</v>
      </c>
      <c r="H22" s="105" t="str">
        <f t="shared" si="3"/>
        <v>J-1-17</v>
      </c>
      <c r="I22" s="149">
        <v>34</v>
      </c>
      <c r="J22" s="157">
        <f t="shared" si="8"/>
        <v>289210</v>
      </c>
      <c r="K22" s="131">
        <f t="shared" si="9"/>
        <v>287630</v>
      </c>
      <c r="L22" s="131">
        <f>IF($E22="","",INDEX('3.サラリースケール'!$R$5:$BH$38,MATCH($E22,'3.サラリースケール'!$R$5:$R$38,0),MATCH($I22,'3.サラリースケール'!$R$5:$BH$5,0)))</f>
        <v>286050</v>
      </c>
      <c r="M22" s="131">
        <f t="shared" si="10"/>
        <v>284470</v>
      </c>
      <c r="N22" s="368">
        <f t="shared" si="11"/>
        <v>282890</v>
      </c>
      <c r="O22" s="157">
        <f t="shared" si="12"/>
        <v>3150</v>
      </c>
      <c r="P22" s="368">
        <f t="shared" si="4"/>
        <v>1580</v>
      </c>
      <c r="Q22" s="158">
        <f>IF($L22="","",VLOOKUP($E22,'6.モデル年俸表の作成'!$C$7:$F$48,4,0))</f>
        <v>0</v>
      </c>
      <c r="R22" s="159">
        <f>IF($E22="","",IF($G22="","",VLOOKUP($E22,'5.手当・賞与配分・洗い替え方式'!$C$7:$L$48,8,0)))</f>
        <v>0.1</v>
      </c>
      <c r="S22" s="160">
        <f t="shared" si="13"/>
        <v>28930</v>
      </c>
      <c r="T22" s="160">
        <f t="shared" si="13"/>
        <v>28770</v>
      </c>
      <c r="U22" s="160">
        <f t="shared" si="13"/>
        <v>28610</v>
      </c>
      <c r="V22" s="160">
        <f t="shared" si="13"/>
        <v>28450</v>
      </c>
      <c r="W22" s="160">
        <f t="shared" si="13"/>
        <v>28290</v>
      </c>
      <c r="X22" s="164">
        <f t="shared" si="5"/>
        <v>13</v>
      </c>
      <c r="Y22" s="162">
        <f t="shared" si="14"/>
        <v>318140</v>
      </c>
      <c r="Z22" s="161">
        <f t="shared" si="6"/>
        <v>316400</v>
      </c>
      <c r="AA22" s="161">
        <f t="shared" si="6"/>
        <v>314660</v>
      </c>
      <c r="AB22" s="161">
        <f t="shared" si="6"/>
        <v>312920</v>
      </c>
      <c r="AC22" s="163">
        <f t="shared" si="6"/>
        <v>311180</v>
      </c>
      <c r="AD22" s="158">
        <f t="shared" si="15"/>
        <v>3775920</v>
      </c>
      <c r="AE22" s="165">
        <f>IF(J22="","",IF('5.手当・賞与配分・洗い替え方式'!$O$4=1,ROUNDUP((J22+$Q22)*$AH$4,-1),ROUNDUP(J22*$AH$4,-1)))</f>
        <v>578420</v>
      </c>
      <c r="AF22" s="154">
        <f>IF(K22="","",IF('5.手当・賞与配分・洗い替え方式'!$O$4=1,ROUNDUP((K22+$Q22)*$AH$4,-1),ROUNDUP(K22*$AH$4,-1)))</f>
        <v>575260</v>
      </c>
      <c r="AG22" s="154">
        <f>IF(L22="","",IF('5.手当・賞与配分・洗い替え方式'!$O$4=1,ROUNDUP((L22+$Q22)*$AH$4,-1),ROUNDUP(L22*$AH$4,-1)))</f>
        <v>572100</v>
      </c>
      <c r="AH22" s="154">
        <f>IF(M22="","",IF('5.手当・賞与配分・洗い替え方式'!$O$4=1,ROUNDUP((M22+$Q22)*$AH$4,-1),ROUNDUP(M22*$AH$4,-1)))</f>
        <v>568940</v>
      </c>
      <c r="AI22" s="166">
        <f>IF(N22="","",IF('5.手当・賞与配分・洗い替え方式'!$O$4=1,ROUNDUP((N22+$Q22)*$AH$4,-1),ROUNDUP(N22*$AH$4,-1)))</f>
        <v>565780</v>
      </c>
      <c r="AJ22" s="165">
        <f>IF(J22="","",IF('5.手当・賞与配分・洗い替え方式'!$O$4=1,ROUNDUP((J22+$Q22)*$AM$4,-1),ROUNDUP(J22*$AM$4,-1)))</f>
        <v>723030</v>
      </c>
      <c r="AK22" s="154">
        <f>IF(K22="","",IF('5.手当・賞与配分・洗い替え方式'!$O$4=1,ROUNDUP((K22+$Q22)*$AM$4,-1),ROUNDUP(K22*$AM$4,-1)))</f>
        <v>719080</v>
      </c>
      <c r="AL22" s="154">
        <f>IF(L22="","",IF('5.手当・賞与配分・洗い替え方式'!$O$4=1,ROUNDUP((L22+$Q22)*$AM$4,-1),ROUNDUP(L22*$AM$4,-1)))</f>
        <v>715130</v>
      </c>
      <c r="AM22" s="154">
        <f>IF(M22="","",IF('5.手当・賞与配分・洗い替え方式'!$O$4=1,ROUNDUP((M22+$Q22)*$AM$4,-1),ROUNDUP(M22*$AM$4,-1)))</f>
        <v>711180</v>
      </c>
      <c r="AN22" s="166">
        <f>IF(N22="","",IF('5.手当・賞与配分・洗い替え方式'!$O$4=1,ROUNDUP((N22+$Q22)*$AM$4,-1),ROUNDUP(N22*$AM$4,-1)))</f>
        <v>707230</v>
      </c>
      <c r="AO22" s="369">
        <f t="shared" si="16"/>
        <v>5119130</v>
      </c>
      <c r="AP22" s="77">
        <f t="shared" si="7"/>
        <v>5091140</v>
      </c>
      <c r="AQ22" s="77">
        <f t="shared" si="7"/>
        <v>5063150</v>
      </c>
      <c r="AR22" s="77">
        <f t="shared" si="7"/>
        <v>5035160</v>
      </c>
      <c r="AS22" s="164">
        <f t="shared" si="7"/>
        <v>5007170</v>
      </c>
    </row>
    <row r="23" spans="2:45" ht="18" customHeight="1">
      <c r="B23" s="140">
        <v>19</v>
      </c>
      <c r="C23" s="141" t="str">
        <f>IFERROR(VLOOKUP($B23,'3.サラリースケール'!$A$6:$E$38,5,0),"")</f>
        <v>M-2</v>
      </c>
      <c r="E23" s="156" t="str">
        <f t="shared" si="0"/>
        <v>J-1</v>
      </c>
      <c r="F23" s="105">
        <f t="shared" si="1"/>
        <v>18</v>
      </c>
      <c r="G23" s="105">
        <f t="shared" si="2"/>
        <v>18</v>
      </c>
      <c r="H23" s="105" t="str">
        <f t="shared" si="3"/>
        <v>J-1-18</v>
      </c>
      <c r="I23" s="149">
        <v>35</v>
      </c>
      <c r="J23" s="157">
        <f t="shared" si="8"/>
        <v>292360</v>
      </c>
      <c r="K23" s="131">
        <f t="shared" si="9"/>
        <v>290780</v>
      </c>
      <c r="L23" s="131">
        <f>IF($E23="","",INDEX('3.サラリースケール'!$R$5:$BH$38,MATCH($E23,'3.サラリースケール'!$R$5:$R$38,0),MATCH($I23,'3.サラリースケール'!$R$5:$BH$5,0)))</f>
        <v>289200</v>
      </c>
      <c r="M23" s="131">
        <f t="shared" si="10"/>
        <v>287620</v>
      </c>
      <c r="N23" s="368">
        <f t="shared" si="11"/>
        <v>286040</v>
      </c>
      <c r="O23" s="157">
        <f t="shared" si="12"/>
        <v>3150</v>
      </c>
      <c r="P23" s="368">
        <f t="shared" si="4"/>
        <v>1580</v>
      </c>
      <c r="Q23" s="158">
        <f>IF($L23="","",VLOOKUP($E23,'6.モデル年俸表の作成'!$C$7:$F$48,4,0))</f>
        <v>0</v>
      </c>
      <c r="R23" s="159">
        <f>IF($E23="","",IF($G23="","",VLOOKUP($E23,'5.手当・賞与配分・洗い替え方式'!$C$7:$L$48,8,0)))</f>
        <v>0.1</v>
      </c>
      <c r="S23" s="160">
        <f t="shared" si="13"/>
        <v>29240</v>
      </c>
      <c r="T23" s="160">
        <f t="shared" si="13"/>
        <v>29080</v>
      </c>
      <c r="U23" s="160">
        <f t="shared" si="13"/>
        <v>28920</v>
      </c>
      <c r="V23" s="160">
        <f t="shared" si="13"/>
        <v>28770</v>
      </c>
      <c r="W23" s="160">
        <f t="shared" si="13"/>
        <v>28610</v>
      </c>
      <c r="X23" s="164">
        <f t="shared" si="5"/>
        <v>13</v>
      </c>
      <c r="Y23" s="162">
        <f t="shared" si="14"/>
        <v>321600</v>
      </c>
      <c r="Z23" s="161">
        <f t="shared" si="6"/>
        <v>319860</v>
      </c>
      <c r="AA23" s="161">
        <f t="shared" si="6"/>
        <v>318120</v>
      </c>
      <c r="AB23" s="161">
        <f t="shared" si="6"/>
        <v>316390</v>
      </c>
      <c r="AC23" s="163">
        <f t="shared" si="6"/>
        <v>314650</v>
      </c>
      <c r="AD23" s="158">
        <f t="shared" si="15"/>
        <v>3817440</v>
      </c>
      <c r="AE23" s="165">
        <f>IF(J23="","",IF('5.手当・賞与配分・洗い替え方式'!$O$4=1,ROUNDUP((J23+$Q23)*$AH$4,-1),ROUNDUP(J23*$AH$4,-1)))</f>
        <v>584720</v>
      </c>
      <c r="AF23" s="154">
        <f>IF(K23="","",IF('5.手当・賞与配分・洗い替え方式'!$O$4=1,ROUNDUP((K23+$Q23)*$AH$4,-1),ROUNDUP(K23*$AH$4,-1)))</f>
        <v>581560</v>
      </c>
      <c r="AG23" s="154">
        <f>IF(L23="","",IF('5.手当・賞与配分・洗い替え方式'!$O$4=1,ROUNDUP((L23+$Q23)*$AH$4,-1),ROUNDUP(L23*$AH$4,-1)))</f>
        <v>578400</v>
      </c>
      <c r="AH23" s="154">
        <f>IF(M23="","",IF('5.手当・賞与配分・洗い替え方式'!$O$4=1,ROUNDUP((M23+$Q23)*$AH$4,-1),ROUNDUP(M23*$AH$4,-1)))</f>
        <v>575240</v>
      </c>
      <c r="AI23" s="166">
        <f>IF(N23="","",IF('5.手当・賞与配分・洗い替え方式'!$O$4=1,ROUNDUP((N23+$Q23)*$AH$4,-1),ROUNDUP(N23*$AH$4,-1)))</f>
        <v>572080</v>
      </c>
      <c r="AJ23" s="165">
        <f>IF(J23="","",IF('5.手当・賞与配分・洗い替え方式'!$O$4=1,ROUNDUP((J23+$Q23)*$AM$4,-1),ROUNDUP(J23*$AM$4,-1)))</f>
        <v>730900</v>
      </c>
      <c r="AK23" s="154">
        <f>IF(K23="","",IF('5.手当・賞与配分・洗い替え方式'!$O$4=1,ROUNDUP((K23+$Q23)*$AM$4,-1),ROUNDUP(K23*$AM$4,-1)))</f>
        <v>726950</v>
      </c>
      <c r="AL23" s="154">
        <f>IF(L23="","",IF('5.手当・賞与配分・洗い替え方式'!$O$4=1,ROUNDUP((L23+$Q23)*$AM$4,-1),ROUNDUP(L23*$AM$4,-1)))</f>
        <v>723000</v>
      </c>
      <c r="AM23" s="154">
        <f>IF(M23="","",IF('5.手当・賞与配分・洗い替え方式'!$O$4=1,ROUNDUP((M23+$Q23)*$AM$4,-1),ROUNDUP(M23*$AM$4,-1)))</f>
        <v>719050</v>
      </c>
      <c r="AN23" s="166">
        <f>IF(N23="","",IF('5.手当・賞与配分・洗い替え方式'!$O$4=1,ROUNDUP((N23+$Q23)*$AM$4,-1),ROUNDUP(N23*$AM$4,-1)))</f>
        <v>715100</v>
      </c>
      <c r="AO23" s="369">
        <f t="shared" si="16"/>
        <v>5174820</v>
      </c>
      <c r="AP23" s="77">
        <f t="shared" si="7"/>
        <v>5146830</v>
      </c>
      <c r="AQ23" s="77">
        <f t="shared" si="7"/>
        <v>5118840</v>
      </c>
      <c r="AR23" s="77">
        <f t="shared" si="7"/>
        <v>5090970</v>
      </c>
      <c r="AS23" s="164">
        <f t="shared" si="7"/>
        <v>5062980</v>
      </c>
    </row>
    <row r="24" spans="2:45" ht="18" customHeight="1">
      <c r="B24" s="140">
        <v>20</v>
      </c>
      <c r="C24" s="141" t="str">
        <f>IFERROR(VLOOKUP($B24,'3.サラリースケール'!$A$6:$E$38,5,0),"")</f>
        <v>M-3</v>
      </c>
      <c r="E24" s="156" t="str">
        <f t="shared" si="0"/>
        <v>J-1</v>
      </c>
      <c r="F24" s="105">
        <f t="shared" si="1"/>
        <v>19</v>
      </c>
      <c r="G24" s="105">
        <f t="shared" si="2"/>
        <v>19</v>
      </c>
      <c r="H24" s="105" t="str">
        <f t="shared" si="3"/>
        <v>J-1-19</v>
      </c>
      <c r="I24" s="149">
        <v>36</v>
      </c>
      <c r="J24" s="157">
        <f t="shared" si="8"/>
        <v>295510</v>
      </c>
      <c r="K24" s="131">
        <f t="shared" si="9"/>
        <v>293930</v>
      </c>
      <c r="L24" s="131">
        <f>IF($E24="","",INDEX('3.サラリースケール'!$R$5:$BH$38,MATCH($E24,'3.サラリースケール'!$R$5:$R$38,0),MATCH($I24,'3.サラリースケール'!$R$5:$BH$5,0)))</f>
        <v>292350</v>
      </c>
      <c r="M24" s="131">
        <f t="shared" si="10"/>
        <v>290770</v>
      </c>
      <c r="N24" s="368">
        <f t="shared" si="11"/>
        <v>289190</v>
      </c>
      <c r="O24" s="157">
        <f t="shared" si="12"/>
        <v>3150</v>
      </c>
      <c r="P24" s="368">
        <f t="shared" si="4"/>
        <v>1580</v>
      </c>
      <c r="Q24" s="158">
        <f>IF($L24="","",VLOOKUP($E24,'6.モデル年俸表の作成'!$C$7:$F$48,4,0))</f>
        <v>0</v>
      </c>
      <c r="R24" s="159">
        <f>IF($E24="","",IF($G24="","",VLOOKUP($E24,'5.手当・賞与配分・洗い替え方式'!$C$7:$L$48,8,0)))</f>
        <v>0.1</v>
      </c>
      <c r="S24" s="160">
        <f t="shared" si="13"/>
        <v>29560</v>
      </c>
      <c r="T24" s="160">
        <f t="shared" si="13"/>
        <v>29400</v>
      </c>
      <c r="U24" s="160">
        <f t="shared" si="13"/>
        <v>29240</v>
      </c>
      <c r="V24" s="160">
        <f t="shared" si="13"/>
        <v>29080</v>
      </c>
      <c r="W24" s="160">
        <f t="shared" si="13"/>
        <v>28920</v>
      </c>
      <c r="X24" s="164">
        <f t="shared" si="5"/>
        <v>13</v>
      </c>
      <c r="Y24" s="162">
        <f t="shared" si="14"/>
        <v>325070</v>
      </c>
      <c r="Z24" s="161">
        <f t="shared" si="6"/>
        <v>323330</v>
      </c>
      <c r="AA24" s="161">
        <f t="shared" si="6"/>
        <v>321590</v>
      </c>
      <c r="AB24" s="161">
        <f t="shared" si="6"/>
        <v>319850</v>
      </c>
      <c r="AC24" s="163">
        <f t="shared" si="6"/>
        <v>318110</v>
      </c>
      <c r="AD24" s="158">
        <f t="shared" si="15"/>
        <v>3859080</v>
      </c>
      <c r="AE24" s="165">
        <f>IF(J24="","",IF('5.手当・賞与配分・洗い替え方式'!$O$4=1,ROUNDUP((J24+$Q24)*$AH$4,-1),ROUNDUP(J24*$AH$4,-1)))</f>
        <v>591020</v>
      </c>
      <c r="AF24" s="154">
        <f>IF(K24="","",IF('5.手当・賞与配分・洗い替え方式'!$O$4=1,ROUNDUP((K24+$Q24)*$AH$4,-1),ROUNDUP(K24*$AH$4,-1)))</f>
        <v>587860</v>
      </c>
      <c r="AG24" s="154">
        <f>IF(L24="","",IF('5.手当・賞与配分・洗い替え方式'!$O$4=1,ROUNDUP((L24+$Q24)*$AH$4,-1),ROUNDUP(L24*$AH$4,-1)))</f>
        <v>584700</v>
      </c>
      <c r="AH24" s="154">
        <f>IF(M24="","",IF('5.手当・賞与配分・洗い替え方式'!$O$4=1,ROUNDUP((M24+$Q24)*$AH$4,-1),ROUNDUP(M24*$AH$4,-1)))</f>
        <v>581540</v>
      </c>
      <c r="AI24" s="166">
        <f>IF(N24="","",IF('5.手当・賞与配分・洗い替え方式'!$O$4=1,ROUNDUP((N24+$Q24)*$AH$4,-1),ROUNDUP(N24*$AH$4,-1)))</f>
        <v>578380</v>
      </c>
      <c r="AJ24" s="165">
        <f>IF(J24="","",IF('5.手当・賞与配分・洗い替え方式'!$O$4=1,ROUNDUP((J24+$Q24)*$AM$4,-1),ROUNDUP(J24*$AM$4,-1)))</f>
        <v>738780</v>
      </c>
      <c r="AK24" s="154">
        <f>IF(K24="","",IF('5.手当・賞与配分・洗い替え方式'!$O$4=1,ROUNDUP((K24+$Q24)*$AM$4,-1),ROUNDUP(K24*$AM$4,-1)))</f>
        <v>734830</v>
      </c>
      <c r="AL24" s="154">
        <f>IF(L24="","",IF('5.手当・賞与配分・洗い替え方式'!$O$4=1,ROUNDUP((L24+$Q24)*$AM$4,-1),ROUNDUP(L24*$AM$4,-1)))</f>
        <v>730880</v>
      </c>
      <c r="AM24" s="154">
        <f>IF(M24="","",IF('5.手当・賞与配分・洗い替え方式'!$O$4=1,ROUNDUP((M24+$Q24)*$AM$4,-1),ROUNDUP(M24*$AM$4,-1)))</f>
        <v>726930</v>
      </c>
      <c r="AN24" s="166">
        <f>IF(N24="","",IF('5.手当・賞与配分・洗い替え方式'!$O$4=1,ROUNDUP((N24+$Q24)*$AM$4,-1),ROUNDUP(N24*$AM$4,-1)))</f>
        <v>722980</v>
      </c>
      <c r="AO24" s="369">
        <f t="shared" si="16"/>
        <v>5230640</v>
      </c>
      <c r="AP24" s="77">
        <f t="shared" si="7"/>
        <v>5202650</v>
      </c>
      <c r="AQ24" s="77">
        <f t="shared" si="7"/>
        <v>5174660</v>
      </c>
      <c r="AR24" s="77">
        <f t="shared" si="7"/>
        <v>5146670</v>
      </c>
      <c r="AS24" s="164">
        <f t="shared" si="7"/>
        <v>5118680</v>
      </c>
    </row>
    <row r="25" spans="2:45" ht="18" customHeight="1">
      <c r="B25" s="140">
        <v>21</v>
      </c>
      <c r="C25" s="141" t="str">
        <f>IFERROR(VLOOKUP($B25,'3.サラリースケール'!$A$6:$E$38,5,0),"")</f>
        <v>M-4</v>
      </c>
      <c r="E25" s="156" t="str">
        <f t="shared" si="0"/>
        <v>J-1</v>
      </c>
      <c r="F25" s="105">
        <f t="shared" si="1"/>
        <v>20</v>
      </c>
      <c r="G25" s="105">
        <f t="shared" si="2"/>
        <v>20</v>
      </c>
      <c r="H25" s="105" t="str">
        <f t="shared" si="3"/>
        <v>J-1-20</v>
      </c>
      <c r="I25" s="149">
        <v>37</v>
      </c>
      <c r="J25" s="157">
        <f t="shared" si="8"/>
        <v>298660</v>
      </c>
      <c r="K25" s="131">
        <f t="shared" si="9"/>
        <v>297080</v>
      </c>
      <c r="L25" s="131">
        <f>IF($E25="","",INDEX('3.サラリースケール'!$R$5:$BH$38,MATCH($E25,'3.サラリースケール'!$R$5:$R$38,0),MATCH($I25,'3.サラリースケール'!$R$5:$BH$5,0)))</f>
        <v>295500</v>
      </c>
      <c r="M25" s="131">
        <f t="shared" si="10"/>
        <v>293920</v>
      </c>
      <c r="N25" s="368">
        <f t="shared" si="11"/>
        <v>292340</v>
      </c>
      <c r="O25" s="157">
        <f t="shared" si="12"/>
        <v>3150</v>
      </c>
      <c r="P25" s="368">
        <f t="shared" si="4"/>
        <v>1580</v>
      </c>
      <c r="Q25" s="158">
        <f>IF($L25="","",VLOOKUP($E25,'6.モデル年俸表の作成'!$C$7:$F$48,4,0))</f>
        <v>0</v>
      </c>
      <c r="R25" s="159">
        <f>IF($E25="","",IF($G25="","",VLOOKUP($E25,'5.手当・賞与配分・洗い替え方式'!$C$7:$L$48,8,0)))</f>
        <v>0.1</v>
      </c>
      <c r="S25" s="160">
        <f t="shared" si="13"/>
        <v>29870</v>
      </c>
      <c r="T25" s="160">
        <f t="shared" si="13"/>
        <v>29710</v>
      </c>
      <c r="U25" s="160">
        <f t="shared" si="13"/>
        <v>29550</v>
      </c>
      <c r="V25" s="160">
        <f t="shared" si="13"/>
        <v>29400</v>
      </c>
      <c r="W25" s="160">
        <f t="shared" si="13"/>
        <v>29240</v>
      </c>
      <c r="X25" s="164">
        <f t="shared" si="5"/>
        <v>13</v>
      </c>
      <c r="Y25" s="162">
        <f t="shared" si="14"/>
        <v>328530</v>
      </c>
      <c r="Z25" s="161">
        <f t="shared" si="6"/>
        <v>326790</v>
      </c>
      <c r="AA25" s="161">
        <f t="shared" si="6"/>
        <v>325050</v>
      </c>
      <c r="AB25" s="161">
        <f t="shared" si="6"/>
        <v>323320</v>
      </c>
      <c r="AC25" s="163">
        <f t="shared" si="6"/>
        <v>321580</v>
      </c>
      <c r="AD25" s="158">
        <f t="shared" si="15"/>
        <v>3900600</v>
      </c>
      <c r="AE25" s="165">
        <f>IF(J25="","",IF('5.手当・賞与配分・洗い替え方式'!$O$4=1,ROUNDUP((J25+$Q25)*$AH$4,-1),ROUNDUP(J25*$AH$4,-1)))</f>
        <v>597320</v>
      </c>
      <c r="AF25" s="154">
        <f>IF(K25="","",IF('5.手当・賞与配分・洗い替え方式'!$O$4=1,ROUNDUP((K25+$Q25)*$AH$4,-1),ROUNDUP(K25*$AH$4,-1)))</f>
        <v>594160</v>
      </c>
      <c r="AG25" s="154">
        <f>IF(L25="","",IF('5.手当・賞与配分・洗い替え方式'!$O$4=1,ROUNDUP((L25+$Q25)*$AH$4,-1),ROUNDUP(L25*$AH$4,-1)))</f>
        <v>591000</v>
      </c>
      <c r="AH25" s="154">
        <f>IF(M25="","",IF('5.手当・賞与配分・洗い替え方式'!$O$4=1,ROUNDUP((M25+$Q25)*$AH$4,-1),ROUNDUP(M25*$AH$4,-1)))</f>
        <v>587840</v>
      </c>
      <c r="AI25" s="166">
        <f>IF(N25="","",IF('5.手当・賞与配分・洗い替え方式'!$O$4=1,ROUNDUP((N25+$Q25)*$AH$4,-1),ROUNDUP(N25*$AH$4,-1)))</f>
        <v>584680</v>
      </c>
      <c r="AJ25" s="165">
        <f>IF(J25="","",IF('5.手当・賞与配分・洗い替え方式'!$O$4=1,ROUNDUP((J25+$Q25)*$AM$4,-1),ROUNDUP(J25*$AM$4,-1)))</f>
        <v>746650</v>
      </c>
      <c r="AK25" s="154">
        <f>IF(K25="","",IF('5.手当・賞与配分・洗い替え方式'!$O$4=1,ROUNDUP((K25+$Q25)*$AM$4,-1),ROUNDUP(K25*$AM$4,-1)))</f>
        <v>742700</v>
      </c>
      <c r="AL25" s="154">
        <f>IF(L25="","",IF('5.手当・賞与配分・洗い替え方式'!$O$4=1,ROUNDUP((L25+$Q25)*$AM$4,-1),ROUNDUP(L25*$AM$4,-1)))</f>
        <v>738750</v>
      </c>
      <c r="AM25" s="154">
        <f>IF(M25="","",IF('5.手当・賞与配分・洗い替え方式'!$O$4=1,ROUNDUP((M25+$Q25)*$AM$4,-1),ROUNDUP(M25*$AM$4,-1)))</f>
        <v>734800</v>
      </c>
      <c r="AN25" s="166">
        <f>IF(N25="","",IF('5.手当・賞与配分・洗い替え方式'!$O$4=1,ROUNDUP((N25+$Q25)*$AM$4,-1),ROUNDUP(N25*$AM$4,-1)))</f>
        <v>730850</v>
      </c>
      <c r="AO25" s="369">
        <f t="shared" si="16"/>
        <v>5286330</v>
      </c>
      <c r="AP25" s="77">
        <f t="shared" si="7"/>
        <v>5258340</v>
      </c>
      <c r="AQ25" s="77">
        <f t="shared" si="7"/>
        <v>5230350</v>
      </c>
      <c r="AR25" s="77">
        <f t="shared" si="7"/>
        <v>5202480</v>
      </c>
      <c r="AS25" s="164">
        <f t="shared" si="7"/>
        <v>5174490</v>
      </c>
    </row>
    <row r="26" spans="2:45" ht="18" customHeight="1">
      <c r="B26" s="140">
        <v>22</v>
      </c>
      <c r="C26" s="141" t="str">
        <f>IFERROR(VLOOKUP($B26,'3.サラリースケール'!$A$6:$E$38,5,0),"")</f>
        <v>E-1</v>
      </c>
      <c r="E26" s="156" t="str">
        <f t="shared" si="0"/>
        <v>J-1</v>
      </c>
      <c r="F26" s="105">
        <f t="shared" si="1"/>
        <v>21</v>
      </c>
      <c r="G26" s="105">
        <f t="shared" si="2"/>
        <v>21</v>
      </c>
      <c r="H26" s="105" t="str">
        <f t="shared" si="3"/>
        <v>J-1-21</v>
      </c>
      <c r="I26" s="149">
        <v>38</v>
      </c>
      <c r="J26" s="157">
        <f t="shared" si="8"/>
        <v>301810</v>
      </c>
      <c r="K26" s="131">
        <f t="shared" si="9"/>
        <v>300230</v>
      </c>
      <c r="L26" s="131">
        <f>IF($E26="","",INDEX('3.サラリースケール'!$R$5:$BH$38,MATCH($E26,'3.サラリースケール'!$R$5:$R$38,0),MATCH($I26,'3.サラリースケール'!$R$5:$BH$5,0)))</f>
        <v>298650</v>
      </c>
      <c r="M26" s="131">
        <f t="shared" si="10"/>
        <v>297070</v>
      </c>
      <c r="N26" s="368">
        <f t="shared" si="11"/>
        <v>295490</v>
      </c>
      <c r="O26" s="157">
        <f t="shared" si="12"/>
        <v>3150</v>
      </c>
      <c r="P26" s="368">
        <f t="shared" si="4"/>
        <v>1580</v>
      </c>
      <c r="Q26" s="158">
        <f>IF($L26="","",VLOOKUP($E26,'6.モデル年俸表の作成'!$C$7:$F$48,4,0))</f>
        <v>0</v>
      </c>
      <c r="R26" s="159">
        <f>IF($E26="","",IF($G26="","",VLOOKUP($E26,'5.手当・賞与配分・洗い替え方式'!$C$7:$L$48,8,0)))</f>
        <v>0.1</v>
      </c>
      <c r="S26" s="160">
        <f t="shared" si="13"/>
        <v>30190</v>
      </c>
      <c r="T26" s="160">
        <f t="shared" si="13"/>
        <v>30030</v>
      </c>
      <c r="U26" s="160">
        <f t="shared" si="13"/>
        <v>29870</v>
      </c>
      <c r="V26" s="160">
        <f t="shared" si="13"/>
        <v>29710</v>
      </c>
      <c r="W26" s="160">
        <f t="shared" si="13"/>
        <v>29550</v>
      </c>
      <c r="X26" s="164">
        <f t="shared" si="5"/>
        <v>13</v>
      </c>
      <c r="Y26" s="162">
        <f t="shared" si="14"/>
        <v>332000</v>
      </c>
      <c r="Z26" s="161">
        <f t="shared" si="6"/>
        <v>330260</v>
      </c>
      <c r="AA26" s="161">
        <f t="shared" si="6"/>
        <v>328520</v>
      </c>
      <c r="AB26" s="161">
        <f t="shared" si="6"/>
        <v>326780</v>
      </c>
      <c r="AC26" s="163">
        <f t="shared" si="6"/>
        <v>325040</v>
      </c>
      <c r="AD26" s="158">
        <f t="shared" si="15"/>
        <v>3942240</v>
      </c>
      <c r="AE26" s="165">
        <f>IF(J26="","",IF('5.手当・賞与配分・洗い替え方式'!$O$4=1,ROUNDUP((J26+$Q26)*$AH$4,-1),ROUNDUP(J26*$AH$4,-1)))</f>
        <v>603620</v>
      </c>
      <c r="AF26" s="154">
        <f>IF(K26="","",IF('5.手当・賞与配分・洗い替え方式'!$O$4=1,ROUNDUP((K26+$Q26)*$AH$4,-1),ROUNDUP(K26*$AH$4,-1)))</f>
        <v>600460</v>
      </c>
      <c r="AG26" s="154">
        <f>IF(L26="","",IF('5.手当・賞与配分・洗い替え方式'!$O$4=1,ROUNDUP((L26+$Q26)*$AH$4,-1),ROUNDUP(L26*$AH$4,-1)))</f>
        <v>597300</v>
      </c>
      <c r="AH26" s="154">
        <f>IF(M26="","",IF('5.手当・賞与配分・洗い替え方式'!$O$4=1,ROUNDUP((M26+$Q26)*$AH$4,-1),ROUNDUP(M26*$AH$4,-1)))</f>
        <v>594140</v>
      </c>
      <c r="AI26" s="166">
        <f>IF(N26="","",IF('5.手当・賞与配分・洗い替え方式'!$O$4=1,ROUNDUP((N26+$Q26)*$AH$4,-1),ROUNDUP(N26*$AH$4,-1)))</f>
        <v>590980</v>
      </c>
      <c r="AJ26" s="165">
        <f>IF(J26="","",IF('5.手当・賞与配分・洗い替え方式'!$O$4=1,ROUNDUP((J26+$Q26)*$AM$4,-1),ROUNDUP(J26*$AM$4,-1)))</f>
        <v>754530</v>
      </c>
      <c r="AK26" s="154">
        <f>IF(K26="","",IF('5.手当・賞与配分・洗い替え方式'!$O$4=1,ROUNDUP((K26+$Q26)*$AM$4,-1),ROUNDUP(K26*$AM$4,-1)))</f>
        <v>750580</v>
      </c>
      <c r="AL26" s="154">
        <f>IF(L26="","",IF('5.手当・賞与配分・洗い替え方式'!$O$4=1,ROUNDUP((L26+$Q26)*$AM$4,-1),ROUNDUP(L26*$AM$4,-1)))</f>
        <v>746630</v>
      </c>
      <c r="AM26" s="154">
        <f>IF(M26="","",IF('5.手当・賞与配分・洗い替え方式'!$O$4=1,ROUNDUP((M26+$Q26)*$AM$4,-1),ROUNDUP(M26*$AM$4,-1)))</f>
        <v>742680</v>
      </c>
      <c r="AN26" s="166">
        <f>IF(N26="","",IF('5.手当・賞与配分・洗い替え方式'!$O$4=1,ROUNDUP((N26+$Q26)*$AM$4,-1),ROUNDUP(N26*$AM$4,-1)))</f>
        <v>738730</v>
      </c>
      <c r="AO26" s="369">
        <f t="shared" si="16"/>
        <v>5342150</v>
      </c>
      <c r="AP26" s="77">
        <f t="shared" si="7"/>
        <v>5314160</v>
      </c>
      <c r="AQ26" s="77">
        <f t="shared" si="7"/>
        <v>5286170</v>
      </c>
      <c r="AR26" s="77">
        <f t="shared" si="7"/>
        <v>5258180</v>
      </c>
      <c r="AS26" s="164">
        <f t="shared" si="7"/>
        <v>5230190</v>
      </c>
    </row>
    <row r="27" spans="2:45" ht="18" customHeight="1">
      <c r="B27" s="140">
        <v>23</v>
      </c>
      <c r="C27" s="141" t="str">
        <f>IFERROR(VLOOKUP($B27,'3.サラリースケール'!$A$6:$E$38,5,0),"")</f>
        <v>E-2</v>
      </c>
      <c r="E27" s="156" t="str">
        <f t="shared" si="0"/>
        <v>J-1</v>
      </c>
      <c r="F27" s="105">
        <f t="shared" si="1"/>
        <v>22</v>
      </c>
      <c r="G27" s="105">
        <f t="shared" si="2"/>
        <v>22</v>
      </c>
      <c r="H27" s="105" t="str">
        <f t="shared" si="3"/>
        <v>J-1-22</v>
      </c>
      <c r="I27" s="149">
        <v>39</v>
      </c>
      <c r="J27" s="157">
        <f t="shared" si="8"/>
        <v>304960</v>
      </c>
      <c r="K27" s="131">
        <f t="shared" si="9"/>
        <v>303380</v>
      </c>
      <c r="L27" s="131">
        <f>IF($E27="","",INDEX('3.サラリースケール'!$R$5:$BH$38,MATCH($E27,'3.サラリースケール'!$R$5:$R$38,0),MATCH($I27,'3.サラリースケール'!$R$5:$BH$5,0)))</f>
        <v>301800</v>
      </c>
      <c r="M27" s="131">
        <f t="shared" si="10"/>
        <v>300220</v>
      </c>
      <c r="N27" s="368">
        <f t="shared" si="11"/>
        <v>298640</v>
      </c>
      <c r="O27" s="157">
        <f t="shared" si="12"/>
        <v>3150</v>
      </c>
      <c r="P27" s="368">
        <f t="shared" si="4"/>
        <v>1580</v>
      </c>
      <c r="Q27" s="158">
        <f>IF($L27="","",VLOOKUP($E27,'6.モデル年俸表の作成'!$C$7:$F$48,4,0))</f>
        <v>0</v>
      </c>
      <c r="R27" s="159">
        <f>IF($E27="","",IF($G27="","",VLOOKUP($E27,'5.手当・賞与配分・洗い替え方式'!$C$7:$L$48,8,0)))</f>
        <v>0.1</v>
      </c>
      <c r="S27" s="160">
        <f t="shared" si="13"/>
        <v>30500</v>
      </c>
      <c r="T27" s="160">
        <f t="shared" si="13"/>
        <v>30340</v>
      </c>
      <c r="U27" s="160">
        <f t="shared" si="13"/>
        <v>30180</v>
      </c>
      <c r="V27" s="160">
        <f t="shared" si="13"/>
        <v>30030</v>
      </c>
      <c r="W27" s="160">
        <f t="shared" si="13"/>
        <v>29870</v>
      </c>
      <c r="X27" s="164">
        <f t="shared" si="5"/>
        <v>13</v>
      </c>
      <c r="Y27" s="162">
        <f t="shared" si="14"/>
        <v>335460</v>
      </c>
      <c r="Z27" s="161">
        <f t="shared" si="6"/>
        <v>333720</v>
      </c>
      <c r="AA27" s="161">
        <f t="shared" si="6"/>
        <v>331980</v>
      </c>
      <c r="AB27" s="161">
        <f t="shared" si="6"/>
        <v>330250</v>
      </c>
      <c r="AC27" s="163">
        <f t="shared" si="6"/>
        <v>328510</v>
      </c>
      <c r="AD27" s="158">
        <f t="shared" si="15"/>
        <v>3983760</v>
      </c>
      <c r="AE27" s="165">
        <f>IF(J27="","",IF('5.手当・賞与配分・洗い替え方式'!$O$4=1,ROUNDUP((J27+$Q27)*$AH$4,-1),ROUNDUP(J27*$AH$4,-1)))</f>
        <v>609920</v>
      </c>
      <c r="AF27" s="154">
        <f>IF(K27="","",IF('5.手当・賞与配分・洗い替え方式'!$O$4=1,ROUNDUP((K27+$Q27)*$AH$4,-1),ROUNDUP(K27*$AH$4,-1)))</f>
        <v>606760</v>
      </c>
      <c r="AG27" s="154">
        <f>IF(L27="","",IF('5.手当・賞与配分・洗い替え方式'!$O$4=1,ROUNDUP((L27+$Q27)*$AH$4,-1),ROUNDUP(L27*$AH$4,-1)))</f>
        <v>603600</v>
      </c>
      <c r="AH27" s="154">
        <f>IF(M27="","",IF('5.手当・賞与配分・洗い替え方式'!$O$4=1,ROUNDUP((M27+$Q27)*$AH$4,-1),ROUNDUP(M27*$AH$4,-1)))</f>
        <v>600440</v>
      </c>
      <c r="AI27" s="166">
        <f>IF(N27="","",IF('5.手当・賞与配分・洗い替え方式'!$O$4=1,ROUNDUP((N27+$Q27)*$AH$4,-1),ROUNDUP(N27*$AH$4,-1)))</f>
        <v>597280</v>
      </c>
      <c r="AJ27" s="165">
        <f>IF(J27="","",IF('5.手当・賞与配分・洗い替え方式'!$O$4=1,ROUNDUP((J27+$Q27)*$AM$4,-1),ROUNDUP(J27*$AM$4,-1)))</f>
        <v>762400</v>
      </c>
      <c r="AK27" s="154">
        <f>IF(K27="","",IF('5.手当・賞与配分・洗い替え方式'!$O$4=1,ROUNDUP((K27+$Q27)*$AM$4,-1),ROUNDUP(K27*$AM$4,-1)))</f>
        <v>758450</v>
      </c>
      <c r="AL27" s="154">
        <f>IF(L27="","",IF('5.手当・賞与配分・洗い替え方式'!$O$4=1,ROUNDUP((L27+$Q27)*$AM$4,-1),ROUNDUP(L27*$AM$4,-1)))</f>
        <v>754500</v>
      </c>
      <c r="AM27" s="154">
        <f>IF(M27="","",IF('5.手当・賞与配分・洗い替え方式'!$O$4=1,ROUNDUP((M27+$Q27)*$AM$4,-1),ROUNDUP(M27*$AM$4,-1)))</f>
        <v>750550</v>
      </c>
      <c r="AN27" s="166">
        <f>IF(N27="","",IF('5.手当・賞与配分・洗い替え方式'!$O$4=1,ROUNDUP((N27+$Q27)*$AM$4,-1),ROUNDUP(N27*$AM$4,-1)))</f>
        <v>746600</v>
      </c>
      <c r="AO27" s="369">
        <f t="shared" si="16"/>
        <v>5397840</v>
      </c>
      <c r="AP27" s="77">
        <f t="shared" si="7"/>
        <v>5369850</v>
      </c>
      <c r="AQ27" s="77">
        <f t="shared" si="7"/>
        <v>5341860</v>
      </c>
      <c r="AR27" s="77">
        <f t="shared" si="7"/>
        <v>5313990</v>
      </c>
      <c r="AS27" s="164">
        <f t="shared" si="7"/>
        <v>5286000</v>
      </c>
    </row>
    <row r="28" spans="2:45" ht="18" customHeight="1">
      <c r="B28" s="140">
        <v>24</v>
      </c>
      <c r="C28" s="141" t="str">
        <f>IFERROR(VLOOKUP($B28,'3.サラリースケール'!$A$6:$E$38,5,0),"")</f>
        <v>E-3</v>
      </c>
      <c r="E28" s="156" t="str">
        <f t="shared" si="0"/>
        <v>J-1</v>
      </c>
      <c r="F28" s="105">
        <f t="shared" si="1"/>
        <v>23</v>
      </c>
      <c r="G28" s="105">
        <f t="shared" si="2"/>
        <v>23</v>
      </c>
      <c r="H28" s="105" t="str">
        <f t="shared" si="3"/>
        <v>J-1-23</v>
      </c>
      <c r="I28" s="149">
        <v>40</v>
      </c>
      <c r="J28" s="157">
        <f t="shared" si="8"/>
        <v>308110</v>
      </c>
      <c r="K28" s="131">
        <f t="shared" si="9"/>
        <v>306530</v>
      </c>
      <c r="L28" s="131">
        <f>IF($E28="","",INDEX('3.サラリースケール'!$R$5:$BH$38,MATCH($E28,'3.サラリースケール'!$R$5:$R$38,0),MATCH($I28,'3.サラリースケール'!$R$5:$BH$5,0)))</f>
        <v>304950</v>
      </c>
      <c r="M28" s="131">
        <f t="shared" si="10"/>
        <v>303370</v>
      </c>
      <c r="N28" s="368">
        <f t="shared" si="11"/>
        <v>301790</v>
      </c>
      <c r="O28" s="157">
        <f t="shared" si="12"/>
        <v>3150</v>
      </c>
      <c r="P28" s="368">
        <f t="shared" si="4"/>
        <v>1580</v>
      </c>
      <c r="Q28" s="158">
        <f>IF($L28="","",VLOOKUP($E28,'6.モデル年俸表の作成'!$C$7:$F$48,4,0))</f>
        <v>0</v>
      </c>
      <c r="R28" s="159">
        <f>IF($E28="","",IF($G28="","",VLOOKUP($E28,'5.手当・賞与配分・洗い替え方式'!$C$7:$L$48,8,0)))</f>
        <v>0.1</v>
      </c>
      <c r="S28" s="160">
        <f t="shared" si="13"/>
        <v>30820</v>
      </c>
      <c r="T28" s="160">
        <f t="shared" si="13"/>
        <v>30660</v>
      </c>
      <c r="U28" s="160">
        <f t="shared" si="13"/>
        <v>30500</v>
      </c>
      <c r="V28" s="160">
        <f t="shared" si="13"/>
        <v>30340</v>
      </c>
      <c r="W28" s="160">
        <f t="shared" si="13"/>
        <v>30180</v>
      </c>
      <c r="X28" s="164">
        <f t="shared" si="5"/>
        <v>13</v>
      </c>
      <c r="Y28" s="162">
        <f t="shared" si="14"/>
        <v>338930</v>
      </c>
      <c r="Z28" s="161">
        <f t="shared" si="6"/>
        <v>337190</v>
      </c>
      <c r="AA28" s="161">
        <f t="shared" si="6"/>
        <v>335450</v>
      </c>
      <c r="AB28" s="161">
        <f t="shared" si="6"/>
        <v>333710</v>
      </c>
      <c r="AC28" s="163">
        <f t="shared" si="6"/>
        <v>331970</v>
      </c>
      <c r="AD28" s="158">
        <f t="shared" si="15"/>
        <v>4025400</v>
      </c>
      <c r="AE28" s="165">
        <f>IF(J28="","",IF('5.手当・賞与配分・洗い替え方式'!$O$4=1,ROUNDUP((J28+$Q28)*$AH$4,-1),ROUNDUP(J28*$AH$4,-1)))</f>
        <v>616220</v>
      </c>
      <c r="AF28" s="154">
        <f>IF(K28="","",IF('5.手当・賞与配分・洗い替え方式'!$O$4=1,ROUNDUP((K28+$Q28)*$AH$4,-1),ROUNDUP(K28*$AH$4,-1)))</f>
        <v>613060</v>
      </c>
      <c r="AG28" s="154">
        <f>IF(L28="","",IF('5.手当・賞与配分・洗い替え方式'!$O$4=1,ROUNDUP((L28+$Q28)*$AH$4,-1),ROUNDUP(L28*$AH$4,-1)))</f>
        <v>609900</v>
      </c>
      <c r="AH28" s="154">
        <f>IF(M28="","",IF('5.手当・賞与配分・洗い替え方式'!$O$4=1,ROUNDUP((M28+$Q28)*$AH$4,-1),ROUNDUP(M28*$AH$4,-1)))</f>
        <v>606740</v>
      </c>
      <c r="AI28" s="166">
        <f>IF(N28="","",IF('5.手当・賞与配分・洗い替え方式'!$O$4=1,ROUNDUP((N28+$Q28)*$AH$4,-1),ROUNDUP(N28*$AH$4,-1)))</f>
        <v>603580</v>
      </c>
      <c r="AJ28" s="165">
        <f>IF(J28="","",IF('5.手当・賞与配分・洗い替え方式'!$O$4=1,ROUNDUP((J28+$Q28)*$AM$4,-1),ROUNDUP(J28*$AM$4,-1)))</f>
        <v>770280</v>
      </c>
      <c r="AK28" s="154">
        <f>IF(K28="","",IF('5.手当・賞与配分・洗い替え方式'!$O$4=1,ROUNDUP((K28+$Q28)*$AM$4,-1),ROUNDUP(K28*$AM$4,-1)))</f>
        <v>766330</v>
      </c>
      <c r="AL28" s="154">
        <f>IF(L28="","",IF('5.手当・賞与配分・洗い替え方式'!$O$4=1,ROUNDUP((L28+$Q28)*$AM$4,-1),ROUNDUP(L28*$AM$4,-1)))</f>
        <v>762380</v>
      </c>
      <c r="AM28" s="154">
        <f>IF(M28="","",IF('5.手当・賞与配分・洗い替え方式'!$O$4=1,ROUNDUP((M28+$Q28)*$AM$4,-1),ROUNDUP(M28*$AM$4,-1)))</f>
        <v>758430</v>
      </c>
      <c r="AN28" s="166">
        <f>IF(N28="","",IF('5.手当・賞与配分・洗い替え方式'!$O$4=1,ROUNDUP((N28+$Q28)*$AM$4,-1),ROUNDUP(N28*$AM$4,-1)))</f>
        <v>754480</v>
      </c>
      <c r="AO28" s="369">
        <f t="shared" si="16"/>
        <v>5453660</v>
      </c>
      <c r="AP28" s="77">
        <f t="shared" si="7"/>
        <v>5425670</v>
      </c>
      <c r="AQ28" s="77">
        <f t="shared" si="7"/>
        <v>5397680</v>
      </c>
      <c r="AR28" s="77">
        <f t="shared" si="7"/>
        <v>5369690</v>
      </c>
      <c r="AS28" s="164">
        <f t="shared" si="7"/>
        <v>5341700</v>
      </c>
    </row>
    <row r="29" spans="2:45" ht="18" customHeight="1">
      <c r="B29" s="140">
        <v>25</v>
      </c>
      <c r="C29" s="141" t="str">
        <f>IFERROR(VLOOKUP($B29,'3.サラリースケール'!$A$6:$E$38,5,0),"")</f>
        <v/>
      </c>
      <c r="E29" s="156" t="str">
        <f t="shared" si="0"/>
        <v>J-1</v>
      </c>
      <c r="F29" s="105">
        <f t="shared" si="1"/>
        <v>24</v>
      </c>
      <c r="G29" s="105">
        <f t="shared" si="2"/>
        <v>24</v>
      </c>
      <c r="H29" s="105" t="str">
        <f t="shared" si="3"/>
        <v>J-1-24</v>
      </c>
      <c r="I29" s="149">
        <v>41</v>
      </c>
      <c r="J29" s="157">
        <f t="shared" si="8"/>
        <v>311260</v>
      </c>
      <c r="K29" s="131">
        <f t="shared" si="9"/>
        <v>309680</v>
      </c>
      <c r="L29" s="131">
        <f>IF($E29="","",INDEX('3.サラリースケール'!$R$5:$BH$38,MATCH($E29,'3.サラリースケール'!$R$5:$R$38,0),MATCH($I29,'3.サラリースケール'!$R$5:$BH$5,0)))</f>
        <v>308100</v>
      </c>
      <c r="M29" s="131">
        <f t="shared" si="10"/>
        <v>306520</v>
      </c>
      <c r="N29" s="368">
        <f t="shared" si="11"/>
        <v>304940</v>
      </c>
      <c r="O29" s="157">
        <f t="shared" si="12"/>
        <v>3150</v>
      </c>
      <c r="P29" s="368">
        <f t="shared" si="4"/>
        <v>1580</v>
      </c>
      <c r="Q29" s="158">
        <f>IF($L29="","",VLOOKUP($E29,'6.モデル年俸表の作成'!$C$7:$F$48,4,0))</f>
        <v>0</v>
      </c>
      <c r="R29" s="159">
        <f>IF($E29="","",IF($G29="","",VLOOKUP($E29,'5.手当・賞与配分・洗い替え方式'!$C$7:$L$48,8,0)))</f>
        <v>0.1</v>
      </c>
      <c r="S29" s="160">
        <f t="shared" si="13"/>
        <v>31130</v>
      </c>
      <c r="T29" s="160">
        <f t="shared" si="13"/>
        <v>30970</v>
      </c>
      <c r="U29" s="160">
        <f t="shared" si="13"/>
        <v>30810</v>
      </c>
      <c r="V29" s="160">
        <f t="shared" si="13"/>
        <v>30660</v>
      </c>
      <c r="W29" s="160">
        <f t="shared" si="13"/>
        <v>30500</v>
      </c>
      <c r="X29" s="164">
        <f t="shared" si="5"/>
        <v>13</v>
      </c>
      <c r="Y29" s="162">
        <f t="shared" si="14"/>
        <v>342390</v>
      </c>
      <c r="Z29" s="161">
        <f t="shared" si="6"/>
        <v>340650</v>
      </c>
      <c r="AA29" s="161">
        <f t="shared" si="6"/>
        <v>338910</v>
      </c>
      <c r="AB29" s="161">
        <f t="shared" si="6"/>
        <v>337180</v>
      </c>
      <c r="AC29" s="163">
        <f t="shared" si="6"/>
        <v>335440</v>
      </c>
      <c r="AD29" s="158">
        <f t="shared" si="15"/>
        <v>4066920</v>
      </c>
      <c r="AE29" s="165">
        <f>IF(J29="","",IF('5.手当・賞与配分・洗い替え方式'!$O$4=1,ROUNDUP((J29+$Q29)*$AH$4,-1),ROUNDUP(J29*$AH$4,-1)))</f>
        <v>622520</v>
      </c>
      <c r="AF29" s="154">
        <f>IF(K29="","",IF('5.手当・賞与配分・洗い替え方式'!$O$4=1,ROUNDUP((K29+$Q29)*$AH$4,-1),ROUNDUP(K29*$AH$4,-1)))</f>
        <v>619360</v>
      </c>
      <c r="AG29" s="154">
        <f>IF(L29="","",IF('5.手当・賞与配分・洗い替え方式'!$O$4=1,ROUNDUP((L29+$Q29)*$AH$4,-1),ROUNDUP(L29*$AH$4,-1)))</f>
        <v>616200</v>
      </c>
      <c r="AH29" s="154">
        <f>IF(M29="","",IF('5.手当・賞与配分・洗い替え方式'!$O$4=1,ROUNDUP((M29+$Q29)*$AH$4,-1),ROUNDUP(M29*$AH$4,-1)))</f>
        <v>613040</v>
      </c>
      <c r="AI29" s="166">
        <f>IF(N29="","",IF('5.手当・賞与配分・洗い替え方式'!$O$4=1,ROUNDUP((N29+$Q29)*$AH$4,-1),ROUNDUP(N29*$AH$4,-1)))</f>
        <v>609880</v>
      </c>
      <c r="AJ29" s="165">
        <f>IF(J29="","",IF('5.手当・賞与配分・洗い替え方式'!$O$4=1,ROUNDUP((J29+$Q29)*$AM$4,-1),ROUNDUP(J29*$AM$4,-1)))</f>
        <v>778150</v>
      </c>
      <c r="AK29" s="154">
        <f>IF(K29="","",IF('5.手当・賞与配分・洗い替え方式'!$O$4=1,ROUNDUP((K29+$Q29)*$AM$4,-1),ROUNDUP(K29*$AM$4,-1)))</f>
        <v>774200</v>
      </c>
      <c r="AL29" s="154">
        <f>IF(L29="","",IF('5.手当・賞与配分・洗い替え方式'!$O$4=1,ROUNDUP((L29+$Q29)*$AM$4,-1),ROUNDUP(L29*$AM$4,-1)))</f>
        <v>770250</v>
      </c>
      <c r="AM29" s="154">
        <f>IF(M29="","",IF('5.手当・賞与配分・洗い替え方式'!$O$4=1,ROUNDUP((M29+$Q29)*$AM$4,-1),ROUNDUP(M29*$AM$4,-1)))</f>
        <v>766300</v>
      </c>
      <c r="AN29" s="166">
        <f>IF(N29="","",IF('5.手当・賞与配分・洗い替え方式'!$O$4=1,ROUNDUP((N29+$Q29)*$AM$4,-1),ROUNDUP(N29*$AM$4,-1)))</f>
        <v>762350</v>
      </c>
      <c r="AO29" s="369">
        <f t="shared" si="16"/>
        <v>5509350</v>
      </c>
      <c r="AP29" s="77">
        <f t="shared" si="7"/>
        <v>5481360</v>
      </c>
      <c r="AQ29" s="77">
        <f t="shared" si="7"/>
        <v>5453370</v>
      </c>
      <c r="AR29" s="77">
        <f t="shared" si="7"/>
        <v>5425500</v>
      </c>
      <c r="AS29" s="164">
        <f t="shared" si="7"/>
        <v>5397510</v>
      </c>
    </row>
    <row r="30" spans="2:45" ht="18" customHeight="1">
      <c r="B30" s="140">
        <v>26</v>
      </c>
      <c r="C30" s="141" t="str">
        <f>IFERROR(VLOOKUP($B30,'3.サラリースケール'!$A$6:$E$38,5,0),"")</f>
        <v/>
      </c>
      <c r="E30" s="156" t="str">
        <f t="shared" si="0"/>
        <v>J-1</v>
      </c>
      <c r="F30" s="105">
        <f t="shared" si="1"/>
        <v>25</v>
      </c>
      <c r="G30" s="105">
        <f t="shared" si="2"/>
        <v>25</v>
      </c>
      <c r="H30" s="105" t="str">
        <f t="shared" si="3"/>
        <v>J-1-25</v>
      </c>
      <c r="I30" s="149">
        <v>42</v>
      </c>
      <c r="J30" s="157">
        <f t="shared" si="8"/>
        <v>314410</v>
      </c>
      <c r="K30" s="131">
        <f t="shared" si="9"/>
        <v>312830</v>
      </c>
      <c r="L30" s="131">
        <f>IF($E30="","",INDEX('3.サラリースケール'!$R$5:$BH$38,MATCH($E30,'3.サラリースケール'!$R$5:$R$38,0),MATCH($I30,'3.サラリースケール'!$R$5:$BH$5,0)))</f>
        <v>311250</v>
      </c>
      <c r="M30" s="131">
        <f t="shared" si="10"/>
        <v>309670</v>
      </c>
      <c r="N30" s="368">
        <f t="shared" si="11"/>
        <v>308090</v>
      </c>
      <c r="O30" s="157">
        <f t="shared" si="12"/>
        <v>3150</v>
      </c>
      <c r="P30" s="368">
        <f t="shared" si="4"/>
        <v>1580</v>
      </c>
      <c r="Q30" s="158">
        <f>IF($L30="","",VLOOKUP($E30,'6.モデル年俸表の作成'!$C$7:$F$48,4,0))</f>
        <v>0</v>
      </c>
      <c r="R30" s="159">
        <f>IF($E30="","",IF($G30="","",VLOOKUP($E30,'5.手当・賞与配分・洗い替え方式'!$C$7:$L$48,8,0)))</f>
        <v>0.1</v>
      </c>
      <c r="S30" s="160">
        <f t="shared" si="13"/>
        <v>31450</v>
      </c>
      <c r="T30" s="160">
        <f t="shared" si="13"/>
        <v>31290</v>
      </c>
      <c r="U30" s="160">
        <f t="shared" si="13"/>
        <v>31130</v>
      </c>
      <c r="V30" s="160">
        <f t="shared" si="13"/>
        <v>30970</v>
      </c>
      <c r="W30" s="160">
        <f t="shared" si="13"/>
        <v>30810</v>
      </c>
      <c r="X30" s="164">
        <f t="shared" si="5"/>
        <v>13</v>
      </c>
      <c r="Y30" s="162">
        <f t="shared" si="14"/>
        <v>345860</v>
      </c>
      <c r="Z30" s="161">
        <f t="shared" si="6"/>
        <v>344120</v>
      </c>
      <c r="AA30" s="161">
        <f t="shared" si="6"/>
        <v>342380</v>
      </c>
      <c r="AB30" s="161">
        <f t="shared" si="6"/>
        <v>340640</v>
      </c>
      <c r="AC30" s="163">
        <f t="shared" si="6"/>
        <v>338900</v>
      </c>
      <c r="AD30" s="158">
        <f t="shared" si="15"/>
        <v>4108560</v>
      </c>
      <c r="AE30" s="165">
        <f>IF(J30="","",IF('5.手当・賞与配分・洗い替え方式'!$O$4=1,ROUNDUP((J30+$Q30)*$AH$4,-1),ROUNDUP(J30*$AH$4,-1)))</f>
        <v>628820</v>
      </c>
      <c r="AF30" s="154">
        <f>IF(K30="","",IF('5.手当・賞与配分・洗い替え方式'!$O$4=1,ROUNDUP((K30+$Q30)*$AH$4,-1),ROUNDUP(K30*$AH$4,-1)))</f>
        <v>625660</v>
      </c>
      <c r="AG30" s="154">
        <f>IF(L30="","",IF('5.手当・賞与配分・洗い替え方式'!$O$4=1,ROUNDUP((L30+$Q30)*$AH$4,-1),ROUNDUP(L30*$AH$4,-1)))</f>
        <v>622500</v>
      </c>
      <c r="AH30" s="154">
        <f>IF(M30="","",IF('5.手当・賞与配分・洗い替え方式'!$O$4=1,ROUNDUP((M30+$Q30)*$AH$4,-1),ROUNDUP(M30*$AH$4,-1)))</f>
        <v>619340</v>
      </c>
      <c r="AI30" s="166">
        <f>IF(N30="","",IF('5.手当・賞与配分・洗い替え方式'!$O$4=1,ROUNDUP((N30+$Q30)*$AH$4,-1),ROUNDUP(N30*$AH$4,-1)))</f>
        <v>616180</v>
      </c>
      <c r="AJ30" s="165">
        <f>IF(J30="","",IF('5.手当・賞与配分・洗い替え方式'!$O$4=1,ROUNDUP((J30+$Q30)*$AM$4,-1),ROUNDUP(J30*$AM$4,-1)))</f>
        <v>786030</v>
      </c>
      <c r="AK30" s="154">
        <f>IF(K30="","",IF('5.手当・賞与配分・洗い替え方式'!$O$4=1,ROUNDUP((K30+$Q30)*$AM$4,-1),ROUNDUP(K30*$AM$4,-1)))</f>
        <v>782080</v>
      </c>
      <c r="AL30" s="154">
        <f>IF(L30="","",IF('5.手当・賞与配分・洗い替え方式'!$O$4=1,ROUNDUP((L30+$Q30)*$AM$4,-1),ROUNDUP(L30*$AM$4,-1)))</f>
        <v>778130</v>
      </c>
      <c r="AM30" s="154">
        <f>IF(M30="","",IF('5.手当・賞与配分・洗い替え方式'!$O$4=1,ROUNDUP((M30+$Q30)*$AM$4,-1),ROUNDUP(M30*$AM$4,-1)))</f>
        <v>774180</v>
      </c>
      <c r="AN30" s="166">
        <f>IF(N30="","",IF('5.手当・賞与配分・洗い替え方式'!$O$4=1,ROUNDUP((N30+$Q30)*$AM$4,-1),ROUNDUP(N30*$AM$4,-1)))</f>
        <v>770230</v>
      </c>
      <c r="AO30" s="369">
        <f t="shared" si="16"/>
        <v>5565170</v>
      </c>
      <c r="AP30" s="77">
        <f t="shared" si="7"/>
        <v>5537180</v>
      </c>
      <c r="AQ30" s="77">
        <f t="shared" si="7"/>
        <v>5509190</v>
      </c>
      <c r="AR30" s="77">
        <f t="shared" si="7"/>
        <v>5481200</v>
      </c>
      <c r="AS30" s="164">
        <f t="shared" si="7"/>
        <v>5453210</v>
      </c>
    </row>
    <row r="31" spans="2:45" ht="18" customHeight="1">
      <c r="B31" s="140">
        <v>27</v>
      </c>
      <c r="C31" s="141" t="str">
        <f>IFERROR(VLOOKUP($B31,'3.サラリースケール'!$A$6:$E$38,5,0),"")</f>
        <v/>
      </c>
      <c r="E31" s="156" t="str">
        <f t="shared" si="0"/>
        <v>J-1</v>
      </c>
      <c r="F31" s="167">
        <f t="shared" si="1"/>
        <v>26</v>
      </c>
      <c r="G31" s="105">
        <f t="shared" si="2"/>
        <v>26</v>
      </c>
      <c r="H31" s="105" t="str">
        <f t="shared" si="3"/>
        <v>J-1-26</v>
      </c>
      <c r="I31" s="149">
        <v>43</v>
      </c>
      <c r="J31" s="157">
        <f t="shared" si="8"/>
        <v>317560</v>
      </c>
      <c r="K31" s="131">
        <f t="shared" si="9"/>
        <v>315980</v>
      </c>
      <c r="L31" s="131">
        <f>IF($E31="","",INDEX('3.サラリースケール'!$R$5:$BH$38,MATCH($E31,'3.サラリースケール'!$R$5:$R$38,0),MATCH($I31,'3.サラリースケール'!$R$5:$BH$5,0)))</f>
        <v>314400</v>
      </c>
      <c r="M31" s="131">
        <f t="shared" si="10"/>
        <v>312820</v>
      </c>
      <c r="N31" s="368">
        <f t="shared" si="11"/>
        <v>311240</v>
      </c>
      <c r="O31" s="157">
        <f t="shared" si="12"/>
        <v>3150</v>
      </c>
      <c r="P31" s="368">
        <f t="shared" si="4"/>
        <v>1580</v>
      </c>
      <c r="Q31" s="158">
        <f>IF($L31="","",VLOOKUP($E31,'6.モデル年俸表の作成'!$C$7:$F$48,4,0))</f>
        <v>0</v>
      </c>
      <c r="R31" s="159">
        <f>IF($E31="","",IF($G31="","",VLOOKUP($E31,'5.手当・賞与配分・洗い替え方式'!$C$7:$L$48,8,0)))</f>
        <v>0.1</v>
      </c>
      <c r="S31" s="160">
        <f t="shared" si="13"/>
        <v>31760</v>
      </c>
      <c r="T31" s="160">
        <f t="shared" si="13"/>
        <v>31600</v>
      </c>
      <c r="U31" s="160">
        <f t="shared" si="13"/>
        <v>31440</v>
      </c>
      <c r="V31" s="160">
        <f t="shared" si="13"/>
        <v>31290</v>
      </c>
      <c r="W31" s="160">
        <f t="shared" si="13"/>
        <v>31130</v>
      </c>
      <c r="X31" s="164">
        <f t="shared" si="5"/>
        <v>13</v>
      </c>
      <c r="Y31" s="162">
        <f t="shared" si="14"/>
        <v>349320</v>
      </c>
      <c r="Z31" s="161">
        <f t="shared" si="6"/>
        <v>347580</v>
      </c>
      <c r="AA31" s="161">
        <f t="shared" si="6"/>
        <v>345840</v>
      </c>
      <c r="AB31" s="161">
        <f t="shared" si="6"/>
        <v>344110</v>
      </c>
      <c r="AC31" s="163">
        <f t="shared" si="6"/>
        <v>342370</v>
      </c>
      <c r="AD31" s="158">
        <f t="shared" si="15"/>
        <v>4150080</v>
      </c>
      <c r="AE31" s="165">
        <f>IF(J31="","",IF('5.手当・賞与配分・洗い替え方式'!$O$4=1,ROUNDUP((J31+$Q31)*$AH$4,-1),ROUNDUP(J31*$AH$4,-1)))</f>
        <v>635120</v>
      </c>
      <c r="AF31" s="154">
        <f>IF(K31="","",IF('5.手当・賞与配分・洗い替え方式'!$O$4=1,ROUNDUP((K31+$Q31)*$AH$4,-1),ROUNDUP(K31*$AH$4,-1)))</f>
        <v>631960</v>
      </c>
      <c r="AG31" s="154">
        <f>IF(L31="","",IF('5.手当・賞与配分・洗い替え方式'!$O$4=1,ROUNDUP((L31+$Q31)*$AH$4,-1),ROUNDUP(L31*$AH$4,-1)))</f>
        <v>628800</v>
      </c>
      <c r="AH31" s="154">
        <f>IF(M31="","",IF('5.手当・賞与配分・洗い替え方式'!$O$4=1,ROUNDUP((M31+$Q31)*$AH$4,-1),ROUNDUP(M31*$AH$4,-1)))</f>
        <v>625640</v>
      </c>
      <c r="AI31" s="166">
        <f>IF(N31="","",IF('5.手当・賞与配分・洗い替え方式'!$O$4=1,ROUNDUP((N31+$Q31)*$AH$4,-1),ROUNDUP(N31*$AH$4,-1)))</f>
        <v>622480</v>
      </c>
      <c r="AJ31" s="165">
        <f>IF(J31="","",IF('5.手当・賞与配分・洗い替え方式'!$O$4=1,ROUNDUP((J31+$Q31)*$AM$4,-1),ROUNDUP(J31*$AM$4,-1)))</f>
        <v>793900</v>
      </c>
      <c r="AK31" s="154">
        <f>IF(K31="","",IF('5.手当・賞与配分・洗い替え方式'!$O$4=1,ROUNDUP((K31+$Q31)*$AM$4,-1),ROUNDUP(K31*$AM$4,-1)))</f>
        <v>789950</v>
      </c>
      <c r="AL31" s="154">
        <f>IF(L31="","",IF('5.手当・賞与配分・洗い替え方式'!$O$4=1,ROUNDUP((L31+$Q31)*$AM$4,-1),ROUNDUP(L31*$AM$4,-1)))</f>
        <v>786000</v>
      </c>
      <c r="AM31" s="154">
        <f>IF(M31="","",IF('5.手当・賞与配分・洗い替え方式'!$O$4=1,ROUNDUP((M31+$Q31)*$AM$4,-1),ROUNDUP(M31*$AM$4,-1)))</f>
        <v>782050</v>
      </c>
      <c r="AN31" s="166">
        <f>IF(N31="","",IF('5.手当・賞与配分・洗い替え方式'!$O$4=1,ROUNDUP((N31+$Q31)*$AM$4,-1),ROUNDUP(N31*$AM$4,-1)))</f>
        <v>778100</v>
      </c>
      <c r="AO31" s="369">
        <f t="shared" si="16"/>
        <v>5620860</v>
      </c>
      <c r="AP31" s="77">
        <f t="shared" si="7"/>
        <v>5592870</v>
      </c>
      <c r="AQ31" s="77">
        <f t="shared" si="7"/>
        <v>5564880</v>
      </c>
      <c r="AR31" s="77">
        <f t="shared" si="7"/>
        <v>5537010</v>
      </c>
      <c r="AS31" s="164">
        <f t="shared" si="7"/>
        <v>5509020</v>
      </c>
    </row>
    <row r="32" spans="2:45" ht="18" customHeight="1">
      <c r="B32" s="140">
        <v>28</v>
      </c>
      <c r="C32" s="141" t="str">
        <f>IFERROR(VLOOKUP($B32,'3.サラリースケール'!$A$6:$E$38,5,0),"")</f>
        <v/>
      </c>
      <c r="E32" s="156" t="str">
        <f t="shared" si="0"/>
        <v>J-1</v>
      </c>
      <c r="F32" s="167">
        <f t="shared" si="1"/>
        <v>27</v>
      </c>
      <c r="G32" s="105">
        <f t="shared" si="2"/>
        <v>27</v>
      </c>
      <c r="H32" s="105" t="str">
        <f t="shared" si="3"/>
        <v>J-1-27</v>
      </c>
      <c r="I32" s="149">
        <v>44</v>
      </c>
      <c r="J32" s="157">
        <f t="shared" si="8"/>
        <v>320710</v>
      </c>
      <c r="K32" s="131">
        <f t="shared" si="9"/>
        <v>319130</v>
      </c>
      <c r="L32" s="131">
        <f>IF($E32="","",INDEX('3.サラリースケール'!$R$5:$BH$38,MATCH($E32,'3.サラリースケール'!$R$5:$R$38,0),MATCH($I32,'3.サラリースケール'!$R$5:$BH$5,0)))</f>
        <v>317550</v>
      </c>
      <c r="M32" s="131">
        <f t="shared" si="10"/>
        <v>315970</v>
      </c>
      <c r="N32" s="368">
        <f t="shared" si="11"/>
        <v>314390</v>
      </c>
      <c r="O32" s="157">
        <f t="shared" si="12"/>
        <v>3150</v>
      </c>
      <c r="P32" s="368">
        <f t="shared" si="4"/>
        <v>1580</v>
      </c>
      <c r="Q32" s="158">
        <f>IF($L32="","",VLOOKUP($E32,'6.モデル年俸表の作成'!$C$7:$F$48,4,0))</f>
        <v>0</v>
      </c>
      <c r="R32" s="159">
        <f>IF($E32="","",IF($G32="","",VLOOKUP($E32,'5.手当・賞与配分・洗い替え方式'!$C$7:$L$48,8,0)))</f>
        <v>0.1</v>
      </c>
      <c r="S32" s="160">
        <f t="shared" si="13"/>
        <v>32080</v>
      </c>
      <c r="T32" s="160">
        <f t="shared" si="13"/>
        <v>31920</v>
      </c>
      <c r="U32" s="160">
        <f t="shared" si="13"/>
        <v>31760</v>
      </c>
      <c r="V32" s="160">
        <f t="shared" si="13"/>
        <v>31600</v>
      </c>
      <c r="W32" s="160">
        <f t="shared" si="13"/>
        <v>31440</v>
      </c>
      <c r="X32" s="164">
        <f t="shared" si="5"/>
        <v>13</v>
      </c>
      <c r="Y32" s="162">
        <f t="shared" si="14"/>
        <v>352790</v>
      </c>
      <c r="Z32" s="161">
        <f t="shared" si="6"/>
        <v>351050</v>
      </c>
      <c r="AA32" s="161">
        <f t="shared" si="6"/>
        <v>349310</v>
      </c>
      <c r="AB32" s="161">
        <f t="shared" si="6"/>
        <v>347570</v>
      </c>
      <c r="AC32" s="163">
        <f t="shared" si="6"/>
        <v>345830</v>
      </c>
      <c r="AD32" s="158">
        <f t="shared" si="15"/>
        <v>4191720</v>
      </c>
      <c r="AE32" s="165">
        <f>IF(J32="","",IF('5.手当・賞与配分・洗い替え方式'!$O$4=1,ROUNDUP((J32+$Q32)*$AH$4,-1),ROUNDUP(J32*$AH$4,-1)))</f>
        <v>641420</v>
      </c>
      <c r="AF32" s="154">
        <f>IF(K32="","",IF('5.手当・賞与配分・洗い替え方式'!$O$4=1,ROUNDUP((K32+$Q32)*$AH$4,-1),ROUNDUP(K32*$AH$4,-1)))</f>
        <v>638260</v>
      </c>
      <c r="AG32" s="154">
        <f>IF(L32="","",IF('5.手当・賞与配分・洗い替え方式'!$O$4=1,ROUNDUP((L32+$Q32)*$AH$4,-1),ROUNDUP(L32*$AH$4,-1)))</f>
        <v>635100</v>
      </c>
      <c r="AH32" s="154">
        <f>IF(M32="","",IF('5.手当・賞与配分・洗い替え方式'!$O$4=1,ROUNDUP((M32+$Q32)*$AH$4,-1),ROUNDUP(M32*$AH$4,-1)))</f>
        <v>631940</v>
      </c>
      <c r="AI32" s="166">
        <f>IF(N32="","",IF('5.手当・賞与配分・洗い替え方式'!$O$4=1,ROUNDUP((N32+$Q32)*$AH$4,-1),ROUNDUP(N32*$AH$4,-1)))</f>
        <v>628780</v>
      </c>
      <c r="AJ32" s="165">
        <f>IF(J32="","",IF('5.手当・賞与配分・洗い替え方式'!$O$4=1,ROUNDUP((J32+$Q32)*$AM$4,-1),ROUNDUP(J32*$AM$4,-1)))</f>
        <v>801780</v>
      </c>
      <c r="AK32" s="154">
        <f>IF(K32="","",IF('5.手当・賞与配分・洗い替え方式'!$O$4=1,ROUNDUP((K32+$Q32)*$AM$4,-1),ROUNDUP(K32*$AM$4,-1)))</f>
        <v>797830</v>
      </c>
      <c r="AL32" s="154">
        <f>IF(L32="","",IF('5.手当・賞与配分・洗い替え方式'!$O$4=1,ROUNDUP((L32+$Q32)*$AM$4,-1),ROUNDUP(L32*$AM$4,-1)))</f>
        <v>793880</v>
      </c>
      <c r="AM32" s="154">
        <f>IF(M32="","",IF('5.手当・賞与配分・洗い替え方式'!$O$4=1,ROUNDUP((M32+$Q32)*$AM$4,-1),ROUNDUP(M32*$AM$4,-1)))</f>
        <v>789930</v>
      </c>
      <c r="AN32" s="166">
        <f>IF(N32="","",IF('5.手当・賞与配分・洗い替え方式'!$O$4=1,ROUNDUP((N32+$Q32)*$AM$4,-1),ROUNDUP(N32*$AM$4,-1)))</f>
        <v>785980</v>
      </c>
      <c r="AO32" s="369">
        <f t="shared" si="16"/>
        <v>5676680</v>
      </c>
      <c r="AP32" s="77">
        <f t="shared" si="7"/>
        <v>5648690</v>
      </c>
      <c r="AQ32" s="77">
        <f t="shared" si="7"/>
        <v>5620700</v>
      </c>
      <c r="AR32" s="77">
        <f t="shared" si="7"/>
        <v>5592710</v>
      </c>
      <c r="AS32" s="164">
        <f t="shared" si="7"/>
        <v>5564720</v>
      </c>
    </row>
    <row r="33" spans="2:45" ht="18" customHeight="1">
      <c r="B33" s="140">
        <v>29</v>
      </c>
      <c r="C33" s="141" t="str">
        <f>IFERROR(VLOOKUP($B33,'3.サラリースケール'!$A$6:$E$38,5,0),"")</f>
        <v/>
      </c>
      <c r="E33" s="156" t="str">
        <f t="shared" si="0"/>
        <v>J-1</v>
      </c>
      <c r="F33" s="167">
        <f t="shared" si="1"/>
        <v>28</v>
      </c>
      <c r="G33" s="105">
        <f t="shared" si="2"/>
        <v>28</v>
      </c>
      <c r="H33" s="105" t="str">
        <f t="shared" si="3"/>
        <v>J-1-28</v>
      </c>
      <c r="I33" s="149">
        <v>45</v>
      </c>
      <c r="J33" s="157">
        <f t="shared" si="8"/>
        <v>323860</v>
      </c>
      <c r="K33" s="131">
        <f t="shared" si="9"/>
        <v>322280</v>
      </c>
      <c r="L33" s="131">
        <f>IF($E33="","",INDEX('3.サラリースケール'!$R$5:$BH$38,MATCH($E33,'3.サラリースケール'!$R$5:$R$38,0),MATCH($I33,'3.サラリースケール'!$R$5:$BH$5,0)))</f>
        <v>320700</v>
      </c>
      <c r="M33" s="131">
        <f t="shared" si="10"/>
        <v>319120</v>
      </c>
      <c r="N33" s="368">
        <f t="shared" si="11"/>
        <v>317540</v>
      </c>
      <c r="O33" s="157">
        <f t="shared" si="12"/>
        <v>3150</v>
      </c>
      <c r="P33" s="368">
        <f t="shared" si="4"/>
        <v>1580</v>
      </c>
      <c r="Q33" s="158">
        <f>IF($L33="","",VLOOKUP($E33,'6.モデル年俸表の作成'!$C$7:$F$48,4,0))</f>
        <v>0</v>
      </c>
      <c r="R33" s="159">
        <f>IF($E33="","",IF($G33="","",VLOOKUP($E33,'5.手当・賞与配分・洗い替え方式'!$C$7:$L$48,8,0)))</f>
        <v>0.1</v>
      </c>
      <c r="S33" s="160">
        <f t="shared" si="13"/>
        <v>32390</v>
      </c>
      <c r="T33" s="160">
        <f t="shared" si="13"/>
        <v>32230</v>
      </c>
      <c r="U33" s="160">
        <f t="shared" si="13"/>
        <v>32070</v>
      </c>
      <c r="V33" s="160">
        <f t="shared" si="13"/>
        <v>31920</v>
      </c>
      <c r="W33" s="160">
        <f t="shared" si="13"/>
        <v>31760</v>
      </c>
      <c r="X33" s="164">
        <f t="shared" si="5"/>
        <v>13</v>
      </c>
      <c r="Y33" s="162">
        <f t="shared" si="14"/>
        <v>356250</v>
      </c>
      <c r="Z33" s="161">
        <f t="shared" si="6"/>
        <v>354510</v>
      </c>
      <c r="AA33" s="161">
        <f t="shared" si="6"/>
        <v>352770</v>
      </c>
      <c r="AB33" s="161">
        <f t="shared" si="6"/>
        <v>351040</v>
      </c>
      <c r="AC33" s="163">
        <f t="shared" si="6"/>
        <v>349300</v>
      </c>
      <c r="AD33" s="158">
        <f t="shared" si="15"/>
        <v>4233240</v>
      </c>
      <c r="AE33" s="165">
        <f>IF(J33="","",IF('5.手当・賞与配分・洗い替え方式'!$O$4=1,ROUNDUP((J33+$Q33)*$AH$4,-1),ROUNDUP(J33*$AH$4,-1)))</f>
        <v>647720</v>
      </c>
      <c r="AF33" s="154">
        <f>IF(K33="","",IF('5.手当・賞与配分・洗い替え方式'!$O$4=1,ROUNDUP((K33+$Q33)*$AH$4,-1),ROUNDUP(K33*$AH$4,-1)))</f>
        <v>644560</v>
      </c>
      <c r="AG33" s="154">
        <f>IF(L33="","",IF('5.手当・賞与配分・洗い替え方式'!$O$4=1,ROUNDUP((L33+$Q33)*$AH$4,-1),ROUNDUP(L33*$AH$4,-1)))</f>
        <v>641400</v>
      </c>
      <c r="AH33" s="154">
        <f>IF(M33="","",IF('5.手当・賞与配分・洗い替え方式'!$O$4=1,ROUNDUP((M33+$Q33)*$AH$4,-1),ROUNDUP(M33*$AH$4,-1)))</f>
        <v>638240</v>
      </c>
      <c r="AI33" s="166">
        <f>IF(N33="","",IF('5.手当・賞与配分・洗い替え方式'!$O$4=1,ROUNDUP((N33+$Q33)*$AH$4,-1),ROUNDUP(N33*$AH$4,-1)))</f>
        <v>635080</v>
      </c>
      <c r="AJ33" s="165">
        <f>IF(J33="","",IF('5.手当・賞与配分・洗い替え方式'!$O$4=1,ROUNDUP((J33+$Q33)*$AM$4,-1),ROUNDUP(J33*$AM$4,-1)))</f>
        <v>809650</v>
      </c>
      <c r="AK33" s="154">
        <f>IF(K33="","",IF('5.手当・賞与配分・洗い替え方式'!$O$4=1,ROUNDUP((K33+$Q33)*$AM$4,-1),ROUNDUP(K33*$AM$4,-1)))</f>
        <v>805700</v>
      </c>
      <c r="AL33" s="154">
        <f>IF(L33="","",IF('5.手当・賞与配分・洗い替え方式'!$O$4=1,ROUNDUP((L33+$Q33)*$AM$4,-1),ROUNDUP(L33*$AM$4,-1)))</f>
        <v>801750</v>
      </c>
      <c r="AM33" s="154">
        <f>IF(M33="","",IF('5.手当・賞与配分・洗い替え方式'!$O$4=1,ROUNDUP((M33+$Q33)*$AM$4,-1),ROUNDUP(M33*$AM$4,-1)))</f>
        <v>797800</v>
      </c>
      <c r="AN33" s="166">
        <f>IF(N33="","",IF('5.手当・賞与配分・洗い替え方式'!$O$4=1,ROUNDUP((N33+$Q33)*$AM$4,-1),ROUNDUP(N33*$AM$4,-1)))</f>
        <v>793850</v>
      </c>
      <c r="AO33" s="369">
        <f t="shared" si="16"/>
        <v>5732370</v>
      </c>
      <c r="AP33" s="77">
        <f t="shared" si="7"/>
        <v>5704380</v>
      </c>
      <c r="AQ33" s="77">
        <f t="shared" si="7"/>
        <v>5676390</v>
      </c>
      <c r="AR33" s="77">
        <f t="shared" si="7"/>
        <v>5648520</v>
      </c>
      <c r="AS33" s="164">
        <f t="shared" si="7"/>
        <v>5620530</v>
      </c>
    </row>
    <row r="34" spans="2:45" ht="18" customHeight="1">
      <c r="B34" s="140">
        <v>30</v>
      </c>
      <c r="C34" s="141" t="str">
        <f>IFERROR(VLOOKUP($B34,'3.サラリースケール'!$A$6:$E$38,5,0),"")</f>
        <v/>
      </c>
      <c r="E34" s="156" t="str">
        <f t="shared" si="0"/>
        <v>J-1</v>
      </c>
      <c r="F34" s="167">
        <f t="shared" si="1"/>
        <v>28</v>
      </c>
      <c r="G34" s="105">
        <f t="shared" si="2"/>
        <v>28</v>
      </c>
      <c r="H34" s="105" t="str">
        <f t="shared" si="3"/>
        <v/>
      </c>
      <c r="I34" s="149">
        <v>46</v>
      </c>
      <c r="J34" s="157">
        <f t="shared" si="8"/>
        <v>323860</v>
      </c>
      <c r="K34" s="131">
        <f t="shared" si="9"/>
        <v>322280</v>
      </c>
      <c r="L34" s="131">
        <f>IF($E34="","",INDEX('3.サラリースケール'!$R$5:$BH$38,MATCH($E34,'3.サラリースケール'!$R$5:$R$38,0),MATCH($I34,'3.サラリースケール'!$R$5:$BH$5,0)))</f>
        <v>320700</v>
      </c>
      <c r="M34" s="131">
        <f t="shared" si="10"/>
        <v>319120</v>
      </c>
      <c r="N34" s="368">
        <f t="shared" si="11"/>
        <v>317540</v>
      </c>
      <c r="O34" s="157">
        <f t="shared" si="12"/>
        <v>0</v>
      </c>
      <c r="P34" s="368">
        <f t="shared" si="4"/>
        <v>1580</v>
      </c>
      <c r="Q34" s="158">
        <f>IF($L34="","",VLOOKUP($E34,'6.モデル年俸表の作成'!$C$7:$F$48,4,0))</f>
        <v>0</v>
      </c>
      <c r="R34" s="159">
        <f>IF($E34="","",IF($G34="","",VLOOKUP($E34,'5.手当・賞与配分・洗い替え方式'!$C$7:$L$48,8,0)))</f>
        <v>0.1</v>
      </c>
      <c r="S34" s="160">
        <f t="shared" si="13"/>
        <v>32390</v>
      </c>
      <c r="T34" s="160">
        <f t="shared" si="13"/>
        <v>32230</v>
      </c>
      <c r="U34" s="160">
        <f t="shared" si="13"/>
        <v>32070</v>
      </c>
      <c r="V34" s="160">
        <f t="shared" si="13"/>
        <v>31920</v>
      </c>
      <c r="W34" s="160">
        <f t="shared" si="13"/>
        <v>31760</v>
      </c>
      <c r="X34" s="164">
        <f t="shared" si="5"/>
        <v>13</v>
      </c>
      <c r="Y34" s="162">
        <f t="shared" si="14"/>
        <v>356250</v>
      </c>
      <c r="Z34" s="161">
        <f t="shared" si="6"/>
        <v>354510</v>
      </c>
      <c r="AA34" s="161">
        <f t="shared" si="6"/>
        <v>352770</v>
      </c>
      <c r="AB34" s="161">
        <f t="shared" si="6"/>
        <v>351040</v>
      </c>
      <c r="AC34" s="163">
        <f t="shared" si="6"/>
        <v>349300</v>
      </c>
      <c r="AD34" s="158">
        <f t="shared" si="15"/>
        <v>4233240</v>
      </c>
      <c r="AE34" s="165">
        <f>IF(J34="","",IF('5.手当・賞与配分・洗い替え方式'!$O$4=1,ROUNDUP((J34+$Q34)*$AH$4,-1),ROUNDUP(J34*$AH$4,-1)))</f>
        <v>647720</v>
      </c>
      <c r="AF34" s="154">
        <f>IF(K34="","",IF('5.手当・賞与配分・洗い替え方式'!$O$4=1,ROUNDUP((K34+$Q34)*$AH$4,-1),ROUNDUP(K34*$AH$4,-1)))</f>
        <v>644560</v>
      </c>
      <c r="AG34" s="154">
        <f>IF(L34="","",IF('5.手当・賞与配分・洗い替え方式'!$O$4=1,ROUNDUP((L34+$Q34)*$AH$4,-1),ROUNDUP(L34*$AH$4,-1)))</f>
        <v>641400</v>
      </c>
      <c r="AH34" s="154">
        <f>IF(M34="","",IF('5.手当・賞与配分・洗い替え方式'!$O$4=1,ROUNDUP((M34+$Q34)*$AH$4,-1),ROUNDUP(M34*$AH$4,-1)))</f>
        <v>638240</v>
      </c>
      <c r="AI34" s="166">
        <f>IF(N34="","",IF('5.手当・賞与配分・洗い替え方式'!$O$4=1,ROUNDUP((N34+$Q34)*$AH$4,-1),ROUNDUP(N34*$AH$4,-1)))</f>
        <v>635080</v>
      </c>
      <c r="AJ34" s="165">
        <f>IF(J34="","",IF('5.手当・賞与配分・洗い替え方式'!$O$4=1,ROUNDUP((J34+$Q34)*$AM$4,-1),ROUNDUP(J34*$AM$4,-1)))</f>
        <v>809650</v>
      </c>
      <c r="AK34" s="154">
        <f>IF(K34="","",IF('5.手当・賞与配分・洗い替え方式'!$O$4=1,ROUNDUP((K34+$Q34)*$AM$4,-1),ROUNDUP(K34*$AM$4,-1)))</f>
        <v>805700</v>
      </c>
      <c r="AL34" s="154">
        <f>IF(L34="","",IF('5.手当・賞与配分・洗い替え方式'!$O$4=1,ROUNDUP((L34+$Q34)*$AM$4,-1),ROUNDUP(L34*$AM$4,-1)))</f>
        <v>801750</v>
      </c>
      <c r="AM34" s="154">
        <f>IF(M34="","",IF('5.手当・賞与配分・洗い替え方式'!$O$4=1,ROUNDUP((M34+$Q34)*$AM$4,-1),ROUNDUP(M34*$AM$4,-1)))</f>
        <v>797800</v>
      </c>
      <c r="AN34" s="166">
        <f>IF(N34="","",IF('5.手当・賞与配分・洗い替え方式'!$O$4=1,ROUNDUP((N34+$Q34)*$AM$4,-1),ROUNDUP(N34*$AM$4,-1)))</f>
        <v>793850</v>
      </c>
      <c r="AO34" s="369">
        <f t="shared" si="16"/>
        <v>5732370</v>
      </c>
      <c r="AP34" s="77">
        <f t="shared" si="7"/>
        <v>5704380</v>
      </c>
      <c r="AQ34" s="77">
        <f t="shared" si="7"/>
        <v>5676390</v>
      </c>
      <c r="AR34" s="77">
        <f t="shared" si="7"/>
        <v>5648520</v>
      </c>
      <c r="AS34" s="164">
        <f t="shared" si="7"/>
        <v>5620530</v>
      </c>
    </row>
    <row r="35" spans="2:45" ht="18" customHeight="1">
      <c r="B35" s="140">
        <v>31</v>
      </c>
      <c r="C35" s="141" t="str">
        <f>IFERROR(VLOOKUP($B35,'3.サラリースケール'!$A$6:$E$38,5,0),"")</f>
        <v/>
      </c>
      <c r="E35" s="156" t="str">
        <f t="shared" si="0"/>
        <v>J-1</v>
      </c>
      <c r="F35" s="167">
        <f t="shared" si="1"/>
        <v>28</v>
      </c>
      <c r="G35" s="105">
        <f t="shared" si="2"/>
        <v>28</v>
      </c>
      <c r="H35" s="105" t="str">
        <f t="shared" si="3"/>
        <v/>
      </c>
      <c r="I35" s="149">
        <v>47</v>
      </c>
      <c r="J35" s="157">
        <f t="shared" si="8"/>
        <v>323860</v>
      </c>
      <c r="K35" s="131">
        <f t="shared" si="9"/>
        <v>322280</v>
      </c>
      <c r="L35" s="131">
        <f>IF($E35="","",INDEX('3.サラリースケール'!$R$5:$BH$38,MATCH($E35,'3.サラリースケール'!$R$5:$R$38,0),MATCH($I35,'3.サラリースケール'!$R$5:$BH$5,0)))</f>
        <v>320700</v>
      </c>
      <c r="M35" s="131">
        <f t="shared" si="10"/>
        <v>319120</v>
      </c>
      <c r="N35" s="368">
        <f t="shared" si="11"/>
        <v>317540</v>
      </c>
      <c r="O35" s="157">
        <f t="shared" si="12"/>
        <v>0</v>
      </c>
      <c r="P35" s="368">
        <f t="shared" si="4"/>
        <v>1580</v>
      </c>
      <c r="Q35" s="158">
        <f>IF($L35="","",VLOOKUP($E35,'6.モデル年俸表の作成'!$C$7:$F$48,4,0))</f>
        <v>0</v>
      </c>
      <c r="R35" s="159">
        <f>IF($E35="","",IF($G35="","",VLOOKUP($E35,'5.手当・賞与配分・洗い替え方式'!$C$7:$L$48,8,0)))</f>
        <v>0.1</v>
      </c>
      <c r="S35" s="160">
        <f t="shared" si="13"/>
        <v>32390</v>
      </c>
      <c r="T35" s="160">
        <f t="shared" si="13"/>
        <v>32230</v>
      </c>
      <c r="U35" s="160">
        <f t="shared" si="13"/>
        <v>32070</v>
      </c>
      <c r="V35" s="160">
        <f t="shared" si="13"/>
        <v>31920</v>
      </c>
      <c r="W35" s="160">
        <f t="shared" si="13"/>
        <v>31760</v>
      </c>
      <c r="X35" s="164">
        <f t="shared" si="5"/>
        <v>13</v>
      </c>
      <c r="Y35" s="162">
        <f t="shared" si="14"/>
        <v>356250</v>
      </c>
      <c r="Z35" s="161">
        <f t="shared" si="6"/>
        <v>354510</v>
      </c>
      <c r="AA35" s="161">
        <f t="shared" si="6"/>
        <v>352770</v>
      </c>
      <c r="AB35" s="161">
        <f t="shared" si="6"/>
        <v>351040</v>
      </c>
      <c r="AC35" s="163">
        <f t="shared" si="6"/>
        <v>349300</v>
      </c>
      <c r="AD35" s="158">
        <f t="shared" si="15"/>
        <v>4233240</v>
      </c>
      <c r="AE35" s="165">
        <f>IF(J35="","",IF('5.手当・賞与配分・洗い替え方式'!$O$4=1,ROUNDUP((J35+$Q35)*$AH$4,-1),ROUNDUP(J35*$AH$4,-1)))</f>
        <v>647720</v>
      </c>
      <c r="AF35" s="154">
        <f>IF(K35="","",IF('5.手当・賞与配分・洗い替え方式'!$O$4=1,ROUNDUP((K35+$Q35)*$AH$4,-1),ROUNDUP(K35*$AH$4,-1)))</f>
        <v>644560</v>
      </c>
      <c r="AG35" s="154">
        <f>IF(L35="","",IF('5.手当・賞与配分・洗い替え方式'!$O$4=1,ROUNDUP((L35+$Q35)*$AH$4,-1),ROUNDUP(L35*$AH$4,-1)))</f>
        <v>641400</v>
      </c>
      <c r="AH35" s="154">
        <f>IF(M35="","",IF('5.手当・賞与配分・洗い替え方式'!$O$4=1,ROUNDUP((M35+$Q35)*$AH$4,-1),ROUNDUP(M35*$AH$4,-1)))</f>
        <v>638240</v>
      </c>
      <c r="AI35" s="166">
        <f>IF(N35="","",IF('5.手当・賞与配分・洗い替え方式'!$O$4=1,ROUNDUP((N35+$Q35)*$AH$4,-1),ROUNDUP(N35*$AH$4,-1)))</f>
        <v>635080</v>
      </c>
      <c r="AJ35" s="165">
        <f>IF(J35="","",IF('5.手当・賞与配分・洗い替え方式'!$O$4=1,ROUNDUP((J35+$Q35)*$AM$4,-1),ROUNDUP(J35*$AM$4,-1)))</f>
        <v>809650</v>
      </c>
      <c r="AK35" s="154">
        <f>IF(K35="","",IF('5.手当・賞与配分・洗い替え方式'!$O$4=1,ROUNDUP((K35+$Q35)*$AM$4,-1),ROUNDUP(K35*$AM$4,-1)))</f>
        <v>805700</v>
      </c>
      <c r="AL35" s="154">
        <f>IF(L35="","",IF('5.手当・賞与配分・洗い替え方式'!$O$4=1,ROUNDUP((L35+$Q35)*$AM$4,-1),ROUNDUP(L35*$AM$4,-1)))</f>
        <v>801750</v>
      </c>
      <c r="AM35" s="154">
        <f>IF(M35="","",IF('5.手当・賞与配分・洗い替え方式'!$O$4=1,ROUNDUP((M35+$Q35)*$AM$4,-1),ROUNDUP(M35*$AM$4,-1)))</f>
        <v>797800</v>
      </c>
      <c r="AN35" s="166">
        <f>IF(N35="","",IF('5.手当・賞与配分・洗い替え方式'!$O$4=1,ROUNDUP((N35+$Q35)*$AM$4,-1),ROUNDUP(N35*$AM$4,-1)))</f>
        <v>793850</v>
      </c>
      <c r="AO35" s="369">
        <f t="shared" si="16"/>
        <v>5732370</v>
      </c>
      <c r="AP35" s="77">
        <f t="shared" si="7"/>
        <v>5704380</v>
      </c>
      <c r="AQ35" s="77">
        <f t="shared" si="7"/>
        <v>5676390</v>
      </c>
      <c r="AR35" s="77">
        <f t="shared" si="7"/>
        <v>5648520</v>
      </c>
      <c r="AS35" s="164">
        <f t="shared" si="7"/>
        <v>5620530</v>
      </c>
    </row>
    <row r="36" spans="2:45" ht="18" customHeight="1">
      <c r="B36" s="140">
        <v>32</v>
      </c>
      <c r="C36" s="141" t="str">
        <f>IFERROR(VLOOKUP($B36,'3.サラリースケール'!$A$6:$E$38,5,0),"")</f>
        <v/>
      </c>
      <c r="E36" s="156" t="str">
        <f t="shared" si="0"/>
        <v>J-1</v>
      </c>
      <c r="F36" s="167">
        <f t="shared" si="1"/>
        <v>28</v>
      </c>
      <c r="G36" s="105">
        <f t="shared" si="2"/>
        <v>28</v>
      </c>
      <c r="H36" s="105" t="str">
        <f t="shared" si="3"/>
        <v/>
      </c>
      <c r="I36" s="149">
        <v>48</v>
      </c>
      <c r="J36" s="157">
        <f t="shared" si="8"/>
        <v>323860</v>
      </c>
      <c r="K36" s="131">
        <f t="shared" si="9"/>
        <v>322280</v>
      </c>
      <c r="L36" s="131">
        <f>IF($E36="","",INDEX('3.サラリースケール'!$R$5:$BH$38,MATCH($E36,'3.サラリースケール'!$R$5:$R$38,0),MATCH($I36,'3.サラリースケール'!$R$5:$BH$5,0)))</f>
        <v>320700</v>
      </c>
      <c r="M36" s="131">
        <f t="shared" si="10"/>
        <v>319120</v>
      </c>
      <c r="N36" s="368">
        <f t="shared" si="11"/>
        <v>317540</v>
      </c>
      <c r="O36" s="157">
        <f t="shared" si="12"/>
        <v>0</v>
      </c>
      <c r="P36" s="368">
        <f t="shared" si="4"/>
        <v>1580</v>
      </c>
      <c r="Q36" s="158">
        <f>IF($L36="","",VLOOKUP($E36,'6.モデル年俸表の作成'!$C$7:$F$48,4,0))</f>
        <v>0</v>
      </c>
      <c r="R36" s="159">
        <f>IF($E36="","",IF($G36="","",VLOOKUP($E36,'5.手当・賞与配分・洗い替え方式'!$C$7:$L$48,8,0)))</f>
        <v>0.1</v>
      </c>
      <c r="S36" s="160">
        <f t="shared" si="13"/>
        <v>32390</v>
      </c>
      <c r="T36" s="160">
        <f t="shared" si="13"/>
        <v>32230</v>
      </c>
      <c r="U36" s="160">
        <f t="shared" si="13"/>
        <v>32070</v>
      </c>
      <c r="V36" s="160">
        <f t="shared" si="13"/>
        <v>31920</v>
      </c>
      <c r="W36" s="160">
        <f t="shared" si="13"/>
        <v>31760</v>
      </c>
      <c r="X36" s="164">
        <f t="shared" si="5"/>
        <v>13</v>
      </c>
      <c r="Y36" s="162">
        <f t="shared" si="14"/>
        <v>356250</v>
      </c>
      <c r="Z36" s="161">
        <f t="shared" si="6"/>
        <v>354510</v>
      </c>
      <c r="AA36" s="161">
        <f t="shared" si="6"/>
        <v>352770</v>
      </c>
      <c r="AB36" s="161">
        <f t="shared" si="6"/>
        <v>351040</v>
      </c>
      <c r="AC36" s="163">
        <f t="shared" si="6"/>
        <v>349300</v>
      </c>
      <c r="AD36" s="158">
        <f t="shared" si="15"/>
        <v>4233240</v>
      </c>
      <c r="AE36" s="165">
        <f>IF(J36="","",IF('5.手当・賞与配分・洗い替え方式'!$O$4=1,ROUNDUP((J36+$Q36)*$AH$4,-1),ROUNDUP(J36*$AH$4,-1)))</f>
        <v>647720</v>
      </c>
      <c r="AF36" s="154">
        <f>IF(K36="","",IF('5.手当・賞与配分・洗い替え方式'!$O$4=1,ROUNDUP((K36+$Q36)*$AH$4,-1),ROUNDUP(K36*$AH$4,-1)))</f>
        <v>644560</v>
      </c>
      <c r="AG36" s="154">
        <f>IF(L36="","",IF('5.手当・賞与配分・洗い替え方式'!$O$4=1,ROUNDUP((L36+$Q36)*$AH$4,-1),ROUNDUP(L36*$AH$4,-1)))</f>
        <v>641400</v>
      </c>
      <c r="AH36" s="154">
        <f>IF(M36="","",IF('5.手当・賞与配分・洗い替え方式'!$O$4=1,ROUNDUP((M36+$Q36)*$AH$4,-1),ROUNDUP(M36*$AH$4,-1)))</f>
        <v>638240</v>
      </c>
      <c r="AI36" s="166">
        <f>IF(N36="","",IF('5.手当・賞与配分・洗い替え方式'!$O$4=1,ROUNDUP((N36+$Q36)*$AH$4,-1),ROUNDUP(N36*$AH$4,-1)))</f>
        <v>635080</v>
      </c>
      <c r="AJ36" s="165">
        <f>IF(J36="","",IF('5.手当・賞与配分・洗い替え方式'!$O$4=1,ROUNDUP((J36+$Q36)*$AM$4,-1),ROUNDUP(J36*$AM$4,-1)))</f>
        <v>809650</v>
      </c>
      <c r="AK36" s="154">
        <f>IF(K36="","",IF('5.手当・賞与配分・洗い替え方式'!$O$4=1,ROUNDUP((K36+$Q36)*$AM$4,-1),ROUNDUP(K36*$AM$4,-1)))</f>
        <v>805700</v>
      </c>
      <c r="AL36" s="154">
        <f>IF(L36="","",IF('5.手当・賞与配分・洗い替え方式'!$O$4=1,ROUNDUP((L36+$Q36)*$AM$4,-1),ROUNDUP(L36*$AM$4,-1)))</f>
        <v>801750</v>
      </c>
      <c r="AM36" s="154">
        <f>IF(M36="","",IF('5.手当・賞与配分・洗い替え方式'!$O$4=1,ROUNDUP((M36+$Q36)*$AM$4,-1),ROUNDUP(M36*$AM$4,-1)))</f>
        <v>797800</v>
      </c>
      <c r="AN36" s="166">
        <f>IF(N36="","",IF('5.手当・賞与配分・洗い替え方式'!$O$4=1,ROUNDUP((N36+$Q36)*$AM$4,-1),ROUNDUP(N36*$AM$4,-1)))</f>
        <v>793850</v>
      </c>
      <c r="AO36" s="369">
        <f t="shared" si="16"/>
        <v>5732370</v>
      </c>
      <c r="AP36" s="77">
        <f t="shared" si="7"/>
        <v>5704380</v>
      </c>
      <c r="AQ36" s="77">
        <f t="shared" si="7"/>
        <v>5676390</v>
      </c>
      <c r="AR36" s="77">
        <f t="shared" si="7"/>
        <v>5648520</v>
      </c>
      <c r="AS36" s="164">
        <f t="shared" si="7"/>
        <v>5620530</v>
      </c>
    </row>
    <row r="37" spans="2:45" ht="18" customHeight="1">
      <c r="B37" s="140">
        <v>33</v>
      </c>
      <c r="C37" s="141" t="str">
        <f>IFERROR(VLOOKUP($B37,'3.サラリースケール'!$A$6:$E$38,5,0),"")</f>
        <v/>
      </c>
      <c r="E37" s="156" t="str">
        <f t="shared" si="0"/>
        <v>J-1</v>
      </c>
      <c r="F37" s="167">
        <f t="shared" si="1"/>
        <v>28</v>
      </c>
      <c r="G37" s="105">
        <f t="shared" si="2"/>
        <v>28</v>
      </c>
      <c r="H37" s="105" t="str">
        <f t="shared" si="3"/>
        <v/>
      </c>
      <c r="I37" s="149">
        <v>49</v>
      </c>
      <c r="J37" s="157">
        <f t="shared" si="8"/>
        <v>323860</v>
      </c>
      <c r="K37" s="131">
        <f t="shared" si="9"/>
        <v>322280</v>
      </c>
      <c r="L37" s="131">
        <f>IF($E37="","",INDEX('3.サラリースケール'!$R$5:$BH$38,MATCH($E37,'3.サラリースケール'!$R$5:$R$38,0),MATCH($I37,'3.サラリースケール'!$R$5:$BH$5,0)))</f>
        <v>320700</v>
      </c>
      <c r="M37" s="131">
        <f t="shared" si="10"/>
        <v>319120</v>
      </c>
      <c r="N37" s="368">
        <f t="shared" si="11"/>
        <v>317540</v>
      </c>
      <c r="O37" s="157">
        <f t="shared" si="12"/>
        <v>0</v>
      </c>
      <c r="P37" s="368">
        <f t="shared" si="4"/>
        <v>1580</v>
      </c>
      <c r="Q37" s="158">
        <f>IF($L37="","",VLOOKUP($E37,'6.モデル年俸表の作成'!$C$7:$F$48,4,0))</f>
        <v>0</v>
      </c>
      <c r="R37" s="159">
        <f>IF($E37="","",IF($G37="","",VLOOKUP($E37,'5.手当・賞与配分・洗い替え方式'!$C$7:$L$48,8,0)))</f>
        <v>0.1</v>
      </c>
      <c r="S37" s="160">
        <f t="shared" si="13"/>
        <v>32390</v>
      </c>
      <c r="T37" s="160">
        <f t="shared" si="13"/>
        <v>32230</v>
      </c>
      <c r="U37" s="160">
        <f t="shared" si="13"/>
        <v>32070</v>
      </c>
      <c r="V37" s="160">
        <f t="shared" si="13"/>
        <v>31920</v>
      </c>
      <c r="W37" s="160">
        <f t="shared" si="13"/>
        <v>31760</v>
      </c>
      <c r="X37" s="164">
        <f t="shared" si="5"/>
        <v>13</v>
      </c>
      <c r="Y37" s="162">
        <f t="shared" si="14"/>
        <v>356250</v>
      </c>
      <c r="Z37" s="161">
        <f t="shared" si="6"/>
        <v>354510</v>
      </c>
      <c r="AA37" s="161">
        <f t="shared" si="6"/>
        <v>352770</v>
      </c>
      <c r="AB37" s="161">
        <f t="shared" si="6"/>
        <v>351040</v>
      </c>
      <c r="AC37" s="163">
        <f t="shared" si="6"/>
        <v>349300</v>
      </c>
      <c r="AD37" s="158">
        <f t="shared" si="15"/>
        <v>4233240</v>
      </c>
      <c r="AE37" s="165">
        <f>IF(J37="","",IF('5.手当・賞与配分・洗い替え方式'!$O$4=1,ROUNDUP((J37+$Q37)*$AH$4,-1),ROUNDUP(J37*$AH$4,-1)))</f>
        <v>647720</v>
      </c>
      <c r="AF37" s="154">
        <f>IF(K37="","",IF('5.手当・賞与配分・洗い替え方式'!$O$4=1,ROUNDUP((K37+$Q37)*$AH$4,-1),ROUNDUP(K37*$AH$4,-1)))</f>
        <v>644560</v>
      </c>
      <c r="AG37" s="154">
        <f>IF(L37="","",IF('5.手当・賞与配分・洗い替え方式'!$O$4=1,ROUNDUP((L37+$Q37)*$AH$4,-1),ROUNDUP(L37*$AH$4,-1)))</f>
        <v>641400</v>
      </c>
      <c r="AH37" s="154">
        <f>IF(M37="","",IF('5.手当・賞与配分・洗い替え方式'!$O$4=1,ROUNDUP((M37+$Q37)*$AH$4,-1),ROUNDUP(M37*$AH$4,-1)))</f>
        <v>638240</v>
      </c>
      <c r="AI37" s="166">
        <f>IF(N37="","",IF('5.手当・賞与配分・洗い替え方式'!$O$4=1,ROUNDUP((N37+$Q37)*$AH$4,-1),ROUNDUP(N37*$AH$4,-1)))</f>
        <v>635080</v>
      </c>
      <c r="AJ37" s="165">
        <f>IF(J37="","",IF('5.手当・賞与配分・洗い替え方式'!$O$4=1,ROUNDUP((J37+$Q37)*$AM$4,-1),ROUNDUP(J37*$AM$4,-1)))</f>
        <v>809650</v>
      </c>
      <c r="AK37" s="154">
        <f>IF(K37="","",IF('5.手当・賞与配分・洗い替え方式'!$O$4=1,ROUNDUP((K37+$Q37)*$AM$4,-1),ROUNDUP(K37*$AM$4,-1)))</f>
        <v>805700</v>
      </c>
      <c r="AL37" s="154">
        <f>IF(L37="","",IF('5.手当・賞与配分・洗い替え方式'!$O$4=1,ROUNDUP((L37+$Q37)*$AM$4,-1),ROUNDUP(L37*$AM$4,-1)))</f>
        <v>801750</v>
      </c>
      <c r="AM37" s="154">
        <f>IF(M37="","",IF('5.手当・賞与配分・洗い替え方式'!$O$4=1,ROUNDUP((M37+$Q37)*$AM$4,-1),ROUNDUP(M37*$AM$4,-1)))</f>
        <v>797800</v>
      </c>
      <c r="AN37" s="166">
        <f>IF(N37="","",IF('5.手当・賞与配分・洗い替え方式'!$O$4=1,ROUNDUP((N37+$Q37)*$AM$4,-1),ROUNDUP(N37*$AM$4,-1)))</f>
        <v>793850</v>
      </c>
      <c r="AO37" s="369">
        <f t="shared" si="16"/>
        <v>5732370</v>
      </c>
      <c r="AP37" s="77">
        <f t="shared" si="7"/>
        <v>5704380</v>
      </c>
      <c r="AQ37" s="77">
        <f t="shared" si="7"/>
        <v>5676390</v>
      </c>
      <c r="AR37" s="77">
        <f t="shared" si="7"/>
        <v>5648520</v>
      </c>
      <c r="AS37" s="164">
        <f t="shared" si="7"/>
        <v>5620530</v>
      </c>
    </row>
    <row r="38" spans="2:45" ht="18" customHeight="1">
      <c r="E38" s="156" t="str">
        <f t="shared" si="0"/>
        <v>J-1</v>
      </c>
      <c r="F38" s="167">
        <f t="shared" si="1"/>
        <v>28</v>
      </c>
      <c r="G38" s="105">
        <f t="shared" si="2"/>
        <v>28</v>
      </c>
      <c r="H38" s="105" t="str">
        <f t="shared" si="3"/>
        <v/>
      </c>
      <c r="I38" s="149">
        <v>50</v>
      </c>
      <c r="J38" s="157">
        <f t="shared" si="8"/>
        <v>323860</v>
      </c>
      <c r="K38" s="131">
        <f t="shared" si="9"/>
        <v>322280</v>
      </c>
      <c r="L38" s="131">
        <f>IF($E38="","",INDEX('3.サラリースケール'!$R$5:$BH$38,MATCH($E38,'3.サラリースケール'!$R$5:$R$38,0),MATCH($I38,'3.サラリースケール'!$R$5:$BH$5,0)))</f>
        <v>320700</v>
      </c>
      <c r="M38" s="131">
        <f t="shared" si="10"/>
        <v>319120</v>
      </c>
      <c r="N38" s="368">
        <f t="shared" si="11"/>
        <v>317540</v>
      </c>
      <c r="O38" s="157">
        <f t="shared" si="12"/>
        <v>0</v>
      </c>
      <c r="P38" s="368">
        <f t="shared" si="4"/>
        <v>1580</v>
      </c>
      <c r="Q38" s="158">
        <f>IF($L38="","",VLOOKUP($E38,'6.モデル年俸表の作成'!$C$7:$F$48,4,0))</f>
        <v>0</v>
      </c>
      <c r="R38" s="159">
        <f>IF($E38="","",IF($G38="","",VLOOKUP($E38,'5.手当・賞与配分・洗い替え方式'!$C$7:$L$48,8,0)))</f>
        <v>0.1</v>
      </c>
      <c r="S38" s="160">
        <f t="shared" si="13"/>
        <v>32390</v>
      </c>
      <c r="T38" s="160">
        <f t="shared" si="13"/>
        <v>32230</v>
      </c>
      <c r="U38" s="160">
        <f t="shared" si="13"/>
        <v>32070</v>
      </c>
      <c r="V38" s="160">
        <f t="shared" si="13"/>
        <v>31920</v>
      </c>
      <c r="W38" s="160">
        <f t="shared" si="13"/>
        <v>31760</v>
      </c>
      <c r="X38" s="164">
        <f t="shared" si="5"/>
        <v>13</v>
      </c>
      <c r="Y38" s="162">
        <f t="shared" si="14"/>
        <v>356250</v>
      </c>
      <c r="Z38" s="161">
        <f t="shared" si="6"/>
        <v>354510</v>
      </c>
      <c r="AA38" s="161">
        <f t="shared" si="6"/>
        <v>352770</v>
      </c>
      <c r="AB38" s="161">
        <f t="shared" si="6"/>
        <v>351040</v>
      </c>
      <c r="AC38" s="163">
        <f t="shared" si="6"/>
        <v>349300</v>
      </c>
      <c r="AD38" s="158">
        <f t="shared" si="15"/>
        <v>4233240</v>
      </c>
      <c r="AE38" s="165">
        <f>IF(J38="","",IF('5.手当・賞与配分・洗い替え方式'!$O$4=1,ROUNDUP((J38+$Q38)*$AH$4,-1),ROUNDUP(J38*$AH$4,-1)))</f>
        <v>647720</v>
      </c>
      <c r="AF38" s="154">
        <f>IF(K38="","",IF('5.手当・賞与配分・洗い替え方式'!$O$4=1,ROUNDUP((K38+$Q38)*$AH$4,-1),ROUNDUP(K38*$AH$4,-1)))</f>
        <v>644560</v>
      </c>
      <c r="AG38" s="154">
        <f>IF(L38="","",IF('5.手当・賞与配分・洗い替え方式'!$O$4=1,ROUNDUP((L38+$Q38)*$AH$4,-1),ROUNDUP(L38*$AH$4,-1)))</f>
        <v>641400</v>
      </c>
      <c r="AH38" s="154">
        <f>IF(M38="","",IF('5.手当・賞与配分・洗い替え方式'!$O$4=1,ROUNDUP((M38+$Q38)*$AH$4,-1),ROUNDUP(M38*$AH$4,-1)))</f>
        <v>638240</v>
      </c>
      <c r="AI38" s="166">
        <f>IF(N38="","",IF('5.手当・賞与配分・洗い替え方式'!$O$4=1,ROUNDUP((N38+$Q38)*$AH$4,-1),ROUNDUP(N38*$AH$4,-1)))</f>
        <v>635080</v>
      </c>
      <c r="AJ38" s="165">
        <f>IF(J38="","",IF('5.手当・賞与配分・洗い替え方式'!$O$4=1,ROUNDUP((J38+$Q38)*$AM$4,-1),ROUNDUP(J38*$AM$4,-1)))</f>
        <v>809650</v>
      </c>
      <c r="AK38" s="154">
        <f>IF(K38="","",IF('5.手当・賞与配分・洗い替え方式'!$O$4=1,ROUNDUP((K38+$Q38)*$AM$4,-1),ROUNDUP(K38*$AM$4,-1)))</f>
        <v>805700</v>
      </c>
      <c r="AL38" s="154">
        <f>IF(L38="","",IF('5.手当・賞与配分・洗い替え方式'!$O$4=1,ROUNDUP((L38+$Q38)*$AM$4,-1),ROUNDUP(L38*$AM$4,-1)))</f>
        <v>801750</v>
      </c>
      <c r="AM38" s="154">
        <f>IF(M38="","",IF('5.手当・賞与配分・洗い替え方式'!$O$4=1,ROUNDUP((M38+$Q38)*$AM$4,-1),ROUNDUP(M38*$AM$4,-1)))</f>
        <v>797800</v>
      </c>
      <c r="AN38" s="166">
        <f>IF(N38="","",IF('5.手当・賞与配分・洗い替え方式'!$O$4=1,ROUNDUP((N38+$Q38)*$AM$4,-1),ROUNDUP(N38*$AM$4,-1)))</f>
        <v>793850</v>
      </c>
      <c r="AO38" s="369">
        <f t="shared" si="16"/>
        <v>5732370</v>
      </c>
      <c r="AP38" s="77">
        <f t="shared" si="7"/>
        <v>5704380</v>
      </c>
      <c r="AQ38" s="77">
        <f t="shared" si="7"/>
        <v>5676390</v>
      </c>
      <c r="AR38" s="77">
        <f t="shared" si="7"/>
        <v>5648520</v>
      </c>
      <c r="AS38" s="164">
        <f t="shared" si="7"/>
        <v>5620530</v>
      </c>
    </row>
    <row r="39" spans="2:45" ht="18" customHeight="1">
      <c r="E39" s="156" t="str">
        <f t="shared" si="0"/>
        <v>J-1</v>
      </c>
      <c r="F39" s="167">
        <f t="shared" si="1"/>
        <v>28</v>
      </c>
      <c r="G39" s="105">
        <f t="shared" si="2"/>
        <v>28</v>
      </c>
      <c r="H39" s="105" t="str">
        <f t="shared" si="3"/>
        <v/>
      </c>
      <c r="I39" s="149">
        <v>51</v>
      </c>
      <c r="J39" s="157">
        <f t="shared" si="8"/>
        <v>323860</v>
      </c>
      <c r="K39" s="131">
        <f t="shared" si="9"/>
        <v>322280</v>
      </c>
      <c r="L39" s="131">
        <f>IF($E39="","",INDEX('3.サラリースケール'!$R$5:$BH$38,MATCH($E39,'3.サラリースケール'!$R$5:$R$38,0),MATCH($I39,'3.サラリースケール'!$R$5:$BH$5,0)))</f>
        <v>320700</v>
      </c>
      <c r="M39" s="131">
        <f t="shared" si="10"/>
        <v>319120</v>
      </c>
      <c r="N39" s="368">
        <f t="shared" si="11"/>
        <v>317540</v>
      </c>
      <c r="O39" s="157">
        <f t="shared" si="12"/>
        <v>0</v>
      </c>
      <c r="P39" s="368">
        <f t="shared" si="4"/>
        <v>1580</v>
      </c>
      <c r="Q39" s="158">
        <f>IF($L39="","",VLOOKUP($E39,'6.モデル年俸表の作成'!$C$7:$F$48,4,0))</f>
        <v>0</v>
      </c>
      <c r="R39" s="159">
        <f>IF($E39="","",IF($G39="","",VLOOKUP($E39,'5.手当・賞与配分・洗い替え方式'!$C$7:$L$48,8,0)))</f>
        <v>0.1</v>
      </c>
      <c r="S39" s="160">
        <f t="shared" si="13"/>
        <v>32390</v>
      </c>
      <c r="T39" s="160">
        <f t="shared" si="13"/>
        <v>32230</v>
      </c>
      <c r="U39" s="160">
        <f t="shared" si="13"/>
        <v>32070</v>
      </c>
      <c r="V39" s="160">
        <f t="shared" si="13"/>
        <v>31920</v>
      </c>
      <c r="W39" s="160">
        <f t="shared" si="13"/>
        <v>31760</v>
      </c>
      <c r="X39" s="164">
        <f t="shared" si="5"/>
        <v>13</v>
      </c>
      <c r="Y39" s="162">
        <f t="shared" si="14"/>
        <v>356250</v>
      </c>
      <c r="Z39" s="161">
        <f t="shared" si="6"/>
        <v>354510</v>
      </c>
      <c r="AA39" s="161">
        <f t="shared" si="6"/>
        <v>352770</v>
      </c>
      <c r="AB39" s="161">
        <f t="shared" si="6"/>
        <v>351040</v>
      </c>
      <c r="AC39" s="163">
        <f t="shared" si="6"/>
        <v>349300</v>
      </c>
      <c r="AD39" s="158">
        <f t="shared" si="15"/>
        <v>4233240</v>
      </c>
      <c r="AE39" s="165">
        <f>IF(J39="","",IF('5.手当・賞与配分・洗い替え方式'!$O$4=1,ROUNDUP((J39+$Q39)*$AH$4,-1),ROUNDUP(J39*$AH$4,-1)))</f>
        <v>647720</v>
      </c>
      <c r="AF39" s="154">
        <f>IF(K39="","",IF('5.手当・賞与配分・洗い替え方式'!$O$4=1,ROUNDUP((K39+$Q39)*$AH$4,-1),ROUNDUP(K39*$AH$4,-1)))</f>
        <v>644560</v>
      </c>
      <c r="AG39" s="154">
        <f>IF(L39="","",IF('5.手当・賞与配分・洗い替え方式'!$O$4=1,ROUNDUP((L39+$Q39)*$AH$4,-1),ROUNDUP(L39*$AH$4,-1)))</f>
        <v>641400</v>
      </c>
      <c r="AH39" s="154">
        <f>IF(M39="","",IF('5.手当・賞与配分・洗い替え方式'!$O$4=1,ROUNDUP((M39+$Q39)*$AH$4,-1),ROUNDUP(M39*$AH$4,-1)))</f>
        <v>638240</v>
      </c>
      <c r="AI39" s="166">
        <f>IF(N39="","",IF('5.手当・賞与配分・洗い替え方式'!$O$4=1,ROUNDUP((N39+$Q39)*$AH$4,-1),ROUNDUP(N39*$AH$4,-1)))</f>
        <v>635080</v>
      </c>
      <c r="AJ39" s="165">
        <f>IF(J39="","",IF('5.手当・賞与配分・洗い替え方式'!$O$4=1,ROUNDUP((J39+$Q39)*$AM$4,-1),ROUNDUP(J39*$AM$4,-1)))</f>
        <v>809650</v>
      </c>
      <c r="AK39" s="154">
        <f>IF(K39="","",IF('5.手当・賞与配分・洗い替え方式'!$O$4=1,ROUNDUP((K39+$Q39)*$AM$4,-1),ROUNDUP(K39*$AM$4,-1)))</f>
        <v>805700</v>
      </c>
      <c r="AL39" s="154">
        <f>IF(L39="","",IF('5.手当・賞与配分・洗い替え方式'!$O$4=1,ROUNDUP((L39+$Q39)*$AM$4,-1),ROUNDUP(L39*$AM$4,-1)))</f>
        <v>801750</v>
      </c>
      <c r="AM39" s="154">
        <f>IF(M39="","",IF('5.手当・賞与配分・洗い替え方式'!$O$4=1,ROUNDUP((M39+$Q39)*$AM$4,-1),ROUNDUP(M39*$AM$4,-1)))</f>
        <v>797800</v>
      </c>
      <c r="AN39" s="166">
        <f>IF(N39="","",IF('5.手当・賞与配分・洗い替え方式'!$O$4=1,ROUNDUP((N39+$Q39)*$AM$4,-1),ROUNDUP(N39*$AM$4,-1)))</f>
        <v>793850</v>
      </c>
      <c r="AO39" s="369">
        <f t="shared" si="16"/>
        <v>5732370</v>
      </c>
      <c r="AP39" s="77">
        <f t="shared" si="7"/>
        <v>5704380</v>
      </c>
      <c r="AQ39" s="77">
        <f t="shared" si="7"/>
        <v>5676390</v>
      </c>
      <c r="AR39" s="77">
        <f t="shared" si="7"/>
        <v>5648520</v>
      </c>
      <c r="AS39" s="164">
        <f t="shared" si="7"/>
        <v>5620530</v>
      </c>
    </row>
    <row r="40" spans="2:45" ht="18" customHeight="1">
      <c r="E40" s="156" t="str">
        <f t="shared" si="0"/>
        <v>J-1</v>
      </c>
      <c r="F40" s="167">
        <f t="shared" si="1"/>
        <v>28</v>
      </c>
      <c r="G40" s="105">
        <f t="shared" si="2"/>
        <v>28</v>
      </c>
      <c r="H40" s="105" t="str">
        <f t="shared" si="3"/>
        <v/>
      </c>
      <c r="I40" s="149">
        <v>52</v>
      </c>
      <c r="J40" s="157">
        <f t="shared" si="8"/>
        <v>323860</v>
      </c>
      <c r="K40" s="131">
        <f t="shared" si="9"/>
        <v>322280</v>
      </c>
      <c r="L40" s="131">
        <f>IF($E40="","",INDEX('3.サラリースケール'!$R$5:$BH$38,MATCH($E40,'3.サラリースケール'!$R$5:$R$38,0),MATCH($I40,'3.サラリースケール'!$R$5:$BH$5,0)))</f>
        <v>320700</v>
      </c>
      <c r="M40" s="131">
        <f t="shared" si="10"/>
        <v>319120</v>
      </c>
      <c r="N40" s="368">
        <f t="shared" si="11"/>
        <v>317540</v>
      </c>
      <c r="O40" s="157">
        <f t="shared" si="12"/>
        <v>0</v>
      </c>
      <c r="P40" s="368">
        <f t="shared" si="4"/>
        <v>1580</v>
      </c>
      <c r="Q40" s="158">
        <f>IF($L40="","",VLOOKUP($E40,'6.モデル年俸表の作成'!$C$7:$F$48,4,0))</f>
        <v>0</v>
      </c>
      <c r="R40" s="159">
        <f>IF($E40="","",IF($G40="","",VLOOKUP($E40,'5.手当・賞与配分・洗い替え方式'!$C$7:$L$48,8,0)))</f>
        <v>0.1</v>
      </c>
      <c r="S40" s="160">
        <f t="shared" si="13"/>
        <v>32390</v>
      </c>
      <c r="T40" s="160">
        <f t="shared" si="13"/>
        <v>32230</v>
      </c>
      <c r="U40" s="160">
        <f t="shared" si="13"/>
        <v>32070</v>
      </c>
      <c r="V40" s="160">
        <f t="shared" si="13"/>
        <v>31920</v>
      </c>
      <c r="W40" s="160">
        <f t="shared" si="13"/>
        <v>31760</v>
      </c>
      <c r="X40" s="164">
        <f t="shared" si="5"/>
        <v>13</v>
      </c>
      <c r="Y40" s="162">
        <f t="shared" si="14"/>
        <v>356250</v>
      </c>
      <c r="Z40" s="161">
        <f t="shared" si="6"/>
        <v>354510</v>
      </c>
      <c r="AA40" s="161">
        <f t="shared" si="6"/>
        <v>352770</v>
      </c>
      <c r="AB40" s="161">
        <f t="shared" si="6"/>
        <v>351040</v>
      </c>
      <c r="AC40" s="163">
        <f t="shared" si="6"/>
        <v>349300</v>
      </c>
      <c r="AD40" s="158">
        <f t="shared" si="15"/>
        <v>4233240</v>
      </c>
      <c r="AE40" s="165">
        <f>IF(J40="","",IF('5.手当・賞与配分・洗い替え方式'!$O$4=1,ROUNDUP((J40+$Q40)*$AH$4,-1),ROUNDUP(J40*$AH$4,-1)))</f>
        <v>647720</v>
      </c>
      <c r="AF40" s="154">
        <f>IF(K40="","",IF('5.手当・賞与配分・洗い替え方式'!$O$4=1,ROUNDUP((K40+$Q40)*$AH$4,-1),ROUNDUP(K40*$AH$4,-1)))</f>
        <v>644560</v>
      </c>
      <c r="AG40" s="154">
        <f>IF(L40="","",IF('5.手当・賞与配分・洗い替え方式'!$O$4=1,ROUNDUP((L40+$Q40)*$AH$4,-1),ROUNDUP(L40*$AH$4,-1)))</f>
        <v>641400</v>
      </c>
      <c r="AH40" s="154">
        <f>IF(M40="","",IF('5.手当・賞与配分・洗い替え方式'!$O$4=1,ROUNDUP((M40+$Q40)*$AH$4,-1),ROUNDUP(M40*$AH$4,-1)))</f>
        <v>638240</v>
      </c>
      <c r="AI40" s="166">
        <f>IF(N40="","",IF('5.手当・賞与配分・洗い替え方式'!$O$4=1,ROUNDUP((N40+$Q40)*$AH$4,-1),ROUNDUP(N40*$AH$4,-1)))</f>
        <v>635080</v>
      </c>
      <c r="AJ40" s="165">
        <f>IF(J40="","",IF('5.手当・賞与配分・洗い替え方式'!$O$4=1,ROUNDUP((J40+$Q40)*$AM$4,-1),ROUNDUP(J40*$AM$4,-1)))</f>
        <v>809650</v>
      </c>
      <c r="AK40" s="154">
        <f>IF(K40="","",IF('5.手当・賞与配分・洗い替え方式'!$O$4=1,ROUNDUP((K40+$Q40)*$AM$4,-1),ROUNDUP(K40*$AM$4,-1)))</f>
        <v>805700</v>
      </c>
      <c r="AL40" s="154">
        <f>IF(L40="","",IF('5.手当・賞与配分・洗い替え方式'!$O$4=1,ROUNDUP((L40+$Q40)*$AM$4,-1),ROUNDUP(L40*$AM$4,-1)))</f>
        <v>801750</v>
      </c>
      <c r="AM40" s="154">
        <f>IF(M40="","",IF('5.手当・賞与配分・洗い替え方式'!$O$4=1,ROUNDUP((M40+$Q40)*$AM$4,-1),ROUNDUP(M40*$AM$4,-1)))</f>
        <v>797800</v>
      </c>
      <c r="AN40" s="166">
        <f>IF(N40="","",IF('5.手当・賞与配分・洗い替え方式'!$O$4=1,ROUNDUP((N40+$Q40)*$AM$4,-1),ROUNDUP(N40*$AM$4,-1)))</f>
        <v>793850</v>
      </c>
      <c r="AO40" s="369">
        <f t="shared" si="16"/>
        <v>5732370</v>
      </c>
      <c r="AP40" s="77">
        <f t="shared" si="7"/>
        <v>5704380</v>
      </c>
      <c r="AQ40" s="77">
        <f t="shared" si="7"/>
        <v>5676390</v>
      </c>
      <c r="AR40" s="77">
        <f t="shared" si="7"/>
        <v>5648520</v>
      </c>
      <c r="AS40" s="164">
        <f t="shared" si="7"/>
        <v>5620530</v>
      </c>
    </row>
    <row r="41" spans="2:45" ht="18" customHeight="1">
      <c r="E41" s="156" t="str">
        <f t="shared" si="0"/>
        <v>J-1</v>
      </c>
      <c r="F41" s="167">
        <f t="shared" si="1"/>
        <v>28</v>
      </c>
      <c r="G41" s="105">
        <f t="shared" si="2"/>
        <v>28</v>
      </c>
      <c r="H41" s="105" t="str">
        <f t="shared" si="3"/>
        <v/>
      </c>
      <c r="I41" s="149">
        <v>53</v>
      </c>
      <c r="J41" s="157">
        <f t="shared" si="8"/>
        <v>323860</v>
      </c>
      <c r="K41" s="131">
        <f t="shared" si="9"/>
        <v>322280</v>
      </c>
      <c r="L41" s="131">
        <f>IF($E41="","",INDEX('3.サラリースケール'!$R$5:$BH$38,MATCH($E41,'3.サラリースケール'!$R$5:$R$38,0),MATCH($I41,'3.サラリースケール'!$R$5:$BH$5,0)))</f>
        <v>320700</v>
      </c>
      <c r="M41" s="131">
        <f t="shared" si="10"/>
        <v>319120</v>
      </c>
      <c r="N41" s="368">
        <f t="shared" si="11"/>
        <v>317540</v>
      </c>
      <c r="O41" s="157">
        <f t="shared" si="12"/>
        <v>0</v>
      </c>
      <c r="P41" s="368">
        <f t="shared" si="4"/>
        <v>1580</v>
      </c>
      <c r="Q41" s="158">
        <f>IF($L41="","",VLOOKUP($E41,'6.モデル年俸表の作成'!$C$7:$F$48,4,0))</f>
        <v>0</v>
      </c>
      <c r="R41" s="159">
        <f>IF($E41="","",IF($G41="","",VLOOKUP($E41,'5.手当・賞与配分・洗い替え方式'!$C$7:$L$48,8,0)))</f>
        <v>0.1</v>
      </c>
      <c r="S41" s="160">
        <f t="shared" si="13"/>
        <v>32390</v>
      </c>
      <c r="T41" s="160">
        <f t="shared" si="13"/>
        <v>32230</v>
      </c>
      <c r="U41" s="160">
        <f t="shared" si="13"/>
        <v>32070</v>
      </c>
      <c r="V41" s="160">
        <f t="shared" si="13"/>
        <v>31920</v>
      </c>
      <c r="W41" s="160">
        <f t="shared" si="13"/>
        <v>31760</v>
      </c>
      <c r="X41" s="164">
        <f t="shared" si="5"/>
        <v>13</v>
      </c>
      <c r="Y41" s="162">
        <f t="shared" si="14"/>
        <v>356250</v>
      </c>
      <c r="Z41" s="161">
        <f t="shared" si="6"/>
        <v>354510</v>
      </c>
      <c r="AA41" s="161">
        <f t="shared" si="6"/>
        <v>352770</v>
      </c>
      <c r="AB41" s="161">
        <f t="shared" si="6"/>
        <v>351040</v>
      </c>
      <c r="AC41" s="163">
        <f t="shared" si="6"/>
        <v>349300</v>
      </c>
      <c r="AD41" s="158">
        <f t="shared" si="15"/>
        <v>4233240</v>
      </c>
      <c r="AE41" s="165">
        <f>IF(J41="","",IF('5.手当・賞与配分・洗い替え方式'!$O$4=1,ROUNDUP((J41+$Q41)*$AH$4,-1),ROUNDUP(J41*$AH$4,-1)))</f>
        <v>647720</v>
      </c>
      <c r="AF41" s="154">
        <f>IF(K41="","",IF('5.手当・賞与配分・洗い替え方式'!$O$4=1,ROUNDUP((K41+$Q41)*$AH$4,-1),ROUNDUP(K41*$AH$4,-1)))</f>
        <v>644560</v>
      </c>
      <c r="AG41" s="154">
        <f>IF(L41="","",IF('5.手当・賞与配分・洗い替え方式'!$O$4=1,ROUNDUP((L41+$Q41)*$AH$4,-1),ROUNDUP(L41*$AH$4,-1)))</f>
        <v>641400</v>
      </c>
      <c r="AH41" s="154">
        <f>IF(M41="","",IF('5.手当・賞与配分・洗い替え方式'!$O$4=1,ROUNDUP((M41+$Q41)*$AH$4,-1),ROUNDUP(M41*$AH$4,-1)))</f>
        <v>638240</v>
      </c>
      <c r="AI41" s="166">
        <f>IF(N41="","",IF('5.手当・賞与配分・洗い替え方式'!$O$4=1,ROUNDUP((N41+$Q41)*$AH$4,-1),ROUNDUP(N41*$AH$4,-1)))</f>
        <v>635080</v>
      </c>
      <c r="AJ41" s="165">
        <f>IF(J41="","",IF('5.手当・賞与配分・洗い替え方式'!$O$4=1,ROUNDUP((J41+$Q41)*$AM$4,-1),ROUNDUP(J41*$AM$4,-1)))</f>
        <v>809650</v>
      </c>
      <c r="AK41" s="154">
        <f>IF(K41="","",IF('5.手当・賞与配分・洗い替え方式'!$O$4=1,ROUNDUP((K41+$Q41)*$AM$4,-1),ROUNDUP(K41*$AM$4,-1)))</f>
        <v>805700</v>
      </c>
      <c r="AL41" s="154">
        <f>IF(L41="","",IF('5.手当・賞与配分・洗い替え方式'!$O$4=1,ROUNDUP((L41+$Q41)*$AM$4,-1),ROUNDUP(L41*$AM$4,-1)))</f>
        <v>801750</v>
      </c>
      <c r="AM41" s="154">
        <f>IF(M41="","",IF('5.手当・賞与配分・洗い替え方式'!$O$4=1,ROUNDUP((M41+$Q41)*$AM$4,-1),ROUNDUP(M41*$AM$4,-1)))</f>
        <v>797800</v>
      </c>
      <c r="AN41" s="166">
        <f>IF(N41="","",IF('5.手当・賞与配分・洗い替え方式'!$O$4=1,ROUNDUP((N41+$Q41)*$AM$4,-1),ROUNDUP(N41*$AM$4,-1)))</f>
        <v>793850</v>
      </c>
      <c r="AO41" s="369">
        <f t="shared" si="16"/>
        <v>5732370</v>
      </c>
      <c r="AP41" s="77">
        <f t="shared" si="7"/>
        <v>5704380</v>
      </c>
      <c r="AQ41" s="77">
        <f t="shared" si="7"/>
        <v>5676390</v>
      </c>
      <c r="AR41" s="77">
        <f t="shared" si="7"/>
        <v>5648520</v>
      </c>
      <c r="AS41" s="164">
        <f t="shared" si="7"/>
        <v>5620530</v>
      </c>
    </row>
    <row r="42" spans="2:45" ht="18" customHeight="1">
      <c r="E42" s="156" t="str">
        <f t="shared" si="0"/>
        <v>J-1</v>
      </c>
      <c r="F42" s="167">
        <f t="shared" si="1"/>
        <v>28</v>
      </c>
      <c r="G42" s="105">
        <f t="shared" si="2"/>
        <v>28</v>
      </c>
      <c r="H42" s="105" t="str">
        <f t="shared" si="3"/>
        <v/>
      </c>
      <c r="I42" s="149">
        <v>54</v>
      </c>
      <c r="J42" s="157">
        <f t="shared" si="8"/>
        <v>323860</v>
      </c>
      <c r="K42" s="131">
        <f t="shared" si="9"/>
        <v>322280</v>
      </c>
      <c r="L42" s="131">
        <f>IF($E42="","",INDEX('3.サラリースケール'!$R$5:$BH$38,MATCH($E42,'3.サラリースケール'!$R$5:$R$38,0),MATCH($I42,'3.サラリースケール'!$R$5:$BH$5,0)))</f>
        <v>320700</v>
      </c>
      <c r="M42" s="131">
        <f t="shared" si="10"/>
        <v>319120</v>
      </c>
      <c r="N42" s="368">
        <f t="shared" si="11"/>
        <v>317540</v>
      </c>
      <c r="O42" s="157">
        <f t="shared" si="12"/>
        <v>0</v>
      </c>
      <c r="P42" s="368">
        <f t="shared" si="4"/>
        <v>1580</v>
      </c>
      <c r="Q42" s="158">
        <f>IF($L42="","",VLOOKUP($E42,'6.モデル年俸表の作成'!$C$7:$F$48,4,0))</f>
        <v>0</v>
      </c>
      <c r="R42" s="159">
        <f>IF($E42="","",IF($G42="","",VLOOKUP($E42,'5.手当・賞与配分・洗い替え方式'!$C$7:$L$48,8,0)))</f>
        <v>0.1</v>
      </c>
      <c r="S42" s="160">
        <f t="shared" si="13"/>
        <v>32390</v>
      </c>
      <c r="T42" s="160">
        <f t="shared" si="13"/>
        <v>32230</v>
      </c>
      <c r="U42" s="160">
        <f t="shared" si="13"/>
        <v>32070</v>
      </c>
      <c r="V42" s="160">
        <f t="shared" si="13"/>
        <v>31920</v>
      </c>
      <c r="W42" s="160">
        <f t="shared" si="13"/>
        <v>31760</v>
      </c>
      <c r="X42" s="164">
        <f t="shared" si="5"/>
        <v>13</v>
      </c>
      <c r="Y42" s="162">
        <f t="shared" si="14"/>
        <v>356250</v>
      </c>
      <c r="Z42" s="161">
        <f t="shared" si="6"/>
        <v>354510</v>
      </c>
      <c r="AA42" s="161">
        <f t="shared" si="6"/>
        <v>352770</v>
      </c>
      <c r="AB42" s="161">
        <f t="shared" si="6"/>
        <v>351040</v>
      </c>
      <c r="AC42" s="163">
        <f t="shared" si="6"/>
        <v>349300</v>
      </c>
      <c r="AD42" s="158">
        <f t="shared" si="15"/>
        <v>4233240</v>
      </c>
      <c r="AE42" s="165">
        <f>IF(J42="","",IF('5.手当・賞与配分・洗い替え方式'!$O$4=1,ROUNDUP((J42+$Q42)*$AH$4,-1),ROUNDUP(J42*$AH$4,-1)))</f>
        <v>647720</v>
      </c>
      <c r="AF42" s="154">
        <f>IF(K42="","",IF('5.手当・賞与配分・洗い替え方式'!$O$4=1,ROUNDUP((K42+$Q42)*$AH$4,-1),ROUNDUP(K42*$AH$4,-1)))</f>
        <v>644560</v>
      </c>
      <c r="AG42" s="154">
        <f>IF(L42="","",IF('5.手当・賞与配分・洗い替え方式'!$O$4=1,ROUNDUP((L42+$Q42)*$AH$4,-1),ROUNDUP(L42*$AH$4,-1)))</f>
        <v>641400</v>
      </c>
      <c r="AH42" s="154">
        <f>IF(M42="","",IF('5.手当・賞与配分・洗い替え方式'!$O$4=1,ROUNDUP((M42+$Q42)*$AH$4,-1),ROUNDUP(M42*$AH$4,-1)))</f>
        <v>638240</v>
      </c>
      <c r="AI42" s="166">
        <f>IF(N42="","",IF('5.手当・賞与配分・洗い替え方式'!$O$4=1,ROUNDUP((N42+$Q42)*$AH$4,-1),ROUNDUP(N42*$AH$4,-1)))</f>
        <v>635080</v>
      </c>
      <c r="AJ42" s="165">
        <f>IF(J42="","",IF('5.手当・賞与配分・洗い替え方式'!$O$4=1,ROUNDUP((J42+$Q42)*$AM$4,-1),ROUNDUP(J42*$AM$4,-1)))</f>
        <v>809650</v>
      </c>
      <c r="AK42" s="154">
        <f>IF(K42="","",IF('5.手当・賞与配分・洗い替え方式'!$O$4=1,ROUNDUP((K42+$Q42)*$AM$4,-1),ROUNDUP(K42*$AM$4,-1)))</f>
        <v>805700</v>
      </c>
      <c r="AL42" s="154">
        <f>IF(L42="","",IF('5.手当・賞与配分・洗い替え方式'!$O$4=1,ROUNDUP((L42+$Q42)*$AM$4,-1),ROUNDUP(L42*$AM$4,-1)))</f>
        <v>801750</v>
      </c>
      <c r="AM42" s="154">
        <f>IF(M42="","",IF('5.手当・賞与配分・洗い替え方式'!$O$4=1,ROUNDUP((M42+$Q42)*$AM$4,-1),ROUNDUP(M42*$AM$4,-1)))</f>
        <v>797800</v>
      </c>
      <c r="AN42" s="166">
        <f>IF(N42="","",IF('5.手当・賞与配分・洗い替え方式'!$O$4=1,ROUNDUP((N42+$Q42)*$AM$4,-1),ROUNDUP(N42*$AM$4,-1)))</f>
        <v>793850</v>
      </c>
      <c r="AO42" s="369">
        <f t="shared" si="16"/>
        <v>5732370</v>
      </c>
      <c r="AP42" s="77">
        <f t="shared" si="7"/>
        <v>5704380</v>
      </c>
      <c r="AQ42" s="77">
        <f t="shared" si="7"/>
        <v>5676390</v>
      </c>
      <c r="AR42" s="77">
        <f t="shared" si="7"/>
        <v>5648520</v>
      </c>
      <c r="AS42" s="164">
        <f t="shared" si="7"/>
        <v>5620530</v>
      </c>
    </row>
    <row r="43" spans="2:45" ht="18" customHeight="1">
      <c r="E43" s="156" t="str">
        <f t="shared" si="0"/>
        <v>J-1</v>
      </c>
      <c r="F43" s="167">
        <f t="shared" si="1"/>
        <v>28</v>
      </c>
      <c r="G43" s="105">
        <f t="shared" si="2"/>
        <v>28</v>
      </c>
      <c r="H43" s="105" t="str">
        <f t="shared" si="3"/>
        <v/>
      </c>
      <c r="I43" s="149">
        <v>55</v>
      </c>
      <c r="J43" s="157">
        <f t="shared" si="8"/>
        <v>323860</v>
      </c>
      <c r="K43" s="131">
        <f t="shared" si="9"/>
        <v>322280</v>
      </c>
      <c r="L43" s="131">
        <f>IF($E43="","",INDEX('3.サラリースケール'!$R$5:$BH$38,MATCH($E43,'3.サラリースケール'!$R$5:$R$38,0),MATCH($I43,'3.サラリースケール'!$R$5:$BH$5,0)))</f>
        <v>320700</v>
      </c>
      <c r="M43" s="131">
        <f t="shared" si="10"/>
        <v>319120</v>
      </c>
      <c r="N43" s="368">
        <f t="shared" si="11"/>
        <v>317540</v>
      </c>
      <c r="O43" s="157">
        <f t="shared" si="12"/>
        <v>0</v>
      </c>
      <c r="P43" s="368">
        <f t="shared" si="4"/>
        <v>1580</v>
      </c>
      <c r="Q43" s="158">
        <f>IF($L43="","",VLOOKUP($E43,'6.モデル年俸表の作成'!$C$7:$F$48,4,0))</f>
        <v>0</v>
      </c>
      <c r="R43" s="159">
        <f>IF($E43="","",IF($G43="","",VLOOKUP($E43,'5.手当・賞与配分・洗い替え方式'!$C$7:$L$48,8,0)))</f>
        <v>0.1</v>
      </c>
      <c r="S43" s="160">
        <f t="shared" si="13"/>
        <v>32390</v>
      </c>
      <c r="T43" s="160">
        <f t="shared" si="13"/>
        <v>32230</v>
      </c>
      <c r="U43" s="160">
        <f t="shared" si="13"/>
        <v>32070</v>
      </c>
      <c r="V43" s="160">
        <f t="shared" si="13"/>
        <v>31920</v>
      </c>
      <c r="W43" s="160">
        <f t="shared" si="13"/>
        <v>31760</v>
      </c>
      <c r="X43" s="164">
        <f t="shared" si="5"/>
        <v>13</v>
      </c>
      <c r="Y43" s="162">
        <f t="shared" si="14"/>
        <v>356250</v>
      </c>
      <c r="Z43" s="161">
        <f t="shared" si="6"/>
        <v>354510</v>
      </c>
      <c r="AA43" s="161">
        <f t="shared" si="6"/>
        <v>352770</v>
      </c>
      <c r="AB43" s="161">
        <f t="shared" si="6"/>
        <v>351040</v>
      </c>
      <c r="AC43" s="163">
        <f t="shared" si="6"/>
        <v>349300</v>
      </c>
      <c r="AD43" s="158">
        <f t="shared" si="15"/>
        <v>4233240</v>
      </c>
      <c r="AE43" s="165">
        <f>IF(J43="","",IF('5.手当・賞与配分・洗い替え方式'!$O$4=1,ROUNDUP((J43+$Q43)*$AH$4,-1),ROUNDUP(J43*$AH$4,-1)))</f>
        <v>647720</v>
      </c>
      <c r="AF43" s="154">
        <f>IF(K43="","",IF('5.手当・賞与配分・洗い替え方式'!$O$4=1,ROUNDUP((K43+$Q43)*$AH$4,-1),ROUNDUP(K43*$AH$4,-1)))</f>
        <v>644560</v>
      </c>
      <c r="AG43" s="154">
        <f>IF(L43="","",IF('5.手当・賞与配分・洗い替え方式'!$O$4=1,ROUNDUP((L43+$Q43)*$AH$4,-1),ROUNDUP(L43*$AH$4,-1)))</f>
        <v>641400</v>
      </c>
      <c r="AH43" s="154">
        <f>IF(M43="","",IF('5.手当・賞与配分・洗い替え方式'!$O$4=1,ROUNDUP((M43+$Q43)*$AH$4,-1),ROUNDUP(M43*$AH$4,-1)))</f>
        <v>638240</v>
      </c>
      <c r="AI43" s="166">
        <f>IF(N43="","",IF('5.手当・賞与配分・洗い替え方式'!$O$4=1,ROUNDUP((N43+$Q43)*$AH$4,-1),ROUNDUP(N43*$AH$4,-1)))</f>
        <v>635080</v>
      </c>
      <c r="AJ43" s="165">
        <f>IF(J43="","",IF('5.手当・賞与配分・洗い替え方式'!$O$4=1,ROUNDUP((J43+$Q43)*$AM$4,-1),ROUNDUP(J43*$AM$4,-1)))</f>
        <v>809650</v>
      </c>
      <c r="AK43" s="154">
        <f>IF(K43="","",IF('5.手当・賞与配分・洗い替え方式'!$O$4=1,ROUNDUP((K43+$Q43)*$AM$4,-1),ROUNDUP(K43*$AM$4,-1)))</f>
        <v>805700</v>
      </c>
      <c r="AL43" s="154">
        <f>IF(L43="","",IF('5.手当・賞与配分・洗い替え方式'!$O$4=1,ROUNDUP((L43+$Q43)*$AM$4,-1),ROUNDUP(L43*$AM$4,-1)))</f>
        <v>801750</v>
      </c>
      <c r="AM43" s="154">
        <f>IF(M43="","",IF('5.手当・賞与配分・洗い替え方式'!$O$4=1,ROUNDUP((M43+$Q43)*$AM$4,-1),ROUNDUP(M43*$AM$4,-1)))</f>
        <v>797800</v>
      </c>
      <c r="AN43" s="166">
        <f>IF(N43="","",IF('5.手当・賞与配分・洗い替え方式'!$O$4=1,ROUNDUP((N43+$Q43)*$AM$4,-1),ROUNDUP(N43*$AM$4,-1)))</f>
        <v>793850</v>
      </c>
      <c r="AO43" s="369">
        <f t="shared" si="16"/>
        <v>5732370</v>
      </c>
      <c r="AP43" s="77">
        <f t="shared" si="7"/>
        <v>5704380</v>
      </c>
      <c r="AQ43" s="77">
        <f t="shared" si="7"/>
        <v>5676390</v>
      </c>
      <c r="AR43" s="77">
        <f t="shared" si="7"/>
        <v>5648520</v>
      </c>
      <c r="AS43" s="164">
        <f t="shared" si="7"/>
        <v>5620530</v>
      </c>
    </row>
    <row r="44" spans="2:45" ht="18" customHeight="1">
      <c r="E44" s="156" t="str">
        <f t="shared" si="0"/>
        <v>J-1</v>
      </c>
      <c r="F44" s="167">
        <f t="shared" si="1"/>
        <v>28</v>
      </c>
      <c r="G44" s="105">
        <f t="shared" si="2"/>
        <v>28</v>
      </c>
      <c r="H44" s="105" t="str">
        <f t="shared" si="3"/>
        <v/>
      </c>
      <c r="I44" s="149">
        <v>56</v>
      </c>
      <c r="J44" s="157">
        <f t="shared" si="8"/>
        <v>323860</v>
      </c>
      <c r="K44" s="131">
        <f t="shared" si="9"/>
        <v>322280</v>
      </c>
      <c r="L44" s="131">
        <f>IF($E44="","",INDEX('3.サラリースケール'!$R$5:$BH$38,MATCH($E44,'3.サラリースケール'!$R$5:$R$38,0),MATCH($I44,'3.サラリースケール'!$R$5:$BH$5,0)))</f>
        <v>320700</v>
      </c>
      <c r="M44" s="131">
        <f t="shared" si="10"/>
        <v>319120</v>
      </c>
      <c r="N44" s="368">
        <f t="shared" si="11"/>
        <v>317540</v>
      </c>
      <c r="O44" s="157">
        <f t="shared" si="12"/>
        <v>0</v>
      </c>
      <c r="P44" s="368">
        <f t="shared" si="4"/>
        <v>1580</v>
      </c>
      <c r="Q44" s="158">
        <f>IF($L44="","",VLOOKUP($E44,'6.モデル年俸表の作成'!$C$7:$F$48,4,0))</f>
        <v>0</v>
      </c>
      <c r="R44" s="159">
        <f>IF($E44="","",IF($G44="","",VLOOKUP($E44,'5.手当・賞与配分・洗い替え方式'!$C$7:$L$48,8,0)))</f>
        <v>0.1</v>
      </c>
      <c r="S44" s="160">
        <f t="shared" si="13"/>
        <v>32390</v>
      </c>
      <c r="T44" s="160">
        <f t="shared" si="13"/>
        <v>32230</v>
      </c>
      <c r="U44" s="160">
        <f t="shared" si="13"/>
        <v>32070</v>
      </c>
      <c r="V44" s="160">
        <f t="shared" si="13"/>
        <v>31920</v>
      </c>
      <c r="W44" s="160">
        <f t="shared" si="13"/>
        <v>31760</v>
      </c>
      <c r="X44" s="164">
        <f t="shared" si="5"/>
        <v>13</v>
      </c>
      <c r="Y44" s="162">
        <f t="shared" si="14"/>
        <v>356250</v>
      </c>
      <c r="Z44" s="161">
        <f t="shared" si="6"/>
        <v>354510</v>
      </c>
      <c r="AA44" s="161">
        <f t="shared" si="6"/>
        <v>352770</v>
      </c>
      <c r="AB44" s="161">
        <f t="shared" si="6"/>
        <v>351040</v>
      </c>
      <c r="AC44" s="163">
        <f t="shared" si="6"/>
        <v>349300</v>
      </c>
      <c r="AD44" s="158">
        <f t="shared" si="15"/>
        <v>4233240</v>
      </c>
      <c r="AE44" s="165">
        <f>IF(J44="","",IF('5.手当・賞与配分・洗い替え方式'!$O$4=1,ROUNDUP((J44+$Q44)*$AH$4,-1),ROUNDUP(J44*$AH$4,-1)))</f>
        <v>647720</v>
      </c>
      <c r="AF44" s="154">
        <f>IF(K44="","",IF('5.手当・賞与配分・洗い替え方式'!$O$4=1,ROUNDUP((K44+$Q44)*$AH$4,-1),ROUNDUP(K44*$AH$4,-1)))</f>
        <v>644560</v>
      </c>
      <c r="AG44" s="154">
        <f>IF(L44="","",IF('5.手当・賞与配分・洗い替え方式'!$O$4=1,ROUNDUP((L44+$Q44)*$AH$4,-1),ROUNDUP(L44*$AH$4,-1)))</f>
        <v>641400</v>
      </c>
      <c r="AH44" s="154">
        <f>IF(M44="","",IF('5.手当・賞与配分・洗い替え方式'!$O$4=1,ROUNDUP((M44+$Q44)*$AH$4,-1),ROUNDUP(M44*$AH$4,-1)))</f>
        <v>638240</v>
      </c>
      <c r="AI44" s="166">
        <f>IF(N44="","",IF('5.手当・賞与配分・洗い替え方式'!$O$4=1,ROUNDUP((N44+$Q44)*$AH$4,-1),ROUNDUP(N44*$AH$4,-1)))</f>
        <v>635080</v>
      </c>
      <c r="AJ44" s="165">
        <f>IF(J44="","",IF('5.手当・賞与配分・洗い替え方式'!$O$4=1,ROUNDUP((J44+$Q44)*$AM$4,-1),ROUNDUP(J44*$AM$4,-1)))</f>
        <v>809650</v>
      </c>
      <c r="AK44" s="154">
        <f>IF(K44="","",IF('5.手当・賞与配分・洗い替え方式'!$O$4=1,ROUNDUP((K44+$Q44)*$AM$4,-1),ROUNDUP(K44*$AM$4,-1)))</f>
        <v>805700</v>
      </c>
      <c r="AL44" s="154">
        <f>IF(L44="","",IF('5.手当・賞与配分・洗い替え方式'!$O$4=1,ROUNDUP((L44+$Q44)*$AM$4,-1),ROUNDUP(L44*$AM$4,-1)))</f>
        <v>801750</v>
      </c>
      <c r="AM44" s="154">
        <f>IF(M44="","",IF('5.手当・賞与配分・洗い替え方式'!$O$4=1,ROUNDUP((M44+$Q44)*$AM$4,-1),ROUNDUP(M44*$AM$4,-1)))</f>
        <v>797800</v>
      </c>
      <c r="AN44" s="166">
        <f>IF(N44="","",IF('5.手当・賞与配分・洗い替え方式'!$O$4=1,ROUNDUP((N44+$Q44)*$AM$4,-1),ROUNDUP(N44*$AM$4,-1)))</f>
        <v>793850</v>
      </c>
      <c r="AO44" s="369">
        <f t="shared" si="16"/>
        <v>5732370</v>
      </c>
      <c r="AP44" s="77">
        <f t="shared" si="7"/>
        <v>5704380</v>
      </c>
      <c r="AQ44" s="77">
        <f t="shared" si="7"/>
        <v>5676390</v>
      </c>
      <c r="AR44" s="77">
        <f t="shared" si="7"/>
        <v>5648520</v>
      </c>
      <c r="AS44" s="164">
        <f t="shared" si="7"/>
        <v>5620530</v>
      </c>
    </row>
    <row r="45" spans="2:45" ht="18" customHeight="1">
      <c r="E45" s="156" t="str">
        <f t="shared" si="0"/>
        <v>J-1</v>
      </c>
      <c r="F45" s="167">
        <f t="shared" si="1"/>
        <v>28</v>
      </c>
      <c r="G45" s="105">
        <f t="shared" si="2"/>
        <v>28</v>
      </c>
      <c r="H45" s="105" t="str">
        <f t="shared" si="3"/>
        <v/>
      </c>
      <c r="I45" s="149">
        <v>57</v>
      </c>
      <c r="J45" s="157">
        <f t="shared" si="8"/>
        <v>323860</v>
      </c>
      <c r="K45" s="131">
        <f t="shared" si="9"/>
        <v>322280</v>
      </c>
      <c r="L45" s="131">
        <f>IF($E45="","",INDEX('3.サラリースケール'!$R$5:$BH$38,MATCH($E45,'3.サラリースケール'!$R$5:$R$38,0),MATCH($I45,'3.サラリースケール'!$R$5:$BH$5,0)))</f>
        <v>320700</v>
      </c>
      <c r="M45" s="131">
        <f t="shared" si="10"/>
        <v>319120</v>
      </c>
      <c r="N45" s="368">
        <f t="shared" si="11"/>
        <v>317540</v>
      </c>
      <c r="O45" s="157">
        <f t="shared" si="12"/>
        <v>0</v>
      </c>
      <c r="P45" s="368">
        <f t="shared" si="4"/>
        <v>1580</v>
      </c>
      <c r="Q45" s="158">
        <f>IF($L45="","",VLOOKUP($E45,'6.モデル年俸表の作成'!$C$7:$F$48,4,0))</f>
        <v>0</v>
      </c>
      <c r="R45" s="159">
        <f>IF($E45="","",IF($G45="","",VLOOKUP($E45,'5.手当・賞与配分・洗い替え方式'!$C$7:$L$48,8,0)))</f>
        <v>0.1</v>
      </c>
      <c r="S45" s="160">
        <f t="shared" si="13"/>
        <v>32390</v>
      </c>
      <c r="T45" s="160">
        <f t="shared" si="13"/>
        <v>32230</v>
      </c>
      <c r="U45" s="160">
        <f t="shared" si="13"/>
        <v>32070</v>
      </c>
      <c r="V45" s="160">
        <f t="shared" si="13"/>
        <v>31920</v>
      </c>
      <c r="W45" s="160">
        <f t="shared" si="13"/>
        <v>31760</v>
      </c>
      <c r="X45" s="164">
        <f t="shared" si="5"/>
        <v>13</v>
      </c>
      <c r="Y45" s="162">
        <f t="shared" si="14"/>
        <v>356250</v>
      </c>
      <c r="Z45" s="161">
        <f t="shared" si="6"/>
        <v>354510</v>
      </c>
      <c r="AA45" s="161">
        <f t="shared" si="6"/>
        <v>352770</v>
      </c>
      <c r="AB45" s="161">
        <f t="shared" si="6"/>
        <v>351040</v>
      </c>
      <c r="AC45" s="163">
        <f t="shared" si="6"/>
        <v>349300</v>
      </c>
      <c r="AD45" s="158">
        <f t="shared" si="15"/>
        <v>4233240</v>
      </c>
      <c r="AE45" s="165">
        <f>IF(J45="","",IF('5.手当・賞与配分・洗い替え方式'!$O$4=1,ROUNDUP((J45+$Q45)*$AH$4,-1),ROUNDUP(J45*$AH$4,-1)))</f>
        <v>647720</v>
      </c>
      <c r="AF45" s="154">
        <f>IF(K45="","",IF('5.手当・賞与配分・洗い替え方式'!$O$4=1,ROUNDUP((K45+$Q45)*$AH$4,-1),ROUNDUP(K45*$AH$4,-1)))</f>
        <v>644560</v>
      </c>
      <c r="AG45" s="154">
        <f>IF(L45="","",IF('5.手当・賞与配分・洗い替え方式'!$O$4=1,ROUNDUP((L45+$Q45)*$AH$4,-1),ROUNDUP(L45*$AH$4,-1)))</f>
        <v>641400</v>
      </c>
      <c r="AH45" s="154">
        <f>IF(M45="","",IF('5.手当・賞与配分・洗い替え方式'!$O$4=1,ROUNDUP((M45+$Q45)*$AH$4,-1),ROUNDUP(M45*$AH$4,-1)))</f>
        <v>638240</v>
      </c>
      <c r="AI45" s="166">
        <f>IF(N45="","",IF('5.手当・賞与配分・洗い替え方式'!$O$4=1,ROUNDUP((N45+$Q45)*$AH$4,-1),ROUNDUP(N45*$AH$4,-1)))</f>
        <v>635080</v>
      </c>
      <c r="AJ45" s="165">
        <f>IF(J45="","",IF('5.手当・賞与配分・洗い替え方式'!$O$4=1,ROUNDUP((J45+$Q45)*$AM$4,-1),ROUNDUP(J45*$AM$4,-1)))</f>
        <v>809650</v>
      </c>
      <c r="AK45" s="154">
        <f>IF(K45="","",IF('5.手当・賞与配分・洗い替え方式'!$O$4=1,ROUNDUP((K45+$Q45)*$AM$4,-1),ROUNDUP(K45*$AM$4,-1)))</f>
        <v>805700</v>
      </c>
      <c r="AL45" s="154">
        <f>IF(L45="","",IF('5.手当・賞与配分・洗い替え方式'!$O$4=1,ROUNDUP((L45+$Q45)*$AM$4,-1),ROUNDUP(L45*$AM$4,-1)))</f>
        <v>801750</v>
      </c>
      <c r="AM45" s="154">
        <f>IF(M45="","",IF('5.手当・賞与配分・洗い替え方式'!$O$4=1,ROUNDUP((M45+$Q45)*$AM$4,-1),ROUNDUP(M45*$AM$4,-1)))</f>
        <v>797800</v>
      </c>
      <c r="AN45" s="166">
        <f>IF(N45="","",IF('5.手当・賞与配分・洗い替え方式'!$O$4=1,ROUNDUP((N45+$Q45)*$AM$4,-1),ROUNDUP(N45*$AM$4,-1)))</f>
        <v>793850</v>
      </c>
      <c r="AO45" s="369">
        <f t="shared" si="16"/>
        <v>5732370</v>
      </c>
      <c r="AP45" s="77">
        <f t="shared" si="7"/>
        <v>5704380</v>
      </c>
      <c r="AQ45" s="77">
        <f t="shared" si="7"/>
        <v>5676390</v>
      </c>
      <c r="AR45" s="77">
        <f t="shared" si="7"/>
        <v>5648520</v>
      </c>
      <c r="AS45" s="164">
        <f t="shared" si="7"/>
        <v>5620530</v>
      </c>
    </row>
    <row r="46" spans="2:45" ht="18" customHeight="1">
      <c r="E46" s="156" t="str">
        <f t="shared" si="0"/>
        <v>J-1</v>
      </c>
      <c r="F46" s="167">
        <f t="shared" si="1"/>
        <v>28</v>
      </c>
      <c r="G46" s="105">
        <f t="shared" si="2"/>
        <v>28</v>
      </c>
      <c r="H46" s="105" t="str">
        <f t="shared" si="3"/>
        <v/>
      </c>
      <c r="I46" s="149">
        <v>58</v>
      </c>
      <c r="J46" s="157">
        <f t="shared" si="8"/>
        <v>323860</v>
      </c>
      <c r="K46" s="131">
        <f t="shared" si="9"/>
        <v>322280</v>
      </c>
      <c r="L46" s="131">
        <f>IF($E46="","",INDEX('3.サラリースケール'!$R$5:$BH$38,MATCH($E46,'3.サラリースケール'!$R$5:$R$38,0),MATCH($I46,'3.サラリースケール'!$R$5:$BH$5,0)))</f>
        <v>320700</v>
      </c>
      <c r="M46" s="131">
        <f t="shared" si="10"/>
        <v>319120</v>
      </c>
      <c r="N46" s="368">
        <f t="shared" si="11"/>
        <v>317540</v>
      </c>
      <c r="O46" s="157">
        <f t="shared" si="12"/>
        <v>0</v>
      </c>
      <c r="P46" s="368">
        <f t="shared" si="4"/>
        <v>1580</v>
      </c>
      <c r="Q46" s="158">
        <f>IF($L46="","",VLOOKUP($E46,'6.モデル年俸表の作成'!$C$7:$F$48,4,0))</f>
        <v>0</v>
      </c>
      <c r="R46" s="159">
        <f>IF($E46="","",IF($G46="","",VLOOKUP($E46,'5.手当・賞与配分・洗い替え方式'!$C$7:$L$48,8,0)))</f>
        <v>0.1</v>
      </c>
      <c r="S46" s="160">
        <f t="shared" si="13"/>
        <v>32390</v>
      </c>
      <c r="T46" s="160">
        <f t="shared" si="13"/>
        <v>32230</v>
      </c>
      <c r="U46" s="160">
        <f t="shared" si="13"/>
        <v>32070</v>
      </c>
      <c r="V46" s="160">
        <f t="shared" si="13"/>
        <v>31920</v>
      </c>
      <c r="W46" s="160">
        <f t="shared" si="13"/>
        <v>31760</v>
      </c>
      <c r="X46" s="164">
        <f t="shared" si="5"/>
        <v>13</v>
      </c>
      <c r="Y46" s="162">
        <f t="shared" si="14"/>
        <v>356250</v>
      </c>
      <c r="Z46" s="161">
        <f t="shared" si="6"/>
        <v>354510</v>
      </c>
      <c r="AA46" s="161">
        <f t="shared" si="6"/>
        <v>352770</v>
      </c>
      <c r="AB46" s="161">
        <f t="shared" si="6"/>
        <v>351040</v>
      </c>
      <c r="AC46" s="163">
        <f t="shared" si="6"/>
        <v>349300</v>
      </c>
      <c r="AD46" s="158">
        <f t="shared" si="15"/>
        <v>4233240</v>
      </c>
      <c r="AE46" s="165">
        <f>IF(J46="","",IF('5.手当・賞与配分・洗い替え方式'!$O$4=1,ROUNDUP((J46+$Q46)*$AH$4,-1),ROUNDUP(J46*$AH$4,-1)))</f>
        <v>647720</v>
      </c>
      <c r="AF46" s="154">
        <f>IF(K46="","",IF('5.手当・賞与配分・洗い替え方式'!$O$4=1,ROUNDUP((K46+$Q46)*$AH$4,-1),ROUNDUP(K46*$AH$4,-1)))</f>
        <v>644560</v>
      </c>
      <c r="AG46" s="154">
        <f>IF(L46="","",IF('5.手当・賞与配分・洗い替え方式'!$O$4=1,ROUNDUP((L46+$Q46)*$AH$4,-1),ROUNDUP(L46*$AH$4,-1)))</f>
        <v>641400</v>
      </c>
      <c r="AH46" s="154">
        <f>IF(M46="","",IF('5.手当・賞与配分・洗い替え方式'!$O$4=1,ROUNDUP((M46+$Q46)*$AH$4,-1),ROUNDUP(M46*$AH$4,-1)))</f>
        <v>638240</v>
      </c>
      <c r="AI46" s="166">
        <f>IF(N46="","",IF('5.手当・賞与配分・洗い替え方式'!$O$4=1,ROUNDUP((N46+$Q46)*$AH$4,-1),ROUNDUP(N46*$AH$4,-1)))</f>
        <v>635080</v>
      </c>
      <c r="AJ46" s="165">
        <f>IF(J46="","",IF('5.手当・賞与配分・洗い替え方式'!$O$4=1,ROUNDUP((J46+$Q46)*$AM$4,-1),ROUNDUP(J46*$AM$4,-1)))</f>
        <v>809650</v>
      </c>
      <c r="AK46" s="154">
        <f>IF(K46="","",IF('5.手当・賞与配分・洗い替え方式'!$O$4=1,ROUNDUP((K46+$Q46)*$AM$4,-1),ROUNDUP(K46*$AM$4,-1)))</f>
        <v>805700</v>
      </c>
      <c r="AL46" s="154">
        <f>IF(L46="","",IF('5.手当・賞与配分・洗い替え方式'!$O$4=1,ROUNDUP((L46+$Q46)*$AM$4,-1),ROUNDUP(L46*$AM$4,-1)))</f>
        <v>801750</v>
      </c>
      <c r="AM46" s="154">
        <f>IF(M46="","",IF('5.手当・賞与配分・洗い替え方式'!$O$4=1,ROUNDUP((M46+$Q46)*$AM$4,-1),ROUNDUP(M46*$AM$4,-1)))</f>
        <v>797800</v>
      </c>
      <c r="AN46" s="166">
        <f>IF(N46="","",IF('5.手当・賞与配分・洗い替え方式'!$O$4=1,ROUNDUP((N46+$Q46)*$AM$4,-1),ROUNDUP(N46*$AM$4,-1)))</f>
        <v>793850</v>
      </c>
      <c r="AO46" s="369">
        <f t="shared" si="16"/>
        <v>5732370</v>
      </c>
      <c r="AP46" s="77">
        <f t="shared" si="7"/>
        <v>5704380</v>
      </c>
      <c r="AQ46" s="77">
        <f t="shared" si="7"/>
        <v>5676390</v>
      </c>
      <c r="AR46" s="77">
        <f t="shared" si="7"/>
        <v>5648520</v>
      </c>
      <c r="AS46" s="164">
        <f t="shared" si="7"/>
        <v>5620530</v>
      </c>
    </row>
    <row r="47" spans="2:45" ht="18" customHeight="1" thickBot="1">
      <c r="E47" s="156" t="str">
        <f t="shared" si="0"/>
        <v>J-1</v>
      </c>
      <c r="F47" s="167">
        <f t="shared" si="1"/>
        <v>28</v>
      </c>
      <c r="G47" s="105">
        <f t="shared" si="2"/>
        <v>28</v>
      </c>
      <c r="H47" s="105" t="str">
        <f t="shared" si="3"/>
        <v/>
      </c>
      <c r="I47" s="149">
        <v>59</v>
      </c>
      <c r="J47" s="169">
        <f t="shared" si="8"/>
        <v>323860</v>
      </c>
      <c r="K47" s="168">
        <f t="shared" si="9"/>
        <v>322280</v>
      </c>
      <c r="L47" s="168">
        <f>IF($E47="","",INDEX('3.サラリースケール'!$R$5:$BH$38,MATCH($E47,'3.サラリースケール'!$R$5:$R$38,0),MATCH($I47,'3.サラリースケール'!$R$5:$BH$5,0)))</f>
        <v>320700</v>
      </c>
      <c r="M47" s="168">
        <f t="shared" si="10"/>
        <v>319120</v>
      </c>
      <c r="N47" s="370">
        <f t="shared" si="11"/>
        <v>317540</v>
      </c>
      <c r="O47" s="169">
        <f t="shared" si="12"/>
        <v>0</v>
      </c>
      <c r="P47" s="370">
        <f t="shared" si="4"/>
        <v>1580</v>
      </c>
      <c r="Q47" s="170">
        <f>IF($L47="","",VLOOKUP($E47,'6.モデル年俸表の作成'!$C$7:$F$48,4,0))</f>
        <v>0</v>
      </c>
      <c r="R47" s="171">
        <f>IF($E47="","",IF($G47="","",VLOOKUP($E47,'5.手当・賞与配分・洗い替え方式'!$C$7:$L$48,8,0)))</f>
        <v>0.1</v>
      </c>
      <c r="S47" s="172">
        <f t="shared" si="13"/>
        <v>32390</v>
      </c>
      <c r="T47" s="172">
        <f t="shared" si="13"/>
        <v>32230</v>
      </c>
      <c r="U47" s="172">
        <f t="shared" si="13"/>
        <v>32070</v>
      </c>
      <c r="V47" s="172">
        <f t="shared" si="13"/>
        <v>31920</v>
      </c>
      <c r="W47" s="172">
        <f t="shared" si="13"/>
        <v>31760</v>
      </c>
      <c r="X47" s="178">
        <f t="shared" si="5"/>
        <v>13</v>
      </c>
      <c r="Y47" s="371">
        <f t="shared" si="14"/>
        <v>356250</v>
      </c>
      <c r="Z47" s="173">
        <f t="shared" si="6"/>
        <v>354510</v>
      </c>
      <c r="AA47" s="173">
        <f t="shared" si="6"/>
        <v>352770</v>
      </c>
      <c r="AB47" s="173">
        <f t="shared" si="6"/>
        <v>351040</v>
      </c>
      <c r="AC47" s="372">
        <f t="shared" si="6"/>
        <v>349300</v>
      </c>
      <c r="AD47" s="170">
        <f t="shared" si="15"/>
        <v>4233240</v>
      </c>
      <c r="AE47" s="174">
        <f>IF(J47="","",IF('5.手当・賞与配分・洗い替え方式'!$O$4=1,ROUNDUP((J47+$Q47)*$AH$4,-1),ROUNDUP(J47*$AH$4,-1)))</f>
        <v>647720</v>
      </c>
      <c r="AF47" s="175">
        <f>IF(K47="","",IF('5.手当・賞与配分・洗い替え方式'!$O$4=1,ROUNDUP((K47+$Q47)*$AH$4,-1),ROUNDUP(K47*$AH$4,-1)))</f>
        <v>644560</v>
      </c>
      <c r="AG47" s="175">
        <f>IF(L47="","",IF('5.手当・賞与配分・洗い替え方式'!$O$4=1,ROUNDUP((L47+$Q47)*$AH$4,-1),ROUNDUP(L47*$AH$4,-1)))</f>
        <v>641400</v>
      </c>
      <c r="AH47" s="175">
        <f>IF(M47="","",IF('5.手当・賞与配分・洗い替え方式'!$O$4=1,ROUNDUP((M47+$Q47)*$AH$4,-1),ROUNDUP(M47*$AH$4,-1)))</f>
        <v>638240</v>
      </c>
      <c r="AI47" s="176">
        <f>IF(N47="","",IF('5.手当・賞与配分・洗い替え方式'!$O$4=1,ROUNDUP((N47+$Q47)*$AH$4,-1),ROUNDUP(N47*$AH$4,-1)))</f>
        <v>635080</v>
      </c>
      <c r="AJ47" s="174">
        <f>IF(J47="","",IF('5.手当・賞与配分・洗い替え方式'!$O$4=1,ROUNDUP((J47+$Q47)*$AM$4,-1),ROUNDUP(J47*$AM$4,-1)))</f>
        <v>809650</v>
      </c>
      <c r="AK47" s="175">
        <f>IF(K47="","",IF('5.手当・賞与配分・洗い替え方式'!$O$4=1,ROUNDUP((K47+$Q47)*$AM$4,-1),ROUNDUP(K47*$AM$4,-1)))</f>
        <v>805700</v>
      </c>
      <c r="AL47" s="175">
        <f>IF(L47="","",IF('5.手当・賞与配分・洗い替え方式'!$O$4=1,ROUNDUP((L47+$Q47)*$AM$4,-1),ROUNDUP(L47*$AM$4,-1)))</f>
        <v>801750</v>
      </c>
      <c r="AM47" s="175">
        <f>IF(M47="","",IF('5.手当・賞与配分・洗い替え方式'!$O$4=1,ROUNDUP((M47+$Q47)*$AM$4,-1),ROUNDUP(M47*$AM$4,-1)))</f>
        <v>797800</v>
      </c>
      <c r="AN47" s="176">
        <f>IF(N47="","",IF('5.手当・賞与配分・洗い替え方式'!$O$4=1,ROUNDUP((N47+$Q47)*$AM$4,-1),ROUNDUP(N47*$AM$4,-1)))</f>
        <v>793850</v>
      </c>
      <c r="AO47" s="373">
        <f t="shared" si="16"/>
        <v>5732370</v>
      </c>
      <c r="AP47" s="177">
        <f t="shared" si="7"/>
        <v>5704380</v>
      </c>
      <c r="AQ47" s="177">
        <f t="shared" si="7"/>
        <v>5676390</v>
      </c>
      <c r="AR47" s="177">
        <f t="shared" si="7"/>
        <v>5648520</v>
      </c>
      <c r="AS47" s="178">
        <f t="shared" si="7"/>
        <v>5620530</v>
      </c>
    </row>
    <row r="48" spans="2:45" ht="9" customHeight="1">
      <c r="R48" s="80"/>
      <c r="S48" s="80"/>
      <c r="T48" s="80"/>
    </row>
    <row r="49" spans="5:45" ht="20.100000000000001" customHeight="1" thickBot="1">
      <c r="E49" s="83"/>
      <c r="F49" s="83"/>
      <c r="G49" s="83"/>
      <c r="H49" s="83"/>
      <c r="Q49" s="83"/>
      <c r="X49" s="79" t="s">
        <v>91</v>
      </c>
      <c r="Y49" s="79"/>
      <c r="Z49" s="79"/>
      <c r="AJ49" s="179"/>
      <c r="AK49" s="179"/>
    </row>
    <row r="50" spans="5:45" ht="23.1" customHeight="1" thickBot="1">
      <c r="E50" s="138" t="s">
        <v>81</v>
      </c>
      <c r="F50" s="139" t="s">
        <v>28</v>
      </c>
      <c r="G50" s="508" t="s">
        <v>82</v>
      </c>
      <c r="H50" s="508" t="s">
        <v>28</v>
      </c>
      <c r="I50" s="510" t="s">
        <v>88</v>
      </c>
      <c r="J50" s="512" t="s">
        <v>245</v>
      </c>
      <c r="K50" s="513"/>
      <c r="L50" s="513"/>
      <c r="M50" s="513"/>
      <c r="N50" s="514"/>
      <c r="O50" s="531" t="s">
        <v>93</v>
      </c>
      <c r="P50" s="533" t="s">
        <v>246</v>
      </c>
      <c r="Q50" s="525" t="s">
        <v>90</v>
      </c>
      <c r="R50" s="374" t="s">
        <v>247</v>
      </c>
      <c r="S50" s="527" t="s">
        <v>248</v>
      </c>
      <c r="T50" s="528"/>
      <c r="U50" s="528"/>
      <c r="V50" s="528"/>
      <c r="W50" s="529"/>
      <c r="X50" s="356">
        <f>IF('5.手当・賞与配分・洗い替え方式'!$L$4="","",'5.手当・賞与配分・洗い替え方式'!$L$4)</f>
        <v>173</v>
      </c>
      <c r="Y50" s="512" t="s">
        <v>86</v>
      </c>
      <c r="Z50" s="513"/>
      <c r="AA50" s="513"/>
      <c r="AB50" s="513"/>
      <c r="AC50" s="514"/>
      <c r="AD50" s="515" t="s">
        <v>249</v>
      </c>
      <c r="AE50" s="530" t="s">
        <v>87</v>
      </c>
      <c r="AF50" s="517"/>
      <c r="AG50" s="517"/>
      <c r="AH50" s="357">
        <f>IF($E51="","",'5.手当・賞与配分・洗い替え方式'!$N$11)</f>
        <v>2</v>
      </c>
      <c r="AI50" s="358"/>
      <c r="AJ50" s="359" t="s">
        <v>250</v>
      </c>
      <c r="AK50" s="517" t="str">
        <f>IF($AL$2="","","「"&amp;$AL$2&amp;"」"&amp;"評価反映")</f>
        <v>「B」評価反映</v>
      </c>
      <c r="AL50" s="518"/>
      <c r="AM50" s="357">
        <f>IF($E51="","",'5.手当・賞与配分・洗い替え方式'!$O$11*'7.グレード別年俸表の作成'!$AM$2)</f>
        <v>2.5</v>
      </c>
      <c r="AN50" s="360"/>
      <c r="AO50" s="519" t="s">
        <v>251</v>
      </c>
      <c r="AP50" s="520"/>
      <c r="AQ50" s="521" t="str">
        <f>IF($AL$2="","","賞与"&amp;"「"&amp;$AL$2&amp;"」"&amp;"評価反映")</f>
        <v>賞与「B」評価反映</v>
      </c>
      <c r="AR50" s="521"/>
      <c r="AS50" s="522"/>
    </row>
    <row r="51" spans="5:45" ht="27.9" customHeight="1" thickBot="1">
      <c r="E51" s="142" t="str">
        <f>IF(C$6="","",$C$6)</f>
        <v>J-2</v>
      </c>
      <c r="F51" s="139">
        <v>0</v>
      </c>
      <c r="G51" s="509"/>
      <c r="H51" s="509"/>
      <c r="I51" s="511"/>
      <c r="J51" s="413" t="str">
        <f>IF($E51="","",$E51&amp;"-"&amp;$O$2)</f>
        <v>J-2-S</v>
      </c>
      <c r="K51" s="143" t="str">
        <f>IF($E51="","",$E51&amp;"-"&amp;$P$2)</f>
        <v>J-2-A</v>
      </c>
      <c r="L51" s="143" t="str">
        <f>IF($E51="","",$E51&amp;"-"&amp;$Q$2)</f>
        <v>J-2-B</v>
      </c>
      <c r="M51" s="143" t="str">
        <f>IF($E51="","",$E51&amp;"-"&amp;$R$2)</f>
        <v>J-2-C</v>
      </c>
      <c r="N51" s="414" t="str">
        <f>IF($E51="","",$E51&amp;"-"&amp;$S$2)</f>
        <v>J-2-D</v>
      </c>
      <c r="O51" s="532"/>
      <c r="P51" s="534"/>
      <c r="Q51" s="526"/>
      <c r="R51" s="362">
        <f>IF($E51="","",VLOOKUP($E51,'5.手当・賞与配分・洗い替え方式'!$C$7:$L$48,8,0))</f>
        <v>0.1</v>
      </c>
      <c r="S51" s="413" t="str">
        <f>$J51</f>
        <v>J-2-S</v>
      </c>
      <c r="T51" s="143" t="str">
        <f>$K51</f>
        <v>J-2-A</v>
      </c>
      <c r="U51" s="143" t="str">
        <f>$L51</f>
        <v>J-2-B</v>
      </c>
      <c r="V51" s="143" t="str">
        <f>$M51</f>
        <v>J-2-C</v>
      </c>
      <c r="W51" s="414" t="str">
        <f>$N51</f>
        <v>J-2-D</v>
      </c>
      <c r="X51" s="363" t="s">
        <v>85</v>
      </c>
      <c r="Y51" s="413" t="str">
        <f>$J51</f>
        <v>J-2-S</v>
      </c>
      <c r="Z51" s="143" t="str">
        <f>$K51</f>
        <v>J-2-A</v>
      </c>
      <c r="AA51" s="143" t="str">
        <f>$L51</f>
        <v>J-2-B</v>
      </c>
      <c r="AB51" s="143" t="str">
        <f>$M51</f>
        <v>J-2-C</v>
      </c>
      <c r="AC51" s="414" t="str">
        <f>$N51</f>
        <v>J-2-D</v>
      </c>
      <c r="AD51" s="516"/>
      <c r="AE51" s="144" t="str">
        <f>$J51</f>
        <v>J-2-S</v>
      </c>
      <c r="AF51" s="145" t="str">
        <f>$K51</f>
        <v>J-2-A</v>
      </c>
      <c r="AG51" s="145" t="str">
        <f>$L51</f>
        <v>J-2-B</v>
      </c>
      <c r="AH51" s="146" t="str">
        <f>$M51</f>
        <v>J-2-C</v>
      </c>
      <c r="AI51" s="364" t="str">
        <f>$N51</f>
        <v>J-2-D</v>
      </c>
      <c r="AJ51" s="365" t="str">
        <f>$J51</f>
        <v>J-2-S</v>
      </c>
      <c r="AK51" s="146" t="str">
        <f>$K51</f>
        <v>J-2-A</v>
      </c>
      <c r="AL51" s="146" t="str">
        <f>$L51</f>
        <v>J-2-B</v>
      </c>
      <c r="AM51" s="146" t="str">
        <f>$M51</f>
        <v>J-2-C</v>
      </c>
      <c r="AN51" s="147" t="str">
        <f>$N51</f>
        <v>J-2-D</v>
      </c>
      <c r="AO51" s="413" t="str">
        <f>$J51</f>
        <v>J-2-S</v>
      </c>
      <c r="AP51" s="143" t="str">
        <f>$K51</f>
        <v>J-2-A</v>
      </c>
      <c r="AQ51" s="143" t="str">
        <f>$L51</f>
        <v>J-2-B</v>
      </c>
      <c r="AR51" s="143" t="str">
        <f>$M51</f>
        <v>J-2-C</v>
      </c>
      <c r="AS51" s="414" t="str">
        <f>$N51</f>
        <v>J-2-D</v>
      </c>
    </row>
    <row r="52" spans="5:45" ht="18" customHeight="1">
      <c r="E52" s="148" t="str">
        <f>IF($E$51="","",$E$51)</f>
        <v>J-2</v>
      </c>
      <c r="F52" s="105">
        <f t="shared" ref="F52:F93" si="17">IF(L52="",0,IF(AND(L51&lt;L52,L52=L53),F51+1,IF(L52&lt;L53,F51+1,F51)))</f>
        <v>0</v>
      </c>
      <c r="G52" s="105" t="str">
        <f t="shared" ref="G52:G93" si="18">IF(AND(F52=0,L52=""),"",IF(AND(F52=0,L52&gt;0),1,IF(F52=0,"",F52)))</f>
        <v/>
      </c>
      <c r="H52" s="105" t="str">
        <f t="shared" ref="H52:H93" si="19">IF($G52="","",IF(F51&lt;F52,$E52&amp;"-"&amp;$G52,""))</f>
        <v/>
      </c>
      <c r="I52" s="149">
        <v>18</v>
      </c>
      <c r="J52" s="151" t="str">
        <f>IF($F52&lt;=1,"",IF($L52="","",$K52+$P52))</f>
        <v/>
      </c>
      <c r="K52" s="150" t="str">
        <f>IF($F52&lt;=1,"",IF($L52="","",$L52+$P52))</f>
        <v/>
      </c>
      <c r="L52" s="150" t="str">
        <f>IF($E52="","",INDEX('3.サラリースケール'!$R$5:$BH$38,MATCH($E52,'3.サラリースケール'!$R$5:$R$38,0),MATCH($I52,'3.サラリースケール'!$R$5:$BH$5,0)))</f>
        <v/>
      </c>
      <c r="M52" s="150" t="str">
        <f>IF($F52&lt;=1,"",IF($L52="","",$L52-$P52))</f>
        <v/>
      </c>
      <c r="N52" s="366" t="str">
        <f>IF($F52&lt;=1,"",IF($L52="","",$M52-$P52))</f>
        <v/>
      </c>
      <c r="O52" s="151" t="str">
        <f>IF($F52&lt;=1,"",IF($L51="",0,$L52-$L51))</f>
        <v/>
      </c>
      <c r="P52" s="368" t="str">
        <f t="shared" ref="P52:P93" si="20">IF($F52&lt;=1,"",IF($L52="","",IF($O52=0,$P51,ROUNDUP($O52/$L$2,-1))))</f>
        <v/>
      </c>
      <c r="Q52" s="152" t="str">
        <f>IF($L52="","",VLOOKUP($E52,'6.モデル年俸表の作成'!$C$7:$F$48,4,0))</f>
        <v/>
      </c>
      <c r="R52" s="159" t="str">
        <f>IF($E52="","",IF($G52="","",VLOOKUP($E52,'5.手当・賞与配分・洗い替え方式'!$C$7:$L$48,8,0)))</f>
        <v/>
      </c>
      <c r="S52" s="153" t="str">
        <f>IF(J52="","",ROUNDUP((J52*$R52),-1))</f>
        <v/>
      </c>
      <c r="T52" s="153" t="str">
        <f>IF(K52="","",ROUNDUP((K52*$R52),-1))</f>
        <v/>
      </c>
      <c r="U52" s="153" t="str">
        <f>IF(L52="","",ROUNDUP((L52*$R52),-1))</f>
        <v/>
      </c>
      <c r="V52" s="153" t="str">
        <f>IF(M52="","",ROUNDUP((M52*$R52),-1))</f>
        <v/>
      </c>
      <c r="W52" s="153" t="str">
        <f>IF(N52="","",ROUNDUP((N52*$R52),-1))</f>
        <v/>
      </c>
      <c r="X52" s="155" t="str">
        <f t="shared" ref="X52:X93" si="21">IF($L52="","",ROUNDDOWN($U52/($L52/$X$4*1.25),0))</f>
        <v/>
      </c>
      <c r="Y52" s="165" t="str">
        <f>IF(J52="","",J52+$Q52+S52)</f>
        <v/>
      </c>
      <c r="Z52" s="154" t="str">
        <f t="shared" ref="Z52:Z93" si="22">IF(K52="","",K52+$Q52+T52)</f>
        <v/>
      </c>
      <c r="AA52" s="154" t="str">
        <f t="shared" ref="AA52:AA93" si="23">IF(L52="","",L52+$Q52+U52)</f>
        <v/>
      </c>
      <c r="AB52" s="154" t="str">
        <f t="shared" ref="AB52:AB93" si="24">IF(M52="","",M52+$Q52+V52)</f>
        <v/>
      </c>
      <c r="AC52" s="166" t="str">
        <f t="shared" ref="AC52:AC58" si="25">IF(N52="","",N52+$Q52+W52)</f>
        <v/>
      </c>
      <c r="AD52" s="152" t="str">
        <f>IF($L52="","",$AA52*12)</f>
        <v/>
      </c>
      <c r="AE52" s="165" t="str">
        <f>IF(J52="","",IF('5.手当・賞与配分・洗い替え方式'!$O$4=1,ROUNDUP((J52+$Q52)*$AH$4,-1),ROUNDUP(J52*$AH$4,-1)))</f>
        <v/>
      </c>
      <c r="AF52" s="154" t="str">
        <f>IF(K52="","",IF('5.手当・賞与配分・洗い替え方式'!$O$4=1,ROUNDUP((K52+$Q52)*$AH$4,-1),ROUNDUP(K52*$AH$4,-1)))</f>
        <v/>
      </c>
      <c r="AG52" s="154" t="str">
        <f>IF(L52="","",IF('5.手当・賞与配分・洗い替え方式'!$O$4=1,ROUNDUP((L52+$Q52)*$AH$4,-1),ROUNDUP(L52*$AH$4,-1)))</f>
        <v/>
      </c>
      <c r="AH52" s="154" t="str">
        <f>IF(M52="","",IF('5.手当・賞与配分・洗い替え方式'!$O$4=1,ROUNDUP((M52+$Q52)*$AH$4,-1),ROUNDUP(M52*$AH$4,-1)))</f>
        <v/>
      </c>
      <c r="AI52" s="166" t="str">
        <f>IF(N52="","",IF('5.手当・賞与配分・洗い替え方式'!$O$4=1,ROUNDUP((N52+$Q52)*$AH$4,-1),ROUNDUP(N52*$AH$4,-1)))</f>
        <v/>
      </c>
      <c r="AJ52" s="165" t="str">
        <f>IF(J52="","",IF('5.手当・賞与配分・洗い替え方式'!$O$4=1,ROUNDUP((J52+$Q52)*$AM$4,-1),ROUNDUP(J52*$AM$4,-1)))</f>
        <v/>
      </c>
      <c r="AK52" s="154" t="str">
        <f>IF(K52="","",IF('5.手当・賞与配分・洗い替え方式'!$O$4=1,ROUNDUP((K52+$Q52)*$AM$4,-1),ROUNDUP(K52*$AM$4,-1)))</f>
        <v/>
      </c>
      <c r="AL52" s="154" t="str">
        <f>IF(L52="","",IF('5.手当・賞与配分・洗い替え方式'!$O$4=1,ROUNDUP((L52+$Q52)*$AM$4,-1),ROUNDUP(L52*$AM$4,-1)))</f>
        <v/>
      </c>
      <c r="AM52" s="154" t="str">
        <f>IF(M52="","",IF('5.手当・賞与配分・洗い替え方式'!$O$4=1,ROUNDUP((M52+$Q52)*$AM$4,-1),ROUNDUP(M52*$AM$4,-1)))</f>
        <v/>
      </c>
      <c r="AN52" s="166" t="str">
        <f>IF(N52="","",IF('5.手当・賞与配分・洗い替え方式'!$O$4=1,ROUNDUP((N52+$Q52)*$AM$4,-1),ROUNDUP(N52*$AM$4,-1)))</f>
        <v/>
      </c>
      <c r="AO52" s="367" t="str">
        <f>IF(J52="","",Y52*12+AE52+AJ52)</f>
        <v/>
      </c>
      <c r="AP52" s="133" t="str">
        <f t="shared" ref="AP52" si="26">IF(K52="","",Z52*12+AF52+AK52)</f>
        <v/>
      </c>
      <c r="AQ52" s="133" t="str">
        <f t="shared" ref="AQ52:AQ93" si="27">IF(L52="","",AA52*12+AG52+AL52)</f>
        <v/>
      </c>
      <c r="AR52" s="133" t="str">
        <f t="shared" ref="AR52:AR93" si="28">IF(M52="","",AB52*12+AH52+AM52)</f>
        <v/>
      </c>
      <c r="AS52" s="155" t="str">
        <f t="shared" ref="AS52:AS93" si="29">IF(N52="","",AC52*12+AI52+AN52)</f>
        <v/>
      </c>
    </row>
    <row r="53" spans="5:45" ht="18" customHeight="1">
      <c r="E53" s="148" t="str">
        <f t="shared" ref="E53:E93" si="30">IF($E$51="","",$E$51)</f>
        <v>J-2</v>
      </c>
      <c r="F53" s="105">
        <f t="shared" si="17"/>
        <v>1</v>
      </c>
      <c r="G53" s="105">
        <f t="shared" si="18"/>
        <v>1</v>
      </c>
      <c r="H53" s="105" t="str">
        <f t="shared" si="19"/>
        <v>J-2-1</v>
      </c>
      <c r="I53" s="149">
        <v>19</v>
      </c>
      <c r="J53" s="157" t="str">
        <f t="shared" ref="J53:J93" si="31">IF($F53&lt;=1,"",IF($L53="","",$K53+$P53))</f>
        <v/>
      </c>
      <c r="K53" s="131" t="str">
        <f t="shared" ref="K53:K93" si="32">IF($F53&lt;=1,"",IF($L53="","",$L53+$P53))</f>
        <v/>
      </c>
      <c r="L53" s="150">
        <f>IF($E53="","",INDEX('3.サラリースケール'!$R$5:$BH$38,MATCH($E53,'3.サラリースケール'!$R$5:$R$38,0),MATCH($I53,'3.サラリースケール'!$R$5:$BH$5,0)))</f>
        <v>199300</v>
      </c>
      <c r="M53" s="131" t="str">
        <f t="shared" ref="M53:M93" si="33">IF($F53&lt;=1,"",IF($L53="","",$L53-$P53))</f>
        <v/>
      </c>
      <c r="N53" s="368" t="str">
        <f t="shared" ref="N53:N93" si="34">IF($F53&lt;=1,"",IF($L53="","",$M53-$P53))</f>
        <v/>
      </c>
      <c r="O53" s="157" t="str">
        <f t="shared" ref="O53:O93" si="35">IF($F53&lt;=1,"",IF($L52="",0,$L53-$L52))</f>
        <v/>
      </c>
      <c r="P53" s="368" t="str">
        <f t="shared" si="20"/>
        <v/>
      </c>
      <c r="Q53" s="158">
        <f>IF($L53="","",VLOOKUP($E53,'6.モデル年俸表の作成'!$C$7:$F$48,4,0))</f>
        <v>0</v>
      </c>
      <c r="R53" s="159">
        <f>IF($E53="","",IF($G53="","",VLOOKUP($E53,'5.手当・賞与配分・洗い替え方式'!$C$7:$L$48,8,0)))</f>
        <v>0.1</v>
      </c>
      <c r="S53" s="160" t="str">
        <f t="shared" ref="S53:S93" si="36">IF(J53="","",ROUNDUP((J53*$R53),-1))</f>
        <v/>
      </c>
      <c r="T53" s="160" t="str">
        <f t="shared" ref="T53:T93" si="37">IF(K53="","",ROUNDUP((K53*$R53),-1))</f>
        <v/>
      </c>
      <c r="U53" s="160">
        <f t="shared" ref="U53:U57" si="38">IF(L53="","",ROUNDUP((L53*$R53),-1))</f>
        <v>19930</v>
      </c>
      <c r="V53" s="160" t="str">
        <f t="shared" ref="V53:V93" si="39">IF(M53="","",ROUNDUP((M53*$R53),-1))</f>
        <v/>
      </c>
      <c r="W53" s="160" t="str">
        <f t="shared" ref="W53:W93" si="40">IF(N53="","",ROUNDUP((N53*$R53),-1))</f>
        <v/>
      </c>
      <c r="X53" s="164">
        <f t="shared" si="21"/>
        <v>13</v>
      </c>
      <c r="Y53" s="162" t="str">
        <f t="shared" ref="Y53:Y55" si="41">IF(J53="","",J53+$Q53+S53)</f>
        <v/>
      </c>
      <c r="Z53" s="161" t="str">
        <f t="shared" si="22"/>
        <v/>
      </c>
      <c r="AA53" s="161">
        <f t="shared" si="23"/>
        <v>219230</v>
      </c>
      <c r="AB53" s="161" t="str">
        <f t="shared" si="24"/>
        <v/>
      </c>
      <c r="AC53" s="163" t="str">
        <f t="shared" si="25"/>
        <v/>
      </c>
      <c r="AD53" s="158">
        <f t="shared" ref="AD53:AD93" si="42">IF(L53="","",AA53*12)</f>
        <v>2630760</v>
      </c>
      <c r="AE53" s="165" t="str">
        <f>IF(J53="","",IF('5.手当・賞与配分・洗い替え方式'!$O$4=1,ROUNDUP((J53+$Q53)*$AH$4,-1),ROUNDUP(J53*$AH$4,-1)))</f>
        <v/>
      </c>
      <c r="AF53" s="154" t="str">
        <f>IF(K53="","",IF('5.手当・賞与配分・洗い替え方式'!$O$4=1,ROUNDUP((K53+$Q53)*$AH$4,-1),ROUNDUP(K53*$AH$4,-1)))</f>
        <v/>
      </c>
      <c r="AG53" s="154">
        <f>IF(L53="","",IF('5.手当・賞与配分・洗い替え方式'!$O$4=1,ROUNDUP((L53+$Q53)*$AH$4,-1),ROUNDUP(L53*$AH$4,-1)))</f>
        <v>398600</v>
      </c>
      <c r="AH53" s="154" t="str">
        <f>IF(M53="","",IF('5.手当・賞与配分・洗い替え方式'!$O$4=1,ROUNDUP((M53+$Q53)*$AH$4,-1),ROUNDUP(M53*$AH$4,-1)))</f>
        <v/>
      </c>
      <c r="AI53" s="166" t="str">
        <f>IF(N53="","",IF('5.手当・賞与配分・洗い替え方式'!$O$4=1,ROUNDUP((N53+$Q53)*$AH$4,-1),ROUNDUP(N53*$AH$4,-1)))</f>
        <v/>
      </c>
      <c r="AJ53" s="165" t="str">
        <f>IF(J53="","",IF('5.手当・賞与配分・洗い替え方式'!$O$4=1,ROUNDUP((J53+$Q53)*$AM$4,-1),ROUNDUP(J53*$AM$4,-1)))</f>
        <v/>
      </c>
      <c r="AK53" s="154" t="str">
        <f>IF(K53="","",IF('5.手当・賞与配分・洗い替え方式'!$O$4=1,ROUNDUP((K53+$Q53)*$AM$4,-1),ROUNDUP(K53*$AM$4,-1)))</f>
        <v/>
      </c>
      <c r="AL53" s="154">
        <f>IF(L53="","",IF('5.手当・賞与配分・洗い替え方式'!$O$4=1,ROUNDUP((L53+$Q53)*$AM$4,-1),ROUNDUP(L53*$AM$4,-1)))</f>
        <v>498250</v>
      </c>
      <c r="AM53" s="154" t="str">
        <f>IF(M53="","",IF('5.手当・賞与配分・洗い替え方式'!$O$4=1,ROUNDUP((M53+$Q53)*$AM$4,-1),ROUNDUP(M53*$AM$4,-1)))</f>
        <v/>
      </c>
      <c r="AN53" s="166" t="str">
        <f>IF(N53="","",IF('5.手当・賞与配分・洗い替え方式'!$O$4=1,ROUNDUP((N53+$Q53)*$AM$4,-1),ROUNDUP(N53*$AM$4,-1)))</f>
        <v/>
      </c>
      <c r="AO53" s="369" t="str">
        <f>IF(J53="","",Y53*12+AE53+AJ53)</f>
        <v/>
      </c>
      <c r="AP53" s="77" t="str">
        <f>IF(K53="","",Z53*12+AF53+AK53)</f>
        <v/>
      </c>
      <c r="AQ53" s="77">
        <f t="shared" si="27"/>
        <v>3527610</v>
      </c>
      <c r="AR53" s="77" t="str">
        <f t="shared" si="28"/>
        <v/>
      </c>
      <c r="AS53" s="164" t="str">
        <f t="shared" si="29"/>
        <v/>
      </c>
    </row>
    <row r="54" spans="5:45" ht="18" customHeight="1">
      <c r="E54" s="148" t="str">
        <f t="shared" si="30"/>
        <v>J-2</v>
      </c>
      <c r="F54" s="105">
        <f t="shared" si="17"/>
        <v>2</v>
      </c>
      <c r="G54" s="105">
        <f t="shared" si="18"/>
        <v>2</v>
      </c>
      <c r="H54" s="105" t="str">
        <f t="shared" si="19"/>
        <v>J-2-2</v>
      </c>
      <c r="I54" s="149">
        <v>20</v>
      </c>
      <c r="J54" s="157">
        <f t="shared" si="31"/>
        <v>211900</v>
      </c>
      <c r="K54" s="131">
        <f t="shared" si="32"/>
        <v>208750</v>
      </c>
      <c r="L54" s="131">
        <f>IF($E54="","",INDEX('3.サラリースケール'!$R$5:$BH$38,MATCH($E54,'3.サラリースケール'!$R$5:$R$38,0),MATCH($I54,'3.サラリースケール'!$R$5:$BH$5,0)))</f>
        <v>205600</v>
      </c>
      <c r="M54" s="131">
        <f t="shared" si="33"/>
        <v>202450</v>
      </c>
      <c r="N54" s="368">
        <f t="shared" si="34"/>
        <v>199300</v>
      </c>
      <c r="O54" s="157">
        <f t="shared" si="35"/>
        <v>6300</v>
      </c>
      <c r="P54" s="368">
        <f t="shared" si="20"/>
        <v>3150</v>
      </c>
      <c r="Q54" s="158">
        <f>IF($L54="","",VLOOKUP($E54,'6.モデル年俸表の作成'!$C$7:$F$48,4,0))</f>
        <v>0</v>
      </c>
      <c r="R54" s="159">
        <f>IF($E54="","",IF($G54="","",VLOOKUP($E54,'5.手当・賞与配分・洗い替え方式'!$C$7:$L$48,8,0)))</f>
        <v>0.1</v>
      </c>
      <c r="S54" s="160">
        <f t="shared" si="36"/>
        <v>21190</v>
      </c>
      <c r="T54" s="160">
        <f t="shared" si="37"/>
        <v>20880</v>
      </c>
      <c r="U54" s="160">
        <f t="shared" si="38"/>
        <v>20560</v>
      </c>
      <c r="V54" s="160">
        <f t="shared" si="39"/>
        <v>20250</v>
      </c>
      <c r="W54" s="160">
        <f t="shared" si="40"/>
        <v>19930</v>
      </c>
      <c r="X54" s="164">
        <f t="shared" si="21"/>
        <v>13</v>
      </c>
      <c r="Y54" s="162">
        <f t="shared" si="41"/>
        <v>233090</v>
      </c>
      <c r="Z54" s="161">
        <f t="shared" si="22"/>
        <v>229630</v>
      </c>
      <c r="AA54" s="161">
        <f t="shared" si="23"/>
        <v>226160</v>
      </c>
      <c r="AB54" s="161">
        <f t="shared" si="24"/>
        <v>222700</v>
      </c>
      <c r="AC54" s="163">
        <f t="shared" si="25"/>
        <v>219230</v>
      </c>
      <c r="AD54" s="158">
        <f t="shared" si="42"/>
        <v>2713920</v>
      </c>
      <c r="AE54" s="165">
        <f>IF(J54="","",IF('5.手当・賞与配分・洗い替え方式'!$O$4=1,ROUNDUP((J54+$Q54)*$AH$4,-1),ROUNDUP(J54*$AH$4,-1)))</f>
        <v>423800</v>
      </c>
      <c r="AF54" s="154">
        <f>IF(K54="","",IF('5.手当・賞与配分・洗い替え方式'!$O$4=1,ROUNDUP((K54+$Q54)*$AH$4,-1),ROUNDUP(K54*$AH$4,-1)))</f>
        <v>417500</v>
      </c>
      <c r="AG54" s="154">
        <f>IF(L54="","",IF('5.手当・賞与配分・洗い替え方式'!$O$4=1,ROUNDUP((L54+$Q54)*$AH$4,-1),ROUNDUP(L54*$AH$4,-1)))</f>
        <v>411200</v>
      </c>
      <c r="AH54" s="154">
        <f>IF(M54="","",IF('5.手当・賞与配分・洗い替え方式'!$O$4=1,ROUNDUP((M54+$Q54)*$AH$4,-1),ROUNDUP(M54*$AH$4,-1)))</f>
        <v>404900</v>
      </c>
      <c r="AI54" s="166">
        <f>IF(N54="","",IF('5.手当・賞与配分・洗い替え方式'!$O$4=1,ROUNDUP((N54+$Q54)*$AH$4,-1),ROUNDUP(N54*$AH$4,-1)))</f>
        <v>398600</v>
      </c>
      <c r="AJ54" s="165">
        <f>IF(J54="","",IF('5.手当・賞与配分・洗い替え方式'!$O$4=1,ROUNDUP((J54+$Q54)*$AM$4,-1),ROUNDUP(J54*$AM$4,-1)))</f>
        <v>529750</v>
      </c>
      <c r="AK54" s="154">
        <f>IF(K54="","",IF('5.手当・賞与配分・洗い替え方式'!$O$4=1,ROUNDUP((K54+$Q54)*$AM$4,-1),ROUNDUP(K54*$AM$4,-1)))</f>
        <v>521880</v>
      </c>
      <c r="AL54" s="154">
        <f>IF(L54="","",IF('5.手当・賞与配分・洗い替え方式'!$O$4=1,ROUNDUP((L54+$Q54)*$AM$4,-1),ROUNDUP(L54*$AM$4,-1)))</f>
        <v>514000</v>
      </c>
      <c r="AM54" s="154">
        <f>IF(M54="","",IF('5.手当・賞与配分・洗い替え方式'!$O$4=1,ROUNDUP((M54+$Q54)*$AM$4,-1),ROUNDUP(M54*$AM$4,-1)))</f>
        <v>506130</v>
      </c>
      <c r="AN54" s="166">
        <f>IF(N54="","",IF('5.手当・賞与配分・洗い替え方式'!$O$4=1,ROUNDUP((N54+$Q54)*$AM$4,-1),ROUNDUP(N54*$AM$4,-1)))</f>
        <v>498250</v>
      </c>
      <c r="AO54" s="369">
        <f t="shared" ref="AO54:AO93" si="43">IF(J54="","",Y54*12+AE54+AJ54)</f>
        <v>3750630</v>
      </c>
      <c r="AP54" s="77">
        <f t="shared" ref="AP54:AP93" si="44">IF(K54="","",Z54*12+AF54+AK54)</f>
        <v>3694940</v>
      </c>
      <c r="AQ54" s="77">
        <f t="shared" si="27"/>
        <v>3639120</v>
      </c>
      <c r="AR54" s="77">
        <f t="shared" si="28"/>
        <v>3583430</v>
      </c>
      <c r="AS54" s="164">
        <f t="shared" si="29"/>
        <v>3527610</v>
      </c>
    </row>
    <row r="55" spans="5:45" ht="18" customHeight="1">
      <c r="E55" s="148" t="str">
        <f t="shared" si="30"/>
        <v>J-2</v>
      </c>
      <c r="F55" s="105">
        <f t="shared" si="17"/>
        <v>3</v>
      </c>
      <c r="G55" s="105">
        <f t="shared" si="18"/>
        <v>3</v>
      </c>
      <c r="H55" s="105" t="str">
        <f t="shared" si="19"/>
        <v>J-2-3</v>
      </c>
      <c r="I55" s="149">
        <v>21</v>
      </c>
      <c r="J55" s="157">
        <f t="shared" si="31"/>
        <v>218200</v>
      </c>
      <c r="K55" s="131">
        <f t="shared" si="32"/>
        <v>215050</v>
      </c>
      <c r="L55" s="131">
        <f>IF($E55="","",INDEX('3.サラリースケール'!$R$5:$BH$38,MATCH($E55,'3.サラリースケール'!$R$5:$R$38,0),MATCH($I55,'3.サラリースケール'!$R$5:$BH$5,0)))</f>
        <v>211900</v>
      </c>
      <c r="M55" s="131">
        <f t="shared" si="33"/>
        <v>208750</v>
      </c>
      <c r="N55" s="368">
        <f t="shared" si="34"/>
        <v>205600</v>
      </c>
      <c r="O55" s="157">
        <f t="shared" si="35"/>
        <v>6300</v>
      </c>
      <c r="P55" s="368">
        <f t="shared" si="20"/>
        <v>3150</v>
      </c>
      <c r="Q55" s="158">
        <f>IF($L55="","",VLOOKUP($E55,'6.モデル年俸表の作成'!$C$7:$F$48,4,0))</f>
        <v>0</v>
      </c>
      <c r="R55" s="159">
        <f>IF($E55="","",IF($G55="","",VLOOKUP($E55,'5.手当・賞与配分・洗い替え方式'!$C$7:$L$48,8,0)))</f>
        <v>0.1</v>
      </c>
      <c r="S55" s="160">
        <f t="shared" si="36"/>
        <v>21820</v>
      </c>
      <c r="T55" s="160">
        <f t="shared" si="37"/>
        <v>21510</v>
      </c>
      <c r="U55" s="160">
        <f t="shared" si="38"/>
        <v>21190</v>
      </c>
      <c r="V55" s="160">
        <f t="shared" si="39"/>
        <v>20880</v>
      </c>
      <c r="W55" s="160">
        <f t="shared" si="40"/>
        <v>20560</v>
      </c>
      <c r="X55" s="164">
        <f t="shared" si="21"/>
        <v>13</v>
      </c>
      <c r="Y55" s="162">
        <f t="shared" si="41"/>
        <v>240020</v>
      </c>
      <c r="Z55" s="161">
        <f t="shared" si="22"/>
        <v>236560</v>
      </c>
      <c r="AA55" s="161">
        <f t="shared" si="23"/>
        <v>233090</v>
      </c>
      <c r="AB55" s="161">
        <f t="shared" si="24"/>
        <v>229630</v>
      </c>
      <c r="AC55" s="163">
        <f t="shared" si="25"/>
        <v>226160</v>
      </c>
      <c r="AD55" s="158">
        <f t="shared" si="42"/>
        <v>2797080</v>
      </c>
      <c r="AE55" s="165">
        <f>IF(J55="","",IF('5.手当・賞与配分・洗い替え方式'!$O$4=1,ROUNDUP((J55+$Q55)*$AH$4,-1),ROUNDUP(J55*$AH$4,-1)))</f>
        <v>436400</v>
      </c>
      <c r="AF55" s="154">
        <f>IF(K55="","",IF('5.手当・賞与配分・洗い替え方式'!$O$4=1,ROUNDUP((K55+$Q55)*$AH$4,-1),ROUNDUP(K55*$AH$4,-1)))</f>
        <v>430100</v>
      </c>
      <c r="AG55" s="154">
        <f>IF(L55="","",IF('5.手当・賞与配分・洗い替え方式'!$O$4=1,ROUNDUP((L55+$Q55)*$AH$4,-1),ROUNDUP(L55*$AH$4,-1)))</f>
        <v>423800</v>
      </c>
      <c r="AH55" s="154">
        <f>IF(M55="","",IF('5.手当・賞与配分・洗い替え方式'!$O$4=1,ROUNDUP((M55+$Q55)*$AH$4,-1),ROUNDUP(M55*$AH$4,-1)))</f>
        <v>417500</v>
      </c>
      <c r="AI55" s="166">
        <f>IF(N55="","",IF('5.手当・賞与配分・洗い替え方式'!$O$4=1,ROUNDUP((N55+$Q55)*$AH$4,-1),ROUNDUP(N55*$AH$4,-1)))</f>
        <v>411200</v>
      </c>
      <c r="AJ55" s="165">
        <f>IF(J55="","",IF('5.手当・賞与配分・洗い替え方式'!$O$4=1,ROUNDUP((J55+$Q55)*$AM$4,-1),ROUNDUP(J55*$AM$4,-1)))</f>
        <v>545500</v>
      </c>
      <c r="AK55" s="154">
        <f>IF(K55="","",IF('5.手当・賞与配分・洗い替え方式'!$O$4=1,ROUNDUP((K55+$Q55)*$AM$4,-1),ROUNDUP(K55*$AM$4,-1)))</f>
        <v>537630</v>
      </c>
      <c r="AL55" s="154">
        <f>IF(L55="","",IF('5.手当・賞与配分・洗い替え方式'!$O$4=1,ROUNDUP((L55+$Q55)*$AM$4,-1),ROUNDUP(L55*$AM$4,-1)))</f>
        <v>529750</v>
      </c>
      <c r="AM55" s="154">
        <f>IF(M55="","",IF('5.手当・賞与配分・洗い替え方式'!$O$4=1,ROUNDUP((M55+$Q55)*$AM$4,-1),ROUNDUP(M55*$AM$4,-1)))</f>
        <v>521880</v>
      </c>
      <c r="AN55" s="166">
        <f>IF(N55="","",IF('5.手当・賞与配分・洗い替え方式'!$O$4=1,ROUNDUP((N55+$Q55)*$AM$4,-1),ROUNDUP(N55*$AM$4,-1)))</f>
        <v>514000</v>
      </c>
      <c r="AO55" s="369">
        <f t="shared" si="43"/>
        <v>3862140</v>
      </c>
      <c r="AP55" s="77">
        <f t="shared" si="44"/>
        <v>3806450</v>
      </c>
      <c r="AQ55" s="77">
        <f t="shared" si="27"/>
        <v>3750630</v>
      </c>
      <c r="AR55" s="77">
        <f t="shared" si="28"/>
        <v>3694940</v>
      </c>
      <c r="AS55" s="164">
        <f t="shared" si="29"/>
        <v>3639120</v>
      </c>
    </row>
    <row r="56" spans="5:45" ht="18" customHeight="1">
      <c r="E56" s="148" t="str">
        <f t="shared" si="30"/>
        <v>J-2</v>
      </c>
      <c r="F56" s="105">
        <f t="shared" si="17"/>
        <v>4</v>
      </c>
      <c r="G56" s="105">
        <f t="shared" si="18"/>
        <v>4</v>
      </c>
      <c r="H56" s="105" t="str">
        <f t="shared" si="19"/>
        <v>J-2-4</v>
      </c>
      <c r="I56" s="149">
        <v>22</v>
      </c>
      <c r="J56" s="157">
        <f t="shared" si="31"/>
        <v>224500</v>
      </c>
      <c r="K56" s="131">
        <f t="shared" si="32"/>
        <v>221350</v>
      </c>
      <c r="L56" s="131">
        <f>IF($E56="","",INDEX('3.サラリースケール'!$R$5:$BH$38,MATCH($E56,'3.サラリースケール'!$R$5:$R$38,0),MATCH($I56,'3.サラリースケール'!$R$5:$BH$5,0)))</f>
        <v>218200</v>
      </c>
      <c r="M56" s="131">
        <f t="shared" si="33"/>
        <v>215050</v>
      </c>
      <c r="N56" s="368">
        <f t="shared" si="34"/>
        <v>211900</v>
      </c>
      <c r="O56" s="157">
        <f t="shared" si="35"/>
        <v>6300</v>
      </c>
      <c r="P56" s="368">
        <f t="shared" si="20"/>
        <v>3150</v>
      </c>
      <c r="Q56" s="158">
        <f>IF($L56="","",VLOOKUP($E56,'6.モデル年俸表の作成'!$C$7:$F$48,4,0))</f>
        <v>0</v>
      </c>
      <c r="R56" s="159">
        <f>IF($E56="","",IF($G56="","",VLOOKUP($E56,'5.手当・賞与配分・洗い替え方式'!$C$7:$L$48,8,0)))</f>
        <v>0.1</v>
      </c>
      <c r="S56" s="160">
        <f t="shared" si="36"/>
        <v>22450</v>
      </c>
      <c r="T56" s="160">
        <f t="shared" si="37"/>
        <v>22140</v>
      </c>
      <c r="U56" s="160">
        <f t="shared" si="38"/>
        <v>21820</v>
      </c>
      <c r="V56" s="160">
        <f t="shared" si="39"/>
        <v>21510</v>
      </c>
      <c r="W56" s="160">
        <f t="shared" si="40"/>
        <v>21190</v>
      </c>
      <c r="X56" s="164">
        <f t="shared" si="21"/>
        <v>13</v>
      </c>
      <c r="Y56" s="162">
        <f>IF(J56="","",J56+$Q56+S56)</f>
        <v>246950</v>
      </c>
      <c r="Z56" s="161">
        <f t="shared" si="22"/>
        <v>243490</v>
      </c>
      <c r="AA56" s="161">
        <f t="shared" si="23"/>
        <v>240020</v>
      </c>
      <c r="AB56" s="161">
        <f t="shared" si="24"/>
        <v>236560</v>
      </c>
      <c r="AC56" s="163">
        <f t="shared" si="25"/>
        <v>233090</v>
      </c>
      <c r="AD56" s="158">
        <f t="shared" si="42"/>
        <v>2880240</v>
      </c>
      <c r="AE56" s="165">
        <f>IF(J56="","",IF('5.手当・賞与配分・洗い替え方式'!$O$4=1,ROUNDUP((J56+$Q56)*$AH$4,-1),ROUNDUP(J56*$AH$4,-1)))</f>
        <v>449000</v>
      </c>
      <c r="AF56" s="154">
        <f>IF(K56="","",IF('5.手当・賞与配分・洗い替え方式'!$O$4=1,ROUNDUP((K56+$Q56)*$AH$4,-1),ROUNDUP(K56*$AH$4,-1)))</f>
        <v>442700</v>
      </c>
      <c r="AG56" s="154">
        <f>IF(L56="","",IF('5.手当・賞与配分・洗い替え方式'!$O$4=1,ROUNDUP((L56+$Q56)*$AH$4,-1),ROUNDUP(L56*$AH$4,-1)))</f>
        <v>436400</v>
      </c>
      <c r="AH56" s="154">
        <f>IF(M56="","",IF('5.手当・賞与配分・洗い替え方式'!$O$4=1,ROUNDUP((M56+$Q56)*$AH$4,-1),ROUNDUP(M56*$AH$4,-1)))</f>
        <v>430100</v>
      </c>
      <c r="AI56" s="166">
        <f>IF(N56="","",IF('5.手当・賞与配分・洗い替え方式'!$O$4=1,ROUNDUP((N56+$Q56)*$AH$4,-1),ROUNDUP(N56*$AH$4,-1)))</f>
        <v>423800</v>
      </c>
      <c r="AJ56" s="165">
        <f>IF(J56="","",IF('5.手当・賞与配分・洗い替え方式'!$O$4=1,ROUNDUP((J56+$Q56)*$AM$4,-1),ROUNDUP(J56*$AM$4,-1)))</f>
        <v>561250</v>
      </c>
      <c r="AK56" s="154">
        <f>IF(K56="","",IF('5.手当・賞与配分・洗い替え方式'!$O$4=1,ROUNDUP((K56+$Q56)*$AM$4,-1),ROUNDUP(K56*$AM$4,-1)))</f>
        <v>553380</v>
      </c>
      <c r="AL56" s="154">
        <f>IF(L56="","",IF('5.手当・賞与配分・洗い替え方式'!$O$4=1,ROUNDUP((L56+$Q56)*$AM$4,-1),ROUNDUP(L56*$AM$4,-1)))</f>
        <v>545500</v>
      </c>
      <c r="AM56" s="154">
        <f>IF(M56="","",IF('5.手当・賞与配分・洗い替え方式'!$O$4=1,ROUNDUP((M56+$Q56)*$AM$4,-1),ROUNDUP(M56*$AM$4,-1)))</f>
        <v>537630</v>
      </c>
      <c r="AN56" s="166">
        <f>IF(N56="","",IF('5.手当・賞与配分・洗い替え方式'!$O$4=1,ROUNDUP((N56+$Q56)*$AM$4,-1),ROUNDUP(N56*$AM$4,-1)))</f>
        <v>529750</v>
      </c>
      <c r="AO56" s="369">
        <f t="shared" si="43"/>
        <v>3973650</v>
      </c>
      <c r="AP56" s="77">
        <f t="shared" si="44"/>
        <v>3917960</v>
      </c>
      <c r="AQ56" s="77">
        <f t="shared" si="27"/>
        <v>3862140</v>
      </c>
      <c r="AR56" s="77">
        <f t="shared" si="28"/>
        <v>3806450</v>
      </c>
      <c r="AS56" s="164">
        <f t="shared" si="29"/>
        <v>3750630</v>
      </c>
    </row>
    <row r="57" spans="5:45" ht="18" customHeight="1">
      <c r="E57" s="148" t="str">
        <f t="shared" si="30"/>
        <v>J-2</v>
      </c>
      <c r="F57" s="105">
        <f t="shared" si="17"/>
        <v>5</v>
      </c>
      <c r="G57" s="105">
        <f t="shared" si="18"/>
        <v>5</v>
      </c>
      <c r="H57" s="105" t="str">
        <f t="shared" si="19"/>
        <v>J-2-5</v>
      </c>
      <c r="I57" s="149">
        <v>23</v>
      </c>
      <c r="J57" s="157">
        <f t="shared" si="31"/>
        <v>230800</v>
      </c>
      <c r="K57" s="131">
        <f t="shared" si="32"/>
        <v>227650</v>
      </c>
      <c r="L57" s="131">
        <f>IF($E57="","",INDEX('3.サラリースケール'!$R$5:$BH$38,MATCH($E57,'3.サラリースケール'!$R$5:$R$38,0),MATCH($I57,'3.サラリースケール'!$R$5:$BH$5,0)))</f>
        <v>224500</v>
      </c>
      <c r="M57" s="131">
        <f t="shared" si="33"/>
        <v>221350</v>
      </c>
      <c r="N57" s="368">
        <f t="shared" si="34"/>
        <v>218200</v>
      </c>
      <c r="O57" s="157">
        <f t="shared" si="35"/>
        <v>6300</v>
      </c>
      <c r="P57" s="368">
        <f t="shared" si="20"/>
        <v>3150</v>
      </c>
      <c r="Q57" s="158">
        <f>IF($L57="","",VLOOKUP($E57,'6.モデル年俸表の作成'!$C$7:$F$48,4,0))</f>
        <v>0</v>
      </c>
      <c r="R57" s="159">
        <f>IF($E57="","",IF($G57="","",VLOOKUP($E57,'5.手当・賞与配分・洗い替え方式'!$C$7:$L$48,8,0)))</f>
        <v>0.1</v>
      </c>
      <c r="S57" s="160">
        <f t="shared" si="36"/>
        <v>23080</v>
      </c>
      <c r="T57" s="160">
        <f t="shared" si="37"/>
        <v>22770</v>
      </c>
      <c r="U57" s="160">
        <f t="shared" si="38"/>
        <v>22450</v>
      </c>
      <c r="V57" s="160">
        <f t="shared" si="39"/>
        <v>22140</v>
      </c>
      <c r="W57" s="160">
        <f t="shared" si="40"/>
        <v>21820</v>
      </c>
      <c r="X57" s="164">
        <f t="shared" si="21"/>
        <v>13</v>
      </c>
      <c r="Y57" s="162">
        <f t="shared" ref="Y57:Y93" si="45">IF(J57="","",J57+$Q57+S57)</f>
        <v>253880</v>
      </c>
      <c r="Z57" s="161">
        <f t="shared" si="22"/>
        <v>250420</v>
      </c>
      <c r="AA57" s="161">
        <f t="shared" si="23"/>
        <v>246950</v>
      </c>
      <c r="AB57" s="161">
        <f t="shared" si="24"/>
        <v>243490</v>
      </c>
      <c r="AC57" s="163">
        <f t="shared" si="25"/>
        <v>240020</v>
      </c>
      <c r="AD57" s="158">
        <f t="shared" si="42"/>
        <v>2963400</v>
      </c>
      <c r="AE57" s="165">
        <f>IF(J57="","",IF('5.手当・賞与配分・洗い替え方式'!$O$4=1,ROUNDUP((J57+$Q57)*$AH$4,-1),ROUNDUP(J57*$AH$4,-1)))</f>
        <v>461600</v>
      </c>
      <c r="AF57" s="154">
        <f>IF(K57="","",IF('5.手当・賞与配分・洗い替え方式'!$O$4=1,ROUNDUP((K57+$Q57)*$AH$4,-1),ROUNDUP(K57*$AH$4,-1)))</f>
        <v>455300</v>
      </c>
      <c r="AG57" s="154">
        <f>IF(L57="","",IF('5.手当・賞与配分・洗い替え方式'!$O$4=1,ROUNDUP((L57+$Q57)*$AH$4,-1),ROUNDUP(L57*$AH$4,-1)))</f>
        <v>449000</v>
      </c>
      <c r="AH57" s="154">
        <f>IF(M57="","",IF('5.手当・賞与配分・洗い替え方式'!$O$4=1,ROUNDUP((M57+$Q57)*$AH$4,-1),ROUNDUP(M57*$AH$4,-1)))</f>
        <v>442700</v>
      </c>
      <c r="AI57" s="166">
        <f>IF(N57="","",IF('5.手当・賞与配分・洗い替え方式'!$O$4=1,ROUNDUP((N57+$Q57)*$AH$4,-1),ROUNDUP(N57*$AH$4,-1)))</f>
        <v>436400</v>
      </c>
      <c r="AJ57" s="165">
        <f>IF(J57="","",IF('5.手当・賞与配分・洗い替え方式'!$O$4=1,ROUNDUP((J57+$Q57)*$AM$4,-1),ROUNDUP(J57*$AM$4,-1)))</f>
        <v>577000</v>
      </c>
      <c r="AK57" s="154">
        <f>IF(K57="","",IF('5.手当・賞与配分・洗い替え方式'!$O$4=1,ROUNDUP((K57+$Q57)*$AM$4,-1),ROUNDUP(K57*$AM$4,-1)))</f>
        <v>569130</v>
      </c>
      <c r="AL57" s="154">
        <f>IF(L57="","",IF('5.手当・賞与配分・洗い替え方式'!$O$4=1,ROUNDUP((L57+$Q57)*$AM$4,-1),ROUNDUP(L57*$AM$4,-1)))</f>
        <v>561250</v>
      </c>
      <c r="AM57" s="154">
        <f>IF(M57="","",IF('5.手当・賞与配分・洗い替え方式'!$O$4=1,ROUNDUP((M57+$Q57)*$AM$4,-1),ROUNDUP(M57*$AM$4,-1)))</f>
        <v>553380</v>
      </c>
      <c r="AN57" s="166">
        <f>IF(N57="","",IF('5.手当・賞与配分・洗い替え方式'!$O$4=1,ROUNDUP((N57+$Q57)*$AM$4,-1),ROUNDUP(N57*$AM$4,-1)))</f>
        <v>545500</v>
      </c>
      <c r="AO57" s="369">
        <f t="shared" si="43"/>
        <v>4085160</v>
      </c>
      <c r="AP57" s="77">
        <f t="shared" si="44"/>
        <v>4029470</v>
      </c>
      <c r="AQ57" s="77">
        <f t="shared" si="27"/>
        <v>3973650</v>
      </c>
      <c r="AR57" s="77">
        <f t="shared" si="28"/>
        <v>3917960</v>
      </c>
      <c r="AS57" s="164">
        <f t="shared" si="29"/>
        <v>3862140</v>
      </c>
    </row>
    <row r="58" spans="5:45" ht="18" customHeight="1">
      <c r="E58" s="148" t="str">
        <f t="shared" si="30"/>
        <v>J-2</v>
      </c>
      <c r="F58" s="105">
        <f t="shared" si="17"/>
        <v>6</v>
      </c>
      <c r="G58" s="105">
        <f t="shared" si="18"/>
        <v>6</v>
      </c>
      <c r="H58" s="105" t="str">
        <f t="shared" si="19"/>
        <v>J-2-6</v>
      </c>
      <c r="I58" s="149">
        <v>24</v>
      </c>
      <c r="J58" s="157">
        <f t="shared" si="31"/>
        <v>237100</v>
      </c>
      <c r="K58" s="131">
        <f t="shared" si="32"/>
        <v>233950</v>
      </c>
      <c r="L58" s="131">
        <f>IF($E58="","",INDEX('3.サラリースケール'!$R$5:$BH$38,MATCH($E58,'3.サラリースケール'!$R$5:$R$38,0),MATCH($I58,'3.サラリースケール'!$R$5:$BH$5,0)))</f>
        <v>230800</v>
      </c>
      <c r="M58" s="131">
        <f t="shared" si="33"/>
        <v>227650</v>
      </c>
      <c r="N58" s="368">
        <f t="shared" si="34"/>
        <v>224500</v>
      </c>
      <c r="O58" s="157">
        <f t="shared" si="35"/>
        <v>6300</v>
      </c>
      <c r="P58" s="368">
        <f t="shared" si="20"/>
        <v>3150</v>
      </c>
      <c r="Q58" s="158">
        <f>IF($L58="","",VLOOKUP($E58,'6.モデル年俸表の作成'!$C$7:$F$48,4,0))</f>
        <v>0</v>
      </c>
      <c r="R58" s="159">
        <f>IF($E58="","",IF($G58="","",VLOOKUP($E58,'5.手当・賞与配分・洗い替え方式'!$C$7:$L$48,8,0)))</f>
        <v>0.1</v>
      </c>
      <c r="S58" s="160">
        <f t="shared" si="36"/>
        <v>23710</v>
      </c>
      <c r="T58" s="160">
        <f t="shared" si="37"/>
        <v>23400</v>
      </c>
      <c r="U58" s="160">
        <f>IF(L58="","",ROUNDUP((L58*$R58),-1))</f>
        <v>23080</v>
      </c>
      <c r="V58" s="160">
        <f t="shared" si="39"/>
        <v>22770</v>
      </c>
      <c r="W58" s="160">
        <f t="shared" si="40"/>
        <v>22450</v>
      </c>
      <c r="X58" s="164">
        <f t="shared" si="21"/>
        <v>13</v>
      </c>
      <c r="Y58" s="162">
        <f t="shared" si="45"/>
        <v>260810</v>
      </c>
      <c r="Z58" s="161">
        <f t="shared" si="22"/>
        <v>257350</v>
      </c>
      <c r="AA58" s="161">
        <f t="shared" si="23"/>
        <v>253880</v>
      </c>
      <c r="AB58" s="161">
        <f t="shared" si="24"/>
        <v>250420</v>
      </c>
      <c r="AC58" s="163">
        <f t="shared" si="25"/>
        <v>246950</v>
      </c>
      <c r="AD58" s="158">
        <f t="shared" si="42"/>
        <v>3046560</v>
      </c>
      <c r="AE58" s="165">
        <f>IF(J58="","",IF('5.手当・賞与配分・洗い替え方式'!$O$4=1,ROUNDUP((J58+$Q58)*$AH$4,-1),ROUNDUP(J58*$AH$4,-1)))</f>
        <v>474200</v>
      </c>
      <c r="AF58" s="154">
        <f>IF(K58="","",IF('5.手当・賞与配分・洗い替え方式'!$O$4=1,ROUNDUP((K58+$Q58)*$AH$4,-1),ROUNDUP(K58*$AH$4,-1)))</f>
        <v>467900</v>
      </c>
      <c r="AG58" s="154">
        <f>IF(L58="","",IF('5.手当・賞与配分・洗い替え方式'!$O$4=1,ROUNDUP((L58+$Q58)*$AH$4,-1),ROUNDUP(L58*$AH$4,-1)))</f>
        <v>461600</v>
      </c>
      <c r="AH58" s="154">
        <f>IF(M58="","",IF('5.手当・賞与配分・洗い替え方式'!$O$4=1,ROUNDUP((M58+$Q58)*$AH$4,-1),ROUNDUP(M58*$AH$4,-1)))</f>
        <v>455300</v>
      </c>
      <c r="AI58" s="166">
        <f>IF(N58="","",IF('5.手当・賞与配分・洗い替え方式'!$O$4=1,ROUNDUP((N58+$Q58)*$AH$4,-1),ROUNDUP(N58*$AH$4,-1)))</f>
        <v>449000</v>
      </c>
      <c r="AJ58" s="165">
        <f>IF(J58="","",IF('5.手当・賞与配分・洗い替え方式'!$O$4=1,ROUNDUP((J58+$Q58)*$AM$4,-1),ROUNDUP(J58*$AM$4,-1)))</f>
        <v>592750</v>
      </c>
      <c r="AK58" s="154">
        <f>IF(K58="","",IF('5.手当・賞与配分・洗い替え方式'!$O$4=1,ROUNDUP((K58+$Q58)*$AM$4,-1),ROUNDUP(K58*$AM$4,-1)))</f>
        <v>584880</v>
      </c>
      <c r="AL58" s="154">
        <f>IF(L58="","",IF('5.手当・賞与配分・洗い替え方式'!$O$4=1,ROUNDUP((L58+$Q58)*$AM$4,-1),ROUNDUP(L58*$AM$4,-1)))</f>
        <v>577000</v>
      </c>
      <c r="AM58" s="154">
        <f>IF(M58="","",IF('5.手当・賞与配分・洗い替え方式'!$O$4=1,ROUNDUP((M58+$Q58)*$AM$4,-1),ROUNDUP(M58*$AM$4,-1)))</f>
        <v>569130</v>
      </c>
      <c r="AN58" s="166">
        <f>IF(N58="","",IF('5.手当・賞与配分・洗い替え方式'!$O$4=1,ROUNDUP((N58+$Q58)*$AM$4,-1),ROUNDUP(N58*$AM$4,-1)))</f>
        <v>561250</v>
      </c>
      <c r="AO58" s="369">
        <f t="shared" si="43"/>
        <v>4196670</v>
      </c>
      <c r="AP58" s="77">
        <f t="shared" si="44"/>
        <v>4140980</v>
      </c>
      <c r="AQ58" s="77">
        <f t="shared" si="27"/>
        <v>4085160</v>
      </c>
      <c r="AR58" s="77">
        <f t="shared" si="28"/>
        <v>4029470</v>
      </c>
      <c r="AS58" s="164">
        <f t="shared" si="29"/>
        <v>3973650</v>
      </c>
    </row>
    <row r="59" spans="5:45" ht="18" customHeight="1">
      <c r="E59" s="148" t="str">
        <f t="shared" si="30"/>
        <v>J-2</v>
      </c>
      <c r="F59" s="105">
        <f t="shared" si="17"/>
        <v>7</v>
      </c>
      <c r="G59" s="105">
        <f t="shared" si="18"/>
        <v>7</v>
      </c>
      <c r="H59" s="105" t="str">
        <f t="shared" si="19"/>
        <v>J-2-7</v>
      </c>
      <c r="I59" s="149">
        <v>25</v>
      </c>
      <c r="J59" s="157">
        <f t="shared" si="31"/>
        <v>243400</v>
      </c>
      <c r="K59" s="131">
        <f t="shared" si="32"/>
        <v>240250</v>
      </c>
      <c r="L59" s="131">
        <f>IF($E59="","",INDEX('3.サラリースケール'!$R$5:$BH$38,MATCH($E59,'3.サラリースケール'!$R$5:$R$38,0),MATCH($I59,'3.サラリースケール'!$R$5:$BH$5,0)))</f>
        <v>237100</v>
      </c>
      <c r="M59" s="131">
        <f t="shared" si="33"/>
        <v>233950</v>
      </c>
      <c r="N59" s="368">
        <f t="shared" si="34"/>
        <v>230800</v>
      </c>
      <c r="O59" s="157">
        <f t="shared" si="35"/>
        <v>6300</v>
      </c>
      <c r="P59" s="368">
        <f t="shared" si="20"/>
        <v>3150</v>
      </c>
      <c r="Q59" s="158">
        <f>IF($L59="","",VLOOKUP($E59,'6.モデル年俸表の作成'!$C$7:$F$48,4,0))</f>
        <v>0</v>
      </c>
      <c r="R59" s="159">
        <f>IF($E59="","",IF($G59="","",VLOOKUP($E59,'5.手当・賞与配分・洗い替え方式'!$C$7:$L$48,8,0)))</f>
        <v>0.1</v>
      </c>
      <c r="S59" s="160">
        <f t="shared" si="36"/>
        <v>24340</v>
      </c>
      <c r="T59" s="160">
        <f t="shared" si="37"/>
        <v>24030</v>
      </c>
      <c r="U59" s="160">
        <f t="shared" ref="U59:U93" si="46">IF(L59="","",ROUNDUP((L59*$R59),-1))</f>
        <v>23710</v>
      </c>
      <c r="V59" s="160">
        <f t="shared" si="39"/>
        <v>23400</v>
      </c>
      <c r="W59" s="160">
        <f t="shared" si="40"/>
        <v>23080</v>
      </c>
      <c r="X59" s="164">
        <f t="shared" si="21"/>
        <v>13</v>
      </c>
      <c r="Y59" s="162">
        <f t="shared" si="45"/>
        <v>267740</v>
      </c>
      <c r="Z59" s="161">
        <f t="shared" si="22"/>
        <v>264280</v>
      </c>
      <c r="AA59" s="161">
        <f t="shared" si="23"/>
        <v>260810</v>
      </c>
      <c r="AB59" s="161">
        <f t="shared" si="24"/>
        <v>257350</v>
      </c>
      <c r="AC59" s="163">
        <f>IF(N59="","",N59+$Q59+W59)</f>
        <v>253880</v>
      </c>
      <c r="AD59" s="158">
        <f t="shared" si="42"/>
        <v>3129720</v>
      </c>
      <c r="AE59" s="165">
        <f>IF(J59="","",IF('5.手当・賞与配分・洗い替え方式'!$O$4=1,ROUNDUP((J59+$Q59)*$AH$4,-1),ROUNDUP(J59*$AH$4,-1)))</f>
        <v>486800</v>
      </c>
      <c r="AF59" s="154">
        <f>IF(K59="","",IF('5.手当・賞与配分・洗い替え方式'!$O$4=1,ROUNDUP((K59+$Q59)*$AH$4,-1),ROUNDUP(K59*$AH$4,-1)))</f>
        <v>480500</v>
      </c>
      <c r="AG59" s="154">
        <f>IF(L59="","",IF('5.手当・賞与配分・洗い替え方式'!$O$4=1,ROUNDUP((L59+$Q59)*$AH$4,-1),ROUNDUP(L59*$AH$4,-1)))</f>
        <v>474200</v>
      </c>
      <c r="AH59" s="154">
        <f>IF(M59="","",IF('5.手当・賞与配分・洗い替え方式'!$O$4=1,ROUNDUP((M59+$Q59)*$AH$4,-1),ROUNDUP(M59*$AH$4,-1)))</f>
        <v>467900</v>
      </c>
      <c r="AI59" s="166">
        <f>IF(N59="","",IF('5.手当・賞与配分・洗い替え方式'!$O$4=1,ROUNDUP((N59+$Q59)*$AH$4,-1),ROUNDUP(N59*$AH$4,-1)))</f>
        <v>461600</v>
      </c>
      <c r="AJ59" s="165">
        <f>IF(J59="","",IF('5.手当・賞与配分・洗い替え方式'!$O$4=1,ROUNDUP((J59+$Q59)*$AM$4,-1),ROUNDUP(J59*$AM$4,-1)))</f>
        <v>608500</v>
      </c>
      <c r="AK59" s="154">
        <f>IF(K59="","",IF('5.手当・賞与配分・洗い替え方式'!$O$4=1,ROUNDUP((K59+$Q59)*$AM$4,-1),ROUNDUP(K59*$AM$4,-1)))</f>
        <v>600630</v>
      </c>
      <c r="AL59" s="154">
        <f>IF(L59="","",IF('5.手当・賞与配分・洗い替え方式'!$O$4=1,ROUNDUP((L59+$Q59)*$AM$4,-1),ROUNDUP(L59*$AM$4,-1)))</f>
        <v>592750</v>
      </c>
      <c r="AM59" s="154">
        <f>IF(M59="","",IF('5.手当・賞与配分・洗い替え方式'!$O$4=1,ROUNDUP((M59+$Q59)*$AM$4,-1),ROUNDUP(M59*$AM$4,-1)))</f>
        <v>584880</v>
      </c>
      <c r="AN59" s="166">
        <f>IF(N59="","",IF('5.手当・賞与配分・洗い替え方式'!$O$4=1,ROUNDUP((N59+$Q59)*$AM$4,-1),ROUNDUP(N59*$AM$4,-1)))</f>
        <v>577000</v>
      </c>
      <c r="AO59" s="369">
        <f t="shared" si="43"/>
        <v>4308180</v>
      </c>
      <c r="AP59" s="77">
        <f t="shared" si="44"/>
        <v>4252490</v>
      </c>
      <c r="AQ59" s="77">
        <f t="shared" si="27"/>
        <v>4196670</v>
      </c>
      <c r="AR59" s="77">
        <f t="shared" si="28"/>
        <v>4140980</v>
      </c>
      <c r="AS59" s="164">
        <f t="shared" si="29"/>
        <v>4085160</v>
      </c>
    </row>
    <row r="60" spans="5:45" ht="18" customHeight="1">
      <c r="E60" s="148" t="str">
        <f t="shared" si="30"/>
        <v>J-2</v>
      </c>
      <c r="F60" s="105">
        <f t="shared" si="17"/>
        <v>8</v>
      </c>
      <c r="G60" s="105">
        <f t="shared" si="18"/>
        <v>8</v>
      </c>
      <c r="H60" s="105" t="str">
        <f t="shared" si="19"/>
        <v>J-2-8</v>
      </c>
      <c r="I60" s="149">
        <v>26</v>
      </c>
      <c r="J60" s="157">
        <f t="shared" si="31"/>
        <v>249700</v>
      </c>
      <c r="K60" s="131">
        <f t="shared" si="32"/>
        <v>246550</v>
      </c>
      <c r="L60" s="131">
        <f>IF($E60="","",INDEX('3.サラリースケール'!$R$5:$BH$38,MATCH($E60,'3.サラリースケール'!$R$5:$R$38,0),MATCH($I60,'3.サラリースケール'!$R$5:$BH$5,0)))</f>
        <v>243400</v>
      </c>
      <c r="M60" s="131">
        <f t="shared" si="33"/>
        <v>240250</v>
      </c>
      <c r="N60" s="368">
        <f t="shared" si="34"/>
        <v>237100</v>
      </c>
      <c r="O60" s="157">
        <f t="shared" si="35"/>
        <v>6300</v>
      </c>
      <c r="P60" s="368">
        <f t="shared" si="20"/>
        <v>3150</v>
      </c>
      <c r="Q60" s="158">
        <f>IF($L60="","",VLOOKUP($E60,'6.モデル年俸表の作成'!$C$7:$F$48,4,0))</f>
        <v>0</v>
      </c>
      <c r="R60" s="159">
        <f>IF($E60="","",IF($G60="","",VLOOKUP($E60,'5.手当・賞与配分・洗い替え方式'!$C$7:$L$48,8,0)))</f>
        <v>0.1</v>
      </c>
      <c r="S60" s="160">
        <f t="shared" si="36"/>
        <v>24970</v>
      </c>
      <c r="T60" s="160">
        <f t="shared" si="37"/>
        <v>24660</v>
      </c>
      <c r="U60" s="160">
        <f t="shared" si="46"/>
        <v>24340</v>
      </c>
      <c r="V60" s="160">
        <f t="shared" si="39"/>
        <v>24030</v>
      </c>
      <c r="W60" s="160">
        <f t="shared" si="40"/>
        <v>23710</v>
      </c>
      <c r="X60" s="164">
        <f t="shared" si="21"/>
        <v>13</v>
      </c>
      <c r="Y60" s="162">
        <f t="shared" si="45"/>
        <v>274670</v>
      </c>
      <c r="Z60" s="161">
        <f t="shared" si="22"/>
        <v>271210</v>
      </c>
      <c r="AA60" s="161">
        <f t="shared" si="23"/>
        <v>267740</v>
      </c>
      <c r="AB60" s="161">
        <f t="shared" si="24"/>
        <v>264280</v>
      </c>
      <c r="AC60" s="163">
        <f t="shared" ref="AC60:AC93" si="47">IF(N60="","",N60+$Q60+W60)</f>
        <v>260810</v>
      </c>
      <c r="AD60" s="158">
        <f t="shared" si="42"/>
        <v>3212880</v>
      </c>
      <c r="AE60" s="165">
        <f>IF(J60="","",IF('5.手当・賞与配分・洗い替え方式'!$O$4=1,ROUNDUP((J60+$Q60)*$AH$4,-1),ROUNDUP(J60*$AH$4,-1)))</f>
        <v>499400</v>
      </c>
      <c r="AF60" s="154">
        <f>IF(K60="","",IF('5.手当・賞与配分・洗い替え方式'!$O$4=1,ROUNDUP((K60+$Q60)*$AH$4,-1),ROUNDUP(K60*$AH$4,-1)))</f>
        <v>493100</v>
      </c>
      <c r="AG60" s="154">
        <f>IF(L60="","",IF('5.手当・賞与配分・洗い替え方式'!$O$4=1,ROUNDUP((L60+$Q60)*$AH$4,-1),ROUNDUP(L60*$AH$4,-1)))</f>
        <v>486800</v>
      </c>
      <c r="AH60" s="154">
        <f>IF(M60="","",IF('5.手当・賞与配分・洗い替え方式'!$O$4=1,ROUNDUP((M60+$Q60)*$AH$4,-1),ROUNDUP(M60*$AH$4,-1)))</f>
        <v>480500</v>
      </c>
      <c r="AI60" s="166">
        <f>IF(N60="","",IF('5.手当・賞与配分・洗い替え方式'!$O$4=1,ROUNDUP((N60+$Q60)*$AH$4,-1),ROUNDUP(N60*$AH$4,-1)))</f>
        <v>474200</v>
      </c>
      <c r="AJ60" s="165">
        <f>IF(J60="","",IF('5.手当・賞与配分・洗い替え方式'!$O$4=1,ROUNDUP((J60+$Q60)*$AM$4,-1),ROUNDUP(J60*$AM$4,-1)))</f>
        <v>624250</v>
      </c>
      <c r="AK60" s="154">
        <f>IF(K60="","",IF('5.手当・賞与配分・洗い替え方式'!$O$4=1,ROUNDUP((K60+$Q60)*$AM$4,-1),ROUNDUP(K60*$AM$4,-1)))</f>
        <v>616380</v>
      </c>
      <c r="AL60" s="154">
        <f>IF(L60="","",IF('5.手当・賞与配分・洗い替え方式'!$O$4=1,ROUNDUP((L60+$Q60)*$AM$4,-1),ROUNDUP(L60*$AM$4,-1)))</f>
        <v>608500</v>
      </c>
      <c r="AM60" s="154">
        <f>IF(M60="","",IF('5.手当・賞与配分・洗い替え方式'!$O$4=1,ROUNDUP((M60+$Q60)*$AM$4,-1),ROUNDUP(M60*$AM$4,-1)))</f>
        <v>600630</v>
      </c>
      <c r="AN60" s="166">
        <f>IF(N60="","",IF('5.手当・賞与配分・洗い替え方式'!$O$4=1,ROUNDUP((N60+$Q60)*$AM$4,-1),ROUNDUP(N60*$AM$4,-1)))</f>
        <v>592750</v>
      </c>
      <c r="AO60" s="369">
        <f t="shared" si="43"/>
        <v>4419690</v>
      </c>
      <c r="AP60" s="77">
        <f t="shared" si="44"/>
        <v>4364000</v>
      </c>
      <c r="AQ60" s="77">
        <f t="shared" si="27"/>
        <v>4308180</v>
      </c>
      <c r="AR60" s="77">
        <f t="shared" si="28"/>
        <v>4252490</v>
      </c>
      <c r="AS60" s="164">
        <f t="shared" si="29"/>
        <v>4196670</v>
      </c>
    </row>
    <row r="61" spans="5:45" ht="18" customHeight="1">
      <c r="E61" s="148" t="str">
        <f t="shared" si="30"/>
        <v>J-2</v>
      </c>
      <c r="F61" s="105">
        <f t="shared" si="17"/>
        <v>9</v>
      </c>
      <c r="G61" s="105">
        <f t="shared" si="18"/>
        <v>9</v>
      </c>
      <c r="H61" s="105" t="str">
        <f t="shared" si="19"/>
        <v>J-2-9</v>
      </c>
      <c r="I61" s="149">
        <v>27</v>
      </c>
      <c r="J61" s="157">
        <f t="shared" si="31"/>
        <v>256000</v>
      </c>
      <c r="K61" s="131">
        <f t="shared" si="32"/>
        <v>252850</v>
      </c>
      <c r="L61" s="131">
        <f>IF($E61="","",INDEX('3.サラリースケール'!$R$5:$BH$38,MATCH($E61,'3.サラリースケール'!$R$5:$R$38,0),MATCH($I61,'3.サラリースケール'!$R$5:$BH$5,0)))</f>
        <v>249700</v>
      </c>
      <c r="M61" s="131">
        <f t="shared" si="33"/>
        <v>246550</v>
      </c>
      <c r="N61" s="368">
        <f t="shared" si="34"/>
        <v>243400</v>
      </c>
      <c r="O61" s="157">
        <f t="shared" si="35"/>
        <v>6300</v>
      </c>
      <c r="P61" s="368">
        <f t="shared" si="20"/>
        <v>3150</v>
      </c>
      <c r="Q61" s="158">
        <f>IF($L61="","",VLOOKUP($E61,'6.モデル年俸表の作成'!$C$7:$F$48,4,0))</f>
        <v>0</v>
      </c>
      <c r="R61" s="159">
        <f>IF($E61="","",IF($G61="","",VLOOKUP($E61,'5.手当・賞与配分・洗い替え方式'!$C$7:$L$48,8,0)))</f>
        <v>0.1</v>
      </c>
      <c r="S61" s="160">
        <f t="shared" si="36"/>
        <v>25600</v>
      </c>
      <c r="T61" s="160">
        <f t="shared" si="37"/>
        <v>25290</v>
      </c>
      <c r="U61" s="160">
        <f t="shared" si="46"/>
        <v>24970</v>
      </c>
      <c r="V61" s="160">
        <f t="shared" si="39"/>
        <v>24660</v>
      </c>
      <c r="W61" s="160">
        <f t="shared" si="40"/>
        <v>24340</v>
      </c>
      <c r="X61" s="164">
        <f t="shared" si="21"/>
        <v>13</v>
      </c>
      <c r="Y61" s="162">
        <f t="shared" si="45"/>
        <v>281600</v>
      </c>
      <c r="Z61" s="161">
        <f t="shared" si="22"/>
        <v>278140</v>
      </c>
      <c r="AA61" s="161">
        <f t="shared" si="23"/>
        <v>274670</v>
      </c>
      <c r="AB61" s="161">
        <f t="shared" si="24"/>
        <v>271210</v>
      </c>
      <c r="AC61" s="163">
        <f t="shared" si="47"/>
        <v>267740</v>
      </c>
      <c r="AD61" s="158">
        <f t="shared" si="42"/>
        <v>3296040</v>
      </c>
      <c r="AE61" s="165">
        <f>IF(J61="","",IF('5.手当・賞与配分・洗い替え方式'!$O$4=1,ROUNDUP((J61+$Q61)*$AH$4,-1),ROUNDUP(J61*$AH$4,-1)))</f>
        <v>512000</v>
      </c>
      <c r="AF61" s="154">
        <f>IF(K61="","",IF('5.手当・賞与配分・洗い替え方式'!$O$4=1,ROUNDUP((K61+$Q61)*$AH$4,-1),ROUNDUP(K61*$AH$4,-1)))</f>
        <v>505700</v>
      </c>
      <c r="AG61" s="154">
        <f>IF(L61="","",IF('5.手当・賞与配分・洗い替え方式'!$O$4=1,ROUNDUP((L61+$Q61)*$AH$4,-1),ROUNDUP(L61*$AH$4,-1)))</f>
        <v>499400</v>
      </c>
      <c r="AH61" s="154">
        <f>IF(M61="","",IF('5.手当・賞与配分・洗い替え方式'!$O$4=1,ROUNDUP((M61+$Q61)*$AH$4,-1),ROUNDUP(M61*$AH$4,-1)))</f>
        <v>493100</v>
      </c>
      <c r="AI61" s="166">
        <f>IF(N61="","",IF('5.手当・賞与配分・洗い替え方式'!$O$4=1,ROUNDUP((N61+$Q61)*$AH$4,-1),ROUNDUP(N61*$AH$4,-1)))</f>
        <v>486800</v>
      </c>
      <c r="AJ61" s="165">
        <f>IF(J61="","",IF('5.手当・賞与配分・洗い替え方式'!$O$4=1,ROUNDUP((J61+$Q61)*$AM$4,-1),ROUNDUP(J61*$AM$4,-1)))</f>
        <v>640000</v>
      </c>
      <c r="AK61" s="154">
        <f>IF(K61="","",IF('5.手当・賞与配分・洗い替え方式'!$O$4=1,ROUNDUP((K61+$Q61)*$AM$4,-1),ROUNDUP(K61*$AM$4,-1)))</f>
        <v>632130</v>
      </c>
      <c r="AL61" s="154">
        <f>IF(L61="","",IF('5.手当・賞与配分・洗い替え方式'!$O$4=1,ROUNDUP((L61+$Q61)*$AM$4,-1),ROUNDUP(L61*$AM$4,-1)))</f>
        <v>624250</v>
      </c>
      <c r="AM61" s="154">
        <f>IF(M61="","",IF('5.手当・賞与配分・洗い替え方式'!$O$4=1,ROUNDUP((M61+$Q61)*$AM$4,-1),ROUNDUP(M61*$AM$4,-1)))</f>
        <v>616380</v>
      </c>
      <c r="AN61" s="166">
        <f>IF(N61="","",IF('5.手当・賞与配分・洗い替え方式'!$O$4=1,ROUNDUP((N61+$Q61)*$AM$4,-1),ROUNDUP(N61*$AM$4,-1)))</f>
        <v>608500</v>
      </c>
      <c r="AO61" s="369">
        <f t="shared" si="43"/>
        <v>4531200</v>
      </c>
      <c r="AP61" s="77">
        <f t="shared" si="44"/>
        <v>4475510</v>
      </c>
      <c r="AQ61" s="77">
        <f t="shared" si="27"/>
        <v>4419690</v>
      </c>
      <c r="AR61" s="77">
        <f t="shared" si="28"/>
        <v>4364000</v>
      </c>
      <c r="AS61" s="164">
        <f t="shared" si="29"/>
        <v>4308180</v>
      </c>
    </row>
    <row r="62" spans="5:45" ht="18" customHeight="1">
      <c r="E62" s="148" t="str">
        <f t="shared" si="30"/>
        <v>J-2</v>
      </c>
      <c r="F62" s="105">
        <f t="shared" si="17"/>
        <v>10</v>
      </c>
      <c r="G62" s="105">
        <f t="shared" si="18"/>
        <v>10</v>
      </c>
      <c r="H62" s="105" t="str">
        <f t="shared" si="19"/>
        <v>J-2-10</v>
      </c>
      <c r="I62" s="149">
        <v>28</v>
      </c>
      <c r="J62" s="157">
        <f t="shared" si="31"/>
        <v>262300</v>
      </c>
      <c r="K62" s="131">
        <f t="shared" si="32"/>
        <v>259150</v>
      </c>
      <c r="L62" s="131">
        <f>IF($E62="","",INDEX('3.サラリースケール'!$R$5:$BH$38,MATCH($E62,'3.サラリースケール'!$R$5:$R$38,0),MATCH($I62,'3.サラリースケール'!$R$5:$BH$5,0)))</f>
        <v>256000</v>
      </c>
      <c r="M62" s="131">
        <f t="shared" si="33"/>
        <v>252850</v>
      </c>
      <c r="N62" s="368">
        <f t="shared" si="34"/>
        <v>249700</v>
      </c>
      <c r="O62" s="157">
        <f t="shared" si="35"/>
        <v>6300</v>
      </c>
      <c r="P62" s="368">
        <f t="shared" si="20"/>
        <v>3150</v>
      </c>
      <c r="Q62" s="158">
        <f>IF($L62="","",VLOOKUP($E62,'6.モデル年俸表の作成'!$C$7:$F$48,4,0))</f>
        <v>0</v>
      </c>
      <c r="R62" s="159">
        <f>IF($E62="","",IF($G62="","",VLOOKUP($E62,'5.手当・賞与配分・洗い替え方式'!$C$7:$L$48,8,0)))</f>
        <v>0.1</v>
      </c>
      <c r="S62" s="160">
        <f t="shared" si="36"/>
        <v>26230</v>
      </c>
      <c r="T62" s="160">
        <f t="shared" si="37"/>
        <v>25920</v>
      </c>
      <c r="U62" s="160">
        <f t="shared" si="46"/>
        <v>25600</v>
      </c>
      <c r="V62" s="160">
        <f t="shared" si="39"/>
        <v>25290</v>
      </c>
      <c r="W62" s="160">
        <f t="shared" si="40"/>
        <v>24970</v>
      </c>
      <c r="X62" s="164">
        <f t="shared" si="21"/>
        <v>13</v>
      </c>
      <c r="Y62" s="162">
        <f t="shared" si="45"/>
        <v>288530</v>
      </c>
      <c r="Z62" s="161">
        <f t="shared" si="22"/>
        <v>285070</v>
      </c>
      <c r="AA62" s="161">
        <f t="shared" si="23"/>
        <v>281600</v>
      </c>
      <c r="AB62" s="161">
        <f t="shared" si="24"/>
        <v>278140</v>
      </c>
      <c r="AC62" s="163">
        <f t="shared" si="47"/>
        <v>274670</v>
      </c>
      <c r="AD62" s="158">
        <f t="shared" si="42"/>
        <v>3379200</v>
      </c>
      <c r="AE62" s="165">
        <f>IF(J62="","",IF('5.手当・賞与配分・洗い替え方式'!$O$4=1,ROUNDUP((J62+$Q62)*$AH$4,-1),ROUNDUP(J62*$AH$4,-1)))</f>
        <v>524600</v>
      </c>
      <c r="AF62" s="154">
        <f>IF(K62="","",IF('5.手当・賞与配分・洗い替え方式'!$O$4=1,ROUNDUP((K62+$Q62)*$AH$4,-1),ROUNDUP(K62*$AH$4,-1)))</f>
        <v>518300</v>
      </c>
      <c r="AG62" s="154">
        <f>IF(L62="","",IF('5.手当・賞与配分・洗い替え方式'!$O$4=1,ROUNDUP((L62+$Q62)*$AH$4,-1),ROUNDUP(L62*$AH$4,-1)))</f>
        <v>512000</v>
      </c>
      <c r="AH62" s="154">
        <f>IF(M62="","",IF('5.手当・賞与配分・洗い替え方式'!$O$4=1,ROUNDUP((M62+$Q62)*$AH$4,-1),ROUNDUP(M62*$AH$4,-1)))</f>
        <v>505700</v>
      </c>
      <c r="AI62" s="166">
        <f>IF(N62="","",IF('5.手当・賞与配分・洗い替え方式'!$O$4=1,ROUNDUP((N62+$Q62)*$AH$4,-1),ROUNDUP(N62*$AH$4,-1)))</f>
        <v>499400</v>
      </c>
      <c r="AJ62" s="165">
        <f>IF(J62="","",IF('5.手当・賞与配分・洗い替え方式'!$O$4=1,ROUNDUP((J62+$Q62)*$AM$4,-1),ROUNDUP(J62*$AM$4,-1)))</f>
        <v>655750</v>
      </c>
      <c r="AK62" s="154">
        <f>IF(K62="","",IF('5.手当・賞与配分・洗い替え方式'!$O$4=1,ROUNDUP((K62+$Q62)*$AM$4,-1),ROUNDUP(K62*$AM$4,-1)))</f>
        <v>647880</v>
      </c>
      <c r="AL62" s="154">
        <f>IF(L62="","",IF('5.手当・賞与配分・洗い替え方式'!$O$4=1,ROUNDUP((L62+$Q62)*$AM$4,-1),ROUNDUP(L62*$AM$4,-1)))</f>
        <v>640000</v>
      </c>
      <c r="AM62" s="154">
        <f>IF(M62="","",IF('5.手当・賞与配分・洗い替え方式'!$O$4=1,ROUNDUP((M62+$Q62)*$AM$4,-1),ROUNDUP(M62*$AM$4,-1)))</f>
        <v>632130</v>
      </c>
      <c r="AN62" s="166">
        <f>IF(N62="","",IF('5.手当・賞与配分・洗い替え方式'!$O$4=1,ROUNDUP((N62+$Q62)*$AM$4,-1),ROUNDUP(N62*$AM$4,-1)))</f>
        <v>624250</v>
      </c>
      <c r="AO62" s="369">
        <f t="shared" si="43"/>
        <v>4642710</v>
      </c>
      <c r="AP62" s="77">
        <f t="shared" si="44"/>
        <v>4587020</v>
      </c>
      <c r="AQ62" s="77">
        <f t="shared" si="27"/>
        <v>4531200</v>
      </c>
      <c r="AR62" s="77">
        <f t="shared" si="28"/>
        <v>4475510</v>
      </c>
      <c r="AS62" s="164">
        <f t="shared" si="29"/>
        <v>4419690</v>
      </c>
    </row>
    <row r="63" spans="5:45" ht="18" customHeight="1">
      <c r="E63" s="148" t="str">
        <f t="shared" si="30"/>
        <v>J-2</v>
      </c>
      <c r="F63" s="105">
        <f t="shared" si="17"/>
        <v>11</v>
      </c>
      <c r="G63" s="105">
        <f t="shared" si="18"/>
        <v>11</v>
      </c>
      <c r="H63" s="105" t="str">
        <f t="shared" si="19"/>
        <v>J-2-11</v>
      </c>
      <c r="I63" s="149">
        <v>29</v>
      </c>
      <c r="J63" s="157">
        <f t="shared" si="31"/>
        <v>268600</v>
      </c>
      <c r="K63" s="131">
        <f t="shared" si="32"/>
        <v>265450</v>
      </c>
      <c r="L63" s="131">
        <f>IF($E63="","",INDEX('3.サラリースケール'!$R$5:$BH$38,MATCH($E63,'3.サラリースケール'!$R$5:$R$38,0),MATCH($I63,'3.サラリースケール'!$R$5:$BH$5,0)))</f>
        <v>262300</v>
      </c>
      <c r="M63" s="131">
        <f t="shared" si="33"/>
        <v>259150</v>
      </c>
      <c r="N63" s="368">
        <f t="shared" si="34"/>
        <v>256000</v>
      </c>
      <c r="O63" s="157">
        <f t="shared" si="35"/>
        <v>6300</v>
      </c>
      <c r="P63" s="368">
        <f t="shared" si="20"/>
        <v>3150</v>
      </c>
      <c r="Q63" s="158">
        <f>IF($L63="","",VLOOKUP($E63,'6.モデル年俸表の作成'!$C$7:$F$48,4,0))</f>
        <v>0</v>
      </c>
      <c r="R63" s="159">
        <f>IF($E63="","",IF($G63="","",VLOOKUP($E63,'5.手当・賞与配分・洗い替え方式'!$C$7:$L$48,8,0)))</f>
        <v>0.1</v>
      </c>
      <c r="S63" s="160">
        <f t="shared" si="36"/>
        <v>26860</v>
      </c>
      <c r="T63" s="160">
        <f t="shared" si="37"/>
        <v>26550</v>
      </c>
      <c r="U63" s="160">
        <f t="shared" si="46"/>
        <v>26230</v>
      </c>
      <c r="V63" s="160">
        <f t="shared" si="39"/>
        <v>25920</v>
      </c>
      <c r="W63" s="160">
        <f t="shared" si="40"/>
        <v>25600</v>
      </c>
      <c r="X63" s="164">
        <f t="shared" si="21"/>
        <v>13</v>
      </c>
      <c r="Y63" s="162">
        <f t="shared" si="45"/>
        <v>295460</v>
      </c>
      <c r="Z63" s="161">
        <f t="shared" si="22"/>
        <v>292000</v>
      </c>
      <c r="AA63" s="161">
        <f t="shared" si="23"/>
        <v>288530</v>
      </c>
      <c r="AB63" s="161">
        <f t="shared" si="24"/>
        <v>285070</v>
      </c>
      <c r="AC63" s="163">
        <f t="shared" si="47"/>
        <v>281600</v>
      </c>
      <c r="AD63" s="158">
        <f t="shared" si="42"/>
        <v>3462360</v>
      </c>
      <c r="AE63" s="165">
        <f>IF(J63="","",IF('5.手当・賞与配分・洗い替え方式'!$O$4=1,ROUNDUP((J63+$Q63)*$AH$4,-1),ROUNDUP(J63*$AH$4,-1)))</f>
        <v>537200</v>
      </c>
      <c r="AF63" s="154">
        <f>IF(K63="","",IF('5.手当・賞与配分・洗い替え方式'!$O$4=1,ROUNDUP((K63+$Q63)*$AH$4,-1),ROUNDUP(K63*$AH$4,-1)))</f>
        <v>530900</v>
      </c>
      <c r="AG63" s="154">
        <f>IF(L63="","",IF('5.手当・賞与配分・洗い替え方式'!$O$4=1,ROUNDUP((L63+$Q63)*$AH$4,-1),ROUNDUP(L63*$AH$4,-1)))</f>
        <v>524600</v>
      </c>
      <c r="AH63" s="154">
        <f>IF(M63="","",IF('5.手当・賞与配分・洗い替え方式'!$O$4=1,ROUNDUP((M63+$Q63)*$AH$4,-1),ROUNDUP(M63*$AH$4,-1)))</f>
        <v>518300</v>
      </c>
      <c r="AI63" s="166">
        <f>IF(N63="","",IF('5.手当・賞与配分・洗い替え方式'!$O$4=1,ROUNDUP((N63+$Q63)*$AH$4,-1),ROUNDUP(N63*$AH$4,-1)))</f>
        <v>512000</v>
      </c>
      <c r="AJ63" s="165">
        <f>IF(J63="","",IF('5.手当・賞与配分・洗い替え方式'!$O$4=1,ROUNDUP((J63+$Q63)*$AM$4,-1),ROUNDUP(J63*$AM$4,-1)))</f>
        <v>671500</v>
      </c>
      <c r="AK63" s="154">
        <f>IF(K63="","",IF('5.手当・賞与配分・洗い替え方式'!$O$4=1,ROUNDUP((K63+$Q63)*$AM$4,-1),ROUNDUP(K63*$AM$4,-1)))</f>
        <v>663630</v>
      </c>
      <c r="AL63" s="154">
        <f>IF(L63="","",IF('5.手当・賞与配分・洗い替え方式'!$O$4=1,ROUNDUP((L63+$Q63)*$AM$4,-1),ROUNDUP(L63*$AM$4,-1)))</f>
        <v>655750</v>
      </c>
      <c r="AM63" s="154">
        <f>IF(M63="","",IF('5.手当・賞与配分・洗い替え方式'!$O$4=1,ROUNDUP((M63+$Q63)*$AM$4,-1),ROUNDUP(M63*$AM$4,-1)))</f>
        <v>647880</v>
      </c>
      <c r="AN63" s="166">
        <f>IF(N63="","",IF('5.手当・賞与配分・洗い替え方式'!$O$4=1,ROUNDUP((N63+$Q63)*$AM$4,-1),ROUNDUP(N63*$AM$4,-1)))</f>
        <v>640000</v>
      </c>
      <c r="AO63" s="369">
        <f t="shared" si="43"/>
        <v>4754220</v>
      </c>
      <c r="AP63" s="77">
        <f t="shared" si="44"/>
        <v>4698530</v>
      </c>
      <c r="AQ63" s="77">
        <f t="shared" si="27"/>
        <v>4642710</v>
      </c>
      <c r="AR63" s="77">
        <f t="shared" si="28"/>
        <v>4587020</v>
      </c>
      <c r="AS63" s="164">
        <f t="shared" si="29"/>
        <v>4531200</v>
      </c>
    </row>
    <row r="64" spans="5:45" ht="18" customHeight="1">
      <c r="E64" s="148" t="str">
        <f t="shared" si="30"/>
        <v>J-2</v>
      </c>
      <c r="F64" s="105">
        <f t="shared" si="17"/>
        <v>12</v>
      </c>
      <c r="G64" s="105">
        <f t="shared" si="18"/>
        <v>12</v>
      </c>
      <c r="H64" s="105" t="str">
        <f t="shared" si="19"/>
        <v>J-2-12</v>
      </c>
      <c r="I64" s="149">
        <v>30</v>
      </c>
      <c r="J64" s="157">
        <f t="shared" si="31"/>
        <v>274900</v>
      </c>
      <c r="K64" s="131">
        <f t="shared" si="32"/>
        <v>271750</v>
      </c>
      <c r="L64" s="131">
        <f>IF($E64="","",INDEX('3.サラリースケール'!$R$5:$BH$38,MATCH($E64,'3.サラリースケール'!$R$5:$R$38,0),MATCH($I64,'3.サラリースケール'!$R$5:$BH$5,0)))</f>
        <v>268600</v>
      </c>
      <c r="M64" s="131">
        <f t="shared" si="33"/>
        <v>265450</v>
      </c>
      <c r="N64" s="368">
        <f t="shared" si="34"/>
        <v>262300</v>
      </c>
      <c r="O64" s="157">
        <f t="shared" si="35"/>
        <v>6300</v>
      </c>
      <c r="P64" s="368">
        <f t="shared" si="20"/>
        <v>3150</v>
      </c>
      <c r="Q64" s="158">
        <f>IF($L64="","",VLOOKUP($E64,'6.モデル年俸表の作成'!$C$7:$F$48,4,0))</f>
        <v>0</v>
      </c>
      <c r="R64" s="159">
        <f>IF($E64="","",IF($G64="","",VLOOKUP($E64,'5.手当・賞与配分・洗い替え方式'!$C$7:$L$48,8,0)))</f>
        <v>0.1</v>
      </c>
      <c r="S64" s="160">
        <f t="shared" si="36"/>
        <v>27490</v>
      </c>
      <c r="T64" s="160">
        <f t="shared" si="37"/>
        <v>27180</v>
      </c>
      <c r="U64" s="160">
        <f t="shared" si="46"/>
        <v>26860</v>
      </c>
      <c r="V64" s="160">
        <f t="shared" si="39"/>
        <v>26550</v>
      </c>
      <c r="W64" s="160">
        <f t="shared" si="40"/>
        <v>26230</v>
      </c>
      <c r="X64" s="164">
        <f t="shared" si="21"/>
        <v>13</v>
      </c>
      <c r="Y64" s="162">
        <f t="shared" si="45"/>
        <v>302390</v>
      </c>
      <c r="Z64" s="161">
        <f t="shared" si="22"/>
        <v>298930</v>
      </c>
      <c r="AA64" s="161">
        <f t="shared" si="23"/>
        <v>295460</v>
      </c>
      <c r="AB64" s="161">
        <f t="shared" si="24"/>
        <v>292000</v>
      </c>
      <c r="AC64" s="163">
        <f t="shared" si="47"/>
        <v>288530</v>
      </c>
      <c r="AD64" s="158">
        <f t="shared" si="42"/>
        <v>3545520</v>
      </c>
      <c r="AE64" s="165">
        <f>IF(J64="","",IF('5.手当・賞与配分・洗い替え方式'!$O$4=1,ROUNDUP((J64+$Q64)*$AH$4,-1),ROUNDUP(J64*$AH$4,-1)))</f>
        <v>549800</v>
      </c>
      <c r="AF64" s="154">
        <f>IF(K64="","",IF('5.手当・賞与配分・洗い替え方式'!$O$4=1,ROUNDUP((K64+$Q64)*$AH$4,-1),ROUNDUP(K64*$AH$4,-1)))</f>
        <v>543500</v>
      </c>
      <c r="AG64" s="154">
        <f>IF(L64="","",IF('5.手当・賞与配分・洗い替え方式'!$O$4=1,ROUNDUP((L64+$Q64)*$AH$4,-1),ROUNDUP(L64*$AH$4,-1)))</f>
        <v>537200</v>
      </c>
      <c r="AH64" s="154">
        <f>IF(M64="","",IF('5.手当・賞与配分・洗い替え方式'!$O$4=1,ROUNDUP((M64+$Q64)*$AH$4,-1),ROUNDUP(M64*$AH$4,-1)))</f>
        <v>530900</v>
      </c>
      <c r="AI64" s="166">
        <f>IF(N64="","",IF('5.手当・賞与配分・洗い替え方式'!$O$4=1,ROUNDUP((N64+$Q64)*$AH$4,-1),ROUNDUP(N64*$AH$4,-1)))</f>
        <v>524600</v>
      </c>
      <c r="AJ64" s="165">
        <f>IF(J64="","",IF('5.手当・賞与配分・洗い替え方式'!$O$4=1,ROUNDUP((J64+$Q64)*$AM$4,-1),ROUNDUP(J64*$AM$4,-1)))</f>
        <v>687250</v>
      </c>
      <c r="AK64" s="154">
        <f>IF(K64="","",IF('5.手当・賞与配分・洗い替え方式'!$O$4=1,ROUNDUP((K64+$Q64)*$AM$4,-1),ROUNDUP(K64*$AM$4,-1)))</f>
        <v>679380</v>
      </c>
      <c r="AL64" s="154">
        <f>IF(L64="","",IF('5.手当・賞与配分・洗い替え方式'!$O$4=1,ROUNDUP((L64+$Q64)*$AM$4,-1),ROUNDUP(L64*$AM$4,-1)))</f>
        <v>671500</v>
      </c>
      <c r="AM64" s="154">
        <f>IF(M64="","",IF('5.手当・賞与配分・洗い替え方式'!$O$4=1,ROUNDUP((M64+$Q64)*$AM$4,-1),ROUNDUP(M64*$AM$4,-1)))</f>
        <v>663630</v>
      </c>
      <c r="AN64" s="166">
        <f>IF(N64="","",IF('5.手当・賞与配分・洗い替え方式'!$O$4=1,ROUNDUP((N64+$Q64)*$AM$4,-1),ROUNDUP(N64*$AM$4,-1)))</f>
        <v>655750</v>
      </c>
      <c r="AO64" s="369">
        <f t="shared" si="43"/>
        <v>4865730</v>
      </c>
      <c r="AP64" s="77">
        <f t="shared" si="44"/>
        <v>4810040</v>
      </c>
      <c r="AQ64" s="77">
        <f t="shared" si="27"/>
        <v>4754220</v>
      </c>
      <c r="AR64" s="77">
        <f t="shared" si="28"/>
        <v>4698530</v>
      </c>
      <c r="AS64" s="164">
        <f t="shared" si="29"/>
        <v>4642710</v>
      </c>
    </row>
    <row r="65" spans="5:45" ht="18" customHeight="1">
      <c r="E65" s="148" t="str">
        <f t="shared" si="30"/>
        <v>J-2</v>
      </c>
      <c r="F65" s="105">
        <f t="shared" si="17"/>
        <v>13</v>
      </c>
      <c r="G65" s="105">
        <f t="shared" si="18"/>
        <v>13</v>
      </c>
      <c r="H65" s="105" t="str">
        <f t="shared" si="19"/>
        <v>J-2-13</v>
      </c>
      <c r="I65" s="149">
        <v>31</v>
      </c>
      <c r="J65" s="157">
        <f t="shared" si="31"/>
        <v>281200</v>
      </c>
      <c r="K65" s="131">
        <f t="shared" si="32"/>
        <v>278050</v>
      </c>
      <c r="L65" s="131">
        <f>IF($E65="","",INDEX('3.サラリースケール'!$R$5:$BH$38,MATCH($E65,'3.サラリースケール'!$R$5:$R$38,0),MATCH($I65,'3.サラリースケール'!$R$5:$BH$5,0)))</f>
        <v>274900</v>
      </c>
      <c r="M65" s="131">
        <f t="shared" si="33"/>
        <v>271750</v>
      </c>
      <c r="N65" s="368">
        <f t="shared" si="34"/>
        <v>268600</v>
      </c>
      <c r="O65" s="157">
        <f t="shared" si="35"/>
        <v>6300</v>
      </c>
      <c r="P65" s="368">
        <f t="shared" si="20"/>
        <v>3150</v>
      </c>
      <c r="Q65" s="158">
        <f>IF($L65="","",VLOOKUP($E65,'6.モデル年俸表の作成'!$C$7:$F$48,4,0))</f>
        <v>0</v>
      </c>
      <c r="R65" s="159">
        <f>IF($E65="","",IF($G65="","",VLOOKUP($E65,'5.手当・賞与配分・洗い替え方式'!$C$7:$L$48,8,0)))</f>
        <v>0.1</v>
      </c>
      <c r="S65" s="160">
        <f t="shared" si="36"/>
        <v>28120</v>
      </c>
      <c r="T65" s="160">
        <f t="shared" si="37"/>
        <v>27810</v>
      </c>
      <c r="U65" s="160">
        <f t="shared" si="46"/>
        <v>27490</v>
      </c>
      <c r="V65" s="160">
        <f t="shared" si="39"/>
        <v>27180</v>
      </c>
      <c r="W65" s="160">
        <f t="shared" si="40"/>
        <v>26860</v>
      </c>
      <c r="X65" s="164">
        <f t="shared" si="21"/>
        <v>13</v>
      </c>
      <c r="Y65" s="162">
        <f t="shared" si="45"/>
        <v>309320</v>
      </c>
      <c r="Z65" s="161">
        <f t="shared" si="22"/>
        <v>305860</v>
      </c>
      <c r="AA65" s="161">
        <f t="shared" si="23"/>
        <v>302390</v>
      </c>
      <c r="AB65" s="161">
        <f t="shared" si="24"/>
        <v>298930</v>
      </c>
      <c r="AC65" s="163">
        <f t="shared" si="47"/>
        <v>295460</v>
      </c>
      <c r="AD65" s="158">
        <f t="shared" si="42"/>
        <v>3628680</v>
      </c>
      <c r="AE65" s="165">
        <f>IF(J65="","",IF('5.手当・賞与配分・洗い替え方式'!$O$4=1,ROUNDUP((J65+$Q65)*$AH$4,-1),ROUNDUP(J65*$AH$4,-1)))</f>
        <v>562400</v>
      </c>
      <c r="AF65" s="154">
        <f>IF(K65="","",IF('5.手当・賞与配分・洗い替え方式'!$O$4=1,ROUNDUP((K65+$Q65)*$AH$4,-1),ROUNDUP(K65*$AH$4,-1)))</f>
        <v>556100</v>
      </c>
      <c r="AG65" s="154">
        <f>IF(L65="","",IF('5.手当・賞与配分・洗い替え方式'!$O$4=1,ROUNDUP((L65+$Q65)*$AH$4,-1),ROUNDUP(L65*$AH$4,-1)))</f>
        <v>549800</v>
      </c>
      <c r="AH65" s="154">
        <f>IF(M65="","",IF('5.手当・賞与配分・洗い替え方式'!$O$4=1,ROUNDUP((M65+$Q65)*$AH$4,-1),ROUNDUP(M65*$AH$4,-1)))</f>
        <v>543500</v>
      </c>
      <c r="AI65" s="166">
        <f>IF(N65="","",IF('5.手当・賞与配分・洗い替え方式'!$O$4=1,ROUNDUP((N65+$Q65)*$AH$4,-1),ROUNDUP(N65*$AH$4,-1)))</f>
        <v>537200</v>
      </c>
      <c r="AJ65" s="165">
        <f>IF(J65="","",IF('5.手当・賞与配分・洗い替え方式'!$O$4=1,ROUNDUP((J65+$Q65)*$AM$4,-1),ROUNDUP(J65*$AM$4,-1)))</f>
        <v>703000</v>
      </c>
      <c r="AK65" s="154">
        <f>IF(K65="","",IF('5.手当・賞与配分・洗い替え方式'!$O$4=1,ROUNDUP((K65+$Q65)*$AM$4,-1),ROUNDUP(K65*$AM$4,-1)))</f>
        <v>695130</v>
      </c>
      <c r="AL65" s="154">
        <f>IF(L65="","",IF('5.手当・賞与配分・洗い替え方式'!$O$4=1,ROUNDUP((L65+$Q65)*$AM$4,-1),ROUNDUP(L65*$AM$4,-1)))</f>
        <v>687250</v>
      </c>
      <c r="AM65" s="154">
        <f>IF(M65="","",IF('5.手当・賞与配分・洗い替え方式'!$O$4=1,ROUNDUP((M65+$Q65)*$AM$4,-1),ROUNDUP(M65*$AM$4,-1)))</f>
        <v>679380</v>
      </c>
      <c r="AN65" s="166">
        <f>IF(N65="","",IF('5.手当・賞与配分・洗い替え方式'!$O$4=1,ROUNDUP((N65+$Q65)*$AM$4,-1),ROUNDUP(N65*$AM$4,-1)))</f>
        <v>671500</v>
      </c>
      <c r="AO65" s="369">
        <f t="shared" si="43"/>
        <v>4977240</v>
      </c>
      <c r="AP65" s="77">
        <f t="shared" si="44"/>
        <v>4921550</v>
      </c>
      <c r="AQ65" s="77">
        <f t="shared" si="27"/>
        <v>4865730</v>
      </c>
      <c r="AR65" s="77">
        <f t="shared" si="28"/>
        <v>4810040</v>
      </c>
      <c r="AS65" s="164">
        <f t="shared" si="29"/>
        <v>4754220</v>
      </c>
    </row>
    <row r="66" spans="5:45" ht="18" customHeight="1">
      <c r="E66" s="148" t="str">
        <f t="shared" si="30"/>
        <v>J-2</v>
      </c>
      <c r="F66" s="105">
        <f t="shared" si="17"/>
        <v>14</v>
      </c>
      <c r="G66" s="105">
        <f t="shared" si="18"/>
        <v>14</v>
      </c>
      <c r="H66" s="105" t="str">
        <f t="shared" si="19"/>
        <v>J-2-14</v>
      </c>
      <c r="I66" s="149">
        <v>32</v>
      </c>
      <c r="J66" s="157">
        <f t="shared" si="31"/>
        <v>287500</v>
      </c>
      <c r="K66" s="131">
        <f t="shared" si="32"/>
        <v>284350</v>
      </c>
      <c r="L66" s="131">
        <f>IF($E66="","",INDEX('3.サラリースケール'!$R$5:$BH$38,MATCH($E66,'3.サラリースケール'!$R$5:$R$38,0),MATCH($I66,'3.サラリースケール'!$R$5:$BH$5,0)))</f>
        <v>281200</v>
      </c>
      <c r="M66" s="131">
        <f t="shared" si="33"/>
        <v>278050</v>
      </c>
      <c r="N66" s="368">
        <f t="shared" si="34"/>
        <v>274900</v>
      </c>
      <c r="O66" s="157">
        <f t="shared" si="35"/>
        <v>6300</v>
      </c>
      <c r="P66" s="368">
        <f t="shared" si="20"/>
        <v>3150</v>
      </c>
      <c r="Q66" s="158">
        <f>IF($L66="","",VLOOKUP($E66,'6.モデル年俸表の作成'!$C$7:$F$48,4,0))</f>
        <v>0</v>
      </c>
      <c r="R66" s="159">
        <f>IF($E66="","",IF($G66="","",VLOOKUP($E66,'5.手当・賞与配分・洗い替え方式'!$C$7:$L$48,8,0)))</f>
        <v>0.1</v>
      </c>
      <c r="S66" s="160">
        <f t="shared" si="36"/>
        <v>28750</v>
      </c>
      <c r="T66" s="160">
        <f t="shared" si="37"/>
        <v>28440</v>
      </c>
      <c r="U66" s="160">
        <f t="shared" si="46"/>
        <v>28120</v>
      </c>
      <c r="V66" s="160">
        <f t="shared" si="39"/>
        <v>27810</v>
      </c>
      <c r="W66" s="160">
        <f t="shared" si="40"/>
        <v>27490</v>
      </c>
      <c r="X66" s="164">
        <f t="shared" si="21"/>
        <v>13</v>
      </c>
      <c r="Y66" s="162">
        <f t="shared" si="45"/>
        <v>316250</v>
      </c>
      <c r="Z66" s="161">
        <f t="shared" si="22"/>
        <v>312790</v>
      </c>
      <c r="AA66" s="161">
        <f t="shared" si="23"/>
        <v>309320</v>
      </c>
      <c r="AB66" s="161">
        <f t="shared" si="24"/>
        <v>305860</v>
      </c>
      <c r="AC66" s="163">
        <f t="shared" si="47"/>
        <v>302390</v>
      </c>
      <c r="AD66" s="158">
        <f t="shared" si="42"/>
        <v>3711840</v>
      </c>
      <c r="AE66" s="165">
        <f>IF(J66="","",IF('5.手当・賞与配分・洗い替え方式'!$O$4=1,ROUNDUP((J66+$Q66)*$AH$4,-1),ROUNDUP(J66*$AH$4,-1)))</f>
        <v>575000</v>
      </c>
      <c r="AF66" s="154">
        <f>IF(K66="","",IF('5.手当・賞与配分・洗い替え方式'!$O$4=1,ROUNDUP((K66+$Q66)*$AH$4,-1),ROUNDUP(K66*$AH$4,-1)))</f>
        <v>568700</v>
      </c>
      <c r="AG66" s="154">
        <f>IF(L66="","",IF('5.手当・賞与配分・洗い替え方式'!$O$4=1,ROUNDUP((L66+$Q66)*$AH$4,-1),ROUNDUP(L66*$AH$4,-1)))</f>
        <v>562400</v>
      </c>
      <c r="AH66" s="154">
        <f>IF(M66="","",IF('5.手当・賞与配分・洗い替え方式'!$O$4=1,ROUNDUP((M66+$Q66)*$AH$4,-1),ROUNDUP(M66*$AH$4,-1)))</f>
        <v>556100</v>
      </c>
      <c r="AI66" s="166">
        <f>IF(N66="","",IF('5.手当・賞与配分・洗い替え方式'!$O$4=1,ROUNDUP((N66+$Q66)*$AH$4,-1),ROUNDUP(N66*$AH$4,-1)))</f>
        <v>549800</v>
      </c>
      <c r="AJ66" s="165">
        <f>IF(J66="","",IF('5.手当・賞与配分・洗い替え方式'!$O$4=1,ROUNDUP((J66+$Q66)*$AM$4,-1),ROUNDUP(J66*$AM$4,-1)))</f>
        <v>718750</v>
      </c>
      <c r="AK66" s="154">
        <f>IF(K66="","",IF('5.手当・賞与配分・洗い替え方式'!$O$4=1,ROUNDUP((K66+$Q66)*$AM$4,-1),ROUNDUP(K66*$AM$4,-1)))</f>
        <v>710880</v>
      </c>
      <c r="AL66" s="154">
        <f>IF(L66="","",IF('5.手当・賞与配分・洗い替え方式'!$O$4=1,ROUNDUP((L66+$Q66)*$AM$4,-1),ROUNDUP(L66*$AM$4,-1)))</f>
        <v>703000</v>
      </c>
      <c r="AM66" s="154">
        <f>IF(M66="","",IF('5.手当・賞与配分・洗い替え方式'!$O$4=1,ROUNDUP((M66+$Q66)*$AM$4,-1),ROUNDUP(M66*$AM$4,-1)))</f>
        <v>695130</v>
      </c>
      <c r="AN66" s="166">
        <f>IF(N66="","",IF('5.手当・賞与配分・洗い替え方式'!$O$4=1,ROUNDUP((N66+$Q66)*$AM$4,-1),ROUNDUP(N66*$AM$4,-1)))</f>
        <v>687250</v>
      </c>
      <c r="AO66" s="369">
        <f t="shared" si="43"/>
        <v>5088750</v>
      </c>
      <c r="AP66" s="77">
        <f t="shared" si="44"/>
        <v>5033060</v>
      </c>
      <c r="AQ66" s="77">
        <f t="shared" si="27"/>
        <v>4977240</v>
      </c>
      <c r="AR66" s="77">
        <f t="shared" si="28"/>
        <v>4921550</v>
      </c>
      <c r="AS66" s="164">
        <f t="shared" si="29"/>
        <v>4865730</v>
      </c>
    </row>
    <row r="67" spans="5:45" ht="18" customHeight="1">
      <c r="E67" s="148" t="str">
        <f t="shared" si="30"/>
        <v>J-2</v>
      </c>
      <c r="F67" s="105">
        <f t="shared" si="17"/>
        <v>15</v>
      </c>
      <c r="G67" s="105">
        <f t="shared" si="18"/>
        <v>15</v>
      </c>
      <c r="H67" s="105" t="str">
        <f t="shared" si="19"/>
        <v>J-2-15</v>
      </c>
      <c r="I67" s="149">
        <v>33</v>
      </c>
      <c r="J67" s="157">
        <f t="shared" si="31"/>
        <v>293800</v>
      </c>
      <c r="K67" s="131">
        <f t="shared" si="32"/>
        <v>290650</v>
      </c>
      <c r="L67" s="131">
        <f>IF($E67="","",INDEX('3.サラリースケール'!$R$5:$BH$38,MATCH($E67,'3.サラリースケール'!$R$5:$R$38,0),MATCH($I67,'3.サラリースケール'!$R$5:$BH$5,0)))</f>
        <v>287500</v>
      </c>
      <c r="M67" s="131">
        <f t="shared" si="33"/>
        <v>284350</v>
      </c>
      <c r="N67" s="368">
        <f t="shared" si="34"/>
        <v>281200</v>
      </c>
      <c r="O67" s="157">
        <f t="shared" si="35"/>
        <v>6300</v>
      </c>
      <c r="P67" s="368">
        <f t="shared" si="20"/>
        <v>3150</v>
      </c>
      <c r="Q67" s="158">
        <f>IF($L67="","",VLOOKUP($E67,'6.モデル年俸表の作成'!$C$7:$F$48,4,0))</f>
        <v>0</v>
      </c>
      <c r="R67" s="159">
        <f>IF($E67="","",IF($G67="","",VLOOKUP($E67,'5.手当・賞与配分・洗い替え方式'!$C$7:$L$48,8,0)))</f>
        <v>0.1</v>
      </c>
      <c r="S67" s="160">
        <f t="shared" si="36"/>
        <v>29380</v>
      </c>
      <c r="T67" s="160">
        <f t="shared" si="37"/>
        <v>29070</v>
      </c>
      <c r="U67" s="160">
        <f t="shared" si="46"/>
        <v>28750</v>
      </c>
      <c r="V67" s="160">
        <f t="shared" si="39"/>
        <v>28440</v>
      </c>
      <c r="W67" s="160">
        <f t="shared" si="40"/>
        <v>28120</v>
      </c>
      <c r="X67" s="164">
        <f t="shared" si="21"/>
        <v>13</v>
      </c>
      <c r="Y67" s="162">
        <f t="shared" si="45"/>
        <v>323180</v>
      </c>
      <c r="Z67" s="161">
        <f t="shared" si="22"/>
        <v>319720</v>
      </c>
      <c r="AA67" s="161">
        <f t="shared" si="23"/>
        <v>316250</v>
      </c>
      <c r="AB67" s="161">
        <f t="shared" si="24"/>
        <v>312790</v>
      </c>
      <c r="AC67" s="163">
        <f t="shared" si="47"/>
        <v>309320</v>
      </c>
      <c r="AD67" s="158">
        <f t="shared" si="42"/>
        <v>3795000</v>
      </c>
      <c r="AE67" s="165">
        <f>IF(J67="","",IF('5.手当・賞与配分・洗い替え方式'!$O$4=1,ROUNDUP((J67+$Q67)*$AH$4,-1),ROUNDUP(J67*$AH$4,-1)))</f>
        <v>587600</v>
      </c>
      <c r="AF67" s="154">
        <f>IF(K67="","",IF('5.手当・賞与配分・洗い替え方式'!$O$4=1,ROUNDUP((K67+$Q67)*$AH$4,-1),ROUNDUP(K67*$AH$4,-1)))</f>
        <v>581300</v>
      </c>
      <c r="AG67" s="154">
        <f>IF(L67="","",IF('5.手当・賞与配分・洗い替え方式'!$O$4=1,ROUNDUP((L67+$Q67)*$AH$4,-1),ROUNDUP(L67*$AH$4,-1)))</f>
        <v>575000</v>
      </c>
      <c r="AH67" s="154">
        <f>IF(M67="","",IF('5.手当・賞与配分・洗い替え方式'!$O$4=1,ROUNDUP((M67+$Q67)*$AH$4,-1),ROUNDUP(M67*$AH$4,-1)))</f>
        <v>568700</v>
      </c>
      <c r="AI67" s="166">
        <f>IF(N67="","",IF('5.手当・賞与配分・洗い替え方式'!$O$4=1,ROUNDUP((N67+$Q67)*$AH$4,-1),ROUNDUP(N67*$AH$4,-1)))</f>
        <v>562400</v>
      </c>
      <c r="AJ67" s="165">
        <f>IF(J67="","",IF('5.手当・賞与配分・洗い替え方式'!$O$4=1,ROUNDUP((J67+$Q67)*$AM$4,-1),ROUNDUP(J67*$AM$4,-1)))</f>
        <v>734500</v>
      </c>
      <c r="AK67" s="154">
        <f>IF(K67="","",IF('5.手当・賞与配分・洗い替え方式'!$O$4=1,ROUNDUP((K67+$Q67)*$AM$4,-1),ROUNDUP(K67*$AM$4,-1)))</f>
        <v>726630</v>
      </c>
      <c r="AL67" s="154">
        <f>IF(L67="","",IF('5.手当・賞与配分・洗い替え方式'!$O$4=1,ROUNDUP((L67+$Q67)*$AM$4,-1),ROUNDUP(L67*$AM$4,-1)))</f>
        <v>718750</v>
      </c>
      <c r="AM67" s="154">
        <f>IF(M67="","",IF('5.手当・賞与配分・洗い替え方式'!$O$4=1,ROUNDUP((M67+$Q67)*$AM$4,-1),ROUNDUP(M67*$AM$4,-1)))</f>
        <v>710880</v>
      </c>
      <c r="AN67" s="166">
        <f>IF(N67="","",IF('5.手当・賞与配分・洗い替え方式'!$O$4=1,ROUNDUP((N67+$Q67)*$AM$4,-1),ROUNDUP(N67*$AM$4,-1)))</f>
        <v>703000</v>
      </c>
      <c r="AO67" s="369">
        <f t="shared" si="43"/>
        <v>5200260</v>
      </c>
      <c r="AP67" s="77">
        <f t="shared" si="44"/>
        <v>5144570</v>
      </c>
      <c r="AQ67" s="77">
        <f t="shared" si="27"/>
        <v>5088750</v>
      </c>
      <c r="AR67" s="77">
        <f t="shared" si="28"/>
        <v>5033060</v>
      </c>
      <c r="AS67" s="164">
        <f t="shared" si="29"/>
        <v>4977240</v>
      </c>
    </row>
    <row r="68" spans="5:45" ht="18" customHeight="1">
      <c r="E68" s="148" t="str">
        <f t="shared" si="30"/>
        <v>J-2</v>
      </c>
      <c r="F68" s="105">
        <f t="shared" si="17"/>
        <v>16</v>
      </c>
      <c r="G68" s="105">
        <f t="shared" si="18"/>
        <v>16</v>
      </c>
      <c r="H68" s="105" t="str">
        <f t="shared" si="19"/>
        <v>J-2-16</v>
      </c>
      <c r="I68" s="149">
        <v>34</v>
      </c>
      <c r="J68" s="157">
        <f t="shared" si="31"/>
        <v>300100</v>
      </c>
      <c r="K68" s="131">
        <f t="shared" si="32"/>
        <v>296950</v>
      </c>
      <c r="L68" s="131">
        <f>IF($E68="","",INDEX('3.サラリースケール'!$R$5:$BH$38,MATCH($E68,'3.サラリースケール'!$R$5:$R$38,0),MATCH($I68,'3.サラリースケール'!$R$5:$BH$5,0)))</f>
        <v>293800</v>
      </c>
      <c r="M68" s="131">
        <f t="shared" si="33"/>
        <v>290650</v>
      </c>
      <c r="N68" s="368">
        <f t="shared" si="34"/>
        <v>287500</v>
      </c>
      <c r="O68" s="157">
        <f t="shared" si="35"/>
        <v>6300</v>
      </c>
      <c r="P68" s="368">
        <f t="shared" si="20"/>
        <v>3150</v>
      </c>
      <c r="Q68" s="158">
        <f>IF($L68="","",VLOOKUP($E68,'6.モデル年俸表の作成'!$C$7:$F$48,4,0))</f>
        <v>0</v>
      </c>
      <c r="R68" s="159">
        <f>IF($E68="","",IF($G68="","",VLOOKUP($E68,'5.手当・賞与配分・洗い替え方式'!$C$7:$L$48,8,0)))</f>
        <v>0.1</v>
      </c>
      <c r="S68" s="160">
        <f t="shared" si="36"/>
        <v>30010</v>
      </c>
      <c r="T68" s="160">
        <f t="shared" si="37"/>
        <v>29700</v>
      </c>
      <c r="U68" s="160">
        <f t="shared" si="46"/>
        <v>29380</v>
      </c>
      <c r="V68" s="160">
        <f t="shared" si="39"/>
        <v>29070</v>
      </c>
      <c r="W68" s="160">
        <f t="shared" si="40"/>
        <v>28750</v>
      </c>
      <c r="X68" s="164">
        <f t="shared" si="21"/>
        <v>13</v>
      </c>
      <c r="Y68" s="162">
        <f t="shared" si="45"/>
        <v>330110</v>
      </c>
      <c r="Z68" s="161">
        <f t="shared" si="22"/>
        <v>326650</v>
      </c>
      <c r="AA68" s="161">
        <f t="shared" si="23"/>
        <v>323180</v>
      </c>
      <c r="AB68" s="161">
        <f t="shared" si="24"/>
        <v>319720</v>
      </c>
      <c r="AC68" s="163">
        <f t="shared" si="47"/>
        <v>316250</v>
      </c>
      <c r="AD68" s="158">
        <f t="shared" si="42"/>
        <v>3878160</v>
      </c>
      <c r="AE68" s="165">
        <f>IF(J68="","",IF('5.手当・賞与配分・洗い替え方式'!$O$4=1,ROUNDUP((J68+$Q68)*$AH$4,-1),ROUNDUP(J68*$AH$4,-1)))</f>
        <v>600200</v>
      </c>
      <c r="AF68" s="154">
        <f>IF(K68="","",IF('5.手当・賞与配分・洗い替え方式'!$O$4=1,ROUNDUP((K68+$Q68)*$AH$4,-1),ROUNDUP(K68*$AH$4,-1)))</f>
        <v>593900</v>
      </c>
      <c r="AG68" s="154">
        <f>IF(L68="","",IF('5.手当・賞与配分・洗い替え方式'!$O$4=1,ROUNDUP((L68+$Q68)*$AH$4,-1),ROUNDUP(L68*$AH$4,-1)))</f>
        <v>587600</v>
      </c>
      <c r="AH68" s="154">
        <f>IF(M68="","",IF('5.手当・賞与配分・洗い替え方式'!$O$4=1,ROUNDUP((M68+$Q68)*$AH$4,-1),ROUNDUP(M68*$AH$4,-1)))</f>
        <v>581300</v>
      </c>
      <c r="AI68" s="166">
        <f>IF(N68="","",IF('5.手当・賞与配分・洗い替え方式'!$O$4=1,ROUNDUP((N68+$Q68)*$AH$4,-1),ROUNDUP(N68*$AH$4,-1)))</f>
        <v>575000</v>
      </c>
      <c r="AJ68" s="165">
        <f>IF(J68="","",IF('5.手当・賞与配分・洗い替え方式'!$O$4=1,ROUNDUP((J68+$Q68)*$AM$4,-1),ROUNDUP(J68*$AM$4,-1)))</f>
        <v>750250</v>
      </c>
      <c r="AK68" s="154">
        <f>IF(K68="","",IF('5.手当・賞与配分・洗い替え方式'!$O$4=1,ROUNDUP((K68+$Q68)*$AM$4,-1),ROUNDUP(K68*$AM$4,-1)))</f>
        <v>742380</v>
      </c>
      <c r="AL68" s="154">
        <f>IF(L68="","",IF('5.手当・賞与配分・洗い替え方式'!$O$4=1,ROUNDUP((L68+$Q68)*$AM$4,-1),ROUNDUP(L68*$AM$4,-1)))</f>
        <v>734500</v>
      </c>
      <c r="AM68" s="154">
        <f>IF(M68="","",IF('5.手当・賞与配分・洗い替え方式'!$O$4=1,ROUNDUP((M68+$Q68)*$AM$4,-1),ROUNDUP(M68*$AM$4,-1)))</f>
        <v>726630</v>
      </c>
      <c r="AN68" s="166">
        <f>IF(N68="","",IF('5.手当・賞与配分・洗い替え方式'!$O$4=1,ROUNDUP((N68+$Q68)*$AM$4,-1),ROUNDUP(N68*$AM$4,-1)))</f>
        <v>718750</v>
      </c>
      <c r="AO68" s="369">
        <f t="shared" si="43"/>
        <v>5311770</v>
      </c>
      <c r="AP68" s="77">
        <f t="shared" si="44"/>
        <v>5256080</v>
      </c>
      <c r="AQ68" s="77">
        <f t="shared" si="27"/>
        <v>5200260</v>
      </c>
      <c r="AR68" s="77">
        <f t="shared" si="28"/>
        <v>5144570</v>
      </c>
      <c r="AS68" s="164">
        <f t="shared" si="29"/>
        <v>5088750</v>
      </c>
    </row>
    <row r="69" spans="5:45" ht="18" customHeight="1">
      <c r="E69" s="148" t="str">
        <f t="shared" si="30"/>
        <v>J-2</v>
      </c>
      <c r="F69" s="105">
        <f t="shared" si="17"/>
        <v>17</v>
      </c>
      <c r="G69" s="105">
        <f t="shared" si="18"/>
        <v>17</v>
      </c>
      <c r="H69" s="105" t="str">
        <f t="shared" si="19"/>
        <v>J-2-17</v>
      </c>
      <c r="I69" s="149">
        <v>35</v>
      </c>
      <c r="J69" s="157">
        <f t="shared" si="31"/>
        <v>300110</v>
      </c>
      <c r="K69" s="131">
        <f t="shared" si="32"/>
        <v>298530</v>
      </c>
      <c r="L69" s="131">
        <f>IF($E69="","",INDEX('3.サラリースケール'!$R$5:$BH$38,MATCH($E69,'3.サラリースケール'!$R$5:$R$38,0),MATCH($I69,'3.サラリースケール'!$R$5:$BH$5,0)))</f>
        <v>296950</v>
      </c>
      <c r="M69" s="131">
        <f t="shared" si="33"/>
        <v>295370</v>
      </c>
      <c r="N69" s="368">
        <f t="shared" si="34"/>
        <v>293790</v>
      </c>
      <c r="O69" s="157">
        <f t="shared" si="35"/>
        <v>3150</v>
      </c>
      <c r="P69" s="368">
        <f t="shared" si="20"/>
        <v>1580</v>
      </c>
      <c r="Q69" s="158">
        <f>IF($L69="","",VLOOKUP($E69,'6.モデル年俸表の作成'!$C$7:$F$48,4,0))</f>
        <v>0</v>
      </c>
      <c r="R69" s="159">
        <f>IF($E69="","",IF($G69="","",VLOOKUP($E69,'5.手当・賞与配分・洗い替え方式'!$C$7:$L$48,8,0)))</f>
        <v>0.1</v>
      </c>
      <c r="S69" s="160">
        <f t="shared" si="36"/>
        <v>30020</v>
      </c>
      <c r="T69" s="160">
        <f t="shared" si="37"/>
        <v>29860</v>
      </c>
      <c r="U69" s="160">
        <f t="shared" si="46"/>
        <v>29700</v>
      </c>
      <c r="V69" s="160">
        <f t="shared" si="39"/>
        <v>29540</v>
      </c>
      <c r="W69" s="160">
        <f t="shared" si="40"/>
        <v>29380</v>
      </c>
      <c r="X69" s="164">
        <f t="shared" si="21"/>
        <v>13</v>
      </c>
      <c r="Y69" s="162">
        <f t="shared" si="45"/>
        <v>330130</v>
      </c>
      <c r="Z69" s="161">
        <f t="shared" si="22"/>
        <v>328390</v>
      </c>
      <c r="AA69" s="161">
        <f t="shared" si="23"/>
        <v>326650</v>
      </c>
      <c r="AB69" s="161">
        <f t="shared" si="24"/>
        <v>324910</v>
      </c>
      <c r="AC69" s="163">
        <f t="shared" si="47"/>
        <v>323170</v>
      </c>
      <c r="AD69" s="158">
        <f t="shared" si="42"/>
        <v>3919800</v>
      </c>
      <c r="AE69" s="165">
        <f>IF(J69="","",IF('5.手当・賞与配分・洗い替え方式'!$O$4=1,ROUNDUP((J69+$Q69)*$AH$4,-1),ROUNDUP(J69*$AH$4,-1)))</f>
        <v>600220</v>
      </c>
      <c r="AF69" s="154">
        <f>IF(K69="","",IF('5.手当・賞与配分・洗い替え方式'!$O$4=1,ROUNDUP((K69+$Q69)*$AH$4,-1),ROUNDUP(K69*$AH$4,-1)))</f>
        <v>597060</v>
      </c>
      <c r="AG69" s="154">
        <f>IF(L69="","",IF('5.手当・賞与配分・洗い替え方式'!$O$4=1,ROUNDUP((L69+$Q69)*$AH$4,-1),ROUNDUP(L69*$AH$4,-1)))</f>
        <v>593900</v>
      </c>
      <c r="AH69" s="154">
        <f>IF(M69="","",IF('5.手当・賞与配分・洗い替え方式'!$O$4=1,ROUNDUP((M69+$Q69)*$AH$4,-1),ROUNDUP(M69*$AH$4,-1)))</f>
        <v>590740</v>
      </c>
      <c r="AI69" s="166">
        <f>IF(N69="","",IF('5.手当・賞与配分・洗い替え方式'!$O$4=1,ROUNDUP((N69+$Q69)*$AH$4,-1),ROUNDUP(N69*$AH$4,-1)))</f>
        <v>587580</v>
      </c>
      <c r="AJ69" s="165">
        <f>IF(J69="","",IF('5.手当・賞与配分・洗い替え方式'!$O$4=1,ROUNDUP((J69+$Q69)*$AM$4,-1),ROUNDUP(J69*$AM$4,-1)))</f>
        <v>750280</v>
      </c>
      <c r="AK69" s="154">
        <f>IF(K69="","",IF('5.手当・賞与配分・洗い替え方式'!$O$4=1,ROUNDUP((K69+$Q69)*$AM$4,-1),ROUNDUP(K69*$AM$4,-1)))</f>
        <v>746330</v>
      </c>
      <c r="AL69" s="154">
        <f>IF(L69="","",IF('5.手当・賞与配分・洗い替え方式'!$O$4=1,ROUNDUP((L69+$Q69)*$AM$4,-1),ROUNDUP(L69*$AM$4,-1)))</f>
        <v>742380</v>
      </c>
      <c r="AM69" s="154">
        <f>IF(M69="","",IF('5.手当・賞与配分・洗い替え方式'!$O$4=1,ROUNDUP((M69+$Q69)*$AM$4,-1),ROUNDUP(M69*$AM$4,-1)))</f>
        <v>738430</v>
      </c>
      <c r="AN69" s="166">
        <f>IF(N69="","",IF('5.手当・賞与配分・洗い替え方式'!$O$4=1,ROUNDUP((N69+$Q69)*$AM$4,-1),ROUNDUP(N69*$AM$4,-1)))</f>
        <v>734480</v>
      </c>
      <c r="AO69" s="369">
        <f t="shared" si="43"/>
        <v>5312060</v>
      </c>
      <c r="AP69" s="77">
        <f t="shared" si="44"/>
        <v>5284070</v>
      </c>
      <c r="AQ69" s="77">
        <f t="shared" si="27"/>
        <v>5256080</v>
      </c>
      <c r="AR69" s="77">
        <f t="shared" si="28"/>
        <v>5228090</v>
      </c>
      <c r="AS69" s="164">
        <f t="shared" si="29"/>
        <v>5200100</v>
      </c>
    </row>
    <row r="70" spans="5:45" ht="18" customHeight="1">
      <c r="E70" s="148" t="str">
        <f t="shared" si="30"/>
        <v>J-2</v>
      </c>
      <c r="F70" s="105">
        <f t="shared" si="17"/>
        <v>18</v>
      </c>
      <c r="G70" s="105">
        <f t="shared" si="18"/>
        <v>18</v>
      </c>
      <c r="H70" s="105" t="str">
        <f t="shared" si="19"/>
        <v>J-2-18</v>
      </c>
      <c r="I70" s="149">
        <v>36</v>
      </c>
      <c r="J70" s="157">
        <f t="shared" si="31"/>
        <v>303260</v>
      </c>
      <c r="K70" s="131">
        <f t="shared" si="32"/>
        <v>301680</v>
      </c>
      <c r="L70" s="131">
        <f>IF($E70="","",INDEX('3.サラリースケール'!$R$5:$BH$38,MATCH($E70,'3.サラリースケール'!$R$5:$R$38,0),MATCH($I70,'3.サラリースケール'!$R$5:$BH$5,0)))</f>
        <v>300100</v>
      </c>
      <c r="M70" s="131">
        <f t="shared" si="33"/>
        <v>298520</v>
      </c>
      <c r="N70" s="368">
        <f t="shared" si="34"/>
        <v>296940</v>
      </c>
      <c r="O70" s="157">
        <f t="shared" si="35"/>
        <v>3150</v>
      </c>
      <c r="P70" s="368">
        <f t="shared" si="20"/>
        <v>1580</v>
      </c>
      <c r="Q70" s="158">
        <f>IF($L70="","",VLOOKUP($E70,'6.モデル年俸表の作成'!$C$7:$F$48,4,0))</f>
        <v>0</v>
      </c>
      <c r="R70" s="159">
        <f>IF($E70="","",IF($G70="","",VLOOKUP($E70,'5.手当・賞与配分・洗い替え方式'!$C$7:$L$48,8,0)))</f>
        <v>0.1</v>
      </c>
      <c r="S70" s="160">
        <f t="shared" si="36"/>
        <v>30330</v>
      </c>
      <c r="T70" s="160">
        <f t="shared" si="37"/>
        <v>30170</v>
      </c>
      <c r="U70" s="160">
        <f t="shared" si="46"/>
        <v>30010</v>
      </c>
      <c r="V70" s="160">
        <f t="shared" si="39"/>
        <v>29860</v>
      </c>
      <c r="W70" s="160">
        <f t="shared" si="40"/>
        <v>29700</v>
      </c>
      <c r="X70" s="164">
        <f t="shared" si="21"/>
        <v>13</v>
      </c>
      <c r="Y70" s="162">
        <f t="shared" si="45"/>
        <v>333590</v>
      </c>
      <c r="Z70" s="161">
        <f t="shared" si="22"/>
        <v>331850</v>
      </c>
      <c r="AA70" s="161">
        <f t="shared" si="23"/>
        <v>330110</v>
      </c>
      <c r="AB70" s="161">
        <f t="shared" si="24"/>
        <v>328380</v>
      </c>
      <c r="AC70" s="163">
        <f t="shared" si="47"/>
        <v>326640</v>
      </c>
      <c r="AD70" s="158">
        <f t="shared" si="42"/>
        <v>3961320</v>
      </c>
      <c r="AE70" s="165">
        <f>IF(J70="","",IF('5.手当・賞与配分・洗い替え方式'!$O$4=1,ROUNDUP((J70+$Q70)*$AH$4,-1),ROUNDUP(J70*$AH$4,-1)))</f>
        <v>606520</v>
      </c>
      <c r="AF70" s="154">
        <f>IF(K70="","",IF('5.手当・賞与配分・洗い替え方式'!$O$4=1,ROUNDUP((K70+$Q70)*$AH$4,-1),ROUNDUP(K70*$AH$4,-1)))</f>
        <v>603360</v>
      </c>
      <c r="AG70" s="154">
        <f>IF(L70="","",IF('5.手当・賞与配分・洗い替え方式'!$O$4=1,ROUNDUP((L70+$Q70)*$AH$4,-1),ROUNDUP(L70*$AH$4,-1)))</f>
        <v>600200</v>
      </c>
      <c r="AH70" s="154">
        <f>IF(M70="","",IF('5.手当・賞与配分・洗い替え方式'!$O$4=1,ROUNDUP((M70+$Q70)*$AH$4,-1),ROUNDUP(M70*$AH$4,-1)))</f>
        <v>597040</v>
      </c>
      <c r="AI70" s="166">
        <f>IF(N70="","",IF('5.手当・賞与配分・洗い替え方式'!$O$4=1,ROUNDUP((N70+$Q70)*$AH$4,-1),ROUNDUP(N70*$AH$4,-1)))</f>
        <v>593880</v>
      </c>
      <c r="AJ70" s="165">
        <f>IF(J70="","",IF('5.手当・賞与配分・洗い替え方式'!$O$4=1,ROUNDUP((J70+$Q70)*$AM$4,-1),ROUNDUP(J70*$AM$4,-1)))</f>
        <v>758150</v>
      </c>
      <c r="AK70" s="154">
        <f>IF(K70="","",IF('5.手当・賞与配分・洗い替え方式'!$O$4=1,ROUNDUP((K70+$Q70)*$AM$4,-1),ROUNDUP(K70*$AM$4,-1)))</f>
        <v>754200</v>
      </c>
      <c r="AL70" s="154">
        <f>IF(L70="","",IF('5.手当・賞与配分・洗い替え方式'!$O$4=1,ROUNDUP((L70+$Q70)*$AM$4,-1),ROUNDUP(L70*$AM$4,-1)))</f>
        <v>750250</v>
      </c>
      <c r="AM70" s="154">
        <f>IF(M70="","",IF('5.手当・賞与配分・洗い替え方式'!$O$4=1,ROUNDUP((M70+$Q70)*$AM$4,-1),ROUNDUP(M70*$AM$4,-1)))</f>
        <v>746300</v>
      </c>
      <c r="AN70" s="166">
        <f>IF(N70="","",IF('5.手当・賞与配分・洗い替え方式'!$O$4=1,ROUNDUP((N70+$Q70)*$AM$4,-1),ROUNDUP(N70*$AM$4,-1)))</f>
        <v>742350</v>
      </c>
      <c r="AO70" s="369">
        <f t="shared" si="43"/>
        <v>5367750</v>
      </c>
      <c r="AP70" s="77">
        <f t="shared" si="44"/>
        <v>5339760</v>
      </c>
      <c r="AQ70" s="77">
        <f t="shared" si="27"/>
        <v>5311770</v>
      </c>
      <c r="AR70" s="77">
        <f t="shared" si="28"/>
        <v>5283900</v>
      </c>
      <c r="AS70" s="164">
        <f t="shared" si="29"/>
        <v>5255910</v>
      </c>
    </row>
    <row r="71" spans="5:45" ht="18" customHeight="1">
      <c r="E71" s="148" t="str">
        <f t="shared" si="30"/>
        <v>J-2</v>
      </c>
      <c r="F71" s="105">
        <f t="shared" si="17"/>
        <v>19</v>
      </c>
      <c r="G71" s="105">
        <f t="shared" si="18"/>
        <v>19</v>
      </c>
      <c r="H71" s="105" t="str">
        <f t="shared" si="19"/>
        <v>J-2-19</v>
      </c>
      <c r="I71" s="149">
        <v>37</v>
      </c>
      <c r="J71" s="157">
        <f t="shared" si="31"/>
        <v>306410</v>
      </c>
      <c r="K71" s="131">
        <f t="shared" si="32"/>
        <v>304830</v>
      </c>
      <c r="L71" s="131">
        <f>IF($E71="","",INDEX('3.サラリースケール'!$R$5:$BH$38,MATCH($E71,'3.サラリースケール'!$R$5:$R$38,0),MATCH($I71,'3.サラリースケール'!$R$5:$BH$5,0)))</f>
        <v>303250</v>
      </c>
      <c r="M71" s="131">
        <f t="shared" si="33"/>
        <v>301670</v>
      </c>
      <c r="N71" s="368">
        <f t="shared" si="34"/>
        <v>300090</v>
      </c>
      <c r="O71" s="157">
        <f t="shared" si="35"/>
        <v>3150</v>
      </c>
      <c r="P71" s="368">
        <f t="shared" si="20"/>
        <v>1580</v>
      </c>
      <c r="Q71" s="158">
        <f>IF($L71="","",VLOOKUP($E71,'6.モデル年俸表の作成'!$C$7:$F$48,4,0))</f>
        <v>0</v>
      </c>
      <c r="R71" s="159">
        <f>IF($E71="","",IF($G71="","",VLOOKUP($E71,'5.手当・賞与配分・洗い替え方式'!$C$7:$L$48,8,0)))</f>
        <v>0.1</v>
      </c>
      <c r="S71" s="160">
        <f t="shared" si="36"/>
        <v>30650</v>
      </c>
      <c r="T71" s="160">
        <f t="shared" si="37"/>
        <v>30490</v>
      </c>
      <c r="U71" s="160">
        <f t="shared" si="46"/>
        <v>30330</v>
      </c>
      <c r="V71" s="160">
        <f t="shared" si="39"/>
        <v>30170</v>
      </c>
      <c r="W71" s="160">
        <f t="shared" si="40"/>
        <v>30010</v>
      </c>
      <c r="X71" s="164">
        <f t="shared" si="21"/>
        <v>13</v>
      </c>
      <c r="Y71" s="162">
        <f t="shared" si="45"/>
        <v>337060</v>
      </c>
      <c r="Z71" s="161">
        <f t="shared" si="22"/>
        <v>335320</v>
      </c>
      <c r="AA71" s="161">
        <f t="shared" si="23"/>
        <v>333580</v>
      </c>
      <c r="AB71" s="161">
        <f t="shared" si="24"/>
        <v>331840</v>
      </c>
      <c r="AC71" s="163">
        <f t="shared" si="47"/>
        <v>330100</v>
      </c>
      <c r="AD71" s="158">
        <f t="shared" si="42"/>
        <v>4002960</v>
      </c>
      <c r="AE71" s="165">
        <f>IF(J71="","",IF('5.手当・賞与配分・洗い替え方式'!$O$4=1,ROUNDUP((J71+$Q71)*$AH$4,-1),ROUNDUP(J71*$AH$4,-1)))</f>
        <v>612820</v>
      </c>
      <c r="AF71" s="154">
        <f>IF(K71="","",IF('5.手当・賞与配分・洗い替え方式'!$O$4=1,ROUNDUP((K71+$Q71)*$AH$4,-1),ROUNDUP(K71*$AH$4,-1)))</f>
        <v>609660</v>
      </c>
      <c r="AG71" s="154">
        <f>IF(L71="","",IF('5.手当・賞与配分・洗い替え方式'!$O$4=1,ROUNDUP((L71+$Q71)*$AH$4,-1),ROUNDUP(L71*$AH$4,-1)))</f>
        <v>606500</v>
      </c>
      <c r="AH71" s="154">
        <f>IF(M71="","",IF('5.手当・賞与配分・洗い替え方式'!$O$4=1,ROUNDUP((M71+$Q71)*$AH$4,-1),ROUNDUP(M71*$AH$4,-1)))</f>
        <v>603340</v>
      </c>
      <c r="AI71" s="166">
        <f>IF(N71="","",IF('5.手当・賞与配分・洗い替え方式'!$O$4=1,ROUNDUP((N71+$Q71)*$AH$4,-1),ROUNDUP(N71*$AH$4,-1)))</f>
        <v>600180</v>
      </c>
      <c r="AJ71" s="165">
        <f>IF(J71="","",IF('5.手当・賞与配分・洗い替え方式'!$O$4=1,ROUNDUP((J71+$Q71)*$AM$4,-1),ROUNDUP(J71*$AM$4,-1)))</f>
        <v>766030</v>
      </c>
      <c r="AK71" s="154">
        <f>IF(K71="","",IF('5.手当・賞与配分・洗い替え方式'!$O$4=1,ROUNDUP((K71+$Q71)*$AM$4,-1),ROUNDUP(K71*$AM$4,-1)))</f>
        <v>762080</v>
      </c>
      <c r="AL71" s="154">
        <f>IF(L71="","",IF('5.手当・賞与配分・洗い替え方式'!$O$4=1,ROUNDUP((L71+$Q71)*$AM$4,-1),ROUNDUP(L71*$AM$4,-1)))</f>
        <v>758130</v>
      </c>
      <c r="AM71" s="154">
        <f>IF(M71="","",IF('5.手当・賞与配分・洗い替え方式'!$O$4=1,ROUNDUP((M71+$Q71)*$AM$4,-1),ROUNDUP(M71*$AM$4,-1)))</f>
        <v>754180</v>
      </c>
      <c r="AN71" s="166">
        <f>IF(N71="","",IF('5.手当・賞与配分・洗い替え方式'!$O$4=1,ROUNDUP((N71+$Q71)*$AM$4,-1),ROUNDUP(N71*$AM$4,-1)))</f>
        <v>750230</v>
      </c>
      <c r="AO71" s="369">
        <f t="shared" si="43"/>
        <v>5423570</v>
      </c>
      <c r="AP71" s="77">
        <f t="shared" si="44"/>
        <v>5395580</v>
      </c>
      <c r="AQ71" s="77">
        <f t="shared" si="27"/>
        <v>5367590</v>
      </c>
      <c r="AR71" s="77">
        <f t="shared" si="28"/>
        <v>5339600</v>
      </c>
      <c r="AS71" s="164">
        <f t="shared" si="29"/>
        <v>5311610</v>
      </c>
    </row>
    <row r="72" spans="5:45" ht="18" customHeight="1">
      <c r="E72" s="148" t="str">
        <f t="shared" si="30"/>
        <v>J-2</v>
      </c>
      <c r="F72" s="105">
        <f t="shared" si="17"/>
        <v>20</v>
      </c>
      <c r="G72" s="105">
        <f t="shared" si="18"/>
        <v>20</v>
      </c>
      <c r="H72" s="105" t="str">
        <f t="shared" si="19"/>
        <v>J-2-20</v>
      </c>
      <c r="I72" s="149">
        <v>38</v>
      </c>
      <c r="J72" s="157">
        <f t="shared" si="31"/>
        <v>309560</v>
      </c>
      <c r="K72" s="131">
        <f t="shared" si="32"/>
        <v>307980</v>
      </c>
      <c r="L72" s="131">
        <f>IF($E72="","",INDEX('3.サラリースケール'!$R$5:$BH$38,MATCH($E72,'3.サラリースケール'!$R$5:$R$38,0),MATCH($I72,'3.サラリースケール'!$R$5:$BH$5,0)))</f>
        <v>306400</v>
      </c>
      <c r="M72" s="131">
        <f t="shared" si="33"/>
        <v>304820</v>
      </c>
      <c r="N72" s="368">
        <f t="shared" si="34"/>
        <v>303240</v>
      </c>
      <c r="O72" s="157">
        <f t="shared" si="35"/>
        <v>3150</v>
      </c>
      <c r="P72" s="368">
        <f t="shared" si="20"/>
        <v>1580</v>
      </c>
      <c r="Q72" s="158">
        <f>IF($L72="","",VLOOKUP($E72,'6.モデル年俸表の作成'!$C$7:$F$48,4,0))</f>
        <v>0</v>
      </c>
      <c r="R72" s="159">
        <f>IF($E72="","",IF($G72="","",VLOOKUP($E72,'5.手当・賞与配分・洗い替え方式'!$C$7:$L$48,8,0)))</f>
        <v>0.1</v>
      </c>
      <c r="S72" s="160">
        <f t="shared" si="36"/>
        <v>30960</v>
      </c>
      <c r="T72" s="160">
        <f t="shared" si="37"/>
        <v>30800</v>
      </c>
      <c r="U72" s="160">
        <f t="shared" si="46"/>
        <v>30640</v>
      </c>
      <c r="V72" s="160">
        <f t="shared" si="39"/>
        <v>30490</v>
      </c>
      <c r="W72" s="160">
        <f t="shared" si="40"/>
        <v>30330</v>
      </c>
      <c r="X72" s="164">
        <f t="shared" si="21"/>
        <v>13</v>
      </c>
      <c r="Y72" s="162">
        <f t="shared" si="45"/>
        <v>340520</v>
      </c>
      <c r="Z72" s="161">
        <f t="shared" si="22"/>
        <v>338780</v>
      </c>
      <c r="AA72" s="161">
        <f t="shared" si="23"/>
        <v>337040</v>
      </c>
      <c r="AB72" s="161">
        <f t="shared" si="24"/>
        <v>335310</v>
      </c>
      <c r="AC72" s="163">
        <f t="shared" si="47"/>
        <v>333570</v>
      </c>
      <c r="AD72" s="158">
        <f t="shared" si="42"/>
        <v>4044480</v>
      </c>
      <c r="AE72" s="165">
        <f>IF(J72="","",IF('5.手当・賞与配分・洗い替え方式'!$O$4=1,ROUNDUP((J72+$Q72)*$AH$4,-1),ROUNDUP(J72*$AH$4,-1)))</f>
        <v>619120</v>
      </c>
      <c r="AF72" s="154">
        <f>IF(K72="","",IF('5.手当・賞与配分・洗い替え方式'!$O$4=1,ROUNDUP((K72+$Q72)*$AH$4,-1),ROUNDUP(K72*$AH$4,-1)))</f>
        <v>615960</v>
      </c>
      <c r="AG72" s="154">
        <f>IF(L72="","",IF('5.手当・賞与配分・洗い替え方式'!$O$4=1,ROUNDUP((L72+$Q72)*$AH$4,-1),ROUNDUP(L72*$AH$4,-1)))</f>
        <v>612800</v>
      </c>
      <c r="AH72" s="154">
        <f>IF(M72="","",IF('5.手当・賞与配分・洗い替え方式'!$O$4=1,ROUNDUP((M72+$Q72)*$AH$4,-1),ROUNDUP(M72*$AH$4,-1)))</f>
        <v>609640</v>
      </c>
      <c r="AI72" s="166">
        <f>IF(N72="","",IF('5.手当・賞与配分・洗い替え方式'!$O$4=1,ROUNDUP((N72+$Q72)*$AH$4,-1),ROUNDUP(N72*$AH$4,-1)))</f>
        <v>606480</v>
      </c>
      <c r="AJ72" s="165">
        <f>IF(J72="","",IF('5.手当・賞与配分・洗い替え方式'!$O$4=1,ROUNDUP((J72+$Q72)*$AM$4,-1),ROUNDUP(J72*$AM$4,-1)))</f>
        <v>773900</v>
      </c>
      <c r="AK72" s="154">
        <f>IF(K72="","",IF('5.手当・賞与配分・洗い替え方式'!$O$4=1,ROUNDUP((K72+$Q72)*$AM$4,-1),ROUNDUP(K72*$AM$4,-1)))</f>
        <v>769950</v>
      </c>
      <c r="AL72" s="154">
        <f>IF(L72="","",IF('5.手当・賞与配分・洗い替え方式'!$O$4=1,ROUNDUP((L72+$Q72)*$AM$4,-1),ROUNDUP(L72*$AM$4,-1)))</f>
        <v>766000</v>
      </c>
      <c r="AM72" s="154">
        <f>IF(M72="","",IF('5.手当・賞与配分・洗い替え方式'!$O$4=1,ROUNDUP((M72+$Q72)*$AM$4,-1),ROUNDUP(M72*$AM$4,-1)))</f>
        <v>762050</v>
      </c>
      <c r="AN72" s="166">
        <f>IF(N72="","",IF('5.手当・賞与配分・洗い替え方式'!$O$4=1,ROUNDUP((N72+$Q72)*$AM$4,-1),ROUNDUP(N72*$AM$4,-1)))</f>
        <v>758100</v>
      </c>
      <c r="AO72" s="369">
        <f t="shared" si="43"/>
        <v>5479260</v>
      </c>
      <c r="AP72" s="77">
        <f t="shared" si="44"/>
        <v>5451270</v>
      </c>
      <c r="AQ72" s="77">
        <f t="shared" si="27"/>
        <v>5423280</v>
      </c>
      <c r="AR72" s="77">
        <f t="shared" si="28"/>
        <v>5395410</v>
      </c>
      <c r="AS72" s="164">
        <f t="shared" si="29"/>
        <v>5367420</v>
      </c>
    </row>
    <row r="73" spans="5:45" ht="18" customHeight="1">
      <c r="E73" s="148" t="str">
        <f t="shared" si="30"/>
        <v>J-2</v>
      </c>
      <c r="F73" s="105">
        <f t="shared" si="17"/>
        <v>21</v>
      </c>
      <c r="G73" s="105">
        <f t="shared" si="18"/>
        <v>21</v>
      </c>
      <c r="H73" s="105" t="str">
        <f t="shared" si="19"/>
        <v>J-2-21</v>
      </c>
      <c r="I73" s="149">
        <v>39</v>
      </c>
      <c r="J73" s="157">
        <f t="shared" si="31"/>
        <v>312710</v>
      </c>
      <c r="K73" s="131">
        <f t="shared" si="32"/>
        <v>311130</v>
      </c>
      <c r="L73" s="131">
        <f>IF($E73="","",INDEX('3.サラリースケール'!$R$5:$BH$38,MATCH($E73,'3.サラリースケール'!$R$5:$R$38,0),MATCH($I73,'3.サラリースケール'!$R$5:$BH$5,0)))</f>
        <v>309550</v>
      </c>
      <c r="M73" s="131">
        <f t="shared" si="33"/>
        <v>307970</v>
      </c>
      <c r="N73" s="368">
        <f t="shared" si="34"/>
        <v>306390</v>
      </c>
      <c r="O73" s="157">
        <f t="shared" si="35"/>
        <v>3150</v>
      </c>
      <c r="P73" s="368">
        <f t="shared" si="20"/>
        <v>1580</v>
      </c>
      <c r="Q73" s="158">
        <f>IF($L73="","",VLOOKUP($E73,'6.モデル年俸表の作成'!$C$7:$F$48,4,0))</f>
        <v>0</v>
      </c>
      <c r="R73" s="159">
        <f>IF($E73="","",IF($G73="","",VLOOKUP($E73,'5.手当・賞与配分・洗い替え方式'!$C$7:$L$48,8,0)))</f>
        <v>0.1</v>
      </c>
      <c r="S73" s="160">
        <f t="shared" si="36"/>
        <v>31280</v>
      </c>
      <c r="T73" s="160">
        <f t="shared" si="37"/>
        <v>31120</v>
      </c>
      <c r="U73" s="160">
        <f t="shared" si="46"/>
        <v>30960</v>
      </c>
      <c r="V73" s="160">
        <f t="shared" si="39"/>
        <v>30800</v>
      </c>
      <c r="W73" s="160">
        <f t="shared" si="40"/>
        <v>30640</v>
      </c>
      <c r="X73" s="164">
        <f t="shared" si="21"/>
        <v>13</v>
      </c>
      <c r="Y73" s="162">
        <f t="shared" si="45"/>
        <v>343990</v>
      </c>
      <c r="Z73" s="161">
        <f t="shared" si="22"/>
        <v>342250</v>
      </c>
      <c r="AA73" s="161">
        <f t="shared" si="23"/>
        <v>340510</v>
      </c>
      <c r="AB73" s="161">
        <f t="shared" si="24"/>
        <v>338770</v>
      </c>
      <c r="AC73" s="163">
        <f t="shared" si="47"/>
        <v>337030</v>
      </c>
      <c r="AD73" s="158">
        <f t="shared" si="42"/>
        <v>4086120</v>
      </c>
      <c r="AE73" s="165">
        <f>IF(J73="","",IF('5.手当・賞与配分・洗い替え方式'!$O$4=1,ROUNDUP((J73+$Q73)*$AH$4,-1),ROUNDUP(J73*$AH$4,-1)))</f>
        <v>625420</v>
      </c>
      <c r="AF73" s="154">
        <f>IF(K73="","",IF('5.手当・賞与配分・洗い替え方式'!$O$4=1,ROUNDUP((K73+$Q73)*$AH$4,-1),ROUNDUP(K73*$AH$4,-1)))</f>
        <v>622260</v>
      </c>
      <c r="AG73" s="154">
        <f>IF(L73="","",IF('5.手当・賞与配分・洗い替え方式'!$O$4=1,ROUNDUP((L73+$Q73)*$AH$4,-1),ROUNDUP(L73*$AH$4,-1)))</f>
        <v>619100</v>
      </c>
      <c r="AH73" s="154">
        <f>IF(M73="","",IF('5.手当・賞与配分・洗い替え方式'!$O$4=1,ROUNDUP((M73+$Q73)*$AH$4,-1),ROUNDUP(M73*$AH$4,-1)))</f>
        <v>615940</v>
      </c>
      <c r="AI73" s="166">
        <f>IF(N73="","",IF('5.手当・賞与配分・洗い替え方式'!$O$4=1,ROUNDUP((N73+$Q73)*$AH$4,-1),ROUNDUP(N73*$AH$4,-1)))</f>
        <v>612780</v>
      </c>
      <c r="AJ73" s="165">
        <f>IF(J73="","",IF('5.手当・賞与配分・洗い替え方式'!$O$4=1,ROUNDUP((J73+$Q73)*$AM$4,-1),ROUNDUP(J73*$AM$4,-1)))</f>
        <v>781780</v>
      </c>
      <c r="AK73" s="154">
        <f>IF(K73="","",IF('5.手当・賞与配分・洗い替え方式'!$O$4=1,ROUNDUP((K73+$Q73)*$AM$4,-1),ROUNDUP(K73*$AM$4,-1)))</f>
        <v>777830</v>
      </c>
      <c r="AL73" s="154">
        <f>IF(L73="","",IF('5.手当・賞与配分・洗い替え方式'!$O$4=1,ROUNDUP((L73+$Q73)*$AM$4,-1),ROUNDUP(L73*$AM$4,-1)))</f>
        <v>773880</v>
      </c>
      <c r="AM73" s="154">
        <f>IF(M73="","",IF('5.手当・賞与配分・洗い替え方式'!$O$4=1,ROUNDUP((M73+$Q73)*$AM$4,-1),ROUNDUP(M73*$AM$4,-1)))</f>
        <v>769930</v>
      </c>
      <c r="AN73" s="166">
        <f>IF(N73="","",IF('5.手当・賞与配分・洗い替え方式'!$O$4=1,ROUNDUP((N73+$Q73)*$AM$4,-1),ROUNDUP(N73*$AM$4,-1)))</f>
        <v>765980</v>
      </c>
      <c r="AO73" s="369">
        <f t="shared" si="43"/>
        <v>5535080</v>
      </c>
      <c r="AP73" s="77">
        <f t="shared" si="44"/>
        <v>5507090</v>
      </c>
      <c r="AQ73" s="77">
        <f t="shared" si="27"/>
        <v>5479100</v>
      </c>
      <c r="AR73" s="77">
        <f t="shared" si="28"/>
        <v>5451110</v>
      </c>
      <c r="AS73" s="164">
        <f t="shared" si="29"/>
        <v>5423120</v>
      </c>
    </row>
    <row r="74" spans="5:45" ht="18" customHeight="1">
      <c r="E74" s="148" t="str">
        <f t="shared" si="30"/>
        <v>J-2</v>
      </c>
      <c r="F74" s="105">
        <f t="shared" si="17"/>
        <v>22</v>
      </c>
      <c r="G74" s="105">
        <f t="shared" si="18"/>
        <v>22</v>
      </c>
      <c r="H74" s="105" t="str">
        <f t="shared" si="19"/>
        <v>J-2-22</v>
      </c>
      <c r="I74" s="149">
        <v>40</v>
      </c>
      <c r="J74" s="157">
        <f t="shared" si="31"/>
        <v>315860</v>
      </c>
      <c r="K74" s="131">
        <f t="shared" si="32"/>
        <v>314280</v>
      </c>
      <c r="L74" s="131">
        <f>IF($E74="","",INDEX('3.サラリースケール'!$R$5:$BH$38,MATCH($E74,'3.サラリースケール'!$R$5:$R$38,0),MATCH($I74,'3.サラリースケール'!$R$5:$BH$5,0)))</f>
        <v>312700</v>
      </c>
      <c r="M74" s="131">
        <f t="shared" si="33"/>
        <v>311120</v>
      </c>
      <c r="N74" s="368">
        <f t="shared" si="34"/>
        <v>309540</v>
      </c>
      <c r="O74" s="157">
        <f t="shared" si="35"/>
        <v>3150</v>
      </c>
      <c r="P74" s="368">
        <f t="shared" si="20"/>
        <v>1580</v>
      </c>
      <c r="Q74" s="158">
        <f>IF($L74="","",VLOOKUP($E74,'6.モデル年俸表の作成'!$C$7:$F$48,4,0))</f>
        <v>0</v>
      </c>
      <c r="R74" s="159">
        <f>IF($E74="","",IF($G74="","",VLOOKUP($E74,'5.手当・賞与配分・洗い替え方式'!$C$7:$L$48,8,0)))</f>
        <v>0.1</v>
      </c>
      <c r="S74" s="160">
        <f t="shared" si="36"/>
        <v>31590</v>
      </c>
      <c r="T74" s="160">
        <f t="shared" si="37"/>
        <v>31430</v>
      </c>
      <c r="U74" s="160">
        <f t="shared" si="46"/>
        <v>31270</v>
      </c>
      <c r="V74" s="160">
        <f t="shared" si="39"/>
        <v>31120</v>
      </c>
      <c r="W74" s="160">
        <f t="shared" si="40"/>
        <v>30960</v>
      </c>
      <c r="X74" s="164">
        <f t="shared" si="21"/>
        <v>13</v>
      </c>
      <c r="Y74" s="162">
        <f t="shared" si="45"/>
        <v>347450</v>
      </c>
      <c r="Z74" s="161">
        <f t="shared" si="22"/>
        <v>345710</v>
      </c>
      <c r="AA74" s="161">
        <f t="shared" si="23"/>
        <v>343970</v>
      </c>
      <c r="AB74" s="161">
        <f t="shared" si="24"/>
        <v>342240</v>
      </c>
      <c r="AC74" s="163">
        <f t="shared" si="47"/>
        <v>340500</v>
      </c>
      <c r="AD74" s="158">
        <f t="shared" si="42"/>
        <v>4127640</v>
      </c>
      <c r="AE74" s="165">
        <f>IF(J74="","",IF('5.手当・賞与配分・洗い替え方式'!$O$4=1,ROUNDUP((J74+$Q74)*$AH$4,-1),ROUNDUP(J74*$AH$4,-1)))</f>
        <v>631720</v>
      </c>
      <c r="AF74" s="154">
        <f>IF(K74="","",IF('5.手当・賞与配分・洗い替え方式'!$O$4=1,ROUNDUP((K74+$Q74)*$AH$4,-1),ROUNDUP(K74*$AH$4,-1)))</f>
        <v>628560</v>
      </c>
      <c r="AG74" s="154">
        <f>IF(L74="","",IF('5.手当・賞与配分・洗い替え方式'!$O$4=1,ROUNDUP((L74+$Q74)*$AH$4,-1),ROUNDUP(L74*$AH$4,-1)))</f>
        <v>625400</v>
      </c>
      <c r="AH74" s="154">
        <f>IF(M74="","",IF('5.手当・賞与配分・洗い替え方式'!$O$4=1,ROUNDUP((M74+$Q74)*$AH$4,-1),ROUNDUP(M74*$AH$4,-1)))</f>
        <v>622240</v>
      </c>
      <c r="AI74" s="166">
        <f>IF(N74="","",IF('5.手当・賞与配分・洗い替え方式'!$O$4=1,ROUNDUP((N74+$Q74)*$AH$4,-1),ROUNDUP(N74*$AH$4,-1)))</f>
        <v>619080</v>
      </c>
      <c r="AJ74" s="165">
        <f>IF(J74="","",IF('5.手当・賞与配分・洗い替え方式'!$O$4=1,ROUNDUP((J74+$Q74)*$AM$4,-1),ROUNDUP(J74*$AM$4,-1)))</f>
        <v>789650</v>
      </c>
      <c r="AK74" s="154">
        <f>IF(K74="","",IF('5.手当・賞与配分・洗い替え方式'!$O$4=1,ROUNDUP((K74+$Q74)*$AM$4,-1),ROUNDUP(K74*$AM$4,-1)))</f>
        <v>785700</v>
      </c>
      <c r="AL74" s="154">
        <f>IF(L74="","",IF('5.手当・賞与配分・洗い替え方式'!$O$4=1,ROUNDUP((L74+$Q74)*$AM$4,-1),ROUNDUP(L74*$AM$4,-1)))</f>
        <v>781750</v>
      </c>
      <c r="AM74" s="154">
        <f>IF(M74="","",IF('5.手当・賞与配分・洗い替え方式'!$O$4=1,ROUNDUP((M74+$Q74)*$AM$4,-1),ROUNDUP(M74*$AM$4,-1)))</f>
        <v>777800</v>
      </c>
      <c r="AN74" s="166">
        <f>IF(N74="","",IF('5.手当・賞与配分・洗い替え方式'!$O$4=1,ROUNDUP((N74+$Q74)*$AM$4,-1),ROUNDUP(N74*$AM$4,-1)))</f>
        <v>773850</v>
      </c>
      <c r="AO74" s="369">
        <f t="shared" si="43"/>
        <v>5590770</v>
      </c>
      <c r="AP74" s="77">
        <f t="shared" si="44"/>
        <v>5562780</v>
      </c>
      <c r="AQ74" s="77">
        <f t="shared" si="27"/>
        <v>5534790</v>
      </c>
      <c r="AR74" s="77">
        <f t="shared" si="28"/>
        <v>5506920</v>
      </c>
      <c r="AS74" s="164">
        <f t="shared" si="29"/>
        <v>5478930</v>
      </c>
    </row>
    <row r="75" spans="5:45" ht="18" customHeight="1">
      <c r="E75" s="148" t="str">
        <f t="shared" si="30"/>
        <v>J-2</v>
      </c>
      <c r="F75" s="105">
        <f t="shared" si="17"/>
        <v>23</v>
      </c>
      <c r="G75" s="105">
        <f t="shared" si="18"/>
        <v>23</v>
      </c>
      <c r="H75" s="105" t="str">
        <f t="shared" si="19"/>
        <v>J-2-23</v>
      </c>
      <c r="I75" s="149">
        <v>41</v>
      </c>
      <c r="J75" s="157">
        <f t="shared" si="31"/>
        <v>319010</v>
      </c>
      <c r="K75" s="131">
        <f t="shared" si="32"/>
        <v>317430</v>
      </c>
      <c r="L75" s="131">
        <f>IF($E75="","",INDEX('3.サラリースケール'!$R$5:$BH$38,MATCH($E75,'3.サラリースケール'!$R$5:$R$38,0),MATCH($I75,'3.サラリースケール'!$R$5:$BH$5,0)))</f>
        <v>315850</v>
      </c>
      <c r="M75" s="131">
        <f t="shared" si="33"/>
        <v>314270</v>
      </c>
      <c r="N75" s="368">
        <f t="shared" si="34"/>
        <v>312690</v>
      </c>
      <c r="O75" s="157">
        <f t="shared" si="35"/>
        <v>3150</v>
      </c>
      <c r="P75" s="368">
        <f t="shared" si="20"/>
        <v>1580</v>
      </c>
      <c r="Q75" s="158">
        <f>IF($L75="","",VLOOKUP($E75,'6.モデル年俸表の作成'!$C$7:$F$48,4,0))</f>
        <v>0</v>
      </c>
      <c r="R75" s="159">
        <f>IF($E75="","",IF($G75="","",VLOOKUP($E75,'5.手当・賞与配分・洗い替え方式'!$C$7:$L$48,8,0)))</f>
        <v>0.1</v>
      </c>
      <c r="S75" s="160">
        <f t="shared" si="36"/>
        <v>31910</v>
      </c>
      <c r="T75" s="160">
        <f t="shared" si="37"/>
        <v>31750</v>
      </c>
      <c r="U75" s="160">
        <f t="shared" si="46"/>
        <v>31590</v>
      </c>
      <c r="V75" s="160">
        <f t="shared" si="39"/>
        <v>31430</v>
      </c>
      <c r="W75" s="160">
        <f t="shared" si="40"/>
        <v>31270</v>
      </c>
      <c r="X75" s="164">
        <f t="shared" si="21"/>
        <v>13</v>
      </c>
      <c r="Y75" s="162">
        <f t="shared" si="45"/>
        <v>350920</v>
      </c>
      <c r="Z75" s="161">
        <f t="shared" si="22"/>
        <v>349180</v>
      </c>
      <c r="AA75" s="161">
        <f t="shared" si="23"/>
        <v>347440</v>
      </c>
      <c r="AB75" s="161">
        <f t="shared" si="24"/>
        <v>345700</v>
      </c>
      <c r="AC75" s="163">
        <f t="shared" si="47"/>
        <v>343960</v>
      </c>
      <c r="AD75" s="158">
        <f t="shared" si="42"/>
        <v>4169280</v>
      </c>
      <c r="AE75" s="165">
        <f>IF(J75="","",IF('5.手当・賞与配分・洗い替え方式'!$O$4=1,ROUNDUP((J75+$Q75)*$AH$4,-1),ROUNDUP(J75*$AH$4,-1)))</f>
        <v>638020</v>
      </c>
      <c r="AF75" s="154">
        <f>IF(K75="","",IF('5.手当・賞与配分・洗い替え方式'!$O$4=1,ROUNDUP((K75+$Q75)*$AH$4,-1),ROUNDUP(K75*$AH$4,-1)))</f>
        <v>634860</v>
      </c>
      <c r="AG75" s="154">
        <f>IF(L75="","",IF('5.手当・賞与配分・洗い替え方式'!$O$4=1,ROUNDUP((L75+$Q75)*$AH$4,-1),ROUNDUP(L75*$AH$4,-1)))</f>
        <v>631700</v>
      </c>
      <c r="AH75" s="154">
        <f>IF(M75="","",IF('5.手当・賞与配分・洗い替え方式'!$O$4=1,ROUNDUP((M75+$Q75)*$AH$4,-1),ROUNDUP(M75*$AH$4,-1)))</f>
        <v>628540</v>
      </c>
      <c r="AI75" s="166">
        <f>IF(N75="","",IF('5.手当・賞与配分・洗い替え方式'!$O$4=1,ROUNDUP((N75+$Q75)*$AH$4,-1),ROUNDUP(N75*$AH$4,-1)))</f>
        <v>625380</v>
      </c>
      <c r="AJ75" s="165">
        <f>IF(J75="","",IF('5.手当・賞与配分・洗い替え方式'!$O$4=1,ROUNDUP((J75+$Q75)*$AM$4,-1),ROUNDUP(J75*$AM$4,-1)))</f>
        <v>797530</v>
      </c>
      <c r="AK75" s="154">
        <f>IF(K75="","",IF('5.手当・賞与配分・洗い替え方式'!$O$4=1,ROUNDUP((K75+$Q75)*$AM$4,-1),ROUNDUP(K75*$AM$4,-1)))</f>
        <v>793580</v>
      </c>
      <c r="AL75" s="154">
        <f>IF(L75="","",IF('5.手当・賞与配分・洗い替え方式'!$O$4=1,ROUNDUP((L75+$Q75)*$AM$4,-1),ROUNDUP(L75*$AM$4,-1)))</f>
        <v>789630</v>
      </c>
      <c r="AM75" s="154">
        <f>IF(M75="","",IF('5.手当・賞与配分・洗い替え方式'!$O$4=1,ROUNDUP((M75+$Q75)*$AM$4,-1),ROUNDUP(M75*$AM$4,-1)))</f>
        <v>785680</v>
      </c>
      <c r="AN75" s="166">
        <f>IF(N75="","",IF('5.手当・賞与配分・洗い替え方式'!$O$4=1,ROUNDUP((N75+$Q75)*$AM$4,-1),ROUNDUP(N75*$AM$4,-1)))</f>
        <v>781730</v>
      </c>
      <c r="AO75" s="369">
        <f t="shared" si="43"/>
        <v>5646590</v>
      </c>
      <c r="AP75" s="77">
        <f t="shared" si="44"/>
        <v>5618600</v>
      </c>
      <c r="AQ75" s="77">
        <f t="shared" si="27"/>
        <v>5590610</v>
      </c>
      <c r="AR75" s="77">
        <f t="shared" si="28"/>
        <v>5562620</v>
      </c>
      <c r="AS75" s="164">
        <f t="shared" si="29"/>
        <v>5534630</v>
      </c>
    </row>
    <row r="76" spans="5:45" ht="18" customHeight="1">
      <c r="E76" s="148" t="str">
        <f t="shared" si="30"/>
        <v>J-2</v>
      </c>
      <c r="F76" s="105">
        <f t="shared" si="17"/>
        <v>24</v>
      </c>
      <c r="G76" s="105">
        <f t="shared" si="18"/>
        <v>24</v>
      </c>
      <c r="H76" s="105" t="str">
        <f t="shared" si="19"/>
        <v>J-2-24</v>
      </c>
      <c r="I76" s="149">
        <v>42</v>
      </c>
      <c r="J76" s="157">
        <f t="shared" si="31"/>
        <v>322160</v>
      </c>
      <c r="K76" s="131">
        <f t="shared" si="32"/>
        <v>320580</v>
      </c>
      <c r="L76" s="131">
        <f>IF($E76="","",INDEX('3.サラリースケール'!$R$5:$BH$38,MATCH($E76,'3.サラリースケール'!$R$5:$R$38,0),MATCH($I76,'3.サラリースケール'!$R$5:$BH$5,0)))</f>
        <v>319000</v>
      </c>
      <c r="M76" s="131">
        <f t="shared" si="33"/>
        <v>317420</v>
      </c>
      <c r="N76" s="368">
        <f t="shared" si="34"/>
        <v>315840</v>
      </c>
      <c r="O76" s="157">
        <f t="shared" si="35"/>
        <v>3150</v>
      </c>
      <c r="P76" s="368">
        <f t="shared" si="20"/>
        <v>1580</v>
      </c>
      <c r="Q76" s="158">
        <f>IF($L76="","",VLOOKUP($E76,'6.モデル年俸表の作成'!$C$7:$F$48,4,0))</f>
        <v>0</v>
      </c>
      <c r="R76" s="159">
        <f>IF($E76="","",IF($G76="","",VLOOKUP($E76,'5.手当・賞与配分・洗い替え方式'!$C$7:$L$48,8,0)))</f>
        <v>0.1</v>
      </c>
      <c r="S76" s="160">
        <f t="shared" si="36"/>
        <v>32220</v>
      </c>
      <c r="T76" s="160">
        <f t="shared" si="37"/>
        <v>32060</v>
      </c>
      <c r="U76" s="160">
        <f t="shared" si="46"/>
        <v>31900</v>
      </c>
      <c r="V76" s="160">
        <f t="shared" si="39"/>
        <v>31750</v>
      </c>
      <c r="W76" s="160">
        <f t="shared" si="40"/>
        <v>31590</v>
      </c>
      <c r="X76" s="164">
        <f t="shared" si="21"/>
        <v>13</v>
      </c>
      <c r="Y76" s="162">
        <f t="shared" si="45"/>
        <v>354380</v>
      </c>
      <c r="Z76" s="161">
        <f t="shared" si="22"/>
        <v>352640</v>
      </c>
      <c r="AA76" s="161">
        <f t="shared" si="23"/>
        <v>350900</v>
      </c>
      <c r="AB76" s="161">
        <f t="shared" si="24"/>
        <v>349170</v>
      </c>
      <c r="AC76" s="163">
        <f t="shared" si="47"/>
        <v>347430</v>
      </c>
      <c r="AD76" s="158">
        <f t="shared" si="42"/>
        <v>4210800</v>
      </c>
      <c r="AE76" s="165">
        <f>IF(J76="","",IF('5.手当・賞与配分・洗い替え方式'!$O$4=1,ROUNDUP((J76+$Q76)*$AH$4,-1),ROUNDUP(J76*$AH$4,-1)))</f>
        <v>644320</v>
      </c>
      <c r="AF76" s="154">
        <f>IF(K76="","",IF('5.手当・賞与配分・洗い替え方式'!$O$4=1,ROUNDUP((K76+$Q76)*$AH$4,-1),ROUNDUP(K76*$AH$4,-1)))</f>
        <v>641160</v>
      </c>
      <c r="AG76" s="154">
        <f>IF(L76="","",IF('5.手当・賞与配分・洗い替え方式'!$O$4=1,ROUNDUP((L76+$Q76)*$AH$4,-1),ROUNDUP(L76*$AH$4,-1)))</f>
        <v>638000</v>
      </c>
      <c r="AH76" s="154">
        <f>IF(M76="","",IF('5.手当・賞与配分・洗い替え方式'!$O$4=1,ROUNDUP((M76+$Q76)*$AH$4,-1),ROUNDUP(M76*$AH$4,-1)))</f>
        <v>634840</v>
      </c>
      <c r="AI76" s="166">
        <f>IF(N76="","",IF('5.手当・賞与配分・洗い替え方式'!$O$4=1,ROUNDUP((N76+$Q76)*$AH$4,-1),ROUNDUP(N76*$AH$4,-1)))</f>
        <v>631680</v>
      </c>
      <c r="AJ76" s="165">
        <f>IF(J76="","",IF('5.手当・賞与配分・洗い替え方式'!$O$4=1,ROUNDUP((J76+$Q76)*$AM$4,-1),ROUNDUP(J76*$AM$4,-1)))</f>
        <v>805400</v>
      </c>
      <c r="AK76" s="154">
        <f>IF(K76="","",IF('5.手当・賞与配分・洗い替え方式'!$O$4=1,ROUNDUP((K76+$Q76)*$AM$4,-1),ROUNDUP(K76*$AM$4,-1)))</f>
        <v>801450</v>
      </c>
      <c r="AL76" s="154">
        <f>IF(L76="","",IF('5.手当・賞与配分・洗い替え方式'!$O$4=1,ROUNDUP((L76+$Q76)*$AM$4,-1),ROUNDUP(L76*$AM$4,-1)))</f>
        <v>797500</v>
      </c>
      <c r="AM76" s="154">
        <f>IF(M76="","",IF('5.手当・賞与配分・洗い替え方式'!$O$4=1,ROUNDUP((M76+$Q76)*$AM$4,-1),ROUNDUP(M76*$AM$4,-1)))</f>
        <v>793550</v>
      </c>
      <c r="AN76" s="166">
        <f>IF(N76="","",IF('5.手当・賞与配分・洗い替え方式'!$O$4=1,ROUNDUP((N76+$Q76)*$AM$4,-1),ROUNDUP(N76*$AM$4,-1)))</f>
        <v>789600</v>
      </c>
      <c r="AO76" s="369">
        <f t="shared" si="43"/>
        <v>5702280</v>
      </c>
      <c r="AP76" s="77">
        <f t="shared" si="44"/>
        <v>5674290</v>
      </c>
      <c r="AQ76" s="77">
        <f t="shared" si="27"/>
        <v>5646300</v>
      </c>
      <c r="AR76" s="77">
        <f t="shared" si="28"/>
        <v>5618430</v>
      </c>
      <c r="AS76" s="164">
        <f t="shared" si="29"/>
        <v>5590440</v>
      </c>
    </row>
    <row r="77" spans="5:45" ht="18" customHeight="1">
      <c r="E77" s="148" t="str">
        <f t="shared" si="30"/>
        <v>J-2</v>
      </c>
      <c r="F77" s="167">
        <f t="shared" si="17"/>
        <v>25</v>
      </c>
      <c r="G77" s="105">
        <f t="shared" si="18"/>
        <v>25</v>
      </c>
      <c r="H77" s="105" t="str">
        <f t="shared" si="19"/>
        <v>J-2-25</v>
      </c>
      <c r="I77" s="149">
        <v>43</v>
      </c>
      <c r="J77" s="157">
        <f t="shared" si="31"/>
        <v>325310</v>
      </c>
      <c r="K77" s="131">
        <f t="shared" si="32"/>
        <v>323730</v>
      </c>
      <c r="L77" s="131">
        <f>IF($E77="","",INDEX('3.サラリースケール'!$R$5:$BH$38,MATCH($E77,'3.サラリースケール'!$R$5:$R$38,0),MATCH($I77,'3.サラリースケール'!$R$5:$BH$5,0)))</f>
        <v>322150</v>
      </c>
      <c r="M77" s="131">
        <f t="shared" si="33"/>
        <v>320570</v>
      </c>
      <c r="N77" s="368">
        <f t="shared" si="34"/>
        <v>318990</v>
      </c>
      <c r="O77" s="157">
        <f t="shared" si="35"/>
        <v>3150</v>
      </c>
      <c r="P77" s="368">
        <f t="shared" si="20"/>
        <v>1580</v>
      </c>
      <c r="Q77" s="158">
        <f>IF($L77="","",VLOOKUP($E77,'6.モデル年俸表の作成'!$C$7:$F$48,4,0))</f>
        <v>0</v>
      </c>
      <c r="R77" s="159">
        <f>IF($E77="","",IF($G77="","",VLOOKUP($E77,'5.手当・賞与配分・洗い替え方式'!$C$7:$L$48,8,0)))</f>
        <v>0.1</v>
      </c>
      <c r="S77" s="160">
        <f t="shared" si="36"/>
        <v>32540</v>
      </c>
      <c r="T77" s="160">
        <f t="shared" si="37"/>
        <v>32380</v>
      </c>
      <c r="U77" s="160">
        <f t="shared" si="46"/>
        <v>32220</v>
      </c>
      <c r="V77" s="160">
        <f t="shared" si="39"/>
        <v>32060</v>
      </c>
      <c r="W77" s="160">
        <f t="shared" si="40"/>
        <v>31900</v>
      </c>
      <c r="X77" s="164">
        <f t="shared" si="21"/>
        <v>13</v>
      </c>
      <c r="Y77" s="162">
        <f t="shared" si="45"/>
        <v>357850</v>
      </c>
      <c r="Z77" s="161">
        <f t="shared" si="22"/>
        <v>356110</v>
      </c>
      <c r="AA77" s="161">
        <f t="shared" si="23"/>
        <v>354370</v>
      </c>
      <c r="AB77" s="161">
        <f t="shared" si="24"/>
        <v>352630</v>
      </c>
      <c r="AC77" s="163">
        <f t="shared" si="47"/>
        <v>350890</v>
      </c>
      <c r="AD77" s="158">
        <f t="shared" si="42"/>
        <v>4252440</v>
      </c>
      <c r="AE77" s="165">
        <f>IF(J77="","",IF('5.手当・賞与配分・洗い替え方式'!$O$4=1,ROUNDUP((J77+$Q77)*$AH$4,-1),ROUNDUP(J77*$AH$4,-1)))</f>
        <v>650620</v>
      </c>
      <c r="AF77" s="154">
        <f>IF(K77="","",IF('5.手当・賞与配分・洗い替え方式'!$O$4=1,ROUNDUP((K77+$Q77)*$AH$4,-1),ROUNDUP(K77*$AH$4,-1)))</f>
        <v>647460</v>
      </c>
      <c r="AG77" s="154">
        <f>IF(L77="","",IF('5.手当・賞与配分・洗い替え方式'!$O$4=1,ROUNDUP((L77+$Q77)*$AH$4,-1),ROUNDUP(L77*$AH$4,-1)))</f>
        <v>644300</v>
      </c>
      <c r="AH77" s="154">
        <f>IF(M77="","",IF('5.手当・賞与配分・洗い替え方式'!$O$4=1,ROUNDUP((M77+$Q77)*$AH$4,-1),ROUNDUP(M77*$AH$4,-1)))</f>
        <v>641140</v>
      </c>
      <c r="AI77" s="166">
        <f>IF(N77="","",IF('5.手当・賞与配分・洗い替え方式'!$O$4=1,ROUNDUP((N77+$Q77)*$AH$4,-1),ROUNDUP(N77*$AH$4,-1)))</f>
        <v>637980</v>
      </c>
      <c r="AJ77" s="165">
        <f>IF(J77="","",IF('5.手当・賞与配分・洗い替え方式'!$O$4=1,ROUNDUP((J77+$Q77)*$AM$4,-1),ROUNDUP(J77*$AM$4,-1)))</f>
        <v>813280</v>
      </c>
      <c r="AK77" s="154">
        <f>IF(K77="","",IF('5.手当・賞与配分・洗い替え方式'!$O$4=1,ROUNDUP((K77+$Q77)*$AM$4,-1),ROUNDUP(K77*$AM$4,-1)))</f>
        <v>809330</v>
      </c>
      <c r="AL77" s="154">
        <f>IF(L77="","",IF('5.手当・賞与配分・洗い替え方式'!$O$4=1,ROUNDUP((L77+$Q77)*$AM$4,-1),ROUNDUP(L77*$AM$4,-1)))</f>
        <v>805380</v>
      </c>
      <c r="AM77" s="154">
        <f>IF(M77="","",IF('5.手当・賞与配分・洗い替え方式'!$O$4=1,ROUNDUP((M77+$Q77)*$AM$4,-1),ROUNDUP(M77*$AM$4,-1)))</f>
        <v>801430</v>
      </c>
      <c r="AN77" s="166">
        <f>IF(N77="","",IF('5.手当・賞与配分・洗い替え方式'!$O$4=1,ROUNDUP((N77+$Q77)*$AM$4,-1),ROUNDUP(N77*$AM$4,-1)))</f>
        <v>797480</v>
      </c>
      <c r="AO77" s="369">
        <f t="shared" si="43"/>
        <v>5758100</v>
      </c>
      <c r="AP77" s="77">
        <f t="shared" si="44"/>
        <v>5730110</v>
      </c>
      <c r="AQ77" s="77">
        <f t="shared" si="27"/>
        <v>5702120</v>
      </c>
      <c r="AR77" s="77">
        <f t="shared" si="28"/>
        <v>5674130</v>
      </c>
      <c r="AS77" s="164">
        <f t="shared" si="29"/>
        <v>5646140</v>
      </c>
    </row>
    <row r="78" spans="5:45" ht="18" customHeight="1">
      <c r="E78" s="148" t="str">
        <f t="shared" si="30"/>
        <v>J-2</v>
      </c>
      <c r="F78" s="167">
        <f t="shared" si="17"/>
        <v>26</v>
      </c>
      <c r="G78" s="105">
        <f t="shared" si="18"/>
        <v>26</v>
      </c>
      <c r="H78" s="105" t="str">
        <f t="shared" si="19"/>
        <v>J-2-26</v>
      </c>
      <c r="I78" s="149">
        <v>44</v>
      </c>
      <c r="J78" s="157">
        <f t="shared" si="31"/>
        <v>328460</v>
      </c>
      <c r="K78" s="131">
        <f t="shared" si="32"/>
        <v>326880</v>
      </c>
      <c r="L78" s="131">
        <f>IF($E78="","",INDEX('3.サラリースケール'!$R$5:$BH$38,MATCH($E78,'3.サラリースケール'!$R$5:$R$38,0),MATCH($I78,'3.サラリースケール'!$R$5:$BH$5,0)))</f>
        <v>325300</v>
      </c>
      <c r="M78" s="131">
        <f t="shared" si="33"/>
        <v>323720</v>
      </c>
      <c r="N78" s="368">
        <f t="shared" si="34"/>
        <v>322140</v>
      </c>
      <c r="O78" s="157">
        <f t="shared" si="35"/>
        <v>3150</v>
      </c>
      <c r="P78" s="368">
        <f t="shared" si="20"/>
        <v>1580</v>
      </c>
      <c r="Q78" s="158">
        <f>IF($L78="","",VLOOKUP($E78,'6.モデル年俸表の作成'!$C$7:$F$48,4,0))</f>
        <v>0</v>
      </c>
      <c r="R78" s="159">
        <f>IF($E78="","",IF($G78="","",VLOOKUP($E78,'5.手当・賞与配分・洗い替え方式'!$C$7:$L$48,8,0)))</f>
        <v>0.1</v>
      </c>
      <c r="S78" s="160">
        <f t="shared" si="36"/>
        <v>32850</v>
      </c>
      <c r="T78" s="160">
        <f t="shared" si="37"/>
        <v>32690</v>
      </c>
      <c r="U78" s="160">
        <f t="shared" si="46"/>
        <v>32530</v>
      </c>
      <c r="V78" s="160">
        <f t="shared" si="39"/>
        <v>32380</v>
      </c>
      <c r="W78" s="160">
        <f t="shared" si="40"/>
        <v>32220</v>
      </c>
      <c r="X78" s="164">
        <f t="shared" si="21"/>
        <v>13</v>
      </c>
      <c r="Y78" s="162">
        <f t="shared" si="45"/>
        <v>361310</v>
      </c>
      <c r="Z78" s="161">
        <f t="shared" si="22"/>
        <v>359570</v>
      </c>
      <c r="AA78" s="161">
        <f t="shared" si="23"/>
        <v>357830</v>
      </c>
      <c r="AB78" s="161">
        <f t="shared" si="24"/>
        <v>356100</v>
      </c>
      <c r="AC78" s="163">
        <f t="shared" si="47"/>
        <v>354360</v>
      </c>
      <c r="AD78" s="158">
        <f t="shared" si="42"/>
        <v>4293960</v>
      </c>
      <c r="AE78" s="165">
        <f>IF(J78="","",IF('5.手当・賞与配分・洗い替え方式'!$O$4=1,ROUNDUP((J78+$Q78)*$AH$4,-1),ROUNDUP(J78*$AH$4,-1)))</f>
        <v>656920</v>
      </c>
      <c r="AF78" s="154">
        <f>IF(K78="","",IF('5.手当・賞与配分・洗い替え方式'!$O$4=1,ROUNDUP((K78+$Q78)*$AH$4,-1),ROUNDUP(K78*$AH$4,-1)))</f>
        <v>653760</v>
      </c>
      <c r="AG78" s="154">
        <f>IF(L78="","",IF('5.手当・賞与配分・洗い替え方式'!$O$4=1,ROUNDUP((L78+$Q78)*$AH$4,-1),ROUNDUP(L78*$AH$4,-1)))</f>
        <v>650600</v>
      </c>
      <c r="AH78" s="154">
        <f>IF(M78="","",IF('5.手当・賞与配分・洗い替え方式'!$O$4=1,ROUNDUP((M78+$Q78)*$AH$4,-1),ROUNDUP(M78*$AH$4,-1)))</f>
        <v>647440</v>
      </c>
      <c r="AI78" s="166">
        <f>IF(N78="","",IF('5.手当・賞与配分・洗い替え方式'!$O$4=1,ROUNDUP((N78+$Q78)*$AH$4,-1),ROUNDUP(N78*$AH$4,-1)))</f>
        <v>644280</v>
      </c>
      <c r="AJ78" s="165">
        <f>IF(J78="","",IF('5.手当・賞与配分・洗い替え方式'!$O$4=1,ROUNDUP((J78+$Q78)*$AM$4,-1),ROUNDUP(J78*$AM$4,-1)))</f>
        <v>821150</v>
      </c>
      <c r="AK78" s="154">
        <f>IF(K78="","",IF('5.手当・賞与配分・洗い替え方式'!$O$4=1,ROUNDUP((K78+$Q78)*$AM$4,-1),ROUNDUP(K78*$AM$4,-1)))</f>
        <v>817200</v>
      </c>
      <c r="AL78" s="154">
        <f>IF(L78="","",IF('5.手当・賞与配分・洗い替え方式'!$O$4=1,ROUNDUP((L78+$Q78)*$AM$4,-1),ROUNDUP(L78*$AM$4,-1)))</f>
        <v>813250</v>
      </c>
      <c r="AM78" s="154">
        <f>IF(M78="","",IF('5.手当・賞与配分・洗い替え方式'!$O$4=1,ROUNDUP((M78+$Q78)*$AM$4,-1),ROUNDUP(M78*$AM$4,-1)))</f>
        <v>809300</v>
      </c>
      <c r="AN78" s="166">
        <f>IF(N78="","",IF('5.手当・賞与配分・洗い替え方式'!$O$4=1,ROUNDUP((N78+$Q78)*$AM$4,-1),ROUNDUP(N78*$AM$4,-1)))</f>
        <v>805350</v>
      </c>
      <c r="AO78" s="369">
        <f t="shared" si="43"/>
        <v>5813790</v>
      </c>
      <c r="AP78" s="77">
        <f t="shared" si="44"/>
        <v>5785800</v>
      </c>
      <c r="AQ78" s="77">
        <f t="shared" si="27"/>
        <v>5757810</v>
      </c>
      <c r="AR78" s="77">
        <f t="shared" si="28"/>
        <v>5729940</v>
      </c>
      <c r="AS78" s="164">
        <f t="shared" si="29"/>
        <v>5701950</v>
      </c>
    </row>
    <row r="79" spans="5:45" ht="18" customHeight="1">
      <c r="E79" s="148" t="str">
        <f t="shared" si="30"/>
        <v>J-2</v>
      </c>
      <c r="F79" s="167">
        <f t="shared" si="17"/>
        <v>27</v>
      </c>
      <c r="G79" s="105">
        <f t="shared" si="18"/>
        <v>27</v>
      </c>
      <c r="H79" s="105" t="str">
        <f t="shared" si="19"/>
        <v>J-2-27</v>
      </c>
      <c r="I79" s="149">
        <v>45</v>
      </c>
      <c r="J79" s="157">
        <f t="shared" si="31"/>
        <v>331610</v>
      </c>
      <c r="K79" s="131">
        <f t="shared" si="32"/>
        <v>330030</v>
      </c>
      <c r="L79" s="131">
        <f>IF($E79="","",INDEX('3.サラリースケール'!$R$5:$BH$38,MATCH($E79,'3.サラリースケール'!$R$5:$R$38,0),MATCH($I79,'3.サラリースケール'!$R$5:$BH$5,0)))</f>
        <v>328450</v>
      </c>
      <c r="M79" s="131">
        <f t="shared" si="33"/>
        <v>326870</v>
      </c>
      <c r="N79" s="368">
        <f t="shared" si="34"/>
        <v>325290</v>
      </c>
      <c r="O79" s="157">
        <f t="shared" si="35"/>
        <v>3150</v>
      </c>
      <c r="P79" s="368">
        <f t="shared" si="20"/>
        <v>1580</v>
      </c>
      <c r="Q79" s="158">
        <f>IF($L79="","",VLOOKUP($E79,'6.モデル年俸表の作成'!$C$7:$F$48,4,0))</f>
        <v>0</v>
      </c>
      <c r="R79" s="159">
        <f>IF($E79="","",IF($G79="","",VLOOKUP($E79,'5.手当・賞与配分・洗い替え方式'!$C$7:$L$48,8,0)))</f>
        <v>0.1</v>
      </c>
      <c r="S79" s="160">
        <f t="shared" si="36"/>
        <v>33170</v>
      </c>
      <c r="T79" s="160">
        <f t="shared" si="37"/>
        <v>33010</v>
      </c>
      <c r="U79" s="160">
        <f t="shared" si="46"/>
        <v>32850</v>
      </c>
      <c r="V79" s="160">
        <f t="shared" si="39"/>
        <v>32690</v>
      </c>
      <c r="W79" s="160">
        <f t="shared" si="40"/>
        <v>32530</v>
      </c>
      <c r="X79" s="164">
        <f t="shared" si="21"/>
        <v>13</v>
      </c>
      <c r="Y79" s="162">
        <f t="shared" si="45"/>
        <v>364780</v>
      </c>
      <c r="Z79" s="161">
        <f t="shared" si="22"/>
        <v>363040</v>
      </c>
      <c r="AA79" s="161">
        <f t="shared" si="23"/>
        <v>361300</v>
      </c>
      <c r="AB79" s="161">
        <f t="shared" si="24"/>
        <v>359560</v>
      </c>
      <c r="AC79" s="163">
        <f t="shared" si="47"/>
        <v>357820</v>
      </c>
      <c r="AD79" s="158">
        <f t="shared" si="42"/>
        <v>4335600</v>
      </c>
      <c r="AE79" s="165">
        <f>IF(J79="","",IF('5.手当・賞与配分・洗い替え方式'!$O$4=1,ROUNDUP((J79+$Q79)*$AH$4,-1),ROUNDUP(J79*$AH$4,-1)))</f>
        <v>663220</v>
      </c>
      <c r="AF79" s="154">
        <f>IF(K79="","",IF('5.手当・賞与配分・洗い替え方式'!$O$4=1,ROUNDUP((K79+$Q79)*$AH$4,-1),ROUNDUP(K79*$AH$4,-1)))</f>
        <v>660060</v>
      </c>
      <c r="AG79" s="154">
        <f>IF(L79="","",IF('5.手当・賞与配分・洗い替え方式'!$O$4=1,ROUNDUP((L79+$Q79)*$AH$4,-1),ROUNDUP(L79*$AH$4,-1)))</f>
        <v>656900</v>
      </c>
      <c r="AH79" s="154">
        <f>IF(M79="","",IF('5.手当・賞与配分・洗い替え方式'!$O$4=1,ROUNDUP((M79+$Q79)*$AH$4,-1),ROUNDUP(M79*$AH$4,-1)))</f>
        <v>653740</v>
      </c>
      <c r="AI79" s="166">
        <f>IF(N79="","",IF('5.手当・賞与配分・洗い替え方式'!$O$4=1,ROUNDUP((N79+$Q79)*$AH$4,-1),ROUNDUP(N79*$AH$4,-1)))</f>
        <v>650580</v>
      </c>
      <c r="AJ79" s="165">
        <f>IF(J79="","",IF('5.手当・賞与配分・洗い替え方式'!$O$4=1,ROUNDUP((J79+$Q79)*$AM$4,-1),ROUNDUP(J79*$AM$4,-1)))</f>
        <v>829030</v>
      </c>
      <c r="AK79" s="154">
        <f>IF(K79="","",IF('5.手当・賞与配分・洗い替え方式'!$O$4=1,ROUNDUP((K79+$Q79)*$AM$4,-1),ROUNDUP(K79*$AM$4,-1)))</f>
        <v>825080</v>
      </c>
      <c r="AL79" s="154">
        <f>IF(L79="","",IF('5.手当・賞与配分・洗い替え方式'!$O$4=1,ROUNDUP((L79+$Q79)*$AM$4,-1),ROUNDUP(L79*$AM$4,-1)))</f>
        <v>821130</v>
      </c>
      <c r="AM79" s="154">
        <f>IF(M79="","",IF('5.手当・賞与配分・洗い替え方式'!$O$4=1,ROUNDUP((M79+$Q79)*$AM$4,-1),ROUNDUP(M79*$AM$4,-1)))</f>
        <v>817180</v>
      </c>
      <c r="AN79" s="166">
        <f>IF(N79="","",IF('5.手当・賞与配分・洗い替え方式'!$O$4=1,ROUNDUP((N79+$Q79)*$AM$4,-1),ROUNDUP(N79*$AM$4,-1)))</f>
        <v>813230</v>
      </c>
      <c r="AO79" s="369">
        <f t="shared" si="43"/>
        <v>5869610</v>
      </c>
      <c r="AP79" s="77">
        <f t="shared" si="44"/>
        <v>5841620</v>
      </c>
      <c r="AQ79" s="77">
        <f t="shared" si="27"/>
        <v>5813630</v>
      </c>
      <c r="AR79" s="77">
        <f t="shared" si="28"/>
        <v>5785640</v>
      </c>
      <c r="AS79" s="164">
        <f t="shared" si="29"/>
        <v>5757650</v>
      </c>
    </row>
    <row r="80" spans="5:45" ht="18" customHeight="1">
      <c r="E80" s="148" t="str">
        <f t="shared" si="30"/>
        <v>J-2</v>
      </c>
      <c r="F80" s="167">
        <f t="shared" si="17"/>
        <v>27</v>
      </c>
      <c r="G80" s="105">
        <f t="shared" si="18"/>
        <v>27</v>
      </c>
      <c r="H80" s="105" t="str">
        <f t="shared" si="19"/>
        <v/>
      </c>
      <c r="I80" s="149">
        <v>46</v>
      </c>
      <c r="J80" s="157">
        <f t="shared" si="31"/>
        <v>331610</v>
      </c>
      <c r="K80" s="131">
        <f t="shared" si="32"/>
        <v>330030</v>
      </c>
      <c r="L80" s="131">
        <f>IF($E80="","",INDEX('3.サラリースケール'!$R$5:$BH$38,MATCH($E80,'3.サラリースケール'!$R$5:$R$38,0),MATCH($I80,'3.サラリースケール'!$R$5:$BH$5,0)))</f>
        <v>328450</v>
      </c>
      <c r="M80" s="131">
        <f t="shared" si="33"/>
        <v>326870</v>
      </c>
      <c r="N80" s="368">
        <f t="shared" si="34"/>
        <v>325290</v>
      </c>
      <c r="O80" s="157">
        <f t="shared" si="35"/>
        <v>0</v>
      </c>
      <c r="P80" s="368">
        <f t="shared" si="20"/>
        <v>1580</v>
      </c>
      <c r="Q80" s="158">
        <f>IF($L80="","",VLOOKUP($E80,'6.モデル年俸表の作成'!$C$7:$F$48,4,0))</f>
        <v>0</v>
      </c>
      <c r="R80" s="159">
        <f>IF($E80="","",IF($G80="","",VLOOKUP($E80,'5.手当・賞与配分・洗い替え方式'!$C$7:$L$48,8,0)))</f>
        <v>0.1</v>
      </c>
      <c r="S80" s="160">
        <f t="shared" si="36"/>
        <v>33170</v>
      </c>
      <c r="T80" s="160">
        <f t="shared" si="37"/>
        <v>33010</v>
      </c>
      <c r="U80" s="160">
        <f t="shared" si="46"/>
        <v>32850</v>
      </c>
      <c r="V80" s="160">
        <f t="shared" si="39"/>
        <v>32690</v>
      </c>
      <c r="W80" s="160">
        <f t="shared" si="40"/>
        <v>32530</v>
      </c>
      <c r="X80" s="164">
        <f t="shared" si="21"/>
        <v>13</v>
      </c>
      <c r="Y80" s="162">
        <f t="shared" si="45"/>
        <v>364780</v>
      </c>
      <c r="Z80" s="161">
        <f t="shared" si="22"/>
        <v>363040</v>
      </c>
      <c r="AA80" s="161">
        <f t="shared" si="23"/>
        <v>361300</v>
      </c>
      <c r="AB80" s="161">
        <f t="shared" si="24"/>
        <v>359560</v>
      </c>
      <c r="AC80" s="163">
        <f t="shared" si="47"/>
        <v>357820</v>
      </c>
      <c r="AD80" s="158">
        <f t="shared" si="42"/>
        <v>4335600</v>
      </c>
      <c r="AE80" s="165">
        <f>IF(J80="","",IF('5.手当・賞与配分・洗い替え方式'!$O$4=1,ROUNDUP((J80+$Q80)*$AH$4,-1),ROUNDUP(J80*$AH$4,-1)))</f>
        <v>663220</v>
      </c>
      <c r="AF80" s="154">
        <f>IF(K80="","",IF('5.手当・賞与配分・洗い替え方式'!$O$4=1,ROUNDUP((K80+$Q80)*$AH$4,-1),ROUNDUP(K80*$AH$4,-1)))</f>
        <v>660060</v>
      </c>
      <c r="AG80" s="154">
        <f>IF(L80="","",IF('5.手当・賞与配分・洗い替え方式'!$O$4=1,ROUNDUP((L80+$Q80)*$AH$4,-1),ROUNDUP(L80*$AH$4,-1)))</f>
        <v>656900</v>
      </c>
      <c r="AH80" s="154">
        <f>IF(M80="","",IF('5.手当・賞与配分・洗い替え方式'!$O$4=1,ROUNDUP((M80+$Q80)*$AH$4,-1),ROUNDUP(M80*$AH$4,-1)))</f>
        <v>653740</v>
      </c>
      <c r="AI80" s="166">
        <f>IF(N80="","",IF('5.手当・賞与配分・洗い替え方式'!$O$4=1,ROUNDUP((N80+$Q80)*$AH$4,-1),ROUNDUP(N80*$AH$4,-1)))</f>
        <v>650580</v>
      </c>
      <c r="AJ80" s="165">
        <f>IF(J80="","",IF('5.手当・賞与配分・洗い替え方式'!$O$4=1,ROUNDUP((J80+$Q80)*$AM$4,-1),ROUNDUP(J80*$AM$4,-1)))</f>
        <v>829030</v>
      </c>
      <c r="AK80" s="154">
        <f>IF(K80="","",IF('5.手当・賞与配分・洗い替え方式'!$O$4=1,ROUNDUP((K80+$Q80)*$AM$4,-1),ROUNDUP(K80*$AM$4,-1)))</f>
        <v>825080</v>
      </c>
      <c r="AL80" s="154">
        <f>IF(L80="","",IF('5.手当・賞与配分・洗い替え方式'!$O$4=1,ROUNDUP((L80+$Q80)*$AM$4,-1),ROUNDUP(L80*$AM$4,-1)))</f>
        <v>821130</v>
      </c>
      <c r="AM80" s="154">
        <f>IF(M80="","",IF('5.手当・賞与配分・洗い替え方式'!$O$4=1,ROUNDUP((M80+$Q80)*$AM$4,-1),ROUNDUP(M80*$AM$4,-1)))</f>
        <v>817180</v>
      </c>
      <c r="AN80" s="166">
        <f>IF(N80="","",IF('5.手当・賞与配分・洗い替え方式'!$O$4=1,ROUNDUP((N80+$Q80)*$AM$4,-1),ROUNDUP(N80*$AM$4,-1)))</f>
        <v>813230</v>
      </c>
      <c r="AO80" s="369">
        <f t="shared" si="43"/>
        <v>5869610</v>
      </c>
      <c r="AP80" s="77">
        <f t="shared" si="44"/>
        <v>5841620</v>
      </c>
      <c r="AQ80" s="77">
        <f t="shared" si="27"/>
        <v>5813630</v>
      </c>
      <c r="AR80" s="77">
        <f t="shared" si="28"/>
        <v>5785640</v>
      </c>
      <c r="AS80" s="164">
        <f t="shared" si="29"/>
        <v>5757650</v>
      </c>
    </row>
    <row r="81" spans="5:45" ht="18" customHeight="1">
      <c r="E81" s="148" t="str">
        <f t="shared" si="30"/>
        <v>J-2</v>
      </c>
      <c r="F81" s="167">
        <f t="shared" si="17"/>
        <v>27</v>
      </c>
      <c r="G81" s="105">
        <f t="shared" si="18"/>
        <v>27</v>
      </c>
      <c r="H81" s="105" t="str">
        <f t="shared" si="19"/>
        <v/>
      </c>
      <c r="I81" s="149">
        <v>47</v>
      </c>
      <c r="J81" s="157">
        <f t="shared" si="31"/>
        <v>331610</v>
      </c>
      <c r="K81" s="131">
        <f t="shared" si="32"/>
        <v>330030</v>
      </c>
      <c r="L81" s="131">
        <f>IF($E81="","",INDEX('3.サラリースケール'!$R$5:$BH$38,MATCH($E81,'3.サラリースケール'!$R$5:$R$38,0),MATCH($I81,'3.サラリースケール'!$R$5:$BH$5,0)))</f>
        <v>328450</v>
      </c>
      <c r="M81" s="131">
        <f t="shared" si="33"/>
        <v>326870</v>
      </c>
      <c r="N81" s="368">
        <f t="shared" si="34"/>
        <v>325290</v>
      </c>
      <c r="O81" s="157">
        <f t="shared" si="35"/>
        <v>0</v>
      </c>
      <c r="P81" s="368">
        <f t="shared" si="20"/>
        <v>1580</v>
      </c>
      <c r="Q81" s="158">
        <f>IF($L81="","",VLOOKUP($E81,'6.モデル年俸表の作成'!$C$7:$F$48,4,0))</f>
        <v>0</v>
      </c>
      <c r="R81" s="159">
        <f>IF($E81="","",IF($G81="","",VLOOKUP($E81,'5.手当・賞与配分・洗い替え方式'!$C$7:$L$48,8,0)))</f>
        <v>0.1</v>
      </c>
      <c r="S81" s="160">
        <f t="shared" si="36"/>
        <v>33170</v>
      </c>
      <c r="T81" s="160">
        <f t="shared" si="37"/>
        <v>33010</v>
      </c>
      <c r="U81" s="160">
        <f t="shared" si="46"/>
        <v>32850</v>
      </c>
      <c r="V81" s="160">
        <f t="shared" si="39"/>
        <v>32690</v>
      </c>
      <c r="W81" s="160">
        <f t="shared" si="40"/>
        <v>32530</v>
      </c>
      <c r="X81" s="164">
        <f t="shared" si="21"/>
        <v>13</v>
      </c>
      <c r="Y81" s="162">
        <f t="shared" si="45"/>
        <v>364780</v>
      </c>
      <c r="Z81" s="161">
        <f t="shared" si="22"/>
        <v>363040</v>
      </c>
      <c r="AA81" s="161">
        <f t="shared" si="23"/>
        <v>361300</v>
      </c>
      <c r="AB81" s="161">
        <f t="shared" si="24"/>
        <v>359560</v>
      </c>
      <c r="AC81" s="163">
        <f t="shared" si="47"/>
        <v>357820</v>
      </c>
      <c r="AD81" s="158">
        <f t="shared" si="42"/>
        <v>4335600</v>
      </c>
      <c r="AE81" s="165">
        <f>IF(J81="","",IF('5.手当・賞与配分・洗い替え方式'!$O$4=1,ROUNDUP((J81+$Q81)*$AH$4,-1),ROUNDUP(J81*$AH$4,-1)))</f>
        <v>663220</v>
      </c>
      <c r="AF81" s="154">
        <f>IF(K81="","",IF('5.手当・賞与配分・洗い替え方式'!$O$4=1,ROUNDUP((K81+$Q81)*$AH$4,-1),ROUNDUP(K81*$AH$4,-1)))</f>
        <v>660060</v>
      </c>
      <c r="AG81" s="154">
        <f>IF(L81="","",IF('5.手当・賞与配分・洗い替え方式'!$O$4=1,ROUNDUP((L81+$Q81)*$AH$4,-1),ROUNDUP(L81*$AH$4,-1)))</f>
        <v>656900</v>
      </c>
      <c r="AH81" s="154">
        <f>IF(M81="","",IF('5.手当・賞与配分・洗い替え方式'!$O$4=1,ROUNDUP((M81+$Q81)*$AH$4,-1),ROUNDUP(M81*$AH$4,-1)))</f>
        <v>653740</v>
      </c>
      <c r="AI81" s="166">
        <f>IF(N81="","",IF('5.手当・賞与配分・洗い替え方式'!$O$4=1,ROUNDUP((N81+$Q81)*$AH$4,-1),ROUNDUP(N81*$AH$4,-1)))</f>
        <v>650580</v>
      </c>
      <c r="AJ81" s="165">
        <f>IF(J81="","",IF('5.手当・賞与配分・洗い替え方式'!$O$4=1,ROUNDUP((J81+$Q81)*$AM$4,-1),ROUNDUP(J81*$AM$4,-1)))</f>
        <v>829030</v>
      </c>
      <c r="AK81" s="154">
        <f>IF(K81="","",IF('5.手当・賞与配分・洗い替え方式'!$O$4=1,ROUNDUP((K81+$Q81)*$AM$4,-1),ROUNDUP(K81*$AM$4,-1)))</f>
        <v>825080</v>
      </c>
      <c r="AL81" s="154">
        <f>IF(L81="","",IF('5.手当・賞与配分・洗い替え方式'!$O$4=1,ROUNDUP((L81+$Q81)*$AM$4,-1),ROUNDUP(L81*$AM$4,-1)))</f>
        <v>821130</v>
      </c>
      <c r="AM81" s="154">
        <f>IF(M81="","",IF('5.手当・賞与配分・洗い替え方式'!$O$4=1,ROUNDUP((M81+$Q81)*$AM$4,-1),ROUNDUP(M81*$AM$4,-1)))</f>
        <v>817180</v>
      </c>
      <c r="AN81" s="166">
        <f>IF(N81="","",IF('5.手当・賞与配分・洗い替え方式'!$O$4=1,ROUNDUP((N81+$Q81)*$AM$4,-1),ROUNDUP(N81*$AM$4,-1)))</f>
        <v>813230</v>
      </c>
      <c r="AO81" s="369">
        <f t="shared" si="43"/>
        <v>5869610</v>
      </c>
      <c r="AP81" s="77">
        <f t="shared" si="44"/>
        <v>5841620</v>
      </c>
      <c r="AQ81" s="77">
        <f t="shared" si="27"/>
        <v>5813630</v>
      </c>
      <c r="AR81" s="77">
        <f t="shared" si="28"/>
        <v>5785640</v>
      </c>
      <c r="AS81" s="164">
        <f t="shared" si="29"/>
        <v>5757650</v>
      </c>
    </row>
    <row r="82" spans="5:45" ht="18" customHeight="1">
      <c r="E82" s="148" t="str">
        <f t="shared" si="30"/>
        <v>J-2</v>
      </c>
      <c r="F82" s="167">
        <f t="shared" si="17"/>
        <v>27</v>
      </c>
      <c r="G82" s="105">
        <f t="shared" si="18"/>
        <v>27</v>
      </c>
      <c r="H82" s="105" t="str">
        <f t="shared" si="19"/>
        <v/>
      </c>
      <c r="I82" s="149">
        <v>48</v>
      </c>
      <c r="J82" s="157">
        <f t="shared" si="31"/>
        <v>331610</v>
      </c>
      <c r="K82" s="131">
        <f t="shared" si="32"/>
        <v>330030</v>
      </c>
      <c r="L82" s="131">
        <f>IF($E82="","",INDEX('3.サラリースケール'!$R$5:$BH$38,MATCH($E82,'3.サラリースケール'!$R$5:$R$38,0),MATCH($I82,'3.サラリースケール'!$R$5:$BH$5,0)))</f>
        <v>328450</v>
      </c>
      <c r="M82" s="131">
        <f t="shared" si="33"/>
        <v>326870</v>
      </c>
      <c r="N82" s="368">
        <f t="shared" si="34"/>
        <v>325290</v>
      </c>
      <c r="O82" s="157">
        <f t="shared" si="35"/>
        <v>0</v>
      </c>
      <c r="P82" s="368">
        <f t="shared" si="20"/>
        <v>1580</v>
      </c>
      <c r="Q82" s="158">
        <f>IF($L82="","",VLOOKUP($E82,'6.モデル年俸表の作成'!$C$7:$F$48,4,0))</f>
        <v>0</v>
      </c>
      <c r="R82" s="159">
        <f>IF($E82="","",IF($G82="","",VLOOKUP($E82,'5.手当・賞与配分・洗い替え方式'!$C$7:$L$48,8,0)))</f>
        <v>0.1</v>
      </c>
      <c r="S82" s="160">
        <f t="shared" si="36"/>
        <v>33170</v>
      </c>
      <c r="T82" s="160">
        <f t="shared" si="37"/>
        <v>33010</v>
      </c>
      <c r="U82" s="160">
        <f t="shared" si="46"/>
        <v>32850</v>
      </c>
      <c r="V82" s="160">
        <f t="shared" si="39"/>
        <v>32690</v>
      </c>
      <c r="W82" s="160">
        <f t="shared" si="40"/>
        <v>32530</v>
      </c>
      <c r="X82" s="164">
        <f t="shared" si="21"/>
        <v>13</v>
      </c>
      <c r="Y82" s="162">
        <f t="shared" si="45"/>
        <v>364780</v>
      </c>
      <c r="Z82" s="161">
        <f t="shared" si="22"/>
        <v>363040</v>
      </c>
      <c r="AA82" s="161">
        <f t="shared" si="23"/>
        <v>361300</v>
      </c>
      <c r="AB82" s="161">
        <f t="shared" si="24"/>
        <v>359560</v>
      </c>
      <c r="AC82" s="163">
        <f t="shared" si="47"/>
        <v>357820</v>
      </c>
      <c r="AD82" s="158">
        <f t="shared" si="42"/>
        <v>4335600</v>
      </c>
      <c r="AE82" s="165">
        <f>IF(J82="","",IF('5.手当・賞与配分・洗い替え方式'!$O$4=1,ROUNDUP((J82+$Q82)*$AH$4,-1),ROUNDUP(J82*$AH$4,-1)))</f>
        <v>663220</v>
      </c>
      <c r="AF82" s="154">
        <f>IF(K82="","",IF('5.手当・賞与配分・洗い替え方式'!$O$4=1,ROUNDUP((K82+$Q82)*$AH$4,-1),ROUNDUP(K82*$AH$4,-1)))</f>
        <v>660060</v>
      </c>
      <c r="AG82" s="154">
        <f>IF(L82="","",IF('5.手当・賞与配分・洗い替え方式'!$O$4=1,ROUNDUP((L82+$Q82)*$AH$4,-1),ROUNDUP(L82*$AH$4,-1)))</f>
        <v>656900</v>
      </c>
      <c r="AH82" s="154">
        <f>IF(M82="","",IF('5.手当・賞与配分・洗い替え方式'!$O$4=1,ROUNDUP((M82+$Q82)*$AH$4,-1),ROUNDUP(M82*$AH$4,-1)))</f>
        <v>653740</v>
      </c>
      <c r="AI82" s="166">
        <f>IF(N82="","",IF('5.手当・賞与配分・洗い替え方式'!$O$4=1,ROUNDUP((N82+$Q82)*$AH$4,-1),ROUNDUP(N82*$AH$4,-1)))</f>
        <v>650580</v>
      </c>
      <c r="AJ82" s="165">
        <f>IF(J82="","",IF('5.手当・賞与配分・洗い替え方式'!$O$4=1,ROUNDUP((J82+$Q82)*$AM$4,-1),ROUNDUP(J82*$AM$4,-1)))</f>
        <v>829030</v>
      </c>
      <c r="AK82" s="154">
        <f>IF(K82="","",IF('5.手当・賞与配分・洗い替え方式'!$O$4=1,ROUNDUP((K82+$Q82)*$AM$4,-1),ROUNDUP(K82*$AM$4,-1)))</f>
        <v>825080</v>
      </c>
      <c r="AL82" s="154">
        <f>IF(L82="","",IF('5.手当・賞与配分・洗い替え方式'!$O$4=1,ROUNDUP((L82+$Q82)*$AM$4,-1),ROUNDUP(L82*$AM$4,-1)))</f>
        <v>821130</v>
      </c>
      <c r="AM82" s="154">
        <f>IF(M82="","",IF('5.手当・賞与配分・洗い替え方式'!$O$4=1,ROUNDUP((M82+$Q82)*$AM$4,-1),ROUNDUP(M82*$AM$4,-1)))</f>
        <v>817180</v>
      </c>
      <c r="AN82" s="166">
        <f>IF(N82="","",IF('5.手当・賞与配分・洗い替え方式'!$O$4=1,ROUNDUP((N82+$Q82)*$AM$4,-1),ROUNDUP(N82*$AM$4,-1)))</f>
        <v>813230</v>
      </c>
      <c r="AO82" s="369">
        <f t="shared" si="43"/>
        <v>5869610</v>
      </c>
      <c r="AP82" s="77">
        <f t="shared" si="44"/>
        <v>5841620</v>
      </c>
      <c r="AQ82" s="77">
        <f t="shared" si="27"/>
        <v>5813630</v>
      </c>
      <c r="AR82" s="77">
        <f t="shared" si="28"/>
        <v>5785640</v>
      </c>
      <c r="AS82" s="164">
        <f t="shared" si="29"/>
        <v>5757650</v>
      </c>
    </row>
    <row r="83" spans="5:45" ht="18" customHeight="1">
      <c r="E83" s="148" t="str">
        <f t="shared" si="30"/>
        <v>J-2</v>
      </c>
      <c r="F83" s="167">
        <f t="shared" si="17"/>
        <v>27</v>
      </c>
      <c r="G83" s="105">
        <f t="shared" si="18"/>
        <v>27</v>
      </c>
      <c r="H83" s="105" t="str">
        <f t="shared" si="19"/>
        <v/>
      </c>
      <c r="I83" s="149">
        <v>49</v>
      </c>
      <c r="J83" s="157">
        <f t="shared" si="31"/>
        <v>331610</v>
      </c>
      <c r="K83" s="131">
        <f t="shared" si="32"/>
        <v>330030</v>
      </c>
      <c r="L83" s="131">
        <f>IF($E83="","",INDEX('3.サラリースケール'!$R$5:$BH$38,MATCH($E83,'3.サラリースケール'!$R$5:$R$38,0),MATCH($I83,'3.サラリースケール'!$R$5:$BH$5,0)))</f>
        <v>328450</v>
      </c>
      <c r="M83" s="131">
        <f t="shared" si="33"/>
        <v>326870</v>
      </c>
      <c r="N83" s="368">
        <f t="shared" si="34"/>
        <v>325290</v>
      </c>
      <c r="O83" s="157">
        <f t="shared" si="35"/>
        <v>0</v>
      </c>
      <c r="P83" s="368">
        <f t="shared" si="20"/>
        <v>1580</v>
      </c>
      <c r="Q83" s="158">
        <f>IF($L83="","",VLOOKUP($E83,'6.モデル年俸表の作成'!$C$7:$F$48,4,0))</f>
        <v>0</v>
      </c>
      <c r="R83" s="159">
        <f>IF($E83="","",IF($G83="","",VLOOKUP($E83,'5.手当・賞与配分・洗い替え方式'!$C$7:$L$48,8,0)))</f>
        <v>0.1</v>
      </c>
      <c r="S83" s="160">
        <f t="shared" si="36"/>
        <v>33170</v>
      </c>
      <c r="T83" s="160">
        <f t="shared" si="37"/>
        <v>33010</v>
      </c>
      <c r="U83" s="160">
        <f t="shared" si="46"/>
        <v>32850</v>
      </c>
      <c r="V83" s="160">
        <f t="shared" si="39"/>
        <v>32690</v>
      </c>
      <c r="W83" s="160">
        <f t="shared" si="40"/>
        <v>32530</v>
      </c>
      <c r="X83" s="164">
        <f t="shared" si="21"/>
        <v>13</v>
      </c>
      <c r="Y83" s="162">
        <f t="shared" si="45"/>
        <v>364780</v>
      </c>
      <c r="Z83" s="161">
        <f t="shared" si="22"/>
        <v>363040</v>
      </c>
      <c r="AA83" s="161">
        <f t="shared" si="23"/>
        <v>361300</v>
      </c>
      <c r="AB83" s="161">
        <f t="shared" si="24"/>
        <v>359560</v>
      </c>
      <c r="AC83" s="163">
        <f t="shared" si="47"/>
        <v>357820</v>
      </c>
      <c r="AD83" s="158">
        <f t="shared" si="42"/>
        <v>4335600</v>
      </c>
      <c r="AE83" s="165">
        <f>IF(J83="","",IF('5.手当・賞与配分・洗い替え方式'!$O$4=1,ROUNDUP((J83+$Q83)*$AH$4,-1),ROUNDUP(J83*$AH$4,-1)))</f>
        <v>663220</v>
      </c>
      <c r="AF83" s="154">
        <f>IF(K83="","",IF('5.手当・賞与配分・洗い替え方式'!$O$4=1,ROUNDUP((K83+$Q83)*$AH$4,-1),ROUNDUP(K83*$AH$4,-1)))</f>
        <v>660060</v>
      </c>
      <c r="AG83" s="154">
        <f>IF(L83="","",IF('5.手当・賞与配分・洗い替え方式'!$O$4=1,ROUNDUP((L83+$Q83)*$AH$4,-1),ROUNDUP(L83*$AH$4,-1)))</f>
        <v>656900</v>
      </c>
      <c r="AH83" s="154">
        <f>IF(M83="","",IF('5.手当・賞与配分・洗い替え方式'!$O$4=1,ROUNDUP((M83+$Q83)*$AH$4,-1),ROUNDUP(M83*$AH$4,-1)))</f>
        <v>653740</v>
      </c>
      <c r="AI83" s="166">
        <f>IF(N83="","",IF('5.手当・賞与配分・洗い替え方式'!$O$4=1,ROUNDUP((N83+$Q83)*$AH$4,-1),ROUNDUP(N83*$AH$4,-1)))</f>
        <v>650580</v>
      </c>
      <c r="AJ83" s="165">
        <f>IF(J83="","",IF('5.手当・賞与配分・洗い替え方式'!$O$4=1,ROUNDUP((J83+$Q83)*$AM$4,-1),ROUNDUP(J83*$AM$4,-1)))</f>
        <v>829030</v>
      </c>
      <c r="AK83" s="154">
        <f>IF(K83="","",IF('5.手当・賞与配分・洗い替え方式'!$O$4=1,ROUNDUP((K83+$Q83)*$AM$4,-1),ROUNDUP(K83*$AM$4,-1)))</f>
        <v>825080</v>
      </c>
      <c r="AL83" s="154">
        <f>IF(L83="","",IF('5.手当・賞与配分・洗い替え方式'!$O$4=1,ROUNDUP((L83+$Q83)*$AM$4,-1),ROUNDUP(L83*$AM$4,-1)))</f>
        <v>821130</v>
      </c>
      <c r="AM83" s="154">
        <f>IF(M83="","",IF('5.手当・賞与配分・洗い替え方式'!$O$4=1,ROUNDUP((M83+$Q83)*$AM$4,-1),ROUNDUP(M83*$AM$4,-1)))</f>
        <v>817180</v>
      </c>
      <c r="AN83" s="166">
        <f>IF(N83="","",IF('5.手当・賞与配分・洗い替え方式'!$O$4=1,ROUNDUP((N83+$Q83)*$AM$4,-1),ROUNDUP(N83*$AM$4,-1)))</f>
        <v>813230</v>
      </c>
      <c r="AO83" s="369">
        <f t="shared" si="43"/>
        <v>5869610</v>
      </c>
      <c r="AP83" s="77">
        <f t="shared" si="44"/>
        <v>5841620</v>
      </c>
      <c r="AQ83" s="77">
        <f t="shared" si="27"/>
        <v>5813630</v>
      </c>
      <c r="AR83" s="77">
        <f t="shared" si="28"/>
        <v>5785640</v>
      </c>
      <c r="AS83" s="164">
        <f t="shared" si="29"/>
        <v>5757650</v>
      </c>
    </row>
    <row r="84" spans="5:45" ht="18" customHeight="1">
      <c r="E84" s="148" t="str">
        <f t="shared" si="30"/>
        <v>J-2</v>
      </c>
      <c r="F84" s="167">
        <f t="shared" si="17"/>
        <v>27</v>
      </c>
      <c r="G84" s="105">
        <f t="shared" si="18"/>
        <v>27</v>
      </c>
      <c r="H84" s="105" t="str">
        <f t="shared" si="19"/>
        <v/>
      </c>
      <c r="I84" s="149">
        <v>50</v>
      </c>
      <c r="J84" s="157">
        <f t="shared" si="31"/>
        <v>331610</v>
      </c>
      <c r="K84" s="131">
        <f t="shared" si="32"/>
        <v>330030</v>
      </c>
      <c r="L84" s="131">
        <f>IF($E84="","",INDEX('3.サラリースケール'!$R$5:$BH$38,MATCH($E84,'3.サラリースケール'!$R$5:$R$38,0),MATCH($I84,'3.サラリースケール'!$R$5:$BH$5,0)))</f>
        <v>328450</v>
      </c>
      <c r="M84" s="131">
        <f t="shared" si="33"/>
        <v>326870</v>
      </c>
      <c r="N84" s="368">
        <f t="shared" si="34"/>
        <v>325290</v>
      </c>
      <c r="O84" s="157">
        <f t="shared" si="35"/>
        <v>0</v>
      </c>
      <c r="P84" s="368">
        <f t="shared" si="20"/>
        <v>1580</v>
      </c>
      <c r="Q84" s="158">
        <f>IF($L84="","",VLOOKUP($E84,'6.モデル年俸表の作成'!$C$7:$F$48,4,0))</f>
        <v>0</v>
      </c>
      <c r="R84" s="159">
        <f>IF($E84="","",IF($G84="","",VLOOKUP($E84,'5.手当・賞与配分・洗い替え方式'!$C$7:$L$48,8,0)))</f>
        <v>0.1</v>
      </c>
      <c r="S84" s="160">
        <f t="shared" si="36"/>
        <v>33170</v>
      </c>
      <c r="T84" s="160">
        <f t="shared" si="37"/>
        <v>33010</v>
      </c>
      <c r="U84" s="160">
        <f t="shared" si="46"/>
        <v>32850</v>
      </c>
      <c r="V84" s="160">
        <f t="shared" si="39"/>
        <v>32690</v>
      </c>
      <c r="W84" s="160">
        <f t="shared" si="40"/>
        <v>32530</v>
      </c>
      <c r="X84" s="164">
        <f t="shared" si="21"/>
        <v>13</v>
      </c>
      <c r="Y84" s="162">
        <f t="shared" si="45"/>
        <v>364780</v>
      </c>
      <c r="Z84" s="161">
        <f t="shared" si="22"/>
        <v>363040</v>
      </c>
      <c r="AA84" s="161">
        <f t="shared" si="23"/>
        <v>361300</v>
      </c>
      <c r="AB84" s="161">
        <f t="shared" si="24"/>
        <v>359560</v>
      </c>
      <c r="AC84" s="163">
        <f t="shared" si="47"/>
        <v>357820</v>
      </c>
      <c r="AD84" s="158">
        <f t="shared" si="42"/>
        <v>4335600</v>
      </c>
      <c r="AE84" s="165">
        <f>IF(J84="","",IF('5.手当・賞与配分・洗い替え方式'!$O$4=1,ROUNDUP((J84+$Q84)*$AH$4,-1),ROUNDUP(J84*$AH$4,-1)))</f>
        <v>663220</v>
      </c>
      <c r="AF84" s="154">
        <f>IF(K84="","",IF('5.手当・賞与配分・洗い替え方式'!$O$4=1,ROUNDUP((K84+$Q84)*$AH$4,-1),ROUNDUP(K84*$AH$4,-1)))</f>
        <v>660060</v>
      </c>
      <c r="AG84" s="154">
        <f>IF(L84="","",IF('5.手当・賞与配分・洗い替え方式'!$O$4=1,ROUNDUP((L84+$Q84)*$AH$4,-1),ROUNDUP(L84*$AH$4,-1)))</f>
        <v>656900</v>
      </c>
      <c r="AH84" s="154">
        <f>IF(M84="","",IF('5.手当・賞与配分・洗い替え方式'!$O$4=1,ROUNDUP((M84+$Q84)*$AH$4,-1),ROUNDUP(M84*$AH$4,-1)))</f>
        <v>653740</v>
      </c>
      <c r="AI84" s="166">
        <f>IF(N84="","",IF('5.手当・賞与配分・洗い替え方式'!$O$4=1,ROUNDUP((N84+$Q84)*$AH$4,-1),ROUNDUP(N84*$AH$4,-1)))</f>
        <v>650580</v>
      </c>
      <c r="AJ84" s="165">
        <f>IF(J84="","",IF('5.手当・賞与配分・洗い替え方式'!$O$4=1,ROUNDUP((J84+$Q84)*$AM$4,-1),ROUNDUP(J84*$AM$4,-1)))</f>
        <v>829030</v>
      </c>
      <c r="AK84" s="154">
        <f>IF(K84="","",IF('5.手当・賞与配分・洗い替え方式'!$O$4=1,ROUNDUP((K84+$Q84)*$AM$4,-1),ROUNDUP(K84*$AM$4,-1)))</f>
        <v>825080</v>
      </c>
      <c r="AL84" s="154">
        <f>IF(L84="","",IF('5.手当・賞与配分・洗い替え方式'!$O$4=1,ROUNDUP((L84+$Q84)*$AM$4,-1),ROUNDUP(L84*$AM$4,-1)))</f>
        <v>821130</v>
      </c>
      <c r="AM84" s="154">
        <f>IF(M84="","",IF('5.手当・賞与配分・洗い替え方式'!$O$4=1,ROUNDUP((M84+$Q84)*$AM$4,-1),ROUNDUP(M84*$AM$4,-1)))</f>
        <v>817180</v>
      </c>
      <c r="AN84" s="166">
        <f>IF(N84="","",IF('5.手当・賞与配分・洗い替え方式'!$O$4=1,ROUNDUP((N84+$Q84)*$AM$4,-1),ROUNDUP(N84*$AM$4,-1)))</f>
        <v>813230</v>
      </c>
      <c r="AO84" s="369">
        <f t="shared" si="43"/>
        <v>5869610</v>
      </c>
      <c r="AP84" s="77">
        <f t="shared" si="44"/>
        <v>5841620</v>
      </c>
      <c r="AQ84" s="77">
        <f t="shared" si="27"/>
        <v>5813630</v>
      </c>
      <c r="AR84" s="77">
        <f t="shared" si="28"/>
        <v>5785640</v>
      </c>
      <c r="AS84" s="164">
        <f t="shared" si="29"/>
        <v>5757650</v>
      </c>
    </row>
    <row r="85" spans="5:45" ht="18" customHeight="1">
      <c r="E85" s="148" t="str">
        <f t="shared" si="30"/>
        <v>J-2</v>
      </c>
      <c r="F85" s="167">
        <f t="shared" si="17"/>
        <v>27</v>
      </c>
      <c r="G85" s="105">
        <f t="shared" si="18"/>
        <v>27</v>
      </c>
      <c r="H85" s="105" t="str">
        <f t="shared" si="19"/>
        <v/>
      </c>
      <c r="I85" s="149">
        <v>51</v>
      </c>
      <c r="J85" s="157">
        <f t="shared" si="31"/>
        <v>331610</v>
      </c>
      <c r="K85" s="131">
        <f t="shared" si="32"/>
        <v>330030</v>
      </c>
      <c r="L85" s="131">
        <f>IF($E85="","",INDEX('3.サラリースケール'!$R$5:$BH$38,MATCH($E85,'3.サラリースケール'!$R$5:$R$38,0),MATCH($I85,'3.サラリースケール'!$R$5:$BH$5,0)))</f>
        <v>328450</v>
      </c>
      <c r="M85" s="131">
        <f t="shared" si="33"/>
        <v>326870</v>
      </c>
      <c r="N85" s="368">
        <f t="shared" si="34"/>
        <v>325290</v>
      </c>
      <c r="O85" s="157">
        <f t="shared" si="35"/>
        <v>0</v>
      </c>
      <c r="P85" s="368">
        <f t="shared" si="20"/>
        <v>1580</v>
      </c>
      <c r="Q85" s="158">
        <f>IF($L85="","",VLOOKUP($E85,'6.モデル年俸表の作成'!$C$7:$F$48,4,0))</f>
        <v>0</v>
      </c>
      <c r="R85" s="159">
        <f>IF($E85="","",IF($G85="","",VLOOKUP($E85,'5.手当・賞与配分・洗い替え方式'!$C$7:$L$48,8,0)))</f>
        <v>0.1</v>
      </c>
      <c r="S85" s="160">
        <f t="shared" si="36"/>
        <v>33170</v>
      </c>
      <c r="T85" s="160">
        <f t="shared" si="37"/>
        <v>33010</v>
      </c>
      <c r="U85" s="160">
        <f t="shared" si="46"/>
        <v>32850</v>
      </c>
      <c r="V85" s="160">
        <f t="shared" si="39"/>
        <v>32690</v>
      </c>
      <c r="W85" s="160">
        <f t="shared" si="40"/>
        <v>32530</v>
      </c>
      <c r="X85" s="164">
        <f t="shared" si="21"/>
        <v>13</v>
      </c>
      <c r="Y85" s="162">
        <f t="shared" si="45"/>
        <v>364780</v>
      </c>
      <c r="Z85" s="161">
        <f t="shared" si="22"/>
        <v>363040</v>
      </c>
      <c r="AA85" s="161">
        <f t="shared" si="23"/>
        <v>361300</v>
      </c>
      <c r="AB85" s="161">
        <f t="shared" si="24"/>
        <v>359560</v>
      </c>
      <c r="AC85" s="163">
        <f t="shared" si="47"/>
        <v>357820</v>
      </c>
      <c r="AD85" s="158">
        <f t="shared" si="42"/>
        <v>4335600</v>
      </c>
      <c r="AE85" s="165">
        <f>IF(J85="","",IF('5.手当・賞与配分・洗い替え方式'!$O$4=1,ROUNDUP((J85+$Q85)*$AH$4,-1),ROUNDUP(J85*$AH$4,-1)))</f>
        <v>663220</v>
      </c>
      <c r="AF85" s="154">
        <f>IF(K85="","",IF('5.手当・賞与配分・洗い替え方式'!$O$4=1,ROUNDUP((K85+$Q85)*$AH$4,-1),ROUNDUP(K85*$AH$4,-1)))</f>
        <v>660060</v>
      </c>
      <c r="AG85" s="154">
        <f>IF(L85="","",IF('5.手当・賞与配分・洗い替え方式'!$O$4=1,ROUNDUP((L85+$Q85)*$AH$4,-1),ROUNDUP(L85*$AH$4,-1)))</f>
        <v>656900</v>
      </c>
      <c r="AH85" s="154">
        <f>IF(M85="","",IF('5.手当・賞与配分・洗い替え方式'!$O$4=1,ROUNDUP((M85+$Q85)*$AH$4,-1),ROUNDUP(M85*$AH$4,-1)))</f>
        <v>653740</v>
      </c>
      <c r="AI85" s="166">
        <f>IF(N85="","",IF('5.手当・賞与配分・洗い替え方式'!$O$4=1,ROUNDUP((N85+$Q85)*$AH$4,-1),ROUNDUP(N85*$AH$4,-1)))</f>
        <v>650580</v>
      </c>
      <c r="AJ85" s="165">
        <f>IF(J85="","",IF('5.手当・賞与配分・洗い替え方式'!$O$4=1,ROUNDUP((J85+$Q85)*$AM$4,-1),ROUNDUP(J85*$AM$4,-1)))</f>
        <v>829030</v>
      </c>
      <c r="AK85" s="154">
        <f>IF(K85="","",IF('5.手当・賞与配分・洗い替え方式'!$O$4=1,ROUNDUP((K85+$Q85)*$AM$4,-1),ROUNDUP(K85*$AM$4,-1)))</f>
        <v>825080</v>
      </c>
      <c r="AL85" s="154">
        <f>IF(L85="","",IF('5.手当・賞与配分・洗い替え方式'!$O$4=1,ROUNDUP((L85+$Q85)*$AM$4,-1),ROUNDUP(L85*$AM$4,-1)))</f>
        <v>821130</v>
      </c>
      <c r="AM85" s="154">
        <f>IF(M85="","",IF('5.手当・賞与配分・洗い替え方式'!$O$4=1,ROUNDUP((M85+$Q85)*$AM$4,-1),ROUNDUP(M85*$AM$4,-1)))</f>
        <v>817180</v>
      </c>
      <c r="AN85" s="166">
        <f>IF(N85="","",IF('5.手当・賞与配分・洗い替え方式'!$O$4=1,ROUNDUP((N85+$Q85)*$AM$4,-1),ROUNDUP(N85*$AM$4,-1)))</f>
        <v>813230</v>
      </c>
      <c r="AO85" s="369">
        <f t="shared" si="43"/>
        <v>5869610</v>
      </c>
      <c r="AP85" s="77">
        <f t="shared" si="44"/>
        <v>5841620</v>
      </c>
      <c r="AQ85" s="77">
        <f t="shared" si="27"/>
        <v>5813630</v>
      </c>
      <c r="AR85" s="77">
        <f t="shared" si="28"/>
        <v>5785640</v>
      </c>
      <c r="AS85" s="164">
        <f t="shared" si="29"/>
        <v>5757650</v>
      </c>
    </row>
    <row r="86" spans="5:45" ht="18" customHeight="1">
      <c r="E86" s="148" t="str">
        <f t="shared" si="30"/>
        <v>J-2</v>
      </c>
      <c r="F86" s="167">
        <f t="shared" si="17"/>
        <v>27</v>
      </c>
      <c r="G86" s="105">
        <f t="shared" si="18"/>
        <v>27</v>
      </c>
      <c r="H86" s="105" t="str">
        <f t="shared" si="19"/>
        <v/>
      </c>
      <c r="I86" s="149">
        <v>52</v>
      </c>
      <c r="J86" s="157">
        <f t="shared" si="31"/>
        <v>331610</v>
      </c>
      <c r="K86" s="131">
        <f t="shared" si="32"/>
        <v>330030</v>
      </c>
      <c r="L86" s="131">
        <f>IF($E86="","",INDEX('3.サラリースケール'!$R$5:$BH$38,MATCH($E86,'3.サラリースケール'!$R$5:$R$38,0),MATCH($I86,'3.サラリースケール'!$R$5:$BH$5,0)))</f>
        <v>328450</v>
      </c>
      <c r="M86" s="131">
        <f t="shared" si="33"/>
        <v>326870</v>
      </c>
      <c r="N86" s="368">
        <f t="shared" si="34"/>
        <v>325290</v>
      </c>
      <c r="O86" s="157">
        <f t="shared" si="35"/>
        <v>0</v>
      </c>
      <c r="P86" s="368">
        <f t="shared" si="20"/>
        <v>1580</v>
      </c>
      <c r="Q86" s="158">
        <f>IF($L86="","",VLOOKUP($E86,'6.モデル年俸表の作成'!$C$7:$F$48,4,0))</f>
        <v>0</v>
      </c>
      <c r="R86" s="159">
        <f>IF($E86="","",IF($G86="","",VLOOKUP($E86,'5.手当・賞与配分・洗い替え方式'!$C$7:$L$48,8,0)))</f>
        <v>0.1</v>
      </c>
      <c r="S86" s="160">
        <f t="shared" si="36"/>
        <v>33170</v>
      </c>
      <c r="T86" s="160">
        <f t="shared" si="37"/>
        <v>33010</v>
      </c>
      <c r="U86" s="160">
        <f t="shared" si="46"/>
        <v>32850</v>
      </c>
      <c r="V86" s="160">
        <f t="shared" si="39"/>
        <v>32690</v>
      </c>
      <c r="W86" s="160">
        <f t="shared" si="40"/>
        <v>32530</v>
      </c>
      <c r="X86" s="164">
        <f t="shared" si="21"/>
        <v>13</v>
      </c>
      <c r="Y86" s="162">
        <f t="shared" si="45"/>
        <v>364780</v>
      </c>
      <c r="Z86" s="161">
        <f t="shared" si="22"/>
        <v>363040</v>
      </c>
      <c r="AA86" s="161">
        <f t="shared" si="23"/>
        <v>361300</v>
      </c>
      <c r="AB86" s="161">
        <f t="shared" si="24"/>
        <v>359560</v>
      </c>
      <c r="AC86" s="163">
        <f t="shared" si="47"/>
        <v>357820</v>
      </c>
      <c r="AD86" s="158">
        <f t="shared" si="42"/>
        <v>4335600</v>
      </c>
      <c r="AE86" s="165">
        <f>IF(J86="","",IF('5.手当・賞与配分・洗い替え方式'!$O$4=1,ROUNDUP((J86+$Q86)*$AH$4,-1),ROUNDUP(J86*$AH$4,-1)))</f>
        <v>663220</v>
      </c>
      <c r="AF86" s="154">
        <f>IF(K86="","",IF('5.手当・賞与配分・洗い替え方式'!$O$4=1,ROUNDUP((K86+$Q86)*$AH$4,-1),ROUNDUP(K86*$AH$4,-1)))</f>
        <v>660060</v>
      </c>
      <c r="AG86" s="154">
        <f>IF(L86="","",IF('5.手当・賞与配分・洗い替え方式'!$O$4=1,ROUNDUP((L86+$Q86)*$AH$4,-1),ROUNDUP(L86*$AH$4,-1)))</f>
        <v>656900</v>
      </c>
      <c r="AH86" s="154">
        <f>IF(M86="","",IF('5.手当・賞与配分・洗い替え方式'!$O$4=1,ROUNDUP((M86+$Q86)*$AH$4,-1),ROUNDUP(M86*$AH$4,-1)))</f>
        <v>653740</v>
      </c>
      <c r="AI86" s="166">
        <f>IF(N86="","",IF('5.手当・賞与配分・洗い替え方式'!$O$4=1,ROUNDUP((N86+$Q86)*$AH$4,-1),ROUNDUP(N86*$AH$4,-1)))</f>
        <v>650580</v>
      </c>
      <c r="AJ86" s="165">
        <f>IF(J86="","",IF('5.手当・賞与配分・洗い替え方式'!$O$4=1,ROUNDUP((J86+$Q86)*$AM$4,-1),ROUNDUP(J86*$AM$4,-1)))</f>
        <v>829030</v>
      </c>
      <c r="AK86" s="154">
        <f>IF(K86="","",IF('5.手当・賞与配分・洗い替え方式'!$O$4=1,ROUNDUP((K86+$Q86)*$AM$4,-1),ROUNDUP(K86*$AM$4,-1)))</f>
        <v>825080</v>
      </c>
      <c r="AL86" s="154">
        <f>IF(L86="","",IF('5.手当・賞与配分・洗い替え方式'!$O$4=1,ROUNDUP((L86+$Q86)*$AM$4,-1),ROUNDUP(L86*$AM$4,-1)))</f>
        <v>821130</v>
      </c>
      <c r="AM86" s="154">
        <f>IF(M86="","",IF('5.手当・賞与配分・洗い替え方式'!$O$4=1,ROUNDUP((M86+$Q86)*$AM$4,-1),ROUNDUP(M86*$AM$4,-1)))</f>
        <v>817180</v>
      </c>
      <c r="AN86" s="166">
        <f>IF(N86="","",IF('5.手当・賞与配分・洗い替え方式'!$O$4=1,ROUNDUP((N86+$Q86)*$AM$4,-1),ROUNDUP(N86*$AM$4,-1)))</f>
        <v>813230</v>
      </c>
      <c r="AO86" s="369">
        <f t="shared" si="43"/>
        <v>5869610</v>
      </c>
      <c r="AP86" s="77">
        <f t="shared" si="44"/>
        <v>5841620</v>
      </c>
      <c r="AQ86" s="77">
        <f t="shared" si="27"/>
        <v>5813630</v>
      </c>
      <c r="AR86" s="77">
        <f t="shared" si="28"/>
        <v>5785640</v>
      </c>
      <c r="AS86" s="164">
        <f t="shared" si="29"/>
        <v>5757650</v>
      </c>
    </row>
    <row r="87" spans="5:45" ht="18" customHeight="1">
      <c r="E87" s="148" t="str">
        <f t="shared" si="30"/>
        <v>J-2</v>
      </c>
      <c r="F87" s="167">
        <f t="shared" si="17"/>
        <v>27</v>
      </c>
      <c r="G87" s="105">
        <f t="shared" si="18"/>
        <v>27</v>
      </c>
      <c r="H87" s="105" t="str">
        <f t="shared" si="19"/>
        <v/>
      </c>
      <c r="I87" s="149">
        <v>53</v>
      </c>
      <c r="J87" s="157">
        <f t="shared" si="31"/>
        <v>331610</v>
      </c>
      <c r="K87" s="131">
        <f t="shared" si="32"/>
        <v>330030</v>
      </c>
      <c r="L87" s="131">
        <f>IF($E87="","",INDEX('3.サラリースケール'!$R$5:$BH$38,MATCH($E87,'3.サラリースケール'!$R$5:$R$38,0),MATCH($I87,'3.サラリースケール'!$R$5:$BH$5,0)))</f>
        <v>328450</v>
      </c>
      <c r="M87" s="131">
        <f t="shared" si="33"/>
        <v>326870</v>
      </c>
      <c r="N87" s="368">
        <f t="shared" si="34"/>
        <v>325290</v>
      </c>
      <c r="O87" s="157">
        <f t="shared" si="35"/>
        <v>0</v>
      </c>
      <c r="P87" s="368">
        <f t="shared" si="20"/>
        <v>1580</v>
      </c>
      <c r="Q87" s="158">
        <f>IF($L87="","",VLOOKUP($E87,'6.モデル年俸表の作成'!$C$7:$F$48,4,0))</f>
        <v>0</v>
      </c>
      <c r="R87" s="159">
        <f>IF($E87="","",IF($G87="","",VLOOKUP($E87,'5.手当・賞与配分・洗い替え方式'!$C$7:$L$48,8,0)))</f>
        <v>0.1</v>
      </c>
      <c r="S87" s="160">
        <f t="shared" si="36"/>
        <v>33170</v>
      </c>
      <c r="T87" s="160">
        <f t="shared" si="37"/>
        <v>33010</v>
      </c>
      <c r="U87" s="160">
        <f t="shared" si="46"/>
        <v>32850</v>
      </c>
      <c r="V87" s="160">
        <f t="shared" si="39"/>
        <v>32690</v>
      </c>
      <c r="W87" s="160">
        <f t="shared" si="40"/>
        <v>32530</v>
      </c>
      <c r="X87" s="164">
        <f t="shared" si="21"/>
        <v>13</v>
      </c>
      <c r="Y87" s="162">
        <f t="shared" si="45"/>
        <v>364780</v>
      </c>
      <c r="Z87" s="161">
        <f t="shared" si="22"/>
        <v>363040</v>
      </c>
      <c r="AA87" s="161">
        <f t="shared" si="23"/>
        <v>361300</v>
      </c>
      <c r="AB87" s="161">
        <f t="shared" si="24"/>
        <v>359560</v>
      </c>
      <c r="AC87" s="163">
        <f t="shared" si="47"/>
        <v>357820</v>
      </c>
      <c r="AD87" s="158">
        <f t="shared" si="42"/>
        <v>4335600</v>
      </c>
      <c r="AE87" s="165">
        <f>IF(J87="","",IF('5.手当・賞与配分・洗い替え方式'!$O$4=1,ROUNDUP((J87+$Q87)*$AH$4,-1),ROUNDUP(J87*$AH$4,-1)))</f>
        <v>663220</v>
      </c>
      <c r="AF87" s="154">
        <f>IF(K87="","",IF('5.手当・賞与配分・洗い替え方式'!$O$4=1,ROUNDUP((K87+$Q87)*$AH$4,-1),ROUNDUP(K87*$AH$4,-1)))</f>
        <v>660060</v>
      </c>
      <c r="AG87" s="154">
        <f>IF(L87="","",IF('5.手当・賞与配分・洗い替え方式'!$O$4=1,ROUNDUP((L87+$Q87)*$AH$4,-1),ROUNDUP(L87*$AH$4,-1)))</f>
        <v>656900</v>
      </c>
      <c r="AH87" s="154">
        <f>IF(M87="","",IF('5.手当・賞与配分・洗い替え方式'!$O$4=1,ROUNDUP((M87+$Q87)*$AH$4,-1),ROUNDUP(M87*$AH$4,-1)))</f>
        <v>653740</v>
      </c>
      <c r="AI87" s="166">
        <f>IF(N87="","",IF('5.手当・賞与配分・洗い替え方式'!$O$4=1,ROUNDUP((N87+$Q87)*$AH$4,-1),ROUNDUP(N87*$AH$4,-1)))</f>
        <v>650580</v>
      </c>
      <c r="AJ87" s="165">
        <f>IF(J87="","",IF('5.手当・賞与配分・洗い替え方式'!$O$4=1,ROUNDUP((J87+$Q87)*$AM$4,-1),ROUNDUP(J87*$AM$4,-1)))</f>
        <v>829030</v>
      </c>
      <c r="AK87" s="154">
        <f>IF(K87="","",IF('5.手当・賞与配分・洗い替え方式'!$O$4=1,ROUNDUP((K87+$Q87)*$AM$4,-1),ROUNDUP(K87*$AM$4,-1)))</f>
        <v>825080</v>
      </c>
      <c r="AL87" s="154">
        <f>IF(L87="","",IF('5.手当・賞与配分・洗い替え方式'!$O$4=1,ROUNDUP((L87+$Q87)*$AM$4,-1),ROUNDUP(L87*$AM$4,-1)))</f>
        <v>821130</v>
      </c>
      <c r="AM87" s="154">
        <f>IF(M87="","",IF('5.手当・賞与配分・洗い替え方式'!$O$4=1,ROUNDUP((M87+$Q87)*$AM$4,-1),ROUNDUP(M87*$AM$4,-1)))</f>
        <v>817180</v>
      </c>
      <c r="AN87" s="166">
        <f>IF(N87="","",IF('5.手当・賞与配分・洗い替え方式'!$O$4=1,ROUNDUP((N87+$Q87)*$AM$4,-1),ROUNDUP(N87*$AM$4,-1)))</f>
        <v>813230</v>
      </c>
      <c r="AO87" s="369">
        <f t="shared" si="43"/>
        <v>5869610</v>
      </c>
      <c r="AP87" s="77">
        <f t="shared" si="44"/>
        <v>5841620</v>
      </c>
      <c r="AQ87" s="77">
        <f t="shared" si="27"/>
        <v>5813630</v>
      </c>
      <c r="AR87" s="77">
        <f t="shared" si="28"/>
        <v>5785640</v>
      </c>
      <c r="AS87" s="164">
        <f t="shared" si="29"/>
        <v>5757650</v>
      </c>
    </row>
    <row r="88" spans="5:45" ht="18" customHeight="1">
      <c r="E88" s="148" t="str">
        <f t="shared" si="30"/>
        <v>J-2</v>
      </c>
      <c r="F88" s="167">
        <f t="shared" si="17"/>
        <v>27</v>
      </c>
      <c r="G88" s="105">
        <f t="shared" si="18"/>
        <v>27</v>
      </c>
      <c r="H88" s="105" t="str">
        <f t="shared" si="19"/>
        <v/>
      </c>
      <c r="I88" s="149">
        <v>54</v>
      </c>
      <c r="J88" s="157">
        <f t="shared" si="31"/>
        <v>331610</v>
      </c>
      <c r="K88" s="131">
        <f t="shared" si="32"/>
        <v>330030</v>
      </c>
      <c r="L88" s="131">
        <f>IF($E88="","",INDEX('3.サラリースケール'!$R$5:$BH$38,MATCH($E88,'3.サラリースケール'!$R$5:$R$38,0),MATCH($I88,'3.サラリースケール'!$R$5:$BH$5,0)))</f>
        <v>328450</v>
      </c>
      <c r="M88" s="131">
        <f t="shared" si="33"/>
        <v>326870</v>
      </c>
      <c r="N88" s="368">
        <f t="shared" si="34"/>
        <v>325290</v>
      </c>
      <c r="O88" s="157">
        <f t="shared" si="35"/>
        <v>0</v>
      </c>
      <c r="P88" s="368">
        <f t="shared" si="20"/>
        <v>1580</v>
      </c>
      <c r="Q88" s="158">
        <f>IF($L88="","",VLOOKUP($E88,'6.モデル年俸表の作成'!$C$7:$F$48,4,0))</f>
        <v>0</v>
      </c>
      <c r="R88" s="159">
        <f>IF($E88="","",IF($G88="","",VLOOKUP($E88,'5.手当・賞与配分・洗い替え方式'!$C$7:$L$48,8,0)))</f>
        <v>0.1</v>
      </c>
      <c r="S88" s="160">
        <f t="shared" si="36"/>
        <v>33170</v>
      </c>
      <c r="T88" s="160">
        <f t="shared" si="37"/>
        <v>33010</v>
      </c>
      <c r="U88" s="160">
        <f t="shared" si="46"/>
        <v>32850</v>
      </c>
      <c r="V88" s="160">
        <f t="shared" si="39"/>
        <v>32690</v>
      </c>
      <c r="W88" s="160">
        <f t="shared" si="40"/>
        <v>32530</v>
      </c>
      <c r="X88" s="164">
        <f t="shared" si="21"/>
        <v>13</v>
      </c>
      <c r="Y88" s="162">
        <f t="shared" si="45"/>
        <v>364780</v>
      </c>
      <c r="Z88" s="161">
        <f t="shared" si="22"/>
        <v>363040</v>
      </c>
      <c r="AA88" s="161">
        <f t="shared" si="23"/>
        <v>361300</v>
      </c>
      <c r="AB88" s="161">
        <f t="shared" si="24"/>
        <v>359560</v>
      </c>
      <c r="AC88" s="163">
        <f t="shared" si="47"/>
        <v>357820</v>
      </c>
      <c r="AD88" s="158">
        <f t="shared" si="42"/>
        <v>4335600</v>
      </c>
      <c r="AE88" s="165">
        <f>IF(J88="","",IF('5.手当・賞与配分・洗い替え方式'!$O$4=1,ROUNDUP((J88+$Q88)*$AH$4,-1),ROUNDUP(J88*$AH$4,-1)))</f>
        <v>663220</v>
      </c>
      <c r="AF88" s="154">
        <f>IF(K88="","",IF('5.手当・賞与配分・洗い替え方式'!$O$4=1,ROUNDUP((K88+$Q88)*$AH$4,-1),ROUNDUP(K88*$AH$4,-1)))</f>
        <v>660060</v>
      </c>
      <c r="AG88" s="154">
        <f>IF(L88="","",IF('5.手当・賞与配分・洗い替え方式'!$O$4=1,ROUNDUP((L88+$Q88)*$AH$4,-1),ROUNDUP(L88*$AH$4,-1)))</f>
        <v>656900</v>
      </c>
      <c r="AH88" s="154">
        <f>IF(M88="","",IF('5.手当・賞与配分・洗い替え方式'!$O$4=1,ROUNDUP((M88+$Q88)*$AH$4,-1),ROUNDUP(M88*$AH$4,-1)))</f>
        <v>653740</v>
      </c>
      <c r="AI88" s="166">
        <f>IF(N88="","",IF('5.手当・賞与配分・洗い替え方式'!$O$4=1,ROUNDUP((N88+$Q88)*$AH$4,-1),ROUNDUP(N88*$AH$4,-1)))</f>
        <v>650580</v>
      </c>
      <c r="AJ88" s="165">
        <f>IF(J88="","",IF('5.手当・賞与配分・洗い替え方式'!$O$4=1,ROUNDUP((J88+$Q88)*$AM$4,-1),ROUNDUP(J88*$AM$4,-1)))</f>
        <v>829030</v>
      </c>
      <c r="AK88" s="154">
        <f>IF(K88="","",IF('5.手当・賞与配分・洗い替え方式'!$O$4=1,ROUNDUP((K88+$Q88)*$AM$4,-1),ROUNDUP(K88*$AM$4,-1)))</f>
        <v>825080</v>
      </c>
      <c r="AL88" s="154">
        <f>IF(L88="","",IF('5.手当・賞与配分・洗い替え方式'!$O$4=1,ROUNDUP((L88+$Q88)*$AM$4,-1),ROUNDUP(L88*$AM$4,-1)))</f>
        <v>821130</v>
      </c>
      <c r="AM88" s="154">
        <f>IF(M88="","",IF('5.手当・賞与配分・洗い替え方式'!$O$4=1,ROUNDUP((M88+$Q88)*$AM$4,-1),ROUNDUP(M88*$AM$4,-1)))</f>
        <v>817180</v>
      </c>
      <c r="AN88" s="166">
        <f>IF(N88="","",IF('5.手当・賞与配分・洗い替え方式'!$O$4=1,ROUNDUP((N88+$Q88)*$AM$4,-1),ROUNDUP(N88*$AM$4,-1)))</f>
        <v>813230</v>
      </c>
      <c r="AO88" s="369">
        <f t="shared" si="43"/>
        <v>5869610</v>
      </c>
      <c r="AP88" s="77">
        <f t="shared" si="44"/>
        <v>5841620</v>
      </c>
      <c r="AQ88" s="77">
        <f t="shared" si="27"/>
        <v>5813630</v>
      </c>
      <c r="AR88" s="77">
        <f t="shared" si="28"/>
        <v>5785640</v>
      </c>
      <c r="AS88" s="164">
        <f t="shared" si="29"/>
        <v>5757650</v>
      </c>
    </row>
    <row r="89" spans="5:45" ht="18" customHeight="1">
      <c r="E89" s="148" t="str">
        <f t="shared" si="30"/>
        <v>J-2</v>
      </c>
      <c r="F89" s="167">
        <f t="shared" si="17"/>
        <v>27</v>
      </c>
      <c r="G89" s="105">
        <f t="shared" si="18"/>
        <v>27</v>
      </c>
      <c r="H89" s="105" t="str">
        <f t="shared" si="19"/>
        <v/>
      </c>
      <c r="I89" s="149">
        <v>55</v>
      </c>
      <c r="J89" s="157">
        <f t="shared" si="31"/>
        <v>331610</v>
      </c>
      <c r="K89" s="131">
        <f t="shared" si="32"/>
        <v>330030</v>
      </c>
      <c r="L89" s="131">
        <f>IF($E89="","",INDEX('3.サラリースケール'!$R$5:$BH$38,MATCH($E89,'3.サラリースケール'!$R$5:$R$38,0),MATCH($I89,'3.サラリースケール'!$R$5:$BH$5,0)))</f>
        <v>328450</v>
      </c>
      <c r="M89" s="131">
        <f t="shared" si="33"/>
        <v>326870</v>
      </c>
      <c r="N89" s="368">
        <f t="shared" si="34"/>
        <v>325290</v>
      </c>
      <c r="O89" s="157">
        <f t="shared" si="35"/>
        <v>0</v>
      </c>
      <c r="P89" s="368">
        <f t="shared" si="20"/>
        <v>1580</v>
      </c>
      <c r="Q89" s="158">
        <f>IF($L89="","",VLOOKUP($E89,'6.モデル年俸表の作成'!$C$7:$F$48,4,0))</f>
        <v>0</v>
      </c>
      <c r="R89" s="159">
        <f>IF($E89="","",IF($G89="","",VLOOKUP($E89,'5.手当・賞与配分・洗い替え方式'!$C$7:$L$48,8,0)))</f>
        <v>0.1</v>
      </c>
      <c r="S89" s="160">
        <f t="shared" si="36"/>
        <v>33170</v>
      </c>
      <c r="T89" s="160">
        <f t="shared" si="37"/>
        <v>33010</v>
      </c>
      <c r="U89" s="160">
        <f t="shared" si="46"/>
        <v>32850</v>
      </c>
      <c r="V89" s="160">
        <f t="shared" si="39"/>
        <v>32690</v>
      </c>
      <c r="W89" s="160">
        <f t="shared" si="40"/>
        <v>32530</v>
      </c>
      <c r="X89" s="164">
        <f t="shared" si="21"/>
        <v>13</v>
      </c>
      <c r="Y89" s="162">
        <f t="shared" si="45"/>
        <v>364780</v>
      </c>
      <c r="Z89" s="161">
        <f t="shared" si="22"/>
        <v>363040</v>
      </c>
      <c r="AA89" s="161">
        <f t="shared" si="23"/>
        <v>361300</v>
      </c>
      <c r="AB89" s="161">
        <f t="shared" si="24"/>
        <v>359560</v>
      </c>
      <c r="AC89" s="163">
        <f t="shared" si="47"/>
        <v>357820</v>
      </c>
      <c r="AD89" s="158">
        <f t="shared" si="42"/>
        <v>4335600</v>
      </c>
      <c r="AE89" s="165">
        <f>IF(J89="","",IF('5.手当・賞与配分・洗い替え方式'!$O$4=1,ROUNDUP((J89+$Q89)*$AH$4,-1),ROUNDUP(J89*$AH$4,-1)))</f>
        <v>663220</v>
      </c>
      <c r="AF89" s="154">
        <f>IF(K89="","",IF('5.手当・賞与配分・洗い替え方式'!$O$4=1,ROUNDUP((K89+$Q89)*$AH$4,-1),ROUNDUP(K89*$AH$4,-1)))</f>
        <v>660060</v>
      </c>
      <c r="AG89" s="154">
        <f>IF(L89="","",IF('5.手当・賞与配分・洗い替え方式'!$O$4=1,ROUNDUP((L89+$Q89)*$AH$4,-1),ROUNDUP(L89*$AH$4,-1)))</f>
        <v>656900</v>
      </c>
      <c r="AH89" s="154">
        <f>IF(M89="","",IF('5.手当・賞与配分・洗い替え方式'!$O$4=1,ROUNDUP((M89+$Q89)*$AH$4,-1),ROUNDUP(M89*$AH$4,-1)))</f>
        <v>653740</v>
      </c>
      <c r="AI89" s="166">
        <f>IF(N89="","",IF('5.手当・賞与配分・洗い替え方式'!$O$4=1,ROUNDUP((N89+$Q89)*$AH$4,-1),ROUNDUP(N89*$AH$4,-1)))</f>
        <v>650580</v>
      </c>
      <c r="AJ89" s="165">
        <f>IF(J89="","",IF('5.手当・賞与配分・洗い替え方式'!$O$4=1,ROUNDUP((J89+$Q89)*$AM$4,-1),ROUNDUP(J89*$AM$4,-1)))</f>
        <v>829030</v>
      </c>
      <c r="AK89" s="154">
        <f>IF(K89="","",IF('5.手当・賞与配分・洗い替え方式'!$O$4=1,ROUNDUP((K89+$Q89)*$AM$4,-1),ROUNDUP(K89*$AM$4,-1)))</f>
        <v>825080</v>
      </c>
      <c r="AL89" s="154">
        <f>IF(L89="","",IF('5.手当・賞与配分・洗い替え方式'!$O$4=1,ROUNDUP((L89+$Q89)*$AM$4,-1),ROUNDUP(L89*$AM$4,-1)))</f>
        <v>821130</v>
      </c>
      <c r="AM89" s="154">
        <f>IF(M89="","",IF('5.手当・賞与配分・洗い替え方式'!$O$4=1,ROUNDUP((M89+$Q89)*$AM$4,-1),ROUNDUP(M89*$AM$4,-1)))</f>
        <v>817180</v>
      </c>
      <c r="AN89" s="166">
        <f>IF(N89="","",IF('5.手当・賞与配分・洗い替え方式'!$O$4=1,ROUNDUP((N89+$Q89)*$AM$4,-1),ROUNDUP(N89*$AM$4,-1)))</f>
        <v>813230</v>
      </c>
      <c r="AO89" s="369">
        <f t="shared" si="43"/>
        <v>5869610</v>
      </c>
      <c r="AP89" s="77">
        <f t="shared" si="44"/>
        <v>5841620</v>
      </c>
      <c r="AQ89" s="77">
        <f t="shared" si="27"/>
        <v>5813630</v>
      </c>
      <c r="AR89" s="77">
        <f t="shared" si="28"/>
        <v>5785640</v>
      </c>
      <c r="AS89" s="164">
        <f t="shared" si="29"/>
        <v>5757650</v>
      </c>
    </row>
    <row r="90" spans="5:45" ht="18" customHeight="1">
      <c r="E90" s="148" t="str">
        <f t="shared" si="30"/>
        <v>J-2</v>
      </c>
      <c r="F90" s="167">
        <f t="shared" si="17"/>
        <v>27</v>
      </c>
      <c r="G90" s="105">
        <f t="shared" si="18"/>
        <v>27</v>
      </c>
      <c r="H90" s="105" t="str">
        <f t="shared" si="19"/>
        <v/>
      </c>
      <c r="I90" s="149">
        <v>56</v>
      </c>
      <c r="J90" s="157">
        <f t="shared" si="31"/>
        <v>331610</v>
      </c>
      <c r="K90" s="131">
        <f t="shared" si="32"/>
        <v>330030</v>
      </c>
      <c r="L90" s="131">
        <f>IF($E90="","",INDEX('3.サラリースケール'!$R$5:$BH$38,MATCH($E90,'3.サラリースケール'!$R$5:$R$38,0),MATCH($I90,'3.サラリースケール'!$R$5:$BH$5,0)))</f>
        <v>328450</v>
      </c>
      <c r="M90" s="131">
        <f t="shared" si="33"/>
        <v>326870</v>
      </c>
      <c r="N90" s="368">
        <f t="shared" si="34"/>
        <v>325290</v>
      </c>
      <c r="O90" s="157">
        <f t="shared" si="35"/>
        <v>0</v>
      </c>
      <c r="P90" s="368">
        <f t="shared" si="20"/>
        <v>1580</v>
      </c>
      <c r="Q90" s="158">
        <f>IF($L90="","",VLOOKUP($E90,'6.モデル年俸表の作成'!$C$7:$F$48,4,0))</f>
        <v>0</v>
      </c>
      <c r="R90" s="159">
        <f>IF($E90="","",IF($G90="","",VLOOKUP($E90,'5.手当・賞与配分・洗い替え方式'!$C$7:$L$48,8,0)))</f>
        <v>0.1</v>
      </c>
      <c r="S90" s="160">
        <f t="shared" si="36"/>
        <v>33170</v>
      </c>
      <c r="T90" s="160">
        <f t="shared" si="37"/>
        <v>33010</v>
      </c>
      <c r="U90" s="160">
        <f t="shared" si="46"/>
        <v>32850</v>
      </c>
      <c r="V90" s="160">
        <f t="shared" si="39"/>
        <v>32690</v>
      </c>
      <c r="W90" s="160">
        <f t="shared" si="40"/>
        <v>32530</v>
      </c>
      <c r="X90" s="164">
        <f t="shared" si="21"/>
        <v>13</v>
      </c>
      <c r="Y90" s="162">
        <f t="shared" si="45"/>
        <v>364780</v>
      </c>
      <c r="Z90" s="161">
        <f t="shared" si="22"/>
        <v>363040</v>
      </c>
      <c r="AA90" s="161">
        <f t="shared" si="23"/>
        <v>361300</v>
      </c>
      <c r="AB90" s="161">
        <f t="shared" si="24"/>
        <v>359560</v>
      </c>
      <c r="AC90" s="163">
        <f t="shared" si="47"/>
        <v>357820</v>
      </c>
      <c r="AD90" s="158">
        <f t="shared" si="42"/>
        <v>4335600</v>
      </c>
      <c r="AE90" s="165">
        <f>IF(J90="","",IF('5.手当・賞与配分・洗い替え方式'!$O$4=1,ROUNDUP((J90+$Q90)*$AH$4,-1),ROUNDUP(J90*$AH$4,-1)))</f>
        <v>663220</v>
      </c>
      <c r="AF90" s="154">
        <f>IF(K90="","",IF('5.手当・賞与配分・洗い替え方式'!$O$4=1,ROUNDUP((K90+$Q90)*$AH$4,-1),ROUNDUP(K90*$AH$4,-1)))</f>
        <v>660060</v>
      </c>
      <c r="AG90" s="154">
        <f>IF(L90="","",IF('5.手当・賞与配分・洗い替え方式'!$O$4=1,ROUNDUP((L90+$Q90)*$AH$4,-1),ROUNDUP(L90*$AH$4,-1)))</f>
        <v>656900</v>
      </c>
      <c r="AH90" s="154">
        <f>IF(M90="","",IF('5.手当・賞与配分・洗い替え方式'!$O$4=1,ROUNDUP((M90+$Q90)*$AH$4,-1),ROUNDUP(M90*$AH$4,-1)))</f>
        <v>653740</v>
      </c>
      <c r="AI90" s="166">
        <f>IF(N90="","",IF('5.手当・賞与配分・洗い替え方式'!$O$4=1,ROUNDUP((N90+$Q90)*$AH$4,-1),ROUNDUP(N90*$AH$4,-1)))</f>
        <v>650580</v>
      </c>
      <c r="AJ90" s="165">
        <f>IF(J90="","",IF('5.手当・賞与配分・洗い替え方式'!$O$4=1,ROUNDUP((J90+$Q90)*$AM$4,-1),ROUNDUP(J90*$AM$4,-1)))</f>
        <v>829030</v>
      </c>
      <c r="AK90" s="154">
        <f>IF(K90="","",IF('5.手当・賞与配分・洗い替え方式'!$O$4=1,ROUNDUP((K90+$Q90)*$AM$4,-1),ROUNDUP(K90*$AM$4,-1)))</f>
        <v>825080</v>
      </c>
      <c r="AL90" s="154">
        <f>IF(L90="","",IF('5.手当・賞与配分・洗い替え方式'!$O$4=1,ROUNDUP((L90+$Q90)*$AM$4,-1),ROUNDUP(L90*$AM$4,-1)))</f>
        <v>821130</v>
      </c>
      <c r="AM90" s="154">
        <f>IF(M90="","",IF('5.手当・賞与配分・洗い替え方式'!$O$4=1,ROUNDUP((M90+$Q90)*$AM$4,-1),ROUNDUP(M90*$AM$4,-1)))</f>
        <v>817180</v>
      </c>
      <c r="AN90" s="166">
        <f>IF(N90="","",IF('5.手当・賞与配分・洗い替え方式'!$O$4=1,ROUNDUP((N90+$Q90)*$AM$4,-1),ROUNDUP(N90*$AM$4,-1)))</f>
        <v>813230</v>
      </c>
      <c r="AO90" s="369">
        <f t="shared" si="43"/>
        <v>5869610</v>
      </c>
      <c r="AP90" s="77">
        <f t="shared" si="44"/>
        <v>5841620</v>
      </c>
      <c r="AQ90" s="77">
        <f t="shared" si="27"/>
        <v>5813630</v>
      </c>
      <c r="AR90" s="77">
        <f t="shared" si="28"/>
        <v>5785640</v>
      </c>
      <c r="AS90" s="164">
        <f t="shared" si="29"/>
        <v>5757650</v>
      </c>
    </row>
    <row r="91" spans="5:45" ht="18" customHeight="1">
      <c r="E91" s="148" t="str">
        <f t="shared" si="30"/>
        <v>J-2</v>
      </c>
      <c r="F91" s="167">
        <f t="shared" si="17"/>
        <v>27</v>
      </c>
      <c r="G91" s="105">
        <f t="shared" si="18"/>
        <v>27</v>
      </c>
      <c r="H91" s="105" t="str">
        <f t="shared" si="19"/>
        <v/>
      </c>
      <c r="I91" s="149">
        <v>57</v>
      </c>
      <c r="J91" s="157">
        <f t="shared" si="31"/>
        <v>331610</v>
      </c>
      <c r="K91" s="131">
        <f t="shared" si="32"/>
        <v>330030</v>
      </c>
      <c r="L91" s="131">
        <f>IF($E91="","",INDEX('3.サラリースケール'!$R$5:$BH$38,MATCH($E91,'3.サラリースケール'!$R$5:$R$38,0),MATCH($I91,'3.サラリースケール'!$R$5:$BH$5,0)))</f>
        <v>328450</v>
      </c>
      <c r="M91" s="131">
        <f t="shared" si="33"/>
        <v>326870</v>
      </c>
      <c r="N91" s="368">
        <f t="shared" si="34"/>
        <v>325290</v>
      </c>
      <c r="O91" s="157">
        <f t="shared" si="35"/>
        <v>0</v>
      </c>
      <c r="P91" s="368">
        <f t="shared" si="20"/>
        <v>1580</v>
      </c>
      <c r="Q91" s="158">
        <f>IF($L91="","",VLOOKUP($E91,'6.モデル年俸表の作成'!$C$7:$F$48,4,0))</f>
        <v>0</v>
      </c>
      <c r="R91" s="159">
        <f>IF($E91="","",IF($G91="","",VLOOKUP($E91,'5.手当・賞与配分・洗い替え方式'!$C$7:$L$48,8,0)))</f>
        <v>0.1</v>
      </c>
      <c r="S91" s="160">
        <f t="shared" si="36"/>
        <v>33170</v>
      </c>
      <c r="T91" s="160">
        <f t="shared" si="37"/>
        <v>33010</v>
      </c>
      <c r="U91" s="160">
        <f t="shared" si="46"/>
        <v>32850</v>
      </c>
      <c r="V91" s="160">
        <f t="shared" si="39"/>
        <v>32690</v>
      </c>
      <c r="W91" s="160">
        <f t="shared" si="40"/>
        <v>32530</v>
      </c>
      <c r="X91" s="164">
        <f t="shared" si="21"/>
        <v>13</v>
      </c>
      <c r="Y91" s="162">
        <f t="shared" si="45"/>
        <v>364780</v>
      </c>
      <c r="Z91" s="161">
        <f t="shared" si="22"/>
        <v>363040</v>
      </c>
      <c r="AA91" s="161">
        <f t="shared" si="23"/>
        <v>361300</v>
      </c>
      <c r="AB91" s="161">
        <f t="shared" si="24"/>
        <v>359560</v>
      </c>
      <c r="AC91" s="163">
        <f t="shared" si="47"/>
        <v>357820</v>
      </c>
      <c r="AD91" s="158">
        <f t="shared" si="42"/>
        <v>4335600</v>
      </c>
      <c r="AE91" s="165">
        <f>IF(J91="","",IF('5.手当・賞与配分・洗い替え方式'!$O$4=1,ROUNDUP((J91+$Q91)*$AH$4,-1),ROUNDUP(J91*$AH$4,-1)))</f>
        <v>663220</v>
      </c>
      <c r="AF91" s="154">
        <f>IF(K91="","",IF('5.手当・賞与配分・洗い替え方式'!$O$4=1,ROUNDUP((K91+$Q91)*$AH$4,-1),ROUNDUP(K91*$AH$4,-1)))</f>
        <v>660060</v>
      </c>
      <c r="AG91" s="154">
        <f>IF(L91="","",IF('5.手当・賞与配分・洗い替え方式'!$O$4=1,ROUNDUP((L91+$Q91)*$AH$4,-1),ROUNDUP(L91*$AH$4,-1)))</f>
        <v>656900</v>
      </c>
      <c r="AH91" s="154">
        <f>IF(M91="","",IF('5.手当・賞与配分・洗い替え方式'!$O$4=1,ROUNDUP((M91+$Q91)*$AH$4,-1),ROUNDUP(M91*$AH$4,-1)))</f>
        <v>653740</v>
      </c>
      <c r="AI91" s="166">
        <f>IF(N91="","",IF('5.手当・賞与配分・洗い替え方式'!$O$4=1,ROUNDUP((N91+$Q91)*$AH$4,-1),ROUNDUP(N91*$AH$4,-1)))</f>
        <v>650580</v>
      </c>
      <c r="AJ91" s="165">
        <f>IF(J91="","",IF('5.手当・賞与配分・洗い替え方式'!$O$4=1,ROUNDUP((J91+$Q91)*$AM$4,-1),ROUNDUP(J91*$AM$4,-1)))</f>
        <v>829030</v>
      </c>
      <c r="AK91" s="154">
        <f>IF(K91="","",IF('5.手当・賞与配分・洗い替え方式'!$O$4=1,ROUNDUP((K91+$Q91)*$AM$4,-1),ROUNDUP(K91*$AM$4,-1)))</f>
        <v>825080</v>
      </c>
      <c r="AL91" s="154">
        <f>IF(L91="","",IF('5.手当・賞与配分・洗い替え方式'!$O$4=1,ROUNDUP((L91+$Q91)*$AM$4,-1),ROUNDUP(L91*$AM$4,-1)))</f>
        <v>821130</v>
      </c>
      <c r="AM91" s="154">
        <f>IF(M91="","",IF('5.手当・賞与配分・洗い替え方式'!$O$4=1,ROUNDUP((M91+$Q91)*$AM$4,-1),ROUNDUP(M91*$AM$4,-1)))</f>
        <v>817180</v>
      </c>
      <c r="AN91" s="166">
        <f>IF(N91="","",IF('5.手当・賞与配分・洗い替え方式'!$O$4=1,ROUNDUP((N91+$Q91)*$AM$4,-1),ROUNDUP(N91*$AM$4,-1)))</f>
        <v>813230</v>
      </c>
      <c r="AO91" s="369">
        <f t="shared" si="43"/>
        <v>5869610</v>
      </c>
      <c r="AP91" s="77">
        <f t="shared" si="44"/>
        <v>5841620</v>
      </c>
      <c r="AQ91" s="77">
        <f t="shared" si="27"/>
        <v>5813630</v>
      </c>
      <c r="AR91" s="77">
        <f t="shared" si="28"/>
        <v>5785640</v>
      </c>
      <c r="AS91" s="164">
        <f t="shared" si="29"/>
        <v>5757650</v>
      </c>
    </row>
    <row r="92" spans="5:45" ht="18" customHeight="1">
      <c r="E92" s="148" t="str">
        <f t="shared" si="30"/>
        <v>J-2</v>
      </c>
      <c r="F92" s="167">
        <f t="shared" si="17"/>
        <v>27</v>
      </c>
      <c r="G92" s="105">
        <f t="shared" si="18"/>
        <v>27</v>
      </c>
      <c r="H92" s="105" t="str">
        <f t="shared" si="19"/>
        <v/>
      </c>
      <c r="I92" s="149">
        <v>58</v>
      </c>
      <c r="J92" s="157">
        <f t="shared" si="31"/>
        <v>331610</v>
      </c>
      <c r="K92" s="131">
        <f t="shared" si="32"/>
        <v>330030</v>
      </c>
      <c r="L92" s="131">
        <f>IF($E92="","",INDEX('3.サラリースケール'!$R$5:$BH$38,MATCH($E92,'3.サラリースケール'!$R$5:$R$38,0),MATCH($I92,'3.サラリースケール'!$R$5:$BH$5,0)))</f>
        <v>328450</v>
      </c>
      <c r="M92" s="131">
        <f t="shared" si="33"/>
        <v>326870</v>
      </c>
      <c r="N92" s="368">
        <f t="shared" si="34"/>
        <v>325290</v>
      </c>
      <c r="O92" s="157">
        <f t="shared" si="35"/>
        <v>0</v>
      </c>
      <c r="P92" s="368">
        <f t="shared" si="20"/>
        <v>1580</v>
      </c>
      <c r="Q92" s="158">
        <f>IF($L92="","",VLOOKUP($E92,'6.モデル年俸表の作成'!$C$7:$F$48,4,0))</f>
        <v>0</v>
      </c>
      <c r="R92" s="159">
        <f>IF($E92="","",IF($G92="","",VLOOKUP($E92,'5.手当・賞与配分・洗い替え方式'!$C$7:$L$48,8,0)))</f>
        <v>0.1</v>
      </c>
      <c r="S92" s="160">
        <f t="shared" si="36"/>
        <v>33170</v>
      </c>
      <c r="T92" s="160">
        <f t="shared" si="37"/>
        <v>33010</v>
      </c>
      <c r="U92" s="160">
        <f t="shared" si="46"/>
        <v>32850</v>
      </c>
      <c r="V92" s="160">
        <f t="shared" si="39"/>
        <v>32690</v>
      </c>
      <c r="W92" s="160">
        <f t="shared" si="40"/>
        <v>32530</v>
      </c>
      <c r="X92" s="164">
        <f t="shared" si="21"/>
        <v>13</v>
      </c>
      <c r="Y92" s="162">
        <f t="shared" si="45"/>
        <v>364780</v>
      </c>
      <c r="Z92" s="161">
        <f t="shared" si="22"/>
        <v>363040</v>
      </c>
      <c r="AA92" s="161">
        <f t="shared" si="23"/>
        <v>361300</v>
      </c>
      <c r="AB92" s="161">
        <f t="shared" si="24"/>
        <v>359560</v>
      </c>
      <c r="AC92" s="163">
        <f t="shared" si="47"/>
        <v>357820</v>
      </c>
      <c r="AD92" s="158">
        <f t="shared" si="42"/>
        <v>4335600</v>
      </c>
      <c r="AE92" s="165">
        <f>IF(J92="","",IF('5.手当・賞与配分・洗い替え方式'!$O$4=1,ROUNDUP((J92+$Q92)*$AH$4,-1),ROUNDUP(J92*$AH$4,-1)))</f>
        <v>663220</v>
      </c>
      <c r="AF92" s="154">
        <f>IF(K92="","",IF('5.手当・賞与配分・洗い替え方式'!$O$4=1,ROUNDUP((K92+$Q92)*$AH$4,-1),ROUNDUP(K92*$AH$4,-1)))</f>
        <v>660060</v>
      </c>
      <c r="AG92" s="154">
        <f>IF(L92="","",IF('5.手当・賞与配分・洗い替え方式'!$O$4=1,ROUNDUP((L92+$Q92)*$AH$4,-1),ROUNDUP(L92*$AH$4,-1)))</f>
        <v>656900</v>
      </c>
      <c r="AH92" s="154">
        <f>IF(M92="","",IF('5.手当・賞与配分・洗い替え方式'!$O$4=1,ROUNDUP((M92+$Q92)*$AH$4,-1),ROUNDUP(M92*$AH$4,-1)))</f>
        <v>653740</v>
      </c>
      <c r="AI92" s="166">
        <f>IF(N92="","",IF('5.手当・賞与配分・洗い替え方式'!$O$4=1,ROUNDUP((N92+$Q92)*$AH$4,-1),ROUNDUP(N92*$AH$4,-1)))</f>
        <v>650580</v>
      </c>
      <c r="AJ92" s="165">
        <f>IF(J92="","",IF('5.手当・賞与配分・洗い替え方式'!$O$4=1,ROUNDUP((J92+$Q92)*$AM$4,-1),ROUNDUP(J92*$AM$4,-1)))</f>
        <v>829030</v>
      </c>
      <c r="AK92" s="154">
        <f>IF(K92="","",IF('5.手当・賞与配分・洗い替え方式'!$O$4=1,ROUNDUP((K92+$Q92)*$AM$4,-1),ROUNDUP(K92*$AM$4,-1)))</f>
        <v>825080</v>
      </c>
      <c r="AL92" s="154">
        <f>IF(L92="","",IF('5.手当・賞与配分・洗い替え方式'!$O$4=1,ROUNDUP((L92+$Q92)*$AM$4,-1),ROUNDUP(L92*$AM$4,-1)))</f>
        <v>821130</v>
      </c>
      <c r="AM92" s="154">
        <f>IF(M92="","",IF('5.手当・賞与配分・洗い替え方式'!$O$4=1,ROUNDUP((M92+$Q92)*$AM$4,-1),ROUNDUP(M92*$AM$4,-1)))</f>
        <v>817180</v>
      </c>
      <c r="AN92" s="166">
        <f>IF(N92="","",IF('5.手当・賞与配分・洗い替え方式'!$O$4=1,ROUNDUP((N92+$Q92)*$AM$4,-1),ROUNDUP(N92*$AM$4,-1)))</f>
        <v>813230</v>
      </c>
      <c r="AO92" s="369">
        <f t="shared" si="43"/>
        <v>5869610</v>
      </c>
      <c r="AP92" s="77">
        <f t="shared" si="44"/>
        <v>5841620</v>
      </c>
      <c r="AQ92" s="77">
        <f t="shared" si="27"/>
        <v>5813630</v>
      </c>
      <c r="AR92" s="77">
        <f t="shared" si="28"/>
        <v>5785640</v>
      </c>
      <c r="AS92" s="164">
        <f t="shared" si="29"/>
        <v>5757650</v>
      </c>
    </row>
    <row r="93" spans="5:45" ht="18" customHeight="1" thickBot="1">
      <c r="E93" s="148" t="str">
        <f t="shared" si="30"/>
        <v>J-2</v>
      </c>
      <c r="F93" s="167">
        <f t="shared" si="17"/>
        <v>27</v>
      </c>
      <c r="G93" s="105">
        <f t="shared" si="18"/>
        <v>27</v>
      </c>
      <c r="H93" s="105" t="str">
        <f t="shared" si="19"/>
        <v/>
      </c>
      <c r="I93" s="149">
        <v>59</v>
      </c>
      <c r="J93" s="169">
        <f t="shared" si="31"/>
        <v>331610</v>
      </c>
      <c r="K93" s="168">
        <f t="shared" si="32"/>
        <v>330030</v>
      </c>
      <c r="L93" s="168">
        <f>IF($E93="","",INDEX('3.サラリースケール'!$R$5:$BH$38,MATCH($E93,'3.サラリースケール'!$R$5:$R$38,0),MATCH($I93,'3.サラリースケール'!$R$5:$BH$5,0)))</f>
        <v>328450</v>
      </c>
      <c r="M93" s="168">
        <f t="shared" si="33"/>
        <v>326870</v>
      </c>
      <c r="N93" s="370">
        <f t="shared" si="34"/>
        <v>325290</v>
      </c>
      <c r="O93" s="169">
        <f t="shared" si="35"/>
        <v>0</v>
      </c>
      <c r="P93" s="370">
        <f t="shared" si="20"/>
        <v>1580</v>
      </c>
      <c r="Q93" s="170">
        <f>IF($L93="","",VLOOKUP($E93,'6.モデル年俸表の作成'!$C$7:$F$48,4,0))</f>
        <v>0</v>
      </c>
      <c r="R93" s="171">
        <f>IF($E93="","",IF($G93="","",VLOOKUP($E93,'5.手当・賞与配分・洗い替え方式'!$C$7:$L$48,8,0)))</f>
        <v>0.1</v>
      </c>
      <c r="S93" s="172">
        <f t="shared" si="36"/>
        <v>33170</v>
      </c>
      <c r="T93" s="172">
        <f t="shared" si="37"/>
        <v>33010</v>
      </c>
      <c r="U93" s="172">
        <f t="shared" si="46"/>
        <v>32850</v>
      </c>
      <c r="V93" s="172">
        <f t="shared" si="39"/>
        <v>32690</v>
      </c>
      <c r="W93" s="172">
        <f t="shared" si="40"/>
        <v>32530</v>
      </c>
      <c r="X93" s="178">
        <f t="shared" si="21"/>
        <v>13</v>
      </c>
      <c r="Y93" s="371">
        <f t="shared" si="45"/>
        <v>364780</v>
      </c>
      <c r="Z93" s="173">
        <f t="shared" si="22"/>
        <v>363040</v>
      </c>
      <c r="AA93" s="173">
        <f t="shared" si="23"/>
        <v>361300</v>
      </c>
      <c r="AB93" s="173">
        <f t="shared" si="24"/>
        <v>359560</v>
      </c>
      <c r="AC93" s="372">
        <f t="shared" si="47"/>
        <v>357820</v>
      </c>
      <c r="AD93" s="170">
        <f t="shared" si="42"/>
        <v>4335600</v>
      </c>
      <c r="AE93" s="174">
        <f>IF(J93="","",IF('5.手当・賞与配分・洗い替え方式'!$O$4=1,ROUNDUP((J93+$Q93)*$AH$4,-1),ROUNDUP(J93*$AH$4,-1)))</f>
        <v>663220</v>
      </c>
      <c r="AF93" s="175">
        <f>IF(K93="","",IF('5.手当・賞与配分・洗い替え方式'!$O$4=1,ROUNDUP((K93+$Q93)*$AH$4,-1),ROUNDUP(K93*$AH$4,-1)))</f>
        <v>660060</v>
      </c>
      <c r="AG93" s="175">
        <f>IF(L93="","",IF('5.手当・賞与配分・洗い替え方式'!$O$4=1,ROUNDUP((L93+$Q93)*$AH$4,-1),ROUNDUP(L93*$AH$4,-1)))</f>
        <v>656900</v>
      </c>
      <c r="AH93" s="175">
        <f>IF(M93="","",IF('5.手当・賞与配分・洗い替え方式'!$O$4=1,ROUNDUP((M93+$Q93)*$AH$4,-1),ROUNDUP(M93*$AH$4,-1)))</f>
        <v>653740</v>
      </c>
      <c r="AI93" s="176">
        <f>IF(N93="","",IF('5.手当・賞与配分・洗い替え方式'!$O$4=1,ROUNDUP((N93+$Q93)*$AH$4,-1),ROUNDUP(N93*$AH$4,-1)))</f>
        <v>650580</v>
      </c>
      <c r="AJ93" s="174">
        <f>IF(J93="","",IF('5.手当・賞与配分・洗い替え方式'!$O$4=1,ROUNDUP((J93+$Q93)*$AM$4,-1),ROUNDUP(J93*$AM$4,-1)))</f>
        <v>829030</v>
      </c>
      <c r="AK93" s="175">
        <f>IF(K93="","",IF('5.手当・賞与配分・洗い替え方式'!$O$4=1,ROUNDUP((K93+$Q93)*$AM$4,-1),ROUNDUP(K93*$AM$4,-1)))</f>
        <v>825080</v>
      </c>
      <c r="AL93" s="175">
        <f>IF(L93="","",IF('5.手当・賞与配分・洗い替え方式'!$O$4=1,ROUNDUP((L93+$Q93)*$AM$4,-1),ROUNDUP(L93*$AM$4,-1)))</f>
        <v>821130</v>
      </c>
      <c r="AM93" s="175">
        <f>IF(M93="","",IF('5.手当・賞与配分・洗い替え方式'!$O$4=1,ROUNDUP((M93+$Q93)*$AM$4,-1),ROUNDUP(M93*$AM$4,-1)))</f>
        <v>817180</v>
      </c>
      <c r="AN93" s="176">
        <f>IF(N93="","",IF('5.手当・賞与配分・洗い替え方式'!$O$4=1,ROUNDUP((N93+$Q93)*$AM$4,-1),ROUNDUP(N93*$AM$4,-1)))</f>
        <v>813230</v>
      </c>
      <c r="AO93" s="373">
        <f t="shared" si="43"/>
        <v>5869610</v>
      </c>
      <c r="AP93" s="177">
        <f t="shared" si="44"/>
        <v>5841620</v>
      </c>
      <c r="AQ93" s="177">
        <f t="shared" si="27"/>
        <v>5813630</v>
      </c>
      <c r="AR93" s="177">
        <f t="shared" si="28"/>
        <v>5785640</v>
      </c>
      <c r="AS93" s="178">
        <f t="shared" si="29"/>
        <v>5757650</v>
      </c>
    </row>
    <row r="94" spans="5:45" ht="9" customHeight="1">
      <c r="R94" s="80"/>
      <c r="S94" s="80"/>
      <c r="T94" s="80"/>
    </row>
    <row r="95" spans="5:45" ht="20.100000000000001" customHeight="1" thickBot="1">
      <c r="E95" s="83"/>
      <c r="F95" s="83"/>
      <c r="G95" s="83"/>
      <c r="H95" s="83"/>
      <c r="Q95" s="83"/>
      <c r="X95" s="79" t="s">
        <v>91</v>
      </c>
      <c r="Y95" s="79"/>
      <c r="Z95" s="79"/>
      <c r="AJ95" s="179"/>
      <c r="AK95" s="179"/>
    </row>
    <row r="96" spans="5:45" ht="23.1" customHeight="1" thickBot="1">
      <c r="E96" s="138" t="s">
        <v>81</v>
      </c>
      <c r="F96" s="139" t="s">
        <v>28</v>
      </c>
      <c r="G96" s="508" t="s">
        <v>82</v>
      </c>
      <c r="H96" s="508" t="s">
        <v>28</v>
      </c>
      <c r="I96" s="510" t="s">
        <v>88</v>
      </c>
      <c r="J96" s="512" t="s">
        <v>245</v>
      </c>
      <c r="K96" s="513"/>
      <c r="L96" s="513"/>
      <c r="M96" s="513"/>
      <c r="N96" s="514"/>
      <c r="O96" s="531" t="s">
        <v>93</v>
      </c>
      <c r="P96" s="533" t="s">
        <v>246</v>
      </c>
      <c r="Q96" s="525" t="s">
        <v>90</v>
      </c>
      <c r="R96" s="374" t="s">
        <v>247</v>
      </c>
      <c r="S96" s="527" t="s">
        <v>248</v>
      </c>
      <c r="T96" s="528"/>
      <c r="U96" s="528"/>
      <c r="V96" s="528"/>
      <c r="W96" s="529"/>
      <c r="X96" s="356">
        <f>IF('5.手当・賞与配分・洗い替え方式'!$L$4="","",'5.手当・賞与配分・洗い替え方式'!$L$4)</f>
        <v>173</v>
      </c>
      <c r="Y96" s="512" t="s">
        <v>86</v>
      </c>
      <c r="Z96" s="513"/>
      <c r="AA96" s="513"/>
      <c r="AB96" s="513"/>
      <c r="AC96" s="514"/>
      <c r="AD96" s="515" t="s">
        <v>249</v>
      </c>
      <c r="AE96" s="530" t="s">
        <v>87</v>
      </c>
      <c r="AF96" s="517"/>
      <c r="AG96" s="517"/>
      <c r="AH96" s="357">
        <f>IF($E97="","",'5.手当・賞与配分・洗い替え方式'!$N$11)</f>
        <v>2</v>
      </c>
      <c r="AI96" s="358"/>
      <c r="AJ96" s="359" t="s">
        <v>250</v>
      </c>
      <c r="AK96" s="517" t="str">
        <f>IF($AL$2="","","「"&amp;$AL$2&amp;"」"&amp;"評価反映")</f>
        <v>「B」評価反映</v>
      </c>
      <c r="AL96" s="518"/>
      <c r="AM96" s="357">
        <f>IF($E97="","",'5.手当・賞与配分・洗い替え方式'!$O$11*'7.グレード別年俸表の作成'!$AM$2)</f>
        <v>2.5</v>
      </c>
      <c r="AN96" s="360"/>
      <c r="AO96" s="519" t="s">
        <v>251</v>
      </c>
      <c r="AP96" s="520"/>
      <c r="AQ96" s="521" t="str">
        <f>IF($AL$2="","","賞与"&amp;"「"&amp;$AL$2&amp;"」"&amp;"評価反映")</f>
        <v>賞与「B」評価反映</v>
      </c>
      <c r="AR96" s="521"/>
      <c r="AS96" s="522"/>
    </row>
    <row r="97" spans="5:45" ht="27.9" customHeight="1" thickBot="1">
      <c r="E97" s="142" t="str">
        <f>IF(C$7="","",$C$7)</f>
        <v>J-3</v>
      </c>
      <c r="F97" s="139">
        <v>0</v>
      </c>
      <c r="G97" s="509"/>
      <c r="H97" s="509"/>
      <c r="I97" s="511"/>
      <c r="J97" s="413" t="str">
        <f>IF($E97="","",$E97&amp;"-"&amp;$O$2)</f>
        <v>J-3-S</v>
      </c>
      <c r="K97" s="143" t="str">
        <f>IF($E97="","",$E97&amp;"-"&amp;$P$2)</f>
        <v>J-3-A</v>
      </c>
      <c r="L97" s="143" t="str">
        <f>IF($E97="","",$E97&amp;"-"&amp;$Q$2)</f>
        <v>J-3-B</v>
      </c>
      <c r="M97" s="143" t="str">
        <f>IF($E97="","",$E97&amp;"-"&amp;$R$2)</f>
        <v>J-3-C</v>
      </c>
      <c r="N97" s="414" t="str">
        <f>IF($E97="","",$E97&amp;"-"&amp;$S$2)</f>
        <v>J-3-D</v>
      </c>
      <c r="O97" s="532"/>
      <c r="P97" s="534"/>
      <c r="Q97" s="526"/>
      <c r="R97" s="362">
        <f>IF($E97="","",VLOOKUP($E97,'5.手当・賞与配分・洗い替え方式'!$C$7:$L$48,8,0))</f>
        <v>0.1</v>
      </c>
      <c r="S97" s="413" t="str">
        <f>$J97</f>
        <v>J-3-S</v>
      </c>
      <c r="T97" s="143" t="str">
        <f>$K97</f>
        <v>J-3-A</v>
      </c>
      <c r="U97" s="143" t="str">
        <f>$L97</f>
        <v>J-3-B</v>
      </c>
      <c r="V97" s="143" t="str">
        <f>$M97</f>
        <v>J-3-C</v>
      </c>
      <c r="W97" s="414" t="str">
        <f>$N97</f>
        <v>J-3-D</v>
      </c>
      <c r="X97" s="363" t="s">
        <v>85</v>
      </c>
      <c r="Y97" s="413" t="str">
        <f>$J97</f>
        <v>J-3-S</v>
      </c>
      <c r="Z97" s="143" t="str">
        <f>$K97</f>
        <v>J-3-A</v>
      </c>
      <c r="AA97" s="143" t="str">
        <f>$L97</f>
        <v>J-3-B</v>
      </c>
      <c r="AB97" s="143" t="str">
        <f>$M97</f>
        <v>J-3-C</v>
      </c>
      <c r="AC97" s="414" t="str">
        <f>$N97</f>
        <v>J-3-D</v>
      </c>
      <c r="AD97" s="516"/>
      <c r="AE97" s="144" t="str">
        <f>$J97</f>
        <v>J-3-S</v>
      </c>
      <c r="AF97" s="145" t="str">
        <f>$K97</f>
        <v>J-3-A</v>
      </c>
      <c r="AG97" s="145" t="str">
        <f>$L97</f>
        <v>J-3-B</v>
      </c>
      <c r="AH97" s="146" t="str">
        <f>$M97</f>
        <v>J-3-C</v>
      </c>
      <c r="AI97" s="364" t="str">
        <f>$N97</f>
        <v>J-3-D</v>
      </c>
      <c r="AJ97" s="365" t="str">
        <f>$J97</f>
        <v>J-3-S</v>
      </c>
      <c r="AK97" s="146" t="str">
        <f>$K97</f>
        <v>J-3-A</v>
      </c>
      <c r="AL97" s="146" t="str">
        <f>$L97</f>
        <v>J-3-B</v>
      </c>
      <c r="AM97" s="146" t="str">
        <f>$M97</f>
        <v>J-3-C</v>
      </c>
      <c r="AN97" s="147" t="str">
        <f>$N97</f>
        <v>J-3-D</v>
      </c>
      <c r="AO97" s="413" t="str">
        <f>$J97</f>
        <v>J-3-S</v>
      </c>
      <c r="AP97" s="143" t="str">
        <f>$K97</f>
        <v>J-3-A</v>
      </c>
      <c r="AQ97" s="143" t="str">
        <f>$L97</f>
        <v>J-3-B</v>
      </c>
      <c r="AR97" s="143" t="str">
        <f>$M97</f>
        <v>J-3-C</v>
      </c>
      <c r="AS97" s="414" t="str">
        <f>$N97</f>
        <v>J-3-D</v>
      </c>
    </row>
    <row r="98" spans="5:45" ht="18" customHeight="1">
      <c r="E98" s="148" t="str">
        <f>IF($E$97="","",$E$97)</f>
        <v>J-3</v>
      </c>
      <c r="F98" s="105">
        <f t="shared" ref="F98:F139" si="48">IF(L98="",0,IF(AND(L97&lt;L98,L98=L99),F97+1,IF(L98&lt;L99,F97+1,F97)))</f>
        <v>0</v>
      </c>
      <c r="G98" s="105" t="str">
        <f t="shared" ref="G98:G139" si="49">IF(AND(F98=0,L98=""),"",IF(AND(F98=0,L98&gt;0),1,IF(F98=0,"",F98)))</f>
        <v/>
      </c>
      <c r="H98" s="105" t="str">
        <f t="shared" ref="H98:H139" si="50">IF($G98="","",IF(F97&lt;F98,$E98&amp;"-"&amp;$G98,""))</f>
        <v/>
      </c>
      <c r="I98" s="149">
        <v>18</v>
      </c>
      <c r="J98" s="151" t="str">
        <f>IF($F98&lt;=1,"",IF($L98="","",$K98+$P98))</f>
        <v/>
      </c>
      <c r="K98" s="150" t="str">
        <f>IF($F98&lt;=1,"",IF($L98="","",$L98+$P98))</f>
        <v/>
      </c>
      <c r="L98" s="150" t="str">
        <f>IF($E98="","",INDEX('3.サラリースケール'!$R$5:$BH$38,MATCH($E98,'3.サラリースケール'!$R$5:$R$38,0),MATCH($I98,'3.サラリースケール'!$R$5:$BH$5,0)))</f>
        <v/>
      </c>
      <c r="M98" s="150" t="str">
        <f>IF($F98&lt;=1,"",IF($L98="","",$L98-$P98))</f>
        <v/>
      </c>
      <c r="N98" s="366" t="str">
        <f>IF($F98&lt;=1,"",IF($L98="","",$M98-$P98))</f>
        <v/>
      </c>
      <c r="O98" s="151" t="str">
        <f>IF($F98&lt;=1,"",IF($L97="",0,$L98-$L97))</f>
        <v/>
      </c>
      <c r="P98" s="368" t="str">
        <f t="shared" ref="P98:P139" si="51">IF($F98&lt;=1,"",IF($L98="","",IF($O98=0,$P97,ROUNDUP($O98/$L$2,-1))))</f>
        <v/>
      </c>
      <c r="Q98" s="152" t="str">
        <f>IF($L98="","",VLOOKUP($E98,'6.モデル年俸表の作成'!$C$7:$F$48,4,0))</f>
        <v/>
      </c>
      <c r="R98" s="159" t="str">
        <f>IF($E98="","",IF($G98="","",VLOOKUP($E98,'5.手当・賞与配分・洗い替え方式'!$C$7:$L$48,8,0)))</f>
        <v/>
      </c>
      <c r="S98" s="153" t="str">
        <f>IF(J98="","",ROUNDUP((J98*$R98),-1))</f>
        <v/>
      </c>
      <c r="T98" s="153" t="str">
        <f>IF(K98="","",ROUNDUP((K98*$R98),-1))</f>
        <v/>
      </c>
      <c r="U98" s="153" t="str">
        <f>IF(L98="","",ROUNDUP((L98*$R98),-1))</f>
        <v/>
      </c>
      <c r="V98" s="153" t="str">
        <f>IF(M98="","",ROUNDUP((M98*$R98),-1))</f>
        <v/>
      </c>
      <c r="W98" s="153" t="str">
        <f>IF(N98="","",ROUNDUP((N98*$R98),-1))</f>
        <v/>
      </c>
      <c r="X98" s="155" t="str">
        <f t="shared" ref="X98:X139" si="52">IF($L98="","",ROUNDDOWN($U98/($L98/$X$4*1.25),0))</f>
        <v/>
      </c>
      <c r="Y98" s="165" t="str">
        <f>IF(J98="","",J98+$Q98+S98)</f>
        <v/>
      </c>
      <c r="Z98" s="154" t="str">
        <f t="shared" ref="Z98:Z139" si="53">IF(K98="","",K98+$Q98+T98)</f>
        <v/>
      </c>
      <c r="AA98" s="154" t="str">
        <f t="shared" ref="AA98:AA139" si="54">IF(L98="","",L98+$Q98+U98)</f>
        <v/>
      </c>
      <c r="AB98" s="154" t="str">
        <f t="shared" ref="AB98:AB139" si="55">IF(M98="","",M98+$Q98+V98)</f>
        <v/>
      </c>
      <c r="AC98" s="166" t="str">
        <f t="shared" ref="AC98:AC104" si="56">IF(N98="","",N98+$Q98+W98)</f>
        <v/>
      </c>
      <c r="AD98" s="152" t="str">
        <f>IF($L98="","",$AA98*12)</f>
        <v/>
      </c>
      <c r="AE98" s="165" t="str">
        <f>IF(J98="","",IF('5.手当・賞与配分・洗い替え方式'!$O$4=1,ROUNDUP((J98+$Q98)*$AH$4,-1),ROUNDUP(J98*$AH$4,-1)))</f>
        <v/>
      </c>
      <c r="AF98" s="154" t="str">
        <f>IF(K98="","",IF('5.手当・賞与配分・洗い替え方式'!$O$4=1,ROUNDUP((K98+$Q98)*$AH$4,-1),ROUNDUP(K98*$AH$4,-1)))</f>
        <v/>
      </c>
      <c r="AG98" s="154" t="str">
        <f>IF(L98="","",IF('5.手当・賞与配分・洗い替え方式'!$O$4=1,ROUNDUP((L98+$Q98)*$AH$4,-1),ROUNDUP(L98*$AH$4,-1)))</f>
        <v/>
      </c>
      <c r="AH98" s="154" t="str">
        <f>IF(M98="","",IF('5.手当・賞与配分・洗い替え方式'!$O$4=1,ROUNDUP((M98+$Q98)*$AH$4,-1),ROUNDUP(M98*$AH$4,-1)))</f>
        <v/>
      </c>
      <c r="AI98" s="166" t="str">
        <f>IF(N98="","",IF('5.手当・賞与配分・洗い替え方式'!$O$4=1,ROUNDUP((N98+$Q98)*$AH$4,-1),ROUNDUP(N98*$AH$4,-1)))</f>
        <v/>
      </c>
      <c r="AJ98" s="165" t="str">
        <f>IF(J98="","",IF('5.手当・賞与配分・洗い替え方式'!$O$4=1,ROUNDUP((J98+$Q98)*$AM$4,-1),ROUNDUP(J98*$AM$4,-1)))</f>
        <v/>
      </c>
      <c r="AK98" s="154" t="str">
        <f>IF(K98="","",IF('5.手当・賞与配分・洗い替え方式'!$O$4=1,ROUNDUP((K98+$Q98)*$AM$4,-1),ROUNDUP(K98*$AM$4,-1)))</f>
        <v/>
      </c>
      <c r="AL98" s="154" t="str">
        <f>IF(L98="","",IF('5.手当・賞与配分・洗い替え方式'!$O$4=1,ROUNDUP((L98+$Q98)*$AM$4,-1),ROUNDUP(L98*$AM$4,-1)))</f>
        <v/>
      </c>
      <c r="AM98" s="154" t="str">
        <f>IF(M98="","",IF('5.手当・賞与配分・洗い替え方式'!$O$4=1,ROUNDUP((M98+$Q98)*$AM$4,-1),ROUNDUP(M98*$AM$4,-1)))</f>
        <v/>
      </c>
      <c r="AN98" s="166" t="str">
        <f>IF(N98="","",IF('5.手当・賞与配分・洗い替え方式'!$O$4=1,ROUNDUP((N98+$Q98)*$AM$4,-1),ROUNDUP(N98*$AM$4,-1)))</f>
        <v/>
      </c>
      <c r="AO98" s="367" t="str">
        <f>IF(J98="","",Y98*12+AE98+AJ98)</f>
        <v/>
      </c>
      <c r="AP98" s="133" t="str">
        <f t="shared" ref="AP98" si="57">IF(K98="","",Z98*12+AF98+AK98)</f>
        <v/>
      </c>
      <c r="AQ98" s="133" t="str">
        <f t="shared" ref="AQ98:AQ139" si="58">IF(L98="","",AA98*12+AG98+AL98)</f>
        <v/>
      </c>
      <c r="AR98" s="133" t="str">
        <f t="shared" ref="AR98:AR139" si="59">IF(M98="","",AB98*12+AH98+AM98)</f>
        <v/>
      </c>
      <c r="AS98" s="155" t="str">
        <f t="shared" ref="AS98:AS139" si="60">IF(N98="","",AC98*12+AI98+AN98)</f>
        <v/>
      </c>
    </row>
    <row r="99" spans="5:45" ht="18" customHeight="1">
      <c r="E99" s="148" t="str">
        <f t="shared" ref="E99:E139" si="61">IF($E$97="","",$E$97)</f>
        <v>J-3</v>
      </c>
      <c r="F99" s="105">
        <f t="shared" si="48"/>
        <v>0</v>
      </c>
      <c r="G99" s="105" t="str">
        <f t="shared" si="49"/>
        <v/>
      </c>
      <c r="H99" s="105" t="str">
        <f t="shared" si="50"/>
        <v/>
      </c>
      <c r="I99" s="149">
        <v>19</v>
      </c>
      <c r="J99" s="157" t="str">
        <f t="shared" ref="J99:J139" si="62">IF($F99&lt;=1,"",IF($L99="","",$K99+$P99))</f>
        <v/>
      </c>
      <c r="K99" s="131" t="str">
        <f t="shared" ref="K99:K139" si="63">IF($F99&lt;=1,"",IF($L99="","",$L99+$P99))</f>
        <v/>
      </c>
      <c r="L99" s="150" t="str">
        <f>IF($E99="","",INDEX('3.サラリースケール'!$R$5:$BH$38,MATCH($E99,'3.サラリースケール'!$R$5:$R$38,0),MATCH($I99,'3.サラリースケール'!$R$5:$BH$5,0)))</f>
        <v/>
      </c>
      <c r="M99" s="131" t="str">
        <f t="shared" ref="M99:M139" si="64">IF($F99&lt;=1,"",IF($L99="","",$L99-$P99))</f>
        <v/>
      </c>
      <c r="N99" s="368" t="str">
        <f t="shared" ref="N99:N139" si="65">IF($F99&lt;=1,"",IF($L99="","",$M99-$P99))</f>
        <v/>
      </c>
      <c r="O99" s="157" t="str">
        <f t="shared" ref="O99:O139" si="66">IF($F99&lt;=1,"",IF($L98="",0,$L99-$L98))</f>
        <v/>
      </c>
      <c r="P99" s="368" t="str">
        <f t="shared" si="51"/>
        <v/>
      </c>
      <c r="Q99" s="158" t="str">
        <f>IF($L99="","",VLOOKUP($E99,'6.モデル年俸表の作成'!$C$7:$F$48,4,0))</f>
        <v/>
      </c>
      <c r="R99" s="159" t="str">
        <f>IF($E99="","",IF($G99="","",VLOOKUP($E99,'5.手当・賞与配分・洗い替え方式'!$C$7:$L$48,8,0)))</f>
        <v/>
      </c>
      <c r="S99" s="160" t="str">
        <f t="shared" ref="S99:S139" si="67">IF(J99="","",ROUNDUP((J99*$R99),-1))</f>
        <v/>
      </c>
      <c r="T99" s="160" t="str">
        <f t="shared" ref="T99:T139" si="68">IF(K99="","",ROUNDUP((K99*$R99),-1))</f>
        <v/>
      </c>
      <c r="U99" s="160" t="str">
        <f t="shared" ref="U99:U103" si="69">IF(L99="","",ROUNDUP((L99*$R99),-1))</f>
        <v/>
      </c>
      <c r="V99" s="160" t="str">
        <f t="shared" ref="V99:V139" si="70">IF(M99="","",ROUNDUP((M99*$R99),-1))</f>
        <v/>
      </c>
      <c r="W99" s="160" t="str">
        <f t="shared" ref="W99:W139" si="71">IF(N99="","",ROUNDUP((N99*$R99),-1))</f>
        <v/>
      </c>
      <c r="X99" s="164" t="str">
        <f t="shared" si="52"/>
        <v/>
      </c>
      <c r="Y99" s="162" t="str">
        <f t="shared" ref="Y99:Y101" si="72">IF(J99="","",J99+$Q99+S99)</f>
        <v/>
      </c>
      <c r="Z99" s="161" t="str">
        <f t="shared" si="53"/>
        <v/>
      </c>
      <c r="AA99" s="161" t="str">
        <f t="shared" si="54"/>
        <v/>
      </c>
      <c r="AB99" s="161" t="str">
        <f t="shared" si="55"/>
        <v/>
      </c>
      <c r="AC99" s="163" t="str">
        <f t="shared" si="56"/>
        <v/>
      </c>
      <c r="AD99" s="158" t="str">
        <f t="shared" ref="AD99:AD139" si="73">IF(L99="","",AA99*12)</f>
        <v/>
      </c>
      <c r="AE99" s="165" t="str">
        <f>IF(J99="","",IF('5.手当・賞与配分・洗い替え方式'!$O$4=1,ROUNDUP((J99+$Q99)*$AH$4,-1),ROUNDUP(J99*$AH$4,-1)))</f>
        <v/>
      </c>
      <c r="AF99" s="154" t="str">
        <f>IF(K99="","",IF('5.手当・賞与配分・洗い替え方式'!$O$4=1,ROUNDUP((K99+$Q99)*$AH$4,-1),ROUNDUP(K99*$AH$4,-1)))</f>
        <v/>
      </c>
      <c r="AG99" s="154" t="str">
        <f>IF(L99="","",IF('5.手当・賞与配分・洗い替え方式'!$O$4=1,ROUNDUP((L99+$Q99)*$AH$4,-1),ROUNDUP(L99*$AH$4,-1)))</f>
        <v/>
      </c>
      <c r="AH99" s="154" t="str">
        <f>IF(M99="","",IF('5.手当・賞与配分・洗い替え方式'!$O$4=1,ROUNDUP((M99+$Q99)*$AH$4,-1),ROUNDUP(M99*$AH$4,-1)))</f>
        <v/>
      </c>
      <c r="AI99" s="166" t="str">
        <f>IF(N99="","",IF('5.手当・賞与配分・洗い替え方式'!$O$4=1,ROUNDUP((N99+$Q99)*$AH$4,-1),ROUNDUP(N99*$AH$4,-1)))</f>
        <v/>
      </c>
      <c r="AJ99" s="165" t="str">
        <f>IF(J99="","",IF('5.手当・賞与配分・洗い替え方式'!$O$4=1,ROUNDUP((J99+$Q99)*$AM$4,-1),ROUNDUP(J99*$AM$4,-1)))</f>
        <v/>
      </c>
      <c r="AK99" s="154" t="str">
        <f>IF(K99="","",IF('5.手当・賞与配分・洗い替え方式'!$O$4=1,ROUNDUP((K99+$Q99)*$AM$4,-1),ROUNDUP(K99*$AM$4,-1)))</f>
        <v/>
      </c>
      <c r="AL99" s="154" t="str">
        <f>IF(L99="","",IF('5.手当・賞与配分・洗い替え方式'!$O$4=1,ROUNDUP((L99+$Q99)*$AM$4,-1),ROUNDUP(L99*$AM$4,-1)))</f>
        <v/>
      </c>
      <c r="AM99" s="154" t="str">
        <f>IF(M99="","",IF('5.手当・賞与配分・洗い替え方式'!$O$4=1,ROUNDUP((M99+$Q99)*$AM$4,-1),ROUNDUP(M99*$AM$4,-1)))</f>
        <v/>
      </c>
      <c r="AN99" s="166" t="str">
        <f>IF(N99="","",IF('5.手当・賞与配分・洗い替え方式'!$O$4=1,ROUNDUP((N99+$Q99)*$AM$4,-1),ROUNDUP(N99*$AM$4,-1)))</f>
        <v/>
      </c>
      <c r="AO99" s="369" t="str">
        <f>IF(J99="","",Y99*12+AE99+AJ99)</f>
        <v/>
      </c>
      <c r="AP99" s="77" t="str">
        <f>IF(K99="","",Z99*12+AF99+AK99)</f>
        <v/>
      </c>
      <c r="AQ99" s="77" t="str">
        <f t="shared" si="58"/>
        <v/>
      </c>
      <c r="AR99" s="77" t="str">
        <f t="shared" si="59"/>
        <v/>
      </c>
      <c r="AS99" s="164" t="str">
        <f t="shared" si="60"/>
        <v/>
      </c>
    </row>
    <row r="100" spans="5:45" ht="18" customHeight="1">
      <c r="E100" s="148" t="str">
        <f t="shared" si="61"/>
        <v>J-3</v>
      </c>
      <c r="F100" s="105">
        <f t="shared" si="48"/>
        <v>1</v>
      </c>
      <c r="G100" s="105">
        <f t="shared" si="49"/>
        <v>1</v>
      </c>
      <c r="H100" s="105" t="str">
        <f t="shared" si="50"/>
        <v>J-3-1</v>
      </c>
      <c r="I100" s="149">
        <v>20</v>
      </c>
      <c r="J100" s="157" t="str">
        <f t="shared" si="62"/>
        <v/>
      </c>
      <c r="K100" s="131" t="str">
        <f t="shared" si="63"/>
        <v/>
      </c>
      <c r="L100" s="131">
        <f>IF($E100="","",INDEX('3.サラリースケール'!$R$5:$BH$38,MATCH($E100,'3.サラリースケール'!$R$5:$R$38,0),MATCH($I100,'3.サラリースケール'!$R$5:$BH$5,0)))</f>
        <v>210200</v>
      </c>
      <c r="M100" s="131" t="str">
        <f t="shared" si="64"/>
        <v/>
      </c>
      <c r="N100" s="368" t="str">
        <f t="shared" si="65"/>
        <v/>
      </c>
      <c r="O100" s="157" t="str">
        <f t="shared" si="66"/>
        <v/>
      </c>
      <c r="P100" s="368" t="str">
        <f t="shared" si="51"/>
        <v/>
      </c>
      <c r="Q100" s="158">
        <f>IF($L100="","",VLOOKUP($E100,'6.モデル年俸表の作成'!$C$7:$F$48,4,0))</f>
        <v>0</v>
      </c>
      <c r="R100" s="159">
        <f>IF($E100="","",IF($G100="","",VLOOKUP($E100,'5.手当・賞与配分・洗い替え方式'!$C$7:$L$48,8,0)))</f>
        <v>0.1</v>
      </c>
      <c r="S100" s="160" t="str">
        <f t="shared" si="67"/>
        <v/>
      </c>
      <c r="T100" s="160" t="str">
        <f t="shared" si="68"/>
        <v/>
      </c>
      <c r="U100" s="160">
        <f t="shared" si="69"/>
        <v>21020</v>
      </c>
      <c r="V100" s="160" t="str">
        <f t="shared" si="70"/>
        <v/>
      </c>
      <c r="W100" s="160" t="str">
        <f t="shared" si="71"/>
        <v/>
      </c>
      <c r="X100" s="164">
        <f t="shared" si="52"/>
        <v>13</v>
      </c>
      <c r="Y100" s="162" t="str">
        <f t="shared" si="72"/>
        <v/>
      </c>
      <c r="Z100" s="161" t="str">
        <f t="shared" si="53"/>
        <v/>
      </c>
      <c r="AA100" s="161">
        <f t="shared" si="54"/>
        <v>231220</v>
      </c>
      <c r="AB100" s="161" t="str">
        <f t="shared" si="55"/>
        <v/>
      </c>
      <c r="AC100" s="163" t="str">
        <f t="shared" si="56"/>
        <v/>
      </c>
      <c r="AD100" s="158">
        <f t="shared" si="73"/>
        <v>2774640</v>
      </c>
      <c r="AE100" s="165" t="str">
        <f>IF(J100="","",IF('5.手当・賞与配分・洗い替え方式'!$O$4=1,ROUNDUP((J100+$Q100)*$AH$4,-1),ROUNDUP(J100*$AH$4,-1)))</f>
        <v/>
      </c>
      <c r="AF100" s="154" t="str">
        <f>IF(K100="","",IF('5.手当・賞与配分・洗い替え方式'!$O$4=1,ROUNDUP((K100+$Q100)*$AH$4,-1),ROUNDUP(K100*$AH$4,-1)))</f>
        <v/>
      </c>
      <c r="AG100" s="154">
        <f>IF(L100="","",IF('5.手当・賞与配分・洗い替え方式'!$O$4=1,ROUNDUP((L100+$Q100)*$AH$4,-1),ROUNDUP(L100*$AH$4,-1)))</f>
        <v>420400</v>
      </c>
      <c r="AH100" s="154" t="str">
        <f>IF(M100="","",IF('5.手当・賞与配分・洗い替え方式'!$O$4=1,ROUNDUP((M100+$Q100)*$AH$4,-1),ROUNDUP(M100*$AH$4,-1)))</f>
        <v/>
      </c>
      <c r="AI100" s="166" t="str">
        <f>IF(N100="","",IF('5.手当・賞与配分・洗い替え方式'!$O$4=1,ROUNDUP((N100+$Q100)*$AH$4,-1),ROUNDUP(N100*$AH$4,-1)))</f>
        <v/>
      </c>
      <c r="AJ100" s="165" t="str">
        <f>IF(J100="","",IF('5.手当・賞与配分・洗い替え方式'!$O$4=1,ROUNDUP((J100+$Q100)*$AM$4,-1),ROUNDUP(J100*$AM$4,-1)))</f>
        <v/>
      </c>
      <c r="AK100" s="154" t="str">
        <f>IF(K100="","",IF('5.手当・賞与配分・洗い替え方式'!$O$4=1,ROUNDUP((K100+$Q100)*$AM$4,-1),ROUNDUP(K100*$AM$4,-1)))</f>
        <v/>
      </c>
      <c r="AL100" s="154">
        <f>IF(L100="","",IF('5.手当・賞与配分・洗い替え方式'!$O$4=1,ROUNDUP((L100+$Q100)*$AM$4,-1),ROUNDUP(L100*$AM$4,-1)))</f>
        <v>525500</v>
      </c>
      <c r="AM100" s="154" t="str">
        <f>IF(M100="","",IF('5.手当・賞与配分・洗い替え方式'!$O$4=1,ROUNDUP((M100+$Q100)*$AM$4,-1),ROUNDUP(M100*$AM$4,-1)))</f>
        <v/>
      </c>
      <c r="AN100" s="166" t="str">
        <f>IF(N100="","",IF('5.手当・賞与配分・洗い替え方式'!$O$4=1,ROUNDUP((N100+$Q100)*$AM$4,-1),ROUNDUP(N100*$AM$4,-1)))</f>
        <v/>
      </c>
      <c r="AO100" s="369" t="str">
        <f t="shared" ref="AO100:AO139" si="74">IF(J100="","",Y100*12+AE100+AJ100)</f>
        <v/>
      </c>
      <c r="AP100" s="77" t="str">
        <f t="shared" ref="AP100:AP139" si="75">IF(K100="","",Z100*12+AF100+AK100)</f>
        <v/>
      </c>
      <c r="AQ100" s="77">
        <f t="shared" si="58"/>
        <v>3720540</v>
      </c>
      <c r="AR100" s="77" t="str">
        <f t="shared" si="59"/>
        <v/>
      </c>
      <c r="AS100" s="164" t="str">
        <f t="shared" si="60"/>
        <v/>
      </c>
    </row>
    <row r="101" spans="5:45" ht="18" customHeight="1">
      <c r="E101" s="148" t="str">
        <f t="shared" si="61"/>
        <v>J-3</v>
      </c>
      <c r="F101" s="105">
        <f t="shared" si="48"/>
        <v>2</v>
      </c>
      <c r="G101" s="105">
        <f t="shared" si="49"/>
        <v>2</v>
      </c>
      <c r="H101" s="105" t="str">
        <f t="shared" si="50"/>
        <v>J-3-2</v>
      </c>
      <c r="I101" s="149">
        <v>21</v>
      </c>
      <c r="J101" s="157">
        <f t="shared" si="62"/>
        <v>222800</v>
      </c>
      <c r="K101" s="131">
        <f t="shared" si="63"/>
        <v>219650</v>
      </c>
      <c r="L101" s="131">
        <f>IF($E101="","",INDEX('3.サラリースケール'!$R$5:$BH$38,MATCH($E101,'3.サラリースケール'!$R$5:$R$38,0),MATCH($I101,'3.サラリースケール'!$R$5:$BH$5,0)))</f>
        <v>216500</v>
      </c>
      <c r="M101" s="131">
        <f t="shared" si="64"/>
        <v>213350</v>
      </c>
      <c r="N101" s="368">
        <f t="shared" si="65"/>
        <v>210200</v>
      </c>
      <c r="O101" s="157">
        <f t="shared" si="66"/>
        <v>6300</v>
      </c>
      <c r="P101" s="368">
        <f t="shared" si="51"/>
        <v>3150</v>
      </c>
      <c r="Q101" s="158">
        <f>IF($L101="","",VLOOKUP($E101,'6.モデル年俸表の作成'!$C$7:$F$48,4,0))</f>
        <v>0</v>
      </c>
      <c r="R101" s="159">
        <f>IF($E101="","",IF($G101="","",VLOOKUP($E101,'5.手当・賞与配分・洗い替え方式'!$C$7:$L$48,8,0)))</f>
        <v>0.1</v>
      </c>
      <c r="S101" s="160">
        <f t="shared" si="67"/>
        <v>22280</v>
      </c>
      <c r="T101" s="160">
        <f t="shared" si="68"/>
        <v>21970</v>
      </c>
      <c r="U101" s="160">
        <f t="shared" si="69"/>
        <v>21650</v>
      </c>
      <c r="V101" s="160">
        <f t="shared" si="70"/>
        <v>21340</v>
      </c>
      <c r="W101" s="160">
        <f t="shared" si="71"/>
        <v>21020</v>
      </c>
      <c r="X101" s="164">
        <f t="shared" si="52"/>
        <v>13</v>
      </c>
      <c r="Y101" s="162">
        <f t="shared" si="72"/>
        <v>245080</v>
      </c>
      <c r="Z101" s="161">
        <f t="shared" si="53"/>
        <v>241620</v>
      </c>
      <c r="AA101" s="161">
        <f t="shared" si="54"/>
        <v>238150</v>
      </c>
      <c r="AB101" s="161">
        <f t="shared" si="55"/>
        <v>234690</v>
      </c>
      <c r="AC101" s="163">
        <f t="shared" si="56"/>
        <v>231220</v>
      </c>
      <c r="AD101" s="158">
        <f t="shared" si="73"/>
        <v>2857800</v>
      </c>
      <c r="AE101" s="165">
        <f>IF(J101="","",IF('5.手当・賞与配分・洗い替え方式'!$O$4=1,ROUNDUP((J101+$Q101)*$AH$4,-1),ROUNDUP(J101*$AH$4,-1)))</f>
        <v>445600</v>
      </c>
      <c r="AF101" s="154">
        <f>IF(K101="","",IF('5.手当・賞与配分・洗い替え方式'!$O$4=1,ROUNDUP((K101+$Q101)*$AH$4,-1),ROUNDUP(K101*$AH$4,-1)))</f>
        <v>439300</v>
      </c>
      <c r="AG101" s="154">
        <f>IF(L101="","",IF('5.手当・賞与配分・洗い替え方式'!$O$4=1,ROUNDUP((L101+$Q101)*$AH$4,-1),ROUNDUP(L101*$AH$4,-1)))</f>
        <v>433000</v>
      </c>
      <c r="AH101" s="154">
        <f>IF(M101="","",IF('5.手当・賞与配分・洗い替え方式'!$O$4=1,ROUNDUP((M101+$Q101)*$AH$4,-1),ROUNDUP(M101*$AH$4,-1)))</f>
        <v>426700</v>
      </c>
      <c r="AI101" s="166">
        <f>IF(N101="","",IF('5.手当・賞与配分・洗い替え方式'!$O$4=1,ROUNDUP((N101+$Q101)*$AH$4,-1),ROUNDUP(N101*$AH$4,-1)))</f>
        <v>420400</v>
      </c>
      <c r="AJ101" s="165">
        <f>IF(J101="","",IF('5.手当・賞与配分・洗い替え方式'!$O$4=1,ROUNDUP((J101+$Q101)*$AM$4,-1),ROUNDUP(J101*$AM$4,-1)))</f>
        <v>557000</v>
      </c>
      <c r="AK101" s="154">
        <f>IF(K101="","",IF('5.手当・賞与配分・洗い替え方式'!$O$4=1,ROUNDUP((K101+$Q101)*$AM$4,-1),ROUNDUP(K101*$AM$4,-1)))</f>
        <v>549130</v>
      </c>
      <c r="AL101" s="154">
        <f>IF(L101="","",IF('5.手当・賞与配分・洗い替え方式'!$O$4=1,ROUNDUP((L101+$Q101)*$AM$4,-1),ROUNDUP(L101*$AM$4,-1)))</f>
        <v>541250</v>
      </c>
      <c r="AM101" s="154">
        <f>IF(M101="","",IF('5.手当・賞与配分・洗い替え方式'!$O$4=1,ROUNDUP((M101+$Q101)*$AM$4,-1),ROUNDUP(M101*$AM$4,-1)))</f>
        <v>533380</v>
      </c>
      <c r="AN101" s="166">
        <f>IF(N101="","",IF('5.手当・賞与配分・洗い替え方式'!$O$4=1,ROUNDUP((N101+$Q101)*$AM$4,-1),ROUNDUP(N101*$AM$4,-1)))</f>
        <v>525500</v>
      </c>
      <c r="AO101" s="369">
        <f t="shared" si="74"/>
        <v>3943560</v>
      </c>
      <c r="AP101" s="77">
        <f t="shared" si="75"/>
        <v>3887870</v>
      </c>
      <c r="AQ101" s="77">
        <f t="shared" si="58"/>
        <v>3832050</v>
      </c>
      <c r="AR101" s="77">
        <f t="shared" si="59"/>
        <v>3776360</v>
      </c>
      <c r="AS101" s="164">
        <f t="shared" si="60"/>
        <v>3720540</v>
      </c>
    </row>
    <row r="102" spans="5:45" ht="18" customHeight="1">
      <c r="E102" s="148" t="str">
        <f t="shared" si="61"/>
        <v>J-3</v>
      </c>
      <c r="F102" s="105">
        <f t="shared" si="48"/>
        <v>3</v>
      </c>
      <c r="G102" s="105">
        <f t="shared" si="49"/>
        <v>3</v>
      </c>
      <c r="H102" s="105" t="str">
        <f t="shared" si="50"/>
        <v>J-3-3</v>
      </c>
      <c r="I102" s="149">
        <v>22</v>
      </c>
      <c r="J102" s="157">
        <f t="shared" si="62"/>
        <v>229100</v>
      </c>
      <c r="K102" s="131">
        <f t="shared" si="63"/>
        <v>225950</v>
      </c>
      <c r="L102" s="131">
        <f>IF($E102="","",INDEX('3.サラリースケール'!$R$5:$BH$38,MATCH($E102,'3.サラリースケール'!$R$5:$R$38,0),MATCH($I102,'3.サラリースケール'!$R$5:$BH$5,0)))</f>
        <v>222800</v>
      </c>
      <c r="M102" s="131">
        <f t="shared" si="64"/>
        <v>219650</v>
      </c>
      <c r="N102" s="368">
        <f t="shared" si="65"/>
        <v>216500</v>
      </c>
      <c r="O102" s="157">
        <f t="shared" si="66"/>
        <v>6300</v>
      </c>
      <c r="P102" s="368">
        <f t="shared" si="51"/>
        <v>3150</v>
      </c>
      <c r="Q102" s="158">
        <f>IF($L102="","",VLOOKUP($E102,'6.モデル年俸表の作成'!$C$7:$F$48,4,0))</f>
        <v>0</v>
      </c>
      <c r="R102" s="159">
        <f>IF($E102="","",IF($G102="","",VLOOKUP($E102,'5.手当・賞与配分・洗い替え方式'!$C$7:$L$48,8,0)))</f>
        <v>0.1</v>
      </c>
      <c r="S102" s="160">
        <f t="shared" si="67"/>
        <v>22910</v>
      </c>
      <c r="T102" s="160">
        <f t="shared" si="68"/>
        <v>22600</v>
      </c>
      <c r="U102" s="160">
        <f t="shared" si="69"/>
        <v>22280</v>
      </c>
      <c r="V102" s="160">
        <f t="shared" si="70"/>
        <v>21970</v>
      </c>
      <c r="W102" s="160">
        <f t="shared" si="71"/>
        <v>21650</v>
      </c>
      <c r="X102" s="164">
        <f t="shared" si="52"/>
        <v>13</v>
      </c>
      <c r="Y102" s="162">
        <f>IF(J102="","",J102+$Q102+S102)</f>
        <v>252010</v>
      </c>
      <c r="Z102" s="161">
        <f t="shared" si="53"/>
        <v>248550</v>
      </c>
      <c r="AA102" s="161">
        <f t="shared" si="54"/>
        <v>245080</v>
      </c>
      <c r="AB102" s="161">
        <f t="shared" si="55"/>
        <v>241620</v>
      </c>
      <c r="AC102" s="163">
        <f t="shared" si="56"/>
        <v>238150</v>
      </c>
      <c r="AD102" s="158">
        <f t="shared" si="73"/>
        <v>2940960</v>
      </c>
      <c r="AE102" s="165">
        <f>IF(J102="","",IF('5.手当・賞与配分・洗い替え方式'!$O$4=1,ROUNDUP((J102+$Q102)*$AH$4,-1),ROUNDUP(J102*$AH$4,-1)))</f>
        <v>458200</v>
      </c>
      <c r="AF102" s="154">
        <f>IF(K102="","",IF('5.手当・賞与配分・洗い替え方式'!$O$4=1,ROUNDUP((K102+$Q102)*$AH$4,-1),ROUNDUP(K102*$AH$4,-1)))</f>
        <v>451900</v>
      </c>
      <c r="AG102" s="154">
        <f>IF(L102="","",IF('5.手当・賞与配分・洗い替え方式'!$O$4=1,ROUNDUP((L102+$Q102)*$AH$4,-1),ROUNDUP(L102*$AH$4,-1)))</f>
        <v>445600</v>
      </c>
      <c r="AH102" s="154">
        <f>IF(M102="","",IF('5.手当・賞与配分・洗い替え方式'!$O$4=1,ROUNDUP((M102+$Q102)*$AH$4,-1),ROUNDUP(M102*$AH$4,-1)))</f>
        <v>439300</v>
      </c>
      <c r="AI102" s="166">
        <f>IF(N102="","",IF('5.手当・賞与配分・洗い替え方式'!$O$4=1,ROUNDUP((N102+$Q102)*$AH$4,-1),ROUNDUP(N102*$AH$4,-1)))</f>
        <v>433000</v>
      </c>
      <c r="AJ102" s="165">
        <f>IF(J102="","",IF('5.手当・賞与配分・洗い替え方式'!$O$4=1,ROUNDUP((J102+$Q102)*$AM$4,-1),ROUNDUP(J102*$AM$4,-1)))</f>
        <v>572750</v>
      </c>
      <c r="AK102" s="154">
        <f>IF(K102="","",IF('5.手当・賞与配分・洗い替え方式'!$O$4=1,ROUNDUP((K102+$Q102)*$AM$4,-1),ROUNDUP(K102*$AM$4,-1)))</f>
        <v>564880</v>
      </c>
      <c r="AL102" s="154">
        <f>IF(L102="","",IF('5.手当・賞与配分・洗い替え方式'!$O$4=1,ROUNDUP((L102+$Q102)*$AM$4,-1),ROUNDUP(L102*$AM$4,-1)))</f>
        <v>557000</v>
      </c>
      <c r="AM102" s="154">
        <f>IF(M102="","",IF('5.手当・賞与配分・洗い替え方式'!$O$4=1,ROUNDUP((M102+$Q102)*$AM$4,-1),ROUNDUP(M102*$AM$4,-1)))</f>
        <v>549130</v>
      </c>
      <c r="AN102" s="166">
        <f>IF(N102="","",IF('5.手当・賞与配分・洗い替え方式'!$O$4=1,ROUNDUP((N102+$Q102)*$AM$4,-1),ROUNDUP(N102*$AM$4,-1)))</f>
        <v>541250</v>
      </c>
      <c r="AO102" s="369">
        <f t="shared" si="74"/>
        <v>4055070</v>
      </c>
      <c r="AP102" s="77">
        <f t="shared" si="75"/>
        <v>3999380</v>
      </c>
      <c r="AQ102" s="77">
        <f t="shared" si="58"/>
        <v>3943560</v>
      </c>
      <c r="AR102" s="77">
        <f t="shared" si="59"/>
        <v>3887870</v>
      </c>
      <c r="AS102" s="164">
        <f t="shared" si="60"/>
        <v>3832050</v>
      </c>
    </row>
    <row r="103" spans="5:45" ht="18" customHeight="1">
      <c r="E103" s="148" t="str">
        <f t="shared" si="61"/>
        <v>J-3</v>
      </c>
      <c r="F103" s="105">
        <f t="shared" si="48"/>
        <v>4</v>
      </c>
      <c r="G103" s="105">
        <f t="shared" si="49"/>
        <v>4</v>
      </c>
      <c r="H103" s="105" t="str">
        <f t="shared" si="50"/>
        <v>J-3-4</v>
      </c>
      <c r="I103" s="149">
        <v>23</v>
      </c>
      <c r="J103" s="157">
        <f t="shared" si="62"/>
        <v>235400</v>
      </c>
      <c r="K103" s="131">
        <f t="shared" si="63"/>
        <v>232250</v>
      </c>
      <c r="L103" s="131">
        <f>IF($E103="","",INDEX('3.サラリースケール'!$R$5:$BH$38,MATCH($E103,'3.サラリースケール'!$R$5:$R$38,0),MATCH($I103,'3.サラリースケール'!$R$5:$BH$5,0)))</f>
        <v>229100</v>
      </c>
      <c r="M103" s="131">
        <f t="shared" si="64"/>
        <v>225950</v>
      </c>
      <c r="N103" s="368">
        <f t="shared" si="65"/>
        <v>222800</v>
      </c>
      <c r="O103" s="157">
        <f t="shared" si="66"/>
        <v>6300</v>
      </c>
      <c r="P103" s="368">
        <f t="shared" si="51"/>
        <v>3150</v>
      </c>
      <c r="Q103" s="158">
        <f>IF($L103="","",VLOOKUP($E103,'6.モデル年俸表の作成'!$C$7:$F$48,4,0))</f>
        <v>0</v>
      </c>
      <c r="R103" s="159">
        <f>IF($E103="","",IF($G103="","",VLOOKUP($E103,'5.手当・賞与配分・洗い替え方式'!$C$7:$L$48,8,0)))</f>
        <v>0.1</v>
      </c>
      <c r="S103" s="160">
        <f t="shared" si="67"/>
        <v>23540</v>
      </c>
      <c r="T103" s="160">
        <f t="shared" si="68"/>
        <v>23230</v>
      </c>
      <c r="U103" s="160">
        <f t="shared" si="69"/>
        <v>22910</v>
      </c>
      <c r="V103" s="160">
        <f t="shared" si="70"/>
        <v>22600</v>
      </c>
      <c r="W103" s="160">
        <f t="shared" si="71"/>
        <v>22280</v>
      </c>
      <c r="X103" s="164">
        <f t="shared" si="52"/>
        <v>13</v>
      </c>
      <c r="Y103" s="162">
        <f t="shared" ref="Y103:Y139" si="76">IF(J103="","",J103+$Q103+S103)</f>
        <v>258940</v>
      </c>
      <c r="Z103" s="161">
        <f t="shared" si="53"/>
        <v>255480</v>
      </c>
      <c r="AA103" s="161">
        <f t="shared" si="54"/>
        <v>252010</v>
      </c>
      <c r="AB103" s="161">
        <f t="shared" si="55"/>
        <v>248550</v>
      </c>
      <c r="AC103" s="163">
        <f t="shared" si="56"/>
        <v>245080</v>
      </c>
      <c r="AD103" s="158">
        <f t="shared" si="73"/>
        <v>3024120</v>
      </c>
      <c r="AE103" s="165">
        <f>IF(J103="","",IF('5.手当・賞与配分・洗い替え方式'!$O$4=1,ROUNDUP((J103+$Q103)*$AH$4,-1),ROUNDUP(J103*$AH$4,-1)))</f>
        <v>470800</v>
      </c>
      <c r="AF103" s="154">
        <f>IF(K103="","",IF('5.手当・賞与配分・洗い替え方式'!$O$4=1,ROUNDUP((K103+$Q103)*$AH$4,-1),ROUNDUP(K103*$AH$4,-1)))</f>
        <v>464500</v>
      </c>
      <c r="AG103" s="154">
        <f>IF(L103="","",IF('5.手当・賞与配分・洗い替え方式'!$O$4=1,ROUNDUP((L103+$Q103)*$AH$4,-1),ROUNDUP(L103*$AH$4,-1)))</f>
        <v>458200</v>
      </c>
      <c r="AH103" s="154">
        <f>IF(M103="","",IF('5.手当・賞与配分・洗い替え方式'!$O$4=1,ROUNDUP((M103+$Q103)*$AH$4,-1),ROUNDUP(M103*$AH$4,-1)))</f>
        <v>451900</v>
      </c>
      <c r="AI103" s="166">
        <f>IF(N103="","",IF('5.手当・賞与配分・洗い替え方式'!$O$4=1,ROUNDUP((N103+$Q103)*$AH$4,-1),ROUNDUP(N103*$AH$4,-1)))</f>
        <v>445600</v>
      </c>
      <c r="AJ103" s="165">
        <f>IF(J103="","",IF('5.手当・賞与配分・洗い替え方式'!$O$4=1,ROUNDUP((J103+$Q103)*$AM$4,-1),ROUNDUP(J103*$AM$4,-1)))</f>
        <v>588500</v>
      </c>
      <c r="AK103" s="154">
        <f>IF(K103="","",IF('5.手当・賞与配分・洗い替え方式'!$O$4=1,ROUNDUP((K103+$Q103)*$AM$4,-1),ROUNDUP(K103*$AM$4,-1)))</f>
        <v>580630</v>
      </c>
      <c r="AL103" s="154">
        <f>IF(L103="","",IF('5.手当・賞与配分・洗い替え方式'!$O$4=1,ROUNDUP((L103+$Q103)*$AM$4,-1),ROUNDUP(L103*$AM$4,-1)))</f>
        <v>572750</v>
      </c>
      <c r="AM103" s="154">
        <f>IF(M103="","",IF('5.手当・賞与配分・洗い替え方式'!$O$4=1,ROUNDUP((M103+$Q103)*$AM$4,-1),ROUNDUP(M103*$AM$4,-1)))</f>
        <v>564880</v>
      </c>
      <c r="AN103" s="166">
        <f>IF(N103="","",IF('5.手当・賞与配分・洗い替え方式'!$O$4=1,ROUNDUP((N103+$Q103)*$AM$4,-1),ROUNDUP(N103*$AM$4,-1)))</f>
        <v>557000</v>
      </c>
      <c r="AO103" s="369">
        <f t="shared" si="74"/>
        <v>4166580</v>
      </c>
      <c r="AP103" s="77">
        <f t="shared" si="75"/>
        <v>4110890</v>
      </c>
      <c r="AQ103" s="77">
        <f t="shared" si="58"/>
        <v>4055070</v>
      </c>
      <c r="AR103" s="77">
        <f t="shared" si="59"/>
        <v>3999380</v>
      </c>
      <c r="AS103" s="164">
        <f t="shared" si="60"/>
        <v>3943560</v>
      </c>
    </row>
    <row r="104" spans="5:45" ht="18" customHeight="1">
      <c r="E104" s="148" t="str">
        <f t="shared" si="61"/>
        <v>J-3</v>
      </c>
      <c r="F104" s="105">
        <f t="shared" si="48"/>
        <v>5</v>
      </c>
      <c r="G104" s="105">
        <f t="shared" si="49"/>
        <v>5</v>
      </c>
      <c r="H104" s="105" t="str">
        <f t="shared" si="50"/>
        <v>J-3-5</v>
      </c>
      <c r="I104" s="149">
        <v>24</v>
      </c>
      <c r="J104" s="157">
        <f t="shared" si="62"/>
        <v>241700</v>
      </c>
      <c r="K104" s="131">
        <f t="shared" si="63"/>
        <v>238550</v>
      </c>
      <c r="L104" s="131">
        <f>IF($E104="","",INDEX('3.サラリースケール'!$R$5:$BH$38,MATCH($E104,'3.サラリースケール'!$R$5:$R$38,0),MATCH($I104,'3.サラリースケール'!$R$5:$BH$5,0)))</f>
        <v>235400</v>
      </c>
      <c r="M104" s="131">
        <f t="shared" si="64"/>
        <v>232250</v>
      </c>
      <c r="N104" s="368">
        <f t="shared" si="65"/>
        <v>229100</v>
      </c>
      <c r="O104" s="157">
        <f t="shared" si="66"/>
        <v>6300</v>
      </c>
      <c r="P104" s="368">
        <f t="shared" si="51"/>
        <v>3150</v>
      </c>
      <c r="Q104" s="158">
        <f>IF($L104="","",VLOOKUP($E104,'6.モデル年俸表の作成'!$C$7:$F$48,4,0))</f>
        <v>0</v>
      </c>
      <c r="R104" s="159">
        <f>IF($E104="","",IF($G104="","",VLOOKUP($E104,'5.手当・賞与配分・洗い替え方式'!$C$7:$L$48,8,0)))</f>
        <v>0.1</v>
      </c>
      <c r="S104" s="160">
        <f t="shared" si="67"/>
        <v>24170</v>
      </c>
      <c r="T104" s="160">
        <f t="shared" si="68"/>
        <v>23860</v>
      </c>
      <c r="U104" s="160">
        <f>IF(L104="","",ROUNDUP((L104*$R104),-1))</f>
        <v>23540</v>
      </c>
      <c r="V104" s="160">
        <f t="shared" si="70"/>
        <v>23230</v>
      </c>
      <c r="W104" s="160">
        <f t="shared" si="71"/>
        <v>22910</v>
      </c>
      <c r="X104" s="164">
        <f t="shared" si="52"/>
        <v>13</v>
      </c>
      <c r="Y104" s="162">
        <f t="shared" si="76"/>
        <v>265870</v>
      </c>
      <c r="Z104" s="161">
        <f t="shared" si="53"/>
        <v>262410</v>
      </c>
      <c r="AA104" s="161">
        <f t="shared" si="54"/>
        <v>258940</v>
      </c>
      <c r="AB104" s="161">
        <f t="shared" si="55"/>
        <v>255480</v>
      </c>
      <c r="AC104" s="163">
        <f t="shared" si="56"/>
        <v>252010</v>
      </c>
      <c r="AD104" s="158">
        <f t="shared" si="73"/>
        <v>3107280</v>
      </c>
      <c r="AE104" s="165">
        <f>IF(J104="","",IF('5.手当・賞与配分・洗い替え方式'!$O$4=1,ROUNDUP((J104+$Q104)*$AH$4,-1),ROUNDUP(J104*$AH$4,-1)))</f>
        <v>483400</v>
      </c>
      <c r="AF104" s="154">
        <f>IF(K104="","",IF('5.手当・賞与配分・洗い替え方式'!$O$4=1,ROUNDUP((K104+$Q104)*$AH$4,-1),ROUNDUP(K104*$AH$4,-1)))</f>
        <v>477100</v>
      </c>
      <c r="AG104" s="154">
        <f>IF(L104="","",IF('5.手当・賞与配分・洗い替え方式'!$O$4=1,ROUNDUP((L104+$Q104)*$AH$4,-1),ROUNDUP(L104*$AH$4,-1)))</f>
        <v>470800</v>
      </c>
      <c r="AH104" s="154">
        <f>IF(M104="","",IF('5.手当・賞与配分・洗い替え方式'!$O$4=1,ROUNDUP((M104+$Q104)*$AH$4,-1),ROUNDUP(M104*$AH$4,-1)))</f>
        <v>464500</v>
      </c>
      <c r="AI104" s="166">
        <f>IF(N104="","",IF('5.手当・賞与配分・洗い替え方式'!$O$4=1,ROUNDUP((N104+$Q104)*$AH$4,-1),ROUNDUP(N104*$AH$4,-1)))</f>
        <v>458200</v>
      </c>
      <c r="AJ104" s="165">
        <f>IF(J104="","",IF('5.手当・賞与配分・洗い替え方式'!$O$4=1,ROUNDUP((J104+$Q104)*$AM$4,-1),ROUNDUP(J104*$AM$4,-1)))</f>
        <v>604250</v>
      </c>
      <c r="AK104" s="154">
        <f>IF(K104="","",IF('5.手当・賞与配分・洗い替え方式'!$O$4=1,ROUNDUP((K104+$Q104)*$AM$4,-1),ROUNDUP(K104*$AM$4,-1)))</f>
        <v>596380</v>
      </c>
      <c r="AL104" s="154">
        <f>IF(L104="","",IF('5.手当・賞与配分・洗い替え方式'!$O$4=1,ROUNDUP((L104+$Q104)*$AM$4,-1),ROUNDUP(L104*$AM$4,-1)))</f>
        <v>588500</v>
      </c>
      <c r="AM104" s="154">
        <f>IF(M104="","",IF('5.手当・賞与配分・洗い替え方式'!$O$4=1,ROUNDUP((M104+$Q104)*$AM$4,-1),ROUNDUP(M104*$AM$4,-1)))</f>
        <v>580630</v>
      </c>
      <c r="AN104" s="166">
        <f>IF(N104="","",IF('5.手当・賞与配分・洗い替え方式'!$O$4=1,ROUNDUP((N104+$Q104)*$AM$4,-1),ROUNDUP(N104*$AM$4,-1)))</f>
        <v>572750</v>
      </c>
      <c r="AO104" s="369">
        <f t="shared" si="74"/>
        <v>4278090</v>
      </c>
      <c r="AP104" s="77">
        <f t="shared" si="75"/>
        <v>4222400</v>
      </c>
      <c r="AQ104" s="77">
        <f t="shared" si="58"/>
        <v>4166580</v>
      </c>
      <c r="AR104" s="77">
        <f t="shared" si="59"/>
        <v>4110890</v>
      </c>
      <c r="AS104" s="164">
        <f t="shared" si="60"/>
        <v>4055070</v>
      </c>
    </row>
    <row r="105" spans="5:45" ht="18" customHeight="1">
      <c r="E105" s="148" t="str">
        <f t="shared" si="61"/>
        <v>J-3</v>
      </c>
      <c r="F105" s="105">
        <f t="shared" si="48"/>
        <v>6</v>
      </c>
      <c r="G105" s="105">
        <f t="shared" si="49"/>
        <v>6</v>
      </c>
      <c r="H105" s="105" t="str">
        <f t="shared" si="50"/>
        <v>J-3-6</v>
      </c>
      <c r="I105" s="149">
        <v>25</v>
      </c>
      <c r="J105" s="157">
        <f t="shared" si="62"/>
        <v>248000</v>
      </c>
      <c r="K105" s="131">
        <f t="shared" si="63"/>
        <v>244850</v>
      </c>
      <c r="L105" s="131">
        <f>IF($E105="","",INDEX('3.サラリースケール'!$R$5:$BH$38,MATCH($E105,'3.サラリースケール'!$R$5:$R$38,0),MATCH($I105,'3.サラリースケール'!$R$5:$BH$5,0)))</f>
        <v>241700</v>
      </c>
      <c r="M105" s="131">
        <f t="shared" si="64"/>
        <v>238550</v>
      </c>
      <c r="N105" s="368">
        <f t="shared" si="65"/>
        <v>235400</v>
      </c>
      <c r="O105" s="157">
        <f t="shared" si="66"/>
        <v>6300</v>
      </c>
      <c r="P105" s="368">
        <f t="shared" si="51"/>
        <v>3150</v>
      </c>
      <c r="Q105" s="158">
        <f>IF($L105="","",VLOOKUP($E105,'6.モデル年俸表の作成'!$C$7:$F$48,4,0))</f>
        <v>0</v>
      </c>
      <c r="R105" s="159">
        <f>IF($E105="","",IF($G105="","",VLOOKUP($E105,'5.手当・賞与配分・洗い替え方式'!$C$7:$L$48,8,0)))</f>
        <v>0.1</v>
      </c>
      <c r="S105" s="160">
        <f t="shared" si="67"/>
        <v>24800</v>
      </c>
      <c r="T105" s="160">
        <f t="shared" si="68"/>
        <v>24490</v>
      </c>
      <c r="U105" s="160">
        <f t="shared" ref="U105:U139" si="77">IF(L105="","",ROUNDUP((L105*$R105),-1))</f>
        <v>24170</v>
      </c>
      <c r="V105" s="160">
        <f t="shared" si="70"/>
        <v>23860</v>
      </c>
      <c r="W105" s="160">
        <f t="shared" si="71"/>
        <v>23540</v>
      </c>
      <c r="X105" s="164">
        <f t="shared" si="52"/>
        <v>13</v>
      </c>
      <c r="Y105" s="162">
        <f t="shared" si="76"/>
        <v>272800</v>
      </c>
      <c r="Z105" s="161">
        <f t="shared" si="53"/>
        <v>269340</v>
      </c>
      <c r="AA105" s="161">
        <f t="shared" si="54"/>
        <v>265870</v>
      </c>
      <c r="AB105" s="161">
        <f t="shared" si="55"/>
        <v>262410</v>
      </c>
      <c r="AC105" s="163">
        <f>IF(N105="","",N105+$Q105+W105)</f>
        <v>258940</v>
      </c>
      <c r="AD105" s="158">
        <f t="shared" si="73"/>
        <v>3190440</v>
      </c>
      <c r="AE105" s="165">
        <f>IF(J105="","",IF('5.手当・賞与配分・洗い替え方式'!$O$4=1,ROUNDUP((J105+$Q105)*$AH$4,-1),ROUNDUP(J105*$AH$4,-1)))</f>
        <v>496000</v>
      </c>
      <c r="AF105" s="154">
        <f>IF(K105="","",IF('5.手当・賞与配分・洗い替え方式'!$O$4=1,ROUNDUP((K105+$Q105)*$AH$4,-1),ROUNDUP(K105*$AH$4,-1)))</f>
        <v>489700</v>
      </c>
      <c r="AG105" s="154">
        <f>IF(L105="","",IF('5.手当・賞与配分・洗い替え方式'!$O$4=1,ROUNDUP((L105+$Q105)*$AH$4,-1),ROUNDUP(L105*$AH$4,-1)))</f>
        <v>483400</v>
      </c>
      <c r="AH105" s="154">
        <f>IF(M105="","",IF('5.手当・賞与配分・洗い替え方式'!$O$4=1,ROUNDUP((M105+$Q105)*$AH$4,-1),ROUNDUP(M105*$AH$4,-1)))</f>
        <v>477100</v>
      </c>
      <c r="AI105" s="166">
        <f>IF(N105="","",IF('5.手当・賞与配分・洗い替え方式'!$O$4=1,ROUNDUP((N105+$Q105)*$AH$4,-1),ROUNDUP(N105*$AH$4,-1)))</f>
        <v>470800</v>
      </c>
      <c r="AJ105" s="165">
        <f>IF(J105="","",IF('5.手当・賞与配分・洗い替え方式'!$O$4=1,ROUNDUP((J105+$Q105)*$AM$4,-1),ROUNDUP(J105*$AM$4,-1)))</f>
        <v>620000</v>
      </c>
      <c r="AK105" s="154">
        <f>IF(K105="","",IF('5.手当・賞与配分・洗い替え方式'!$O$4=1,ROUNDUP((K105+$Q105)*$AM$4,-1),ROUNDUP(K105*$AM$4,-1)))</f>
        <v>612130</v>
      </c>
      <c r="AL105" s="154">
        <f>IF(L105="","",IF('5.手当・賞与配分・洗い替え方式'!$O$4=1,ROUNDUP((L105+$Q105)*$AM$4,-1),ROUNDUP(L105*$AM$4,-1)))</f>
        <v>604250</v>
      </c>
      <c r="AM105" s="154">
        <f>IF(M105="","",IF('5.手当・賞与配分・洗い替え方式'!$O$4=1,ROUNDUP((M105+$Q105)*$AM$4,-1),ROUNDUP(M105*$AM$4,-1)))</f>
        <v>596380</v>
      </c>
      <c r="AN105" s="166">
        <f>IF(N105="","",IF('5.手当・賞与配分・洗い替え方式'!$O$4=1,ROUNDUP((N105+$Q105)*$AM$4,-1),ROUNDUP(N105*$AM$4,-1)))</f>
        <v>588500</v>
      </c>
      <c r="AO105" s="369">
        <f t="shared" si="74"/>
        <v>4389600</v>
      </c>
      <c r="AP105" s="77">
        <f t="shared" si="75"/>
        <v>4333910</v>
      </c>
      <c r="AQ105" s="77">
        <f t="shared" si="58"/>
        <v>4278090</v>
      </c>
      <c r="AR105" s="77">
        <f t="shared" si="59"/>
        <v>4222400</v>
      </c>
      <c r="AS105" s="164">
        <f t="shared" si="60"/>
        <v>4166580</v>
      </c>
    </row>
    <row r="106" spans="5:45" ht="18" customHeight="1">
      <c r="E106" s="148" t="str">
        <f t="shared" si="61"/>
        <v>J-3</v>
      </c>
      <c r="F106" s="105">
        <f t="shared" si="48"/>
        <v>7</v>
      </c>
      <c r="G106" s="105">
        <f t="shared" si="49"/>
        <v>7</v>
      </c>
      <c r="H106" s="105" t="str">
        <f t="shared" si="50"/>
        <v>J-3-7</v>
      </c>
      <c r="I106" s="149">
        <v>26</v>
      </c>
      <c r="J106" s="157">
        <f t="shared" si="62"/>
        <v>254300</v>
      </c>
      <c r="K106" s="131">
        <f t="shared" si="63"/>
        <v>251150</v>
      </c>
      <c r="L106" s="131">
        <f>IF($E106="","",INDEX('3.サラリースケール'!$R$5:$BH$38,MATCH($E106,'3.サラリースケール'!$R$5:$R$38,0),MATCH($I106,'3.サラリースケール'!$R$5:$BH$5,0)))</f>
        <v>248000</v>
      </c>
      <c r="M106" s="131">
        <f t="shared" si="64"/>
        <v>244850</v>
      </c>
      <c r="N106" s="368">
        <f t="shared" si="65"/>
        <v>241700</v>
      </c>
      <c r="O106" s="157">
        <f t="shared" si="66"/>
        <v>6300</v>
      </c>
      <c r="P106" s="368">
        <f t="shared" si="51"/>
        <v>3150</v>
      </c>
      <c r="Q106" s="158">
        <f>IF($L106="","",VLOOKUP($E106,'6.モデル年俸表の作成'!$C$7:$F$48,4,0))</f>
        <v>0</v>
      </c>
      <c r="R106" s="159">
        <f>IF($E106="","",IF($G106="","",VLOOKUP($E106,'5.手当・賞与配分・洗い替え方式'!$C$7:$L$48,8,0)))</f>
        <v>0.1</v>
      </c>
      <c r="S106" s="160">
        <f t="shared" si="67"/>
        <v>25430</v>
      </c>
      <c r="T106" s="160">
        <f t="shared" si="68"/>
        <v>25120</v>
      </c>
      <c r="U106" s="160">
        <f t="shared" si="77"/>
        <v>24800</v>
      </c>
      <c r="V106" s="160">
        <f t="shared" si="70"/>
        <v>24490</v>
      </c>
      <c r="W106" s="160">
        <f t="shared" si="71"/>
        <v>24170</v>
      </c>
      <c r="X106" s="164">
        <f t="shared" si="52"/>
        <v>13</v>
      </c>
      <c r="Y106" s="162">
        <f t="shared" si="76"/>
        <v>279730</v>
      </c>
      <c r="Z106" s="161">
        <f t="shared" si="53"/>
        <v>276270</v>
      </c>
      <c r="AA106" s="161">
        <f t="shared" si="54"/>
        <v>272800</v>
      </c>
      <c r="AB106" s="161">
        <f t="shared" si="55"/>
        <v>269340</v>
      </c>
      <c r="AC106" s="163">
        <f t="shared" ref="AC106:AC139" si="78">IF(N106="","",N106+$Q106+W106)</f>
        <v>265870</v>
      </c>
      <c r="AD106" s="158">
        <f t="shared" si="73"/>
        <v>3273600</v>
      </c>
      <c r="AE106" s="165">
        <f>IF(J106="","",IF('5.手当・賞与配分・洗い替え方式'!$O$4=1,ROUNDUP((J106+$Q106)*$AH$4,-1),ROUNDUP(J106*$AH$4,-1)))</f>
        <v>508600</v>
      </c>
      <c r="AF106" s="154">
        <f>IF(K106="","",IF('5.手当・賞与配分・洗い替え方式'!$O$4=1,ROUNDUP((K106+$Q106)*$AH$4,-1),ROUNDUP(K106*$AH$4,-1)))</f>
        <v>502300</v>
      </c>
      <c r="AG106" s="154">
        <f>IF(L106="","",IF('5.手当・賞与配分・洗い替え方式'!$O$4=1,ROUNDUP((L106+$Q106)*$AH$4,-1),ROUNDUP(L106*$AH$4,-1)))</f>
        <v>496000</v>
      </c>
      <c r="AH106" s="154">
        <f>IF(M106="","",IF('5.手当・賞与配分・洗い替え方式'!$O$4=1,ROUNDUP((M106+$Q106)*$AH$4,-1),ROUNDUP(M106*$AH$4,-1)))</f>
        <v>489700</v>
      </c>
      <c r="AI106" s="166">
        <f>IF(N106="","",IF('5.手当・賞与配分・洗い替え方式'!$O$4=1,ROUNDUP((N106+$Q106)*$AH$4,-1),ROUNDUP(N106*$AH$4,-1)))</f>
        <v>483400</v>
      </c>
      <c r="AJ106" s="165">
        <f>IF(J106="","",IF('5.手当・賞与配分・洗い替え方式'!$O$4=1,ROUNDUP((J106+$Q106)*$AM$4,-1),ROUNDUP(J106*$AM$4,-1)))</f>
        <v>635750</v>
      </c>
      <c r="AK106" s="154">
        <f>IF(K106="","",IF('5.手当・賞与配分・洗い替え方式'!$O$4=1,ROUNDUP((K106+$Q106)*$AM$4,-1),ROUNDUP(K106*$AM$4,-1)))</f>
        <v>627880</v>
      </c>
      <c r="AL106" s="154">
        <f>IF(L106="","",IF('5.手当・賞与配分・洗い替え方式'!$O$4=1,ROUNDUP((L106+$Q106)*$AM$4,-1),ROUNDUP(L106*$AM$4,-1)))</f>
        <v>620000</v>
      </c>
      <c r="AM106" s="154">
        <f>IF(M106="","",IF('5.手当・賞与配分・洗い替え方式'!$O$4=1,ROUNDUP((M106+$Q106)*$AM$4,-1),ROUNDUP(M106*$AM$4,-1)))</f>
        <v>612130</v>
      </c>
      <c r="AN106" s="166">
        <f>IF(N106="","",IF('5.手当・賞与配分・洗い替え方式'!$O$4=1,ROUNDUP((N106+$Q106)*$AM$4,-1),ROUNDUP(N106*$AM$4,-1)))</f>
        <v>604250</v>
      </c>
      <c r="AO106" s="369">
        <f t="shared" si="74"/>
        <v>4501110</v>
      </c>
      <c r="AP106" s="77">
        <f t="shared" si="75"/>
        <v>4445420</v>
      </c>
      <c r="AQ106" s="77">
        <f t="shared" si="58"/>
        <v>4389600</v>
      </c>
      <c r="AR106" s="77">
        <f t="shared" si="59"/>
        <v>4333910</v>
      </c>
      <c r="AS106" s="164">
        <f t="shared" si="60"/>
        <v>4278090</v>
      </c>
    </row>
    <row r="107" spans="5:45" ht="18" customHeight="1">
      <c r="E107" s="148" t="str">
        <f t="shared" si="61"/>
        <v>J-3</v>
      </c>
      <c r="F107" s="105">
        <f t="shared" si="48"/>
        <v>8</v>
      </c>
      <c r="G107" s="105">
        <f t="shared" si="49"/>
        <v>8</v>
      </c>
      <c r="H107" s="105" t="str">
        <f t="shared" si="50"/>
        <v>J-3-8</v>
      </c>
      <c r="I107" s="149">
        <v>27</v>
      </c>
      <c r="J107" s="157">
        <f t="shared" si="62"/>
        <v>260600</v>
      </c>
      <c r="K107" s="131">
        <f t="shared" si="63"/>
        <v>257450</v>
      </c>
      <c r="L107" s="131">
        <f>IF($E107="","",INDEX('3.サラリースケール'!$R$5:$BH$38,MATCH($E107,'3.サラリースケール'!$R$5:$R$38,0),MATCH($I107,'3.サラリースケール'!$R$5:$BH$5,0)))</f>
        <v>254300</v>
      </c>
      <c r="M107" s="131">
        <f t="shared" si="64"/>
        <v>251150</v>
      </c>
      <c r="N107" s="368">
        <f t="shared" si="65"/>
        <v>248000</v>
      </c>
      <c r="O107" s="157">
        <f t="shared" si="66"/>
        <v>6300</v>
      </c>
      <c r="P107" s="368">
        <f t="shared" si="51"/>
        <v>3150</v>
      </c>
      <c r="Q107" s="158">
        <f>IF($L107="","",VLOOKUP($E107,'6.モデル年俸表の作成'!$C$7:$F$48,4,0))</f>
        <v>0</v>
      </c>
      <c r="R107" s="159">
        <f>IF($E107="","",IF($G107="","",VLOOKUP($E107,'5.手当・賞与配分・洗い替え方式'!$C$7:$L$48,8,0)))</f>
        <v>0.1</v>
      </c>
      <c r="S107" s="160">
        <f t="shared" si="67"/>
        <v>26060</v>
      </c>
      <c r="T107" s="160">
        <f t="shared" si="68"/>
        <v>25750</v>
      </c>
      <c r="U107" s="160">
        <f t="shared" si="77"/>
        <v>25430</v>
      </c>
      <c r="V107" s="160">
        <f t="shared" si="70"/>
        <v>25120</v>
      </c>
      <c r="W107" s="160">
        <f t="shared" si="71"/>
        <v>24800</v>
      </c>
      <c r="X107" s="164">
        <f t="shared" si="52"/>
        <v>13</v>
      </c>
      <c r="Y107" s="162">
        <f t="shared" si="76"/>
        <v>286660</v>
      </c>
      <c r="Z107" s="161">
        <f t="shared" si="53"/>
        <v>283200</v>
      </c>
      <c r="AA107" s="161">
        <f t="shared" si="54"/>
        <v>279730</v>
      </c>
      <c r="AB107" s="161">
        <f t="shared" si="55"/>
        <v>276270</v>
      </c>
      <c r="AC107" s="163">
        <f t="shared" si="78"/>
        <v>272800</v>
      </c>
      <c r="AD107" s="158">
        <f t="shared" si="73"/>
        <v>3356760</v>
      </c>
      <c r="AE107" s="165">
        <f>IF(J107="","",IF('5.手当・賞与配分・洗い替え方式'!$O$4=1,ROUNDUP((J107+$Q107)*$AH$4,-1),ROUNDUP(J107*$AH$4,-1)))</f>
        <v>521200</v>
      </c>
      <c r="AF107" s="154">
        <f>IF(K107="","",IF('5.手当・賞与配分・洗い替え方式'!$O$4=1,ROUNDUP((K107+$Q107)*$AH$4,-1),ROUNDUP(K107*$AH$4,-1)))</f>
        <v>514900</v>
      </c>
      <c r="AG107" s="154">
        <f>IF(L107="","",IF('5.手当・賞与配分・洗い替え方式'!$O$4=1,ROUNDUP((L107+$Q107)*$AH$4,-1),ROUNDUP(L107*$AH$4,-1)))</f>
        <v>508600</v>
      </c>
      <c r="AH107" s="154">
        <f>IF(M107="","",IF('5.手当・賞与配分・洗い替え方式'!$O$4=1,ROUNDUP((M107+$Q107)*$AH$4,-1),ROUNDUP(M107*$AH$4,-1)))</f>
        <v>502300</v>
      </c>
      <c r="AI107" s="166">
        <f>IF(N107="","",IF('5.手当・賞与配分・洗い替え方式'!$O$4=1,ROUNDUP((N107+$Q107)*$AH$4,-1),ROUNDUP(N107*$AH$4,-1)))</f>
        <v>496000</v>
      </c>
      <c r="AJ107" s="165">
        <f>IF(J107="","",IF('5.手当・賞与配分・洗い替え方式'!$O$4=1,ROUNDUP((J107+$Q107)*$AM$4,-1),ROUNDUP(J107*$AM$4,-1)))</f>
        <v>651500</v>
      </c>
      <c r="AK107" s="154">
        <f>IF(K107="","",IF('5.手当・賞与配分・洗い替え方式'!$O$4=1,ROUNDUP((K107+$Q107)*$AM$4,-1),ROUNDUP(K107*$AM$4,-1)))</f>
        <v>643630</v>
      </c>
      <c r="AL107" s="154">
        <f>IF(L107="","",IF('5.手当・賞与配分・洗い替え方式'!$O$4=1,ROUNDUP((L107+$Q107)*$AM$4,-1),ROUNDUP(L107*$AM$4,-1)))</f>
        <v>635750</v>
      </c>
      <c r="AM107" s="154">
        <f>IF(M107="","",IF('5.手当・賞与配分・洗い替え方式'!$O$4=1,ROUNDUP((M107+$Q107)*$AM$4,-1),ROUNDUP(M107*$AM$4,-1)))</f>
        <v>627880</v>
      </c>
      <c r="AN107" s="166">
        <f>IF(N107="","",IF('5.手当・賞与配分・洗い替え方式'!$O$4=1,ROUNDUP((N107+$Q107)*$AM$4,-1),ROUNDUP(N107*$AM$4,-1)))</f>
        <v>620000</v>
      </c>
      <c r="AO107" s="369">
        <f t="shared" si="74"/>
        <v>4612620</v>
      </c>
      <c r="AP107" s="77">
        <f t="shared" si="75"/>
        <v>4556930</v>
      </c>
      <c r="AQ107" s="77">
        <f t="shared" si="58"/>
        <v>4501110</v>
      </c>
      <c r="AR107" s="77">
        <f t="shared" si="59"/>
        <v>4445420</v>
      </c>
      <c r="AS107" s="164">
        <f t="shared" si="60"/>
        <v>4389600</v>
      </c>
    </row>
    <row r="108" spans="5:45" ht="18" customHeight="1">
      <c r="E108" s="148" t="str">
        <f t="shared" si="61"/>
        <v>J-3</v>
      </c>
      <c r="F108" s="105">
        <f t="shared" si="48"/>
        <v>9</v>
      </c>
      <c r="G108" s="105">
        <f t="shared" si="49"/>
        <v>9</v>
      </c>
      <c r="H108" s="105" t="str">
        <f t="shared" si="50"/>
        <v>J-3-9</v>
      </c>
      <c r="I108" s="149">
        <v>28</v>
      </c>
      <c r="J108" s="157">
        <f t="shared" si="62"/>
        <v>266900</v>
      </c>
      <c r="K108" s="131">
        <f t="shared" si="63"/>
        <v>263750</v>
      </c>
      <c r="L108" s="131">
        <f>IF($E108="","",INDEX('3.サラリースケール'!$R$5:$BH$38,MATCH($E108,'3.サラリースケール'!$R$5:$R$38,0),MATCH($I108,'3.サラリースケール'!$R$5:$BH$5,0)))</f>
        <v>260600</v>
      </c>
      <c r="M108" s="131">
        <f t="shared" si="64"/>
        <v>257450</v>
      </c>
      <c r="N108" s="368">
        <f t="shared" si="65"/>
        <v>254300</v>
      </c>
      <c r="O108" s="157">
        <f t="shared" si="66"/>
        <v>6300</v>
      </c>
      <c r="P108" s="368">
        <f t="shared" si="51"/>
        <v>3150</v>
      </c>
      <c r="Q108" s="158">
        <f>IF($L108="","",VLOOKUP($E108,'6.モデル年俸表の作成'!$C$7:$F$48,4,0))</f>
        <v>0</v>
      </c>
      <c r="R108" s="159">
        <f>IF($E108="","",IF($G108="","",VLOOKUP($E108,'5.手当・賞与配分・洗い替え方式'!$C$7:$L$48,8,0)))</f>
        <v>0.1</v>
      </c>
      <c r="S108" s="160">
        <f t="shared" si="67"/>
        <v>26690</v>
      </c>
      <c r="T108" s="160">
        <f t="shared" si="68"/>
        <v>26380</v>
      </c>
      <c r="U108" s="160">
        <f t="shared" si="77"/>
        <v>26060</v>
      </c>
      <c r="V108" s="160">
        <f t="shared" si="70"/>
        <v>25750</v>
      </c>
      <c r="W108" s="160">
        <f t="shared" si="71"/>
        <v>25430</v>
      </c>
      <c r="X108" s="164">
        <f t="shared" si="52"/>
        <v>13</v>
      </c>
      <c r="Y108" s="162">
        <f t="shared" si="76"/>
        <v>293590</v>
      </c>
      <c r="Z108" s="161">
        <f t="shared" si="53"/>
        <v>290130</v>
      </c>
      <c r="AA108" s="161">
        <f t="shared" si="54"/>
        <v>286660</v>
      </c>
      <c r="AB108" s="161">
        <f t="shared" si="55"/>
        <v>283200</v>
      </c>
      <c r="AC108" s="163">
        <f t="shared" si="78"/>
        <v>279730</v>
      </c>
      <c r="AD108" s="158">
        <f t="shared" si="73"/>
        <v>3439920</v>
      </c>
      <c r="AE108" s="165">
        <f>IF(J108="","",IF('5.手当・賞与配分・洗い替え方式'!$O$4=1,ROUNDUP((J108+$Q108)*$AH$4,-1),ROUNDUP(J108*$AH$4,-1)))</f>
        <v>533800</v>
      </c>
      <c r="AF108" s="154">
        <f>IF(K108="","",IF('5.手当・賞与配分・洗い替え方式'!$O$4=1,ROUNDUP((K108+$Q108)*$AH$4,-1),ROUNDUP(K108*$AH$4,-1)))</f>
        <v>527500</v>
      </c>
      <c r="AG108" s="154">
        <f>IF(L108="","",IF('5.手当・賞与配分・洗い替え方式'!$O$4=1,ROUNDUP((L108+$Q108)*$AH$4,-1),ROUNDUP(L108*$AH$4,-1)))</f>
        <v>521200</v>
      </c>
      <c r="AH108" s="154">
        <f>IF(M108="","",IF('5.手当・賞与配分・洗い替え方式'!$O$4=1,ROUNDUP((M108+$Q108)*$AH$4,-1),ROUNDUP(M108*$AH$4,-1)))</f>
        <v>514900</v>
      </c>
      <c r="AI108" s="166">
        <f>IF(N108="","",IF('5.手当・賞与配分・洗い替え方式'!$O$4=1,ROUNDUP((N108+$Q108)*$AH$4,-1),ROUNDUP(N108*$AH$4,-1)))</f>
        <v>508600</v>
      </c>
      <c r="AJ108" s="165">
        <f>IF(J108="","",IF('5.手当・賞与配分・洗い替え方式'!$O$4=1,ROUNDUP((J108+$Q108)*$AM$4,-1),ROUNDUP(J108*$AM$4,-1)))</f>
        <v>667250</v>
      </c>
      <c r="AK108" s="154">
        <f>IF(K108="","",IF('5.手当・賞与配分・洗い替え方式'!$O$4=1,ROUNDUP((K108+$Q108)*$AM$4,-1),ROUNDUP(K108*$AM$4,-1)))</f>
        <v>659380</v>
      </c>
      <c r="AL108" s="154">
        <f>IF(L108="","",IF('5.手当・賞与配分・洗い替え方式'!$O$4=1,ROUNDUP((L108+$Q108)*$AM$4,-1),ROUNDUP(L108*$AM$4,-1)))</f>
        <v>651500</v>
      </c>
      <c r="AM108" s="154">
        <f>IF(M108="","",IF('5.手当・賞与配分・洗い替え方式'!$O$4=1,ROUNDUP((M108+$Q108)*$AM$4,-1),ROUNDUP(M108*$AM$4,-1)))</f>
        <v>643630</v>
      </c>
      <c r="AN108" s="166">
        <f>IF(N108="","",IF('5.手当・賞与配分・洗い替え方式'!$O$4=1,ROUNDUP((N108+$Q108)*$AM$4,-1),ROUNDUP(N108*$AM$4,-1)))</f>
        <v>635750</v>
      </c>
      <c r="AO108" s="369">
        <f t="shared" si="74"/>
        <v>4724130</v>
      </c>
      <c r="AP108" s="77">
        <f t="shared" si="75"/>
        <v>4668440</v>
      </c>
      <c r="AQ108" s="77">
        <f t="shared" si="58"/>
        <v>4612620</v>
      </c>
      <c r="AR108" s="77">
        <f t="shared" si="59"/>
        <v>4556930</v>
      </c>
      <c r="AS108" s="164">
        <f t="shared" si="60"/>
        <v>4501110</v>
      </c>
    </row>
    <row r="109" spans="5:45" ht="18" customHeight="1">
      <c r="E109" s="148" t="str">
        <f t="shared" si="61"/>
        <v>J-3</v>
      </c>
      <c r="F109" s="105">
        <f t="shared" si="48"/>
        <v>10</v>
      </c>
      <c r="G109" s="105">
        <f t="shared" si="49"/>
        <v>10</v>
      </c>
      <c r="H109" s="105" t="str">
        <f t="shared" si="50"/>
        <v>J-3-10</v>
      </c>
      <c r="I109" s="149">
        <v>29</v>
      </c>
      <c r="J109" s="157">
        <f t="shared" si="62"/>
        <v>273200</v>
      </c>
      <c r="K109" s="131">
        <f t="shared" si="63"/>
        <v>270050</v>
      </c>
      <c r="L109" s="131">
        <f>IF($E109="","",INDEX('3.サラリースケール'!$R$5:$BH$38,MATCH($E109,'3.サラリースケール'!$R$5:$R$38,0),MATCH($I109,'3.サラリースケール'!$R$5:$BH$5,0)))</f>
        <v>266900</v>
      </c>
      <c r="M109" s="131">
        <f t="shared" si="64"/>
        <v>263750</v>
      </c>
      <c r="N109" s="368">
        <f t="shared" si="65"/>
        <v>260600</v>
      </c>
      <c r="O109" s="157">
        <f t="shared" si="66"/>
        <v>6300</v>
      </c>
      <c r="P109" s="368">
        <f t="shared" si="51"/>
        <v>3150</v>
      </c>
      <c r="Q109" s="158">
        <f>IF($L109="","",VLOOKUP($E109,'6.モデル年俸表の作成'!$C$7:$F$48,4,0))</f>
        <v>0</v>
      </c>
      <c r="R109" s="159">
        <f>IF($E109="","",IF($G109="","",VLOOKUP($E109,'5.手当・賞与配分・洗い替え方式'!$C$7:$L$48,8,0)))</f>
        <v>0.1</v>
      </c>
      <c r="S109" s="160">
        <f t="shared" si="67"/>
        <v>27320</v>
      </c>
      <c r="T109" s="160">
        <f t="shared" si="68"/>
        <v>27010</v>
      </c>
      <c r="U109" s="160">
        <f t="shared" si="77"/>
        <v>26690</v>
      </c>
      <c r="V109" s="160">
        <f t="shared" si="70"/>
        <v>26380</v>
      </c>
      <c r="W109" s="160">
        <f t="shared" si="71"/>
        <v>26060</v>
      </c>
      <c r="X109" s="164">
        <f t="shared" si="52"/>
        <v>13</v>
      </c>
      <c r="Y109" s="162">
        <f t="shared" si="76"/>
        <v>300520</v>
      </c>
      <c r="Z109" s="161">
        <f t="shared" si="53"/>
        <v>297060</v>
      </c>
      <c r="AA109" s="161">
        <f t="shared" si="54"/>
        <v>293590</v>
      </c>
      <c r="AB109" s="161">
        <f t="shared" si="55"/>
        <v>290130</v>
      </c>
      <c r="AC109" s="163">
        <f t="shared" si="78"/>
        <v>286660</v>
      </c>
      <c r="AD109" s="158">
        <f t="shared" si="73"/>
        <v>3523080</v>
      </c>
      <c r="AE109" s="165">
        <f>IF(J109="","",IF('5.手当・賞与配分・洗い替え方式'!$O$4=1,ROUNDUP((J109+$Q109)*$AH$4,-1),ROUNDUP(J109*$AH$4,-1)))</f>
        <v>546400</v>
      </c>
      <c r="AF109" s="154">
        <f>IF(K109="","",IF('5.手当・賞与配分・洗い替え方式'!$O$4=1,ROUNDUP((K109+$Q109)*$AH$4,-1),ROUNDUP(K109*$AH$4,-1)))</f>
        <v>540100</v>
      </c>
      <c r="AG109" s="154">
        <f>IF(L109="","",IF('5.手当・賞与配分・洗い替え方式'!$O$4=1,ROUNDUP((L109+$Q109)*$AH$4,-1),ROUNDUP(L109*$AH$4,-1)))</f>
        <v>533800</v>
      </c>
      <c r="AH109" s="154">
        <f>IF(M109="","",IF('5.手当・賞与配分・洗い替え方式'!$O$4=1,ROUNDUP((M109+$Q109)*$AH$4,-1),ROUNDUP(M109*$AH$4,-1)))</f>
        <v>527500</v>
      </c>
      <c r="AI109" s="166">
        <f>IF(N109="","",IF('5.手当・賞与配分・洗い替え方式'!$O$4=1,ROUNDUP((N109+$Q109)*$AH$4,-1),ROUNDUP(N109*$AH$4,-1)))</f>
        <v>521200</v>
      </c>
      <c r="AJ109" s="165">
        <f>IF(J109="","",IF('5.手当・賞与配分・洗い替え方式'!$O$4=1,ROUNDUP((J109+$Q109)*$AM$4,-1),ROUNDUP(J109*$AM$4,-1)))</f>
        <v>683000</v>
      </c>
      <c r="AK109" s="154">
        <f>IF(K109="","",IF('5.手当・賞与配分・洗い替え方式'!$O$4=1,ROUNDUP((K109+$Q109)*$AM$4,-1),ROUNDUP(K109*$AM$4,-1)))</f>
        <v>675130</v>
      </c>
      <c r="AL109" s="154">
        <f>IF(L109="","",IF('5.手当・賞与配分・洗い替え方式'!$O$4=1,ROUNDUP((L109+$Q109)*$AM$4,-1),ROUNDUP(L109*$AM$4,-1)))</f>
        <v>667250</v>
      </c>
      <c r="AM109" s="154">
        <f>IF(M109="","",IF('5.手当・賞与配分・洗い替え方式'!$O$4=1,ROUNDUP((M109+$Q109)*$AM$4,-1),ROUNDUP(M109*$AM$4,-1)))</f>
        <v>659380</v>
      </c>
      <c r="AN109" s="166">
        <f>IF(N109="","",IF('5.手当・賞与配分・洗い替え方式'!$O$4=1,ROUNDUP((N109+$Q109)*$AM$4,-1),ROUNDUP(N109*$AM$4,-1)))</f>
        <v>651500</v>
      </c>
      <c r="AO109" s="369">
        <f t="shared" si="74"/>
        <v>4835640</v>
      </c>
      <c r="AP109" s="77">
        <f t="shared" si="75"/>
        <v>4779950</v>
      </c>
      <c r="AQ109" s="77">
        <f t="shared" si="58"/>
        <v>4724130</v>
      </c>
      <c r="AR109" s="77">
        <f t="shared" si="59"/>
        <v>4668440</v>
      </c>
      <c r="AS109" s="164">
        <f t="shared" si="60"/>
        <v>4612620</v>
      </c>
    </row>
    <row r="110" spans="5:45" ht="18" customHeight="1">
      <c r="E110" s="148" t="str">
        <f t="shared" si="61"/>
        <v>J-3</v>
      </c>
      <c r="F110" s="105">
        <f t="shared" si="48"/>
        <v>11</v>
      </c>
      <c r="G110" s="105">
        <f t="shared" si="49"/>
        <v>11</v>
      </c>
      <c r="H110" s="105" t="str">
        <f t="shared" si="50"/>
        <v>J-3-11</v>
      </c>
      <c r="I110" s="149">
        <v>30</v>
      </c>
      <c r="J110" s="157">
        <f t="shared" si="62"/>
        <v>279500</v>
      </c>
      <c r="K110" s="131">
        <f t="shared" si="63"/>
        <v>276350</v>
      </c>
      <c r="L110" s="131">
        <f>IF($E110="","",INDEX('3.サラリースケール'!$R$5:$BH$38,MATCH($E110,'3.サラリースケール'!$R$5:$R$38,0),MATCH($I110,'3.サラリースケール'!$R$5:$BH$5,0)))</f>
        <v>273200</v>
      </c>
      <c r="M110" s="131">
        <f t="shared" si="64"/>
        <v>270050</v>
      </c>
      <c r="N110" s="368">
        <f t="shared" si="65"/>
        <v>266900</v>
      </c>
      <c r="O110" s="157">
        <f t="shared" si="66"/>
        <v>6300</v>
      </c>
      <c r="P110" s="368">
        <f t="shared" si="51"/>
        <v>3150</v>
      </c>
      <c r="Q110" s="158">
        <f>IF($L110="","",VLOOKUP($E110,'6.モデル年俸表の作成'!$C$7:$F$48,4,0))</f>
        <v>0</v>
      </c>
      <c r="R110" s="159">
        <f>IF($E110="","",IF($G110="","",VLOOKUP($E110,'5.手当・賞与配分・洗い替え方式'!$C$7:$L$48,8,0)))</f>
        <v>0.1</v>
      </c>
      <c r="S110" s="160">
        <f t="shared" si="67"/>
        <v>27950</v>
      </c>
      <c r="T110" s="160">
        <f t="shared" si="68"/>
        <v>27640</v>
      </c>
      <c r="U110" s="160">
        <f t="shared" si="77"/>
        <v>27320</v>
      </c>
      <c r="V110" s="160">
        <f t="shared" si="70"/>
        <v>27010</v>
      </c>
      <c r="W110" s="160">
        <f t="shared" si="71"/>
        <v>26690</v>
      </c>
      <c r="X110" s="164">
        <f t="shared" si="52"/>
        <v>13</v>
      </c>
      <c r="Y110" s="162">
        <f t="shared" si="76"/>
        <v>307450</v>
      </c>
      <c r="Z110" s="161">
        <f t="shared" si="53"/>
        <v>303990</v>
      </c>
      <c r="AA110" s="161">
        <f t="shared" si="54"/>
        <v>300520</v>
      </c>
      <c r="AB110" s="161">
        <f t="shared" si="55"/>
        <v>297060</v>
      </c>
      <c r="AC110" s="163">
        <f t="shared" si="78"/>
        <v>293590</v>
      </c>
      <c r="AD110" s="158">
        <f t="shared" si="73"/>
        <v>3606240</v>
      </c>
      <c r="AE110" s="165">
        <f>IF(J110="","",IF('5.手当・賞与配分・洗い替え方式'!$O$4=1,ROUNDUP((J110+$Q110)*$AH$4,-1),ROUNDUP(J110*$AH$4,-1)))</f>
        <v>559000</v>
      </c>
      <c r="AF110" s="154">
        <f>IF(K110="","",IF('5.手当・賞与配分・洗い替え方式'!$O$4=1,ROUNDUP((K110+$Q110)*$AH$4,-1),ROUNDUP(K110*$AH$4,-1)))</f>
        <v>552700</v>
      </c>
      <c r="AG110" s="154">
        <f>IF(L110="","",IF('5.手当・賞与配分・洗い替え方式'!$O$4=1,ROUNDUP((L110+$Q110)*$AH$4,-1),ROUNDUP(L110*$AH$4,-1)))</f>
        <v>546400</v>
      </c>
      <c r="AH110" s="154">
        <f>IF(M110="","",IF('5.手当・賞与配分・洗い替え方式'!$O$4=1,ROUNDUP((M110+$Q110)*$AH$4,-1),ROUNDUP(M110*$AH$4,-1)))</f>
        <v>540100</v>
      </c>
      <c r="AI110" s="166">
        <f>IF(N110="","",IF('5.手当・賞与配分・洗い替え方式'!$O$4=1,ROUNDUP((N110+$Q110)*$AH$4,-1),ROUNDUP(N110*$AH$4,-1)))</f>
        <v>533800</v>
      </c>
      <c r="AJ110" s="165">
        <f>IF(J110="","",IF('5.手当・賞与配分・洗い替え方式'!$O$4=1,ROUNDUP((J110+$Q110)*$AM$4,-1),ROUNDUP(J110*$AM$4,-1)))</f>
        <v>698750</v>
      </c>
      <c r="AK110" s="154">
        <f>IF(K110="","",IF('5.手当・賞与配分・洗い替え方式'!$O$4=1,ROUNDUP((K110+$Q110)*$AM$4,-1),ROUNDUP(K110*$AM$4,-1)))</f>
        <v>690880</v>
      </c>
      <c r="AL110" s="154">
        <f>IF(L110="","",IF('5.手当・賞与配分・洗い替え方式'!$O$4=1,ROUNDUP((L110+$Q110)*$AM$4,-1),ROUNDUP(L110*$AM$4,-1)))</f>
        <v>683000</v>
      </c>
      <c r="AM110" s="154">
        <f>IF(M110="","",IF('5.手当・賞与配分・洗い替え方式'!$O$4=1,ROUNDUP((M110+$Q110)*$AM$4,-1),ROUNDUP(M110*$AM$4,-1)))</f>
        <v>675130</v>
      </c>
      <c r="AN110" s="166">
        <f>IF(N110="","",IF('5.手当・賞与配分・洗い替え方式'!$O$4=1,ROUNDUP((N110+$Q110)*$AM$4,-1),ROUNDUP(N110*$AM$4,-1)))</f>
        <v>667250</v>
      </c>
      <c r="AO110" s="369">
        <f t="shared" si="74"/>
        <v>4947150</v>
      </c>
      <c r="AP110" s="77">
        <f t="shared" si="75"/>
        <v>4891460</v>
      </c>
      <c r="AQ110" s="77">
        <f t="shared" si="58"/>
        <v>4835640</v>
      </c>
      <c r="AR110" s="77">
        <f t="shared" si="59"/>
        <v>4779950</v>
      </c>
      <c r="AS110" s="164">
        <f t="shared" si="60"/>
        <v>4724130</v>
      </c>
    </row>
    <row r="111" spans="5:45" ht="18" customHeight="1">
      <c r="E111" s="148" t="str">
        <f t="shared" si="61"/>
        <v>J-3</v>
      </c>
      <c r="F111" s="105">
        <f t="shared" si="48"/>
        <v>12</v>
      </c>
      <c r="G111" s="105">
        <f t="shared" si="49"/>
        <v>12</v>
      </c>
      <c r="H111" s="105" t="str">
        <f t="shared" si="50"/>
        <v>J-3-12</v>
      </c>
      <c r="I111" s="149">
        <v>31</v>
      </c>
      <c r="J111" s="157">
        <f t="shared" si="62"/>
        <v>285800</v>
      </c>
      <c r="K111" s="131">
        <f t="shared" si="63"/>
        <v>282650</v>
      </c>
      <c r="L111" s="131">
        <f>IF($E111="","",INDEX('3.サラリースケール'!$R$5:$BH$38,MATCH($E111,'3.サラリースケール'!$R$5:$R$38,0),MATCH($I111,'3.サラリースケール'!$R$5:$BH$5,0)))</f>
        <v>279500</v>
      </c>
      <c r="M111" s="131">
        <f t="shared" si="64"/>
        <v>276350</v>
      </c>
      <c r="N111" s="368">
        <f t="shared" si="65"/>
        <v>273200</v>
      </c>
      <c r="O111" s="157">
        <f t="shared" si="66"/>
        <v>6300</v>
      </c>
      <c r="P111" s="368">
        <f t="shared" si="51"/>
        <v>3150</v>
      </c>
      <c r="Q111" s="158">
        <f>IF($L111="","",VLOOKUP($E111,'6.モデル年俸表の作成'!$C$7:$F$48,4,0))</f>
        <v>0</v>
      </c>
      <c r="R111" s="159">
        <f>IF($E111="","",IF($G111="","",VLOOKUP($E111,'5.手当・賞与配分・洗い替え方式'!$C$7:$L$48,8,0)))</f>
        <v>0.1</v>
      </c>
      <c r="S111" s="160">
        <f t="shared" si="67"/>
        <v>28580</v>
      </c>
      <c r="T111" s="160">
        <f t="shared" si="68"/>
        <v>28270</v>
      </c>
      <c r="U111" s="160">
        <f t="shared" si="77"/>
        <v>27950</v>
      </c>
      <c r="V111" s="160">
        <f t="shared" si="70"/>
        <v>27640</v>
      </c>
      <c r="W111" s="160">
        <f t="shared" si="71"/>
        <v>27320</v>
      </c>
      <c r="X111" s="164">
        <f t="shared" si="52"/>
        <v>13</v>
      </c>
      <c r="Y111" s="162">
        <f t="shared" si="76"/>
        <v>314380</v>
      </c>
      <c r="Z111" s="161">
        <f t="shared" si="53"/>
        <v>310920</v>
      </c>
      <c r="AA111" s="161">
        <f t="shared" si="54"/>
        <v>307450</v>
      </c>
      <c r="AB111" s="161">
        <f t="shared" si="55"/>
        <v>303990</v>
      </c>
      <c r="AC111" s="163">
        <f t="shared" si="78"/>
        <v>300520</v>
      </c>
      <c r="AD111" s="158">
        <f t="shared" si="73"/>
        <v>3689400</v>
      </c>
      <c r="AE111" s="165">
        <f>IF(J111="","",IF('5.手当・賞与配分・洗い替え方式'!$O$4=1,ROUNDUP((J111+$Q111)*$AH$4,-1),ROUNDUP(J111*$AH$4,-1)))</f>
        <v>571600</v>
      </c>
      <c r="AF111" s="154">
        <f>IF(K111="","",IF('5.手当・賞与配分・洗い替え方式'!$O$4=1,ROUNDUP((K111+$Q111)*$AH$4,-1),ROUNDUP(K111*$AH$4,-1)))</f>
        <v>565300</v>
      </c>
      <c r="AG111" s="154">
        <f>IF(L111="","",IF('5.手当・賞与配分・洗い替え方式'!$O$4=1,ROUNDUP((L111+$Q111)*$AH$4,-1),ROUNDUP(L111*$AH$4,-1)))</f>
        <v>559000</v>
      </c>
      <c r="AH111" s="154">
        <f>IF(M111="","",IF('5.手当・賞与配分・洗い替え方式'!$O$4=1,ROUNDUP((M111+$Q111)*$AH$4,-1),ROUNDUP(M111*$AH$4,-1)))</f>
        <v>552700</v>
      </c>
      <c r="AI111" s="166">
        <f>IF(N111="","",IF('5.手当・賞与配分・洗い替え方式'!$O$4=1,ROUNDUP((N111+$Q111)*$AH$4,-1),ROUNDUP(N111*$AH$4,-1)))</f>
        <v>546400</v>
      </c>
      <c r="AJ111" s="165">
        <f>IF(J111="","",IF('5.手当・賞与配分・洗い替え方式'!$O$4=1,ROUNDUP((J111+$Q111)*$AM$4,-1),ROUNDUP(J111*$AM$4,-1)))</f>
        <v>714500</v>
      </c>
      <c r="AK111" s="154">
        <f>IF(K111="","",IF('5.手当・賞与配分・洗い替え方式'!$O$4=1,ROUNDUP((K111+$Q111)*$AM$4,-1),ROUNDUP(K111*$AM$4,-1)))</f>
        <v>706630</v>
      </c>
      <c r="AL111" s="154">
        <f>IF(L111="","",IF('5.手当・賞与配分・洗い替え方式'!$O$4=1,ROUNDUP((L111+$Q111)*$AM$4,-1),ROUNDUP(L111*$AM$4,-1)))</f>
        <v>698750</v>
      </c>
      <c r="AM111" s="154">
        <f>IF(M111="","",IF('5.手当・賞与配分・洗い替え方式'!$O$4=1,ROUNDUP((M111+$Q111)*$AM$4,-1),ROUNDUP(M111*$AM$4,-1)))</f>
        <v>690880</v>
      </c>
      <c r="AN111" s="166">
        <f>IF(N111="","",IF('5.手当・賞与配分・洗い替え方式'!$O$4=1,ROUNDUP((N111+$Q111)*$AM$4,-1),ROUNDUP(N111*$AM$4,-1)))</f>
        <v>683000</v>
      </c>
      <c r="AO111" s="369">
        <f t="shared" si="74"/>
        <v>5058660</v>
      </c>
      <c r="AP111" s="77">
        <f t="shared" si="75"/>
        <v>5002970</v>
      </c>
      <c r="AQ111" s="77">
        <f t="shared" si="58"/>
        <v>4947150</v>
      </c>
      <c r="AR111" s="77">
        <f t="shared" si="59"/>
        <v>4891460</v>
      </c>
      <c r="AS111" s="164">
        <f t="shared" si="60"/>
        <v>4835640</v>
      </c>
    </row>
    <row r="112" spans="5:45" ht="18" customHeight="1">
      <c r="E112" s="148" t="str">
        <f t="shared" si="61"/>
        <v>J-3</v>
      </c>
      <c r="F112" s="105">
        <f t="shared" si="48"/>
        <v>13</v>
      </c>
      <c r="G112" s="105">
        <f t="shared" si="49"/>
        <v>13</v>
      </c>
      <c r="H112" s="105" t="str">
        <f t="shared" si="50"/>
        <v>J-3-13</v>
      </c>
      <c r="I112" s="149">
        <v>32</v>
      </c>
      <c r="J112" s="157">
        <f t="shared" si="62"/>
        <v>292100</v>
      </c>
      <c r="K112" s="131">
        <f t="shared" si="63"/>
        <v>288950</v>
      </c>
      <c r="L112" s="131">
        <f>IF($E112="","",INDEX('3.サラリースケール'!$R$5:$BH$38,MATCH($E112,'3.サラリースケール'!$R$5:$R$38,0),MATCH($I112,'3.サラリースケール'!$R$5:$BH$5,0)))</f>
        <v>285800</v>
      </c>
      <c r="M112" s="131">
        <f t="shared" si="64"/>
        <v>282650</v>
      </c>
      <c r="N112" s="368">
        <f t="shared" si="65"/>
        <v>279500</v>
      </c>
      <c r="O112" s="157">
        <f t="shared" si="66"/>
        <v>6300</v>
      </c>
      <c r="P112" s="368">
        <f t="shared" si="51"/>
        <v>3150</v>
      </c>
      <c r="Q112" s="158">
        <f>IF($L112="","",VLOOKUP($E112,'6.モデル年俸表の作成'!$C$7:$F$48,4,0))</f>
        <v>0</v>
      </c>
      <c r="R112" s="159">
        <f>IF($E112="","",IF($G112="","",VLOOKUP($E112,'5.手当・賞与配分・洗い替え方式'!$C$7:$L$48,8,0)))</f>
        <v>0.1</v>
      </c>
      <c r="S112" s="160">
        <f t="shared" si="67"/>
        <v>29210</v>
      </c>
      <c r="T112" s="160">
        <f t="shared" si="68"/>
        <v>28900</v>
      </c>
      <c r="U112" s="160">
        <f t="shared" si="77"/>
        <v>28580</v>
      </c>
      <c r="V112" s="160">
        <f t="shared" si="70"/>
        <v>28270</v>
      </c>
      <c r="W112" s="160">
        <f t="shared" si="71"/>
        <v>27950</v>
      </c>
      <c r="X112" s="164">
        <f t="shared" si="52"/>
        <v>13</v>
      </c>
      <c r="Y112" s="162">
        <f t="shared" si="76"/>
        <v>321310</v>
      </c>
      <c r="Z112" s="161">
        <f t="shared" si="53"/>
        <v>317850</v>
      </c>
      <c r="AA112" s="161">
        <f t="shared" si="54"/>
        <v>314380</v>
      </c>
      <c r="AB112" s="161">
        <f t="shared" si="55"/>
        <v>310920</v>
      </c>
      <c r="AC112" s="163">
        <f t="shared" si="78"/>
        <v>307450</v>
      </c>
      <c r="AD112" s="158">
        <f t="shared" si="73"/>
        <v>3772560</v>
      </c>
      <c r="AE112" s="165">
        <f>IF(J112="","",IF('5.手当・賞与配分・洗い替え方式'!$O$4=1,ROUNDUP((J112+$Q112)*$AH$4,-1),ROUNDUP(J112*$AH$4,-1)))</f>
        <v>584200</v>
      </c>
      <c r="AF112" s="154">
        <f>IF(K112="","",IF('5.手当・賞与配分・洗い替え方式'!$O$4=1,ROUNDUP((K112+$Q112)*$AH$4,-1),ROUNDUP(K112*$AH$4,-1)))</f>
        <v>577900</v>
      </c>
      <c r="AG112" s="154">
        <f>IF(L112="","",IF('5.手当・賞与配分・洗い替え方式'!$O$4=1,ROUNDUP((L112+$Q112)*$AH$4,-1),ROUNDUP(L112*$AH$4,-1)))</f>
        <v>571600</v>
      </c>
      <c r="AH112" s="154">
        <f>IF(M112="","",IF('5.手当・賞与配分・洗い替え方式'!$O$4=1,ROUNDUP((M112+$Q112)*$AH$4,-1),ROUNDUP(M112*$AH$4,-1)))</f>
        <v>565300</v>
      </c>
      <c r="AI112" s="166">
        <f>IF(N112="","",IF('5.手当・賞与配分・洗い替え方式'!$O$4=1,ROUNDUP((N112+$Q112)*$AH$4,-1),ROUNDUP(N112*$AH$4,-1)))</f>
        <v>559000</v>
      </c>
      <c r="AJ112" s="165">
        <f>IF(J112="","",IF('5.手当・賞与配分・洗い替え方式'!$O$4=1,ROUNDUP((J112+$Q112)*$AM$4,-1),ROUNDUP(J112*$AM$4,-1)))</f>
        <v>730250</v>
      </c>
      <c r="AK112" s="154">
        <f>IF(K112="","",IF('5.手当・賞与配分・洗い替え方式'!$O$4=1,ROUNDUP((K112+$Q112)*$AM$4,-1),ROUNDUP(K112*$AM$4,-1)))</f>
        <v>722380</v>
      </c>
      <c r="AL112" s="154">
        <f>IF(L112="","",IF('5.手当・賞与配分・洗い替え方式'!$O$4=1,ROUNDUP((L112+$Q112)*$AM$4,-1),ROUNDUP(L112*$AM$4,-1)))</f>
        <v>714500</v>
      </c>
      <c r="AM112" s="154">
        <f>IF(M112="","",IF('5.手当・賞与配分・洗い替え方式'!$O$4=1,ROUNDUP((M112+$Q112)*$AM$4,-1),ROUNDUP(M112*$AM$4,-1)))</f>
        <v>706630</v>
      </c>
      <c r="AN112" s="166">
        <f>IF(N112="","",IF('5.手当・賞与配分・洗い替え方式'!$O$4=1,ROUNDUP((N112+$Q112)*$AM$4,-1),ROUNDUP(N112*$AM$4,-1)))</f>
        <v>698750</v>
      </c>
      <c r="AO112" s="369">
        <f t="shared" si="74"/>
        <v>5170170</v>
      </c>
      <c r="AP112" s="77">
        <f t="shared" si="75"/>
        <v>5114480</v>
      </c>
      <c r="AQ112" s="77">
        <f t="shared" si="58"/>
        <v>5058660</v>
      </c>
      <c r="AR112" s="77">
        <f t="shared" si="59"/>
        <v>5002970</v>
      </c>
      <c r="AS112" s="164">
        <f t="shared" si="60"/>
        <v>4947150</v>
      </c>
    </row>
    <row r="113" spans="5:45" ht="18" customHeight="1">
      <c r="E113" s="148" t="str">
        <f t="shared" si="61"/>
        <v>J-3</v>
      </c>
      <c r="F113" s="105">
        <f t="shared" si="48"/>
        <v>14</v>
      </c>
      <c r="G113" s="105">
        <f t="shared" si="49"/>
        <v>14</v>
      </c>
      <c r="H113" s="105" t="str">
        <f t="shared" si="50"/>
        <v>J-3-14</v>
      </c>
      <c r="I113" s="149">
        <v>33</v>
      </c>
      <c r="J113" s="157">
        <f t="shared" si="62"/>
        <v>298400</v>
      </c>
      <c r="K113" s="131">
        <f t="shared" si="63"/>
        <v>295250</v>
      </c>
      <c r="L113" s="131">
        <f>IF($E113="","",INDEX('3.サラリースケール'!$R$5:$BH$38,MATCH($E113,'3.サラリースケール'!$R$5:$R$38,0),MATCH($I113,'3.サラリースケール'!$R$5:$BH$5,0)))</f>
        <v>292100</v>
      </c>
      <c r="M113" s="131">
        <f t="shared" si="64"/>
        <v>288950</v>
      </c>
      <c r="N113" s="368">
        <f t="shared" si="65"/>
        <v>285800</v>
      </c>
      <c r="O113" s="157">
        <f t="shared" si="66"/>
        <v>6300</v>
      </c>
      <c r="P113" s="368">
        <f t="shared" si="51"/>
        <v>3150</v>
      </c>
      <c r="Q113" s="158">
        <f>IF($L113="","",VLOOKUP($E113,'6.モデル年俸表の作成'!$C$7:$F$48,4,0))</f>
        <v>0</v>
      </c>
      <c r="R113" s="159">
        <f>IF($E113="","",IF($G113="","",VLOOKUP($E113,'5.手当・賞与配分・洗い替え方式'!$C$7:$L$48,8,0)))</f>
        <v>0.1</v>
      </c>
      <c r="S113" s="160">
        <f t="shared" si="67"/>
        <v>29840</v>
      </c>
      <c r="T113" s="160">
        <f t="shared" si="68"/>
        <v>29530</v>
      </c>
      <c r="U113" s="160">
        <f t="shared" si="77"/>
        <v>29210</v>
      </c>
      <c r="V113" s="160">
        <f t="shared" si="70"/>
        <v>28900</v>
      </c>
      <c r="W113" s="160">
        <f t="shared" si="71"/>
        <v>28580</v>
      </c>
      <c r="X113" s="164">
        <f t="shared" si="52"/>
        <v>13</v>
      </c>
      <c r="Y113" s="162">
        <f t="shared" si="76"/>
        <v>328240</v>
      </c>
      <c r="Z113" s="161">
        <f t="shared" si="53"/>
        <v>324780</v>
      </c>
      <c r="AA113" s="161">
        <f t="shared" si="54"/>
        <v>321310</v>
      </c>
      <c r="AB113" s="161">
        <f t="shared" si="55"/>
        <v>317850</v>
      </c>
      <c r="AC113" s="163">
        <f t="shared" si="78"/>
        <v>314380</v>
      </c>
      <c r="AD113" s="158">
        <f t="shared" si="73"/>
        <v>3855720</v>
      </c>
      <c r="AE113" s="165">
        <f>IF(J113="","",IF('5.手当・賞与配分・洗い替え方式'!$O$4=1,ROUNDUP((J113+$Q113)*$AH$4,-1),ROUNDUP(J113*$AH$4,-1)))</f>
        <v>596800</v>
      </c>
      <c r="AF113" s="154">
        <f>IF(K113="","",IF('5.手当・賞与配分・洗い替え方式'!$O$4=1,ROUNDUP((K113+$Q113)*$AH$4,-1),ROUNDUP(K113*$AH$4,-1)))</f>
        <v>590500</v>
      </c>
      <c r="AG113" s="154">
        <f>IF(L113="","",IF('5.手当・賞与配分・洗い替え方式'!$O$4=1,ROUNDUP((L113+$Q113)*$AH$4,-1),ROUNDUP(L113*$AH$4,-1)))</f>
        <v>584200</v>
      </c>
      <c r="AH113" s="154">
        <f>IF(M113="","",IF('5.手当・賞与配分・洗い替え方式'!$O$4=1,ROUNDUP((M113+$Q113)*$AH$4,-1),ROUNDUP(M113*$AH$4,-1)))</f>
        <v>577900</v>
      </c>
      <c r="AI113" s="166">
        <f>IF(N113="","",IF('5.手当・賞与配分・洗い替え方式'!$O$4=1,ROUNDUP((N113+$Q113)*$AH$4,-1),ROUNDUP(N113*$AH$4,-1)))</f>
        <v>571600</v>
      </c>
      <c r="AJ113" s="165">
        <f>IF(J113="","",IF('5.手当・賞与配分・洗い替え方式'!$O$4=1,ROUNDUP((J113+$Q113)*$AM$4,-1),ROUNDUP(J113*$AM$4,-1)))</f>
        <v>746000</v>
      </c>
      <c r="AK113" s="154">
        <f>IF(K113="","",IF('5.手当・賞与配分・洗い替え方式'!$O$4=1,ROUNDUP((K113+$Q113)*$AM$4,-1),ROUNDUP(K113*$AM$4,-1)))</f>
        <v>738130</v>
      </c>
      <c r="AL113" s="154">
        <f>IF(L113="","",IF('5.手当・賞与配分・洗い替え方式'!$O$4=1,ROUNDUP((L113+$Q113)*$AM$4,-1),ROUNDUP(L113*$AM$4,-1)))</f>
        <v>730250</v>
      </c>
      <c r="AM113" s="154">
        <f>IF(M113="","",IF('5.手当・賞与配分・洗い替え方式'!$O$4=1,ROUNDUP((M113+$Q113)*$AM$4,-1),ROUNDUP(M113*$AM$4,-1)))</f>
        <v>722380</v>
      </c>
      <c r="AN113" s="166">
        <f>IF(N113="","",IF('5.手当・賞与配分・洗い替え方式'!$O$4=1,ROUNDUP((N113+$Q113)*$AM$4,-1),ROUNDUP(N113*$AM$4,-1)))</f>
        <v>714500</v>
      </c>
      <c r="AO113" s="369">
        <f t="shared" si="74"/>
        <v>5281680</v>
      </c>
      <c r="AP113" s="77">
        <f t="shared" si="75"/>
        <v>5225990</v>
      </c>
      <c r="AQ113" s="77">
        <f t="shared" si="58"/>
        <v>5170170</v>
      </c>
      <c r="AR113" s="77">
        <f t="shared" si="59"/>
        <v>5114480</v>
      </c>
      <c r="AS113" s="164">
        <f t="shared" si="60"/>
        <v>5058660</v>
      </c>
    </row>
    <row r="114" spans="5:45" ht="18" customHeight="1">
      <c r="E114" s="148" t="str">
        <f t="shared" si="61"/>
        <v>J-3</v>
      </c>
      <c r="F114" s="105">
        <f t="shared" si="48"/>
        <v>15</v>
      </c>
      <c r="G114" s="105">
        <f t="shared" si="49"/>
        <v>15</v>
      </c>
      <c r="H114" s="105" t="str">
        <f t="shared" si="50"/>
        <v>J-3-15</v>
      </c>
      <c r="I114" s="149">
        <v>34</v>
      </c>
      <c r="J114" s="157">
        <f t="shared" si="62"/>
        <v>304700</v>
      </c>
      <c r="K114" s="131">
        <f t="shared" si="63"/>
        <v>301550</v>
      </c>
      <c r="L114" s="131">
        <f>IF($E114="","",INDEX('3.サラリースケール'!$R$5:$BH$38,MATCH($E114,'3.サラリースケール'!$R$5:$R$38,0),MATCH($I114,'3.サラリースケール'!$R$5:$BH$5,0)))</f>
        <v>298400</v>
      </c>
      <c r="M114" s="131">
        <f t="shared" si="64"/>
        <v>295250</v>
      </c>
      <c r="N114" s="368">
        <f t="shared" si="65"/>
        <v>292100</v>
      </c>
      <c r="O114" s="157">
        <f t="shared" si="66"/>
        <v>6300</v>
      </c>
      <c r="P114" s="368">
        <f t="shared" si="51"/>
        <v>3150</v>
      </c>
      <c r="Q114" s="158">
        <f>IF($L114="","",VLOOKUP($E114,'6.モデル年俸表の作成'!$C$7:$F$48,4,0))</f>
        <v>0</v>
      </c>
      <c r="R114" s="159">
        <f>IF($E114="","",IF($G114="","",VLOOKUP($E114,'5.手当・賞与配分・洗い替え方式'!$C$7:$L$48,8,0)))</f>
        <v>0.1</v>
      </c>
      <c r="S114" s="160">
        <f t="shared" si="67"/>
        <v>30470</v>
      </c>
      <c r="T114" s="160">
        <f t="shared" si="68"/>
        <v>30160</v>
      </c>
      <c r="U114" s="160">
        <f t="shared" si="77"/>
        <v>29840</v>
      </c>
      <c r="V114" s="160">
        <f t="shared" si="70"/>
        <v>29530</v>
      </c>
      <c r="W114" s="160">
        <f t="shared" si="71"/>
        <v>29210</v>
      </c>
      <c r="X114" s="164">
        <f t="shared" si="52"/>
        <v>13</v>
      </c>
      <c r="Y114" s="162">
        <f t="shared" si="76"/>
        <v>335170</v>
      </c>
      <c r="Z114" s="161">
        <f t="shared" si="53"/>
        <v>331710</v>
      </c>
      <c r="AA114" s="161">
        <f t="shared" si="54"/>
        <v>328240</v>
      </c>
      <c r="AB114" s="161">
        <f t="shared" si="55"/>
        <v>324780</v>
      </c>
      <c r="AC114" s="163">
        <f t="shared" si="78"/>
        <v>321310</v>
      </c>
      <c r="AD114" s="158">
        <f t="shared" si="73"/>
        <v>3938880</v>
      </c>
      <c r="AE114" s="165">
        <f>IF(J114="","",IF('5.手当・賞与配分・洗い替え方式'!$O$4=1,ROUNDUP((J114+$Q114)*$AH$4,-1),ROUNDUP(J114*$AH$4,-1)))</f>
        <v>609400</v>
      </c>
      <c r="AF114" s="154">
        <f>IF(K114="","",IF('5.手当・賞与配分・洗い替え方式'!$O$4=1,ROUNDUP((K114+$Q114)*$AH$4,-1),ROUNDUP(K114*$AH$4,-1)))</f>
        <v>603100</v>
      </c>
      <c r="AG114" s="154">
        <f>IF(L114="","",IF('5.手当・賞与配分・洗い替え方式'!$O$4=1,ROUNDUP((L114+$Q114)*$AH$4,-1),ROUNDUP(L114*$AH$4,-1)))</f>
        <v>596800</v>
      </c>
      <c r="AH114" s="154">
        <f>IF(M114="","",IF('5.手当・賞与配分・洗い替え方式'!$O$4=1,ROUNDUP((M114+$Q114)*$AH$4,-1),ROUNDUP(M114*$AH$4,-1)))</f>
        <v>590500</v>
      </c>
      <c r="AI114" s="166">
        <f>IF(N114="","",IF('5.手当・賞与配分・洗い替え方式'!$O$4=1,ROUNDUP((N114+$Q114)*$AH$4,-1),ROUNDUP(N114*$AH$4,-1)))</f>
        <v>584200</v>
      </c>
      <c r="AJ114" s="165">
        <f>IF(J114="","",IF('5.手当・賞与配分・洗い替え方式'!$O$4=1,ROUNDUP((J114+$Q114)*$AM$4,-1),ROUNDUP(J114*$AM$4,-1)))</f>
        <v>761750</v>
      </c>
      <c r="AK114" s="154">
        <f>IF(K114="","",IF('5.手当・賞与配分・洗い替え方式'!$O$4=1,ROUNDUP((K114+$Q114)*$AM$4,-1),ROUNDUP(K114*$AM$4,-1)))</f>
        <v>753880</v>
      </c>
      <c r="AL114" s="154">
        <f>IF(L114="","",IF('5.手当・賞与配分・洗い替え方式'!$O$4=1,ROUNDUP((L114+$Q114)*$AM$4,-1),ROUNDUP(L114*$AM$4,-1)))</f>
        <v>746000</v>
      </c>
      <c r="AM114" s="154">
        <f>IF(M114="","",IF('5.手当・賞与配分・洗い替え方式'!$O$4=1,ROUNDUP((M114+$Q114)*$AM$4,-1),ROUNDUP(M114*$AM$4,-1)))</f>
        <v>738130</v>
      </c>
      <c r="AN114" s="166">
        <f>IF(N114="","",IF('5.手当・賞与配分・洗い替え方式'!$O$4=1,ROUNDUP((N114+$Q114)*$AM$4,-1),ROUNDUP(N114*$AM$4,-1)))</f>
        <v>730250</v>
      </c>
      <c r="AO114" s="369">
        <f t="shared" si="74"/>
        <v>5393190</v>
      </c>
      <c r="AP114" s="77">
        <f t="shared" si="75"/>
        <v>5337500</v>
      </c>
      <c r="AQ114" s="77">
        <f t="shared" si="58"/>
        <v>5281680</v>
      </c>
      <c r="AR114" s="77">
        <f t="shared" si="59"/>
        <v>5225990</v>
      </c>
      <c r="AS114" s="164">
        <f t="shared" si="60"/>
        <v>5170170</v>
      </c>
    </row>
    <row r="115" spans="5:45" ht="18" customHeight="1">
      <c r="E115" s="148" t="str">
        <f t="shared" si="61"/>
        <v>J-3</v>
      </c>
      <c r="F115" s="105">
        <f t="shared" si="48"/>
        <v>16</v>
      </c>
      <c r="G115" s="105">
        <f t="shared" si="49"/>
        <v>16</v>
      </c>
      <c r="H115" s="105" t="str">
        <f t="shared" si="50"/>
        <v>J-3-16</v>
      </c>
      <c r="I115" s="149">
        <v>35</v>
      </c>
      <c r="J115" s="157">
        <f t="shared" si="62"/>
        <v>311000</v>
      </c>
      <c r="K115" s="131">
        <f t="shared" si="63"/>
        <v>307850</v>
      </c>
      <c r="L115" s="131">
        <f>IF($E115="","",INDEX('3.サラリースケール'!$R$5:$BH$38,MATCH($E115,'3.サラリースケール'!$R$5:$R$38,0),MATCH($I115,'3.サラリースケール'!$R$5:$BH$5,0)))</f>
        <v>304700</v>
      </c>
      <c r="M115" s="131">
        <f t="shared" si="64"/>
        <v>301550</v>
      </c>
      <c r="N115" s="368">
        <f t="shared" si="65"/>
        <v>298400</v>
      </c>
      <c r="O115" s="157">
        <f t="shared" si="66"/>
        <v>6300</v>
      </c>
      <c r="P115" s="368">
        <f t="shared" si="51"/>
        <v>3150</v>
      </c>
      <c r="Q115" s="158">
        <f>IF($L115="","",VLOOKUP($E115,'6.モデル年俸表の作成'!$C$7:$F$48,4,0))</f>
        <v>0</v>
      </c>
      <c r="R115" s="159">
        <f>IF($E115="","",IF($G115="","",VLOOKUP($E115,'5.手当・賞与配分・洗い替え方式'!$C$7:$L$48,8,0)))</f>
        <v>0.1</v>
      </c>
      <c r="S115" s="160">
        <f t="shared" si="67"/>
        <v>31100</v>
      </c>
      <c r="T115" s="160">
        <f t="shared" si="68"/>
        <v>30790</v>
      </c>
      <c r="U115" s="160">
        <f t="shared" si="77"/>
        <v>30470</v>
      </c>
      <c r="V115" s="160">
        <f t="shared" si="70"/>
        <v>30160</v>
      </c>
      <c r="W115" s="160">
        <f t="shared" si="71"/>
        <v>29840</v>
      </c>
      <c r="X115" s="164">
        <f t="shared" si="52"/>
        <v>13</v>
      </c>
      <c r="Y115" s="162">
        <f t="shared" si="76"/>
        <v>342100</v>
      </c>
      <c r="Z115" s="161">
        <f t="shared" si="53"/>
        <v>338640</v>
      </c>
      <c r="AA115" s="161">
        <f t="shared" si="54"/>
        <v>335170</v>
      </c>
      <c r="AB115" s="161">
        <f t="shared" si="55"/>
        <v>331710</v>
      </c>
      <c r="AC115" s="163">
        <f t="shared" si="78"/>
        <v>328240</v>
      </c>
      <c r="AD115" s="158">
        <f t="shared" si="73"/>
        <v>4022040</v>
      </c>
      <c r="AE115" s="165">
        <f>IF(J115="","",IF('5.手当・賞与配分・洗い替え方式'!$O$4=1,ROUNDUP((J115+$Q115)*$AH$4,-1),ROUNDUP(J115*$AH$4,-1)))</f>
        <v>622000</v>
      </c>
      <c r="AF115" s="154">
        <f>IF(K115="","",IF('5.手当・賞与配分・洗い替え方式'!$O$4=1,ROUNDUP((K115+$Q115)*$AH$4,-1),ROUNDUP(K115*$AH$4,-1)))</f>
        <v>615700</v>
      </c>
      <c r="AG115" s="154">
        <f>IF(L115="","",IF('5.手当・賞与配分・洗い替え方式'!$O$4=1,ROUNDUP((L115+$Q115)*$AH$4,-1),ROUNDUP(L115*$AH$4,-1)))</f>
        <v>609400</v>
      </c>
      <c r="AH115" s="154">
        <f>IF(M115="","",IF('5.手当・賞与配分・洗い替え方式'!$O$4=1,ROUNDUP((M115+$Q115)*$AH$4,-1),ROUNDUP(M115*$AH$4,-1)))</f>
        <v>603100</v>
      </c>
      <c r="AI115" s="166">
        <f>IF(N115="","",IF('5.手当・賞与配分・洗い替え方式'!$O$4=1,ROUNDUP((N115+$Q115)*$AH$4,-1),ROUNDUP(N115*$AH$4,-1)))</f>
        <v>596800</v>
      </c>
      <c r="AJ115" s="165">
        <f>IF(J115="","",IF('5.手当・賞与配分・洗い替え方式'!$O$4=1,ROUNDUP((J115+$Q115)*$AM$4,-1),ROUNDUP(J115*$AM$4,-1)))</f>
        <v>777500</v>
      </c>
      <c r="AK115" s="154">
        <f>IF(K115="","",IF('5.手当・賞与配分・洗い替え方式'!$O$4=1,ROUNDUP((K115+$Q115)*$AM$4,-1),ROUNDUP(K115*$AM$4,-1)))</f>
        <v>769630</v>
      </c>
      <c r="AL115" s="154">
        <f>IF(L115="","",IF('5.手当・賞与配分・洗い替え方式'!$O$4=1,ROUNDUP((L115+$Q115)*$AM$4,-1),ROUNDUP(L115*$AM$4,-1)))</f>
        <v>761750</v>
      </c>
      <c r="AM115" s="154">
        <f>IF(M115="","",IF('5.手当・賞与配分・洗い替え方式'!$O$4=1,ROUNDUP((M115+$Q115)*$AM$4,-1),ROUNDUP(M115*$AM$4,-1)))</f>
        <v>753880</v>
      </c>
      <c r="AN115" s="166">
        <f>IF(N115="","",IF('5.手当・賞与配分・洗い替え方式'!$O$4=1,ROUNDUP((N115+$Q115)*$AM$4,-1),ROUNDUP(N115*$AM$4,-1)))</f>
        <v>746000</v>
      </c>
      <c r="AO115" s="369">
        <f t="shared" si="74"/>
        <v>5504700</v>
      </c>
      <c r="AP115" s="77">
        <f t="shared" si="75"/>
        <v>5449010</v>
      </c>
      <c r="AQ115" s="77">
        <f t="shared" si="58"/>
        <v>5393190</v>
      </c>
      <c r="AR115" s="77">
        <f t="shared" si="59"/>
        <v>5337500</v>
      </c>
      <c r="AS115" s="164">
        <f t="shared" si="60"/>
        <v>5281680</v>
      </c>
    </row>
    <row r="116" spans="5:45" ht="18" customHeight="1">
      <c r="E116" s="148" t="str">
        <f t="shared" si="61"/>
        <v>J-3</v>
      </c>
      <c r="F116" s="105">
        <f t="shared" si="48"/>
        <v>17</v>
      </c>
      <c r="G116" s="105">
        <f t="shared" si="49"/>
        <v>17</v>
      </c>
      <c r="H116" s="105" t="str">
        <f t="shared" si="50"/>
        <v>J-3-17</v>
      </c>
      <c r="I116" s="149">
        <v>36</v>
      </c>
      <c r="J116" s="157">
        <f t="shared" si="62"/>
        <v>311010</v>
      </c>
      <c r="K116" s="131">
        <f t="shared" si="63"/>
        <v>309430</v>
      </c>
      <c r="L116" s="131">
        <f>IF($E116="","",INDEX('3.サラリースケール'!$R$5:$BH$38,MATCH($E116,'3.サラリースケール'!$R$5:$R$38,0),MATCH($I116,'3.サラリースケール'!$R$5:$BH$5,0)))</f>
        <v>307850</v>
      </c>
      <c r="M116" s="131">
        <f t="shared" si="64"/>
        <v>306270</v>
      </c>
      <c r="N116" s="368">
        <f t="shared" si="65"/>
        <v>304690</v>
      </c>
      <c r="O116" s="157">
        <f t="shared" si="66"/>
        <v>3150</v>
      </c>
      <c r="P116" s="368">
        <f t="shared" si="51"/>
        <v>1580</v>
      </c>
      <c r="Q116" s="158">
        <f>IF($L116="","",VLOOKUP($E116,'6.モデル年俸表の作成'!$C$7:$F$48,4,0))</f>
        <v>0</v>
      </c>
      <c r="R116" s="159">
        <f>IF($E116="","",IF($G116="","",VLOOKUP($E116,'5.手当・賞与配分・洗い替え方式'!$C$7:$L$48,8,0)))</f>
        <v>0.1</v>
      </c>
      <c r="S116" s="160">
        <f t="shared" si="67"/>
        <v>31110</v>
      </c>
      <c r="T116" s="160">
        <f t="shared" si="68"/>
        <v>30950</v>
      </c>
      <c r="U116" s="160">
        <f t="shared" si="77"/>
        <v>30790</v>
      </c>
      <c r="V116" s="160">
        <f t="shared" si="70"/>
        <v>30630</v>
      </c>
      <c r="W116" s="160">
        <f t="shared" si="71"/>
        <v>30470</v>
      </c>
      <c r="X116" s="164">
        <f t="shared" si="52"/>
        <v>13</v>
      </c>
      <c r="Y116" s="162">
        <f t="shared" si="76"/>
        <v>342120</v>
      </c>
      <c r="Z116" s="161">
        <f t="shared" si="53"/>
        <v>340380</v>
      </c>
      <c r="AA116" s="161">
        <f t="shared" si="54"/>
        <v>338640</v>
      </c>
      <c r="AB116" s="161">
        <f t="shared" si="55"/>
        <v>336900</v>
      </c>
      <c r="AC116" s="163">
        <f t="shared" si="78"/>
        <v>335160</v>
      </c>
      <c r="AD116" s="158">
        <f t="shared" si="73"/>
        <v>4063680</v>
      </c>
      <c r="AE116" s="165">
        <f>IF(J116="","",IF('5.手当・賞与配分・洗い替え方式'!$O$4=1,ROUNDUP((J116+$Q116)*$AH$4,-1),ROUNDUP(J116*$AH$4,-1)))</f>
        <v>622020</v>
      </c>
      <c r="AF116" s="154">
        <f>IF(K116="","",IF('5.手当・賞与配分・洗い替え方式'!$O$4=1,ROUNDUP((K116+$Q116)*$AH$4,-1),ROUNDUP(K116*$AH$4,-1)))</f>
        <v>618860</v>
      </c>
      <c r="AG116" s="154">
        <f>IF(L116="","",IF('5.手当・賞与配分・洗い替え方式'!$O$4=1,ROUNDUP((L116+$Q116)*$AH$4,-1),ROUNDUP(L116*$AH$4,-1)))</f>
        <v>615700</v>
      </c>
      <c r="AH116" s="154">
        <f>IF(M116="","",IF('5.手当・賞与配分・洗い替え方式'!$O$4=1,ROUNDUP((M116+$Q116)*$AH$4,-1),ROUNDUP(M116*$AH$4,-1)))</f>
        <v>612540</v>
      </c>
      <c r="AI116" s="166">
        <f>IF(N116="","",IF('5.手当・賞与配分・洗い替え方式'!$O$4=1,ROUNDUP((N116+$Q116)*$AH$4,-1),ROUNDUP(N116*$AH$4,-1)))</f>
        <v>609380</v>
      </c>
      <c r="AJ116" s="165">
        <f>IF(J116="","",IF('5.手当・賞与配分・洗い替え方式'!$O$4=1,ROUNDUP((J116+$Q116)*$AM$4,-1),ROUNDUP(J116*$AM$4,-1)))</f>
        <v>777530</v>
      </c>
      <c r="AK116" s="154">
        <f>IF(K116="","",IF('5.手当・賞与配分・洗い替え方式'!$O$4=1,ROUNDUP((K116+$Q116)*$AM$4,-1),ROUNDUP(K116*$AM$4,-1)))</f>
        <v>773580</v>
      </c>
      <c r="AL116" s="154">
        <f>IF(L116="","",IF('5.手当・賞与配分・洗い替え方式'!$O$4=1,ROUNDUP((L116+$Q116)*$AM$4,-1),ROUNDUP(L116*$AM$4,-1)))</f>
        <v>769630</v>
      </c>
      <c r="AM116" s="154">
        <f>IF(M116="","",IF('5.手当・賞与配分・洗い替え方式'!$O$4=1,ROUNDUP((M116+$Q116)*$AM$4,-1),ROUNDUP(M116*$AM$4,-1)))</f>
        <v>765680</v>
      </c>
      <c r="AN116" s="166">
        <f>IF(N116="","",IF('5.手当・賞与配分・洗い替え方式'!$O$4=1,ROUNDUP((N116+$Q116)*$AM$4,-1),ROUNDUP(N116*$AM$4,-1)))</f>
        <v>761730</v>
      </c>
      <c r="AO116" s="369">
        <f t="shared" si="74"/>
        <v>5504990</v>
      </c>
      <c r="AP116" s="77">
        <f t="shared" si="75"/>
        <v>5477000</v>
      </c>
      <c r="AQ116" s="77">
        <f t="shared" si="58"/>
        <v>5449010</v>
      </c>
      <c r="AR116" s="77">
        <f t="shared" si="59"/>
        <v>5421020</v>
      </c>
      <c r="AS116" s="164">
        <f t="shared" si="60"/>
        <v>5393030</v>
      </c>
    </row>
    <row r="117" spans="5:45" ht="18" customHeight="1">
      <c r="E117" s="148" t="str">
        <f t="shared" si="61"/>
        <v>J-3</v>
      </c>
      <c r="F117" s="105">
        <f t="shared" si="48"/>
        <v>18</v>
      </c>
      <c r="G117" s="105">
        <f t="shared" si="49"/>
        <v>18</v>
      </c>
      <c r="H117" s="105" t="str">
        <f t="shared" si="50"/>
        <v>J-3-18</v>
      </c>
      <c r="I117" s="149">
        <v>37</v>
      </c>
      <c r="J117" s="157">
        <f t="shared" si="62"/>
        <v>314160</v>
      </c>
      <c r="K117" s="131">
        <f t="shared" si="63"/>
        <v>312580</v>
      </c>
      <c r="L117" s="131">
        <f>IF($E117="","",INDEX('3.サラリースケール'!$R$5:$BH$38,MATCH($E117,'3.サラリースケール'!$R$5:$R$38,0),MATCH($I117,'3.サラリースケール'!$R$5:$BH$5,0)))</f>
        <v>311000</v>
      </c>
      <c r="M117" s="131">
        <f t="shared" si="64"/>
        <v>309420</v>
      </c>
      <c r="N117" s="368">
        <f t="shared" si="65"/>
        <v>307840</v>
      </c>
      <c r="O117" s="157">
        <f t="shared" si="66"/>
        <v>3150</v>
      </c>
      <c r="P117" s="368">
        <f t="shared" si="51"/>
        <v>1580</v>
      </c>
      <c r="Q117" s="158">
        <f>IF($L117="","",VLOOKUP($E117,'6.モデル年俸表の作成'!$C$7:$F$48,4,0))</f>
        <v>0</v>
      </c>
      <c r="R117" s="159">
        <f>IF($E117="","",IF($G117="","",VLOOKUP($E117,'5.手当・賞与配分・洗い替え方式'!$C$7:$L$48,8,0)))</f>
        <v>0.1</v>
      </c>
      <c r="S117" s="160">
        <f t="shared" si="67"/>
        <v>31420</v>
      </c>
      <c r="T117" s="160">
        <f t="shared" si="68"/>
        <v>31260</v>
      </c>
      <c r="U117" s="160">
        <f t="shared" si="77"/>
        <v>31100</v>
      </c>
      <c r="V117" s="160">
        <f t="shared" si="70"/>
        <v>30950</v>
      </c>
      <c r="W117" s="160">
        <f t="shared" si="71"/>
        <v>30790</v>
      </c>
      <c r="X117" s="164">
        <f t="shared" si="52"/>
        <v>13</v>
      </c>
      <c r="Y117" s="162">
        <f t="shared" si="76"/>
        <v>345580</v>
      </c>
      <c r="Z117" s="161">
        <f t="shared" si="53"/>
        <v>343840</v>
      </c>
      <c r="AA117" s="161">
        <f t="shared" si="54"/>
        <v>342100</v>
      </c>
      <c r="AB117" s="161">
        <f t="shared" si="55"/>
        <v>340370</v>
      </c>
      <c r="AC117" s="163">
        <f t="shared" si="78"/>
        <v>338630</v>
      </c>
      <c r="AD117" s="158">
        <f t="shared" si="73"/>
        <v>4105200</v>
      </c>
      <c r="AE117" s="165">
        <f>IF(J117="","",IF('5.手当・賞与配分・洗い替え方式'!$O$4=1,ROUNDUP((J117+$Q117)*$AH$4,-1),ROUNDUP(J117*$AH$4,-1)))</f>
        <v>628320</v>
      </c>
      <c r="AF117" s="154">
        <f>IF(K117="","",IF('5.手当・賞与配分・洗い替え方式'!$O$4=1,ROUNDUP((K117+$Q117)*$AH$4,-1),ROUNDUP(K117*$AH$4,-1)))</f>
        <v>625160</v>
      </c>
      <c r="AG117" s="154">
        <f>IF(L117="","",IF('5.手当・賞与配分・洗い替え方式'!$O$4=1,ROUNDUP((L117+$Q117)*$AH$4,-1),ROUNDUP(L117*$AH$4,-1)))</f>
        <v>622000</v>
      </c>
      <c r="AH117" s="154">
        <f>IF(M117="","",IF('5.手当・賞与配分・洗い替え方式'!$O$4=1,ROUNDUP((M117+$Q117)*$AH$4,-1),ROUNDUP(M117*$AH$4,-1)))</f>
        <v>618840</v>
      </c>
      <c r="AI117" s="166">
        <f>IF(N117="","",IF('5.手当・賞与配分・洗い替え方式'!$O$4=1,ROUNDUP((N117+$Q117)*$AH$4,-1),ROUNDUP(N117*$AH$4,-1)))</f>
        <v>615680</v>
      </c>
      <c r="AJ117" s="165">
        <f>IF(J117="","",IF('5.手当・賞与配分・洗い替え方式'!$O$4=1,ROUNDUP((J117+$Q117)*$AM$4,-1),ROUNDUP(J117*$AM$4,-1)))</f>
        <v>785400</v>
      </c>
      <c r="AK117" s="154">
        <f>IF(K117="","",IF('5.手当・賞与配分・洗い替え方式'!$O$4=1,ROUNDUP((K117+$Q117)*$AM$4,-1),ROUNDUP(K117*$AM$4,-1)))</f>
        <v>781450</v>
      </c>
      <c r="AL117" s="154">
        <f>IF(L117="","",IF('5.手当・賞与配分・洗い替え方式'!$O$4=1,ROUNDUP((L117+$Q117)*$AM$4,-1),ROUNDUP(L117*$AM$4,-1)))</f>
        <v>777500</v>
      </c>
      <c r="AM117" s="154">
        <f>IF(M117="","",IF('5.手当・賞与配分・洗い替え方式'!$O$4=1,ROUNDUP((M117+$Q117)*$AM$4,-1),ROUNDUP(M117*$AM$4,-1)))</f>
        <v>773550</v>
      </c>
      <c r="AN117" s="166">
        <f>IF(N117="","",IF('5.手当・賞与配分・洗い替え方式'!$O$4=1,ROUNDUP((N117+$Q117)*$AM$4,-1),ROUNDUP(N117*$AM$4,-1)))</f>
        <v>769600</v>
      </c>
      <c r="AO117" s="369">
        <f t="shared" si="74"/>
        <v>5560680</v>
      </c>
      <c r="AP117" s="77">
        <f t="shared" si="75"/>
        <v>5532690</v>
      </c>
      <c r="AQ117" s="77">
        <f t="shared" si="58"/>
        <v>5504700</v>
      </c>
      <c r="AR117" s="77">
        <f t="shared" si="59"/>
        <v>5476830</v>
      </c>
      <c r="AS117" s="164">
        <f t="shared" si="60"/>
        <v>5448840</v>
      </c>
    </row>
    <row r="118" spans="5:45" ht="18" customHeight="1">
      <c r="E118" s="148" t="str">
        <f t="shared" si="61"/>
        <v>J-3</v>
      </c>
      <c r="F118" s="105">
        <f t="shared" si="48"/>
        <v>19</v>
      </c>
      <c r="G118" s="105">
        <f t="shared" si="49"/>
        <v>19</v>
      </c>
      <c r="H118" s="105" t="str">
        <f t="shared" si="50"/>
        <v>J-3-19</v>
      </c>
      <c r="I118" s="149">
        <v>38</v>
      </c>
      <c r="J118" s="157">
        <f t="shared" si="62"/>
        <v>317310</v>
      </c>
      <c r="K118" s="131">
        <f t="shared" si="63"/>
        <v>315730</v>
      </c>
      <c r="L118" s="131">
        <f>IF($E118="","",INDEX('3.サラリースケール'!$R$5:$BH$38,MATCH($E118,'3.サラリースケール'!$R$5:$R$38,0),MATCH($I118,'3.サラリースケール'!$R$5:$BH$5,0)))</f>
        <v>314150</v>
      </c>
      <c r="M118" s="131">
        <f t="shared" si="64"/>
        <v>312570</v>
      </c>
      <c r="N118" s="368">
        <f t="shared" si="65"/>
        <v>310990</v>
      </c>
      <c r="O118" s="157">
        <f t="shared" si="66"/>
        <v>3150</v>
      </c>
      <c r="P118" s="368">
        <f t="shared" si="51"/>
        <v>1580</v>
      </c>
      <c r="Q118" s="158">
        <f>IF($L118="","",VLOOKUP($E118,'6.モデル年俸表の作成'!$C$7:$F$48,4,0))</f>
        <v>0</v>
      </c>
      <c r="R118" s="159">
        <f>IF($E118="","",IF($G118="","",VLOOKUP($E118,'5.手当・賞与配分・洗い替え方式'!$C$7:$L$48,8,0)))</f>
        <v>0.1</v>
      </c>
      <c r="S118" s="160">
        <f t="shared" si="67"/>
        <v>31740</v>
      </c>
      <c r="T118" s="160">
        <f t="shared" si="68"/>
        <v>31580</v>
      </c>
      <c r="U118" s="160">
        <f t="shared" si="77"/>
        <v>31420</v>
      </c>
      <c r="V118" s="160">
        <f t="shared" si="70"/>
        <v>31260</v>
      </c>
      <c r="W118" s="160">
        <f t="shared" si="71"/>
        <v>31100</v>
      </c>
      <c r="X118" s="164">
        <f t="shared" si="52"/>
        <v>13</v>
      </c>
      <c r="Y118" s="162">
        <f t="shared" si="76"/>
        <v>349050</v>
      </c>
      <c r="Z118" s="161">
        <f t="shared" si="53"/>
        <v>347310</v>
      </c>
      <c r="AA118" s="161">
        <f t="shared" si="54"/>
        <v>345570</v>
      </c>
      <c r="AB118" s="161">
        <f t="shared" si="55"/>
        <v>343830</v>
      </c>
      <c r="AC118" s="163">
        <f t="shared" si="78"/>
        <v>342090</v>
      </c>
      <c r="AD118" s="158">
        <f t="shared" si="73"/>
        <v>4146840</v>
      </c>
      <c r="AE118" s="165">
        <f>IF(J118="","",IF('5.手当・賞与配分・洗い替え方式'!$O$4=1,ROUNDUP((J118+$Q118)*$AH$4,-1),ROUNDUP(J118*$AH$4,-1)))</f>
        <v>634620</v>
      </c>
      <c r="AF118" s="154">
        <f>IF(K118="","",IF('5.手当・賞与配分・洗い替え方式'!$O$4=1,ROUNDUP((K118+$Q118)*$AH$4,-1),ROUNDUP(K118*$AH$4,-1)))</f>
        <v>631460</v>
      </c>
      <c r="AG118" s="154">
        <f>IF(L118="","",IF('5.手当・賞与配分・洗い替え方式'!$O$4=1,ROUNDUP((L118+$Q118)*$AH$4,-1),ROUNDUP(L118*$AH$4,-1)))</f>
        <v>628300</v>
      </c>
      <c r="AH118" s="154">
        <f>IF(M118="","",IF('5.手当・賞与配分・洗い替え方式'!$O$4=1,ROUNDUP((M118+$Q118)*$AH$4,-1),ROUNDUP(M118*$AH$4,-1)))</f>
        <v>625140</v>
      </c>
      <c r="AI118" s="166">
        <f>IF(N118="","",IF('5.手当・賞与配分・洗い替え方式'!$O$4=1,ROUNDUP((N118+$Q118)*$AH$4,-1),ROUNDUP(N118*$AH$4,-1)))</f>
        <v>621980</v>
      </c>
      <c r="AJ118" s="165">
        <f>IF(J118="","",IF('5.手当・賞与配分・洗い替え方式'!$O$4=1,ROUNDUP((J118+$Q118)*$AM$4,-1),ROUNDUP(J118*$AM$4,-1)))</f>
        <v>793280</v>
      </c>
      <c r="AK118" s="154">
        <f>IF(K118="","",IF('5.手当・賞与配分・洗い替え方式'!$O$4=1,ROUNDUP((K118+$Q118)*$AM$4,-1),ROUNDUP(K118*$AM$4,-1)))</f>
        <v>789330</v>
      </c>
      <c r="AL118" s="154">
        <f>IF(L118="","",IF('5.手当・賞与配分・洗い替え方式'!$O$4=1,ROUNDUP((L118+$Q118)*$AM$4,-1),ROUNDUP(L118*$AM$4,-1)))</f>
        <v>785380</v>
      </c>
      <c r="AM118" s="154">
        <f>IF(M118="","",IF('5.手当・賞与配分・洗い替え方式'!$O$4=1,ROUNDUP((M118+$Q118)*$AM$4,-1),ROUNDUP(M118*$AM$4,-1)))</f>
        <v>781430</v>
      </c>
      <c r="AN118" s="166">
        <f>IF(N118="","",IF('5.手当・賞与配分・洗い替え方式'!$O$4=1,ROUNDUP((N118+$Q118)*$AM$4,-1),ROUNDUP(N118*$AM$4,-1)))</f>
        <v>777480</v>
      </c>
      <c r="AO118" s="369">
        <f t="shared" si="74"/>
        <v>5616500</v>
      </c>
      <c r="AP118" s="77">
        <f t="shared" si="75"/>
        <v>5588510</v>
      </c>
      <c r="AQ118" s="77">
        <f t="shared" si="58"/>
        <v>5560520</v>
      </c>
      <c r="AR118" s="77">
        <f t="shared" si="59"/>
        <v>5532530</v>
      </c>
      <c r="AS118" s="164">
        <f t="shared" si="60"/>
        <v>5504540</v>
      </c>
    </row>
    <row r="119" spans="5:45" ht="18" customHeight="1">
      <c r="E119" s="148" t="str">
        <f t="shared" si="61"/>
        <v>J-3</v>
      </c>
      <c r="F119" s="105">
        <f t="shared" si="48"/>
        <v>20</v>
      </c>
      <c r="G119" s="105">
        <f t="shared" si="49"/>
        <v>20</v>
      </c>
      <c r="H119" s="105" t="str">
        <f t="shared" si="50"/>
        <v>J-3-20</v>
      </c>
      <c r="I119" s="149">
        <v>39</v>
      </c>
      <c r="J119" s="157">
        <f t="shared" si="62"/>
        <v>320460</v>
      </c>
      <c r="K119" s="131">
        <f t="shared" si="63"/>
        <v>318880</v>
      </c>
      <c r="L119" s="131">
        <f>IF($E119="","",INDEX('3.サラリースケール'!$R$5:$BH$38,MATCH($E119,'3.サラリースケール'!$R$5:$R$38,0),MATCH($I119,'3.サラリースケール'!$R$5:$BH$5,0)))</f>
        <v>317300</v>
      </c>
      <c r="M119" s="131">
        <f t="shared" si="64"/>
        <v>315720</v>
      </c>
      <c r="N119" s="368">
        <f t="shared" si="65"/>
        <v>314140</v>
      </c>
      <c r="O119" s="157">
        <f t="shared" si="66"/>
        <v>3150</v>
      </c>
      <c r="P119" s="368">
        <f t="shared" si="51"/>
        <v>1580</v>
      </c>
      <c r="Q119" s="158">
        <f>IF($L119="","",VLOOKUP($E119,'6.モデル年俸表の作成'!$C$7:$F$48,4,0))</f>
        <v>0</v>
      </c>
      <c r="R119" s="159">
        <f>IF($E119="","",IF($G119="","",VLOOKUP($E119,'5.手当・賞与配分・洗い替え方式'!$C$7:$L$48,8,0)))</f>
        <v>0.1</v>
      </c>
      <c r="S119" s="160">
        <f t="shared" si="67"/>
        <v>32050</v>
      </c>
      <c r="T119" s="160">
        <f t="shared" si="68"/>
        <v>31890</v>
      </c>
      <c r="U119" s="160">
        <f t="shared" si="77"/>
        <v>31730</v>
      </c>
      <c r="V119" s="160">
        <f t="shared" si="70"/>
        <v>31580</v>
      </c>
      <c r="W119" s="160">
        <f t="shared" si="71"/>
        <v>31420</v>
      </c>
      <c r="X119" s="164">
        <f t="shared" si="52"/>
        <v>13</v>
      </c>
      <c r="Y119" s="162">
        <f t="shared" si="76"/>
        <v>352510</v>
      </c>
      <c r="Z119" s="161">
        <f t="shared" si="53"/>
        <v>350770</v>
      </c>
      <c r="AA119" s="161">
        <f t="shared" si="54"/>
        <v>349030</v>
      </c>
      <c r="AB119" s="161">
        <f t="shared" si="55"/>
        <v>347300</v>
      </c>
      <c r="AC119" s="163">
        <f t="shared" si="78"/>
        <v>345560</v>
      </c>
      <c r="AD119" s="158">
        <f t="shared" si="73"/>
        <v>4188360</v>
      </c>
      <c r="AE119" s="165">
        <f>IF(J119="","",IF('5.手当・賞与配分・洗い替え方式'!$O$4=1,ROUNDUP((J119+$Q119)*$AH$4,-1),ROUNDUP(J119*$AH$4,-1)))</f>
        <v>640920</v>
      </c>
      <c r="AF119" s="154">
        <f>IF(K119="","",IF('5.手当・賞与配分・洗い替え方式'!$O$4=1,ROUNDUP((K119+$Q119)*$AH$4,-1),ROUNDUP(K119*$AH$4,-1)))</f>
        <v>637760</v>
      </c>
      <c r="AG119" s="154">
        <f>IF(L119="","",IF('5.手当・賞与配分・洗い替え方式'!$O$4=1,ROUNDUP((L119+$Q119)*$AH$4,-1),ROUNDUP(L119*$AH$4,-1)))</f>
        <v>634600</v>
      </c>
      <c r="AH119" s="154">
        <f>IF(M119="","",IF('5.手当・賞与配分・洗い替え方式'!$O$4=1,ROUNDUP((M119+$Q119)*$AH$4,-1),ROUNDUP(M119*$AH$4,-1)))</f>
        <v>631440</v>
      </c>
      <c r="AI119" s="166">
        <f>IF(N119="","",IF('5.手当・賞与配分・洗い替え方式'!$O$4=1,ROUNDUP((N119+$Q119)*$AH$4,-1),ROUNDUP(N119*$AH$4,-1)))</f>
        <v>628280</v>
      </c>
      <c r="AJ119" s="165">
        <f>IF(J119="","",IF('5.手当・賞与配分・洗い替え方式'!$O$4=1,ROUNDUP((J119+$Q119)*$AM$4,-1),ROUNDUP(J119*$AM$4,-1)))</f>
        <v>801150</v>
      </c>
      <c r="AK119" s="154">
        <f>IF(K119="","",IF('5.手当・賞与配分・洗い替え方式'!$O$4=1,ROUNDUP((K119+$Q119)*$AM$4,-1),ROUNDUP(K119*$AM$4,-1)))</f>
        <v>797200</v>
      </c>
      <c r="AL119" s="154">
        <f>IF(L119="","",IF('5.手当・賞与配分・洗い替え方式'!$O$4=1,ROUNDUP((L119+$Q119)*$AM$4,-1),ROUNDUP(L119*$AM$4,-1)))</f>
        <v>793250</v>
      </c>
      <c r="AM119" s="154">
        <f>IF(M119="","",IF('5.手当・賞与配分・洗い替え方式'!$O$4=1,ROUNDUP((M119+$Q119)*$AM$4,-1),ROUNDUP(M119*$AM$4,-1)))</f>
        <v>789300</v>
      </c>
      <c r="AN119" s="166">
        <f>IF(N119="","",IF('5.手当・賞与配分・洗い替え方式'!$O$4=1,ROUNDUP((N119+$Q119)*$AM$4,-1),ROUNDUP(N119*$AM$4,-1)))</f>
        <v>785350</v>
      </c>
      <c r="AO119" s="369">
        <f t="shared" si="74"/>
        <v>5672190</v>
      </c>
      <c r="AP119" s="77">
        <f t="shared" si="75"/>
        <v>5644200</v>
      </c>
      <c r="AQ119" s="77">
        <f t="shared" si="58"/>
        <v>5616210</v>
      </c>
      <c r="AR119" s="77">
        <f t="shared" si="59"/>
        <v>5588340</v>
      </c>
      <c r="AS119" s="164">
        <f t="shared" si="60"/>
        <v>5560350</v>
      </c>
    </row>
    <row r="120" spans="5:45" ht="18" customHeight="1">
      <c r="E120" s="148" t="str">
        <f t="shared" si="61"/>
        <v>J-3</v>
      </c>
      <c r="F120" s="105">
        <f t="shared" si="48"/>
        <v>21</v>
      </c>
      <c r="G120" s="105">
        <f t="shared" si="49"/>
        <v>21</v>
      </c>
      <c r="H120" s="105" t="str">
        <f t="shared" si="50"/>
        <v>J-3-21</v>
      </c>
      <c r="I120" s="149">
        <v>40</v>
      </c>
      <c r="J120" s="157">
        <f t="shared" si="62"/>
        <v>323610</v>
      </c>
      <c r="K120" s="131">
        <f t="shared" si="63"/>
        <v>322030</v>
      </c>
      <c r="L120" s="131">
        <f>IF($E120="","",INDEX('3.サラリースケール'!$R$5:$BH$38,MATCH($E120,'3.サラリースケール'!$R$5:$R$38,0),MATCH($I120,'3.サラリースケール'!$R$5:$BH$5,0)))</f>
        <v>320450</v>
      </c>
      <c r="M120" s="131">
        <f t="shared" si="64"/>
        <v>318870</v>
      </c>
      <c r="N120" s="368">
        <f t="shared" si="65"/>
        <v>317290</v>
      </c>
      <c r="O120" s="157">
        <f t="shared" si="66"/>
        <v>3150</v>
      </c>
      <c r="P120" s="368">
        <f t="shared" si="51"/>
        <v>1580</v>
      </c>
      <c r="Q120" s="158">
        <f>IF($L120="","",VLOOKUP($E120,'6.モデル年俸表の作成'!$C$7:$F$48,4,0))</f>
        <v>0</v>
      </c>
      <c r="R120" s="159">
        <f>IF($E120="","",IF($G120="","",VLOOKUP($E120,'5.手当・賞与配分・洗い替え方式'!$C$7:$L$48,8,0)))</f>
        <v>0.1</v>
      </c>
      <c r="S120" s="160">
        <f t="shared" si="67"/>
        <v>32370</v>
      </c>
      <c r="T120" s="160">
        <f t="shared" si="68"/>
        <v>32210</v>
      </c>
      <c r="U120" s="160">
        <f t="shared" si="77"/>
        <v>32050</v>
      </c>
      <c r="V120" s="160">
        <f t="shared" si="70"/>
        <v>31890</v>
      </c>
      <c r="W120" s="160">
        <f t="shared" si="71"/>
        <v>31730</v>
      </c>
      <c r="X120" s="164">
        <f t="shared" si="52"/>
        <v>13</v>
      </c>
      <c r="Y120" s="162">
        <f t="shared" si="76"/>
        <v>355980</v>
      </c>
      <c r="Z120" s="161">
        <f t="shared" si="53"/>
        <v>354240</v>
      </c>
      <c r="AA120" s="161">
        <f t="shared" si="54"/>
        <v>352500</v>
      </c>
      <c r="AB120" s="161">
        <f t="shared" si="55"/>
        <v>350760</v>
      </c>
      <c r="AC120" s="163">
        <f t="shared" si="78"/>
        <v>349020</v>
      </c>
      <c r="AD120" s="158">
        <f t="shared" si="73"/>
        <v>4230000</v>
      </c>
      <c r="AE120" s="165">
        <f>IF(J120="","",IF('5.手当・賞与配分・洗い替え方式'!$O$4=1,ROUNDUP((J120+$Q120)*$AH$4,-1),ROUNDUP(J120*$AH$4,-1)))</f>
        <v>647220</v>
      </c>
      <c r="AF120" s="154">
        <f>IF(K120="","",IF('5.手当・賞与配分・洗い替え方式'!$O$4=1,ROUNDUP((K120+$Q120)*$AH$4,-1),ROUNDUP(K120*$AH$4,-1)))</f>
        <v>644060</v>
      </c>
      <c r="AG120" s="154">
        <f>IF(L120="","",IF('5.手当・賞与配分・洗い替え方式'!$O$4=1,ROUNDUP((L120+$Q120)*$AH$4,-1),ROUNDUP(L120*$AH$4,-1)))</f>
        <v>640900</v>
      </c>
      <c r="AH120" s="154">
        <f>IF(M120="","",IF('5.手当・賞与配分・洗い替え方式'!$O$4=1,ROUNDUP((M120+$Q120)*$AH$4,-1),ROUNDUP(M120*$AH$4,-1)))</f>
        <v>637740</v>
      </c>
      <c r="AI120" s="166">
        <f>IF(N120="","",IF('5.手当・賞与配分・洗い替え方式'!$O$4=1,ROUNDUP((N120+$Q120)*$AH$4,-1),ROUNDUP(N120*$AH$4,-1)))</f>
        <v>634580</v>
      </c>
      <c r="AJ120" s="165">
        <f>IF(J120="","",IF('5.手当・賞与配分・洗い替え方式'!$O$4=1,ROUNDUP((J120+$Q120)*$AM$4,-1),ROUNDUP(J120*$AM$4,-1)))</f>
        <v>809030</v>
      </c>
      <c r="AK120" s="154">
        <f>IF(K120="","",IF('5.手当・賞与配分・洗い替え方式'!$O$4=1,ROUNDUP((K120+$Q120)*$AM$4,-1),ROUNDUP(K120*$AM$4,-1)))</f>
        <v>805080</v>
      </c>
      <c r="AL120" s="154">
        <f>IF(L120="","",IF('5.手当・賞与配分・洗い替え方式'!$O$4=1,ROUNDUP((L120+$Q120)*$AM$4,-1),ROUNDUP(L120*$AM$4,-1)))</f>
        <v>801130</v>
      </c>
      <c r="AM120" s="154">
        <f>IF(M120="","",IF('5.手当・賞与配分・洗い替え方式'!$O$4=1,ROUNDUP((M120+$Q120)*$AM$4,-1),ROUNDUP(M120*$AM$4,-1)))</f>
        <v>797180</v>
      </c>
      <c r="AN120" s="166">
        <f>IF(N120="","",IF('5.手当・賞与配分・洗い替え方式'!$O$4=1,ROUNDUP((N120+$Q120)*$AM$4,-1),ROUNDUP(N120*$AM$4,-1)))</f>
        <v>793230</v>
      </c>
      <c r="AO120" s="369">
        <f t="shared" si="74"/>
        <v>5728010</v>
      </c>
      <c r="AP120" s="77">
        <f t="shared" si="75"/>
        <v>5700020</v>
      </c>
      <c r="AQ120" s="77">
        <f t="shared" si="58"/>
        <v>5672030</v>
      </c>
      <c r="AR120" s="77">
        <f t="shared" si="59"/>
        <v>5644040</v>
      </c>
      <c r="AS120" s="164">
        <f t="shared" si="60"/>
        <v>5616050</v>
      </c>
    </row>
    <row r="121" spans="5:45" ht="18" customHeight="1">
      <c r="E121" s="148" t="str">
        <f t="shared" si="61"/>
        <v>J-3</v>
      </c>
      <c r="F121" s="105">
        <f t="shared" si="48"/>
        <v>22</v>
      </c>
      <c r="G121" s="105">
        <f t="shared" si="49"/>
        <v>22</v>
      </c>
      <c r="H121" s="105" t="str">
        <f t="shared" si="50"/>
        <v>J-3-22</v>
      </c>
      <c r="I121" s="149">
        <v>41</v>
      </c>
      <c r="J121" s="157">
        <f t="shared" si="62"/>
        <v>326760</v>
      </c>
      <c r="K121" s="131">
        <f t="shared" si="63"/>
        <v>325180</v>
      </c>
      <c r="L121" s="131">
        <f>IF($E121="","",INDEX('3.サラリースケール'!$R$5:$BH$38,MATCH($E121,'3.サラリースケール'!$R$5:$R$38,0),MATCH($I121,'3.サラリースケール'!$R$5:$BH$5,0)))</f>
        <v>323600</v>
      </c>
      <c r="M121" s="131">
        <f t="shared" si="64"/>
        <v>322020</v>
      </c>
      <c r="N121" s="368">
        <f t="shared" si="65"/>
        <v>320440</v>
      </c>
      <c r="O121" s="157">
        <f t="shared" si="66"/>
        <v>3150</v>
      </c>
      <c r="P121" s="368">
        <f t="shared" si="51"/>
        <v>1580</v>
      </c>
      <c r="Q121" s="158">
        <f>IF($L121="","",VLOOKUP($E121,'6.モデル年俸表の作成'!$C$7:$F$48,4,0))</f>
        <v>0</v>
      </c>
      <c r="R121" s="159">
        <f>IF($E121="","",IF($G121="","",VLOOKUP($E121,'5.手当・賞与配分・洗い替え方式'!$C$7:$L$48,8,0)))</f>
        <v>0.1</v>
      </c>
      <c r="S121" s="160">
        <f t="shared" si="67"/>
        <v>32680</v>
      </c>
      <c r="T121" s="160">
        <f t="shared" si="68"/>
        <v>32520</v>
      </c>
      <c r="U121" s="160">
        <f t="shared" si="77"/>
        <v>32360</v>
      </c>
      <c r="V121" s="160">
        <f t="shared" si="70"/>
        <v>32210</v>
      </c>
      <c r="W121" s="160">
        <f t="shared" si="71"/>
        <v>32050</v>
      </c>
      <c r="X121" s="164">
        <f t="shared" si="52"/>
        <v>13</v>
      </c>
      <c r="Y121" s="162">
        <f t="shared" si="76"/>
        <v>359440</v>
      </c>
      <c r="Z121" s="161">
        <f t="shared" si="53"/>
        <v>357700</v>
      </c>
      <c r="AA121" s="161">
        <f t="shared" si="54"/>
        <v>355960</v>
      </c>
      <c r="AB121" s="161">
        <f t="shared" si="55"/>
        <v>354230</v>
      </c>
      <c r="AC121" s="163">
        <f t="shared" si="78"/>
        <v>352490</v>
      </c>
      <c r="AD121" s="158">
        <f t="shared" si="73"/>
        <v>4271520</v>
      </c>
      <c r="AE121" s="165">
        <f>IF(J121="","",IF('5.手当・賞与配分・洗い替え方式'!$O$4=1,ROUNDUP((J121+$Q121)*$AH$4,-1),ROUNDUP(J121*$AH$4,-1)))</f>
        <v>653520</v>
      </c>
      <c r="AF121" s="154">
        <f>IF(K121="","",IF('5.手当・賞与配分・洗い替え方式'!$O$4=1,ROUNDUP((K121+$Q121)*$AH$4,-1),ROUNDUP(K121*$AH$4,-1)))</f>
        <v>650360</v>
      </c>
      <c r="AG121" s="154">
        <f>IF(L121="","",IF('5.手当・賞与配分・洗い替え方式'!$O$4=1,ROUNDUP((L121+$Q121)*$AH$4,-1),ROUNDUP(L121*$AH$4,-1)))</f>
        <v>647200</v>
      </c>
      <c r="AH121" s="154">
        <f>IF(M121="","",IF('5.手当・賞与配分・洗い替え方式'!$O$4=1,ROUNDUP((M121+$Q121)*$AH$4,-1),ROUNDUP(M121*$AH$4,-1)))</f>
        <v>644040</v>
      </c>
      <c r="AI121" s="166">
        <f>IF(N121="","",IF('5.手当・賞与配分・洗い替え方式'!$O$4=1,ROUNDUP((N121+$Q121)*$AH$4,-1),ROUNDUP(N121*$AH$4,-1)))</f>
        <v>640880</v>
      </c>
      <c r="AJ121" s="165">
        <f>IF(J121="","",IF('5.手当・賞与配分・洗い替え方式'!$O$4=1,ROUNDUP((J121+$Q121)*$AM$4,-1),ROUNDUP(J121*$AM$4,-1)))</f>
        <v>816900</v>
      </c>
      <c r="AK121" s="154">
        <f>IF(K121="","",IF('5.手当・賞与配分・洗い替え方式'!$O$4=1,ROUNDUP((K121+$Q121)*$AM$4,-1),ROUNDUP(K121*$AM$4,-1)))</f>
        <v>812950</v>
      </c>
      <c r="AL121" s="154">
        <f>IF(L121="","",IF('5.手当・賞与配分・洗い替え方式'!$O$4=1,ROUNDUP((L121+$Q121)*$AM$4,-1),ROUNDUP(L121*$AM$4,-1)))</f>
        <v>809000</v>
      </c>
      <c r="AM121" s="154">
        <f>IF(M121="","",IF('5.手当・賞与配分・洗い替え方式'!$O$4=1,ROUNDUP((M121+$Q121)*$AM$4,-1),ROUNDUP(M121*$AM$4,-1)))</f>
        <v>805050</v>
      </c>
      <c r="AN121" s="166">
        <f>IF(N121="","",IF('5.手当・賞与配分・洗い替え方式'!$O$4=1,ROUNDUP((N121+$Q121)*$AM$4,-1),ROUNDUP(N121*$AM$4,-1)))</f>
        <v>801100</v>
      </c>
      <c r="AO121" s="369">
        <f t="shared" si="74"/>
        <v>5783700</v>
      </c>
      <c r="AP121" s="77">
        <f t="shared" si="75"/>
        <v>5755710</v>
      </c>
      <c r="AQ121" s="77">
        <f t="shared" si="58"/>
        <v>5727720</v>
      </c>
      <c r="AR121" s="77">
        <f t="shared" si="59"/>
        <v>5699850</v>
      </c>
      <c r="AS121" s="164">
        <f t="shared" si="60"/>
        <v>5671860</v>
      </c>
    </row>
    <row r="122" spans="5:45" ht="18" customHeight="1">
      <c r="E122" s="148" t="str">
        <f t="shared" si="61"/>
        <v>J-3</v>
      </c>
      <c r="F122" s="105">
        <f t="shared" si="48"/>
        <v>23</v>
      </c>
      <c r="G122" s="105">
        <f t="shared" si="49"/>
        <v>23</v>
      </c>
      <c r="H122" s="105" t="str">
        <f t="shared" si="50"/>
        <v>J-3-23</v>
      </c>
      <c r="I122" s="149">
        <v>42</v>
      </c>
      <c r="J122" s="157">
        <f t="shared" si="62"/>
        <v>329910</v>
      </c>
      <c r="K122" s="131">
        <f t="shared" si="63"/>
        <v>328330</v>
      </c>
      <c r="L122" s="131">
        <f>IF($E122="","",INDEX('3.サラリースケール'!$R$5:$BH$38,MATCH($E122,'3.サラリースケール'!$R$5:$R$38,0),MATCH($I122,'3.サラリースケール'!$R$5:$BH$5,0)))</f>
        <v>326750</v>
      </c>
      <c r="M122" s="131">
        <f t="shared" si="64"/>
        <v>325170</v>
      </c>
      <c r="N122" s="368">
        <f t="shared" si="65"/>
        <v>323590</v>
      </c>
      <c r="O122" s="157">
        <f t="shared" si="66"/>
        <v>3150</v>
      </c>
      <c r="P122" s="368">
        <f t="shared" si="51"/>
        <v>1580</v>
      </c>
      <c r="Q122" s="158">
        <f>IF($L122="","",VLOOKUP($E122,'6.モデル年俸表の作成'!$C$7:$F$48,4,0))</f>
        <v>0</v>
      </c>
      <c r="R122" s="159">
        <f>IF($E122="","",IF($G122="","",VLOOKUP($E122,'5.手当・賞与配分・洗い替え方式'!$C$7:$L$48,8,0)))</f>
        <v>0.1</v>
      </c>
      <c r="S122" s="160">
        <f t="shared" si="67"/>
        <v>33000</v>
      </c>
      <c r="T122" s="160">
        <f t="shared" si="68"/>
        <v>32840</v>
      </c>
      <c r="U122" s="160">
        <f t="shared" si="77"/>
        <v>32680</v>
      </c>
      <c r="V122" s="160">
        <f t="shared" si="70"/>
        <v>32520</v>
      </c>
      <c r="W122" s="160">
        <f t="shared" si="71"/>
        <v>32360</v>
      </c>
      <c r="X122" s="164">
        <f t="shared" si="52"/>
        <v>13</v>
      </c>
      <c r="Y122" s="162">
        <f t="shared" si="76"/>
        <v>362910</v>
      </c>
      <c r="Z122" s="161">
        <f t="shared" si="53"/>
        <v>361170</v>
      </c>
      <c r="AA122" s="161">
        <f t="shared" si="54"/>
        <v>359430</v>
      </c>
      <c r="AB122" s="161">
        <f t="shared" si="55"/>
        <v>357690</v>
      </c>
      <c r="AC122" s="163">
        <f t="shared" si="78"/>
        <v>355950</v>
      </c>
      <c r="AD122" s="158">
        <f t="shared" si="73"/>
        <v>4313160</v>
      </c>
      <c r="AE122" s="165">
        <f>IF(J122="","",IF('5.手当・賞与配分・洗い替え方式'!$O$4=1,ROUNDUP((J122+$Q122)*$AH$4,-1),ROUNDUP(J122*$AH$4,-1)))</f>
        <v>659820</v>
      </c>
      <c r="AF122" s="154">
        <f>IF(K122="","",IF('5.手当・賞与配分・洗い替え方式'!$O$4=1,ROUNDUP((K122+$Q122)*$AH$4,-1),ROUNDUP(K122*$AH$4,-1)))</f>
        <v>656660</v>
      </c>
      <c r="AG122" s="154">
        <f>IF(L122="","",IF('5.手当・賞与配分・洗い替え方式'!$O$4=1,ROUNDUP((L122+$Q122)*$AH$4,-1),ROUNDUP(L122*$AH$4,-1)))</f>
        <v>653500</v>
      </c>
      <c r="AH122" s="154">
        <f>IF(M122="","",IF('5.手当・賞与配分・洗い替え方式'!$O$4=1,ROUNDUP((M122+$Q122)*$AH$4,-1),ROUNDUP(M122*$AH$4,-1)))</f>
        <v>650340</v>
      </c>
      <c r="AI122" s="166">
        <f>IF(N122="","",IF('5.手当・賞与配分・洗い替え方式'!$O$4=1,ROUNDUP((N122+$Q122)*$AH$4,-1),ROUNDUP(N122*$AH$4,-1)))</f>
        <v>647180</v>
      </c>
      <c r="AJ122" s="165">
        <f>IF(J122="","",IF('5.手当・賞与配分・洗い替え方式'!$O$4=1,ROUNDUP((J122+$Q122)*$AM$4,-1),ROUNDUP(J122*$AM$4,-1)))</f>
        <v>824780</v>
      </c>
      <c r="AK122" s="154">
        <f>IF(K122="","",IF('5.手当・賞与配分・洗い替え方式'!$O$4=1,ROUNDUP((K122+$Q122)*$AM$4,-1),ROUNDUP(K122*$AM$4,-1)))</f>
        <v>820830</v>
      </c>
      <c r="AL122" s="154">
        <f>IF(L122="","",IF('5.手当・賞与配分・洗い替え方式'!$O$4=1,ROUNDUP((L122+$Q122)*$AM$4,-1),ROUNDUP(L122*$AM$4,-1)))</f>
        <v>816880</v>
      </c>
      <c r="AM122" s="154">
        <f>IF(M122="","",IF('5.手当・賞与配分・洗い替え方式'!$O$4=1,ROUNDUP((M122+$Q122)*$AM$4,-1),ROUNDUP(M122*$AM$4,-1)))</f>
        <v>812930</v>
      </c>
      <c r="AN122" s="166">
        <f>IF(N122="","",IF('5.手当・賞与配分・洗い替え方式'!$O$4=1,ROUNDUP((N122+$Q122)*$AM$4,-1),ROUNDUP(N122*$AM$4,-1)))</f>
        <v>808980</v>
      </c>
      <c r="AO122" s="369">
        <f t="shared" si="74"/>
        <v>5839520</v>
      </c>
      <c r="AP122" s="77">
        <f t="shared" si="75"/>
        <v>5811530</v>
      </c>
      <c r="AQ122" s="77">
        <f t="shared" si="58"/>
        <v>5783540</v>
      </c>
      <c r="AR122" s="77">
        <f t="shared" si="59"/>
        <v>5755550</v>
      </c>
      <c r="AS122" s="164">
        <f t="shared" si="60"/>
        <v>5727560</v>
      </c>
    </row>
    <row r="123" spans="5:45" ht="18" customHeight="1">
      <c r="E123" s="148" t="str">
        <f t="shared" si="61"/>
        <v>J-3</v>
      </c>
      <c r="F123" s="167">
        <f t="shared" si="48"/>
        <v>24</v>
      </c>
      <c r="G123" s="105">
        <f t="shared" si="49"/>
        <v>24</v>
      </c>
      <c r="H123" s="105" t="str">
        <f t="shared" si="50"/>
        <v>J-3-24</v>
      </c>
      <c r="I123" s="149">
        <v>43</v>
      </c>
      <c r="J123" s="157">
        <f t="shared" si="62"/>
        <v>333060</v>
      </c>
      <c r="K123" s="131">
        <f t="shared" si="63"/>
        <v>331480</v>
      </c>
      <c r="L123" s="131">
        <f>IF($E123="","",INDEX('3.サラリースケール'!$R$5:$BH$38,MATCH($E123,'3.サラリースケール'!$R$5:$R$38,0),MATCH($I123,'3.サラリースケール'!$R$5:$BH$5,0)))</f>
        <v>329900</v>
      </c>
      <c r="M123" s="131">
        <f t="shared" si="64"/>
        <v>328320</v>
      </c>
      <c r="N123" s="368">
        <f t="shared" si="65"/>
        <v>326740</v>
      </c>
      <c r="O123" s="157">
        <f t="shared" si="66"/>
        <v>3150</v>
      </c>
      <c r="P123" s="368">
        <f t="shared" si="51"/>
        <v>1580</v>
      </c>
      <c r="Q123" s="158">
        <f>IF($L123="","",VLOOKUP($E123,'6.モデル年俸表の作成'!$C$7:$F$48,4,0))</f>
        <v>0</v>
      </c>
      <c r="R123" s="159">
        <f>IF($E123="","",IF($G123="","",VLOOKUP($E123,'5.手当・賞与配分・洗い替え方式'!$C$7:$L$48,8,0)))</f>
        <v>0.1</v>
      </c>
      <c r="S123" s="160">
        <f t="shared" si="67"/>
        <v>33310</v>
      </c>
      <c r="T123" s="160">
        <f t="shared" si="68"/>
        <v>33150</v>
      </c>
      <c r="U123" s="160">
        <f t="shared" si="77"/>
        <v>32990</v>
      </c>
      <c r="V123" s="160">
        <f t="shared" si="70"/>
        <v>32840</v>
      </c>
      <c r="W123" s="160">
        <f t="shared" si="71"/>
        <v>32680</v>
      </c>
      <c r="X123" s="164">
        <f t="shared" si="52"/>
        <v>13</v>
      </c>
      <c r="Y123" s="162">
        <f t="shared" si="76"/>
        <v>366370</v>
      </c>
      <c r="Z123" s="161">
        <f t="shared" si="53"/>
        <v>364630</v>
      </c>
      <c r="AA123" s="161">
        <f t="shared" si="54"/>
        <v>362890</v>
      </c>
      <c r="AB123" s="161">
        <f t="shared" si="55"/>
        <v>361160</v>
      </c>
      <c r="AC123" s="163">
        <f t="shared" si="78"/>
        <v>359420</v>
      </c>
      <c r="AD123" s="158">
        <f t="shared" si="73"/>
        <v>4354680</v>
      </c>
      <c r="AE123" s="165">
        <f>IF(J123="","",IF('5.手当・賞与配分・洗い替え方式'!$O$4=1,ROUNDUP((J123+$Q123)*$AH$4,-1),ROUNDUP(J123*$AH$4,-1)))</f>
        <v>666120</v>
      </c>
      <c r="AF123" s="154">
        <f>IF(K123="","",IF('5.手当・賞与配分・洗い替え方式'!$O$4=1,ROUNDUP((K123+$Q123)*$AH$4,-1),ROUNDUP(K123*$AH$4,-1)))</f>
        <v>662960</v>
      </c>
      <c r="AG123" s="154">
        <f>IF(L123="","",IF('5.手当・賞与配分・洗い替え方式'!$O$4=1,ROUNDUP((L123+$Q123)*$AH$4,-1),ROUNDUP(L123*$AH$4,-1)))</f>
        <v>659800</v>
      </c>
      <c r="AH123" s="154">
        <f>IF(M123="","",IF('5.手当・賞与配分・洗い替え方式'!$O$4=1,ROUNDUP((M123+$Q123)*$AH$4,-1),ROUNDUP(M123*$AH$4,-1)))</f>
        <v>656640</v>
      </c>
      <c r="AI123" s="166">
        <f>IF(N123="","",IF('5.手当・賞与配分・洗い替え方式'!$O$4=1,ROUNDUP((N123+$Q123)*$AH$4,-1),ROUNDUP(N123*$AH$4,-1)))</f>
        <v>653480</v>
      </c>
      <c r="AJ123" s="165">
        <f>IF(J123="","",IF('5.手当・賞与配分・洗い替え方式'!$O$4=1,ROUNDUP((J123+$Q123)*$AM$4,-1),ROUNDUP(J123*$AM$4,-1)))</f>
        <v>832650</v>
      </c>
      <c r="AK123" s="154">
        <f>IF(K123="","",IF('5.手当・賞与配分・洗い替え方式'!$O$4=1,ROUNDUP((K123+$Q123)*$AM$4,-1),ROUNDUP(K123*$AM$4,-1)))</f>
        <v>828700</v>
      </c>
      <c r="AL123" s="154">
        <f>IF(L123="","",IF('5.手当・賞与配分・洗い替え方式'!$O$4=1,ROUNDUP((L123+$Q123)*$AM$4,-1),ROUNDUP(L123*$AM$4,-1)))</f>
        <v>824750</v>
      </c>
      <c r="AM123" s="154">
        <f>IF(M123="","",IF('5.手当・賞与配分・洗い替え方式'!$O$4=1,ROUNDUP((M123+$Q123)*$AM$4,-1),ROUNDUP(M123*$AM$4,-1)))</f>
        <v>820800</v>
      </c>
      <c r="AN123" s="166">
        <f>IF(N123="","",IF('5.手当・賞与配分・洗い替え方式'!$O$4=1,ROUNDUP((N123+$Q123)*$AM$4,-1),ROUNDUP(N123*$AM$4,-1)))</f>
        <v>816850</v>
      </c>
      <c r="AO123" s="369">
        <f t="shared" si="74"/>
        <v>5895210</v>
      </c>
      <c r="AP123" s="77">
        <f t="shared" si="75"/>
        <v>5867220</v>
      </c>
      <c r="AQ123" s="77">
        <f t="shared" si="58"/>
        <v>5839230</v>
      </c>
      <c r="AR123" s="77">
        <f t="shared" si="59"/>
        <v>5811360</v>
      </c>
      <c r="AS123" s="164">
        <f t="shared" si="60"/>
        <v>5783370</v>
      </c>
    </row>
    <row r="124" spans="5:45" ht="18" customHeight="1">
      <c r="E124" s="148" t="str">
        <f t="shared" si="61"/>
        <v>J-3</v>
      </c>
      <c r="F124" s="167">
        <f t="shared" si="48"/>
        <v>25</v>
      </c>
      <c r="G124" s="105">
        <f t="shared" si="49"/>
        <v>25</v>
      </c>
      <c r="H124" s="105" t="str">
        <f t="shared" si="50"/>
        <v>J-3-25</v>
      </c>
      <c r="I124" s="149">
        <v>44</v>
      </c>
      <c r="J124" s="157">
        <f t="shared" si="62"/>
        <v>336210</v>
      </c>
      <c r="K124" s="131">
        <f t="shared" si="63"/>
        <v>334630</v>
      </c>
      <c r="L124" s="131">
        <f>IF($E124="","",INDEX('3.サラリースケール'!$R$5:$BH$38,MATCH($E124,'3.サラリースケール'!$R$5:$R$38,0),MATCH($I124,'3.サラリースケール'!$R$5:$BH$5,0)))</f>
        <v>333050</v>
      </c>
      <c r="M124" s="131">
        <f t="shared" si="64"/>
        <v>331470</v>
      </c>
      <c r="N124" s="368">
        <f t="shared" si="65"/>
        <v>329890</v>
      </c>
      <c r="O124" s="157">
        <f t="shared" si="66"/>
        <v>3150</v>
      </c>
      <c r="P124" s="368">
        <f t="shared" si="51"/>
        <v>1580</v>
      </c>
      <c r="Q124" s="158">
        <f>IF($L124="","",VLOOKUP($E124,'6.モデル年俸表の作成'!$C$7:$F$48,4,0))</f>
        <v>0</v>
      </c>
      <c r="R124" s="159">
        <f>IF($E124="","",IF($G124="","",VLOOKUP($E124,'5.手当・賞与配分・洗い替え方式'!$C$7:$L$48,8,0)))</f>
        <v>0.1</v>
      </c>
      <c r="S124" s="160">
        <f t="shared" si="67"/>
        <v>33630</v>
      </c>
      <c r="T124" s="160">
        <f t="shared" si="68"/>
        <v>33470</v>
      </c>
      <c r="U124" s="160">
        <f t="shared" si="77"/>
        <v>33310</v>
      </c>
      <c r="V124" s="160">
        <f t="shared" si="70"/>
        <v>33150</v>
      </c>
      <c r="W124" s="160">
        <f t="shared" si="71"/>
        <v>32990</v>
      </c>
      <c r="X124" s="164">
        <f t="shared" si="52"/>
        <v>13</v>
      </c>
      <c r="Y124" s="162">
        <f t="shared" si="76"/>
        <v>369840</v>
      </c>
      <c r="Z124" s="161">
        <f t="shared" si="53"/>
        <v>368100</v>
      </c>
      <c r="AA124" s="161">
        <f t="shared" si="54"/>
        <v>366360</v>
      </c>
      <c r="AB124" s="161">
        <f t="shared" si="55"/>
        <v>364620</v>
      </c>
      <c r="AC124" s="163">
        <f t="shared" si="78"/>
        <v>362880</v>
      </c>
      <c r="AD124" s="158">
        <f t="shared" si="73"/>
        <v>4396320</v>
      </c>
      <c r="AE124" s="165">
        <f>IF(J124="","",IF('5.手当・賞与配分・洗い替え方式'!$O$4=1,ROUNDUP((J124+$Q124)*$AH$4,-1),ROUNDUP(J124*$AH$4,-1)))</f>
        <v>672420</v>
      </c>
      <c r="AF124" s="154">
        <f>IF(K124="","",IF('5.手当・賞与配分・洗い替え方式'!$O$4=1,ROUNDUP((K124+$Q124)*$AH$4,-1),ROUNDUP(K124*$AH$4,-1)))</f>
        <v>669260</v>
      </c>
      <c r="AG124" s="154">
        <f>IF(L124="","",IF('5.手当・賞与配分・洗い替え方式'!$O$4=1,ROUNDUP((L124+$Q124)*$AH$4,-1),ROUNDUP(L124*$AH$4,-1)))</f>
        <v>666100</v>
      </c>
      <c r="AH124" s="154">
        <f>IF(M124="","",IF('5.手当・賞与配分・洗い替え方式'!$O$4=1,ROUNDUP((M124+$Q124)*$AH$4,-1),ROUNDUP(M124*$AH$4,-1)))</f>
        <v>662940</v>
      </c>
      <c r="AI124" s="166">
        <f>IF(N124="","",IF('5.手当・賞与配分・洗い替え方式'!$O$4=1,ROUNDUP((N124+$Q124)*$AH$4,-1),ROUNDUP(N124*$AH$4,-1)))</f>
        <v>659780</v>
      </c>
      <c r="AJ124" s="165">
        <f>IF(J124="","",IF('5.手当・賞与配分・洗い替え方式'!$O$4=1,ROUNDUP((J124+$Q124)*$AM$4,-1),ROUNDUP(J124*$AM$4,-1)))</f>
        <v>840530</v>
      </c>
      <c r="AK124" s="154">
        <f>IF(K124="","",IF('5.手当・賞与配分・洗い替え方式'!$O$4=1,ROUNDUP((K124+$Q124)*$AM$4,-1),ROUNDUP(K124*$AM$4,-1)))</f>
        <v>836580</v>
      </c>
      <c r="AL124" s="154">
        <f>IF(L124="","",IF('5.手当・賞与配分・洗い替え方式'!$O$4=1,ROUNDUP((L124+$Q124)*$AM$4,-1),ROUNDUP(L124*$AM$4,-1)))</f>
        <v>832630</v>
      </c>
      <c r="AM124" s="154">
        <f>IF(M124="","",IF('5.手当・賞与配分・洗い替え方式'!$O$4=1,ROUNDUP((M124+$Q124)*$AM$4,-1),ROUNDUP(M124*$AM$4,-1)))</f>
        <v>828680</v>
      </c>
      <c r="AN124" s="166">
        <f>IF(N124="","",IF('5.手当・賞与配分・洗い替え方式'!$O$4=1,ROUNDUP((N124+$Q124)*$AM$4,-1),ROUNDUP(N124*$AM$4,-1)))</f>
        <v>824730</v>
      </c>
      <c r="AO124" s="369">
        <f t="shared" si="74"/>
        <v>5951030</v>
      </c>
      <c r="AP124" s="77">
        <f t="shared" si="75"/>
        <v>5923040</v>
      </c>
      <c r="AQ124" s="77">
        <f t="shared" si="58"/>
        <v>5895050</v>
      </c>
      <c r="AR124" s="77">
        <f t="shared" si="59"/>
        <v>5867060</v>
      </c>
      <c r="AS124" s="164">
        <f t="shared" si="60"/>
        <v>5839070</v>
      </c>
    </row>
    <row r="125" spans="5:45" ht="18" customHeight="1">
      <c r="E125" s="148" t="str">
        <f t="shared" si="61"/>
        <v>J-3</v>
      </c>
      <c r="F125" s="167">
        <f t="shared" si="48"/>
        <v>26</v>
      </c>
      <c r="G125" s="105">
        <f t="shared" si="49"/>
        <v>26</v>
      </c>
      <c r="H125" s="105" t="str">
        <f t="shared" si="50"/>
        <v>J-3-26</v>
      </c>
      <c r="I125" s="149">
        <v>45</v>
      </c>
      <c r="J125" s="157">
        <f t="shared" si="62"/>
        <v>339360</v>
      </c>
      <c r="K125" s="131">
        <f t="shared" si="63"/>
        <v>337780</v>
      </c>
      <c r="L125" s="131">
        <f>IF($E125="","",INDEX('3.サラリースケール'!$R$5:$BH$38,MATCH($E125,'3.サラリースケール'!$R$5:$R$38,0),MATCH($I125,'3.サラリースケール'!$R$5:$BH$5,0)))</f>
        <v>336200</v>
      </c>
      <c r="M125" s="131">
        <f t="shared" si="64"/>
        <v>334620</v>
      </c>
      <c r="N125" s="368">
        <f t="shared" si="65"/>
        <v>333040</v>
      </c>
      <c r="O125" s="157">
        <f t="shared" si="66"/>
        <v>3150</v>
      </c>
      <c r="P125" s="368">
        <f t="shared" si="51"/>
        <v>1580</v>
      </c>
      <c r="Q125" s="158">
        <f>IF($L125="","",VLOOKUP($E125,'6.モデル年俸表の作成'!$C$7:$F$48,4,0))</f>
        <v>0</v>
      </c>
      <c r="R125" s="159">
        <f>IF($E125="","",IF($G125="","",VLOOKUP($E125,'5.手当・賞与配分・洗い替え方式'!$C$7:$L$48,8,0)))</f>
        <v>0.1</v>
      </c>
      <c r="S125" s="160">
        <f t="shared" si="67"/>
        <v>33940</v>
      </c>
      <c r="T125" s="160">
        <f t="shared" si="68"/>
        <v>33780</v>
      </c>
      <c r="U125" s="160">
        <f t="shared" si="77"/>
        <v>33620</v>
      </c>
      <c r="V125" s="160">
        <f t="shared" si="70"/>
        <v>33470</v>
      </c>
      <c r="W125" s="160">
        <f t="shared" si="71"/>
        <v>33310</v>
      </c>
      <c r="X125" s="164">
        <f t="shared" si="52"/>
        <v>13</v>
      </c>
      <c r="Y125" s="162">
        <f t="shared" si="76"/>
        <v>373300</v>
      </c>
      <c r="Z125" s="161">
        <f t="shared" si="53"/>
        <v>371560</v>
      </c>
      <c r="AA125" s="161">
        <f t="shared" si="54"/>
        <v>369820</v>
      </c>
      <c r="AB125" s="161">
        <f t="shared" si="55"/>
        <v>368090</v>
      </c>
      <c r="AC125" s="163">
        <f t="shared" si="78"/>
        <v>366350</v>
      </c>
      <c r="AD125" s="158">
        <f t="shared" si="73"/>
        <v>4437840</v>
      </c>
      <c r="AE125" s="165">
        <f>IF(J125="","",IF('5.手当・賞与配分・洗い替え方式'!$O$4=1,ROUNDUP((J125+$Q125)*$AH$4,-1),ROUNDUP(J125*$AH$4,-1)))</f>
        <v>678720</v>
      </c>
      <c r="AF125" s="154">
        <f>IF(K125="","",IF('5.手当・賞与配分・洗い替え方式'!$O$4=1,ROUNDUP((K125+$Q125)*$AH$4,-1),ROUNDUP(K125*$AH$4,-1)))</f>
        <v>675560</v>
      </c>
      <c r="AG125" s="154">
        <f>IF(L125="","",IF('5.手当・賞与配分・洗い替え方式'!$O$4=1,ROUNDUP((L125+$Q125)*$AH$4,-1),ROUNDUP(L125*$AH$4,-1)))</f>
        <v>672400</v>
      </c>
      <c r="AH125" s="154">
        <f>IF(M125="","",IF('5.手当・賞与配分・洗い替え方式'!$O$4=1,ROUNDUP((M125+$Q125)*$AH$4,-1),ROUNDUP(M125*$AH$4,-1)))</f>
        <v>669240</v>
      </c>
      <c r="AI125" s="166">
        <f>IF(N125="","",IF('5.手当・賞与配分・洗い替え方式'!$O$4=1,ROUNDUP((N125+$Q125)*$AH$4,-1),ROUNDUP(N125*$AH$4,-1)))</f>
        <v>666080</v>
      </c>
      <c r="AJ125" s="165">
        <f>IF(J125="","",IF('5.手当・賞与配分・洗い替え方式'!$O$4=1,ROUNDUP((J125+$Q125)*$AM$4,-1),ROUNDUP(J125*$AM$4,-1)))</f>
        <v>848400</v>
      </c>
      <c r="AK125" s="154">
        <f>IF(K125="","",IF('5.手当・賞与配分・洗い替え方式'!$O$4=1,ROUNDUP((K125+$Q125)*$AM$4,-1),ROUNDUP(K125*$AM$4,-1)))</f>
        <v>844450</v>
      </c>
      <c r="AL125" s="154">
        <f>IF(L125="","",IF('5.手当・賞与配分・洗い替え方式'!$O$4=1,ROUNDUP((L125+$Q125)*$AM$4,-1),ROUNDUP(L125*$AM$4,-1)))</f>
        <v>840500</v>
      </c>
      <c r="AM125" s="154">
        <f>IF(M125="","",IF('5.手当・賞与配分・洗い替え方式'!$O$4=1,ROUNDUP((M125+$Q125)*$AM$4,-1),ROUNDUP(M125*$AM$4,-1)))</f>
        <v>836550</v>
      </c>
      <c r="AN125" s="166">
        <f>IF(N125="","",IF('5.手当・賞与配分・洗い替え方式'!$O$4=1,ROUNDUP((N125+$Q125)*$AM$4,-1),ROUNDUP(N125*$AM$4,-1)))</f>
        <v>832600</v>
      </c>
      <c r="AO125" s="369">
        <f t="shared" si="74"/>
        <v>6006720</v>
      </c>
      <c r="AP125" s="77">
        <f t="shared" si="75"/>
        <v>5978730</v>
      </c>
      <c r="AQ125" s="77">
        <f t="shared" si="58"/>
        <v>5950740</v>
      </c>
      <c r="AR125" s="77">
        <f t="shared" si="59"/>
        <v>5922870</v>
      </c>
      <c r="AS125" s="164">
        <f t="shared" si="60"/>
        <v>5894880</v>
      </c>
    </row>
    <row r="126" spans="5:45" ht="18" customHeight="1">
      <c r="E126" s="148" t="str">
        <f t="shared" si="61"/>
        <v>J-3</v>
      </c>
      <c r="F126" s="167">
        <f t="shared" si="48"/>
        <v>26</v>
      </c>
      <c r="G126" s="105">
        <f t="shared" si="49"/>
        <v>26</v>
      </c>
      <c r="H126" s="105" t="str">
        <f t="shared" si="50"/>
        <v/>
      </c>
      <c r="I126" s="149">
        <v>46</v>
      </c>
      <c r="J126" s="157">
        <f t="shared" si="62"/>
        <v>339360</v>
      </c>
      <c r="K126" s="131">
        <f t="shared" si="63"/>
        <v>337780</v>
      </c>
      <c r="L126" s="131">
        <f>IF($E126="","",INDEX('3.サラリースケール'!$R$5:$BH$38,MATCH($E126,'3.サラリースケール'!$R$5:$R$38,0),MATCH($I126,'3.サラリースケール'!$R$5:$BH$5,0)))</f>
        <v>336200</v>
      </c>
      <c r="M126" s="131">
        <f t="shared" si="64"/>
        <v>334620</v>
      </c>
      <c r="N126" s="368">
        <f t="shared" si="65"/>
        <v>333040</v>
      </c>
      <c r="O126" s="157">
        <f t="shared" si="66"/>
        <v>0</v>
      </c>
      <c r="P126" s="368">
        <f t="shared" si="51"/>
        <v>1580</v>
      </c>
      <c r="Q126" s="158">
        <f>IF($L126="","",VLOOKUP($E126,'6.モデル年俸表の作成'!$C$7:$F$48,4,0))</f>
        <v>0</v>
      </c>
      <c r="R126" s="159">
        <f>IF($E126="","",IF($G126="","",VLOOKUP($E126,'5.手当・賞与配分・洗い替え方式'!$C$7:$L$48,8,0)))</f>
        <v>0.1</v>
      </c>
      <c r="S126" s="160">
        <f t="shared" si="67"/>
        <v>33940</v>
      </c>
      <c r="T126" s="160">
        <f t="shared" si="68"/>
        <v>33780</v>
      </c>
      <c r="U126" s="160">
        <f t="shared" si="77"/>
        <v>33620</v>
      </c>
      <c r="V126" s="160">
        <f t="shared" si="70"/>
        <v>33470</v>
      </c>
      <c r="W126" s="160">
        <f t="shared" si="71"/>
        <v>33310</v>
      </c>
      <c r="X126" s="164">
        <f t="shared" si="52"/>
        <v>13</v>
      </c>
      <c r="Y126" s="162">
        <f t="shared" si="76"/>
        <v>373300</v>
      </c>
      <c r="Z126" s="161">
        <f t="shared" si="53"/>
        <v>371560</v>
      </c>
      <c r="AA126" s="161">
        <f t="shared" si="54"/>
        <v>369820</v>
      </c>
      <c r="AB126" s="161">
        <f t="shared" si="55"/>
        <v>368090</v>
      </c>
      <c r="AC126" s="163">
        <f t="shared" si="78"/>
        <v>366350</v>
      </c>
      <c r="AD126" s="158">
        <f t="shared" si="73"/>
        <v>4437840</v>
      </c>
      <c r="AE126" s="165">
        <f>IF(J126="","",IF('5.手当・賞与配分・洗い替え方式'!$O$4=1,ROUNDUP((J126+$Q126)*$AH$4,-1),ROUNDUP(J126*$AH$4,-1)))</f>
        <v>678720</v>
      </c>
      <c r="AF126" s="154">
        <f>IF(K126="","",IF('5.手当・賞与配分・洗い替え方式'!$O$4=1,ROUNDUP((K126+$Q126)*$AH$4,-1),ROUNDUP(K126*$AH$4,-1)))</f>
        <v>675560</v>
      </c>
      <c r="AG126" s="154">
        <f>IF(L126="","",IF('5.手当・賞与配分・洗い替え方式'!$O$4=1,ROUNDUP((L126+$Q126)*$AH$4,-1),ROUNDUP(L126*$AH$4,-1)))</f>
        <v>672400</v>
      </c>
      <c r="AH126" s="154">
        <f>IF(M126="","",IF('5.手当・賞与配分・洗い替え方式'!$O$4=1,ROUNDUP((M126+$Q126)*$AH$4,-1),ROUNDUP(M126*$AH$4,-1)))</f>
        <v>669240</v>
      </c>
      <c r="AI126" s="166">
        <f>IF(N126="","",IF('5.手当・賞与配分・洗い替え方式'!$O$4=1,ROUNDUP((N126+$Q126)*$AH$4,-1),ROUNDUP(N126*$AH$4,-1)))</f>
        <v>666080</v>
      </c>
      <c r="AJ126" s="165">
        <f>IF(J126="","",IF('5.手当・賞与配分・洗い替え方式'!$O$4=1,ROUNDUP((J126+$Q126)*$AM$4,-1),ROUNDUP(J126*$AM$4,-1)))</f>
        <v>848400</v>
      </c>
      <c r="AK126" s="154">
        <f>IF(K126="","",IF('5.手当・賞与配分・洗い替え方式'!$O$4=1,ROUNDUP((K126+$Q126)*$AM$4,-1),ROUNDUP(K126*$AM$4,-1)))</f>
        <v>844450</v>
      </c>
      <c r="AL126" s="154">
        <f>IF(L126="","",IF('5.手当・賞与配分・洗い替え方式'!$O$4=1,ROUNDUP((L126+$Q126)*$AM$4,-1),ROUNDUP(L126*$AM$4,-1)))</f>
        <v>840500</v>
      </c>
      <c r="AM126" s="154">
        <f>IF(M126="","",IF('5.手当・賞与配分・洗い替え方式'!$O$4=1,ROUNDUP((M126+$Q126)*$AM$4,-1),ROUNDUP(M126*$AM$4,-1)))</f>
        <v>836550</v>
      </c>
      <c r="AN126" s="166">
        <f>IF(N126="","",IF('5.手当・賞与配分・洗い替え方式'!$O$4=1,ROUNDUP((N126+$Q126)*$AM$4,-1),ROUNDUP(N126*$AM$4,-1)))</f>
        <v>832600</v>
      </c>
      <c r="AO126" s="369">
        <f t="shared" si="74"/>
        <v>6006720</v>
      </c>
      <c r="AP126" s="77">
        <f t="shared" si="75"/>
        <v>5978730</v>
      </c>
      <c r="AQ126" s="77">
        <f t="shared" si="58"/>
        <v>5950740</v>
      </c>
      <c r="AR126" s="77">
        <f t="shared" si="59"/>
        <v>5922870</v>
      </c>
      <c r="AS126" s="164">
        <f t="shared" si="60"/>
        <v>5894880</v>
      </c>
    </row>
    <row r="127" spans="5:45" ht="18" customHeight="1">
      <c r="E127" s="148" t="str">
        <f t="shared" si="61"/>
        <v>J-3</v>
      </c>
      <c r="F127" s="167">
        <f t="shared" si="48"/>
        <v>26</v>
      </c>
      <c r="G127" s="105">
        <f t="shared" si="49"/>
        <v>26</v>
      </c>
      <c r="H127" s="105" t="str">
        <f t="shared" si="50"/>
        <v/>
      </c>
      <c r="I127" s="149">
        <v>47</v>
      </c>
      <c r="J127" s="157">
        <f t="shared" si="62"/>
        <v>339360</v>
      </c>
      <c r="K127" s="131">
        <f t="shared" si="63"/>
        <v>337780</v>
      </c>
      <c r="L127" s="131">
        <f>IF($E127="","",INDEX('3.サラリースケール'!$R$5:$BH$38,MATCH($E127,'3.サラリースケール'!$R$5:$R$38,0),MATCH($I127,'3.サラリースケール'!$R$5:$BH$5,0)))</f>
        <v>336200</v>
      </c>
      <c r="M127" s="131">
        <f t="shared" si="64"/>
        <v>334620</v>
      </c>
      <c r="N127" s="368">
        <f t="shared" si="65"/>
        <v>333040</v>
      </c>
      <c r="O127" s="157">
        <f t="shared" si="66"/>
        <v>0</v>
      </c>
      <c r="P127" s="368">
        <f t="shared" si="51"/>
        <v>1580</v>
      </c>
      <c r="Q127" s="158">
        <f>IF($L127="","",VLOOKUP($E127,'6.モデル年俸表の作成'!$C$7:$F$48,4,0))</f>
        <v>0</v>
      </c>
      <c r="R127" s="159">
        <f>IF($E127="","",IF($G127="","",VLOOKUP($E127,'5.手当・賞与配分・洗い替え方式'!$C$7:$L$48,8,0)))</f>
        <v>0.1</v>
      </c>
      <c r="S127" s="160">
        <f t="shared" si="67"/>
        <v>33940</v>
      </c>
      <c r="T127" s="160">
        <f t="shared" si="68"/>
        <v>33780</v>
      </c>
      <c r="U127" s="160">
        <f t="shared" si="77"/>
        <v>33620</v>
      </c>
      <c r="V127" s="160">
        <f t="shared" si="70"/>
        <v>33470</v>
      </c>
      <c r="W127" s="160">
        <f t="shared" si="71"/>
        <v>33310</v>
      </c>
      <c r="X127" s="164">
        <f t="shared" si="52"/>
        <v>13</v>
      </c>
      <c r="Y127" s="162">
        <f t="shared" si="76"/>
        <v>373300</v>
      </c>
      <c r="Z127" s="161">
        <f t="shared" si="53"/>
        <v>371560</v>
      </c>
      <c r="AA127" s="161">
        <f t="shared" si="54"/>
        <v>369820</v>
      </c>
      <c r="AB127" s="161">
        <f t="shared" si="55"/>
        <v>368090</v>
      </c>
      <c r="AC127" s="163">
        <f t="shared" si="78"/>
        <v>366350</v>
      </c>
      <c r="AD127" s="158">
        <f t="shared" si="73"/>
        <v>4437840</v>
      </c>
      <c r="AE127" s="165">
        <f>IF(J127="","",IF('5.手当・賞与配分・洗い替え方式'!$O$4=1,ROUNDUP((J127+$Q127)*$AH$4,-1),ROUNDUP(J127*$AH$4,-1)))</f>
        <v>678720</v>
      </c>
      <c r="AF127" s="154">
        <f>IF(K127="","",IF('5.手当・賞与配分・洗い替え方式'!$O$4=1,ROUNDUP((K127+$Q127)*$AH$4,-1),ROUNDUP(K127*$AH$4,-1)))</f>
        <v>675560</v>
      </c>
      <c r="AG127" s="154">
        <f>IF(L127="","",IF('5.手当・賞与配分・洗い替え方式'!$O$4=1,ROUNDUP((L127+$Q127)*$AH$4,-1),ROUNDUP(L127*$AH$4,-1)))</f>
        <v>672400</v>
      </c>
      <c r="AH127" s="154">
        <f>IF(M127="","",IF('5.手当・賞与配分・洗い替え方式'!$O$4=1,ROUNDUP((M127+$Q127)*$AH$4,-1),ROUNDUP(M127*$AH$4,-1)))</f>
        <v>669240</v>
      </c>
      <c r="AI127" s="166">
        <f>IF(N127="","",IF('5.手当・賞与配分・洗い替え方式'!$O$4=1,ROUNDUP((N127+$Q127)*$AH$4,-1),ROUNDUP(N127*$AH$4,-1)))</f>
        <v>666080</v>
      </c>
      <c r="AJ127" s="165">
        <f>IF(J127="","",IF('5.手当・賞与配分・洗い替え方式'!$O$4=1,ROUNDUP((J127+$Q127)*$AM$4,-1),ROUNDUP(J127*$AM$4,-1)))</f>
        <v>848400</v>
      </c>
      <c r="AK127" s="154">
        <f>IF(K127="","",IF('5.手当・賞与配分・洗い替え方式'!$O$4=1,ROUNDUP((K127+$Q127)*$AM$4,-1),ROUNDUP(K127*$AM$4,-1)))</f>
        <v>844450</v>
      </c>
      <c r="AL127" s="154">
        <f>IF(L127="","",IF('5.手当・賞与配分・洗い替え方式'!$O$4=1,ROUNDUP((L127+$Q127)*$AM$4,-1),ROUNDUP(L127*$AM$4,-1)))</f>
        <v>840500</v>
      </c>
      <c r="AM127" s="154">
        <f>IF(M127="","",IF('5.手当・賞与配分・洗い替え方式'!$O$4=1,ROUNDUP((M127+$Q127)*$AM$4,-1),ROUNDUP(M127*$AM$4,-1)))</f>
        <v>836550</v>
      </c>
      <c r="AN127" s="166">
        <f>IF(N127="","",IF('5.手当・賞与配分・洗い替え方式'!$O$4=1,ROUNDUP((N127+$Q127)*$AM$4,-1),ROUNDUP(N127*$AM$4,-1)))</f>
        <v>832600</v>
      </c>
      <c r="AO127" s="369">
        <f t="shared" si="74"/>
        <v>6006720</v>
      </c>
      <c r="AP127" s="77">
        <f t="shared" si="75"/>
        <v>5978730</v>
      </c>
      <c r="AQ127" s="77">
        <f t="shared" si="58"/>
        <v>5950740</v>
      </c>
      <c r="AR127" s="77">
        <f t="shared" si="59"/>
        <v>5922870</v>
      </c>
      <c r="AS127" s="164">
        <f t="shared" si="60"/>
        <v>5894880</v>
      </c>
    </row>
    <row r="128" spans="5:45" ht="18" customHeight="1">
      <c r="E128" s="148" t="str">
        <f t="shared" si="61"/>
        <v>J-3</v>
      </c>
      <c r="F128" s="167">
        <f t="shared" si="48"/>
        <v>26</v>
      </c>
      <c r="G128" s="105">
        <f t="shared" si="49"/>
        <v>26</v>
      </c>
      <c r="H128" s="105" t="str">
        <f t="shared" si="50"/>
        <v/>
      </c>
      <c r="I128" s="149">
        <v>48</v>
      </c>
      <c r="J128" s="157">
        <f t="shared" si="62"/>
        <v>339360</v>
      </c>
      <c r="K128" s="131">
        <f t="shared" si="63"/>
        <v>337780</v>
      </c>
      <c r="L128" s="131">
        <f>IF($E128="","",INDEX('3.サラリースケール'!$R$5:$BH$38,MATCH($E128,'3.サラリースケール'!$R$5:$R$38,0),MATCH($I128,'3.サラリースケール'!$R$5:$BH$5,0)))</f>
        <v>336200</v>
      </c>
      <c r="M128" s="131">
        <f t="shared" si="64"/>
        <v>334620</v>
      </c>
      <c r="N128" s="368">
        <f t="shared" si="65"/>
        <v>333040</v>
      </c>
      <c r="O128" s="157">
        <f t="shared" si="66"/>
        <v>0</v>
      </c>
      <c r="P128" s="368">
        <f t="shared" si="51"/>
        <v>1580</v>
      </c>
      <c r="Q128" s="158">
        <f>IF($L128="","",VLOOKUP($E128,'6.モデル年俸表の作成'!$C$7:$F$48,4,0))</f>
        <v>0</v>
      </c>
      <c r="R128" s="159">
        <f>IF($E128="","",IF($G128="","",VLOOKUP($E128,'5.手当・賞与配分・洗い替え方式'!$C$7:$L$48,8,0)))</f>
        <v>0.1</v>
      </c>
      <c r="S128" s="160">
        <f t="shared" si="67"/>
        <v>33940</v>
      </c>
      <c r="T128" s="160">
        <f t="shared" si="68"/>
        <v>33780</v>
      </c>
      <c r="U128" s="160">
        <f t="shared" si="77"/>
        <v>33620</v>
      </c>
      <c r="V128" s="160">
        <f t="shared" si="70"/>
        <v>33470</v>
      </c>
      <c r="W128" s="160">
        <f t="shared" si="71"/>
        <v>33310</v>
      </c>
      <c r="X128" s="164">
        <f t="shared" si="52"/>
        <v>13</v>
      </c>
      <c r="Y128" s="162">
        <f t="shared" si="76"/>
        <v>373300</v>
      </c>
      <c r="Z128" s="161">
        <f t="shared" si="53"/>
        <v>371560</v>
      </c>
      <c r="AA128" s="161">
        <f t="shared" si="54"/>
        <v>369820</v>
      </c>
      <c r="AB128" s="161">
        <f t="shared" si="55"/>
        <v>368090</v>
      </c>
      <c r="AC128" s="163">
        <f t="shared" si="78"/>
        <v>366350</v>
      </c>
      <c r="AD128" s="158">
        <f t="shared" si="73"/>
        <v>4437840</v>
      </c>
      <c r="AE128" s="165">
        <f>IF(J128="","",IF('5.手当・賞与配分・洗い替え方式'!$O$4=1,ROUNDUP((J128+$Q128)*$AH$4,-1),ROUNDUP(J128*$AH$4,-1)))</f>
        <v>678720</v>
      </c>
      <c r="AF128" s="154">
        <f>IF(K128="","",IF('5.手当・賞与配分・洗い替え方式'!$O$4=1,ROUNDUP((K128+$Q128)*$AH$4,-1),ROUNDUP(K128*$AH$4,-1)))</f>
        <v>675560</v>
      </c>
      <c r="AG128" s="154">
        <f>IF(L128="","",IF('5.手当・賞与配分・洗い替え方式'!$O$4=1,ROUNDUP((L128+$Q128)*$AH$4,-1),ROUNDUP(L128*$AH$4,-1)))</f>
        <v>672400</v>
      </c>
      <c r="AH128" s="154">
        <f>IF(M128="","",IF('5.手当・賞与配分・洗い替え方式'!$O$4=1,ROUNDUP((M128+$Q128)*$AH$4,-1),ROUNDUP(M128*$AH$4,-1)))</f>
        <v>669240</v>
      </c>
      <c r="AI128" s="166">
        <f>IF(N128="","",IF('5.手当・賞与配分・洗い替え方式'!$O$4=1,ROUNDUP((N128+$Q128)*$AH$4,-1),ROUNDUP(N128*$AH$4,-1)))</f>
        <v>666080</v>
      </c>
      <c r="AJ128" s="165">
        <f>IF(J128="","",IF('5.手当・賞与配分・洗い替え方式'!$O$4=1,ROUNDUP((J128+$Q128)*$AM$4,-1),ROUNDUP(J128*$AM$4,-1)))</f>
        <v>848400</v>
      </c>
      <c r="AK128" s="154">
        <f>IF(K128="","",IF('5.手当・賞与配分・洗い替え方式'!$O$4=1,ROUNDUP((K128+$Q128)*$AM$4,-1),ROUNDUP(K128*$AM$4,-1)))</f>
        <v>844450</v>
      </c>
      <c r="AL128" s="154">
        <f>IF(L128="","",IF('5.手当・賞与配分・洗い替え方式'!$O$4=1,ROUNDUP((L128+$Q128)*$AM$4,-1),ROUNDUP(L128*$AM$4,-1)))</f>
        <v>840500</v>
      </c>
      <c r="AM128" s="154">
        <f>IF(M128="","",IF('5.手当・賞与配分・洗い替え方式'!$O$4=1,ROUNDUP((M128+$Q128)*$AM$4,-1),ROUNDUP(M128*$AM$4,-1)))</f>
        <v>836550</v>
      </c>
      <c r="AN128" s="166">
        <f>IF(N128="","",IF('5.手当・賞与配分・洗い替え方式'!$O$4=1,ROUNDUP((N128+$Q128)*$AM$4,-1),ROUNDUP(N128*$AM$4,-1)))</f>
        <v>832600</v>
      </c>
      <c r="AO128" s="369">
        <f t="shared" si="74"/>
        <v>6006720</v>
      </c>
      <c r="AP128" s="77">
        <f t="shared" si="75"/>
        <v>5978730</v>
      </c>
      <c r="AQ128" s="77">
        <f t="shared" si="58"/>
        <v>5950740</v>
      </c>
      <c r="AR128" s="77">
        <f t="shared" si="59"/>
        <v>5922870</v>
      </c>
      <c r="AS128" s="164">
        <f t="shared" si="60"/>
        <v>5894880</v>
      </c>
    </row>
    <row r="129" spans="5:45" ht="18" customHeight="1">
      <c r="E129" s="148" t="str">
        <f t="shared" si="61"/>
        <v>J-3</v>
      </c>
      <c r="F129" s="167">
        <f t="shared" si="48"/>
        <v>26</v>
      </c>
      <c r="G129" s="105">
        <f t="shared" si="49"/>
        <v>26</v>
      </c>
      <c r="H129" s="105" t="str">
        <f t="shared" si="50"/>
        <v/>
      </c>
      <c r="I129" s="149">
        <v>49</v>
      </c>
      <c r="J129" s="157">
        <f t="shared" si="62"/>
        <v>339360</v>
      </c>
      <c r="K129" s="131">
        <f t="shared" si="63"/>
        <v>337780</v>
      </c>
      <c r="L129" s="131">
        <f>IF($E129="","",INDEX('3.サラリースケール'!$R$5:$BH$38,MATCH($E129,'3.サラリースケール'!$R$5:$R$38,0),MATCH($I129,'3.サラリースケール'!$R$5:$BH$5,0)))</f>
        <v>336200</v>
      </c>
      <c r="M129" s="131">
        <f t="shared" si="64"/>
        <v>334620</v>
      </c>
      <c r="N129" s="368">
        <f t="shared" si="65"/>
        <v>333040</v>
      </c>
      <c r="O129" s="157">
        <f t="shared" si="66"/>
        <v>0</v>
      </c>
      <c r="P129" s="368">
        <f t="shared" si="51"/>
        <v>1580</v>
      </c>
      <c r="Q129" s="158">
        <f>IF($L129="","",VLOOKUP($E129,'6.モデル年俸表の作成'!$C$7:$F$48,4,0))</f>
        <v>0</v>
      </c>
      <c r="R129" s="159">
        <f>IF($E129="","",IF($G129="","",VLOOKUP($E129,'5.手当・賞与配分・洗い替え方式'!$C$7:$L$48,8,0)))</f>
        <v>0.1</v>
      </c>
      <c r="S129" s="160">
        <f t="shared" si="67"/>
        <v>33940</v>
      </c>
      <c r="T129" s="160">
        <f t="shared" si="68"/>
        <v>33780</v>
      </c>
      <c r="U129" s="160">
        <f t="shared" si="77"/>
        <v>33620</v>
      </c>
      <c r="V129" s="160">
        <f t="shared" si="70"/>
        <v>33470</v>
      </c>
      <c r="W129" s="160">
        <f t="shared" si="71"/>
        <v>33310</v>
      </c>
      <c r="X129" s="164">
        <f t="shared" si="52"/>
        <v>13</v>
      </c>
      <c r="Y129" s="162">
        <f t="shared" si="76"/>
        <v>373300</v>
      </c>
      <c r="Z129" s="161">
        <f t="shared" si="53"/>
        <v>371560</v>
      </c>
      <c r="AA129" s="161">
        <f t="shared" si="54"/>
        <v>369820</v>
      </c>
      <c r="AB129" s="161">
        <f t="shared" si="55"/>
        <v>368090</v>
      </c>
      <c r="AC129" s="163">
        <f t="shared" si="78"/>
        <v>366350</v>
      </c>
      <c r="AD129" s="158">
        <f t="shared" si="73"/>
        <v>4437840</v>
      </c>
      <c r="AE129" s="165">
        <f>IF(J129="","",IF('5.手当・賞与配分・洗い替え方式'!$O$4=1,ROUNDUP((J129+$Q129)*$AH$4,-1),ROUNDUP(J129*$AH$4,-1)))</f>
        <v>678720</v>
      </c>
      <c r="AF129" s="154">
        <f>IF(K129="","",IF('5.手当・賞与配分・洗い替え方式'!$O$4=1,ROUNDUP((K129+$Q129)*$AH$4,-1),ROUNDUP(K129*$AH$4,-1)))</f>
        <v>675560</v>
      </c>
      <c r="AG129" s="154">
        <f>IF(L129="","",IF('5.手当・賞与配分・洗い替え方式'!$O$4=1,ROUNDUP((L129+$Q129)*$AH$4,-1),ROUNDUP(L129*$AH$4,-1)))</f>
        <v>672400</v>
      </c>
      <c r="AH129" s="154">
        <f>IF(M129="","",IF('5.手当・賞与配分・洗い替え方式'!$O$4=1,ROUNDUP((M129+$Q129)*$AH$4,-1),ROUNDUP(M129*$AH$4,-1)))</f>
        <v>669240</v>
      </c>
      <c r="AI129" s="166">
        <f>IF(N129="","",IF('5.手当・賞与配分・洗い替え方式'!$O$4=1,ROUNDUP((N129+$Q129)*$AH$4,-1),ROUNDUP(N129*$AH$4,-1)))</f>
        <v>666080</v>
      </c>
      <c r="AJ129" s="165">
        <f>IF(J129="","",IF('5.手当・賞与配分・洗い替え方式'!$O$4=1,ROUNDUP((J129+$Q129)*$AM$4,-1),ROUNDUP(J129*$AM$4,-1)))</f>
        <v>848400</v>
      </c>
      <c r="AK129" s="154">
        <f>IF(K129="","",IF('5.手当・賞与配分・洗い替え方式'!$O$4=1,ROUNDUP((K129+$Q129)*$AM$4,-1),ROUNDUP(K129*$AM$4,-1)))</f>
        <v>844450</v>
      </c>
      <c r="AL129" s="154">
        <f>IF(L129="","",IF('5.手当・賞与配分・洗い替え方式'!$O$4=1,ROUNDUP((L129+$Q129)*$AM$4,-1),ROUNDUP(L129*$AM$4,-1)))</f>
        <v>840500</v>
      </c>
      <c r="AM129" s="154">
        <f>IF(M129="","",IF('5.手当・賞与配分・洗い替え方式'!$O$4=1,ROUNDUP((M129+$Q129)*$AM$4,-1),ROUNDUP(M129*$AM$4,-1)))</f>
        <v>836550</v>
      </c>
      <c r="AN129" s="166">
        <f>IF(N129="","",IF('5.手当・賞与配分・洗い替え方式'!$O$4=1,ROUNDUP((N129+$Q129)*$AM$4,-1),ROUNDUP(N129*$AM$4,-1)))</f>
        <v>832600</v>
      </c>
      <c r="AO129" s="369">
        <f t="shared" si="74"/>
        <v>6006720</v>
      </c>
      <c r="AP129" s="77">
        <f t="shared" si="75"/>
        <v>5978730</v>
      </c>
      <c r="AQ129" s="77">
        <f t="shared" si="58"/>
        <v>5950740</v>
      </c>
      <c r="AR129" s="77">
        <f t="shared" si="59"/>
        <v>5922870</v>
      </c>
      <c r="AS129" s="164">
        <f t="shared" si="60"/>
        <v>5894880</v>
      </c>
    </row>
    <row r="130" spans="5:45" ht="18" customHeight="1">
      <c r="E130" s="148" t="str">
        <f t="shared" si="61"/>
        <v>J-3</v>
      </c>
      <c r="F130" s="167">
        <f t="shared" si="48"/>
        <v>26</v>
      </c>
      <c r="G130" s="105">
        <f t="shared" si="49"/>
        <v>26</v>
      </c>
      <c r="H130" s="105" t="str">
        <f t="shared" si="50"/>
        <v/>
      </c>
      <c r="I130" s="149">
        <v>50</v>
      </c>
      <c r="J130" s="157">
        <f t="shared" si="62"/>
        <v>339360</v>
      </c>
      <c r="K130" s="131">
        <f t="shared" si="63"/>
        <v>337780</v>
      </c>
      <c r="L130" s="131">
        <f>IF($E130="","",INDEX('3.サラリースケール'!$R$5:$BH$38,MATCH($E130,'3.サラリースケール'!$R$5:$R$38,0),MATCH($I130,'3.サラリースケール'!$R$5:$BH$5,0)))</f>
        <v>336200</v>
      </c>
      <c r="M130" s="131">
        <f t="shared" si="64"/>
        <v>334620</v>
      </c>
      <c r="N130" s="368">
        <f t="shared" si="65"/>
        <v>333040</v>
      </c>
      <c r="O130" s="157">
        <f t="shared" si="66"/>
        <v>0</v>
      </c>
      <c r="P130" s="368">
        <f t="shared" si="51"/>
        <v>1580</v>
      </c>
      <c r="Q130" s="158">
        <f>IF($L130="","",VLOOKUP($E130,'6.モデル年俸表の作成'!$C$7:$F$48,4,0))</f>
        <v>0</v>
      </c>
      <c r="R130" s="159">
        <f>IF($E130="","",IF($G130="","",VLOOKUP($E130,'5.手当・賞与配分・洗い替え方式'!$C$7:$L$48,8,0)))</f>
        <v>0.1</v>
      </c>
      <c r="S130" s="160">
        <f t="shared" si="67"/>
        <v>33940</v>
      </c>
      <c r="T130" s="160">
        <f t="shared" si="68"/>
        <v>33780</v>
      </c>
      <c r="U130" s="160">
        <f t="shared" si="77"/>
        <v>33620</v>
      </c>
      <c r="V130" s="160">
        <f t="shared" si="70"/>
        <v>33470</v>
      </c>
      <c r="W130" s="160">
        <f t="shared" si="71"/>
        <v>33310</v>
      </c>
      <c r="X130" s="164">
        <f t="shared" si="52"/>
        <v>13</v>
      </c>
      <c r="Y130" s="162">
        <f t="shared" si="76"/>
        <v>373300</v>
      </c>
      <c r="Z130" s="161">
        <f t="shared" si="53"/>
        <v>371560</v>
      </c>
      <c r="AA130" s="161">
        <f t="shared" si="54"/>
        <v>369820</v>
      </c>
      <c r="AB130" s="161">
        <f t="shared" si="55"/>
        <v>368090</v>
      </c>
      <c r="AC130" s="163">
        <f t="shared" si="78"/>
        <v>366350</v>
      </c>
      <c r="AD130" s="158">
        <f t="shared" si="73"/>
        <v>4437840</v>
      </c>
      <c r="AE130" s="165">
        <f>IF(J130="","",IF('5.手当・賞与配分・洗い替え方式'!$O$4=1,ROUNDUP((J130+$Q130)*$AH$4,-1),ROUNDUP(J130*$AH$4,-1)))</f>
        <v>678720</v>
      </c>
      <c r="AF130" s="154">
        <f>IF(K130="","",IF('5.手当・賞与配分・洗い替え方式'!$O$4=1,ROUNDUP((K130+$Q130)*$AH$4,-1),ROUNDUP(K130*$AH$4,-1)))</f>
        <v>675560</v>
      </c>
      <c r="AG130" s="154">
        <f>IF(L130="","",IF('5.手当・賞与配分・洗い替え方式'!$O$4=1,ROUNDUP((L130+$Q130)*$AH$4,-1),ROUNDUP(L130*$AH$4,-1)))</f>
        <v>672400</v>
      </c>
      <c r="AH130" s="154">
        <f>IF(M130="","",IF('5.手当・賞与配分・洗い替え方式'!$O$4=1,ROUNDUP((M130+$Q130)*$AH$4,-1),ROUNDUP(M130*$AH$4,-1)))</f>
        <v>669240</v>
      </c>
      <c r="AI130" s="166">
        <f>IF(N130="","",IF('5.手当・賞与配分・洗い替え方式'!$O$4=1,ROUNDUP((N130+$Q130)*$AH$4,-1),ROUNDUP(N130*$AH$4,-1)))</f>
        <v>666080</v>
      </c>
      <c r="AJ130" s="165">
        <f>IF(J130="","",IF('5.手当・賞与配分・洗い替え方式'!$O$4=1,ROUNDUP((J130+$Q130)*$AM$4,-1),ROUNDUP(J130*$AM$4,-1)))</f>
        <v>848400</v>
      </c>
      <c r="AK130" s="154">
        <f>IF(K130="","",IF('5.手当・賞与配分・洗い替え方式'!$O$4=1,ROUNDUP((K130+$Q130)*$AM$4,-1),ROUNDUP(K130*$AM$4,-1)))</f>
        <v>844450</v>
      </c>
      <c r="AL130" s="154">
        <f>IF(L130="","",IF('5.手当・賞与配分・洗い替え方式'!$O$4=1,ROUNDUP((L130+$Q130)*$AM$4,-1),ROUNDUP(L130*$AM$4,-1)))</f>
        <v>840500</v>
      </c>
      <c r="AM130" s="154">
        <f>IF(M130="","",IF('5.手当・賞与配分・洗い替え方式'!$O$4=1,ROUNDUP((M130+$Q130)*$AM$4,-1),ROUNDUP(M130*$AM$4,-1)))</f>
        <v>836550</v>
      </c>
      <c r="AN130" s="166">
        <f>IF(N130="","",IF('5.手当・賞与配分・洗い替え方式'!$O$4=1,ROUNDUP((N130+$Q130)*$AM$4,-1),ROUNDUP(N130*$AM$4,-1)))</f>
        <v>832600</v>
      </c>
      <c r="AO130" s="369">
        <f t="shared" si="74"/>
        <v>6006720</v>
      </c>
      <c r="AP130" s="77">
        <f t="shared" si="75"/>
        <v>5978730</v>
      </c>
      <c r="AQ130" s="77">
        <f t="shared" si="58"/>
        <v>5950740</v>
      </c>
      <c r="AR130" s="77">
        <f t="shared" si="59"/>
        <v>5922870</v>
      </c>
      <c r="AS130" s="164">
        <f t="shared" si="60"/>
        <v>5894880</v>
      </c>
    </row>
    <row r="131" spans="5:45" ht="18" customHeight="1">
      <c r="E131" s="148" t="str">
        <f t="shared" si="61"/>
        <v>J-3</v>
      </c>
      <c r="F131" s="167">
        <f t="shared" si="48"/>
        <v>26</v>
      </c>
      <c r="G131" s="105">
        <f t="shared" si="49"/>
        <v>26</v>
      </c>
      <c r="H131" s="105" t="str">
        <f t="shared" si="50"/>
        <v/>
      </c>
      <c r="I131" s="149">
        <v>51</v>
      </c>
      <c r="J131" s="157">
        <f t="shared" si="62"/>
        <v>339360</v>
      </c>
      <c r="K131" s="131">
        <f t="shared" si="63"/>
        <v>337780</v>
      </c>
      <c r="L131" s="131">
        <f>IF($E131="","",INDEX('3.サラリースケール'!$R$5:$BH$38,MATCH($E131,'3.サラリースケール'!$R$5:$R$38,0),MATCH($I131,'3.サラリースケール'!$R$5:$BH$5,0)))</f>
        <v>336200</v>
      </c>
      <c r="M131" s="131">
        <f t="shared" si="64"/>
        <v>334620</v>
      </c>
      <c r="N131" s="368">
        <f t="shared" si="65"/>
        <v>333040</v>
      </c>
      <c r="O131" s="157">
        <f t="shared" si="66"/>
        <v>0</v>
      </c>
      <c r="P131" s="368">
        <f t="shared" si="51"/>
        <v>1580</v>
      </c>
      <c r="Q131" s="158">
        <f>IF($L131="","",VLOOKUP($E131,'6.モデル年俸表の作成'!$C$7:$F$48,4,0))</f>
        <v>0</v>
      </c>
      <c r="R131" s="159">
        <f>IF($E131="","",IF($G131="","",VLOOKUP($E131,'5.手当・賞与配分・洗い替え方式'!$C$7:$L$48,8,0)))</f>
        <v>0.1</v>
      </c>
      <c r="S131" s="160">
        <f t="shared" si="67"/>
        <v>33940</v>
      </c>
      <c r="T131" s="160">
        <f t="shared" si="68"/>
        <v>33780</v>
      </c>
      <c r="U131" s="160">
        <f t="shared" si="77"/>
        <v>33620</v>
      </c>
      <c r="V131" s="160">
        <f t="shared" si="70"/>
        <v>33470</v>
      </c>
      <c r="W131" s="160">
        <f t="shared" si="71"/>
        <v>33310</v>
      </c>
      <c r="X131" s="164">
        <f t="shared" si="52"/>
        <v>13</v>
      </c>
      <c r="Y131" s="162">
        <f t="shared" si="76"/>
        <v>373300</v>
      </c>
      <c r="Z131" s="161">
        <f t="shared" si="53"/>
        <v>371560</v>
      </c>
      <c r="AA131" s="161">
        <f t="shared" si="54"/>
        <v>369820</v>
      </c>
      <c r="AB131" s="161">
        <f t="shared" si="55"/>
        <v>368090</v>
      </c>
      <c r="AC131" s="163">
        <f t="shared" si="78"/>
        <v>366350</v>
      </c>
      <c r="AD131" s="158">
        <f t="shared" si="73"/>
        <v>4437840</v>
      </c>
      <c r="AE131" s="165">
        <f>IF(J131="","",IF('5.手当・賞与配分・洗い替え方式'!$O$4=1,ROUNDUP((J131+$Q131)*$AH$4,-1),ROUNDUP(J131*$AH$4,-1)))</f>
        <v>678720</v>
      </c>
      <c r="AF131" s="154">
        <f>IF(K131="","",IF('5.手当・賞与配分・洗い替え方式'!$O$4=1,ROUNDUP((K131+$Q131)*$AH$4,-1),ROUNDUP(K131*$AH$4,-1)))</f>
        <v>675560</v>
      </c>
      <c r="AG131" s="154">
        <f>IF(L131="","",IF('5.手当・賞与配分・洗い替え方式'!$O$4=1,ROUNDUP((L131+$Q131)*$AH$4,-1),ROUNDUP(L131*$AH$4,-1)))</f>
        <v>672400</v>
      </c>
      <c r="AH131" s="154">
        <f>IF(M131="","",IF('5.手当・賞与配分・洗い替え方式'!$O$4=1,ROUNDUP((M131+$Q131)*$AH$4,-1),ROUNDUP(M131*$AH$4,-1)))</f>
        <v>669240</v>
      </c>
      <c r="AI131" s="166">
        <f>IF(N131="","",IF('5.手当・賞与配分・洗い替え方式'!$O$4=1,ROUNDUP((N131+$Q131)*$AH$4,-1),ROUNDUP(N131*$AH$4,-1)))</f>
        <v>666080</v>
      </c>
      <c r="AJ131" s="165">
        <f>IF(J131="","",IF('5.手当・賞与配分・洗い替え方式'!$O$4=1,ROUNDUP((J131+$Q131)*$AM$4,-1),ROUNDUP(J131*$AM$4,-1)))</f>
        <v>848400</v>
      </c>
      <c r="AK131" s="154">
        <f>IF(K131="","",IF('5.手当・賞与配分・洗い替え方式'!$O$4=1,ROUNDUP((K131+$Q131)*$AM$4,-1),ROUNDUP(K131*$AM$4,-1)))</f>
        <v>844450</v>
      </c>
      <c r="AL131" s="154">
        <f>IF(L131="","",IF('5.手当・賞与配分・洗い替え方式'!$O$4=1,ROUNDUP((L131+$Q131)*$AM$4,-1),ROUNDUP(L131*$AM$4,-1)))</f>
        <v>840500</v>
      </c>
      <c r="AM131" s="154">
        <f>IF(M131="","",IF('5.手当・賞与配分・洗い替え方式'!$O$4=1,ROUNDUP((M131+$Q131)*$AM$4,-1),ROUNDUP(M131*$AM$4,-1)))</f>
        <v>836550</v>
      </c>
      <c r="AN131" s="166">
        <f>IF(N131="","",IF('5.手当・賞与配分・洗い替え方式'!$O$4=1,ROUNDUP((N131+$Q131)*$AM$4,-1),ROUNDUP(N131*$AM$4,-1)))</f>
        <v>832600</v>
      </c>
      <c r="AO131" s="369">
        <f t="shared" si="74"/>
        <v>6006720</v>
      </c>
      <c r="AP131" s="77">
        <f t="shared" si="75"/>
        <v>5978730</v>
      </c>
      <c r="AQ131" s="77">
        <f t="shared" si="58"/>
        <v>5950740</v>
      </c>
      <c r="AR131" s="77">
        <f t="shared" si="59"/>
        <v>5922870</v>
      </c>
      <c r="AS131" s="164">
        <f t="shared" si="60"/>
        <v>5894880</v>
      </c>
    </row>
    <row r="132" spans="5:45" ht="18" customHeight="1">
      <c r="E132" s="148" t="str">
        <f t="shared" si="61"/>
        <v>J-3</v>
      </c>
      <c r="F132" s="167">
        <f t="shared" si="48"/>
        <v>26</v>
      </c>
      <c r="G132" s="105">
        <f t="shared" si="49"/>
        <v>26</v>
      </c>
      <c r="H132" s="105" t="str">
        <f t="shared" si="50"/>
        <v/>
      </c>
      <c r="I132" s="149">
        <v>52</v>
      </c>
      <c r="J132" s="157">
        <f t="shared" si="62"/>
        <v>339360</v>
      </c>
      <c r="K132" s="131">
        <f t="shared" si="63"/>
        <v>337780</v>
      </c>
      <c r="L132" s="131">
        <f>IF($E132="","",INDEX('3.サラリースケール'!$R$5:$BH$38,MATCH($E132,'3.サラリースケール'!$R$5:$R$38,0),MATCH($I132,'3.サラリースケール'!$R$5:$BH$5,0)))</f>
        <v>336200</v>
      </c>
      <c r="M132" s="131">
        <f t="shared" si="64"/>
        <v>334620</v>
      </c>
      <c r="N132" s="368">
        <f t="shared" si="65"/>
        <v>333040</v>
      </c>
      <c r="O132" s="157">
        <f t="shared" si="66"/>
        <v>0</v>
      </c>
      <c r="P132" s="368">
        <f t="shared" si="51"/>
        <v>1580</v>
      </c>
      <c r="Q132" s="158">
        <f>IF($L132="","",VLOOKUP($E132,'6.モデル年俸表の作成'!$C$7:$F$48,4,0))</f>
        <v>0</v>
      </c>
      <c r="R132" s="159">
        <f>IF($E132="","",IF($G132="","",VLOOKUP($E132,'5.手当・賞与配分・洗い替え方式'!$C$7:$L$48,8,0)))</f>
        <v>0.1</v>
      </c>
      <c r="S132" s="160">
        <f t="shared" si="67"/>
        <v>33940</v>
      </c>
      <c r="T132" s="160">
        <f t="shared" si="68"/>
        <v>33780</v>
      </c>
      <c r="U132" s="160">
        <f t="shared" si="77"/>
        <v>33620</v>
      </c>
      <c r="V132" s="160">
        <f t="shared" si="70"/>
        <v>33470</v>
      </c>
      <c r="W132" s="160">
        <f t="shared" si="71"/>
        <v>33310</v>
      </c>
      <c r="X132" s="164">
        <f t="shared" si="52"/>
        <v>13</v>
      </c>
      <c r="Y132" s="162">
        <f t="shared" si="76"/>
        <v>373300</v>
      </c>
      <c r="Z132" s="161">
        <f t="shared" si="53"/>
        <v>371560</v>
      </c>
      <c r="AA132" s="161">
        <f t="shared" si="54"/>
        <v>369820</v>
      </c>
      <c r="AB132" s="161">
        <f t="shared" si="55"/>
        <v>368090</v>
      </c>
      <c r="AC132" s="163">
        <f t="shared" si="78"/>
        <v>366350</v>
      </c>
      <c r="AD132" s="158">
        <f t="shared" si="73"/>
        <v>4437840</v>
      </c>
      <c r="AE132" s="165">
        <f>IF(J132="","",IF('5.手当・賞与配分・洗い替え方式'!$O$4=1,ROUNDUP((J132+$Q132)*$AH$4,-1),ROUNDUP(J132*$AH$4,-1)))</f>
        <v>678720</v>
      </c>
      <c r="AF132" s="154">
        <f>IF(K132="","",IF('5.手当・賞与配分・洗い替え方式'!$O$4=1,ROUNDUP((K132+$Q132)*$AH$4,-1),ROUNDUP(K132*$AH$4,-1)))</f>
        <v>675560</v>
      </c>
      <c r="AG132" s="154">
        <f>IF(L132="","",IF('5.手当・賞与配分・洗い替え方式'!$O$4=1,ROUNDUP((L132+$Q132)*$AH$4,-1),ROUNDUP(L132*$AH$4,-1)))</f>
        <v>672400</v>
      </c>
      <c r="AH132" s="154">
        <f>IF(M132="","",IF('5.手当・賞与配分・洗い替え方式'!$O$4=1,ROUNDUP((M132+$Q132)*$AH$4,-1),ROUNDUP(M132*$AH$4,-1)))</f>
        <v>669240</v>
      </c>
      <c r="AI132" s="166">
        <f>IF(N132="","",IF('5.手当・賞与配分・洗い替え方式'!$O$4=1,ROUNDUP((N132+$Q132)*$AH$4,-1),ROUNDUP(N132*$AH$4,-1)))</f>
        <v>666080</v>
      </c>
      <c r="AJ132" s="165">
        <f>IF(J132="","",IF('5.手当・賞与配分・洗い替え方式'!$O$4=1,ROUNDUP((J132+$Q132)*$AM$4,-1),ROUNDUP(J132*$AM$4,-1)))</f>
        <v>848400</v>
      </c>
      <c r="AK132" s="154">
        <f>IF(K132="","",IF('5.手当・賞与配分・洗い替え方式'!$O$4=1,ROUNDUP((K132+$Q132)*$AM$4,-1),ROUNDUP(K132*$AM$4,-1)))</f>
        <v>844450</v>
      </c>
      <c r="AL132" s="154">
        <f>IF(L132="","",IF('5.手当・賞与配分・洗い替え方式'!$O$4=1,ROUNDUP((L132+$Q132)*$AM$4,-1),ROUNDUP(L132*$AM$4,-1)))</f>
        <v>840500</v>
      </c>
      <c r="AM132" s="154">
        <f>IF(M132="","",IF('5.手当・賞与配分・洗い替え方式'!$O$4=1,ROUNDUP((M132+$Q132)*$AM$4,-1),ROUNDUP(M132*$AM$4,-1)))</f>
        <v>836550</v>
      </c>
      <c r="AN132" s="166">
        <f>IF(N132="","",IF('5.手当・賞与配分・洗い替え方式'!$O$4=1,ROUNDUP((N132+$Q132)*$AM$4,-1),ROUNDUP(N132*$AM$4,-1)))</f>
        <v>832600</v>
      </c>
      <c r="AO132" s="369">
        <f t="shared" si="74"/>
        <v>6006720</v>
      </c>
      <c r="AP132" s="77">
        <f t="shared" si="75"/>
        <v>5978730</v>
      </c>
      <c r="AQ132" s="77">
        <f t="shared" si="58"/>
        <v>5950740</v>
      </c>
      <c r="AR132" s="77">
        <f t="shared" si="59"/>
        <v>5922870</v>
      </c>
      <c r="AS132" s="164">
        <f t="shared" si="60"/>
        <v>5894880</v>
      </c>
    </row>
    <row r="133" spans="5:45" ht="18" customHeight="1">
      <c r="E133" s="148" t="str">
        <f t="shared" si="61"/>
        <v>J-3</v>
      </c>
      <c r="F133" s="167">
        <f t="shared" si="48"/>
        <v>26</v>
      </c>
      <c r="G133" s="105">
        <f t="shared" si="49"/>
        <v>26</v>
      </c>
      <c r="H133" s="105" t="str">
        <f t="shared" si="50"/>
        <v/>
      </c>
      <c r="I133" s="149">
        <v>53</v>
      </c>
      <c r="J133" s="157">
        <f t="shared" si="62"/>
        <v>339360</v>
      </c>
      <c r="K133" s="131">
        <f t="shared" si="63"/>
        <v>337780</v>
      </c>
      <c r="L133" s="131">
        <f>IF($E133="","",INDEX('3.サラリースケール'!$R$5:$BH$38,MATCH($E133,'3.サラリースケール'!$R$5:$R$38,0),MATCH($I133,'3.サラリースケール'!$R$5:$BH$5,0)))</f>
        <v>336200</v>
      </c>
      <c r="M133" s="131">
        <f t="shared" si="64"/>
        <v>334620</v>
      </c>
      <c r="N133" s="368">
        <f t="shared" si="65"/>
        <v>333040</v>
      </c>
      <c r="O133" s="157">
        <f t="shared" si="66"/>
        <v>0</v>
      </c>
      <c r="P133" s="368">
        <f t="shared" si="51"/>
        <v>1580</v>
      </c>
      <c r="Q133" s="158">
        <f>IF($L133="","",VLOOKUP($E133,'6.モデル年俸表の作成'!$C$7:$F$48,4,0))</f>
        <v>0</v>
      </c>
      <c r="R133" s="159">
        <f>IF($E133="","",IF($G133="","",VLOOKUP($E133,'5.手当・賞与配分・洗い替え方式'!$C$7:$L$48,8,0)))</f>
        <v>0.1</v>
      </c>
      <c r="S133" s="160">
        <f t="shared" si="67"/>
        <v>33940</v>
      </c>
      <c r="T133" s="160">
        <f t="shared" si="68"/>
        <v>33780</v>
      </c>
      <c r="U133" s="160">
        <f t="shared" si="77"/>
        <v>33620</v>
      </c>
      <c r="V133" s="160">
        <f t="shared" si="70"/>
        <v>33470</v>
      </c>
      <c r="W133" s="160">
        <f t="shared" si="71"/>
        <v>33310</v>
      </c>
      <c r="X133" s="164">
        <f t="shared" si="52"/>
        <v>13</v>
      </c>
      <c r="Y133" s="162">
        <f t="shared" si="76"/>
        <v>373300</v>
      </c>
      <c r="Z133" s="161">
        <f t="shared" si="53"/>
        <v>371560</v>
      </c>
      <c r="AA133" s="161">
        <f t="shared" si="54"/>
        <v>369820</v>
      </c>
      <c r="AB133" s="161">
        <f t="shared" si="55"/>
        <v>368090</v>
      </c>
      <c r="AC133" s="163">
        <f t="shared" si="78"/>
        <v>366350</v>
      </c>
      <c r="AD133" s="158">
        <f t="shared" si="73"/>
        <v>4437840</v>
      </c>
      <c r="AE133" s="165">
        <f>IF(J133="","",IF('5.手当・賞与配分・洗い替え方式'!$O$4=1,ROUNDUP((J133+$Q133)*$AH$4,-1),ROUNDUP(J133*$AH$4,-1)))</f>
        <v>678720</v>
      </c>
      <c r="AF133" s="154">
        <f>IF(K133="","",IF('5.手当・賞与配分・洗い替え方式'!$O$4=1,ROUNDUP((K133+$Q133)*$AH$4,-1),ROUNDUP(K133*$AH$4,-1)))</f>
        <v>675560</v>
      </c>
      <c r="AG133" s="154">
        <f>IF(L133="","",IF('5.手当・賞与配分・洗い替え方式'!$O$4=1,ROUNDUP((L133+$Q133)*$AH$4,-1),ROUNDUP(L133*$AH$4,-1)))</f>
        <v>672400</v>
      </c>
      <c r="AH133" s="154">
        <f>IF(M133="","",IF('5.手当・賞与配分・洗い替え方式'!$O$4=1,ROUNDUP((M133+$Q133)*$AH$4,-1),ROUNDUP(M133*$AH$4,-1)))</f>
        <v>669240</v>
      </c>
      <c r="AI133" s="166">
        <f>IF(N133="","",IF('5.手当・賞与配分・洗い替え方式'!$O$4=1,ROUNDUP((N133+$Q133)*$AH$4,-1),ROUNDUP(N133*$AH$4,-1)))</f>
        <v>666080</v>
      </c>
      <c r="AJ133" s="165">
        <f>IF(J133="","",IF('5.手当・賞与配分・洗い替え方式'!$O$4=1,ROUNDUP((J133+$Q133)*$AM$4,-1),ROUNDUP(J133*$AM$4,-1)))</f>
        <v>848400</v>
      </c>
      <c r="AK133" s="154">
        <f>IF(K133="","",IF('5.手当・賞与配分・洗い替え方式'!$O$4=1,ROUNDUP((K133+$Q133)*$AM$4,-1),ROUNDUP(K133*$AM$4,-1)))</f>
        <v>844450</v>
      </c>
      <c r="AL133" s="154">
        <f>IF(L133="","",IF('5.手当・賞与配分・洗い替え方式'!$O$4=1,ROUNDUP((L133+$Q133)*$AM$4,-1),ROUNDUP(L133*$AM$4,-1)))</f>
        <v>840500</v>
      </c>
      <c r="AM133" s="154">
        <f>IF(M133="","",IF('5.手当・賞与配分・洗い替え方式'!$O$4=1,ROUNDUP((M133+$Q133)*$AM$4,-1),ROUNDUP(M133*$AM$4,-1)))</f>
        <v>836550</v>
      </c>
      <c r="AN133" s="166">
        <f>IF(N133="","",IF('5.手当・賞与配分・洗い替え方式'!$O$4=1,ROUNDUP((N133+$Q133)*$AM$4,-1),ROUNDUP(N133*$AM$4,-1)))</f>
        <v>832600</v>
      </c>
      <c r="AO133" s="369">
        <f t="shared" si="74"/>
        <v>6006720</v>
      </c>
      <c r="AP133" s="77">
        <f t="shared" si="75"/>
        <v>5978730</v>
      </c>
      <c r="AQ133" s="77">
        <f t="shared" si="58"/>
        <v>5950740</v>
      </c>
      <c r="AR133" s="77">
        <f t="shared" si="59"/>
        <v>5922870</v>
      </c>
      <c r="AS133" s="164">
        <f t="shared" si="60"/>
        <v>5894880</v>
      </c>
    </row>
    <row r="134" spans="5:45" ht="18" customHeight="1">
      <c r="E134" s="148" t="str">
        <f t="shared" si="61"/>
        <v>J-3</v>
      </c>
      <c r="F134" s="167">
        <f t="shared" si="48"/>
        <v>26</v>
      </c>
      <c r="G134" s="105">
        <f t="shared" si="49"/>
        <v>26</v>
      </c>
      <c r="H134" s="105" t="str">
        <f t="shared" si="50"/>
        <v/>
      </c>
      <c r="I134" s="149">
        <v>54</v>
      </c>
      <c r="J134" s="157">
        <f t="shared" si="62"/>
        <v>339360</v>
      </c>
      <c r="K134" s="131">
        <f t="shared" si="63"/>
        <v>337780</v>
      </c>
      <c r="L134" s="131">
        <f>IF($E134="","",INDEX('3.サラリースケール'!$R$5:$BH$38,MATCH($E134,'3.サラリースケール'!$R$5:$R$38,0),MATCH($I134,'3.サラリースケール'!$R$5:$BH$5,0)))</f>
        <v>336200</v>
      </c>
      <c r="M134" s="131">
        <f t="shared" si="64"/>
        <v>334620</v>
      </c>
      <c r="N134" s="368">
        <f t="shared" si="65"/>
        <v>333040</v>
      </c>
      <c r="O134" s="157">
        <f t="shared" si="66"/>
        <v>0</v>
      </c>
      <c r="P134" s="368">
        <f t="shared" si="51"/>
        <v>1580</v>
      </c>
      <c r="Q134" s="158">
        <f>IF($L134="","",VLOOKUP($E134,'6.モデル年俸表の作成'!$C$7:$F$48,4,0))</f>
        <v>0</v>
      </c>
      <c r="R134" s="159">
        <f>IF($E134="","",IF($G134="","",VLOOKUP($E134,'5.手当・賞与配分・洗い替え方式'!$C$7:$L$48,8,0)))</f>
        <v>0.1</v>
      </c>
      <c r="S134" s="160">
        <f t="shared" si="67"/>
        <v>33940</v>
      </c>
      <c r="T134" s="160">
        <f t="shared" si="68"/>
        <v>33780</v>
      </c>
      <c r="U134" s="160">
        <f t="shared" si="77"/>
        <v>33620</v>
      </c>
      <c r="V134" s="160">
        <f t="shared" si="70"/>
        <v>33470</v>
      </c>
      <c r="W134" s="160">
        <f t="shared" si="71"/>
        <v>33310</v>
      </c>
      <c r="X134" s="164">
        <f t="shared" si="52"/>
        <v>13</v>
      </c>
      <c r="Y134" s="162">
        <f t="shared" si="76"/>
        <v>373300</v>
      </c>
      <c r="Z134" s="161">
        <f t="shared" si="53"/>
        <v>371560</v>
      </c>
      <c r="AA134" s="161">
        <f t="shared" si="54"/>
        <v>369820</v>
      </c>
      <c r="AB134" s="161">
        <f t="shared" si="55"/>
        <v>368090</v>
      </c>
      <c r="AC134" s="163">
        <f t="shared" si="78"/>
        <v>366350</v>
      </c>
      <c r="AD134" s="158">
        <f t="shared" si="73"/>
        <v>4437840</v>
      </c>
      <c r="AE134" s="165">
        <f>IF(J134="","",IF('5.手当・賞与配分・洗い替え方式'!$O$4=1,ROUNDUP((J134+$Q134)*$AH$4,-1),ROUNDUP(J134*$AH$4,-1)))</f>
        <v>678720</v>
      </c>
      <c r="AF134" s="154">
        <f>IF(K134="","",IF('5.手当・賞与配分・洗い替え方式'!$O$4=1,ROUNDUP((K134+$Q134)*$AH$4,-1),ROUNDUP(K134*$AH$4,-1)))</f>
        <v>675560</v>
      </c>
      <c r="AG134" s="154">
        <f>IF(L134="","",IF('5.手当・賞与配分・洗い替え方式'!$O$4=1,ROUNDUP((L134+$Q134)*$AH$4,-1),ROUNDUP(L134*$AH$4,-1)))</f>
        <v>672400</v>
      </c>
      <c r="AH134" s="154">
        <f>IF(M134="","",IF('5.手当・賞与配分・洗い替え方式'!$O$4=1,ROUNDUP((M134+$Q134)*$AH$4,-1),ROUNDUP(M134*$AH$4,-1)))</f>
        <v>669240</v>
      </c>
      <c r="AI134" s="166">
        <f>IF(N134="","",IF('5.手当・賞与配分・洗い替え方式'!$O$4=1,ROUNDUP((N134+$Q134)*$AH$4,-1),ROUNDUP(N134*$AH$4,-1)))</f>
        <v>666080</v>
      </c>
      <c r="AJ134" s="165">
        <f>IF(J134="","",IF('5.手当・賞与配分・洗い替え方式'!$O$4=1,ROUNDUP((J134+$Q134)*$AM$4,-1),ROUNDUP(J134*$AM$4,-1)))</f>
        <v>848400</v>
      </c>
      <c r="AK134" s="154">
        <f>IF(K134="","",IF('5.手当・賞与配分・洗い替え方式'!$O$4=1,ROUNDUP((K134+$Q134)*$AM$4,-1),ROUNDUP(K134*$AM$4,-1)))</f>
        <v>844450</v>
      </c>
      <c r="AL134" s="154">
        <f>IF(L134="","",IF('5.手当・賞与配分・洗い替え方式'!$O$4=1,ROUNDUP((L134+$Q134)*$AM$4,-1),ROUNDUP(L134*$AM$4,-1)))</f>
        <v>840500</v>
      </c>
      <c r="AM134" s="154">
        <f>IF(M134="","",IF('5.手当・賞与配分・洗い替え方式'!$O$4=1,ROUNDUP((M134+$Q134)*$AM$4,-1),ROUNDUP(M134*$AM$4,-1)))</f>
        <v>836550</v>
      </c>
      <c r="AN134" s="166">
        <f>IF(N134="","",IF('5.手当・賞与配分・洗い替え方式'!$O$4=1,ROUNDUP((N134+$Q134)*$AM$4,-1),ROUNDUP(N134*$AM$4,-1)))</f>
        <v>832600</v>
      </c>
      <c r="AO134" s="369">
        <f t="shared" si="74"/>
        <v>6006720</v>
      </c>
      <c r="AP134" s="77">
        <f t="shared" si="75"/>
        <v>5978730</v>
      </c>
      <c r="AQ134" s="77">
        <f t="shared" si="58"/>
        <v>5950740</v>
      </c>
      <c r="AR134" s="77">
        <f t="shared" si="59"/>
        <v>5922870</v>
      </c>
      <c r="AS134" s="164">
        <f t="shared" si="60"/>
        <v>5894880</v>
      </c>
    </row>
    <row r="135" spans="5:45" ht="18" customHeight="1">
      <c r="E135" s="148" t="str">
        <f t="shared" si="61"/>
        <v>J-3</v>
      </c>
      <c r="F135" s="167">
        <f t="shared" si="48"/>
        <v>26</v>
      </c>
      <c r="G135" s="105">
        <f t="shared" si="49"/>
        <v>26</v>
      </c>
      <c r="H135" s="105" t="str">
        <f t="shared" si="50"/>
        <v/>
      </c>
      <c r="I135" s="149">
        <v>55</v>
      </c>
      <c r="J135" s="157">
        <f t="shared" si="62"/>
        <v>339360</v>
      </c>
      <c r="K135" s="131">
        <f t="shared" si="63"/>
        <v>337780</v>
      </c>
      <c r="L135" s="131">
        <f>IF($E135="","",INDEX('3.サラリースケール'!$R$5:$BH$38,MATCH($E135,'3.サラリースケール'!$R$5:$R$38,0),MATCH($I135,'3.サラリースケール'!$R$5:$BH$5,0)))</f>
        <v>336200</v>
      </c>
      <c r="M135" s="131">
        <f t="shared" si="64"/>
        <v>334620</v>
      </c>
      <c r="N135" s="368">
        <f t="shared" si="65"/>
        <v>333040</v>
      </c>
      <c r="O135" s="157">
        <f t="shared" si="66"/>
        <v>0</v>
      </c>
      <c r="P135" s="368">
        <f t="shared" si="51"/>
        <v>1580</v>
      </c>
      <c r="Q135" s="158">
        <f>IF($L135="","",VLOOKUP($E135,'6.モデル年俸表の作成'!$C$7:$F$48,4,0))</f>
        <v>0</v>
      </c>
      <c r="R135" s="159">
        <f>IF($E135="","",IF($G135="","",VLOOKUP($E135,'5.手当・賞与配分・洗い替え方式'!$C$7:$L$48,8,0)))</f>
        <v>0.1</v>
      </c>
      <c r="S135" s="160">
        <f t="shared" si="67"/>
        <v>33940</v>
      </c>
      <c r="T135" s="160">
        <f t="shared" si="68"/>
        <v>33780</v>
      </c>
      <c r="U135" s="160">
        <f t="shared" si="77"/>
        <v>33620</v>
      </c>
      <c r="V135" s="160">
        <f t="shared" si="70"/>
        <v>33470</v>
      </c>
      <c r="W135" s="160">
        <f t="shared" si="71"/>
        <v>33310</v>
      </c>
      <c r="X135" s="164">
        <f t="shared" si="52"/>
        <v>13</v>
      </c>
      <c r="Y135" s="162">
        <f t="shared" si="76"/>
        <v>373300</v>
      </c>
      <c r="Z135" s="161">
        <f t="shared" si="53"/>
        <v>371560</v>
      </c>
      <c r="AA135" s="161">
        <f t="shared" si="54"/>
        <v>369820</v>
      </c>
      <c r="AB135" s="161">
        <f t="shared" si="55"/>
        <v>368090</v>
      </c>
      <c r="AC135" s="163">
        <f t="shared" si="78"/>
        <v>366350</v>
      </c>
      <c r="AD135" s="158">
        <f t="shared" si="73"/>
        <v>4437840</v>
      </c>
      <c r="AE135" s="165">
        <f>IF(J135="","",IF('5.手当・賞与配分・洗い替え方式'!$O$4=1,ROUNDUP((J135+$Q135)*$AH$4,-1),ROUNDUP(J135*$AH$4,-1)))</f>
        <v>678720</v>
      </c>
      <c r="AF135" s="154">
        <f>IF(K135="","",IF('5.手当・賞与配分・洗い替え方式'!$O$4=1,ROUNDUP((K135+$Q135)*$AH$4,-1),ROUNDUP(K135*$AH$4,-1)))</f>
        <v>675560</v>
      </c>
      <c r="AG135" s="154">
        <f>IF(L135="","",IF('5.手当・賞与配分・洗い替え方式'!$O$4=1,ROUNDUP((L135+$Q135)*$AH$4,-1),ROUNDUP(L135*$AH$4,-1)))</f>
        <v>672400</v>
      </c>
      <c r="AH135" s="154">
        <f>IF(M135="","",IF('5.手当・賞与配分・洗い替え方式'!$O$4=1,ROUNDUP((M135+$Q135)*$AH$4,-1),ROUNDUP(M135*$AH$4,-1)))</f>
        <v>669240</v>
      </c>
      <c r="AI135" s="166">
        <f>IF(N135="","",IF('5.手当・賞与配分・洗い替え方式'!$O$4=1,ROUNDUP((N135+$Q135)*$AH$4,-1),ROUNDUP(N135*$AH$4,-1)))</f>
        <v>666080</v>
      </c>
      <c r="AJ135" s="165">
        <f>IF(J135="","",IF('5.手当・賞与配分・洗い替え方式'!$O$4=1,ROUNDUP((J135+$Q135)*$AM$4,-1),ROUNDUP(J135*$AM$4,-1)))</f>
        <v>848400</v>
      </c>
      <c r="AK135" s="154">
        <f>IF(K135="","",IF('5.手当・賞与配分・洗い替え方式'!$O$4=1,ROUNDUP((K135+$Q135)*$AM$4,-1),ROUNDUP(K135*$AM$4,-1)))</f>
        <v>844450</v>
      </c>
      <c r="AL135" s="154">
        <f>IF(L135="","",IF('5.手当・賞与配分・洗い替え方式'!$O$4=1,ROUNDUP((L135+$Q135)*$AM$4,-1),ROUNDUP(L135*$AM$4,-1)))</f>
        <v>840500</v>
      </c>
      <c r="AM135" s="154">
        <f>IF(M135="","",IF('5.手当・賞与配分・洗い替え方式'!$O$4=1,ROUNDUP((M135+$Q135)*$AM$4,-1),ROUNDUP(M135*$AM$4,-1)))</f>
        <v>836550</v>
      </c>
      <c r="AN135" s="166">
        <f>IF(N135="","",IF('5.手当・賞与配分・洗い替え方式'!$O$4=1,ROUNDUP((N135+$Q135)*$AM$4,-1),ROUNDUP(N135*$AM$4,-1)))</f>
        <v>832600</v>
      </c>
      <c r="AO135" s="369">
        <f t="shared" si="74"/>
        <v>6006720</v>
      </c>
      <c r="AP135" s="77">
        <f t="shared" si="75"/>
        <v>5978730</v>
      </c>
      <c r="AQ135" s="77">
        <f t="shared" si="58"/>
        <v>5950740</v>
      </c>
      <c r="AR135" s="77">
        <f t="shared" si="59"/>
        <v>5922870</v>
      </c>
      <c r="AS135" s="164">
        <f t="shared" si="60"/>
        <v>5894880</v>
      </c>
    </row>
    <row r="136" spans="5:45" ht="18" customHeight="1">
      <c r="E136" s="148" t="str">
        <f t="shared" si="61"/>
        <v>J-3</v>
      </c>
      <c r="F136" s="167">
        <f t="shared" si="48"/>
        <v>26</v>
      </c>
      <c r="G136" s="105">
        <f t="shared" si="49"/>
        <v>26</v>
      </c>
      <c r="H136" s="105" t="str">
        <f t="shared" si="50"/>
        <v/>
      </c>
      <c r="I136" s="149">
        <v>56</v>
      </c>
      <c r="J136" s="157">
        <f t="shared" si="62"/>
        <v>339360</v>
      </c>
      <c r="K136" s="131">
        <f t="shared" si="63"/>
        <v>337780</v>
      </c>
      <c r="L136" s="131">
        <f>IF($E136="","",INDEX('3.サラリースケール'!$R$5:$BH$38,MATCH($E136,'3.サラリースケール'!$R$5:$R$38,0),MATCH($I136,'3.サラリースケール'!$R$5:$BH$5,0)))</f>
        <v>336200</v>
      </c>
      <c r="M136" s="131">
        <f t="shared" si="64"/>
        <v>334620</v>
      </c>
      <c r="N136" s="368">
        <f t="shared" si="65"/>
        <v>333040</v>
      </c>
      <c r="O136" s="157">
        <f t="shared" si="66"/>
        <v>0</v>
      </c>
      <c r="P136" s="368">
        <f t="shared" si="51"/>
        <v>1580</v>
      </c>
      <c r="Q136" s="158">
        <f>IF($L136="","",VLOOKUP($E136,'6.モデル年俸表の作成'!$C$7:$F$48,4,0))</f>
        <v>0</v>
      </c>
      <c r="R136" s="159">
        <f>IF($E136="","",IF($G136="","",VLOOKUP($E136,'5.手当・賞与配分・洗い替え方式'!$C$7:$L$48,8,0)))</f>
        <v>0.1</v>
      </c>
      <c r="S136" s="160">
        <f t="shared" si="67"/>
        <v>33940</v>
      </c>
      <c r="T136" s="160">
        <f t="shared" si="68"/>
        <v>33780</v>
      </c>
      <c r="U136" s="160">
        <f t="shared" si="77"/>
        <v>33620</v>
      </c>
      <c r="V136" s="160">
        <f t="shared" si="70"/>
        <v>33470</v>
      </c>
      <c r="W136" s="160">
        <f t="shared" si="71"/>
        <v>33310</v>
      </c>
      <c r="X136" s="164">
        <f t="shared" si="52"/>
        <v>13</v>
      </c>
      <c r="Y136" s="162">
        <f t="shared" si="76"/>
        <v>373300</v>
      </c>
      <c r="Z136" s="161">
        <f t="shared" si="53"/>
        <v>371560</v>
      </c>
      <c r="AA136" s="161">
        <f t="shared" si="54"/>
        <v>369820</v>
      </c>
      <c r="AB136" s="161">
        <f t="shared" si="55"/>
        <v>368090</v>
      </c>
      <c r="AC136" s="163">
        <f t="shared" si="78"/>
        <v>366350</v>
      </c>
      <c r="AD136" s="158">
        <f t="shared" si="73"/>
        <v>4437840</v>
      </c>
      <c r="AE136" s="165">
        <f>IF(J136="","",IF('5.手当・賞与配分・洗い替え方式'!$O$4=1,ROUNDUP((J136+$Q136)*$AH$4,-1),ROUNDUP(J136*$AH$4,-1)))</f>
        <v>678720</v>
      </c>
      <c r="AF136" s="154">
        <f>IF(K136="","",IF('5.手当・賞与配分・洗い替え方式'!$O$4=1,ROUNDUP((K136+$Q136)*$AH$4,-1),ROUNDUP(K136*$AH$4,-1)))</f>
        <v>675560</v>
      </c>
      <c r="AG136" s="154">
        <f>IF(L136="","",IF('5.手当・賞与配分・洗い替え方式'!$O$4=1,ROUNDUP((L136+$Q136)*$AH$4,-1),ROUNDUP(L136*$AH$4,-1)))</f>
        <v>672400</v>
      </c>
      <c r="AH136" s="154">
        <f>IF(M136="","",IF('5.手当・賞与配分・洗い替え方式'!$O$4=1,ROUNDUP((M136+$Q136)*$AH$4,-1),ROUNDUP(M136*$AH$4,-1)))</f>
        <v>669240</v>
      </c>
      <c r="AI136" s="166">
        <f>IF(N136="","",IF('5.手当・賞与配分・洗い替え方式'!$O$4=1,ROUNDUP((N136+$Q136)*$AH$4,-1),ROUNDUP(N136*$AH$4,-1)))</f>
        <v>666080</v>
      </c>
      <c r="AJ136" s="165">
        <f>IF(J136="","",IF('5.手当・賞与配分・洗い替え方式'!$O$4=1,ROUNDUP((J136+$Q136)*$AM$4,-1),ROUNDUP(J136*$AM$4,-1)))</f>
        <v>848400</v>
      </c>
      <c r="AK136" s="154">
        <f>IF(K136="","",IF('5.手当・賞与配分・洗い替え方式'!$O$4=1,ROUNDUP((K136+$Q136)*$AM$4,-1),ROUNDUP(K136*$AM$4,-1)))</f>
        <v>844450</v>
      </c>
      <c r="AL136" s="154">
        <f>IF(L136="","",IF('5.手当・賞与配分・洗い替え方式'!$O$4=1,ROUNDUP((L136+$Q136)*$AM$4,-1),ROUNDUP(L136*$AM$4,-1)))</f>
        <v>840500</v>
      </c>
      <c r="AM136" s="154">
        <f>IF(M136="","",IF('5.手当・賞与配分・洗い替え方式'!$O$4=1,ROUNDUP((M136+$Q136)*$AM$4,-1),ROUNDUP(M136*$AM$4,-1)))</f>
        <v>836550</v>
      </c>
      <c r="AN136" s="166">
        <f>IF(N136="","",IF('5.手当・賞与配分・洗い替え方式'!$O$4=1,ROUNDUP((N136+$Q136)*$AM$4,-1),ROUNDUP(N136*$AM$4,-1)))</f>
        <v>832600</v>
      </c>
      <c r="AO136" s="369">
        <f t="shared" si="74"/>
        <v>6006720</v>
      </c>
      <c r="AP136" s="77">
        <f t="shared" si="75"/>
        <v>5978730</v>
      </c>
      <c r="AQ136" s="77">
        <f t="shared" si="58"/>
        <v>5950740</v>
      </c>
      <c r="AR136" s="77">
        <f t="shared" si="59"/>
        <v>5922870</v>
      </c>
      <c r="AS136" s="164">
        <f t="shared" si="60"/>
        <v>5894880</v>
      </c>
    </row>
    <row r="137" spans="5:45" ht="18" customHeight="1">
      <c r="E137" s="148" t="str">
        <f t="shared" si="61"/>
        <v>J-3</v>
      </c>
      <c r="F137" s="167">
        <f t="shared" si="48"/>
        <v>26</v>
      </c>
      <c r="G137" s="105">
        <f t="shared" si="49"/>
        <v>26</v>
      </c>
      <c r="H137" s="105" t="str">
        <f t="shared" si="50"/>
        <v/>
      </c>
      <c r="I137" s="149">
        <v>57</v>
      </c>
      <c r="J137" s="157">
        <f t="shared" si="62"/>
        <v>339360</v>
      </c>
      <c r="K137" s="131">
        <f t="shared" si="63"/>
        <v>337780</v>
      </c>
      <c r="L137" s="131">
        <f>IF($E137="","",INDEX('3.サラリースケール'!$R$5:$BH$38,MATCH($E137,'3.サラリースケール'!$R$5:$R$38,0),MATCH($I137,'3.サラリースケール'!$R$5:$BH$5,0)))</f>
        <v>336200</v>
      </c>
      <c r="M137" s="131">
        <f t="shared" si="64"/>
        <v>334620</v>
      </c>
      <c r="N137" s="368">
        <f t="shared" si="65"/>
        <v>333040</v>
      </c>
      <c r="O137" s="157">
        <f t="shared" si="66"/>
        <v>0</v>
      </c>
      <c r="P137" s="368">
        <f t="shared" si="51"/>
        <v>1580</v>
      </c>
      <c r="Q137" s="158">
        <f>IF($L137="","",VLOOKUP($E137,'6.モデル年俸表の作成'!$C$7:$F$48,4,0))</f>
        <v>0</v>
      </c>
      <c r="R137" s="159">
        <f>IF($E137="","",IF($G137="","",VLOOKUP($E137,'5.手当・賞与配分・洗い替え方式'!$C$7:$L$48,8,0)))</f>
        <v>0.1</v>
      </c>
      <c r="S137" s="160">
        <f t="shared" si="67"/>
        <v>33940</v>
      </c>
      <c r="T137" s="160">
        <f t="shared" si="68"/>
        <v>33780</v>
      </c>
      <c r="U137" s="160">
        <f t="shared" si="77"/>
        <v>33620</v>
      </c>
      <c r="V137" s="160">
        <f t="shared" si="70"/>
        <v>33470</v>
      </c>
      <c r="W137" s="160">
        <f t="shared" si="71"/>
        <v>33310</v>
      </c>
      <c r="X137" s="164">
        <f t="shared" si="52"/>
        <v>13</v>
      </c>
      <c r="Y137" s="162">
        <f t="shared" si="76"/>
        <v>373300</v>
      </c>
      <c r="Z137" s="161">
        <f t="shared" si="53"/>
        <v>371560</v>
      </c>
      <c r="AA137" s="161">
        <f t="shared" si="54"/>
        <v>369820</v>
      </c>
      <c r="AB137" s="161">
        <f t="shared" si="55"/>
        <v>368090</v>
      </c>
      <c r="AC137" s="163">
        <f t="shared" si="78"/>
        <v>366350</v>
      </c>
      <c r="AD137" s="158">
        <f t="shared" si="73"/>
        <v>4437840</v>
      </c>
      <c r="AE137" s="165">
        <f>IF(J137="","",IF('5.手当・賞与配分・洗い替え方式'!$O$4=1,ROUNDUP((J137+$Q137)*$AH$4,-1),ROUNDUP(J137*$AH$4,-1)))</f>
        <v>678720</v>
      </c>
      <c r="AF137" s="154">
        <f>IF(K137="","",IF('5.手当・賞与配分・洗い替え方式'!$O$4=1,ROUNDUP((K137+$Q137)*$AH$4,-1),ROUNDUP(K137*$AH$4,-1)))</f>
        <v>675560</v>
      </c>
      <c r="AG137" s="154">
        <f>IF(L137="","",IF('5.手当・賞与配分・洗い替え方式'!$O$4=1,ROUNDUP((L137+$Q137)*$AH$4,-1),ROUNDUP(L137*$AH$4,-1)))</f>
        <v>672400</v>
      </c>
      <c r="AH137" s="154">
        <f>IF(M137="","",IF('5.手当・賞与配分・洗い替え方式'!$O$4=1,ROUNDUP((M137+$Q137)*$AH$4,-1),ROUNDUP(M137*$AH$4,-1)))</f>
        <v>669240</v>
      </c>
      <c r="AI137" s="166">
        <f>IF(N137="","",IF('5.手当・賞与配分・洗い替え方式'!$O$4=1,ROUNDUP((N137+$Q137)*$AH$4,-1),ROUNDUP(N137*$AH$4,-1)))</f>
        <v>666080</v>
      </c>
      <c r="AJ137" s="165">
        <f>IF(J137="","",IF('5.手当・賞与配分・洗い替え方式'!$O$4=1,ROUNDUP((J137+$Q137)*$AM$4,-1),ROUNDUP(J137*$AM$4,-1)))</f>
        <v>848400</v>
      </c>
      <c r="AK137" s="154">
        <f>IF(K137="","",IF('5.手当・賞与配分・洗い替え方式'!$O$4=1,ROUNDUP((K137+$Q137)*$AM$4,-1),ROUNDUP(K137*$AM$4,-1)))</f>
        <v>844450</v>
      </c>
      <c r="AL137" s="154">
        <f>IF(L137="","",IF('5.手当・賞与配分・洗い替え方式'!$O$4=1,ROUNDUP((L137+$Q137)*$AM$4,-1),ROUNDUP(L137*$AM$4,-1)))</f>
        <v>840500</v>
      </c>
      <c r="AM137" s="154">
        <f>IF(M137="","",IF('5.手当・賞与配分・洗い替え方式'!$O$4=1,ROUNDUP((M137+$Q137)*$AM$4,-1),ROUNDUP(M137*$AM$4,-1)))</f>
        <v>836550</v>
      </c>
      <c r="AN137" s="166">
        <f>IF(N137="","",IF('5.手当・賞与配分・洗い替え方式'!$O$4=1,ROUNDUP((N137+$Q137)*$AM$4,-1),ROUNDUP(N137*$AM$4,-1)))</f>
        <v>832600</v>
      </c>
      <c r="AO137" s="369">
        <f t="shared" si="74"/>
        <v>6006720</v>
      </c>
      <c r="AP137" s="77">
        <f t="shared" si="75"/>
        <v>5978730</v>
      </c>
      <c r="AQ137" s="77">
        <f t="shared" si="58"/>
        <v>5950740</v>
      </c>
      <c r="AR137" s="77">
        <f t="shared" si="59"/>
        <v>5922870</v>
      </c>
      <c r="AS137" s="164">
        <f t="shared" si="60"/>
        <v>5894880</v>
      </c>
    </row>
    <row r="138" spans="5:45" ht="18" customHeight="1">
      <c r="E138" s="148" t="str">
        <f t="shared" si="61"/>
        <v>J-3</v>
      </c>
      <c r="F138" s="167">
        <f t="shared" si="48"/>
        <v>26</v>
      </c>
      <c r="G138" s="105">
        <f t="shared" si="49"/>
        <v>26</v>
      </c>
      <c r="H138" s="105" t="str">
        <f t="shared" si="50"/>
        <v/>
      </c>
      <c r="I138" s="149">
        <v>58</v>
      </c>
      <c r="J138" s="157">
        <f t="shared" si="62"/>
        <v>339360</v>
      </c>
      <c r="K138" s="131">
        <f t="shared" si="63"/>
        <v>337780</v>
      </c>
      <c r="L138" s="131">
        <f>IF($E138="","",INDEX('3.サラリースケール'!$R$5:$BH$38,MATCH($E138,'3.サラリースケール'!$R$5:$R$38,0),MATCH($I138,'3.サラリースケール'!$R$5:$BH$5,0)))</f>
        <v>336200</v>
      </c>
      <c r="M138" s="131">
        <f t="shared" si="64"/>
        <v>334620</v>
      </c>
      <c r="N138" s="368">
        <f t="shared" si="65"/>
        <v>333040</v>
      </c>
      <c r="O138" s="157">
        <f t="shared" si="66"/>
        <v>0</v>
      </c>
      <c r="P138" s="368">
        <f t="shared" si="51"/>
        <v>1580</v>
      </c>
      <c r="Q138" s="158">
        <f>IF($L138="","",VLOOKUP($E138,'6.モデル年俸表の作成'!$C$7:$F$48,4,0))</f>
        <v>0</v>
      </c>
      <c r="R138" s="159">
        <f>IF($E138="","",IF($G138="","",VLOOKUP($E138,'5.手当・賞与配分・洗い替え方式'!$C$7:$L$48,8,0)))</f>
        <v>0.1</v>
      </c>
      <c r="S138" s="160">
        <f t="shared" si="67"/>
        <v>33940</v>
      </c>
      <c r="T138" s="160">
        <f t="shared" si="68"/>
        <v>33780</v>
      </c>
      <c r="U138" s="160">
        <f t="shared" si="77"/>
        <v>33620</v>
      </c>
      <c r="V138" s="160">
        <f t="shared" si="70"/>
        <v>33470</v>
      </c>
      <c r="W138" s="160">
        <f t="shared" si="71"/>
        <v>33310</v>
      </c>
      <c r="X138" s="164">
        <f t="shared" si="52"/>
        <v>13</v>
      </c>
      <c r="Y138" s="162">
        <f t="shared" si="76"/>
        <v>373300</v>
      </c>
      <c r="Z138" s="161">
        <f t="shared" si="53"/>
        <v>371560</v>
      </c>
      <c r="AA138" s="161">
        <f t="shared" si="54"/>
        <v>369820</v>
      </c>
      <c r="AB138" s="161">
        <f t="shared" si="55"/>
        <v>368090</v>
      </c>
      <c r="AC138" s="163">
        <f t="shared" si="78"/>
        <v>366350</v>
      </c>
      <c r="AD138" s="158">
        <f t="shared" si="73"/>
        <v>4437840</v>
      </c>
      <c r="AE138" s="165">
        <f>IF(J138="","",IF('5.手当・賞与配分・洗い替え方式'!$O$4=1,ROUNDUP((J138+$Q138)*$AH$4,-1),ROUNDUP(J138*$AH$4,-1)))</f>
        <v>678720</v>
      </c>
      <c r="AF138" s="154">
        <f>IF(K138="","",IF('5.手当・賞与配分・洗い替え方式'!$O$4=1,ROUNDUP((K138+$Q138)*$AH$4,-1),ROUNDUP(K138*$AH$4,-1)))</f>
        <v>675560</v>
      </c>
      <c r="AG138" s="154">
        <f>IF(L138="","",IF('5.手当・賞与配分・洗い替え方式'!$O$4=1,ROUNDUP((L138+$Q138)*$AH$4,-1),ROUNDUP(L138*$AH$4,-1)))</f>
        <v>672400</v>
      </c>
      <c r="AH138" s="154">
        <f>IF(M138="","",IF('5.手当・賞与配分・洗い替え方式'!$O$4=1,ROUNDUP((M138+$Q138)*$AH$4,-1),ROUNDUP(M138*$AH$4,-1)))</f>
        <v>669240</v>
      </c>
      <c r="AI138" s="166">
        <f>IF(N138="","",IF('5.手当・賞与配分・洗い替え方式'!$O$4=1,ROUNDUP((N138+$Q138)*$AH$4,-1),ROUNDUP(N138*$AH$4,-1)))</f>
        <v>666080</v>
      </c>
      <c r="AJ138" s="165">
        <f>IF(J138="","",IF('5.手当・賞与配分・洗い替え方式'!$O$4=1,ROUNDUP((J138+$Q138)*$AM$4,-1),ROUNDUP(J138*$AM$4,-1)))</f>
        <v>848400</v>
      </c>
      <c r="AK138" s="154">
        <f>IF(K138="","",IF('5.手当・賞与配分・洗い替え方式'!$O$4=1,ROUNDUP((K138+$Q138)*$AM$4,-1),ROUNDUP(K138*$AM$4,-1)))</f>
        <v>844450</v>
      </c>
      <c r="AL138" s="154">
        <f>IF(L138="","",IF('5.手当・賞与配分・洗い替え方式'!$O$4=1,ROUNDUP((L138+$Q138)*$AM$4,-1),ROUNDUP(L138*$AM$4,-1)))</f>
        <v>840500</v>
      </c>
      <c r="AM138" s="154">
        <f>IF(M138="","",IF('5.手当・賞与配分・洗い替え方式'!$O$4=1,ROUNDUP((M138+$Q138)*$AM$4,-1),ROUNDUP(M138*$AM$4,-1)))</f>
        <v>836550</v>
      </c>
      <c r="AN138" s="166">
        <f>IF(N138="","",IF('5.手当・賞与配分・洗い替え方式'!$O$4=1,ROUNDUP((N138+$Q138)*$AM$4,-1),ROUNDUP(N138*$AM$4,-1)))</f>
        <v>832600</v>
      </c>
      <c r="AO138" s="369">
        <f t="shared" si="74"/>
        <v>6006720</v>
      </c>
      <c r="AP138" s="77">
        <f t="shared" si="75"/>
        <v>5978730</v>
      </c>
      <c r="AQ138" s="77">
        <f t="shared" si="58"/>
        <v>5950740</v>
      </c>
      <c r="AR138" s="77">
        <f t="shared" si="59"/>
        <v>5922870</v>
      </c>
      <c r="AS138" s="164">
        <f t="shared" si="60"/>
        <v>5894880</v>
      </c>
    </row>
    <row r="139" spans="5:45" ht="18" customHeight="1" thickBot="1">
      <c r="E139" s="148" t="str">
        <f t="shared" si="61"/>
        <v>J-3</v>
      </c>
      <c r="F139" s="167">
        <f t="shared" si="48"/>
        <v>26</v>
      </c>
      <c r="G139" s="105">
        <f t="shared" si="49"/>
        <v>26</v>
      </c>
      <c r="H139" s="105" t="str">
        <f t="shared" si="50"/>
        <v/>
      </c>
      <c r="I139" s="149">
        <v>59</v>
      </c>
      <c r="J139" s="169">
        <f t="shared" si="62"/>
        <v>339360</v>
      </c>
      <c r="K139" s="168">
        <f t="shared" si="63"/>
        <v>337780</v>
      </c>
      <c r="L139" s="168">
        <f>IF($E139="","",INDEX('3.サラリースケール'!$R$5:$BH$38,MATCH($E139,'3.サラリースケール'!$R$5:$R$38,0),MATCH($I139,'3.サラリースケール'!$R$5:$BH$5,0)))</f>
        <v>336200</v>
      </c>
      <c r="M139" s="168">
        <f t="shared" si="64"/>
        <v>334620</v>
      </c>
      <c r="N139" s="370">
        <f t="shared" si="65"/>
        <v>333040</v>
      </c>
      <c r="O139" s="169">
        <f t="shared" si="66"/>
        <v>0</v>
      </c>
      <c r="P139" s="370">
        <f t="shared" si="51"/>
        <v>1580</v>
      </c>
      <c r="Q139" s="170">
        <f>IF($L139="","",VLOOKUP($E139,'6.モデル年俸表の作成'!$C$7:$F$48,4,0))</f>
        <v>0</v>
      </c>
      <c r="R139" s="171">
        <f>IF($E139="","",IF($G139="","",VLOOKUP($E139,'5.手当・賞与配分・洗い替え方式'!$C$7:$L$48,8,0)))</f>
        <v>0.1</v>
      </c>
      <c r="S139" s="172">
        <f t="shared" si="67"/>
        <v>33940</v>
      </c>
      <c r="T139" s="172">
        <f t="shared" si="68"/>
        <v>33780</v>
      </c>
      <c r="U139" s="172">
        <f t="shared" si="77"/>
        <v>33620</v>
      </c>
      <c r="V139" s="172">
        <f t="shared" si="70"/>
        <v>33470</v>
      </c>
      <c r="W139" s="172">
        <f t="shared" si="71"/>
        <v>33310</v>
      </c>
      <c r="X139" s="178">
        <f t="shared" si="52"/>
        <v>13</v>
      </c>
      <c r="Y139" s="371">
        <f t="shared" si="76"/>
        <v>373300</v>
      </c>
      <c r="Z139" s="173">
        <f t="shared" si="53"/>
        <v>371560</v>
      </c>
      <c r="AA139" s="173">
        <f t="shared" si="54"/>
        <v>369820</v>
      </c>
      <c r="AB139" s="173">
        <f t="shared" si="55"/>
        <v>368090</v>
      </c>
      <c r="AC139" s="372">
        <f t="shared" si="78"/>
        <v>366350</v>
      </c>
      <c r="AD139" s="170">
        <f t="shared" si="73"/>
        <v>4437840</v>
      </c>
      <c r="AE139" s="174">
        <f>IF(J139="","",IF('5.手当・賞与配分・洗い替え方式'!$O$4=1,ROUNDUP((J139+$Q139)*$AH$4,-1),ROUNDUP(J139*$AH$4,-1)))</f>
        <v>678720</v>
      </c>
      <c r="AF139" s="175">
        <f>IF(K139="","",IF('5.手当・賞与配分・洗い替え方式'!$O$4=1,ROUNDUP((K139+$Q139)*$AH$4,-1),ROUNDUP(K139*$AH$4,-1)))</f>
        <v>675560</v>
      </c>
      <c r="AG139" s="175">
        <f>IF(L139="","",IF('5.手当・賞与配分・洗い替え方式'!$O$4=1,ROUNDUP((L139+$Q139)*$AH$4,-1),ROUNDUP(L139*$AH$4,-1)))</f>
        <v>672400</v>
      </c>
      <c r="AH139" s="175">
        <f>IF(M139="","",IF('5.手当・賞与配分・洗い替え方式'!$O$4=1,ROUNDUP((M139+$Q139)*$AH$4,-1),ROUNDUP(M139*$AH$4,-1)))</f>
        <v>669240</v>
      </c>
      <c r="AI139" s="176">
        <f>IF(N139="","",IF('5.手当・賞与配分・洗い替え方式'!$O$4=1,ROUNDUP((N139+$Q139)*$AH$4,-1),ROUNDUP(N139*$AH$4,-1)))</f>
        <v>666080</v>
      </c>
      <c r="AJ139" s="174">
        <f>IF(J139="","",IF('5.手当・賞与配分・洗い替え方式'!$O$4=1,ROUNDUP((J139+$Q139)*$AM$4,-1),ROUNDUP(J139*$AM$4,-1)))</f>
        <v>848400</v>
      </c>
      <c r="AK139" s="175">
        <f>IF(K139="","",IF('5.手当・賞与配分・洗い替え方式'!$O$4=1,ROUNDUP((K139+$Q139)*$AM$4,-1),ROUNDUP(K139*$AM$4,-1)))</f>
        <v>844450</v>
      </c>
      <c r="AL139" s="175">
        <f>IF(L139="","",IF('5.手当・賞与配分・洗い替え方式'!$O$4=1,ROUNDUP((L139+$Q139)*$AM$4,-1),ROUNDUP(L139*$AM$4,-1)))</f>
        <v>840500</v>
      </c>
      <c r="AM139" s="175">
        <f>IF(M139="","",IF('5.手当・賞与配分・洗い替え方式'!$O$4=1,ROUNDUP((M139+$Q139)*$AM$4,-1),ROUNDUP(M139*$AM$4,-1)))</f>
        <v>836550</v>
      </c>
      <c r="AN139" s="176">
        <f>IF(N139="","",IF('5.手当・賞与配分・洗い替え方式'!$O$4=1,ROUNDUP((N139+$Q139)*$AM$4,-1),ROUNDUP(N139*$AM$4,-1)))</f>
        <v>832600</v>
      </c>
      <c r="AO139" s="373">
        <f t="shared" si="74"/>
        <v>6006720</v>
      </c>
      <c r="AP139" s="177">
        <f t="shared" si="75"/>
        <v>5978730</v>
      </c>
      <c r="AQ139" s="177">
        <f t="shared" si="58"/>
        <v>5950740</v>
      </c>
      <c r="AR139" s="177">
        <f t="shared" si="59"/>
        <v>5922870</v>
      </c>
      <c r="AS139" s="178">
        <f t="shared" si="60"/>
        <v>5894880</v>
      </c>
    </row>
    <row r="140" spans="5:45" ht="9" customHeight="1">
      <c r="R140" s="80"/>
      <c r="S140" s="80"/>
      <c r="T140" s="80"/>
    </row>
    <row r="141" spans="5:45" ht="20.100000000000001" customHeight="1" thickBot="1">
      <c r="E141" s="83"/>
      <c r="F141" s="83"/>
      <c r="G141" s="83"/>
      <c r="H141" s="83"/>
      <c r="Q141" s="83"/>
      <c r="X141" s="79" t="s">
        <v>91</v>
      </c>
      <c r="Y141" s="79"/>
      <c r="Z141" s="79"/>
      <c r="AJ141" s="179"/>
      <c r="AK141" s="179"/>
    </row>
    <row r="142" spans="5:45" ht="23.1" customHeight="1" thickBot="1">
      <c r="E142" s="138" t="s">
        <v>81</v>
      </c>
      <c r="F142" s="139" t="s">
        <v>28</v>
      </c>
      <c r="G142" s="508" t="s">
        <v>82</v>
      </c>
      <c r="H142" s="508" t="s">
        <v>28</v>
      </c>
      <c r="I142" s="510" t="s">
        <v>88</v>
      </c>
      <c r="J142" s="512" t="s">
        <v>245</v>
      </c>
      <c r="K142" s="513"/>
      <c r="L142" s="513"/>
      <c r="M142" s="513"/>
      <c r="N142" s="514"/>
      <c r="O142" s="531" t="s">
        <v>93</v>
      </c>
      <c r="P142" s="533" t="s">
        <v>246</v>
      </c>
      <c r="Q142" s="525" t="s">
        <v>90</v>
      </c>
      <c r="R142" s="374" t="s">
        <v>247</v>
      </c>
      <c r="S142" s="527" t="s">
        <v>248</v>
      </c>
      <c r="T142" s="528"/>
      <c r="U142" s="528"/>
      <c r="V142" s="528"/>
      <c r="W142" s="529"/>
      <c r="X142" s="356">
        <f>IF('5.手当・賞与配分・洗い替え方式'!$L$4="","",'5.手当・賞与配分・洗い替え方式'!$L$4)</f>
        <v>173</v>
      </c>
      <c r="Y142" s="512" t="s">
        <v>86</v>
      </c>
      <c r="Z142" s="513"/>
      <c r="AA142" s="513"/>
      <c r="AB142" s="513"/>
      <c r="AC142" s="514"/>
      <c r="AD142" s="515" t="s">
        <v>249</v>
      </c>
      <c r="AE142" s="530" t="s">
        <v>87</v>
      </c>
      <c r="AF142" s="517"/>
      <c r="AG142" s="517"/>
      <c r="AH142" s="357">
        <f>IF($E143="","",'5.手当・賞与配分・洗い替え方式'!$N$11)</f>
        <v>2</v>
      </c>
      <c r="AI142" s="358"/>
      <c r="AJ142" s="359" t="s">
        <v>250</v>
      </c>
      <c r="AK142" s="517" t="str">
        <f>IF($AL$2="","","「"&amp;$AL$2&amp;"」"&amp;"評価反映")</f>
        <v>「B」評価反映</v>
      </c>
      <c r="AL142" s="518"/>
      <c r="AM142" s="357">
        <f>IF($E143="","",'5.手当・賞与配分・洗い替え方式'!$O$11*'7.グレード別年俸表の作成'!$AM$2)</f>
        <v>2.5</v>
      </c>
      <c r="AN142" s="360"/>
      <c r="AO142" s="519" t="s">
        <v>251</v>
      </c>
      <c r="AP142" s="520"/>
      <c r="AQ142" s="521" t="str">
        <f>IF($AL$2="","","賞与"&amp;"「"&amp;$AL$2&amp;"」"&amp;"評価反映")</f>
        <v>賞与「B」評価反映</v>
      </c>
      <c r="AR142" s="521"/>
      <c r="AS142" s="522"/>
    </row>
    <row r="143" spans="5:45" ht="27.9" customHeight="1" thickBot="1">
      <c r="E143" s="142" t="str">
        <f>IF(C$8="","",$C$8)</f>
        <v>J-4</v>
      </c>
      <c r="F143" s="139">
        <v>0</v>
      </c>
      <c r="G143" s="509"/>
      <c r="H143" s="509"/>
      <c r="I143" s="511"/>
      <c r="J143" s="413" t="str">
        <f>IF($E143="","",$E143&amp;"-"&amp;$O$2)</f>
        <v>J-4-S</v>
      </c>
      <c r="K143" s="143" t="str">
        <f>IF($E143="","",$E143&amp;"-"&amp;$P$2)</f>
        <v>J-4-A</v>
      </c>
      <c r="L143" s="143" t="str">
        <f>IF($E143="","",$E143&amp;"-"&amp;$Q$2)</f>
        <v>J-4-B</v>
      </c>
      <c r="M143" s="143" t="str">
        <f>IF($E143="","",$E143&amp;"-"&amp;$R$2)</f>
        <v>J-4-C</v>
      </c>
      <c r="N143" s="414" t="str">
        <f>IF($E143="","",$E143&amp;"-"&amp;$S$2)</f>
        <v>J-4-D</v>
      </c>
      <c r="O143" s="532"/>
      <c r="P143" s="534"/>
      <c r="Q143" s="526"/>
      <c r="R143" s="362">
        <f>IF($E143="","",VLOOKUP($E143,'5.手当・賞与配分・洗い替え方式'!$C$7:$L$48,8,0))</f>
        <v>0.1</v>
      </c>
      <c r="S143" s="413" t="str">
        <f>$J143</f>
        <v>J-4-S</v>
      </c>
      <c r="T143" s="143" t="str">
        <f>$K143</f>
        <v>J-4-A</v>
      </c>
      <c r="U143" s="143" t="str">
        <f>$L143</f>
        <v>J-4-B</v>
      </c>
      <c r="V143" s="143" t="str">
        <f>$M143</f>
        <v>J-4-C</v>
      </c>
      <c r="W143" s="414" t="str">
        <f>$N143</f>
        <v>J-4-D</v>
      </c>
      <c r="X143" s="363" t="s">
        <v>85</v>
      </c>
      <c r="Y143" s="413" t="str">
        <f>$J143</f>
        <v>J-4-S</v>
      </c>
      <c r="Z143" s="143" t="str">
        <f>$K143</f>
        <v>J-4-A</v>
      </c>
      <c r="AA143" s="143" t="str">
        <f>$L143</f>
        <v>J-4-B</v>
      </c>
      <c r="AB143" s="143" t="str">
        <f>$M143</f>
        <v>J-4-C</v>
      </c>
      <c r="AC143" s="414" t="str">
        <f>$N143</f>
        <v>J-4-D</v>
      </c>
      <c r="AD143" s="516"/>
      <c r="AE143" s="144" t="str">
        <f>$J143</f>
        <v>J-4-S</v>
      </c>
      <c r="AF143" s="145" t="str">
        <f>$K143</f>
        <v>J-4-A</v>
      </c>
      <c r="AG143" s="145" t="str">
        <f>$L143</f>
        <v>J-4-B</v>
      </c>
      <c r="AH143" s="146" t="str">
        <f>$M143</f>
        <v>J-4-C</v>
      </c>
      <c r="AI143" s="364" t="str">
        <f>$N143</f>
        <v>J-4-D</v>
      </c>
      <c r="AJ143" s="365" t="str">
        <f>$J143</f>
        <v>J-4-S</v>
      </c>
      <c r="AK143" s="146" t="str">
        <f>$K143</f>
        <v>J-4-A</v>
      </c>
      <c r="AL143" s="146" t="str">
        <f>$L143</f>
        <v>J-4-B</v>
      </c>
      <c r="AM143" s="146" t="str">
        <f>$M143</f>
        <v>J-4-C</v>
      </c>
      <c r="AN143" s="147" t="str">
        <f>$N143</f>
        <v>J-4-D</v>
      </c>
      <c r="AO143" s="413" t="str">
        <f>$J143</f>
        <v>J-4-S</v>
      </c>
      <c r="AP143" s="143" t="str">
        <f>$K143</f>
        <v>J-4-A</v>
      </c>
      <c r="AQ143" s="143" t="str">
        <f>$L143</f>
        <v>J-4-B</v>
      </c>
      <c r="AR143" s="143" t="str">
        <f>$M143</f>
        <v>J-4-C</v>
      </c>
      <c r="AS143" s="414" t="str">
        <f>$N143</f>
        <v>J-4-D</v>
      </c>
    </row>
    <row r="144" spans="5:45" ht="18" customHeight="1">
      <c r="E144" s="148" t="str">
        <f>IF($E$143="","",$E$143)</f>
        <v>J-4</v>
      </c>
      <c r="F144" s="105">
        <f t="shared" ref="F144:F185" si="79">IF(L144="",0,IF(AND(L143&lt;L144,L144=L145),F143+1,IF(L144&lt;L145,F143+1,F143)))</f>
        <v>0</v>
      </c>
      <c r="G144" s="105" t="str">
        <f t="shared" ref="G144:G185" si="80">IF(AND(F144=0,L144=""),"",IF(AND(F144=0,L144&gt;0),1,IF(F144=0,"",F144)))</f>
        <v/>
      </c>
      <c r="H144" s="105" t="str">
        <f t="shared" ref="H144:H185" si="81">IF($G144="","",IF(F143&lt;F144,$E144&amp;"-"&amp;$G144,""))</f>
        <v/>
      </c>
      <c r="I144" s="149">
        <v>18</v>
      </c>
      <c r="J144" s="151" t="str">
        <f>IF($F144&lt;=1,"",IF($L144="","",$K144+$P144))</f>
        <v/>
      </c>
      <c r="K144" s="150" t="str">
        <f>IF($F144&lt;=1,"",IF($L144="","",$L144+$P144))</f>
        <v/>
      </c>
      <c r="L144" s="150" t="str">
        <f>IF($E144="","",INDEX('3.サラリースケール'!$R$5:$BH$38,MATCH($E144,'3.サラリースケール'!$R$5:$R$38,0),MATCH($I144,'3.サラリースケール'!$R$5:$BH$5,0)))</f>
        <v/>
      </c>
      <c r="M144" s="150" t="str">
        <f>IF($F144&lt;=1,"",IF($L144="","",$L144-$P144))</f>
        <v/>
      </c>
      <c r="N144" s="366" t="str">
        <f>IF($F144&lt;=1,"",IF($L144="","",$M144-$P144))</f>
        <v/>
      </c>
      <c r="O144" s="151" t="str">
        <f>IF($F144&lt;=1,"",IF($L143="",0,$L144-$L143))</f>
        <v/>
      </c>
      <c r="P144" s="368" t="str">
        <f t="shared" ref="P144:P185" si="82">IF($F144&lt;=1,"",IF($L144="","",IF($O144=0,$P143,ROUNDUP($O144/$L$2,-1))))</f>
        <v/>
      </c>
      <c r="Q144" s="152" t="str">
        <f>IF($L144="","",VLOOKUP($E144,'6.モデル年俸表の作成'!$C$7:$F$48,4,0))</f>
        <v/>
      </c>
      <c r="R144" s="159" t="str">
        <f>IF($E144="","",IF($G144="","",VLOOKUP($E144,'5.手当・賞与配分・洗い替え方式'!$C$7:$L$48,8,0)))</f>
        <v/>
      </c>
      <c r="S144" s="153" t="str">
        <f>IF(J144="","",ROUNDUP((J144*$R144),-1))</f>
        <v/>
      </c>
      <c r="T144" s="153" t="str">
        <f>IF(K144="","",ROUNDUP((K144*$R144),-1))</f>
        <v/>
      </c>
      <c r="U144" s="153" t="str">
        <f>IF(L144="","",ROUNDUP((L144*$R144),-1))</f>
        <v/>
      </c>
      <c r="V144" s="153" t="str">
        <f>IF(M144="","",ROUNDUP((M144*$R144),-1))</f>
        <v/>
      </c>
      <c r="W144" s="153" t="str">
        <f>IF(N144="","",ROUNDUP((N144*$R144),-1))</f>
        <v/>
      </c>
      <c r="X144" s="155" t="str">
        <f t="shared" ref="X144:X185" si="83">IF($L144="","",ROUNDDOWN($U144/($L144/$X$4*1.25),0))</f>
        <v/>
      </c>
      <c r="Y144" s="165" t="str">
        <f>IF(J144="","",J144+$Q144+S144)</f>
        <v/>
      </c>
      <c r="Z144" s="154" t="str">
        <f t="shared" ref="Z144:Z185" si="84">IF(K144="","",K144+$Q144+T144)</f>
        <v/>
      </c>
      <c r="AA144" s="154" t="str">
        <f t="shared" ref="AA144:AA185" si="85">IF(L144="","",L144+$Q144+U144)</f>
        <v/>
      </c>
      <c r="AB144" s="154" t="str">
        <f t="shared" ref="AB144:AB185" si="86">IF(M144="","",M144+$Q144+V144)</f>
        <v/>
      </c>
      <c r="AC144" s="166" t="str">
        <f t="shared" ref="AC144:AC150" si="87">IF(N144="","",N144+$Q144+W144)</f>
        <v/>
      </c>
      <c r="AD144" s="152" t="str">
        <f>IF($L144="","",$AA144*12)</f>
        <v/>
      </c>
      <c r="AE144" s="165" t="str">
        <f>IF(J144="","",IF('5.手当・賞与配分・洗い替え方式'!$O$4=1,ROUNDUP((J144+$Q144)*$AH$4,-1),ROUNDUP(J144*$AH$4,-1)))</f>
        <v/>
      </c>
      <c r="AF144" s="154" t="str">
        <f>IF(K144="","",IF('5.手当・賞与配分・洗い替え方式'!$O$4=1,ROUNDUP((K144+$Q144)*$AH$4,-1),ROUNDUP(K144*$AH$4,-1)))</f>
        <v/>
      </c>
      <c r="AG144" s="154" t="str">
        <f>IF(L144="","",IF('5.手当・賞与配分・洗い替え方式'!$O$4=1,ROUNDUP((L144+$Q144)*$AH$4,-1),ROUNDUP(L144*$AH$4,-1)))</f>
        <v/>
      </c>
      <c r="AH144" s="154" t="str">
        <f>IF(M144="","",IF('5.手当・賞与配分・洗い替え方式'!$O$4=1,ROUNDUP((M144+$Q144)*$AH$4,-1),ROUNDUP(M144*$AH$4,-1)))</f>
        <v/>
      </c>
      <c r="AI144" s="166" t="str">
        <f>IF(N144="","",IF('5.手当・賞与配分・洗い替え方式'!$O$4=1,ROUNDUP((N144+$Q144)*$AH$4,-1),ROUNDUP(N144*$AH$4,-1)))</f>
        <v/>
      </c>
      <c r="AJ144" s="165" t="str">
        <f>IF(J144="","",IF('5.手当・賞与配分・洗い替え方式'!$O$4=1,ROUNDUP((J144+$Q144)*$AM$4,-1),ROUNDUP(J144*$AM$4,-1)))</f>
        <v/>
      </c>
      <c r="AK144" s="154" t="str">
        <f>IF(K144="","",IF('5.手当・賞与配分・洗い替え方式'!$O$4=1,ROUNDUP((K144+$Q144)*$AM$4,-1),ROUNDUP(K144*$AM$4,-1)))</f>
        <v/>
      </c>
      <c r="AL144" s="154" t="str">
        <f>IF(L144="","",IF('5.手当・賞与配分・洗い替え方式'!$O$4=1,ROUNDUP((L144+$Q144)*$AM$4,-1),ROUNDUP(L144*$AM$4,-1)))</f>
        <v/>
      </c>
      <c r="AM144" s="154" t="str">
        <f>IF(M144="","",IF('5.手当・賞与配分・洗い替え方式'!$O$4=1,ROUNDUP((M144+$Q144)*$AM$4,-1),ROUNDUP(M144*$AM$4,-1)))</f>
        <v/>
      </c>
      <c r="AN144" s="166" t="str">
        <f>IF(N144="","",IF('5.手当・賞与配分・洗い替え方式'!$O$4=1,ROUNDUP((N144+$Q144)*$AM$4,-1),ROUNDUP(N144*$AM$4,-1)))</f>
        <v/>
      </c>
      <c r="AO144" s="367" t="str">
        <f>IF(J144="","",Y144*12+AE144+AJ144)</f>
        <v/>
      </c>
      <c r="AP144" s="133" t="str">
        <f t="shared" ref="AP144" si="88">IF(K144="","",Z144*12+AF144+AK144)</f>
        <v/>
      </c>
      <c r="AQ144" s="133" t="str">
        <f t="shared" ref="AQ144:AQ185" si="89">IF(L144="","",AA144*12+AG144+AL144)</f>
        <v/>
      </c>
      <c r="AR144" s="133" t="str">
        <f t="shared" ref="AR144:AR185" si="90">IF(M144="","",AB144*12+AH144+AM144)</f>
        <v/>
      </c>
      <c r="AS144" s="155" t="str">
        <f t="shared" ref="AS144:AS185" si="91">IF(N144="","",AC144*12+AI144+AN144)</f>
        <v/>
      </c>
    </row>
    <row r="145" spans="5:45" ht="18" customHeight="1">
      <c r="E145" s="148" t="str">
        <f t="shared" ref="E145:E185" si="92">IF($E$143="","",$E$143)</f>
        <v>J-4</v>
      </c>
      <c r="F145" s="105">
        <f t="shared" si="79"/>
        <v>0</v>
      </c>
      <c r="G145" s="105" t="str">
        <f t="shared" si="80"/>
        <v/>
      </c>
      <c r="H145" s="105" t="str">
        <f t="shared" si="81"/>
        <v/>
      </c>
      <c r="I145" s="149">
        <v>19</v>
      </c>
      <c r="J145" s="157" t="str">
        <f t="shared" ref="J145:J185" si="93">IF($F145&lt;=1,"",IF($L145="","",$K145+$P145))</f>
        <v/>
      </c>
      <c r="K145" s="131" t="str">
        <f t="shared" ref="K145:K185" si="94">IF($F145&lt;=1,"",IF($L145="","",$L145+$P145))</f>
        <v/>
      </c>
      <c r="L145" s="150" t="str">
        <f>IF($E145="","",INDEX('3.サラリースケール'!$R$5:$BH$38,MATCH($E145,'3.サラリースケール'!$R$5:$R$38,0),MATCH($I145,'3.サラリースケール'!$R$5:$BH$5,0)))</f>
        <v/>
      </c>
      <c r="M145" s="131" t="str">
        <f t="shared" ref="M145:M185" si="95">IF($F145&lt;=1,"",IF($L145="","",$L145-$P145))</f>
        <v/>
      </c>
      <c r="N145" s="368" t="str">
        <f t="shared" ref="N145:N185" si="96">IF($F145&lt;=1,"",IF($L145="","",$M145-$P145))</f>
        <v/>
      </c>
      <c r="O145" s="157" t="str">
        <f t="shared" ref="O145:O185" si="97">IF($F145&lt;=1,"",IF($L144="",0,$L145-$L144))</f>
        <v/>
      </c>
      <c r="P145" s="368" t="str">
        <f t="shared" si="82"/>
        <v/>
      </c>
      <c r="Q145" s="158" t="str">
        <f>IF($L145="","",VLOOKUP($E145,'6.モデル年俸表の作成'!$C$7:$F$48,4,0))</f>
        <v/>
      </c>
      <c r="R145" s="159" t="str">
        <f>IF($E145="","",IF($G145="","",VLOOKUP($E145,'5.手当・賞与配分・洗い替え方式'!$C$7:$L$48,8,0)))</f>
        <v/>
      </c>
      <c r="S145" s="160" t="str">
        <f t="shared" ref="S145:S185" si="98">IF(J145="","",ROUNDUP((J145*$R145),-1))</f>
        <v/>
      </c>
      <c r="T145" s="160" t="str">
        <f t="shared" ref="T145:T185" si="99">IF(K145="","",ROUNDUP((K145*$R145),-1))</f>
        <v/>
      </c>
      <c r="U145" s="160" t="str">
        <f t="shared" ref="U145:U149" si="100">IF(L145="","",ROUNDUP((L145*$R145),-1))</f>
        <v/>
      </c>
      <c r="V145" s="160" t="str">
        <f t="shared" ref="V145:V185" si="101">IF(M145="","",ROUNDUP((M145*$R145),-1))</f>
        <v/>
      </c>
      <c r="W145" s="160" t="str">
        <f t="shared" ref="W145:W185" si="102">IF(N145="","",ROUNDUP((N145*$R145),-1))</f>
        <v/>
      </c>
      <c r="X145" s="164" t="str">
        <f t="shared" si="83"/>
        <v/>
      </c>
      <c r="Y145" s="162" t="str">
        <f t="shared" ref="Y145:Y147" si="103">IF(J145="","",J145+$Q145+S145)</f>
        <v/>
      </c>
      <c r="Z145" s="161" t="str">
        <f t="shared" si="84"/>
        <v/>
      </c>
      <c r="AA145" s="161" t="str">
        <f t="shared" si="85"/>
        <v/>
      </c>
      <c r="AB145" s="161" t="str">
        <f t="shared" si="86"/>
        <v/>
      </c>
      <c r="AC145" s="163" t="str">
        <f t="shared" si="87"/>
        <v/>
      </c>
      <c r="AD145" s="158" t="str">
        <f t="shared" ref="AD145:AD185" si="104">IF(L145="","",AA145*12)</f>
        <v/>
      </c>
      <c r="AE145" s="165" t="str">
        <f>IF(J145="","",IF('5.手当・賞与配分・洗い替え方式'!$O$4=1,ROUNDUP((J145+$Q145)*$AH$4,-1),ROUNDUP(J145*$AH$4,-1)))</f>
        <v/>
      </c>
      <c r="AF145" s="154" t="str">
        <f>IF(K145="","",IF('5.手当・賞与配分・洗い替え方式'!$O$4=1,ROUNDUP((K145+$Q145)*$AH$4,-1),ROUNDUP(K145*$AH$4,-1)))</f>
        <v/>
      </c>
      <c r="AG145" s="154" t="str">
        <f>IF(L145="","",IF('5.手当・賞与配分・洗い替え方式'!$O$4=1,ROUNDUP((L145+$Q145)*$AH$4,-1),ROUNDUP(L145*$AH$4,-1)))</f>
        <v/>
      </c>
      <c r="AH145" s="154" t="str">
        <f>IF(M145="","",IF('5.手当・賞与配分・洗い替え方式'!$O$4=1,ROUNDUP((M145+$Q145)*$AH$4,-1),ROUNDUP(M145*$AH$4,-1)))</f>
        <v/>
      </c>
      <c r="AI145" s="166" t="str">
        <f>IF(N145="","",IF('5.手当・賞与配分・洗い替え方式'!$O$4=1,ROUNDUP((N145+$Q145)*$AH$4,-1),ROUNDUP(N145*$AH$4,-1)))</f>
        <v/>
      </c>
      <c r="AJ145" s="165" t="str">
        <f>IF(J145="","",IF('5.手当・賞与配分・洗い替え方式'!$O$4=1,ROUNDUP((J145+$Q145)*$AM$4,-1),ROUNDUP(J145*$AM$4,-1)))</f>
        <v/>
      </c>
      <c r="AK145" s="154" t="str">
        <f>IF(K145="","",IF('5.手当・賞与配分・洗い替え方式'!$O$4=1,ROUNDUP((K145+$Q145)*$AM$4,-1),ROUNDUP(K145*$AM$4,-1)))</f>
        <v/>
      </c>
      <c r="AL145" s="154" t="str">
        <f>IF(L145="","",IF('5.手当・賞与配分・洗い替え方式'!$O$4=1,ROUNDUP((L145+$Q145)*$AM$4,-1),ROUNDUP(L145*$AM$4,-1)))</f>
        <v/>
      </c>
      <c r="AM145" s="154" t="str">
        <f>IF(M145="","",IF('5.手当・賞与配分・洗い替え方式'!$O$4=1,ROUNDUP((M145+$Q145)*$AM$4,-1),ROUNDUP(M145*$AM$4,-1)))</f>
        <v/>
      </c>
      <c r="AN145" s="166" t="str">
        <f>IF(N145="","",IF('5.手当・賞与配分・洗い替え方式'!$O$4=1,ROUNDUP((N145+$Q145)*$AM$4,-1),ROUNDUP(N145*$AM$4,-1)))</f>
        <v/>
      </c>
      <c r="AO145" s="369" t="str">
        <f>IF(J145="","",Y145*12+AE145+AJ145)</f>
        <v/>
      </c>
      <c r="AP145" s="77" t="str">
        <f>IF(K145="","",Z145*12+AF145+AK145)</f>
        <v/>
      </c>
      <c r="AQ145" s="77" t="str">
        <f t="shared" si="89"/>
        <v/>
      </c>
      <c r="AR145" s="77" t="str">
        <f t="shared" si="90"/>
        <v/>
      </c>
      <c r="AS145" s="164" t="str">
        <f t="shared" si="91"/>
        <v/>
      </c>
    </row>
    <row r="146" spans="5:45" ht="18" customHeight="1">
      <c r="E146" s="148" t="str">
        <f t="shared" si="92"/>
        <v>J-4</v>
      </c>
      <c r="F146" s="105">
        <f t="shared" si="79"/>
        <v>0</v>
      </c>
      <c r="G146" s="105" t="str">
        <f t="shared" si="80"/>
        <v/>
      </c>
      <c r="H146" s="105" t="str">
        <f t="shared" si="81"/>
        <v/>
      </c>
      <c r="I146" s="149">
        <v>20</v>
      </c>
      <c r="J146" s="157" t="str">
        <f t="shared" si="93"/>
        <v/>
      </c>
      <c r="K146" s="131" t="str">
        <f t="shared" si="94"/>
        <v/>
      </c>
      <c r="L146" s="131" t="str">
        <f>IF($E146="","",INDEX('3.サラリースケール'!$R$5:$BH$38,MATCH($E146,'3.サラリースケール'!$R$5:$R$38,0),MATCH($I146,'3.サラリースケール'!$R$5:$BH$5,0)))</f>
        <v/>
      </c>
      <c r="M146" s="131" t="str">
        <f t="shared" si="95"/>
        <v/>
      </c>
      <c r="N146" s="368" t="str">
        <f t="shared" si="96"/>
        <v/>
      </c>
      <c r="O146" s="157" t="str">
        <f t="shared" si="97"/>
        <v/>
      </c>
      <c r="P146" s="368" t="str">
        <f t="shared" si="82"/>
        <v/>
      </c>
      <c r="Q146" s="158" t="str">
        <f>IF($L146="","",VLOOKUP($E146,'6.モデル年俸表の作成'!$C$7:$F$48,4,0))</f>
        <v/>
      </c>
      <c r="R146" s="159" t="str">
        <f>IF($E146="","",IF($G146="","",VLOOKUP($E146,'5.手当・賞与配分・洗い替え方式'!$C$7:$L$48,8,0)))</f>
        <v/>
      </c>
      <c r="S146" s="160" t="str">
        <f t="shared" si="98"/>
        <v/>
      </c>
      <c r="T146" s="160" t="str">
        <f t="shared" si="99"/>
        <v/>
      </c>
      <c r="U146" s="160" t="str">
        <f t="shared" si="100"/>
        <v/>
      </c>
      <c r="V146" s="160" t="str">
        <f t="shared" si="101"/>
        <v/>
      </c>
      <c r="W146" s="160" t="str">
        <f t="shared" si="102"/>
        <v/>
      </c>
      <c r="X146" s="164" t="str">
        <f t="shared" si="83"/>
        <v/>
      </c>
      <c r="Y146" s="162" t="str">
        <f t="shared" si="103"/>
        <v/>
      </c>
      <c r="Z146" s="161" t="str">
        <f t="shared" si="84"/>
        <v/>
      </c>
      <c r="AA146" s="161" t="str">
        <f t="shared" si="85"/>
        <v/>
      </c>
      <c r="AB146" s="161" t="str">
        <f t="shared" si="86"/>
        <v/>
      </c>
      <c r="AC146" s="163" t="str">
        <f t="shared" si="87"/>
        <v/>
      </c>
      <c r="AD146" s="158" t="str">
        <f t="shared" si="104"/>
        <v/>
      </c>
      <c r="AE146" s="165" t="str">
        <f>IF(J146="","",IF('5.手当・賞与配分・洗い替え方式'!$O$4=1,ROUNDUP((J146+$Q146)*$AH$4,-1),ROUNDUP(J146*$AH$4,-1)))</f>
        <v/>
      </c>
      <c r="AF146" s="154" t="str">
        <f>IF(K146="","",IF('5.手当・賞与配分・洗い替え方式'!$O$4=1,ROUNDUP((K146+$Q146)*$AH$4,-1),ROUNDUP(K146*$AH$4,-1)))</f>
        <v/>
      </c>
      <c r="AG146" s="154" t="str">
        <f>IF(L146="","",IF('5.手当・賞与配分・洗い替え方式'!$O$4=1,ROUNDUP((L146+$Q146)*$AH$4,-1),ROUNDUP(L146*$AH$4,-1)))</f>
        <v/>
      </c>
      <c r="AH146" s="154" t="str">
        <f>IF(M146="","",IF('5.手当・賞与配分・洗い替え方式'!$O$4=1,ROUNDUP((M146+$Q146)*$AH$4,-1),ROUNDUP(M146*$AH$4,-1)))</f>
        <v/>
      </c>
      <c r="AI146" s="166" t="str">
        <f>IF(N146="","",IF('5.手当・賞与配分・洗い替え方式'!$O$4=1,ROUNDUP((N146+$Q146)*$AH$4,-1),ROUNDUP(N146*$AH$4,-1)))</f>
        <v/>
      </c>
      <c r="AJ146" s="165" t="str">
        <f>IF(J146="","",IF('5.手当・賞与配分・洗い替え方式'!$O$4=1,ROUNDUP((J146+$Q146)*$AM$4,-1),ROUNDUP(J146*$AM$4,-1)))</f>
        <v/>
      </c>
      <c r="AK146" s="154" t="str">
        <f>IF(K146="","",IF('5.手当・賞与配分・洗い替え方式'!$O$4=1,ROUNDUP((K146+$Q146)*$AM$4,-1),ROUNDUP(K146*$AM$4,-1)))</f>
        <v/>
      </c>
      <c r="AL146" s="154" t="str">
        <f>IF(L146="","",IF('5.手当・賞与配分・洗い替え方式'!$O$4=1,ROUNDUP((L146+$Q146)*$AM$4,-1),ROUNDUP(L146*$AM$4,-1)))</f>
        <v/>
      </c>
      <c r="AM146" s="154" t="str">
        <f>IF(M146="","",IF('5.手当・賞与配分・洗い替え方式'!$O$4=1,ROUNDUP((M146+$Q146)*$AM$4,-1),ROUNDUP(M146*$AM$4,-1)))</f>
        <v/>
      </c>
      <c r="AN146" s="166" t="str">
        <f>IF(N146="","",IF('5.手当・賞与配分・洗い替え方式'!$O$4=1,ROUNDUP((N146+$Q146)*$AM$4,-1),ROUNDUP(N146*$AM$4,-1)))</f>
        <v/>
      </c>
      <c r="AO146" s="369" t="str">
        <f t="shared" ref="AO146:AO185" si="105">IF(J146="","",Y146*12+AE146+AJ146)</f>
        <v/>
      </c>
      <c r="AP146" s="77" t="str">
        <f t="shared" ref="AP146:AP185" si="106">IF(K146="","",Z146*12+AF146+AK146)</f>
        <v/>
      </c>
      <c r="AQ146" s="77" t="str">
        <f t="shared" si="89"/>
        <v/>
      </c>
      <c r="AR146" s="77" t="str">
        <f t="shared" si="90"/>
        <v/>
      </c>
      <c r="AS146" s="164" t="str">
        <f t="shared" si="91"/>
        <v/>
      </c>
    </row>
    <row r="147" spans="5:45" ht="18" customHeight="1">
      <c r="E147" s="148" t="str">
        <f t="shared" si="92"/>
        <v>J-4</v>
      </c>
      <c r="F147" s="105">
        <f t="shared" si="79"/>
        <v>1</v>
      </c>
      <c r="G147" s="105">
        <f t="shared" si="80"/>
        <v>1</v>
      </c>
      <c r="H147" s="105" t="str">
        <f t="shared" si="81"/>
        <v>J-4-1</v>
      </c>
      <c r="I147" s="149">
        <v>21</v>
      </c>
      <c r="J147" s="157" t="str">
        <f t="shared" si="93"/>
        <v/>
      </c>
      <c r="K147" s="131" t="str">
        <f t="shared" si="94"/>
        <v/>
      </c>
      <c r="L147" s="131">
        <f>IF($E147="","",INDEX('3.サラリースケール'!$R$5:$BH$38,MATCH($E147,'3.サラリースケール'!$R$5:$R$38,0),MATCH($I147,'3.サラリースケール'!$R$5:$BH$5,0)))</f>
        <v>221100</v>
      </c>
      <c r="M147" s="131" t="str">
        <f t="shared" si="95"/>
        <v/>
      </c>
      <c r="N147" s="368" t="str">
        <f t="shared" si="96"/>
        <v/>
      </c>
      <c r="O147" s="157" t="str">
        <f t="shared" si="97"/>
        <v/>
      </c>
      <c r="P147" s="368" t="str">
        <f t="shared" si="82"/>
        <v/>
      </c>
      <c r="Q147" s="158">
        <f>IF($L147="","",VLOOKUP($E147,'6.モデル年俸表の作成'!$C$7:$F$48,4,0))</f>
        <v>0</v>
      </c>
      <c r="R147" s="159">
        <f>IF($E147="","",IF($G147="","",VLOOKUP($E147,'5.手当・賞与配分・洗い替え方式'!$C$7:$L$48,8,0)))</f>
        <v>0.1</v>
      </c>
      <c r="S147" s="160" t="str">
        <f t="shared" si="98"/>
        <v/>
      </c>
      <c r="T147" s="160" t="str">
        <f t="shared" si="99"/>
        <v/>
      </c>
      <c r="U147" s="160">
        <f t="shared" si="100"/>
        <v>22110</v>
      </c>
      <c r="V147" s="160" t="str">
        <f t="shared" si="101"/>
        <v/>
      </c>
      <c r="W147" s="160" t="str">
        <f t="shared" si="102"/>
        <v/>
      </c>
      <c r="X147" s="164">
        <f t="shared" si="83"/>
        <v>13</v>
      </c>
      <c r="Y147" s="162" t="str">
        <f t="shared" si="103"/>
        <v/>
      </c>
      <c r="Z147" s="161" t="str">
        <f t="shared" si="84"/>
        <v/>
      </c>
      <c r="AA147" s="161">
        <f t="shared" si="85"/>
        <v>243210</v>
      </c>
      <c r="AB147" s="161" t="str">
        <f t="shared" si="86"/>
        <v/>
      </c>
      <c r="AC147" s="163" t="str">
        <f t="shared" si="87"/>
        <v/>
      </c>
      <c r="AD147" s="158">
        <f t="shared" si="104"/>
        <v>2918520</v>
      </c>
      <c r="AE147" s="165" t="str">
        <f>IF(J147="","",IF('5.手当・賞与配分・洗い替え方式'!$O$4=1,ROUNDUP((J147+$Q147)*$AH$4,-1),ROUNDUP(J147*$AH$4,-1)))</f>
        <v/>
      </c>
      <c r="AF147" s="154" t="str">
        <f>IF(K147="","",IF('5.手当・賞与配分・洗い替え方式'!$O$4=1,ROUNDUP((K147+$Q147)*$AH$4,-1),ROUNDUP(K147*$AH$4,-1)))</f>
        <v/>
      </c>
      <c r="AG147" s="154">
        <f>IF(L147="","",IF('5.手当・賞与配分・洗い替え方式'!$O$4=1,ROUNDUP((L147+$Q147)*$AH$4,-1),ROUNDUP(L147*$AH$4,-1)))</f>
        <v>442200</v>
      </c>
      <c r="AH147" s="154" t="str">
        <f>IF(M147="","",IF('5.手当・賞与配分・洗い替え方式'!$O$4=1,ROUNDUP((M147+$Q147)*$AH$4,-1),ROUNDUP(M147*$AH$4,-1)))</f>
        <v/>
      </c>
      <c r="AI147" s="166" t="str">
        <f>IF(N147="","",IF('5.手当・賞与配分・洗い替え方式'!$O$4=1,ROUNDUP((N147+$Q147)*$AH$4,-1),ROUNDUP(N147*$AH$4,-1)))</f>
        <v/>
      </c>
      <c r="AJ147" s="165" t="str">
        <f>IF(J147="","",IF('5.手当・賞与配分・洗い替え方式'!$O$4=1,ROUNDUP((J147+$Q147)*$AM$4,-1),ROUNDUP(J147*$AM$4,-1)))</f>
        <v/>
      </c>
      <c r="AK147" s="154" t="str">
        <f>IF(K147="","",IF('5.手当・賞与配分・洗い替え方式'!$O$4=1,ROUNDUP((K147+$Q147)*$AM$4,-1),ROUNDUP(K147*$AM$4,-1)))</f>
        <v/>
      </c>
      <c r="AL147" s="154">
        <f>IF(L147="","",IF('5.手当・賞与配分・洗い替え方式'!$O$4=1,ROUNDUP((L147+$Q147)*$AM$4,-1),ROUNDUP(L147*$AM$4,-1)))</f>
        <v>552750</v>
      </c>
      <c r="AM147" s="154" t="str">
        <f>IF(M147="","",IF('5.手当・賞与配分・洗い替え方式'!$O$4=1,ROUNDUP((M147+$Q147)*$AM$4,-1),ROUNDUP(M147*$AM$4,-1)))</f>
        <v/>
      </c>
      <c r="AN147" s="166" t="str">
        <f>IF(N147="","",IF('5.手当・賞与配分・洗い替え方式'!$O$4=1,ROUNDUP((N147+$Q147)*$AM$4,-1),ROUNDUP(N147*$AM$4,-1)))</f>
        <v/>
      </c>
      <c r="AO147" s="369" t="str">
        <f t="shared" si="105"/>
        <v/>
      </c>
      <c r="AP147" s="77" t="str">
        <f t="shared" si="106"/>
        <v/>
      </c>
      <c r="AQ147" s="77">
        <f t="shared" si="89"/>
        <v>3913470</v>
      </c>
      <c r="AR147" s="77" t="str">
        <f t="shared" si="90"/>
        <v/>
      </c>
      <c r="AS147" s="164" t="str">
        <f t="shared" si="91"/>
        <v/>
      </c>
    </row>
    <row r="148" spans="5:45" ht="18" customHeight="1">
      <c r="E148" s="148" t="str">
        <f t="shared" si="92"/>
        <v>J-4</v>
      </c>
      <c r="F148" s="105">
        <f t="shared" si="79"/>
        <v>2</v>
      </c>
      <c r="G148" s="105">
        <f t="shared" si="80"/>
        <v>2</v>
      </c>
      <c r="H148" s="105" t="str">
        <f t="shared" si="81"/>
        <v>J-4-2</v>
      </c>
      <c r="I148" s="149">
        <v>22</v>
      </c>
      <c r="J148" s="157">
        <f t="shared" si="93"/>
        <v>233700</v>
      </c>
      <c r="K148" s="131">
        <f t="shared" si="94"/>
        <v>230550</v>
      </c>
      <c r="L148" s="131">
        <f>IF($E148="","",INDEX('3.サラリースケール'!$R$5:$BH$38,MATCH($E148,'3.サラリースケール'!$R$5:$R$38,0),MATCH($I148,'3.サラリースケール'!$R$5:$BH$5,0)))</f>
        <v>227400</v>
      </c>
      <c r="M148" s="131">
        <f t="shared" si="95"/>
        <v>224250</v>
      </c>
      <c r="N148" s="368">
        <f t="shared" si="96"/>
        <v>221100</v>
      </c>
      <c r="O148" s="157">
        <f t="shared" si="97"/>
        <v>6300</v>
      </c>
      <c r="P148" s="368">
        <f t="shared" si="82"/>
        <v>3150</v>
      </c>
      <c r="Q148" s="158">
        <f>IF($L148="","",VLOOKUP($E148,'6.モデル年俸表の作成'!$C$7:$F$48,4,0))</f>
        <v>0</v>
      </c>
      <c r="R148" s="159">
        <f>IF($E148="","",IF($G148="","",VLOOKUP($E148,'5.手当・賞与配分・洗い替え方式'!$C$7:$L$48,8,0)))</f>
        <v>0.1</v>
      </c>
      <c r="S148" s="160">
        <f t="shared" si="98"/>
        <v>23370</v>
      </c>
      <c r="T148" s="160">
        <f t="shared" si="99"/>
        <v>23060</v>
      </c>
      <c r="U148" s="160">
        <f t="shared" si="100"/>
        <v>22740</v>
      </c>
      <c r="V148" s="160">
        <f t="shared" si="101"/>
        <v>22430</v>
      </c>
      <c r="W148" s="160">
        <f t="shared" si="102"/>
        <v>22110</v>
      </c>
      <c r="X148" s="164">
        <f t="shared" si="83"/>
        <v>13</v>
      </c>
      <c r="Y148" s="162">
        <f>IF(J148="","",J148+$Q148+S148)</f>
        <v>257070</v>
      </c>
      <c r="Z148" s="161">
        <f t="shared" si="84"/>
        <v>253610</v>
      </c>
      <c r="AA148" s="161">
        <f t="shared" si="85"/>
        <v>250140</v>
      </c>
      <c r="AB148" s="161">
        <f t="shared" si="86"/>
        <v>246680</v>
      </c>
      <c r="AC148" s="163">
        <f t="shared" si="87"/>
        <v>243210</v>
      </c>
      <c r="AD148" s="158">
        <f t="shared" si="104"/>
        <v>3001680</v>
      </c>
      <c r="AE148" s="165">
        <f>IF(J148="","",IF('5.手当・賞与配分・洗い替え方式'!$O$4=1,ROUNDUP((J148+$Q148)*$AH$4,-1),ROUNDUP(J148*$AH$4,-1)))</f>
        <v>467400</v>
      </c>
      <c r="AF148" s="154">
        <f>IF(K148="","",IF('5.手当・賞与配分・洗い替え方式'!$O$4=1,ROUNDUP((K148+$Q148)*$AH$4,-1),ROUNDUP(K148*$AH$4,-1)))</f>
        <v>461100</v>
      </c>
      <c r="AG148" s="154">
        <f>IF(L148="","",IF('5.手当・賞与配分・洗い替え方式'!$O$4=1,ROUNDUP((L148+$Q148)*$AH$4,-1),ROUNDUP(L148*$AH$4,-1)))</f>
        <v>454800</v>
      </c>
      <c r="AH148" s="154">
        <f>IF(M148="","",IF('5.手当・賞与配分・洗い替え方式'!$O$4=1,ROUNDUP((M148+$Q148)*$AH$4,-1),ROUNDUP(M148*$AH$4,-1)))</f>
        <v>448500</v>
      </c>
      <c r="AI148" s="166">
        <f>IF(N148="","",IF('5.手当・賞与配分・洗い替え方式'!$O$4=1,ROUNDUP((N148+$Q148)*$AH$4,-1),ROUNDUP(N148*$AH$4,-1)))</f>
        <v>442200</v>
      </c>
      <c r="AJ148" s="165">
        <f>IF(J148="","",IF('5.手当・賞与配分・洗い替え方式'!$O$4=1,ROUNDUP((J148+$Q148)*$AM$4,-1),ROUNDUP(J148*$AM$4,-1)))</f>
        <v>584250</v>
      </c>
      <c r="AK148" s="154">
        <f>IF(K148="","",IF('5.手当・賞与配分・洗い替え方式'!$O$4=1,ROUNDUP((K148+$Q148)*$AM$4,-1),ROUNDUP(K148*$AM$4,-1)))</f>
        <v>576380</v>
      </c>
      <c r="AL148" s="154">
        <f>IF(L148="","",IF('5.手当・賞与配分・洗い替え方式'!$O$4=1,ROUNDUP((L148+$Q148)*$AM$4,-1),ROUNDUP(L148*$AM$4,-1)))</f>
        <v>568500</v>
      </c>
      <c r="AM148" s="154">
        <f>IF(M148="","",IF('5.手当・賞与配分・洗い替え方式'!$O$4=1,ROUNDUP((M148+$Q148)*$AM$4,-1),ROUNDUP(M148*$AM$4,-1)))</f>
        <v>560630</v>
      </c>
      <c r="AN148" s="166">
        <f>IF(N148="","",IF('5.手当・賞与配分・洗い替え方式'!$O$4=1,ROUNDUP((N148+$Q148)*$AM$4,-1),ROUNDUP(N148*$AM$4,-1)))</f>
        <v>552750</v>
      </c>
      <c r="AO148" s="369">
        <f t="shared" si="105"/>
        <v>4136490</v>
      </c>
      <c r="AP148" s="77">
        <f t="shared" si="106"/>
        <v>4080800</v>
      </c>
      <c r="AQ148" s="77">
        <f t="shared" si="89"/>
        <v>4024980</v>
      </c>
      <c r="AR148" s="77">
        <f t="shared" si="90"/>
        <v>3969290</v>
      </c>
      <c r="AS148" s="164">
        <f t="shared" si="91"/>
        <v>3913470</v>
      </c>
    </row>
    <row r="149" spans="5:45" ht="18" customHeight="1">
      <c r="E149" s="148" t="str">
        <f t="shared" si="92"/>
        <v>J-4</v>
      </c>
      <c r="F149" s="105">
        <f t="shared" si="79"/>
        <v>3</v>
      </c>
      <c r="G149" s="105">
        <f t="shared" si="80"/>
        <v>3</v>
      </c>
      <c r="H149" s="105" t="str">
        <f t="shared" si="81"/>
        <v>J-4-3</v>
      </c>
      <c r="I149" s="149">
        <v>23</v>
      </c>
      <c r="J149" s="157">
        <f t="shared" si="93"/>
        <v>240000</v>
      </c>
      <c r="K149" s="131">
        <f t="shared" si="94"/>
        <v>236850</v>
      </c>
      <c r="L149" s="131">
        <f>IF($E149="","",INDEX('3.サラリースケール'!$R$5:$BH$38,MATCH($E149,'3.サラリースケール'!$R$5:$R$38,0),MATCH($I149,'3.サラリースケール'!$R$5:$BH$5,0)))</f>
        <v>233700</v>
      </c>
      <c r="M149" s="131">
        <f t="shared" si="95"/>
        <v>230550</v>
      </c>
      <c r="N149" s="368">
        <f t="shared" si="96"/>
        <v>227400</v>
      </c>
      <c r="O149" s="157">
        <f t="shared" si="97"/>
        <v>6300</v>
      </c>
      <c r="P149" s="368">
        <f t="shared" si="82"/>
        <v>3150</v>
      </c>
      <c r="Q149" s="158">
        <f>IF($L149="","",VLOOKUP($E149,'6.モデル年俸表の作成'!$C$7:$F$48,4,0))</f>
        <v>0</v>
      </c>
      <c r="R149" s="159">
        <f>IF($E149="","",IF($G149="","",VLOOKUP($E149,'5.手当・賞与配分・洗い替え方式'!$C$7:$L$48,8,0)))</f>
        <v>0.1</v>
      </c>
      <c r="S149" s="160">
        <f t="shared" si="98"/>
        <v>24000</v>
      </c>
      <c r="T149" s="160">
        <f t="shared" si="99"/>
        <v>23690</v>
      </c>
      <c r="U149" s="160">
        <f t="shared" si="100"/>
        <v>23370</v>
      </c>
      <c r="V149" s="160">
        <f t="shared" si="101"/>
        <v>23060</v>
      </c>
      <c r="W149" s="160">
        <f t="shared" si="102"/>
        <v>22740</v>
      </c>
      <c r="X149" s="164">
        <f t="shared" si="83"/>
        <v>13</v>
      </c>
      <c r="Y149" s="162">
        <f t="shared" ref="Y149:Y185" si="107">IF(J149="","",J149+$Q149+S149)</f>
        <v>264000</v>
      </c>
      <c r="Z149" s="161">
        <f t="shared" si="84"/>
        <v>260540</v>
      </c>
      <c r="AA149" s="161">
        <f t="shared" si="85"/>
        <v>257070</v>
      </c>
      <c r="AB149" s="161">
        <f t="shared" si="86"/>
        <v>253610</v>
      </c>
      <c r="AC149" s="163">
        <f t="shared" si="87"/>
        <v>250140</v>
      </c>
      <c r="AD149" s="158">
        <f t="shared" si="104"/>
        <v>3084840</v>
      </c>
      <c r="AE149" s="165">
        <f>IF(J149="","",IF('5.手当・賞与配分・洗い替え方式'!$O$4=1,ROUNDUP((J149+$Q149)*$AH$4,-1),ROUNDUP(J149*$AH$4,-1)))</f>
        <v>480000</v>
      </c>
      <c r="AF149" s="154">
        <f>IF(K149="","",IF('5.手当・賞与配分・洗い替え方式'!$O$4=1,ROUNDUP((K149+$Q149)*$AH$4,-1),ROUNDUP(K149*$AH$4,-1)))</f>
        <v>473700</v>
      </c>
      <c r="AG149" s="154">
        <f>IF(L149="","",IF('5.手当・賞与配分・洗い替え方式'!$O$4=1,ROUNDUP((L149+$Q149)*$AH$4,-1),ROUNDUP(L149*$AH$4,-1)))</f>
        <v>467400</v>
      </c>
      <c r="AH149" s="154">
        <f>IF(M149="","",IF('5.手当・賞与配分・洗い替え方式'!$O$4=1,ROUNDUP((M149+$Q149)*$AH$4,-1),ROUNDUP(M149*$AH$4,-1)))</f>
        <v>461100</v>
      </c>
      <c r="AI149" s="166">
        <f>IF(N149="","",IF('5.手当・賞与配分・洗い替え方式'!$O$4=1,ROUNDUP((N149+$Q149)*$AH$4,-1),ROUNDUP(N149*$AH$4,-1)))</f>
        <v>454800</v>
      </c>
      <c r="AJ149" s="165">
        <f>IF(J149="","",IF('5.手当・賞与配分・洗い替え方式'!$O$4=1,ROUNDUP((J149+$Q149)*$AM$4,-1),ROUNDUP(J149*$AM$4,-1)))</f>
        <v>600000</v>
      </c>
      <c r="AK149" s="154">
        <f>IF(K149="","",IF('5.手当・賞与配分・洗い替え方式'!$O$4=1,ROUNDUP((K149+$Q149)*$AM$4,-1),ROUNDUP(K149*$AM$4,-1)))</f>
        <v>592130</v>
      </c>
      <c r="AL149" s="154">
        <f>IF(L149="","",IF('5.手当・賞与配分・洗い替え方式'!$O$4=1,ROUNDUP((L149+$Q149)*$AM$4,-1),ROUNDUP(L149*$AM$4,-1)))</f>
        <v>584250</v>
      </c>
      <c r="AM149" s="154">
        <f>IF(M149="","",IF('5.手当・賞与配分・洗い替え方式'!$O$4=1,ROUNDUP((M149+$Q149)*$AM$4,-1),ROUNDUP(M149*$AM$4,-1)))</f>
        <v>576380</v>
      </c>
      <c r="AN149" s="166">
        <f>IF(N149="","",IF('5.手当・賞与配分・洗い替え方式'!$O$4=1,ROUNDUP((N149+$Q149)*$AM$4,-1),ROUNDUP(N149*$AM$4,-1)))</f>
        <v>568500</v>
      </c>
      <c r="AO149" s="369">
        <f t="shared" si="105"/>
        <v>4248000</v>
      </c>
      <c r="AP149" s="77">
        <f t="shared" si="106"/>
        <v>4192310</v>
      </c>
      <c r="AQ149" s="77">
        <f t="shared" si="89"/>
        <v>4136490</v>
      </c>
      <c r="AR149" s="77">
        <f t="shared" si="90"/>
        <v>4080800</v>
      </c>
      <c r="AS149" s="164">
        <f t="shared" si="91"/>
        <v>4024980</v>
      </c>
    </row>
    <row r="150" spans="5:45" ht="18" customHeight="1">
      <c r="E150" s="148" t="str">
        <f t="shared" si="92"/>
        <v>J-4</v>
      </c>
      <c r="F150" s="105">
        <f t="shared" si="79"/>
        <v>4</v>
      </c>
      <c r="G150" s="105">
        <f t="shared" si="80"/>
        <v>4</v>
      </c>
      <c r="H150" s="105" t="str">
        <f t="shared" si="81"/>
        <v>J-4-4</v>
      </c>
      <c r="I150" s="149">
        <v>24</v>
      </c>
      <c r="J150" s="157">
        <f t="shared" si="93"/>
        <v>246300</v>
      </c>
      <c r="K150" s="131">
        <f t="shared" si="94"/>
        <v>243150</v>
      </c>
      <c r="L150" s="131">
        <f>IF($E150="","",INDEX('3.サラリースケール'!$R$5:$BH$38,MATCH($E150,'3.サラリースケール'!$R$5:$R$38,0),MATCH($I150,'3.サラリースケール'!$R$5:$BH$5,0)))</f>
        <v>240000</v>
      </c>
      <c r="M150" s="131">
        <f t="shared" si="95"/>
        <v>236850</v>
      </c>
      <c r="N150" s="368">
        <f t="shared" si="96"/>
        <v>233700</v>
      </c>
      <c r="O150" s="157">
        <f t="shared" si="97"/>
        <v>6300</v>
      </c>
      <c r="P150" s="368">
        <f t="shared" si="82"/>
        <v>3150</v>
      </c>
      <c r="Q150" s="158">
        <f>IF($L150="","",VLOOKUP($E150,'6.モデル年俸表の作成'!$C$7:$F$48,4,0))</f>
        <v>0</v>
      </c>
      <c r="R150" s="159">
        <f>IF($E150="","",IF($G150="","",VLOOKUP($E150,'5.手当・賞与配分・洗い替え方式'!$C$7:$L$48,8,0)))</f>
        <v>0.1</v>
      </c>
      <c r="S150" s="160">
        <f t="shared" si="98"/>
        <v>24630</v>
      </c>
      <c r="T150" s="160">
        <f t="shared" si="99"/>
        <v>24320</v>
      </c>
      <c r="U150" s="160">
        <f>IF(L150="","",ROUNDUP((L150*$R150),-1))</f>
        <v>24000</v>
      </c>
      <c r="V150" s="160">
        <f t="shared" si="101"/>
        <v>23690</v>
      </c>
      <c r="W150" s="160">
        <f t="shared" si="102"/>
        <v>23370</v>
      </c>
      <c r="X150" s="164">
        <f t="shared" si="83"/>
        <v>13</v>
      </c>
      <c r="Y150" s="162">
        <f t="shared" si="107"/>
        <v>270930</v>
      </c>
      <c r="Z150" s="161">
        <f t="shared" si="84"/>
        <v>267470</v>
      </c>
      <c r="AA150" s="161">
        <f t="shared" si="85"/>
        <v>264000</v>
      </c>
      <c r="AB150" s="161">
        <f t="shared" si="86"/>
        <v>260540</v>
      </c>
      <c r="AC150" s="163">
        <f t="shared" si="87"/>
        <v>257070</v>
      </c>
      <c r="AD150" s="158">
        <f t="shared" si="104"/>
        <v>3168000</v>
      </c>
      <c r="AE150" s="165">
        <f>IF(J150="","",IF('5.手当・賞与配分・洗い替え方式'!$O$4=1,ROUNDUP((J150+$Q150)*$AH$4,-1),ROUNDUP(J150*$AH$4,-1)))</f>
        <v>492600</v>
      </c>
      <c r="AF150" s="154">
        <f>IF(K150="","",IF('5.手当・賞与配分・洗い替え方式'!$O$4=1,ROUNDUP((K150+$Q150)*$AH$4,-1),ROUNDUP(K150*$AH$4,-1)))</f>
        <v>486300</v>
      </c>
      <c r="AG150" s="154">
        <f>IF(L150="","",IF('5.手当・賞与配分・洗い替え方式'!$O$4=1,ROUNDUP((L150+$Q150)*$AH$4,-1),ROUNDUP(L150*$AH$4,-1)))</f>
        <v>480000</v>
      </c>
      <c r="AH150" s="154">
        <f>IF(M150="","",IF('5.手当・賞与配分・洗い替え方式'!$O$4=1,ROUNDUP((M150+$Q150)*$AH$4,-1),ROUNDUP(M150*$AH$4,-1)))</f>
        <v>473700</v>
      </c>
      <c r="AI150" s="166">
        <f>IF(N150="","",IF('5.手当・賞与配分・洗い替え方式'!$O$4=1,ROUNDUP((N150+$Q150)*$AH$4,-1),ROUNDUP(N150*$AH$4,-1)))</f>
        <v>467400</v>
      </c>
      <c r="AJ150" s="165">
        <f>IF(J150="","",IF('5.手当・賞与配分・洗い替え方式'!$O$4=1,ROUNDUP((J150+$Q150)*$AM$4,-1),ROUNDUP(J150*$AM$4,-1)))</f>
        <v>615750</v>
      </c>
      <c r="AK150" s="154">
        <f>IF(K150="","",IF('5.手当・賞与配分・洗い替え方式'!$O$4=1,ROUNDUP((K150+$Q150)*$AM$4,-1),ROUNDUP(K150*$AM$4,-1)))</f>
        <v>607880</v>
      </c>
      <c r="AL150" s="154">
        <f>IF(L150="","",IF('5.手当・賞与配分・洗い替え方式'!$O$4=1,ROUNDUP((L150+$Q150)*$AM$4,-1),ROUNDUP(L150*$AM$4,-1)))</f>
        <v>600000</v>
      </c>
      <c r="AM150" s="154">
        <f>IF(M150="","",IF('5.手当・賞与配分・洗い替え方式'!$O$4=1,ROUNDUP((M150+$Q150)*$AM$4,-1),ROUNDUP(M150*$AM$4,-1)))</f>
        <v>592130</v>
      </c>
      <c r="AN150" s="166">
        <f>IF(N150="","",IF('5.手当・賞与配分・洗い替え方式'!$O$4=1,ROUNDUP((N150+$Q150)*$AM$4,-1),ROUNDUP(N150*$AM$4,-1)))</f>
        <v>584250</v>
      </c>
      <c r="AO150" s="369">
        <f t="shared" si="105"/>
        <v>4359510</v>
      </c>
      <c r="AP150" s="77">
        <f t="shared" si="106"/>
        <v>4303820</v>
      </c>
      <c r="AQ150" s="77">
        <f t="shared" si="89"/>
        <v>4248000</v>
      </c>
      <c r="AR150" s="77">
        <f t="shared" si="90"/>
        <v>4192310</v>
      </c>
      <c r="AS150" s="164">
        <f t="shared" si="91"/>
        <v>4136490</v>
      </c>
    </row>
    <row r="151" spans="5:45" ht="18" customHeight="1">
      <c r="E151" s="148" t="str">
        <f t="shared" si="92"/>
        <v>J-4</v>
      </c>
      <c r="F151" s="105">
        <f t="shared" si="79"/>
        <v>5</v>
      </c>
      <c r="G151" s="105">
        <f t="shared" si="80"/>
        <v>5</v>
      </c>
      <c r="H151" s="105" t="str">
        <f t="shared" si="81"/>
        <v>J-4-5</v>
      </c>
      <c r="I151" s="149">
        <v>25</v>
      </c>
      <c r="J151" s="157">
        <f t="shared" si="93"/>
        <v>252600</v>
      </c>
      <c r="K151" s="131">
        <f t="shared" si="94"/>
        <v>249450</v>
      </c>
      <c r="L151" s="131">
        <f>IF($E151="","",INDEX('3.サラリースケール'!$R$5:$BH$38,MATCH($E151,'3.サラリースケール'!$R$5:$R$38,0),MATCH($I151,'3.サラリースケール'!$R$5:$BH$5,0)))</f>
        <v>246300</v>
      </c>
      <c r="M151" s="131">
        <f t="shared" si="95"/>
        <v>243150</v>
      </c>
      <c r="N151" s="368">
        <f t="shared" si="96"/>
        <v>240000</v>
      </c>
      <c r="O151" s="157">
        <f t="shared" si="97"/>
        <v>6300</v>
      </c>
      <c r="P151" s="368">
        <f t="shared" si="82"/>
        <v>3150</v>
      </c>
      <c r="Q151" s="158">
        <f>IF($L151="","",VLOOKUP($E151,'6.モデル年俸表の作成'!$C$7:$F$48,4,0))</f>
        <v>0</v>
      </c>
      <c r="R151" s="159">
        <f>IF($E151="","",IF($G151="","",VLOOKUP($E151,'5.手当・賞与配分・洗い替え方式'!$C$7:$L$48,8,0)))</f>
        <v>0.1</v>
      </c>
      <c r="S151" s="160">
        <f t="shared" si="98"/>
        <v>25260</v>
      </c>
      <c r="T151" s="160">
        <f t="shared" si="99"/>
        <v>24950</v>
      </c>
      <c r="U151" s="160">
        <f t="shared" ref="U151:U185" si="108">IF(L151="","",ROUNDUP((L151*$R151),-1))</f>
        <v>24630</v>
      </c>
      <c r="V151" s="160">
        <f t="shared" si="101"/>
        <v>24320</v>
      </c>
      <c r="W151" s="160">
        <f t="shared" si="102"/>
        <v>24000</v>
      </c>
      <c r="X151" s="164">
        <f t="shared" si="83"/>
        <v>13</v>
      </c>
      <c r="Y151" s="162">
        <f t="shared" si="107"/>
        <v>277860</v>
      </c>
      <c r="Z151" s="161">
        <f t="shared" si="84"/>
        <v>274400</v>
      </c>
      <c r="AA151" s="161">
        <f t="shared" si="85"/>
        <v>270930</v>
      </c>
      <c r="AB151" s="161">
        <f t="shared" si="86"/>
        <v>267470</v>
      </c>
      <c r="AC151" s="163">
        <f>IF(N151="","",N151+$Q151+W151)</f>
        <v>264000</v>
      </c>
      <c r="AD151" s="158">
        <f t="shared" si="104"/>
        <v>3251160</v>
      </c>
      <c r="AE151" s="165">
        <f>IF(J151="","",IF('5.手当・賞与配分・洗い替え方式'!$O$4=1,ROUNDUP((J151+$Q151)*$AH$4,-1),ROUNDUP(J151*$AH$4,-1)))</f>
        <v>505200</v>
      </c>
      <c r="AF151" s="154">
        <f>IF(K151="","",IF('5.手当・賞与配分・洗い替え方式'!$O$4=1,ROUNDUP((K151+$Q151)*$AH$4,-1),ROUNDUP(K151*$AH$4,-1)))</f>
        <v>498900</v>
      </c>
      <c r="AG151" s="154">
        <f>IF(L151="","",IF('5.手当・賞与配分・洗い替え方式'!$O$4=1,ROUNDUP((L151+$Q151)*$AH$4,-1),ROUNDUP(L151*$AH$4,-1)))</f>
        <v>492600</v>
      </c>
      <c r="AH151" s="154">
        <f>IF(M151="","",IF('5.手当・賞与配分・洗い替え方式'!$O$4=1,ROUNDUP((M151+$Q151)*$AH$4,-1),ROUNDUP(M151*$AH$4,-1)))</f>
        <v>486300</v>
      </c>
      <c r="AI151" s="166">
        <f>IF(N151="","",IF('5.手当・賞与配分・洗い替え方式'!$O$4=1,ROUNDUP((N151+$Q151)*$AH$4,-1),ROUNDUP(N151*$AH$4,-1)))</f>
        <v>480000</v>
      </c>
      <c r="AJ151" s="165">
        <f>IF(J151="","",IF('5.手当・賞与配分・洗い替え方式'!$O$4=1,ROUNDUP((J151+$Q151)*$AM$4,-1),ROUNDUP(J151*$AM$4,-1)))</f>
        <v>631500</v>
      </c>
      <c r="AK151" s="154">
        <f>IF(K151="","",IF('5.手当・賞与配分・洗い替え方式'!$O$4=1,ROUNDUP((K151+$Q151)*$AM$4,-1),ROUNDUP(K151*$AM$4,-1)))</f>
        <v>623630</v>
      </c>
      <c r="AL151" s="154">
        <f>IF(L151="","",IF('5.手当・賞与配分・洗い替え方式'!$O$4=1,ROUNDUP((L151+$Q151)*$AM$4,-1),ROUNDUP(L151*$AM$4,-1)))</f>
        <v>615750</v>
      </c>
      <c r="AM151" s="154">
        <f>IF(M151="","",IF('5.手当・賞与配分・洗い替え方式'!$O$4=1,ROUNDUP((M151+$Q151)*$AM$4,-1),ROUNDUP(M151*$AM$4,-1)))</f>
        <v>607880</v>
      </c>
      <c r="AN151" s="166">
        <f>IF(N151="","",IF('5.手当・賞与配分・洗い替え方式'!$O$4=1,ROUNDUP((N151+$Q151)*$AM$4,-1),ROUNDUP(N151*$AM$4,-1)))</f>
        <v>600000</v>
      </c>
      <c r="AO151" s="369">
        <f t="shared" si="105"/>
        <v>4471020</v>
      </c>
      <c r="AP151" s="77">
        <f t="shared" si="106"/>
        <v>4415330</v>
      </c>
      <c r="AQ151" s="77">
        <f t="shared" si="89"/>
        <v>4359510</v>
      </c>
      <c r="AR151" s="77">
        <f t="shared" si="90"/>
        <v>4303820</v>
      </c>
      <c r="AS151" s="164">
        <f t="shared" si="91"/>
        <v>4248000</v>
      </c>
    </row>
    <row r="152" spans="5:45" ht="18" customHeight="1">
      <c r="E152" s="148" t="str">
        <f t="shared" si="92"/>
        <v>J-4</v>
      </c>
      <c r="F152" s="105">
        <f t="shared" si="79"/>
        <v>6</v>
      </c>
      <c r="G152" s="105">
        <f t="shared" si="80"/>
        <v>6</v>
      </c>
      <c r="H152" s="105" t="str">
        <f t="shared" si="81"/>
        <v>J-4-6</v>
      </c>
      <c r="I152" s="149">
        <v>26</v>
      </c>
      <c r="J152" s="157">
        <f t="shared" si="93"/>
        <v>258900</v>
      </c>
      <c r="K152" s="131">
        <f t="shared" si="94"/>
        <v>255750</v>
      </c>
      <c r="L152" s="131">
        <f>IF($E152="","",INDEX('3.サラリースケール'!$R$5:$BH$38,MATCH($E152,'3.サラリースケール'!$R$5:$R$38,0),MATCH($I152,'3.サラリースケール'!$R$5:$BH$5,0)))</f>
        <v>252600</v>
      </c>
      <c r="M152" s="131">
        <f t="shared" si="95"/>
        <v>249450</v>
      </c>
      <c r="N152" s="368">
        <f t="shared" si="96"/>
        <v>246300</v>
      </c>
      <c r="O152" s="157">
        <f t="shared" si="97"/>
        <v>6300</v>
      </c>
      <c r="P152" s="368">
        <f t="shared" si="82"/>
        <v>3150</v>
      </c>
      <c r="Q152" s="158">
        <f>IF($L152="","",VLOOKUP($E152,'6.モデル年俸表の作成'!$C$7:$F$48,4,0))</f>
        <v>0</v>
      </c>
      <c r="R152" s="159">
        <f>IF($E152="","",IF($G152="","",VLOOKUP($E152,'5.手当・賞与配分・洗い替え方式'!$C$7:$L$48,8,0)))</f>
        <v>0.1</v>
      </c>
      <c r="S152" s="160">
        <f t="shared" si="98"/>
        <v>25890</v>
      </c>
      <c r="T152" s="160">
        <f t="shared" si="99"/>
        <v>25580</v>
      </c>
      <c r="U152" s="160">
        <f t="shared" si="108"/>
        <v>25260</v>
      </c>
      <c r="V152" s="160">
        <f t="shared" si="101"/>
        <v>24950</v>
      </c>
      <c r="W152" s="160">
        <f t="shared" si="102"/>
        <v>24630</v>
      </c>
      <c r="X152" s="164">
        <f t="shared" si="83"/>
        <v>13</v>
      </c>
      <c r="Y152" s="162">
        <f t="shared" si="107"/>
        <v>284790</v>
      </c>
      <c r="Z152" s="161">
        <f t="shared" si="84"/>
        <v>281330</v>
      </c>
      <c r="AA152" s="161">
        <f t="shared" si="85"/>
        <v>277860</v>
      </c>
      <c r="AB152" s="161">
        <f t="shared" si="86"/>
        <v>274400</v>
      </c>
      <c r="AC152" s="163">
        <f t="shared" ref="AC152:AC185" si="109">IF(N152="","",N152+$Q152+W152)</f>
        <v>270930</v>
      </c>
      <c r="AD152" s="158">
        <f t="shared" si="104"/>
        <v>3334320</v>
      </c>
      <c r="AE152" s="165">
        <f>IF(J152="","",IF('5.手当・賞与配分・洗い替え方式'!$O$4=1,ROUNDUP((J152+$Q152)*$AH$4,-1),ROUNDUP(J152*$AH$4,-1)))</f>
        <v>517800</v>
      </c>
      <c r="AF152" s="154">
        <f>IF(K152="","",IF('5.手当・賞与配分・洗い替え方式'!$O$4=1,ROUNDUP((K152+$Q152)*$AH$4,-1),ROUNDUP(K152*$AH$4,-1)))</f>
        <v>511500</v>
      </c>
      <c r="AG152" s="154">
        <f>IF(L152="","",IF('5.手当・賞与配分・洗い替え方式'!$O$4=1,ROUNDUP((L152+$Q152)*$AH$4,-1),ROUNDUP(L152*$AH$4,-1)))</f>
        <v>505200</v>
      </c>
      <c r="AH152" s="154">
        <f>IF(M152="","",IF('5.手当・賞与配分・洗い替え方式'!$O$4=1,ROUNDUP((M152+$Q152)*$AH$4,-1),ROUNDUP(M152*$AH$4,-1)))</f>
        <v>498900</v>
      </c>
      <c r="AI152" s="166">
        <f>IF(N152="","",IF('5.手当・賞与配分・洗い替え方式'!$O$4=1,ROUNDUP((N152+$Q152)*$AH$4,-1),ROUNDUP(N152*$AH$4,-1)))</f>
        <v>492600</v>
      </c>
      <c r="AJ152" s="165">
        <f>IF(J152="","",IF('5.手当・賞与配分・洗い替え方式'!$O$4=1,ROUNDUP((J152+$Q152)*$AM$4,-1),ROUNDUP(J152*$AM$4,-1)))</f>
        <v>647250</v>
      </c>
      <c r="AK152" s="154">
        <f>IF(K152="","",IF('5.手当・賞与配分・洗い替え方式'!$O$4=1,ROUNDUP((K152+$Q152)*$AM$4,-1),ROUNDUP(K152*$AM$4,-1)))</f>
        <v>639380</v>
      </c>
      <c r="AL152" s="154">
        <f>IF(L152="","",IF('5.手当・賞与配分・洗い替え方式'!$O$4=1,ROUNDUP((L152+$Q152)*$AM$4,-1),ROUNDUP(L152*$AM$4,-1)))</f>
        <v>631500</v>
      </c>
      <c r="AM152" s="154">
        <f>IF(M152="","",IF('5.手当・賞与配分・洗い替え方式'!$O$4=1,ROUNDUP((M152+$Q152)*$AM$4,-1),ROUNDUP(M152*$AM$4,-1)))</f>
        <v>623630</v>
      </c>
      <c r="AN152" s="166">
        <f>IF(N152="","",IF('5.手当・賞与配分・洗い替え方式'!$O$4=1,ROUNDUP((N152+$Q152)*$AM$4,-1),ROUNDUP(N152*$AM$4,-1)))</f>
        <v>615750</v>
      </c>
      <c r="AO152" s="369">
        <f t="shared" si="105"/>
        <v>4582530</v>
      </c>
      <c r="AP152" s="77">
        <f t="shared" si="106"/>
        <v>4526840</v>
      </c>
      <c r="AQ152" s="77">
        <f t="shared" si="89"/>
        <v>4471020</v>
      </c>
      <c r="AR152" s="77">
        <f t="shared" si="90"/>
        <v>4415330</v>
      </c>
      <c r="AS152" s="164">
        <f t="shared" si="91"/>
        <v>4359510</v>
      </c>
    </row>
    <row r="153" spans="5:45" ht="18" customHeight="1">
      <c r="E153" s="148" t="str">
        <f t="shared" si="92"/>
        <v>J-4</v>
      </c>
      <c r="F153" s="105">
        <f t="shared" si="79"/>
        <v>7</v>
      </c>
      <c r="G153" s="105">
        <f t="shared" si="80"/>
        <v>7</v>
      </c>
      <c r="H153" s="105" t="str">
        <f t="shared" si="81"/>
        <v>J-4-7</v>
      </c>
      <c r="I153" s="149">
        <v>27</v>
      </c>
      <c r="J153" s="157">
        <f t="shared" si="93"/>
        <v>265200</v>
      </c>
      <c r="K153" s="131">
        <f t="shared" si="94"/>
        <v>262050</v>
      </c>
      <c r="L153" s="131">
        <f>IF($E153="","",INDEX('3.サラリースケール'!$R$5:$BH$38,MATCH($E153,'3.サラリースケール'!$R$5:$R$38,0),MATCH($I153,'3.サラリースケール'!$R$5:$BH$5,0)))</f>
        <v>258900</v>
      </c>
      <c r="M153" s="131">
        <f t="shared" si="95"/>
        <v>255750</v>
      </c>
      <c r="N153" s="368">
        <f t="shared" si="96"/>
        <v>252600</v>
      </c>
      <c r="O153" s="157">
        <f t="shared" si="97"/>
        <v>6300</v>
      </c>
      <c r="P153" s="368">
        <f t="shared" si="82"/>
        <v>3150</v>
      </c>
      <c r="Q153" s="158">
        <f>IF($L153="","",VLOOKUP($E153,'6.モデル年俸表の作成'!$C$7:$F$48,4,0))</f>
        <v>0</v>
      </c>
      <c r="R153" s="159">
        <f>IF($E153="","",IF($G153="","",VLOOKUP($E153,'5.手当・賞与配分・洗い替え方式'!$C$7:$L$48,8,0)))</f>
        <v>0.1</v>
      </c>
      <c r="S153" s="160">
        <f t="shared" si="98"/>
        <v>26520</v>
      </c>
      <c r="T153" s="160">
        <f t="shared" si="99"/>
        <v>26210</v>
      </c>
      <c r="U153" s="160">
        <f t="shared" si="108"/>
        <v>25890</v>
      </c>
      <c r="V153" s="160">
        <f t="shared" si="101"/>
        <v>25580</v>
      </c>
      <c r="W153" s="160">
        <f t="shared" si="102"/>
        <v>25260</v>
      </c>
      <c r="X153" s="164">
        <f t="shared" si="83"/>
        <v>13</v>
      </c>
      <c r="Y153" s="162">
        <f t="shared" si="107"/>
        <v>291720</v>
      </c>
      <c r="Z153" s="161">
        <f t="shared" si="84"/>
        <v>288260</v>
      </c>
      <c r="AA153" s="161">
        <f t="shared" si="85"/>
        <v>284790</v>
      </c>
      <c r="AB153" s="161">
        <f t="shared" si="86"/>
        <v>281330</v>
      </c>
      <c r="AC153" s="163">
        <f t="shared" si="109"/>
        <v>277860</v>
      </c>
      <c r="AD153" s="158">
        <f t="shared" si="104"/>
        <v>3417480</v>
      </c>
      <c r="AE153" s="165">
        <f>IF(J153="","",IF('5.手当・賞与配分・洗い替え方式'!$O$4=1,ROUNDUP((J153+$Q153)*$AH$4,-1),ROUNDUP(J153*$AH$4,-1)))</f>
        <v>530400</v>
      </c>
      <c r="AF153" s="154">
        <f>IF(K153="","",IF('5.手当・賞与配分・洗い替え方式'!$O$4=1,ROUNDUP((K153+$Q153)*$AH$4,-1),ROUNDUP(K153*$AH$4,-1)))</f>
        <v>524100</v>
      </c>
      <c r="AG153" s="154">
        <f>IF(L153="","",IF('5.手当・賞与配分・洗い替え方式'!$O$4=1,ROUNDUP((L153+$Q153)*$AH$4,-1),ROUNDUP(L153*$AH$4,-1)))</f>
        <v>517800</v>
      </c>
      <c r="AH153" s="154">
        <f>IF(M153="","",IF('5.手当・賞与配分・洗い替え方式'!$O$4=1,ROUNDUP((M153+$Q153)*$AH$4,-1),ROUNDUP(M153*$AH$4,-1)))</f>
        <v>511500</v>
      </c>
      <c r="AI153" s="166">
        <f>IF(N153="","",IF('5.手当・賞与配分・洗い替え方式'!$O$4=1,ROUNDUP((N153+$Q153)*$AH$4,-1),ROUNDUP(N153*$AH$4,-1)))</f>
        <v>505200</v>
      </c>
      <c r="AJ153" s="165">
        <f>IF(J153="","",IF('5.手当・賞与配分・洗い替え方式'!$O$4=1,ROUNDUP((J153+$Q153)*$AM$4,-1),ROUNDUP(J153*$AM$4,-1)))</f>
        <v>663000</v>
      </c>
      <c r="AK153" s="154">
        <f>IF(K153="","",IF('5.手当・賞与配分・洗い替え方式'!$O$4=1,ROUNDUP((K153+$Q153)*$AM$4,-1),ROUNDUP(K153*$AM$4,-1)))</f>
        <v>655130</v>
      </c>
      <c r="AL153" s="154">
        <f>IF(L153="","",IF('5.手当・賞与配分・洗い替え方式'!$O$4=1,ROUNDUP((L153+$Q153)*$AM$4,-1),ROUNDUP(L153*$AM$4,-1)))</f>
        <v>647250</v>
      </c>
      <c r="AM153" s="154">
        <f>IF(M153="","",IF('5.手当・賞与配分・洗い替え方式'!$O$4=1,ROUNDUP((M153+$Q153)*$AM$4,-1),ROUNDUP(M153*$AM$4,-1)))</f>
        <v>639380</v>
      </c>
      <c r="AN153" s="166">
        <f>IF(N153="","",IF('5.手当・賞与配分・洗い替え方式'!$O$4=1,ROUNDUP((N153+$Q153)*$AM$4,-1),ROUNDUP(N153*$AM$4,-1)))</f>
        <v>631500</v>
      </c>
      <c r="AO153" s="369">
        <f t="shared" si="105"/>
        <v>4694040</v>
      </c>
      <c r="AP153" s="77">
        <f t="shared" si="106"/>
        <v>4638350</v>
      </c>
      <c r="AQ153" s="77">
        <f t="shared" si="89"/>
        <v>4582530</v>
      </c>
      <c r="AR153" s="77">
        <f t="shared" si="90"/>
        <v>4526840</v>
      </c>
      <c r="AS153" s="164">
        <f t="shared" si="91"/>
        <v>4471020</v>
      </c>
    </row>
    <row r="154" spans="5:45" ht="18" customHeight="1">
      <c r="E154" s="148" t="str">
        <f t="shared" si="92"/>
        <v>J-4</v>
      </c>
      <c r="F154" s="105">
        <f t="shared" si="79"/>
        <v>8</v>
      </c>
      <c r="G154" s="105">
        <f t="shared" si="80"/>
        <v>8</v>
      </c>
      <c r="H154" s="105" t="str">
        <f t="shared" si="81"/>
        <v>J-4-8</v>
      </c>
      <c r="I154" s="149">
        <v>28</v>
      </c>
      <c r="J154" s="157">
        <f t="shared" si="93"/>
        <v>271500</v>
      </c>
      <c r="K154" s="131">
        <f t="shared" si="94"/>
        <v>268350</v>
      </c>
      <c r="L154" s="131">
        <f>IF($E154="","",INDEX('3.サラリースケール'!$R$5:$BH$38,MATCH($E154,'3.サラリースケール'!$R$5:$R$38,0),MATCH($I154,'3.サラリースケール'!$R$5:$BH$5,0)))</f>
        <v>265200</v>
      </c>
      <c r="M154" s="131">
        <f t="shared" si="95"/>
        <v>262050</v>
      </c>
      <c r="N154" s="368">
        <f t="shared" si="96"/>
        <v>258900</v>
      </c>
      <c r="O154" s="157">
        <f t="shared" si="97"/>
        <v>6300</v>
      </c>
      <c r="P154" s="368">
        <f t="shared" si="82"/>
        <v>3150</v>
      </c>
      <c r="Q154" s="158">
        <f>IF($L154="","",VLOOKUP($E154,'6.モデル年俸表の作成'!$C$7:$F$48,4,0))</f>
        <v>0</v>
      </c>
      <c r="R154" s="159">
        <f>IF($E154="","",IF($G154="","",VLOOKUP($E154,'5.手当・賞与配分・洗い替え方式'!$C$7:$L$48,8,0)))</f>
        <v>0.1</v>
      </c>
      <c r="S154" s="160">
        <f t="shared" si="98"/>
        <v>27150</v>
      </c>
      <c r="T154" s="160">
        <f t="shared" si="99"/>
        <v>26840</v>
      </c>
      <c r="U154" s="160">
        <f t="shared" si="108"/>
        <v>26520</v>
      </c>
      <c r="V154" s="160">
        <f t="shared" si="101"/>
        <v>26210</v>
      </c>
      <c r="W154" s="160">
        <f t="shared" si="102"/>
        <v>25890</v>
      </c>
      <c r="X154" s="164">
        <f t="shared" si="83"/>
        <v>13</v>
      </c>
      <c r="Y154" s="162">
        <f t="shared" si="107"/>
        <v>298650</v>
      </c>
      <c r="Z154" s="161">
        <f t="shared" si="84"/>
        <v>295190</v>
      </c>
      <c r="AA154" s="161">
        <f t="shared" si="85"/>
        <v>291720</v>
      </c>
      <c r="AB154" s="161">
        <f t="shared" si="86"/>
        <v>288260</v>
      </c>
      <c r="AC154" s="163">
        <f t="shared" si="109"/>
        <v>284790</v>
      </c>
      <c r="AD154" s="158">
        <f t="shared" si="104"/>
        <v>3500640</v>
      </c>
      <c r="AE154" s="165">
        <f>IF(J154="","",IF('5.手当・賞与配分・洗い替え方式'!$O$4=1,ROUNDUP((J154+$Q154)*$AH$4,-1),ROUNDUP(J154*$AH$4,-1)))</f>
        <v>543000</v>
      </c>
      <c r="AF154" s="154">
        <f>IF(K154="","",IF('5.手当・賞与配分・洗い替え方式'!$O$4=1,ROUNDUP((K154+$Q154)*$AH$4,-1),ROUNDUP(K154*$AH$4,-1)))</f>
        <v>536700</v>
      </c>
      <c r="AG154" s="154">
        <f>IF(L154="","",IF('5.手当・賞与配分・洗い替え方式'!$O$4=1,ROUNDUP((L154+$Q154)*$AH$4,-1),ROUNDUP(L154*$AH$4,-1)))</f>
        <v>530400</v>
      </c>
      <c r="AH154" s="154">
        <f>IF(M154="","",IF('5.手当・賞与配分・洗い替え方式'!$O$4=1,ROUNDUP((M154+$Q154)*$AH$4,-1),ROUNDUP(M154*$AH$4,-1)))</f>
        <v>524100</v>
      </c>
      <c r="AI154" s="166">
        <f>IF(N154="","",IF('5.手当・賞与配分・洗い替え方式'!$O$4=1,ROUNDUP((N154+$Q154)*$AH$4,-1),ROUNDUP(N154*$AH$4,-1)))</f>
        <v>517800</v>
      </c>
      <c r="AJ154" s="165">
        <f>IF(J154="","",IF('5.手当・賞与配分・洗い替え方式'!$O$4=1,ROUNDUP((J154+$Q154)*$AM$4,-1),ROUNDUP(J154*$AM$4,-1)))</f>
        <v>678750</v>
      </c>
      <c r="AK154" s="154">
        <f>IF(K154="","",IF('5.手当・賞与配分・洗い替え方式'!$O$4=1,ROUNDUP((K154+$Q154)*$AM$4,-1),ROUNDUP(K154*$AM$4,-1)))</f>
        <v>670880</v>
      </c>
      <c r="AL154" s="154">
        <f>IF(L154="","",IF('5.手当・賞与配分・洗い替え方式'!$O$4=1,ROUNDUP((L154+$Q154)*$AM$4,-1),ROUNDUP(L154*$AM$4,-1)))</f>
        <v>663000</v>
      </c>
      <c r="AM154" s="154">
        <f>IF(M154="","",IF('5.手当・賞与配分・洗い替え方式'!$O$4=1,ROUNDUP((M154+$Q154)*$AM$4,-1),ROUNDUP(M154*$AM$4,-1)))</f>
        <v>655130</v>
      </c>
      <c r="AN154" s="166">
        <f>IF(N154="","",IF('5.手当・賞与配分・洗い替え方式'!$O$4=1,ROUNDUP((N154+$Q154)*$AM$4,-1),ROUNDUP(N154*$AM$4,-1)))</f>
        <v>647250</v>
      </c>
      <c r="AO154" s="369">
        <f t="shared" si="105"/>
        <v>4805550</v>
      </c>
      <c r="AP154" s="77">
        <f t="shared" si="106"/>
        <v>4749860</v>
      </c>
      <c r="AQ154" s="77">
        <f t="shared" si="89"/>
        <v>4694040</v>
      </c>
      <c r="AR154" s="77">
        <f t="shared" si="90"/>
        <v>4638350</v>
      </c>
      <c r="AS154" s="164">
        <f t="shared" si="91"/>
        <v>4582530</v>
      </c>
    </row>
    <row r="155" spans="5:45" ht="18" customHeight="1">
      <c r="E155" s="148" t="str">
        <f t="shared" si="92"/>
        <v>J-4</v>
      </c>
      <c r="F155" s="105">
        <f t="shared" si="79"/>
        <v>9</v>
      </c>
      <c r="G155" s="105">
        <f t="shared" si="80"/>
        <v>9</v>
      </c>
      <c r="H155" s="105" t="str">
        <f t="shared" si="81"/>
        <v>J-4-9</v>
      </c>
      <c r="I155" s="149">
        <v>29</v>
      </c>
      <c r="J155" s="157">
        <f t="shared" si="93"/>
        <v>277800</v>
      </c>
      <c r="K155" s="131">
        <f t="shared" si="94"/>
        <v>274650</v>
      </c>
      <c r="L155" s="131">
        <f>IF($E155="","",INDEX('3.サラリースケール'!$R$5:$BH$38,MATCH($E155,'3.サラリースケール'!$R$5:$R$38,0),MATCH($I155,'3.サラリースケール'!$R$5:$BH$5,0)))</f>
        <v>271500</v>
      </c>
      <c r="M155" s="131">
        <f t="shared" si="95"/>
        <v>268350</v>
      </c>
      <c r="N155" s="368">
        <f t="shared" si="96"/>
        <v>265200</v>
      </c>
      <c r="O155" s="157">
        <f t="shared" si="97"/>
        <v>6300</v>
      </c>
      <c r="P155" s="368">
        <f t="shared" si="82"/>
        <v>3150</v>
      </c>
      <c r="Q155" s="158">
        <f>IF($L155="","",VLOOKUP($E155,'6.モデル年俸表の作成'!$C$7:$F$48,4,0))</f>
        <v>0</v>
      </c>
      <c r="R155" s="159">
        <f>IF($E155="","",IF($G155="","",VLOOKUP($E155,'5.手当・賞与配分・洗い替え方式'!$C$7:$L$48,8,0)))</f>
        <v>0.1</v>
      </c>
      <c r="S155" s="160">
        <f t="shared" si="98"/>
        <v>27780</v>
      </c>
      <c r="T155" s="160">
        <f t="shared" si="99"/>
        <v>27470</v>
      </c>
      <c r="U155" s="160">
        <f t="shared" si="108"/>
        <v>27150</v>
      </c>
      <c r="V155" s="160">
        <f t="shared" si="101"/>
        <v>26840</v>
      </c>
      <c r="W155" s="160">
        <f t="shared" si="102"/>
        <v>26520</v>
      </c>
      <c r="X155" s="164">
        <f t="shared" si="83"/>
        <v>13</v>
      </c>
      <c r="Y155" s="162">
        <f t="shared" si="107"/>
        <v>305580</v>
      </c>
      <c r="Z155" s="161">
        <f t="shared" si="84"/>
        <v>302120</v>
      </c>
      <c r="AA155" s="161">
        <f t="shared" si="85"/>
        <v>298650</v>
      </c>
      <c r="AB155" s="161">
        <f t="shared" si="86"/>
        <v>295190</v>
      </c>
      <c r="AC155" s="163">
        <f t="shared" si="109"/>
        <v>291720</v>
      </c>
      <c r="AD155" s="158">
        <f t="shared" si="104"/>
        <v>3583800</v>
      </c>
      <c r="AE155" s="165">
        <f>IF(J155="","",IF('5.手当・賞与配分・洗い替え方式'!$O$4=1,ROUNDUP((J155+$Q155)*$AH$4,-1),ROUNDUP(J155*$AH$4,-1)))</f>
        <v>555600</v>
      </c>
      <c r="AF155" s="154">
        <f>IF(K155="","",IF('5.手当・賞与配分・洗い替え方式'!$O$4=1,ROUNDUP((K155+$Q155)*$AH$4,-1),ROUNDUP(K155*$AH$4,-1)))</f>
        <v>549300</v>
      </c>
      <c r="AG155" s="154">
        <f>IF(L155="","",IF('5.手当・賞与配分・洗い替え方式'!$O$4=1,ROUNDUP((L155+$Q155)*$AH$4,-1),ROUNDUP(L155*$AH$4,-1)))</f>
        <v>543000</v>
      </c>
      <c r="AH155" s="154">
        <f>IF(M155="","",IF('5.手当・賞与配分・洗い替え方式'!$O$4=1,ROUNDUP((M155+$Q155)*$AH$4,-1),ROUNDUP(M155*$AH$4,-1)))</f>
        <v>536700</v>
      </c>
      <c r="AI155" s="166">
        <f>IF(N155="","",IF('5.手当・賞与配分・洗い替え方式'!$O$4=1,ROUNDUP((N155+$Q155)*$AH$4,-1),ROUNDUP(N155*$AH$4,-1)))</f>
        <v>530400</v>
      </c>
      <c r="AJ155" s="165">
        <f>IF(J155="","",IF('5.手当・賞与配分・洗い替え方式'!$O$4=1,ROUNDUP((J155+$Q155)*$AM$4,-1),ROUNDUP(J155*$AM$4,-1)))</f>
        <v>694500</v>
      </c>
      <c r="AK155" s="154">
        <f>IF(K155="","",IF('5.手当・賞与配分・洗い替え方式'!$O$4=1,ROUNDUP((K155+$Q155)*$AM$4,-1),ROUNDUP(K155*$AM$4,-1)))</f>
        <v>686630</v>
      </c>
      <c r="AL155" s="154">
        <f>IF(L155="","",IF('5.手当・賞与配分・洗い替え方式'!$O$4=1,ROUNDUP((L155+$Q155)*$AM$4,-1),ROUNDUP(L155*$AM$4,-1)))</f>
        <v>678750</v>
      </c>
      <c r="AM155" s="154">
        <f>IF(M155="","",IF('5.手当・賞与配分・洗い替え方式'!$O$4=1,ROUNDUP((M155+$Q155)*$AM$4,-1),ROUNDUP(M155*$AM$4,-1)))</f>
        <v>670880</v>
      </c>
      <c r="AN155" s="166">
        <f>IF(N155="","",IF('5.手当・賞与配分・洗い替え方式'!$O$4=1,ROUNDUP((N155+$Q155)*$AM$4,-1),ROUNDUP(N155*$AM$4,-1)))</f>
        <v>663000</v>
      </c>
      <c r="AO155" s="369">
        <f t="shared" si="105"/>
        <v>4917060</v>
      </c>
      <c r="AP155" s="77">
        <f t="shared" si="106"/>
        <v>4861370</v>
      </c>
      <c r="AQ155" s="77">
        <f t="shared" si="89"/>
        <v>4805550</v>
      </c>
      <c r="AR155" s="77">
        <f t="shared" si="90"/>
        <v>4749860</v>
      </c>
      <c r="AS155" s="164">
        <f t="shared" si="91"/>
        <v>4694040</v>
      </c>
    </row>
    <row r="156" spans="5:45" ht="18" customHeight="1">
      <c r="E156" s="148" t="str">
        <f t="shared" si="92"/>
        <v>J-4</v>
      </c>
      <c r="F156" s="105">
        <f t="shared" si="79"/>
        <v>10</v>
      </c>
      <c r="G156" s="105">
        <f t="shared" si="80"/>
        <v>10</v>
      </c>
      <c r="H156" s="105" t="str">
        <f t="shared" si="81"/>
        <v>J-4-10</v>
      </c>
      <c r="I156" s="149">
        <v>30</v>
      </c>
      <c r="J156" s="157">
        <f t="shared" si="93"/>
        <v>284100</v>
      </c>
      <c r="K156" s="131">
        <f t="shared" si="94"/>
        <v>280950</v>
      </c>
      <c r="L156" s="131">
        <f>IF($E156="","",INDEX('3.サラリースケール'!$R$5:$BH$38,MATCH($E156,'3.サラリースケール'!$R$5:$R$38,0),MATCH($I156,'3.サラリースケール'!$R$5:$BH$5,0)))</f>
        <v>277800</v>
      </c>
      <c r="M156" s="131">
        <f t="shared" si="95"/>
        <v>274650</v>
      </c>
      <c r="N156" s="368">
        <f t="shared" si="96"/>
        <v>271500</v>
      </c>
      <c r="O156" s="157">
        <f t="shared" si="97"/>
        <v>6300</v>
      </c>
      <c r="P156" s="368">
        <f t="shared" si="82"/>
        <v>3150</v>
      </c>
      <c r="Q156" s="158">
        <f>IF($L156="","",VLOOKUP($E156,'6.モデル年俸表の作成'!$C$7:$F$48,4,0))</f>
        <v>0</v>
      </c>
      <c r="R156" s="159">
        <f>IF($E156="","",IF($G156="","",VLOOKUP($E156,'5.手当・賞与配分・洗い替え方式'!$C$7:$L$48,8,0)))</f>
        <v>0.1</v>
      </c>
      <c r="S156" s="160">
        <f t="shared" si="98"/>
        <v>28410</v>
      </c>
      <c r="T156" s="160">
        <f t="shared" si="99"/>
        <v>28100</v>
      </c>
      <c r="U156" s="160">
        <f t="shared" si="108"/>
        <v>27780</v>
      </c>
      <c r="V156" s="160">
        <f t="shared" si="101"/>
        <v>27470</v>
      </c>
      <c r="W156" s="160">
        <f t="shared" si="102"/>
        <v>27150</v>
      </c>
      <c r="X156" s="164">
        <f t="shared" si="83"/>
        <v>13</v>
      </c>
      <c r="Y156" s="162">
        <f t="shared" si="107"/>
        <v>312510</v>
      </c>
      <c r="Z156" s="161">
        <f t="shared" si="84"/>
        <v>309050</v>
      </c>
      <c r="AA156" s="161">
        <f t="shared" si="85"/>
        <v>305580</v>
      </c>
      <c r="AB156" s="161">
        <f t="shared" si="86"/>
        <v>302120</v>
      </c>
      <c r="AC156" s="163">
        <f t="shared" si="109"/>
        <v>298650</v>
      </c>
      <c r="AD156" s="158">
        <f t="shared" si="104"/>
        <v>3666960</v>
      </c>
      <c r="AE156" s="165">
        <f>IF(J156="","",IF('5.手当・賞与配分・洗い替え方式'!$O$4=1,ROUNDUP((J156+$Q156)*$AH$4,-1),ROUNDUP(J156*$AH$4,-1)))</f>
        <v>568200</v>
      </c>
      <c r="AF156" s="154">
        <f>IF(K156="","",IF('5.手当・賞与配分・洗い替え方式'!$O$4=1,ROUNDUP((K156+$Q156)*$AH$4,-1),ROUNDUP(K156*$AH$4,-1)))</f>
        <v>561900</v>
      </c>
      <c r="AG156" s="154">
        <f>IF(L156="","",IF('5.手当・賞与配分・洗い替え方式'!$O$4=1,ROUNDUP((L156+$Q156)*$AH$4,-1),ROUNDUP(L156*$AH$4,-1)))</f>
        <v>555600</v>
      </c>
      <c r="AH156" s="154">
        <f>IF(M156="","",IF('5.手当・賞与配分・洗い替え方式'!$O$4=1,ROUNDUP((M156+$Q156)*$AH$4,-1),ROUNDUP(M156*$AH$4,-1)))</f>
        <v>549300</v>
      </c>
      <c r="AI156" s="166">
        <f>IF(N156="","",IF('5.手当・賞与配分・洗い替え方式'!$O$4=1,ROUNDUP((N156+$Q156)*$AH$4,-1),ROUNDUP(N156*$AH$4,-1)))</f>
        <v>543000</v>
      </c>
      <c r="AJ156" s="165">
        <f>IF(J156="","",IF('5.手当・賞与配分・洗い替え方式'!$O$4=1,ROUNDUP((J156+$Q156)*$AM$4,-1),ROUNDUP(J156*$AM$4,-1)))</f>
        <v>710250</v>
      </c>
      <c r="AK156" s="154">
        <f>IF(K156="","",IF('5.手当・賞与配分・洗い替え方式'!$O$4=1,ROUNDUP((K156+$Q156)*$AM$4,-1),ROUNDUP(K156*$AM$4,-1)))</f>
        <v>702380</v>
      </c>
      <c r="AL156" s="154">
        <f>IF(L156="","",IF('5.手当・賞与配分・洗い替え方式'!$O$4=1,ROUNDUP((L156+$Q156)*$AM$4,-1),ROUNDUP(L156*$AM$4,-1)))</f>
        <v>694500</v>
      </c>
      <c r="AM156" s="154">
        <f>IF(M156="","",IF('5.手当・賞与配分・洗い替え方式'!$O$4=1,ROUNDUP((M156+$Q156)*$AM$4,-1),ROUNDUP(M156*$AM$4,-1)))</f>
        <v>686630</v>
      </c>
      <c r="AN156" s="166">
        <f>IF(N156="","",IF('5.手当・賞与配分・洗い替え方式'!$O$4=1,ROUNDUP((N156+$Q156)*$AM$4,-1),ROUNDUP(N156*$AM$4,-1)))</f>
        <v>678750</v>
      </c>
      <c r="AO156" s="369">
        <f t="shared" si="105"/>
        <v>5028570</v>
      </c>
      <c r="AP156" s="77">
        <f t="shared" si="106"/>
        <v>4972880</v>
      </c>
      <c r="AQ156" s="77">
        <f t="shared" si="89"/>
        <v>4917060</v>
      </c>
      <c r="AR156" s="77">
        <f t="shared" si="90"/>
        <v>4861370</v>
      </c>
      <c r="AS156" s="164">
        <f t="shared" si="91"/>
        <v>4805550</v>
      </c>
    </row>
    <row r="157" spans="5:45" ht="18" customHeight="1">
      <c r="E157" s="148" t="str">
        <f t="shared" si="92"/>
        <v>J-4</v>
      </c>
      <c r="F157" s="105">
        <f t="shared" si="79"/>
        <v>11</v>
      </c>
      <c r="G157" s="105">
        <f t="shared" si="80"/>
        <v>11</v>
      </c>
      <c r="H157" s="105" t="str">
        <f t="shared" si="81"/>
        <v>J-4-11</v>
      </c>
      <c r="I157" s="149">
        <v>31</v>
      </c>
      <c r="J157" s="157">
        <f t="shared" si="93"/>
        <v>290400</v>
      </c>
      <c r="K157" s="131">
        <f t="shared" si="94"/>
        <v>287250</v>
      </c>
      <c r="L157" s="131">
        <f>IF($E157="","",INDEX('3.サラリースケール'!$R$5:$BH$38,MATCH($E157,'3.サラリースケール'!$R$5:$R$38,0),MATCH($I157,'3.サラリースケール'!$R$5:$BH$5,0)))</f>
        <v>284100</v>
      </c>
      <c r="M157" s="131">
        <f t="shared" si="95"/>
        <v>280950</v>
      </c>
      <c r="N157" s="368">
        <f t="shared" si="96"/>
        <v>277800</v>
      </c>
      <c r="O157" s="157">
        <f t="shared" si="97"/>
        <v>6300</v>
      </c>
      <c r="P157" s="368">
        <f t="shared" si="82"/>
        <v>3150</v>
      </c>
      <c r="Q157" s="158">
        <f>IF($L157="","",VLOOKUP($E157,'6.モデル年俸表の作成'!$C$7:$F$48,4,0))</f>
        <v>0</v>
      </c>
      <c r="R157" s="159">
        <f>IF($E157="","",IF($G157="","",VLOOKUP($E157,'5.手当・賞与配分・洗い替え方式'!$C$7:$L$48,8,0)))</f>
        <v>0.1</v>
      </c>
      <c r="S157" s="160">
        <f t="shared" si="98"/>
        <v>29040</v>
      </c>
      <c r="T157" s="160">
        <f t="shared" si="99"/>
        <v>28730</v>
      </c>
      <c r="U157" s="160">
        <f t="shared" si="108"/>
        <v>28410</v>
      </c>
      <c r="V157" s="160">
        <f t="shared" si="101"/>
        <v>28100</v>
      </c>
      <c r="W157" s="160">
        <f t="shared" si="102"/>
        <v>27780</v>
      </c>
      <c r="X157" s="164">
        <f t="shared" si="83"/>
        <v>13</v>
      </c>
      <c r="Y157" s="162">
        <f t="shared" si="107"/>
        <v>319440</v>
      </c>
      <c r="Z157" s="161">
        <f t="shared" si="84"/>
        <v>315980</v>
      </c>
      <c r="AA157" s="161">
        <f t="shared" si="85"/>
        <v>312510</v>
      </c>
      <c r="AB157" s="161">
        <f t="shared" si="86"/>
        <v>309050</v>
      </c>
      <c r="AC157" s="163">
        <f t="shared" si="109"/>
        <v>305580</v>
      </c>
      <c r="AD157" s="158">
        <f t="shared" si="104"/>
        <v>3750120</v>
      </c>
      <c r="AE157" s="165">
        <f>IF(J157="","",IF('5.手当・賞与配分・洗い替え方式'!$O$4=1,ROUNDUP((J157+$Q157)*$AH$4,-1),ROUNDUP(J157*$AH$4,-1)))</f>
        <v>580800</v>
      </c>
      <c r="AF157" s="154">
        <f>IF(K157="","",IF('5.手当・賞与配分・洗い替え方式'!$O$4=1,ROUNDUP((K157+$Q157)*$AH$4,-1),ROUNDUP(K157*$AH$4,-1)))</f>
        <v>574500</v>
      </c>
      <c r="AG157" s="154">
        <f>IF(L157="","",IF('5.手当・賞与配分・洗い替え方式'!$O$4=1,ROUNDUP((L157+$Q157)*$AH$4,-1),ROUNDUP(L157*$AH$4,-1)))</f>
        <v>568200</v>
      </c>
      <c r="AH157" s="154">
        <f>IF(M157="","",IF('5.手当・賞与配分・洗い替え方式'!$O$4=1,ROUNDUP((M157+$Q157)*$AH$4,-1),ROUNDUP(M157*$AH$4,-1)))</f>
        <v>561900</v>
      </c>
      <c r="AI157" s="166">
        <f>IF(N157="","",IF('5.手当・賞与配分・洗い替え方式'!$O$4=1,ROUNDUP((N157+$Q157)*$AH$4,-1),ROUNDUP(N157*$AH$4,-1)))</f>
        <v>555600</v>
      </c>
      <c r="AJ157" s="165">
        <f>IF(J157="","",IF('5.手当・賞与配分・洗い替え方式'!$O$4=1,ROUNDUP((J157+$Q157)*$AM$4,-1),ROUNDUP(J157*$AM$4,-1)))</f>
        <v>726000</v>
      </c>
      <c r="AK157" s="154">
        <f>IF(K157="","",IF('5.手当・賞与配分・洗い替え方式'!$O$4=1,ROUNDUP((K157+$Q157)*$AM$4,-1),ROUNDUP(K157*$AM$4,-1)))</f>
        <v>718130</v>
      </c>
      <c r="AL157" s="154">
        <f>IF(L157="","",IF('5.手当・賞与配分・洗い替え方式'!$O$4=1,ROUNDUP((L157+$Q157)*$AM$4,-1),ROUNDUP(L157*$AM$4,-1)))</f>
        <v>710250</v>
      </c>
      <c r="AM157" s="154">
        <f>IF(M157="","",IF('5.手当・賞与配分・洗い替え方式'!$O$4=1,ROUNDUP((M157+$Q157)*$AM$4,-1),ROUNDUP(M157*$AM$4,-1)))</f>
        <v>702380</v>
      </c>
      <c r="AN157" s="166">
        <f>IF(N157="","",IF('5.手当・賞与配分・洗い替え方式'!$O$4=1,ROUNDUP((N157+$Q157)*$AM$4,-1),ROUNDUP(N157*$AM$4,-1)))</f>
        <v>694500</v>
      </c>
      <c r="AO157" s="369">
        <f t="shared" si="105"/>
        <v>5140080</v>
      </c>
      <c r="AP157" s="77">
        <f t="shared" si="106"/>
        <v>5084390</v>
      </c>
      <c r="AQ157" s="77">
        <f t="shared" si="89"/>
        <v>5028570</v>
      </c>
      <c r="AR157" s="77">
        <f t="shared" si="90"/>
        <v>4972880</v>
      </c>
      <c r="AS157" s="164">
        <f t="shared" si="91"/>
        <v>4917060</v>
      </c>
    </row>
    <row r="158" spans="5:45" ht="18" customHeight="1">
      <c r="E158" s="148" t="str">
        <f t="shared" si="92"/>
        <v>J-4</v>
      </c>
      <c r="F158" s="105">
        <f t="shared" si="79"/>
        <v>12</v>
      </c>
      <c r="G158" s="105">
        <f t="shared" si="80"/>
        <v>12</v>
      </c>
      <c r="H158" s="105" t="str">
        <f t="shared" si="81"/>
        <v>J-4-12</v>
      </c>
      <c r="I158" s="149">
        <v>32</v>
      </c>
      <c r="J158" s="157">
        <f t="shared" si="93"/>
        <v>296700</v>
      </c>
      <c r="K158" s="131">
        <f t="shared" si="94"/>
        <v>293550</v>
      </c>
      <c r="L158" s="131">
        <f>IF($E158="","",INDEX('3.サラリースケール'!$R$5:$BH$38,MATCH($E158,'3.サラリースケール'!$R$5:$R$38,0),MATCH($I158,'3.サラリースケール'!$R$5:$BH$5,0)))</f>
        <v>290400</v>
      </c>
      <c r="M158" s="131">
        <f t="shared" si="95"/>
        <v>287250</v>
      </c>
      <c r="N158" s="368">
        <f t="shared" si="96"/>
        <v>284100</v>
      </c>
      <c r="O158" s="157">
        <f t="shared" si="97"/>
        <v>6300</v>
      </c>
      <c r="P158" s="368">
        <f t="shared" si="82"/>
        <v>3150</v>
      </c>
      <c r="Q158" s="158">
        <f>IF($L158="","",VLOOKUP($E158,'6.モデル年俸表の作成'!$C$7:$F$48,4,0))</f>
        <v>0</v>
      </c>
      <c r="R158" s="159">
        <f>IF($E158="","",IF($G158="","",VLOOKUP($E158,'5.手当・賞与配分・洗い替え方式'!$C$7:$L$48,8,0)))</f>
        <v>0.1</v>
      </c>
      <c r="S158" s="160">
        <f t="shared" si="98"/>
        <v>29670</v>
      </c>
      <c r="T158" s="160">
        <f t="shared" si="99"/>
        <v>29360</v>
      </c>
      <c r="U158" s="160">
        <f t="shared" si="108"/>
        <v>29040</v>
      </c>
      <c r="V158" s="160">
        <f t="shared" si="101"/>
        <v>28730</v>
      </c>
      <c r="W158" s="160">
        <f t="shared" si="102"/>
        <v>28410</v>
      </c>
      <c r="X158" s="164">
        <f t="shared" si="83"/>
        <v>13</v>
      </c>
      <c r="Y158" s="162">
        <f t="shared" si="107"/>
        <v>326370</v>
      </c>
      <c r="Z158" s="161">
        <f t="shared" si="84"/>
        <v>322910</v>
      </c>
      <c r="AA158" s="161">
        <f t="shared" si="85"/>
        <v>319440</v>
      </c>
      <c r="AB158" s="161">
        <f t="shared" si="86"/>
        <v>315980</v>
      </c>
      <c r="AC158" s="163">
        <f t="shared" si="109"/>
        <v>312510</v>
      </c>
      <c r="AD158" s="158">
        <f t="shared" si="104"/>
        <v>3833280</v>
      </c>
      <c r="AE158" s="165">
        <f>IF(J158="","",IF('5.手当・賞与配分・洗い替え方式'!$O$4=1,ROUNDUP((J158+$Q158)*$AH$4,-1),ROUNDUP(J158*$AH$4,-1)))</f>
        <v>593400</v>
      </c>
      <c r="AF158" s="154">
        <f>IF(K158="","",IF('5.手当・賞与配分・洗い替え方式'!$O$4=1,ROUNDUP((K158+$Q158)*$AH$4,-1),ROUNDUP(K158*$AH$4,-1)))</f>
        <v>587100</v>
      </c>
      <c r="AG158" s="154">
        <f>IF(L158="","",IF('5.手当・賞与配分・洗い替え方式'!$O$4=1,ROUNDUP((L158+$Q158)*$AH$4,-1),ROUNDUP(L158*$AH$4,-1)))</f>
        <v>580800</v>
      </c>
      <c r="AH158" s="154">
        <f>IF(M158="","",IF('5.手当・賞与配分・洗い替え方式'!$O$4=1,ROUNDUP((M158+$Q158)*$AH$4,-1),ROUNDUP(M158*$AH$4,-1)))</f>
        <v>574500</v>
      </c>
      <c r="AI158" s="166">
        <f>IF(N158="","",IF('5.手当・賞与配分・洗い替え方式'!$O$4=1,ROUNDUP((N158+$Q158)*$AH$4,-1),ROUNDUP(N158*$AH$4,-1)))</f>
        <v>568200</v>
      </c>
      <c r="AJ158" s="165">
        <f>IF(J158="","",IF('5.手当・賞与配分・洗い替え方式'!$O$4=1,ROUNDUP((J158+$Q158)*$AM$4,-1),ROUNDUP(J158*$AM$4,-1)))</f>
        <v>741750</v>
      </c>
      <c r="AK158" s="154">
        <f>IF(K158="","",IF('5.手当・賞与配分・洗い替え方式'!$O$4=1,ROUNDUP((K158+$Q158)*$AM$4,-1),ROUNDUP(K158*$AM$4,-1)))</f>
        <v>733880</v>
      </c>
      <c r="AL158" s="154">
        <f>IF(L158="","",IF('5.手当・賞与配分・洗い替え方式'!$O$4=1,ROUNDUP((L158+$Q158)*$AM$4,-1),ROUNDUP(L158*$AM$4,-1)))</f>
        <v>726000</v>
      </c>
      <c r="AM158" s="154">
        <f>IF(M158="","",IF('5.手当・賞与配分・洗い替え方式'!$O$4=1,ROUNDUP((M158+$Q158)*$AM$4,-1),ROUNDUP(M158*$AM$4,-1)))</f>
        <v>718130</v>
      </c>
      <c r="AN158" s="166">
        <f>IF(N158="","",IF('5.手当・賞与配分・洗い替え方式'!$O$4=1,ROUNDUP((N158+$Q158)*$AM$4,-1),ROUNDUP(N158*$AM$4,-1)))</f>
        <v>710250</v>
      </c>
      <c r="AO158" s="369">
        <f t="shared" si="105"/>
        <v>5251590</v>
      </c>
      <c r="AP158" s="77">
        <f t="shared" si="106"/>
        <v>5195900</v>
      </c>
      <c r="AQ158" s="77">
        <f t="shared" si="89"/>
        <v>5140080</v>
      </c>
      <c r="AR158" s="77">
        <f t="shared" si="90"/>
        <v>5084390</v>
      </c>
      <c r="AS158" s="164">
        <f t="shared" si="91"/>
        <v>5028570</v>
      </c>
    </row>
    <row r="159" spans="5:45" ht="18" customHeight="1">
      <c r="E159" s="148" t="str">
        <f t="shared" si="92"/>
        <v>J-4</v>
      </c>
      <c r="F159" s="105">
        <f t="shared" si="79"/>
        <v>13</v>
      </c>
      <c r="G159" s="105">
        <f t="shared" si="80"/>
        <v>13</v>
      </c>
      <c r="H159" s="105" t="str">
        <f t="shared" si="81"/>
        <v>J-4-13</v>
      </c>
      <c r="I159" s="149">
        <v>33</v>
      </c>
      <c r="J159" s="157">
        <f t="shared" si="93"/>
        <v>303000</v>
      </c>
      <c r="K159" s="131">
        <f t="shared" si="94"/>
        <v>299850</v>
      </c>
      <c r="L159" s="131">
        <f>IF($E159="","",INDEX('3.サラリースケール'!$R$5:$BH$38,MATCH($E159,'3.サラリースケール'!$R$5:$R$38,0),MATCH($I159,'3.サラリースケール'!$R$5:$BH$5,0)))</f>
        <v>296700</v>
      </c>
      <c r="M159" s="131">
        <f t="shared" si="95"/>
        <v>293550</v>
      </c>
      <c r="N159" s="368">
        <f t="shared" si="96"/>
        <v>290400</v>
      </c>
      <c r="O159" s="157">
        <f t="shared" si="97"/>
        <v>6300</v>
      </c>
      <c r="P159" s="368">
        <f t="shared" si="82"/>
        <v>3150</v>
      </c>
      <c r="Q159" s="158">
        <f>IF($L159="","",VLOOKUP($E159,'6.モデル年俸表の作成'!$C$7:$F$48,4,0))</f>
        <v>0</v>
      </c>
      <c r="R159" s="159">
        <f>IF($E159="","",IF($G159="","",VLOOKUP($E159,'5.手当・賞与配分・洗い替え方式'!$C$7:$L$48,8,0)))</f>
        <v>0.1</v>
      </c>
      <c r="S159" s="160">
        <f t="shared" si="98"/>
        <v>30300</v>
      </c>
      <c r="T159" s="160">
        <f t="shared" si="99"/>
        <v>29990</v>
      </c>
      <c r="U159" s="160">
        <f t="shared" si="108"/>
        <v>29670</v>
      </c>
      <c r="V159" s="160">
        <f t="shared" si="101"/>
        <v>29360</v>
      </c>
      <c r="W159" s="160">
        <f t="shared" si="102"/>
        <v>29040</v>
      </c>
      <c r="X159" s="164">
        <f t="shared" si="83"/>
        <v>13</v>
      </c>
      <c r="Y159" s="162">
        <f t="shared" si="107"/>
        <v>333300</v>
      </c>
      <c r="Z159" s="161">
        <f t="shared" si="84"/>
        <v>329840</v>
      </c>
      <c r="AA159" s="161">
        <f t="shared" si="85"/>
        <v>326370</v>
      </c>
      <c r="AB159" s="161">
        <f t="shared" si="86"/>
        <v>322910</v>
      </c>
      <c r="AC159" s="163">
        <f t="shared" si="109"/>
        <v>319440</v>
      </c>
      <c r="AD159" s="158">
        <f t="shared" si="104"/>
        <v>3916440</v>
      </c>
      <c r="AE159" s="165">
        <f>IF(J159="","",IF('5.手当・賞与配分・洗い替え方式'!$O$4=1,ROUNDUP((J159+$Q159)*$AH$4,-1),ROUNDUP(J159*$AH$4,-1)))</f>
        <v>606000</v>
      </c>
      <c r="AF159" s="154">
        <f>IF(K159="","",IF('5.手当・賞与配分・洗い替え方式'!$O$4=1,ROUNDUP((K159+$Q159)*$AH$4,-1),ROUNDUP(K159*$AH$4,-1)))</f>
        <v>599700</v>
      </c>
      <c r="AG159" s="154">
        <f>IF(L159="","",IF('5.手当・賞与配分・洗い替え方式'!$O$4=1,ROUNDUP((L159+$Q159)*$AH$4,-1),ROUNDUP(L159*$AH$4,-1)))</f>
        <v>593400</v>
      </c>
      <c r="AH159" s="154">
        <f>IF(M159="","",IF('5.手当・賞与配分・洗い替え方式'!$O$4=1,ROUNDUP((M159+$Q159)*$AH$4,-1),ROUNDUP(M159*$AH$4,-1)))</f>
        <v>587100</v>
      </c>
      <c r="AI159" s="166">
        <f>IF(N159="","",IF('5.手当・賞与配分・洗い替え方式'!$O$4=1,ROUNDUP((N159+$Q159)*$AH$4,-1),ROUNDUP(N159*$AH$4,-1)))</f>
        <v>580800</v>
      </c>
      <c r="AJ159" s="165">
        <f>IF(J159="","",IF('5.手当・賞与配分・洗い替え方式'!$O$4=1,ROUNDUP((J159+$Q159)*$AM$4,-1),ROUNDUP(J159*$AM$4,-1)))</f>
        <v>757500</v>
      </c>
      <c r="AK159" s="154">
        <f>IF(K159="","",IF('5.手当・賞与配分・洗い替え方式'!$O$4=1,ROUNDUP((K159+$Q159)*$AM$4,-1),ROUNDUP(K159*$AM$4,-1)))</f>
        <v>749630</v>
      </c>
      <c r="AL159" s="154">
        <f>IF(L159="","",IF('5.手当・賞与配分・洗い替え方式'!$O$4=1,ROUNDUP((L159+$Q159)*$AM$4,-1),ROUNDUP(L159*$AM$4,-1)))</f>
        <v>741750</v>
      </c>
      <c r="AM159" s="154">
        <f>IF(M159="","",IF('5.手当・賞与配分・洗い替え方式'!$O$4=1,ROUNDUP((M159+$Q159)*$AM$4,-1),ROUNDUP(M159*$AM$4,-1)))</f>
        <v>733880</v>
      </c>
      <c r="AN159" s="166">
        <f>IF(N159="","",IF('5.手当・賞与配分・洗い替え方式'!$O$4=1,ROUNDUP((N159+$Q159)*$AM$4,-1),ROUNDUP(N159*$AM$4,-1)))</f>
        <v>726000</v>
      </c>
      <c r="AO159" s="369">
        <f t="shared" si="105"/>
        <v>5363100</v>
      </c>
      <c r="AP159" s="77">
        <f t="shared" si="106"/>
        <v>5307410</v>
      </c>
      <c r="AQ159" s="77">
        <f t="shared" si="89"/>
        <v>5251590</v>
      </c>
      <c r="AR159" s="77">
        <f t="shared" si="90"/>
        <v>5195900</v>
      </c>
      <c r="AS159" s="164">
        <f t="shared" si="91"/>
        <v>5140080</v>
      </c>
    </row>
    <row r="160" spans="5:45" ht="18" customHeight="1">
      <c r="E160" s="148" t="str">
        <f t="shared" si="92"/>
        <v>J-4</v>
      </c>
      <c r="F160" s="105">
        <f t="shared" si="79"/>
        <v>14</v>
      </c>
      <c r="G160" s="105">
        <f t="shared" si="80"/>
        <v>14</v>
      </c>
      <c r="H160" s="105" t="str">
        <f t="shared" si="81"/>
        <v>J-4-14</v>
      </c>
      <c r="I160" s="149">
        <v>34</v>
      </c>
      <c r="J160" s="157">
        <f t="shared" si="93"/>
        <v>309300</v>
      </c>
      <c r="K160" s="131">
        <f t="shared" si="94"/>
        <v>306150</v>
      </c>
      <c r="L160" s="131">
        <f>IF($E160="","",INDEX('3.サラリースケール'!$R$5:$BH$38,MATCH($E160,'3.サラリースケール'!$R$5:$R$38,0),MATCH($I160,'3.サラリースケール'!$R$5:$BH$5,0)))</f>
        <v>303000</v>
      </c>
      <c r="M160" s="131">
        <f t="shared" si="95"/>
        <v>299850</v>
      </c>
      <c r="N160" s="368">
        <f t="shared" si="96"/>
        <v>296700</v>
      </c>
      <c r="O160" s="157">
        <f t="shared" si="97"/>
        <v>6300</v>
      </c>
      <c r="P160" s="368">
        <f t="shared" si="82"/>
        <v>3150</v>
      </c>
      <c r="Q160" s="158">
        <f>IF($L160="","",VLOOKUP($E160,'6.モデル年俸表の作成'!$C$7:$F$48,4,0))</f>
        <v>0</v>
      </c>
      <c r="R160" s="159">
        <f>IF($E160="","",IF($G160="","",VLOOKUP($E160,'5.手当・賞与配分・洗い替え方式'!$C$7:$L$48,8,0)))</f>
        <v>0.1</v>
      </c>
      <c r="S160" s="160">
        <f t="shared" si="98"/>
        <v>30930</v>
      </c>
      <c r="T160" s="160">
        <f t="shared" si="99"/>
        <v>30620</v>
      </c>
      <c r="U160" s="160">
        <f t="shared" si="108"/>
        <v>30300</v>
      </c>
      <c r="V160" s="160">
        <f t="shared" si="101"/>
        <v>29990</v>
      </c>
      <c r="W160" s="160">
        <f t="shared" si="102"/>
        <v>29670</v>
      </c>
      <c r="X160" s="164">
        <f t="shared" si="83"/>
        <v>13</v>
      </c>
      <c r="Y160" s="162">
        <f t="shared" si="107"/>
        <v>340230</v>
      </c>
      <c r="Z160" s="161">
        <f t="shared" si="84"/>
        <v>336770</v>
      </c>
      <c r="AA160" s="161">
        <f t="shared" si="85"/>
        <v>333300</v>
      </c>
      <c r="AB160" s="161">
        <f t="shared" si="86"/>
        <v>329840</v>
      </c>
      <c r="AC160" s="163">
        <f t="shared" si="109"/>
        <v>326370</v>
      </c>
      <c r="AD160" s="158">
        <f t="shared" si="104"/>
        <v>3999600</v>
      </c>
      <c r="AE160" s="165">
        <f>IF(J160="","",IF('5.手当・賞与配分・洗い替え方式'!$O$4=1,ROUNDUP((J160+$Q160)*$AH$4,-1),ROUNDUP(J160*$AH$4,-1)))</f>
        <v>618600</v>
      </c>
      <c r="AF160" s="154">
        <f>IF(K160="","",IF('5.手当・賞与配分・洗い替え方式'!$O$4=1,ROUNDUP((K160+$Q160)*$AH$4,-1),ROUNDUP(K160*$AH$4,-1)))</f>
        <v>612300</v>
      </c>
      <c r="AG160" s="154">
        <f>IF(L160="","",IF('5.手当・賞与配分・洗い替え方式'!$O$4=1,ROUNDUP((L160+$Q160)*$AH$4,-1),ROUNDUP(L160*$AH$4,-1)))</f>
        <v>606000</v>
      </c>
      <c r="AH160" s="154">
        <f>IF(M160="","",IF('5.手当・賞与配分・洗い替え方式'!$O$4=1,ROUNDUP((M160+$Q160)*$AH$4,-1),ROUNDUP(M160*$AH$4,-1)))</f>
        <v>599700</v>
      </c>
      <c r="AI160" s="166">
        <f>IF(N160="","",IF('5.手当・賞与配分・洗い替え方式'!$O$4=1,ROUNDUP((N160+$Q160)*$AH$4,-1),ROUNDUP(N160*$AH$4,-1)))</f>
        <v>593400</v>
      </c>
      <c r="AJ160" s="165">
        <f>IF(J160="","",IF('5.手当・賞与配分・洗い替え方式'!$O$4=1,ROUNDUP((J160+$Q160)*$AM$4,-1),ROUNDUP(J160*$AM$4,-1)))</f>
        <v>773250</v>
      </c>
      <c r="AK160" s="154">
        <f>IF(K160="","",IF('5.手当・賞与配分・洗い替え方式'!$O$4=1,ROUNDUP((K160+$Q160)*$AM$4,-1),ROUNDUP(K160*$AM$4,-1)))</f>
        <v>765380</v>
      </c>
      <c r="AL160" s="154">
        <f>IF(L160="","",IF('5.手当・賞与配分・洗い替え方式'!$O$4=1,ROUNDUP((L160+$Q160)*$AM$4,-1),ROUNDUP(L160*$AM$4,-1)))</f>
        <v>757500</v>
      </c>
      <c r="AM160" s="154">
        <f>IF(M160="","",IF('5.手当・賞与配分・洗い替え方式'!$O$4=1,ROUNDUP((M160+$Q160)*$AM$4,-1),ROUNDUP(M160*$AM$4,-1)))</f>
        <v>749630</v>
      </c>
      <c r="AN160" s="166">
        <f>IF(N160="","",IF('5.手当・賞与配分・洗い替え方式'!$O$4=1,ROUNDUP((N160+$Q160)*$AM$4,-1),ROUNDUP(N160*$AM$4,-1)))</f>
        <v>741750</v>
      </c>
      <c r="AO160" s="369">
        <f t="shared" si="105"/>
        <v>5474610</v>
      </c>
      <c r="AP160" s="77">
        <f t="shared" si="106"/>
        <v>5418920</v>
      </c>
      <c r="AQ160" s="77">
        <f t="shared" si="89"/>
        <v>5363100</v>
      </c>
      <c r="AR160" s="77">
        <f t="shared" si="90"/>
        <v>5307410</v>
      </c>
      <c r="AS160" s="164">
        <f t="shared" si="91"/>
        <v>5251590</v>
      </c>
    </row>
    <row r="161" spans="5:45" ht="18" customHeight="1">
      <c r="E161" s="148" t="str">
        <f t="shared" si="92"/>
        <v>J-4</v>
      </c>
      <c r="F161" s="105">
        <f t="shared" si="79"/>
        <v>15</v>
      </c>
      <c r="G161" s="105">
        <f t="shared" si="80"/>
        <v>15</v>
      </c>
      <c r="H161" s="105" t="str">
        <f t="shared" si="81"/>
        <v>J-4-15</v>
      </c>
      <c r="I161" s="149">
        <v>35</v>
      </c>
      <c r="J161" s="157">
        <f t="shared" si="93"/>
        <v>315600</v>
      </c>
      <c r="K161" s="131">
        <f t="shared" si="94"/>
        <v>312450</v>
      </c>
      <c r="L161" s="131">
        <f>IF($E161="","",INDEX('3.サラリースケール'!$R$5:$BH$38,MATCH($E161,'3.サラリースケール'!$R$5:$R$38,0),MATCH($I161,'3.サラリースケール'!$R$5:$BH$5,0)))</f>
        <v>309300</v>
      </c>
      <c r="M161" s="131">
        <f t="shared" si="95"/>
        <v>306150</v>
      </c>
      <c r="N161" s="368">
        <f t="shared" si="96"/>
        <v>303000</v>
      </c>
      <c r="O161" s="157">
        <f t="shared" si="97"/>
        <v>6300</v>
      </c>
      <c r="P161" s="368">
        <f t="shared" si="82"/>
        <v>3150</v>
      </c>
      <c r="Q161" s="158">
        <f>IF($L161="","",VLOOKUP($E161,'6.モデル年俸表の作成'!$C$7:$F$48,4,0))</f>
        <v>0</v>
      </c>
      <c r="R161" s="159">
        <f>IF($E161="","",IF($G161="","",VLOOKUP($E161,'5.手当・賞与配分・洗い替え方式'!$C$7:$L$48,8,0)))</f>
        <v>0.1</v>
      </c>
      <c r="S161" s="160">
        <f t="shared" si="98"/>
        <v>31560</v>
      </c>
      <c r="T161" s="160">
        <f t="shared" si="99"/>
        <v>31250</v>
      </c>
      <c r="U161" s="160">
        <f t="shared" si="108"/>
        <v>30930</v>
      </c>
      <c r="V161" s="160">
        <f t="shared" si="101"/>
        <v>30620</v>
      </c>
      <c r="W161" s="160">
        <f t="shared" si="102"/>
        <v>30300</v>
      </c>
      <c r="X161" s="164">
        <f t="shared" si="83"/>
        <v>13</v>
      </c>
      <c r="Y161" s="162">
        <f t="shared" si="107"/>
        <v>347160</v>
      </c>
      <c r="Z161" s="161">
        <f t="shared" si="84"/>
        <v>343700</v>
      </c>
      <c r="AA161" s="161">
        <f t="shared" si="85"/>
        <v>340230</v>
      </c>
      <c r="AB161" s="161">
        <f t="shared" si="86"/>
        <v>336770</v>
      </c>
      <c r="AC161" s="163">
        <f t="shared" si="109"/>
        <v>333300</v>
      </c>
      <c r="AD161" s="158">
        <f t="shared" si="104"/>
        <v>4082760</v>
      </c>
      <c r="AE161" s="165">
        <f>IF(J161="","",IF('5.手当・賞与配分・洗い替え方式'!$O$4=1,ROUNDUP((J161+$Q161)*$AH$4,-1),ROUNDUP(J161*$AH$4,-1)))</f>
        <v>631200</v>
      </c>
      <c r="AF161" s="154">
        <f>IF(K161="","",IF('5.手当・賞与配分・洗い替え方式'!$O$4=1,ROUNDUP((K161+$Q161)*$AH$4,-1),ROUNDUP(K161*$AH$4,-1)))</f>
        <v>624900</v>
      </c>
      <c r="AG161" s="154">
        <f>IF(L161="","",IF('5.手当・賞与配分・洗い替え方式'!$O$4=1,ROUNDUP((L161+$Q161)*$AH$4,-1),ROUNDUP(L161*$AH$4,-1)))</f>
        <v>618600</v>
      </c>
      <c r="AH161" s="154">
        <f>IF(M161="","",IF('5.手当・賞与配分・洗い替え方式'!$O$4=1,ROUNDUP((M161+$Q161)*$AH$4,-1),ROUNDUP(M161*$AH$4,-1)))</f>
        <v>612300</v>
      </c>
      <c r="AI161" s="166">
        <f>IF(N161="","",IF('5.手当・賞与配分・洗い替え方式'!$O$4=1,ROUNDUP((N161+$Q161)*$AH$4,-1),ROUNDUP(N161*$AH$4,-1)))</f>
        <v>606000</v>
      </c>
      <c r="AJ161" s="165">
        <f>IF(J161="","",IF('5.手当・賞与配分・洗い替え方式'!$O$4=1,ROUNDUP((J161+$Q161)*$AM$4,-1),ROUNDUP(J161*$AM$4,-1)))</f>
        <v>789000</v>
      </c>
      <c r="AK161" s="154">
        <f>IF(K161="","",IF('5.手当・賞与配分・洗い替え方式'!$O$4=1,ROUNDUP((K161+$Q161)*$AM$4,-1),ROUNDUP(K161*$AM$4,-1)))</f>
        <v>781130</v>
      </c>
      <c r="AL161" s="154">
        <f>IF(L161="","",IF('5.手当・賞与配分・洗い替え方式'!$O$4=1,ROUNDUP((L161+$Q161)*$AM$4,-1),ROUNDUP(L161*$AM$4,-1)))</f>
        <v>773250</v>
      </c>
      <c r="AM161" s="154">
        <f>IF(M161="","",IF('5.手当・賞与配分・洗い替え方式'!$O$4=1,ROUNDUP((M161+$Q161)*$AM$4,-1),ROUNDUP(M161*$AM$4,-1)))</f>
        <v>765380</v>
      </c>
      <c r="AN161" s="166">
        <f>IF(N161="","",IF('5.手当・賞与配分・洗い替え方式'!$O$4=1,ROUNDUP((N161+$Q161)*$AM$4,-1),ROUNDUP(N161*$AM$4,-1)))</f>
        <v>757500</v>
      </c>
      <c r="AO161" s="369">
        <f t="shared" si="105"/>
        <v>5586120</v>
      </c>
      <c r="AP161" s="77">
        <f t="shared" si="106"/>
        <v>5530430</v>
      </c>
      <c r="AQ161" s="77">
        <f t="shared" si="89"/>
        <v>5474610</v>
      </c>
      <c r="AR161" s="77">
        <f t="shared" si="90"/>
        <v>5418920</v>
      </c>
      <c r="AS161" s="164">
        <f t="shared" si="91"/>
        <v>5363100</v>
      </c>
    </row>
    <row r="162" spans="5:45" ht="18" customHeight="1">
      <c r="E162" s="148" t="str">
        <f t="shared" si="92"/>
        <v>J-4</v>
      </c>
      <c r="F162" s="105">
        <f t="shared" si="79"/>
        <v>16</v>
      </c>
      <c r="G162" s="105">
        <f t="shared" si="80"/>
        <v>16</v>
      </c>
      <c r="H162" s="105" t="str">
        <f t="shared" si="81"/>
        <v>J-4-16</v>
      </c>
      <c r="I162" s="149">
        <v>36</v>
      </c>
      <c r="J162" s="157">
        <f t="shared" si="93"/>
        <v>321900</v>
      </c>
      <c r="K162" s="131">
        <f t="shared" si="94"/>
        <v>318750</v>
      </c>
      <c r="L162" s="131">
        <f>IF($E162="","",INDEX('3.サラリースケール'!$R$5:$BH$38,MATCH($E162,'3.サラリースケール'!$R$5:$R$38,0),MATCH($I162,'3.サラリースケール'!$R$5:$BH$5,0)))</f>
        <v>315600</v>
      </c>
      <c r="M162" s="131">
        <f t="shared" si="95"/>
        <v>312450</v>
      </c>
      <c r="N162" s="368">
        <f t="shared" si="96"/>
        <v>309300</v>
      </c>
      <c r="O162" s="157">
        <f t="shared" si="97"/>
        <v>6300</v>
      </c>
      <c r="P162" s="368">
        <f t="shared" si="82"/>
        <v>3150</v>
      </c>
      <c r="Q162" s="158">
        <f>IF($L162="","",VLOOKUP($E162,'6.モデル年俸表の作成'!$C$7:$F$48,4,0))</f>
        <v>0</v>
      </c>
      <c r="R162" s="159">
        <f>IF($E162="","",IF($G162="","",VLOOKUP($E162,'5.手当・賞与配分・洗い替え方式'!$C$7:$L$48,8,0)))</f>
        <v>0.1</v>
      </c>
      <c r="S162" s="160">
        <f t="shared" si="98"/>
        <v>32190</v>
      </c>
      <c r="T162" s="160">
        <f t="shared" si="99"/>
        <v>31880</v>
      </c>
      <c r="U162" s="160">
        <f t="shared" si="108"/>
        <v>31560</v>
      </c>
      <c r="V162" s="160">
        <f t="shared" si="101"/>
        <v>31250</v>
      </c>
      <c r="W162" s="160">
        <f t="shared" si="102"/>
        <v>30930</v>
      </c>
      <c r="X162" s="164">
        <f t="shared" si="83"/>
        <v>13</v>
      </c>
      <c r="Y162" s="162">
        <f t="shared" si="107"/>
        <v>354090</v>
      </c>
      <c r="Z162" s="161">
        <f t="shared" si="84"/>
        <v>350630</v>
      </c>
      <c r="AA162" s="161">
        <f t="shared" si="85"/>
        <v>347160</v>
      </c>
      <c r="AB162" s="161">
        <f t="shared" si="86"/>
        <v>343700</v>
      </c>
      <c r="AC162" s="163">
        <f t="shared" si="109"/>
        <v>340230</v>
      </c>
      <c r="AD162" s="158">
        <f t="shared" si="104"/>
        <v>4165920</v>
      </c>
      <c r="AE162" s="165">
        <f>IF(J162="","",IF('5.手当・賞与配分・洗い替え方式'!$O$4=1,ROUNDUP((J162+$Q162)*$AH$4,-1),ROUNDUP(J162*$AH$4,-1)))</f>
        <v>643800</v>
      </c>
      <c r="AF162" s="154">
        <f>IF(K162="","",IF('5.手当・賞与配分・洗い替え方式'!$O$4=1,ROUNDUP((K162+$Q162)*$AH$4,-1),ROUNDUP(K162*$AH$4,-1)))</f>
        <v>637500</v>
      </c>
      <c r="AG162" s="154">
        <f>IF(L162="","",IF('5.手当・賞与配分・洗い替え方式'!$O$4=1,ROUNDUP((L162+$Q162)*$AH$4,-1),ROUNDUP(L162*$AH$4,-1)))</f>
        <v>631200</v>
      </c>
      <c r="AH162" s="154">
        <f>IF(M162="","",IF('5.手当・賞与配分・洗い替え方式'!$O$4=1,ROUNDUP((M162+$Q162)*$AH$4,-1),ROUNDUP(M162*$AH$4,-1)))</f>
        <v>624900</v>
      </c>
      <c r="AI162" s="166">
        <f>IF(N162="","",IF('5.手当・賞与配分・洗い替え方式'!$O$4=1,ROUNDUP((N162+$Q162)*$AH$4,-1),ROUNDUP(N162*$AH$4,-1)))</f>
        <v>618600</v>
      </c>
      <c r="AJ162" s="165">
        <f>IF(J162="","",IF('5.手当・賞与配分・洗い替え方式'!$O$4=1,ROUNDUP((J162+$Q162)*$AM$4,-1),ROUNDUP(J162*$AM$4,-1)))</f>
        <v>804750</v>
      </c>
      <c r="AK162" s="154">
        <f>IF(K162="","",IF('5.手当・賞与配分・洗い替え方式'!$O$4=1,ROUNDUP((K162+$Q162)*$AM$4,-1),ROUNDUP(K162*$AM$4,-1)))</f>
        <v>796880</v>
      </c>
      <c r="AL162" s="154">
        <f>IF(L162="","",IF('5.手当・賞与配分・洗い替え方式'!$O$4=1,ROUNDUP((L162+$Q162)*$AM$4,-1),ROUNDUP(L162*$AM$4,-1)))</f>
        <v>789000</v>
      </c>
      <c r="AM162" s="154">
        <f>IF(M162="","",IF('5.手当・賞与配分・洗い替え方式'!$O$4=1,ROUNDUP((M162+$Q162)*$AM$4,-1),ROUNDUP(M162*$AM$4,-1)))</f>
        <v>781130</v>
      </c>
      <c r="AN162" s="166">
        <f>IF(N162="","",IF('5.手当・賞与配分・洗い替え方式'!$O$4=1,ROUNDUP((N162+$Q162)*$AM$4,-1),ROUNDUP(N162*$AM$4,-1)))</f>
        <v>773250</v>
      </c>
      <c r="AO162" s="369">
        <f t="shared" si="105"/>
        <v>5697630</v>
      </c>
      <c r="AP162" s="77">
        <f t="shared" si="106"/>
        <v>5641940</v>
      </c>
      <c r="AQ162" s="77">
        <f t="shared" si="89"/>
        <v>5586120</v>
      </c>
      <c r="AR162" s="77">
        <f t="shared" si="90"/>
        <v>5530430</v>
      </c>
      <c r="AS162" s="164">
        <f t="shared" si="91"/>
        <v>5474610</v>
      </c>
    </row>
    <row r="163" spans="5:45" ht="18" customHeight="1">
      <c r="E163" s="148" t="str">
        <f t="shared" si="92"/>
        <v>J-4</v>
      </c>
      <c r="F163" s="105">
        <f t="shared" si="79"/>
        <v>17</v>
      </c>
      <c r="G163" s="105">
        <f t="shared" si="80"/>
        <v>17</v>
      </c>
      <c r="H163" s="105" t="str">
        <f t="shared" si="81"/>
        <v>J-4-17</v>
      </c>
      <c r="I163" s="149">
        <v>37</v>
      </c>
      <c r="J163" s="157">
        <f t="shared" si="93"/>
        <v>321910</v>
      </c>
      <c r="K163" s="131">
        <f t="shared" si="94"/>
        <v>320330</v>
      </c>
      <c r="L163" s="131">
        <f>IF($E163="","",INDEX('3.サラリースケール'!$R$5:$BH$38,MATCH($E163,'3.サラリースケール'!$R$5:$R$38,0),MATCH($I163,'3.サラリースケール'!$R$5:$BH$5,0)))</f>
        <v>318750</v>
      </c>
      <c r="M163" s="131">
        <f t="shared" si="95"/>
        <v>317170</v>
      </c>
      <c r="N163" s="368">
        <f t="shared" si="96"/>
        <v>315590</v>
      </c>
      <c r="O163" s="157">
        <f t="shared" si="97"/>
        <v>3150</v>
      </c>
      <c r="P163" s="368">
        <f t="shared" si="82"/>
        <v>1580</v>
      </c>
      <c r="Q163" s="158">
        <f>IF($L163="","",VLOOKUP($E163,'6.モデル年俸表の作成'!$C$7:$F$48,4,0))</f>
        <v>0</v>
      </c>
      <c r="R163" s="159">
        <f>IF($E163="","",IF($G163="","",VLOOKUP($E163,'5.手当・賞与配分・洗い替え方式'!$C$7:$L$48,8,0)))</f>
        <v>0.1</v>
      </c>
      <c r="S163" s="160">
        <f t="shared" si="98"/>
        <v>32200</v>
      </c>
      <c r="T163" s="160">
        <f t="shared" si="99"/>
        <v>32040</v>
      </c>
      <c r="U163" s="160">
        <f t="shared" si="108"/>
        <v>31880</v>
      </c>
      <c r="V163" s="160">
        <f t="shared" si="101"/>
        <v>31720</v>
      </c>
      <c r="W163" s="160">
        <f t="shared" si="102"/>
        <v>31560</v>
      </c>
      <c r="X163" s="164">
        <f t="shared" si="83"/>
        <v>13</v>
      </c>
      <c r="Y163" s="162">
        <f t="shared" si="107"/>
        <v>354110</v>
      </c>
      <c r="Z163" s="161">
        <f t="shared" si="84"/>
        <v>352370</v>
      </c>
      <c r="AA163" s="161">
        <f t="shared" si="85"/>
        <v>350630</v>
      </c>
      <c r="AB163" s="161">
        <f t="shared" si="86"/>
        <v>348890</v>
      </c>
      <c r="AC163" s="163">
        <f t="shared" si="109"/>
        <v>347150</v>
      </c>
      <c r="AD163" s="158">
        <f t="shared" si="104"/>
        <v>4207560</v>
      </c>
      <c r="AE163" s="165">
        <f>IF(J163="","",IF('5.手当・賞与配分・洗い替え方式'!$O$4=1,ROUNDUP((J163+$Q163)*$AH$4,-1),ROUNDUP(J163*$AH$4,-1)))</f>
        <v>643820</v>
      </c>
      <c r="AF163" s="154">
        <f>IF(K163="","",IF('5.手当・賞与配分・洗い替え方式'!$O$4=1,ROUNDUP((K163+$Q163)*$AH$4,-1),ROUNDUP(K163*$AH$4,-1)))</f>
        <v>640660</v>
      </c>
      <c r="AG163" s="154">
        <f>IF(L163="","",IF('5.手当・賞与配分・洗い替え方式'!$O$4=1,ROUNDUP((L163+$Q163)*$AH$4,-1),ROUNDUP(L163*$AH$4,-1)))</f>
        <v>637500</v>
      </c>
      <c r="AH163" s="154">
        <f>IF(M163="","",IF('5.手当・賞与配分・洗い替え方式'!$O$4=1,ROUNDUP((M163+$Q163)*$AH$4,-1),ROUNDUP(M163*$AH$4,-1)))</f>
        <v>634340</v>
      </c>
      <c r="AI163" s="166">
        <f>IF(N163="","",IF('5.手当・賞与配分・洗い替え方式'!$O$4=1,ROUNDUP((N163+$Q163)*$AH$4,-1),ROUNDUP(N163*$AH$4,-1)))</f>
        <v>631180</v>
      </c>
      <c r="AJ163" s="165">
        <f>IF(J163="","",IF('5.手当・賞与配分・洗い替え方式'!$O$4=1,ROUNDUP((J163+$Q163)*$AM$4,-1),ROUNDUP(J163*$AM$4,-1)))</f>
        <v>804780</v>
      </c>
      <c r="AK163" s="154">
        <f>IF(K163="","",IF('5.手当・賞与配分・洗い替え方式'!$O$4=1,ROUNDUP((K163+$Q163)*$AM$4,-1),ROUNDUP(K163*$AM$4,-1)))</f>
        <v>800830</v>
      </c>
      <c r="AL163" s="154">
        <f>IF(L163="","",IF('5.手当・賞与配分・洗い替え方式'!$O$4=1,ROUNDUP((L163+$Q163)*$AM$4,-1),ROUNDUP(L163*$AM$4,-1)))</f>
        <v>796880</v>
      </c>
      <c r="AM163" s="154">
        <f>IF(M163="","",IF('5.手当・賞与配分・洗い替え方式'!$O$4=1,ROUNDUP((M163+$Q163)*$AM$4,-1),ROUNDUP(M163*$AM$4,-1)))</f>
        <v>792930</v>
      </c>
      <c r="AN163" s="166">
        <f>IF(N163="","",IF('5.手当・賞与配分・洗い替え方式'!$O$4=1,ROUNDUP((N163+$Q163)*$AM$4,-1),ROUNDUP(N163*$AM$4,-1)))</f>
        <v>788980</v>
      </c>
      <c r="AO163" s="369">
        <f t="shared" si="105"/>
        <v>5697920</v>
      </c>
      <c r="AP163" s="77">
        <f t="shared" si="106"/>
        <v>5669930</v>
      </c>
      <c r="AQ163" s="77">
        <f t="shared" si="89"/>
        <v>5641940</v>
      </c>
      <c r="AR163" s="77">
        <f t="shared" si="90"/>
        <v>5613950</v>
      </c>
      <c r="AS163" s="164">
        <f t="shared" si="91"/>
        <v>5585960</v>
      </c>
    </row>
    <row r="164" spans="5:45" ht="18" customHeight="1">
      <c r="E164" s="148" t="str">
        <f t="shared" si="92"/>
        <v>J-4</v>
      </c>
      <c r="F164" s="105">
        <f t="shared" si="79"/>
        <v>18</v>
      </c>
      <c r="G164" s="105">
        <f t="shared" si="80"/>
        <v>18</v>
      </c>
      <c r="H164" s="105" t="str">
        <f t="shared" si="81"/>
        <v>J-4-18</v>
      </c>
      <c r="I164" s="149">
        <v>38</v>
      </c>
      <c r="J164" s="157">
        <f t="shared" si="93"/>
        <v>325060</v>
      </c>
      <c r="K164" s="131">
        <f t="shared" si="94"/>
        <v>323480</v>
      </c>
      <c r="L164" s="131">
        <f>IF($E164="","",INDEX('3.サラリースケール'!$R$5:$BH$38,MATCH($E164,'3.サラリースケール'!$R$5:$R$38,0),MATCH($I164,'3.サラリースケール'!$R$5:$BH$5,0)))</f>
        <v>321900</v>
      </c>
      <c r="M164" s="131">
        <f t="shared" si="95"/>
        <v>320320</v>
      </c>
      <c r="N164" s="368">
        <f t="shared" si="96"/>
        <v>318740</v>
      </c>
      <c r="O164" s="157">
        <f t="shared" si="97"/>
        <v>3150</v>
      </c>
      <c r="P164" s="368">
        <f t="shared" si="82"/>
        <v>1580</v>
      </c>
      <c r="Q164" s="158">
        <f>IF($L164="","",VLOOKUP($E164,'6.モデル年俸表の作成'!$C$7:$F$48,4,0))</f>
        <v>0</v>
      </c>
      <c r="R164" s="159">
        <f>IF($E164="","",IF($G164="","",VLOOKUP($E164,'5.手当・賞与配分・洗い替え方式'!$C$7:$L$48,8,0)))</f>
        <v>0.1</v>
      </c>
      <c r="S164" s="160">
        <f t="shared" si="98"/>
        <v>32510</v>
      </c>
      <c r="T164" s="160">
        <f t="shared" si="99"/>
        <v>32350</v>
      </c>
      <c r="U164" s="160">
        <f t="shared" si="108"/>
        <v>32190</v>
      </c>
      <c r="V164" s="160">
        <f t="shared" si="101"/>
        <v>32040</v>
      </c>
      <c r="W164" s="160">
        <f t="shared" si="102"/>
        <v>31880</v>
      </c>
      <c r="X164" s="164">
        <f t="shared" si="83"/>
        <v>13</v>
      </c>
      <c r="Y164" s="162">
        <f t="shared" si="107"/>
        <v>357570</v>
      </c>
      <c r="Z164" s="161">
        <f t="shared" si="84"/>
        <v>355830</v>
      </c>
      <c r="AA164" s="161">
        <f t="shared" si="85"/>
        <v>354090</v>
      </c>
      <c r="AB164" s="161">
        <f t="shared" si="86"/>
        <v>352360</v>
      </c>
      <c r="AC164" s="163">
        <f t="shared" si="109"/>
        <v>350620</v>
      </c>
      <c r="AD164" s="158">
        <f t="shared" si="104"/>
        <v>4249080</v>
      </c>
      <c r="AE164" s="165">
        <f>IF(J164="","",IF('5.手当・賞与配分・洗い替え方式'!$O$4=1,ROUNDUP((J164+$Q164)*$AH$4,-1),ROUNDUP(J164*$AH$4,-1)))</f>
        <v>650120</v>
      </c>
      <c r="AF164" s="154">
        <f>IF(K164="","",IF('5.手当・賞与配分・洗い替え方式'!$O$4=1,ROUNDUP((K164+$Q164)*$AH$4,-1),ROUNDUP(K164*$AH$4,-1)))</f>
        <v>646960</v>
      </c>
      <c r="AG164" s="154">
        <f>IF(L164="","",IF('5.手当・賞与配分・洗い替え方式'!$O$4=1,ROUNDUP((L164+$Q164)*$AH$4,-1),ROUNDUP(L164*$AH$4,-1)))</f>
        <v>643800</v>
      </c>
      <c r="AH164" s="154">
        <f>IF(M164="","",IF('5.手当・賞与配分・洗い替え方式'!$O$4=1,ROUNDUP((M164+$Q164)*$AH$4,-1),ROUNDUP(M164*$AH$4,-1)))</f>
        <v>640640</v>
      </c>
      <c r="AI164" s="166">
        <f>IF(N164="","",IF('5.手当・賞与配分・洗い替え方式'!$O$4=1,ROUNDUP((N164+$Q164)*$AH$4,-1),ROUNDUP(N164*$AH$4,-1)))</f>
        <v>637480</v>
      </c>
      <c r="AJ164" s="165">
        <f>IF(J164="","",IF('5.手当・賞与配分・洗い替え方式'!$O$4=1,ROUNDUP((J164+$Q164)*$AM$4,-1),ROUNDUP(J164*$AM$4,-1)))</f>
        <v>812650</v>
      </c>
      <c r="AK164" s="154">
        <f>IF(K164="","",IF('5.手当・賞与配分・洗い替え方式'!$O$4=1,ROUNDUP((K164+$Q164)*$AM$4,-1),ROUNDUP(K164*$AM$4,-1)))</f>
        <v>808700</v>
      </c>
      <c r="AL164" s="154">
        <f>IF(L164="","",IF('5.手当・賞与配分・洗い替え方式'!$O$4=1,ROUNDUP((L164+$Q164)*$AM$4,-1),ROUNDUP(L164*$AM$4,-1)))</f>
        <v>804750</v>
      </c>
      <c r="AM164" s="154">
        <f>IF(M164="","",IF('5.手当・賞与配分・洗い替え方式'!$O$4=1,ROUNDUP((M164+$Q164)*$AM$4,-1),ROUNDUP(M164*$AM$4,-1)))</f>
        <v>800800</v>
      </c>
      <c r="AN164" s="166">
        <f>IF(N164="","",IF('5.手当・賞与配分・洗い替え方式'!$O$4=1,ROUNDUP((N164+$Q164)*$AM$4,-1),ROUNDUP(N164*$AM$4,-1)))</f>
        <v>796850</v>
      </c>
      <c r="AO164" s="369">
        <f t="shared" si="105"/>
        <v>5753610</v>
      </c>
      <c r="AP164" s="77">
        <f t="shared" si="106"/>
        <v>5725620</v>
      </c>
      <c r="AQ164" s="77">
        <f t="shared" si="89"/>
        <v>5697630</v>
      </c>
      <c r="AR164" s="77">
        <f t="shared" si="90"/>
        <v>5669760</v>
      </c>
      <c r="AS164" s="164">
        <f t="shared" si="91"/>
        <v>5641770</v>
      </c>
    </row>
    <row r="165" spans="5:45" ht="18" customHeight="1">
      <c r="E165" s="148" t="str">
        <f t="shared" si="92"/>
        <v>J-4</v>
      </c>
      <c r="F165" s="105">
        <f t="shared" si="79"/>
        <v>19</v>
      </c>
      <c r="G165" s="105">
        <f t="shared" si="80"/>
        <v>19</v>
      </c>
      <c r="H165" s="105" t="str">
        <f t="shared" si="81"/>
        <v>J-4-19</v>
      </c>
      <c r="I165" s="149">
        <v>39</v>
      </c>
      <c r="J165" s="157">
        <f t="shared" si="93"/>
        <v>328210</v>
      </c>
      <c r="K165" s="131">
        <f t="shared" si="94"/>
        <v>326630</v>
      </c>
      <c r="L165" s="131">
        <f>IF($E165="","",INDEX('3.サラリースケール'!$R$5:$BH$38,MATCH($E165,'3.サラリースケール'!$R$5:$R$38,0),MATCH($I165,'3.サラリースケール'!$R$5:$BH$5,0)))</f>
        <v>325050</v>
      </c>
      <c r="M165" s="131">
        <f t="shared" si="95"/>
        <v>323470</v>
      </c>
      <c r="N165" s="368">
        <f t="shared" si="96"/>
        <v>321890</v>
      </c>
      <c r="O165" s="157">
        <f t="shared" si="97"/>
        <v>3150</v>
      </c>
      <c r="P165" s="368">
        <f t="shared" si="82"/>
        <v>1580</v>
      </c>
      <c r="Q165" s="158">
        <f>IF($L165="","",VLOOKUP($E165,'6.モデル年俸表の作成'!$C$7:$F$48,4,0))</f>
        <v>0</v>
      </c>
      <c r="R165" s="159">
        <f>IF($E165="","",IF($G165="","",VLOOKUP($E165,'5.手当・賞与配分・洗い替え方式'!$C$7:$L$48,8,0)))</f>
        <v>0.1</v>
      </c>
      <c r="S165" s="160">
        <f t="shared" si="98"/>
        <v>32830</v>
      </c>
      <c r="T165" s="160">
        <f t="shared" si="99"/>
        <v>32670</v>
      </c>
      <c r="U165" s="160">
        <f t="shared" si="108"/>
        <v>32510</v>
      </c>
      <c r="V165" s="160">
        <f t="shared" si="101"/>
        <v>32350</v>
      </c>
      <c r="W165" s="160">
        <f t="shared" si="102"/>
        <v>32190</v>
      </c>
      <c r="X165" s="164">
        <f t="shared" si="83"/>
        <v>13</v>
      </c>
      <c r="Y165" s="162">
        <f t="shared" si="107"/>
        <v>361040</v>
      </c>
      <c r="Z165" s="161">
        <f t="shared" si="84"/>
        <v>359300</v>
      </c>
      <c r="AA165" s="161">
        <f t="shared" si="85"/>
        <v>357560</v>
      </c>
      <c r="AB165" s="161">
        <f t="shared" si="86"/>
        <v>355820</v>
      </c>
      <c r="AC165" s="163">
        <f t="shared" si="109"/>
        <v>354080</v>
      </c>
      <c r="AD165" s="158">
        <f t="shared" si="104"/>
        <v>4290720</v>
      </c>
      <c r="AE165" s="165">
        <f>IF(J165="","",IF('5.手当・賞与配分・洗い替え方式'!$O$4=1,ROUNDUP((J165+$Q165)*$AH$4,-1),ROUNDUP(J165*$AH$4,-1)))</f>
        <v>656420</v>
      </c>
      <c r="AF165" s="154">
        <f>IF(K165="","",IF('5.手当・賞与配分・洗い替え方式'!$O$4=1,ROUNDUP((K165+$Q165)*$AH$4,-1),ROUNDUP(K165*$AH$4,-1)))</f>
        <v>653260</v>
      </c>
      <c r="AG165" s="154">
        <f>IF(L165="","",IF('5.手当・賞与配分・洗い替え方式'!$O$4=1,ROUNDUP((L165+$Q165)*$AH$4,-1),ROUNDUP(L165*$AH$4,-1)))</f>
        <v>650100</v>
      </c>
      <c r="AH165" s="154">
        <f>IF(M165="","",IF('5.手当・賞与配分・洗い替え方式'!$O$4=1,ROUNDUP((M165+$Q165)*$AH$4,-1),ROUNDUP(M165*$AH$4,-1)))</f>
        <v>646940</v>
      </c>
      <c r="AI165" s="166">
        <f>IF(N165="","",IF('5.手当・賞与配分・洗い替え方式'!$O$4=1,ROUNDUP((N165+$Q165)*$AH$4,-1),ROUNDUP(N165*$AH$4,-1)))</f>
        <v>643780</v>
      </c>
      <c r="AJ165" s="165">
        <f>IF(J165="","",IF('5.手当・賞与配分・洗い替え方式'!$O$4=1,ROUNDUP((J165+$Q165)*$AM$4,-1),ROUNDUP(J165*$AM$4,-1)))</f>
        <v>820530</v>
      </c>
      <c r="AK165" s="154">
        <f>IF(K165="","",IF('5.手当・賞与配分・洗い替え方式'!$O$4=1,ROUNDUP((K165+$Q165)*$AM$4,-1),ROUNDUP(K165*$AM$4,-1)))</f>
        <v>816580</v>
      </c>
      <c r="AL165" s="154">
        <f>IF(L165="","",IF('5.手当・賞与配分・洗い替え方式'!$O$4=1,ROUNDUP((L165+$Q165)*$AM$4,-1),ROUNDUP(L165*$AM$4,-1)))</f>
        <v>812630</v>
      </c>
      <c r="AM165" s="154">
        <f>IF(M165="","",IF('5.手当・賞与配分・洗い替え方式'!$O$4=1,ROUNDUP((M165+$Q165)*$AM$4,-1),ROUNDUP(M165*$AM$4,-1)))</f>
        <v>808680</v>
      </c>
      <c r="AN165" s="166">
        <f>IF(N165="","",IF('5.手当・賞与配分・洗い替え方式'!$O$4=1,ROUNDUP((N165+$Q165)*$AM$4,-1),ROUNDUP(N165*$AM$4,-1)))</f>
        <v>804730</v>
      </c>
      <c r="AO165" s="369">
        <f t="shared" si="105"/>
        <v>5809430</v>
      </c>
      <c r="AP165" s="77">
        <f t="shared" si="106"/>
        <v>5781440</v>
      </c>
      <c r="AQ165" s="77">
        <f t="shared" si="89"/>
        <v>5753450</v>
      </c>
      <c r="AR165" s="77">
        <f t="shared" si="90"/>
        <v>5725460</v>
      </c>
      <c r="AS165" s="164">
        <f t="shared" si="91"/>
        <v>5697470</v>
      </c>
    </row>
    <row r="166" spans="5:45" ht="18" customHeight="1">
      <c r="E166" s="148" t="str">
        <f t="shared" si="92"/>
        <v>J-4</v>
      </c>
      <c r="F166" s="105">
        <f t="shared" si="79"/>
        <v>20</v>
      </c>
      <c r="G166" s="105">
        <f t="shared" si="80"/>
        <v>20</v>
      </c>
      <c r="H166" s="105" t="str">
        <f t="shared" si="81"/>
        <v>J-4-20</v>
      </c>
      <c r="I166" s="149">
        <v>40</v>
      </c>
      <c r="J166" s="157">
        <f t="shared" si="93"/>
        <v>331360</v>
      </c>
      <c r="K166" s="131">
        <f t="shared" si="94"/>
        <v>329780</v>
      </c>
      <c r="L166" s="131">
        <f>IF($E166="","",INDEX('3.サラリースケール'!$R$5:$BH$38,MATCH($E166,'3.サラリースケール'!$R$5:$R$38,0),MATCH($I166,'3.サラリースケール'!$R$5:$BH$5,0)))</f>
        <v>328200</v>
      </c>
      <c r="M166" s="131">
        <f t="shared" si="95"/>
        <v>326620</v>
      </c>
      <c r="N166" s="368">
        <f t="shared" si="96"/>
        <v>325040</v>
      </c>
      <c r="O166" s="157">
        <f t="shared" si="97"/>
        <v>3150</v>
      </c>
      <c r="P166" s="368">
        <f t="shared" si="82"/>
        <v>1580</v>
      </c>
      <c r="Q166" s="158">
        <f>IF($L166="","",VLOOKUP($E166,'6.モデル年俸表の作成'!$C$7:$F$48,4,0))</f>
        <v>0</v>
      </c>
      <c r="R166" s="159">
        <f>IF($E166="","",IF($G166="","",VLOOKUP($E166,'5.手当・賞与配分・洗い替え方式'!$C$7:$L$48,8,0)))</f>
        <v>0.1</v>
      </c>
      <c r="S166" s="160">
        <f t="shared" si="98"/>
        <v>33140</v>
      </c>
      <c r="T166" s="160">
        <f t="shared" si="99"/>
        <v>32980</v>
      </c>
      <c r="U166" s="160">
        <f t="shared" si="108"/>
        <v>32820</v>
      </c>
      <c r="V166" s="160">
        <f t="shared" si="101"/>
        <v>32670</v>
      </c>
      <c r="W166" s="160">
        <f t="shared" si="102"/>
        <v>32510</v>
      </c>
      <c r="X166" s="164">
        <f t="shared" si="83"/>
        <v>13</v>
      </c>
      <c r="Y166" s="162">
        <f t="shared" si="107"/>
        <v>364500</v>
      </c>
      <c r="Z166" s="161">
        <f t="shared" si="84"/>
        <v>362760</v>
      </c>
      <c r="AA166" s="161">
        <f t="shared" si="85"/>
        <v>361020</v>
      </c>
      <c r="AB166" s="161">
        <f t="shared" si="86"/>
        <v>359290</v>
      </c>
      <c r="AC166" s="163">
        <f t="shared" si="109"/>
        <v>357550</v>
      </c>
      <c r="AD166" s="158">
        <f t="shared" si="104"/>
        <v>4332240</v>
      </c>
      <c r="AE166" s="165">
        <f>IF(J166="","",IF('5.手当・賞与配分・洗い替え方式'!$O$4=1,ROUNDUP((J166+$Q166)*$AH$4,-1),ROUNDUP(J166*$AH$4,-1)))</f>
        <v>662720</v>
      </c>
      <c r="AF166" s="154">
        <f>IF(K166="","",IF('5.手当・賞与配分・洗い替え方式'!$O$4=1,ROUNDUP((K166+$Q166)*$AH$4,-1),ROUNDUP(K166*$AH$4,-1)))</f>
        <v>659560</v>
      </c>
      <c r="AG166" s="154">
        <f>IF(L166="","",IF('5.手当・賞与配分・洗い替え方式'!$O$4=1,ROUNDUP((L166+$Q166)*$AH$4,-1),ROUNDUP(L166*$AH$4,-1)))</f>
        <v>656400</v>
      </c>
      <c r="AH166" s="154">
        <f>IF(M166="","",IF('5.手当・賞与配分・洗い替え方式'!$O$4=1,ROUNDUP((M166+$Q166)*$AH$4,-1),ROUNDUP(M166*$AH$4,-1)))</f>
        <v>653240</v>
      </c>
      <c r="AI166" s="166">
        <f>IF(N166="","",IF('5.手当・賞与配分・洗い替え方式'!$O$4=1,ROUNDUP((N166+$Q166)*$AH$4,-1),ROUNDUP(N166*$AH$4,-1)))</f>
        <v>650080</v>
      </c>
      <c r="AJ166" s="165">
        <f>IF(J166="","",IF('5.手当・賞与配分・洗い替え方式'!$O$4=1,ROUNDUP((J166+$Q166)*$AM$4,-1),ROUNDUP(J166*$AM$4,-1)))</f>
        <v>828400</v>
      </c>
      <c r="AK166" s="154">
        <f>IF(K166="","",IF('5.手当・賞与配分・洗い替え方式'!$O$4=1,ROUNDUP((K166+$Q166)*$AM$4,-1),ROUNDUP(K166*$AM$4,-1)))</f>
        <v>824450</v>
      </c>
      <c r="AL166" s="154">
        <f>IF(L166="","",IF('5.手当・賞与配分・洗い替え方式'!$O$4=1,ROUNDUP((L166+$Q166)*$AM$4,-1),ROUNDUP(L166*$AM$4,-1)))</f>
        <v>820500</v>
      </c>
      <c r="AM166" s="154">
        <f>IF(M166="","",IF('5.手当・賞与配分・洗い替え方式'!$O$4=1,ROUNDUP((M166+$Q166)*$AM$4,-1),ROUNDUP(M166*$AM$4,-1)))</f>
        <v>816550</v>
      </c>
      <c r="AN166" s="166">
        <f>IF(N166="","",IF('5.手当・賞与配分・洗い替え方式'!$O$4=1,ROUNDUP((N166+$Q166)*$AM$4,-1),ROUNDUP(N166*$AM$4,-1)))</f>
        <v>812600</v>
      </c>
      <c r="AO166" s="369">
        <f t="shared" si="105"/>
        <v>5865120</v>
      </c>
      <c r="AP166" s="77">
        <f t="shared" si="106"/>
        <v>5837130</v>
      </c>
      <c r="AQ166" s="77">
        <f t="shared" si="89"/>
        <v>5809140</v>
      </c>
      <c r="AR166" s="77">
        <f t="shared" si="90"/>
        <v>5781270</v>
      </c>
      <c r="AS166" s="164">
        <f t="shared" si="91"/>
        <v>5753280</v>
      </c>
    </row>
    <row r="167" spans="5:45" ht="18" customHeight="1">
      <c r="E167" s="148" t="str">
        <f t="shared" si="92"/>
        <v>J-4</v>
      </c>
      <c r="F167" s="105">
        <f t="shared" si="79"/>
        <v>21</v>
      </c>
      <c r="G167" s="105">
        <f t="shared" si="80"/>
        <v>21</v>
      </c>
      <c r="H167" s="105" t="str">
        <f t="shared" si="81"/>
        <v>J-4-21</v>
      </c>
      <c r="I167" s="149">
        <v>41</v>
      </c>
      <c r="J167" s="157">
        <f t="shared" si="93"/>
        <v>334510</v>
      </c>
      <c r="K167" s="131">
        <f t="shared" si="94"/>
        <v>332930</v>
      </c>
      <c r="L167" s="131">
        <f>IF($E167="","",INDEX('3.サラリースケール'!$R$5:$BH$38,MATCH($E167,'3.サラリースケール'!$R$5:$R$38,0),MATCH($I167,'3.サラリースケール'!$R$5:$BH$5,0)))</f>
        <v>331350</v>
      </c>
      <c r="M167" s="131">
        <f t="shared" si="95"/>
        <v>329770</v>
      </c>
      <c r="N167" s="368">
        <f t="shared" si="96"/>
        <v>328190</v>
      </c>
      <c r="O167" s="157">
        <f t="shared" si="97"/>
        <v>3150</v>
      </c>
      <c r="P167" s="368">
        <f t="shared" si="82"/>
        <v>1580</v>
      </c>
      <c r="Q167" s="158">
        <f>IF($L167="","",VLOOKUP($E167,'6.モデル年俸表の作成'!$C$7:$F$48,4,0))</f>
        <v>0</v>
      </c>
      <c r="R167" s="159">
        <f>IF($E167="","",IF($G167="","",VLOOKUP($E167,'5.手当・賞与配分・洗い替え方式'!$C$7:$L$48,8,0)))</f>
        <v>0.1</v>
      </c>
      <c r="S167" s="160">
        <f t="shared" si="98"/>
        <v>33460</v>
      </c>
      <c r="T167" s="160">
        <f t="shared" si="99"/>
        <v>33300</v>
      </c>
      <c r="U167" s="160">
        <f t="shared" si="108"/>
        <v>33140</v>
      </c>
      <c r="V167" s="160">
        <f t="shared" si="101"/>
        <v>32980</v>
      </c>
      <c r="W167" s="160">
        <f t="shared" si="102"/>
        <v>32820</v>
      </c>
      <c r="X167" s="164">
        <f t="shared" si="83"/>
        <v>13</v>
      </c>
      <c r="Y167" s="162">
        <f t="shared" si="107"/>
        <v>367970</v>
      </c>
      <c r="Z167" s="161">
        <f t="shared" si="84"/>
        <v>366230</v>
      </c>
      <c r="AA167" s="161">
        <f t="shared" si="85"/>
        <v>364490</v>
      </c>
      <c r="AB167" s="161">
        <f t="shared" si="86"/>
        <v>362750</v>
      </c>
      <c r="AC167" s="163">
        <f t="shared" si="109"/>
        <v>361010</v>
      </c>
      <c r="AD167" s="158">
        <f t="shared" si="104"/>
        <v>4373880</v>
      </c>
      <c r="AE167" s="165">
        <f>IF(J167="","",IF('5.手当・賞与配分・洗い替え方式'!$O$4=1,ROUNDUP((J167+$Q167)*$AH$4,-1),ROUNDUP(J167*$AH$4,-1)))</f>
        <v>669020</v>
      </c>
      <c r="AF167" s="154">
        <f>IF(K167="","",IF('5.手当・賞与配分・洗い替え方式'!$O$4=1,ROUNDUP((K167+$Q167)*$AH$4,-1),ROUNDUP(K167*$AH$4,-1)))</f>
        <v>665860</v>
      </c>
      <c r="AG167" s="154">
        <f>IF(L167="","",IF('5.手当・賞与配分・洗い替え方式'!$O$4=1,ROUNDUP((L167+$Q167)*$AH$4,-1),ROUNDUP(L167*$AH$4,-1)))</f>
        <v>662700</v>
      </c>
      <c r="AH167" s="154">
        <f>IF(M167="","",IF('5.手当・賞与配分・洗い替え方式'!$O$4=1,ROUNDUP((M167+$Q167)*$AH$4,-1),ROUNDUP(M167*$AH$4,-1)))</f>
        <v>659540</v>
      </c>
      <c r="AI167" s="166">
        <f>IF(N167="","",IF('5.手当・賞与配分・洗い替え方式'!$O$4=1,ROUNDUP((N167+$Q167)*$AH$4,-1),ROUNDUP(N167*$AH$4,-1)))</f>
        <v>656380</v>
      </c>
      <c r="AJ167" s="165">
        <f>IF(J167="","",IF('5.手当・賞与配分・洗い替え方式'!$O$4=1,ROUNDUP((J167+$Q167)*$AM$4,-1),ROUNDUP(J167*$AM$4,-1)))</f>
        <v>836280</v>
      </c>
      <c r="AK167" s="154">
        <f>IF(K167="","",IF('5.手当・賞与配分・洗い替え方式'!$O$4=1,ROUNDUP((K167+$Q167)*$AM$4,-1),ROUNDUP(K167*$AM$4,-1)))</f>
        <v>832330</v>
      </c>
      <c r="AL167" s="154">
        <f>IF(L167="","",IF('5.手当・賞与配分・洗い替え方式'!$O$4=1,ROUNDUP((L167+$Q167)*$AM$4,-1),ROUNDUP(L167*$AM$4,-1)))</f>
        <v>828380</v>
      </c>
      <c r="AM167" s="154">
        <f>IF(M167="","",IF('5.手当・賞与配分・洗い替え方式'!$O$4=1,ROUNDUP((M167+$Q167)*$AM$4,-1),ROUNDUP(M167*$AM$4,-1)))</f>
        <v>824430</v>
      </c>
      <c r="AN167" s="166">
        <f>IF(N167="","",IF('5.手当・賞与配分・洗い替え方式'!$O$4=1,ROUNDUP((N167+$Q167)*$AM$4,-1),ROUNDUP(N167*$AM$4,-1)))</f>
        <v>820480</v>
      </c>
      <c r="AO167" s="369">
        <f t="shared" si="105"/>
        <v>5920940</v>
      </c>
      <c r="AP167" s="77">
        <f t="shared" si="106"/>
        <v>5892950</v>
      </c>
      <c r="AQ167" s="77">
        <f t="shared" si="89"/>
        <v>5864960</v>
      </c>
      <c r="AR167" s="77">
        <f t="shared" si="90"/>
        <v>5836970</v>
      </c>
      <c r="AS167" s="164">
        <f t="shared" si="91"/>
        <v>5808980</v>
      </c>
    </row>
    <row r="168" spans="5:45" ht="18" customHeight="1">
      <c r="E168" s="148" t="str">
        <f t="shared" si="92"/>
        <v>J-4</v>
      </c>
      <c r="F168" s="105">
        <f t="shared" si="79"/>
        <v>22</v>
      </c>
      <c r="G168" s="105">
        <f t="shared" si="80"/>
        <v>22</v>
      </c>
      <c r="H168" s="105" t="str">
        <f t="shared" si="81"/>
        <v>J-4-22</v>
      </c>
      <c r="I168" s="149">
        <v>42</v>
      </c>
      <c r="J168" s="157">
        <f t="shared" si="93"/>
        <v>337660</v>
      </c>
      <c r="K168" s="131">
        <f t="shared" si="94"/>
        <v>336080</v>
      </c>
      <c r="L168" s="131">
        <f>IF($E168="","",INDEX('3.サラリースケール'!$R$5:$BH$38,MATCH($E168,'3.サラリースケール'!$R$5:$R$38,0),MATCH($I168,'3.サラリースケール'!$R$5:$BH$5,0)))</f>
        <v>334500</v>
      </c>
      <c r="M168" s="131">
        <f t="shared" si="95"/>
        <v>332920</v>
      </c>
      <c r="N168" s="368">
        <f t="shared" si="96"/>
        <v>331340</v>
      </c>
      <c r="O168" s="157">
        <f t="shared" si="97"/>
        <v>3150</v>
      </c>
      <c r="P168" s="368">
        <f t="shared" si="82"/>
        <v>1580</v>
      </c>
      <c r="Q168" s="158">
        <f>IF($L168="","",VLOOKUP($E168,'6.モデル年俸表の作成'!$C$7:$F$48,4,0))</f>
        <v>0</v>
      </c>
      <c r="R168" s="159">
        <f>IF($E168="","",IF($G168="","",VLOOKUP($E168,'5.手当・賞与配分・洗い替え方式'!$C$7:$L$48,8,0)))</f>
        <v>0.1</v>
      </c>
      <c r="S168" s="160">
        <f t="shared" si="98"/>
        <v>33770</v>
      </c>
      <c r="T168" s="160">
        <f t="shared" si="99"/>
        <v>33610</v>
      </c>
      <c r="U168" s="160">
        <f t="shared" si="108"/>
        <v>33450</v>
      </c>
      <c r="V168" s="160">
        <f t="shared" si="101"/>
        <v>33300</v>
      </c>
      <c r="W168" s="160">
        <f t="shared" si="102"/>
        <v>33140</v>
      </c>
      <c r="X168" s="164">
        <f t="shared" si="83"/>
        <v>13</v>
      </c>
      <c r="Y168" s="162">
        <f t="shared" si="107"/>
        <v>371430</v>
      </c>
      <c r="Z168" s="161">
        <f t="shared" si="84"/>
        <v>369690</v>
      </c>
      <c r="AA168" s="161">
        <f t="shared" si="85"/>
        <v>367950</v>
      </c>
      <c r="AB168" s="161">
        <f t="shared" si="86"/>
        <v>366220</v>
      </c>
      <c r="AC168" s="163">
        <f t="shared" si="109"/>
        <v>364480</v>
      </c>
      <c r="AD168" s="158">
        <f t="shared" si="104"/>
        <v>4415400</v>
      </c>
      <c r="AE168" s="165">
        <f>IF(J168="","",IF('5.手当・賞与配分・洗い替え方式'!$O$4=1,ROUNDUP((J168+$Q168)*$AH$4,-1),ROUNDUP(J168*$AH$4,-1)))</f>
        <v>675320</v>
      </c>
      <c r="AF168" s="154">
        <f>IF(K168="","",IF('5.手当・賞与配分・洗い替え方式'!$O$4=1,ROUNDUP((K168+$Q168)*$AH$4,-1),ROUNDUP(K168*$AH$4,-1)))</f>
        <v>672160</v>
      </c>
      <c r="AG168" s="154">
        <f>IF(L168="","",IF('5.手当・賞与配分・洗い替え方式'!$O$4=1,ROUNDUP((L168+$Q168)*$AH$4,-1),ROUNDUP(L168*$AH$4,-1)))</f>
        <v>669000</v>
      </c>
      <c r="AH168" s="154">
        <f>IF(M168="","",IF('5.手当・賞与配分・洗い替え方式'!$O$4=1,ROUNDUP((M168+$Q168)*$AH$4,-1),ROUNDUP(M168*$AH$4,-1)))</f>
        <v>665840</v>
      </c>
      <c r="AI168" s="166">
        <f>IF(N168="","",IF('5.手当・賞与配分・洗い替え方式'!$O$4=1,ROUNDUP((N168+$Q168)*$AH$4,-1),ROUNDUP(N168*$AH$4,-1)))</f>
        <v>662680</v>
      </c>
      <c r="AJ168" s="165">
        <f>IF(J168="","",IF('5.手当・賞与配分・洗い替え方式'!$O$4=1,ROUNDUP((J168+$Q168)*$AM$4,-1),ROUNDUP(J168*$AM$4,-1)))</f>
        <v>844150</v>
      </c>
      <c r="AK168" s="154">
        <f>IF(K168="","",IF('5.手当・賞与配分・洗い替え方式'!$O$4=1,ROUNDUP((K168+$Q168)*$AM$4,-1),ROUNDUP(K168*$AM$4,-1)))</f>
        <v>840200</v>
      </c>
      <c r="AL168" s="154">
        <f>IF(L168="","",IF('5.手当・賞与配分・洗い替え方式'!$O$4=1,ROUNDUP((L168+$Q168)*$AM$4,-1),ROUNDUP(L168*$AM$4,-1)))</f>
        <v>836250</v>
      </c>
      <c r="AM168" s="154">
        <f>IF(M168="","",IF('5.手当・賞与配分・洗い替え方式'!$O$4=1,ROUNDUP((M168+$Q168)*$AM$4,-1),ROUNDUP(M168*$AM$4,-1)))</f>
        <v>832300</v>
      </c>
      <c r="AN168" s="166">
        <f>IF(N168="","",IF('5.手当・賞与配分・洗い替え方式'!$O$4=1,ROUNDUP((N168+$Q168)*$AM$4,-1),ROUNDUP(N168*$AM$4,-1)))</f>
        <v>828350</v>
      </c>
      <c r="AO168" s="369">
        <f t="shared" si="105"/>
        <v>5976630</v>
      </c>
      <c r="AP168" s="77">
        <f t="shared" si="106"/>
        <v>5948640</v>
      </c>
      <c r="AQ168" s="77">
        <f t="shared" si="89"/>
        <v>5920650</v>
      </c>
      <c r="AR168" s="77">
        <f t="shared" si="90"/>
        <v>5892780</v>
      </c>
      <c r="AS168" s="164">
        <f t="shared" si="91"/>
        <v>5864790</v>
      </c>
    </row>
    <row r="169" spans="5:45" ht="18" customHeight="1">
      <c r="E169" s="148" t="str">
        <f t="shared" si="92"/>
        <v>J-4</v>
      </c>
      <c r="F169" s="167">
        <f t="shared" si="79"/>
        <v>23</v>
      </c>
      <c r="G169" s="105">
        <f t="shared" si="80"/>
        <v>23</v>
      </c>
      <c r="H169" s="105" t="str">
        <f t="shared" si="81"/>
        <v>J-4-23</v>
      </c>
      <c r="I169" s="149">
        <v>43</v>
      </c>
      <c r="J169" s="157">
        <f t="shared" si="93"/>
        <v>340810</v>
      </c>
      <c r="K169" s="131">
        <f t="shared" si="94"/>
        <v>339230</v>
      </c>
      <c r="L169" s="131">
        <f>IF($E169="","",INDEX('3.サラリースケール'!$R$5:$BH$38,MATCH($E169,'3.サラリースケール'!$R$5:$R$38,0),MATCH($I169,'3.サラリースケール'!$R$5:$BH$5,0)))</f>
        <v>337650</v>
      </c>
      <c r="M169" s="131">
        <f t="shared" si="95"/>
        <v>336070</v>
      </c>
      <c r="N169" s="368">
        <f t="shared" si="96"/>
        <v>334490</v>
      </c>
      <c r="O169" s="157">
        <f t="shared" si="97"/>
        <v>3150</v>
      </c>
      <c r="P169" s="368">
        <f t="shared" si="82"/>
        <v>1580</v>
      </c>
      <c r="Q169" s="158">
        <f>IF($L169="","",VLOOKUP($E169,'6.モデル年俸表の作成'!$C$7:$F$48,4,0))</f>
        <v>0</v>
      </c>
      <c r="R169" s="159">
        <f>IF($E169="","",IF($G169="","",VLOOKUP($E169,'5.手当・賞与配分・洗い替え方式'!$C$7:$L$48,8,0)))</f>
        <v>0.1</v>
      </c>
      <c r="S169" s="160">
        <f t="shared" si="98"/>
        <v>34090</v>
      </c>
      <c r="T169" s="160">
        <f t="shared" si="99"/>
        <v>33930</v>
      </c>
      <c r="U169" s="160">
        <f t="shared" si="108"/>
        <v>33770</v>
      </c>
      <c r="V169" s="160">
        <f t="shared" si="101"/>
        <v>33610</v>
      </c>
      <c r="W169" s="160">
        <f t="shared" si="102"/>
        <v>33450</v>
      </c>
      <c r="X169" s="164">
        <f t="shared" si="83"/>
        <v>13</v>
      </c>
      <c r="Y169" s="162">
        <f t="shared" si="107"/>
        <v>374900</v>
      </c>
      <c r="Z169" s="161">
        <f t="shared" si="84"/>
        <v>373160</v>
      </c>
      <c r="AA169" s="161">
        <f t="shared" si="85"/>
        <v>371420</v>
      </c>
      <c r="AB169" s="161">
        <f t="shared" si="86"/>
        <v>369680</v>
      </c>
      <c r="AC169" s="163">
        <f t="shared" si="109"/>
        <v>367940</v>
      </c>
      <c r="AD169" s="158">
        <f t="shared" si="104"/>
        <v>4457040</v>
      </c>
      <c r="AE169" s="165">
        <f>IF(J169="","",IF('5.手当・賞与配分・洗い替え方式'!$O$4=1,ROUNDUP((J169+$Q169)*$AH$4,-1),ROUNDUP(J169*$AH$4,-1)))</f>
        <v>681620</v>
      </c>
      <c r="AF169" s="154">
        <f>IF(K169="","",IF('5.手当・賞与配分・洗い替え方式'!$O$4=1,ROUNDUP((K169+$Q169)*$AH$4,-1),ROUNDUP(K169*$AH$4,-1)))</f>
        <v>678460</v>
      </c>
      <c r="AG169" s="154">
        <f>IF(L169="","",IF('5.手当・賞与配分・洗い替え方式'!$O$4=1,ROUNDUP((L169+$Q169)*$AH$4,-1),ROUNDUP(L169*$AH$4,-1)))</f>
        <v>675300</v>
      </c>
      <c r="AH169" s="154">
        <f>IF(M169="","",IF('5.手当・賞与配分・洗い替え方式'!$O$4=1,ROUNDUP((M169+$Q169)*$AH$4,-1),ROUNDUP(M169*$AH$4,-1)))</f>
        <v>672140</v>
      </c>
      <c r="AI169" s="166">
        <f>IF(N169="","",IF('5.手当・賞与配分・洗い替え方式'!$O$4=1,ROUNDUP((N169+$Q169)*$AH$4,-1),ROUNDUP(N169*$AH$4,-1)))</f>
        <v>668980</v>
      </c>
      <c r="AJ169" s="165">
        <f>IF(J169="","",IF('5.手当・賞与配分・洗い替え方式'!$O$4=1,ROUNDUP((J169+$Q169)*$AM$4,-1),ROUNDUP(J169*$AM$4,-1)))</f>
        <v>852030</v>
      </c>
      <c r="AK169" s="154">
        <f>IF(K169="","",IF('5.手当・賞与配分・洗い替え方式'!$O$4=1,ROUNDUP((K169+$Q169)*$AM$4,-1),ROUNDUP(K169*$AM$4,-1)))</f>
        <v>848080</v>
      </c>
      <c r="AL169" s="154">
        <f>IF(L169="","",IF('5.手当・賞与配分・洗い替え方式'!$O$4=1,ROUNDUP((L169+$Q169)*$AM$4,-1),ROUNDUP(L169*$AM$4,-1)))</f>
        <v>844130</v>
      </c>
      <c r="AM169" s="154">
        <f>IF(M169="","",IF('5.手当・賞与配分・洗い替え方式'!$O$4=1,ROUNDUP((M169+$Q169)*$AM$4,-1),ROUNDUP(M169*$AM$4,-1)))</f>
        <v>840180</v>
      </c>
      <c r="AN169" s="166">
        <f>IF(N169="","",IF('5.手当・賞与配分・洗い替え方式'!$O$4=1,ROUNDUP((N169+$Q169)*$AM$4,-1),ROUNDUP(N169*$AM$4,-1)))</f>
        <v>836230</v>
      </c>
      <c r="AO169" s="369">
        <f t="shared" si="105"/>
        <v>6032450</v>
      </c>
      <c r="AP169" s="77">
        <f t="shared" si="106"/>
        <v>6004460</v>
      </c>
      <c r="AQ169" s="77">
        <f t="shared" si="89"/>
        <v>5976470</v>
      </c>
      <c r="AR169" s="77">
        <f t="shared" si="90"/>
        <v>5948480</v>
      </c>
      <c r="AS169" s="164">
        <f t="shared" si="91"/>
        <v>5920490</v>
      </c>
    </row>
    <row r="170" spans="5:45" ht="18" customHeight="1">
      <c r="E170" s="148" t="str">
        <f t="shared" si="92"/>
        <v>J-4</v>
      </c>
      <c r="F170" s="167">
        <f t="shared" si="79"/>
        <v>24</v>
      </c>
      <c r="G170" s="105">
        <f t="shared" si="80"/>
        <v>24</v>
      </c>
      <c r="H170" s="105" t="str">
        <f t="shared" si="81"/>
        <v>J-4-24</v>
      </c>
      <c r="I170" s="149">
        <v>44</v>
      </c>
      <c r="J170" s="157">
        <f t="shared" si="93"/>
        <v>343960</v>
      </c>
      <c r="K170" s="131">
        <f t="shared" si="94"/>
        <v>342380</v>
      </c>
      <c r="L170" s="131">
        <f>IF($E170="","",INDEX('3.サラリースケール'!$R$5:$BH$38,MATCH($E170,'3.サラリースケール'!$R$5:$R$38,0),MATCH($I170,'3.サラリースケール'!$R$5:$BH$5,0)))</f>
        <v>340800</v>
      </c>
      <c r="M170" s="131">
        <f t="shared" si="95"/>
        <v>339220</v>
      </c>
      <c r="N170" s="368">
        <f t="shared" si="96"/>
        <v>337640</v>
      </c>
      <c r="O170" s="157">
        <f t="shared" si="97"/>
        <v>3150</v>
      </c>
      <c r="P170" s="368">
        <f t="shared" si="82"/>
        <v>1580</v>
      </c>
      <c r="Q170" s="158">
        <f>IF($L170="","",VLOOKUP($E170,'6.モデル年俸表の作成'!$C$7:$F$48,4,0))</f>
        <v>0</v>
      </c>
      <c r="R170" s="159">
        <f>IF($E170="","",IF($G170="","",VLOOKUP($E170,'5.手当・賞与配分・洗い替え方式'!$C$7:$L$48,8,0)))</f>
        <v>0.1</v>
      </c>
      <c r="S170" s="160">
        <f t="shared" si="98"/>
        <v>34400</v>
      </c>
      <c r="T170" s="160">
        <f t="shared" si="99"/>
        <v>34240</v>
      </c>
      <c r="U170" s="160">
        <f t="shared" si="108"/>
        <v>34080</v>
      </c>
      <c r="V170" s="160">
        <f t="shared" si="101"/>
        <v>33930</v>
      </c>
      <c r="W170" s="160">
        <f t="shared" si="102"/>
        <v>33770</v>
      </c>
      <c r="X170" s="164">
        <f t="shared" si="83"/>
        <v>13</v>
      </c>
      <c r="Y170" s="162">
        <f t="shared" si="107"/>
        <v>378360</v>
      </c>
      <c r="Z170" s="161">
        <f t="shared" si="84"/>
        <v>376620</v>
      </c>
      <c r="AA170" s="161">
        <f t="shared" si="85"/>
        <v>374880</v>
      </c>
      <c r="AB170" s="161">
        <f t="shared" si="86"/>
        <v>373150</v>
      </c>
      <c r="AC170" s="163">
        <f t="shared" si="109"/>
        <v>371410</v>
      </c>
      <c r="AD170" s="158">
        <f t="shared" si="104"/>
        <v>4498560</v>
      </c>
      <c r="AE170" s="165">
        <f>IF(J170="","",IF('5.手当・賞与配分・洗い替え方式'!$O$4=1,ROUNDUP((J170+$Q170)*$AH$4,-1),ROUNDUP(J170*$AH$4,-1)))</f>
        <v>687920</v>
      </c>
      <c r="AF170" s="154">
        <f>IF(K170="","",IF('5.手当・賞与配分・洗い替え方式'!$O$4=1,ROUNDUP((K170+$Q170)*$AH$4,-1),ROUNDUP(K170*$AH$4,-1)))</f>
        <v>684760</v>
      </c>
      <c r="AG170" s="154">
        <f>IF(L170="","",IF('5.手当・賞与配分・洗い替え方式'!$O$4=1,ROUNDUP((L170+$Q170)*$AH$4,-1),ROUNDUP(L170*$AH$4,-1)))</f>
        <v>681600</v>
      </c>
      <c r="AH170" s="154">
        <f>IF(M170="","",IF('5.手当・賞与配分・洗い替え方式'!$O$4=1,ROUNDUP((M170+$Q170)*$AH$4,-1),ROUNDUP(M170*$AH$4,-1)))</f>
        <v>678440</v>
      </c>
      <c r="AI170" s="166">
        <f>IF(N170="","",IF('5.手当・賞与配分・洗い替え方式'!$O$4=1,ROUNDUP((N170+$Q170)*$AH$4,-1),ROUNDUP(N170*$AH$4,-1)))</f>
        <v>675280</v>
      </c>
      <c r="AJ170" s="165">
        <f>IF(J170="","",IF('5.手当・賞与配分・洗い替え方式'!$O$4=1,ROUNDUP((J170+$Q170)*$AM$4,-1),ROUNDUP(J170*$AM$4,-1)))</f>
        <v>859900</v>
      </c>
      <c r="AK170" s="154">
        <f>IF(K170="","",IF('5.手当・賞与配分・洗い替え方式'!$O$4=1,ROUNDUP((K170+$Q170)*$AM$4,-1),ROUNDUP(K170*$AM$4,-1)))</f>
        <v>855950</v>
      </c>
      <c r="AL170" s="154">
        <f>IF(L170="","",IF('5.手当・賞与配分・洗い替え方式'!$O$4=1,ROUNDUP((L170+$Q170)*$AM$4,-1),ROUNDUP(L170*$AM$4,-1)))</f>
        <v>852000</v>
      </c>
      <c r="AM170" s="154">
        <f>IF(M170="","",IF('5.手当・賞与配分・洗い替え方式'!$O$4=1,ROUNDUP((M170+$Q170)*$AM$4,-1),ROUNDUP(M170*$AM$4,-1)))</f>
        <v>848050</v>
      </c>
      <c r="AN170" s="166">
        <f>IF(N170="","",IF('5.手当・賞与配分・洗い替え方式'!$O$4=1,ROUNDUP((N170+$Q170)*$AM$4,-1),ROUNDUP(N170*$AM$4,-1)))</f>
        <v>844100</v>
      </c>
      <c r="AO170" s="369">
        <f t="shared" si="105"/>
        <v>6088140</v>
      </c>
      <c r="AP170" s="77">
        <f t="shared" si="106"/>
        <v>6060150</v>
      </c>
      <c r="AQ170" s="77">
        <f t="shared" si="89"/>
        <v>6032160</v>
      </c>
      <c r="AR170" s="77">
        <f t="shared" si="90"/>
        <v>6004290</v>
      </c>
      <c r="AS170" s="164">
        <f t="shared" si="91"/>
        <v>5976300</v>
      </c>
    </row>
    <row r="171" spans="5:45" ht="18" customHeight="1">
      <c r="E171" s="148" t="str">
        <f t="shared" si="92"/>
        <v>J-4</v>
      </c>
      <c r="F171" s="167">
        <f t="shared" si="79"/>
        <v>25</v>
      </c>
      <c r="G171" s="105">
        <f t="shared" si="80"/>
        <v>25</v>
      </c>
      <c r="H171" s="105" t="str">
        <f t="shared" si="81"/>
        <v>J-4-25</v>
      </c>
      <c r="I171" s="149">
        <v>45</v>
      </c>
      <c r="J171" s="157">
        <f t="shared" si="93"/>
        <v>347110</v>
      </c>
      <c r="K171" s="131">
        <f t="shared" si="94"/>
        <v>345530</v>
      </c>
      <c r="L171" s="131">
        <f>IF($E171="","",INDEX('3.サラリースケール'!$R$5:$BH$38,MATCH($E171,'3.サラリースケール'!$R$5:$R$38,0),MATCH($I171,'3.サラリースケール'!$R$5:$BH$5,0)))</f>
        <v>343950</v>
      </c>
      <c r="M171" s="131">
        <f t="shared" si="95"/>
        <v>342370</v>
      </c>
      <c r="N171" s="368">
        <f t="shared" si="96"/>
        <v>340790</v>
      </c>
      <c r="O171" s="157">
        <f t="shared" si="97"/>
        <v>3150</v>
      </c>
      <c r="P171" s="368">
        <f t="shared" si="82"/>
        <v>1580</v>
      </c>
      <c r="Q171" s="158">
        <f>IF($L171="","",VLOOKUP($E171,'6.モデル年俸表の作成'!$C$7:$F$48,4,0))</f>
        <v>0</v>
      </c>
      <c r="R171" s="159">
        <f>IF($E171="","",IF($G171="","",VLOOKUP($E171,'5.手当・賞与配分・洗い替え方式'!$C$7:$L$48,8,0)))</f>
        <v>0.1</v>
      </c>
      <c r="S171" s="160">
        <f t="shared" si="98"/>
        <v>34720</v>
      </c>
      <c r="T171" s="160">
        <f t="shared" si="99"/>
        <v>34560</v>
      </c>
      <c r="U171" s="160">
        <f t="shared" si="108"/>
        <v>34400</v>
      </c>
      <c r="V171" s="160">
        <f t="shared" si="101"/>
        <v>34240</v>
      </c>
      <c r="W171" s="160">
        <f t="shared" si="102"/>
        <v>34080</v>
      </c>
      <c r="X171" s="164">
        <f t="shared" si="83"/>
        <v>13</v>
      </c>
      <c r="Y171" s="162">
        <f t="shared" si="107"/>
        <v>381830</v>
      </c>
      <c r="Z171" s="161">
        <f t="shared" si="84"/>
        <v>380090</v>
      </c>
      <c r="AA171" s="161">
        <f t="shared" si="85"/>
        <v>378350</v>
      </c>
      <c r="AB171" s="161">
        <f t="shared" si="86"/>
        <v>376610</v>
      </c>
      <c r="AC171" s="163">
        <f t="shared" si="109"/>
        <v>374870</v>
      </c>
      <c r="AD171" s="158">
        <f t="shared" si="104"/>
        <v>4540200</v>
      </c>
      <c r="AE171" s="165">
        <f>IF(J171="","",IF('5.手当・賞与配分・洗い替え方式'!$O$4=1,ROUNDUP((J171+$Q171)*$AH$4,-1),ROUNDUP(J171*$AH$4,-1)))</f>
        <v>694220</v>
      </c>
      <c r="AF171" s="154">
        <f>IF(K171="","",IF('5.手当・賞与配分・洗い替え方式'!$O$4=1,ROUNDUP((K171+$Q171)*$AH$4,-1),ROUNDUP(K171*$AH$4,-1)))</f>
        <v>691060</v>
      </c>
      <c r="AG171" s="154">
        <f>IF(L171="","",IF('5.手当・賞与配分・洗い替え方式'!$O$4=1,ROUNDUP((L171+$Q171)*$AH$4,-1),ROUNDUP(L171*$AH$4,-1)))</f>
        <v>687900</v>
      </c>
      <c r="AH171" s="154">
        <f>IF(M171="","",IF('5.手当・賞与配分・洗い替え方式'!$O$4=1,ROUNDUP((M171+$Q171)*$AH$4,-1),ROUNDUP(M171*$AH$4,-1)))</f>
        <v>684740</v>
      </c>
      <c r="AI171" s="166">
        <f>IF(N171="","",IF('5.手当・賞与配分・洗い替え方式'!$O$4=1,ROUNDUP((N171+$Q171)*$AH$4,-1),ROUNDUP(N171*$AH$4,-1)))</f>
        <v>681580</v>
      </c>
      <c r="AJ171" s="165">
        <f>IF(J171="","",IF('5.手当・賞与配分・洗い替え方式'!$O$4=1,ROUNDUP((J171+$Q171)*$AM$4,-1),ROUNDUP(J171*$AM$4,-1)))</f>
        <v>867780</v>
      </c>
      <c r="AK171" s="154">
        <f>IF(K171="","",IF('5.手当・賞与配分・洗い替え方式'!$O$4=1,ROUNDUP((K171+$Q171)*$AM$4,-1),ROUNDUP(K171*$AM$4,-1)))</f>
        <v>863830</v>
      </c>
      <c r="AL171" s="154">
        <f>IF(L171="","",IF('5.手当・賞与配分・洗い替え方式'!$O$4=1,ROUNDUP((L171+$Q171)*$AM$4,-1),ROUNDUP(L171*$AM$4,-1)))</f>
        <v>859880</v>
      </c>
      <c r="AM171" s="154">
        <f>IF(M171="","",IF('5.手当・賞与配分・洗い替え方式'!$O$4=1,ROUNDUP((M171+$Q171)*$AM$4,-1),ROUNDUP(M171*$AM$4,-1)))</f>
        <v>855930</v>
      </c>
      <c r="AN171" s="166">
        <f>IF(N171="","",IF('5.手当・賞与配分・洗い替え方式'!$O$4=1,ROUNDUP((N171+$Q171)*$AM$4,-1),ROUNDUP(N171*$AM$4,-1)))</f>
        <v>851980</v>
      </c>
      <c r="AO171" s="369">
        <f t="shared" si="105"/>
        <v>6143960</v>
      </c>
      <c r="AP171" s="77">
        <f t="shared" si="106"/>
        <v>6115970</v>
      </c>
      <c r="AQ171" s="77">
        <f t="shared" si="89"/>
        <v>6087980</v>
      </c>
      <c r="AR171" s="77">
        <f t="shared" si="90"/>
        <v>6059990</v>
      </c>
      <c r="AS171" s="164">
        <f t="shared" si="91"/>
        <v>6032000</v>
      </c>
    </row>
    <row r="172" spans="5:45" ht="18" customHeight="1">
      <c r="E172" s="148" t="str">
        <f t="shared" si="92"/>
        <v>J-4</v>
      </c>
      <c r="F172" s="167">
        <f t="shared" si="79"/>
        <v>25</v>
      </c>
      <c r="G172" s="105">
        <f t="shared" si="80"/>
        <v>25</v>
      </c>
      <c r="H172" s="105" t="str">
        <f t="shared" si="81"/>
        <v/>
      </c>
      <c r="I172" s="149">
        <v>46</v>
      </c>
      <c r="J172" s="157">
        <f t="shared" si="93"/>
        <v>347110</v>
      </c>
      <c r="K172" s="131">
        <f t="shared" si="94"/>
        <v>345530</v>
      </c>
      <c r="L172" s="131">
        <f>IF($E172="","",INDEX('3.サラリースケール'!$R$5:$BH$38,MATCH($E172,'3.サラリースケール'!$R$5:$R$38,0),MATCH($I172,'3.サラリースケール'!$R$5:$BH$5,0)))</f>
        <v>343950</v>
      </c>
      <c r="M172" s="131">
        <f t="shared" si="95"/>
        <v>342370</v>
      </c>
      <c r="N172" s="368">
        <f t="shared" si="96"/>
        <v>340790</v>
      </c>
      <c r="O172" s="157">
        <f t="shared" si="97"/>
        <v>0</v>
      </c>
      <c r="P172" s="368">
        <f t="shared" si="82"/>
        <v>1580</v>
      </c>
      <c r="Q172" s="158">
        <f>IF($L172="","",VLOOKUP($E172,'6.モデル年俸表の作成'!$C$7:$F$48,4,0))</f>
        <v>0</v>
      </c>
      <c r="R172" s="159">
        <f>IF($E172="","",IF($G172="","",VLOOKUP($E172,'5.手当・賞与配分・洗い替え方式'!$C$7:$L$48,8,0)))</f>
        <v>0.1</v>
      </c>
      <c r="S172" s="160">
        <f t="shared" si="98"/>
        <v>34720</v>
      </c>
      <c r="T172" s="160">
        <f t="shared" si="99"/>
        <v>34560</v>
      </c>
      <c r="U172" s="160">
        <f t="shared" si="108"/>
        <v>34400</v>
      </c>
      <c r="V172" s="160">
        <f t="shared" si="101"/>
        <v>34240</v>
      </c>
      <c r="W172" s="160">
        <f t="shared" si="102"/>
        <v>34080</v>
      </c>
      <c r="X172" s="164">
        <f t="shared" si="83"/>
        <v>13</v>
      </c>
      <c r="Y172" s="162">
        <f t="shared" si="107"/>
        <v>381830</v>
      </c>
      <c r="Z172" s="161">
        <f t="shared" si="84"/>
        <v>380090</v>
      </c>
      <c r="AA172" s="161">
        <f t="shared" si="85"/>
        <v>378350</v>
      </c>
      <c r="AB172" s="161">
        <f t="shared" si="86"/>
        <v>376610</v>
      </c>
      <c r="AC172" s="163">
        <f t="shared" si="109"/>
        <v>374870</v>
      </c>
      <c r="AD172" s="158">
        <f t="shared" si="104"/>
        <v>4540200</v>
      </c>
      <c r="AE172" s="165">
        <f>IF(J172="","",IF('5.手当・賞与配分・洗い替え方式'!$O$4=1,ROUNDUP((J172+$Q172)*$AH$4,-1),ROUNDUP(J172*$AH$4,-1)))</f>
        <v>694220</v>
      </c>
      <c r="AF172" s="154">
        <f>IF(K172="","",IF('5.手当・賞与配分・洗い替え方式'!$O$4=1,ROUNDUP((K172+$Q172)*$AH$4,-1),ROUNDUP(K172*$AH$4,-1)))</f>
        <v>691060</v>
      </c>
      <c r="AG172" s="154">
        <f>IF(L172="","",IF('5.手当・賞与配分・洗い替え方式'!$O$4=1,ROUNDUP((L172+$Q172)*$AH$4,-1),ROUNDUP(L172*$AH$4,-1)))</f>
        <v>687900</v>
      </c>
      <c r="AH172" s="154">
        <f>IF(M172="","",IF('5.手当・賞与配分・洗い替え方式'!$O$4=1,ROUNDUP((M172+$Q172)*$AH$4,-1),ROUNDUP(M172*$AH$4,-1)))</f>
        <v>684740</v>
      </c>
      <c r="AI172" s="166">
        <f>IF(N172="","",IF('5.手当・賞与配分・洗い替え方式'!$O$4=1,ROUNDUP((N172+$Q172)*$AH$4,-1),ROUNDUP(N172*$AH$4,-1)))</f>
        <v>681580</v>
      </c>
      <c r="AJ172" s="165">
        <f>IF(J172="","",IF('5.手当・賞与配分・洗い替え方式'!$O$4=1,ROUNDUP((J172+$Q172)*$AM$4,-1),ROUNDUP(J172*$AM$4,-1)))</f>
        <v>867780</v>
      </c>
      <c r="AK172" s="154">
        <f>IF(K172="","",IF('5.手当・賞与配分・洗い替え方式'!$O$4=1,ROUNDUP((K172+$Q172)*$AM$4,-1),ROUNDUP(K172*$AM$4,-1)))</f>
        <v>863830</v>
      </c>
      <c r="AL172" s="154">
        <f>IF(L172="","",IF('5.手当・賞与配分・洗い替え方式'!$O$4=1,ROUNDUP((L172+$Q172)*$AM$4,-1),ROUNDUP(L172*$AM$4,-1)))</f>
        <v>859880</v>
      </c>
      <c r="AM172" s="154">
        <f>IF(M172="","",IF('5.手当・賞与配分・洗い替え方式'!$O$4=1,ROUNDUP((M172+$Q172)*$AM$4,-1),ROUNDUP(M172*$AM$4,-1)))</f>
        <v>855930</v>
      </c>
      <c r="AN172" s="166">
        <f>IF(N172="","",IF('5.手当・賞与配分・洗い替え方式'!$O$4=1,ROUNDUP((N172+$Q172)*$AM$4,-1),ROUNDUP(N172*$AM$4,-1)))</f>
        <v>851980</v>
      </c>
      <c r="AO172" s="369">
        <f t="shared" si="105"/>
        <v>6143960</v>
      </c>
      <c r="AP172" s="77">
        <f t="shared" si="106"/>
        <v>6115970</v>
      </c>
      <c r="AQ172" s="77">
        <f t="shared" si="89"/>
        <v>6087980</v>
      </c>
      <c r="AR172" s="77">
        <f t="shared" si="90"/>
        <v>6059990</v>
      </c>
      <c r="AS172" s="164">
        <f t="shared" si="91"/>
        <v>6032000</v>
      </c>
    </row>
    <row r="173" spans="5:45" ht="18" customHeight="1">
      <c r="E173" s="148" t="str">
        <f t="shared" si="92"/>
        <v>J-4</v>
      </c>
      <c r="F173" s="167">
        <f t="shared" si="79"/>
        <v>25</v>
      </c>
      <c r="G173" s="105">
        <f t="shared" si="80"/>
        <v>25</v>
      </c>
      <c r="H173" s="105" t="str">
        <f t="shared" si="81"/>
        <v/>
      </c>
      <c r="I173" s="149">
        <v>47</v>
      </c>
      <c r="J173" s="157">
        <f t="shared" si="93"/>
        <v>347110</v>
      </c>
      <c r="K173" s="131">
        <f t="shared" si="94"/>
        <v>345530</v>
      </c>
      <c r="L173" s="131">
        <f>IF($E173="","",INDEX('3.サラリースケール'!$R$5:$BH$38,MATCH($E173,'3.サラリースケール'!$R$5:$R$38,0),MATCH($I173,'3.サラリースケール'!$R$5:$BH$5,0)))</f>
        <v>343950</v>
      </c>
      <c r="M173" s="131">
        <f t="shared" si="95"/>
        <v>342370</v>
      </c>
      <c r="N173" s="368">
        <f t="shared" si="96"/>
        <v>340790</v>
      </c>
      <c r="O173" s="157">
        <f t="shared" si="97"/>
        <v>0</v>
      </c>
      <c r="P173" s="368">
        <f t="shared" si="82"/>
        <v>1580</v>
      </c>
      <c r="Q173" s="158">
        <f>IF($L173="","",VLOOKUP($E173,'6.モデル年俸表の作成'!$C$7:$F$48,4,0))</f>
        <v>0</v>
      </c>
      <c r="R173" s="159">
        <f>IF($E173="","",IF($G173="","",VLOOKUP($E173,'5.手当・賞与配分・洗い替え方式'!$C$7:$L$48,8,0)))</f>
        <v>0.1</v>
      </c>
      <c r="S173" s="160">
        <f t="shared" si="98"/>
        <v>34720</v>
      </c>
      <c r="T173" s="160">
        <f t="shared" si="99"/>
        <v>34560</v>
      </c>
      <c r="U173" s="160">
        <f t="shared" si="108"/>
        <v>34400</v>
      </c>
      <c r="V173" s="160">
        <f t="shared" si="101"/>
        <v>34240</v>
      </c>
      <c r="W173" s="160">
        <f t="shared" si="102"/>
        <v>34080</v>
      </c>
      <c r="X173" s="164">
        <f t="shared" si="83"/>
        <v>13</v>
      </c>
      <c r="Y173" s="162">
        <f t="shared" si="107"/>
        <v>381830</v>
      </c>
      <c r="Z173" s="161">
        <f t="shared" si="84"/>
        <v>380090</v>
      </c>
      <c r="AA173" s="161">
        <f t="shared" si="85"/>
        <v>378350</v>
      </c>
      <c r="AB173" s="161">
        <f t="shared" si="86"/>
        <v>376610</v>
      </c>
      <c r="AC173" s="163">
        <f t="shared" si="109"/>
        <v>374870</v>
      </c>
      <c r="AD173" s="158">
        <f t="shared" si="104"/>
        <v>4540200</v>
      </c>
      <c r="AE173" s="165">
        <f>IF(J173="","",IF('5.手当・賞与配分・洗い替え方式'!$O$4=1,ROUNDUP((J173+$Q173)*$AH$4,-1),ROUNDUP(J173*$AH$4,-1)))</f>
        <v>694220</v>
      </c>
      <c r="AF173" s="154">
        <f>IF(K173="","",IF('5.手当・賞与配分・洗い替え方式'!$O$4=1,ROUNDUP((K173+$Q173)*$AH$4,-1),ROUNDUP(K173*$AH$4,-1)))</f>
        <v>691060</v>
      </c>
      <c r="AG173" s="154">
        <f>IF(L173="","",IF('5.手当・賞与配分・洗い替え方式'!$O$4=1,ROUNDUP((L173+$Q173)*$AH$4,-1),ROUNDUP(L173*$AH$4,-1)))</f>
        <v>687900</v>
      </c>
      <c r="AH173" s="154">
        <f>IF(M173="","",IF('5.手当・賞与配分・洗い替え方式'!$O$4=1,ROUNDUP((M173+$Q173)*$AH$4,-1),ROUNDUP(M173*$AH$4,-1)))</f>
        <v>684740</v>
      </c>
      <c r="AI173" s="166">
        <f>IF(N173="","",IF('5.手当・賞与配分・洗い替え方式'!$O$4=1,ROUNDUP((N173+$Q173)*$AH$4,-1),ROUNDUP(N173*$AH$4,-1)))</f>
        <v>681580</v>
      </c>
      <c r="AJ173" s="165">
        <f>IF(J173="","",IF('5.手当・賞与配分・洗い替え方式'!$O$4=1,ROUNDUP((J173+$Q173)*$AM$4,-1),ROUNDUP(J173*$AM$4,-1)))</f>
        <v>867780</v>
      </c>
      <c r="AK173" s="154">
        <f>IF(K173="","",IF('5.手当・賞与配分・洗い替え方式'!$O$4=1,ROUNDUP((K173+$Q173)*$AM$4,-1),ROUNDUP(K173*$AM$4,-1)))</f>
        <v>863830</v>
      </c>
      <c r="AL173" s="154">
        <f>IF(L173="","",IF('5.手当・賞与配分・洗い替え方式'!$O$4=1,ROUNDUP((L173+$Q173)*$AM$4,-1),ROUNDUP(L173*$AM$4,-1)))</f>
        <v>859880</v>
      </c>
      <c r="AM173" s="154">
        <f>IF(M173="","",IF('5.手当・賞与配分・洗い替え方式'!$O$4=1,ROUNDUP((M173+$Q173)*$AM$4,-1),ROUNDUP(M173*$AM$4,-1)))</f>
        <v>855930</v>
      </c>
      <c r="AN173" s="166">
        <f>IF(N173="","",IF('5.手当・賞与配分・洗い替え方式'!$O$4=1,ROUNDUP((N173+$Q173)*$AM$4,-1),ROUNDUP(N173*$AM$4,-1)))</f>
        <v>851980</v>
      </c>
      <c r="AO173" s="369">
        <f t="shared" si="105"/>
        <v>6143960</v>
      </c>
      <c r="AP173" s="77">
        <f t="shared" si="106"/>
        <v>6115970</v>
      </c>
      <c r="AQ173" s="77">
        <f t="shared" si="89"/>
        <v>6087980</v>
      </c>
      <c r="AR173" s="77">
        <f t="shared" si="90"/>
        <v>6059990</v>
      </c>
      <c r="AS173" s="164">
        <f t="shared" si="91"/>
        <v>6032000</v>
      </c>
    </row>
    <row r="174" spans="5:45" ht="18" customHeight="1">
      <c r="E174" s="148" t="str">
        <f t="shared" si="92"/>
        <v>J-4</v>
      </c>
      <c r="F174" s="167">
        <f t="shared" si="79"/>
        <v>25</v>
      </c>
      <c r="G174" s="105">
        <f t="shared" si="80"/>
        <v>25</v>
      </c>
      <c r="H174" s="105" t="str">
        <f t="shared" si="81"/>
        <v/>
      </c>
      <c r="I174" s="149">
        <v>48</v>
      </c>
      <c r="J174" s="157">
        <f t="shared" si="93"/>
        <v>347110</v>
      </c>
      <c r="K174" s="131">
        <f t="shared" si="94"/>
        <v>345530</v>
      </c>
      <c r="L174" s="131">
        <f>IF($E174="","",INDEX('3.サラリースケール'!$R$5:$BH$38,MATCH($E174,'3.サラリースケール'!$R$5:$R$38,0),MATCH($I174,'3.サラリースケール'!$R$5:$BH$5,0)))</f>
        <v>343950</v>
      </c>
      <c r="M174" s="131">
        <f t="shared" si="95"/>
        <v>342370</v>
      </c>
      <c r="N174" s="368">
        <f t="shared" si="96"/>
        <v>340790</v>
      </c>
      <c r="O174" s="157">
        <f t="shared" si="97"/>
        <v>0</v>
      </c>
      <c r="P174" s="368">
        <f t="shared" si="82"/>
        <v>1580</v>
      </c>
      <c r="Q174" s="158">
        <f>IF($L174="","",VLOOKUP($E174,'6.モデル年俸表の作成'!$C$7:$F$48,4,0))</f>
        <v>0</v>
      </c>
      <c r="R174" s="159">
        <f>IF($E174="","",IF($G174="","",VLOOKUP($E174,'5.手当・賞与配分・洗い替え方式'!$C$7:$L$48,8,0)))</f>
        <v>0.1</v>
      </c>
      <c r="S174" s="160">
        <f t="shared" si="98"/>
        <v>34720</v>
      </c>
      <c r="T174" s="160">
        <f t="shared" si="99"/>
        <v>34560</v>
      </c>
      <c r="U174" s="160">
        <f t="shared" si="108"/>
        <v>34400</v>
      </c>
      <c r="V174" s="160">
        <f t="shared" si="101"/>
        <v>34240</v>
      </c>
      <c r="W174" s="160">
        <f t="shared" si="102"/>
        <v>34080</v>
      </c>
      <c r="X174" s="164">
        <f t="shared" si="83"/>
        <v>13</v>
      </c>
      <c r="Y174" s="162">
        <f t="shared" si="107"/>
        <v>381830</v>
      </c>
      <c r="Z174" s="161">
        <f t="shared" si="84"/>
        <v>380090</v>
      </c>
      <c r="AA174" s="161">
        <f t="shared" si="85"/>
        <v>378350</v>
      </c>
      <c r="AB174" s="161">
        <f t="shared" si="86"/>
        <v>376610</v>
      </c>
      <c r="AC174" s="163">
        <f t="shared" si="109"/>
        <v>374870</v>
      </c>
      <c r="AD174" s="158">
        <f t="shared" si="104"/>
        <v>4540200</v>
      </c>
      <c r="AE174" s="165">
        <f>IF(J174="","",IF('5.手当・賞与配分・洗い替え方式'!$O$4=1,ROUNDUP((J174+$Q174)*$AH$4,-1),ROUNDUP(J174*$AH$4,-1)))</f>
        <v>694220</v>
      </c>
      <c r="AF174" s="154">
        <f>IF(K174="","",IF('5.手当・賞与配分・洗い替え方式'!$O$4=1,ROUNDUP((K174+$Q174)*$AH$4,-1),ROUNDUP(K174*$AH$4,-1)))</f>
        <v>691060</v>
      </c>
      <c r="AG174" s="154">
        <f>IF(L174="","",IF('5.手当・賞与配分・洗い替え方式'!$O$4=1,ROUNDUP((L174+$Q174)*$AH$4,-1),ROUNDUP(L174*$AH$4,-1)))</f>
        <v>687900</v>
      </c>
      <c r="AH174" s="154">
        <f>IF(M174="","",IF('5.手当・賞与配分・洗い替え方式'!$O$4=1,ROUNDUP((M174+$Q174)*$AH$4,-1),ROUNDUP(M174*$AH$4,-1)))</f>
        <v>684740</v>
      </c>
      <c r="AI174" s="166">
        <f>IF(N174="","",IF('5.手当・賞与配分・洗い替え方式'!$O$4=1,ROUNDUP((N174+$Q174)*$AH$4,-1),ROUNDUP(N174*$AH$4,-1)))</f>
        <v>681580</v>
      </c>
      <c r="AJ174" s="165">
        <f>IF(J174="","",IF('5.手当・賞与配分・洗い替え方式'!$O$4=1,ROUNDUP((J174+$Q174)*$AM$4,-1),ROUNDUP(J174*$AM$4,-1)))</f>
        <v>867780</v>
      </c>
      <c r="AK174" s="154">
        <f>IF(K174="","",IF('5.手当・賞与配分・洗い替え方式'!$O$4=1,ROUNDUP((K174+$Q174)*$AM$4,-1),ROUNDUP(K174*$AM$4,-1)))</f>
        <v>863830</v>
      </c>
      <c r="AL174" s="154">
        <f>IF(L174="","",IF('5.手当・賞与配分・洗い替え方式'!$O$4=1,ROUNDUP((L174+$Q174)*$AM$4,-1),ROUNDUP(L174*$AM$4,-1)))</f>
        <v>859880</v>
      </c>
      <c r="AM174" s="154">
        <f>IF(M174="","",IF('5.手当・賞与配分・洗い替え方式'!$O$4=1,ROUNDUP((M174+$Q174)*$AM$4,-1),ROUNDUP(M174*$AM$4,-1)))</f>
        <v>855930</v>
      </c>
      <c r="AN174" s="166">
        <f>IF(N174="","",IF('5.手当・賞与配分・洗い替え方式'!$O$4=1,ROUNDUP((N174+$Q174)*$AM$4,-1),ROUNDUP(N174*$AM$4,-1)))</f>
        <v>851980</v>
      </c>
      <c r="AO174" s="369">
        <f t="shared" si="105"/>
        <v>6143960</v>
      </c>
      <c r="AP174" s="77">
        <f t="shared" si="106"/>
        <v>6115970</v>
      </c>
      <c r="AQ174" s="77">
        <f t="shared" si="89"/>
        <v>6087980</v>
      </c>
      <c r="AR174" s="77">
        <f t="shared" si="90"/>
        <v>6059990</v>
      </c>
      <c r="AS174" s="164">
        <f t="shared" si="91"/>
        <v>6032000</v>
      </c>
    </row>
    <row r="175" spans="5:45" ht="18" customHeight="1">
      <c r="E175" s="148" t="str">
        <f t="shared" si="92"/>
        <v>J-4</v>
      </c>
      <c r="F175" s="167">
        <f t="shared" si="79"/>
        <v>25</v>
      </c>
      <c r="G175" s="105">
        <f t="shared" si="80"/>
        <v>25</v>
      </c>
      <c r="H175" s="105" t="str">
        <f t="shared" si="81"/>
        <v/>
      </c>
      <c r="I175" s="149">
        <v>49</v>
      </c>
      <c r="J175" s="157">
        <f t="shared" si="93"/>
        <v>347110</v>
      </c>
      <c r="K175" s="131">
        <f t="shared" si="94"/>
        <v>345530</v>
      </c>
      <c r="L175" s="131">
        <f>IF($E175="","",INDEX('3.サラリースケール'!$R$5:$BH$38,MATCH($E175,'3.サラリースケール'!$R$5:$R$38,0),MATCH($I175,'3.サラリースケール'!$R$5:$BH$5,0)))</f>
        <v>343950</v>
      </c>
      <c r="M175" s="131">
        <f t="shared" si="95"/>
        <v>342370</v>
      </c>
      <c r="N175" s="368">
        <f t="shared" si="96"/>
        <v>340790</v>
      </c>
      <c r="O175" s="157">
        <f t="shared" si="97"/>
        <v>0</v>
      </c>
      <c r="P175" s="368">
        <f t="shared" si="82"/>
        <v>1580</v>
      </c>
      <c r="Q175" s="158">
        <f>IF($L175="","",VLOOKUP($E175,'6.モデル年俸表の作成'!$C$7:$F$48,4,0))</f>
        <v>0</v>
      </c>
      <c r="R175" s="159">
        <f>IF($E175="","",IF($G175="","",VLOOKUP($E175,'5.手当・賞与配分・洗い替え方式'!$C$7:$L$48,8,0)))</f>
        <v>0.1</v>
      </c>
      <c r="S175" s="160">
        <f t="shared" si="98"/>
        <v>34720</v>
      </c>
      <c r="T175" s="160">
        <f t="shared" si="99"/>
        <v>34560</v>
      </c>
      <c r="U175" s="160">
        <f t="shared" si="108"/>
        <v>34400</v>
      </c>
      <c r="V175" s="160">
        <f t="shared" si="101"/>
        <v>34240</v>
      </c>
      <c r="W175" s="160">
        <f t="shared" si="102"/>
        <v>34080</v>
      </c>
      <c r="X175" s="164">
        <f t="shared" si="83"/>
        <v>13</v>
      </c>
      <c r="Y175" s="162">
        <f t="shared" si="107"/>
        <v>381830</v>
      </c>
      <c r="Z175" s="161">
        <f t="shared" si="84"/>
        <v>380090</v>
      </c>
      <c r="AA175" s="161">
        <f t="shared" si="85"/>
        <v>378350</v>
      </c>
      <c r="AB175" s="161">
        <f t="shared" si="86"/>
        <v>376610</v>
      </c>
      <c r="AC175" s="163">
        <f t="shared" si="109"/>
        <v>374870</v>
      </c>
      <c r="AD175" s="158">
        <f t="shared" si="104"/>
        <v>4540200</v>
      </c>
      <c r="AE175" s="165">
        <f>IF(J175="","",IF('5.手当・賞与配分・洗い替え方式'!$O$4=1,ROUNDUP((J175+$Q175)*$AH$4,-1),ROUNDUP(J175*$AH$4,-1)))</f>
        <v>694220</v>
      </c>
      <c r="AF175" s="154">
        <f>IF(K175="","",IF('5.手当・賞与配分・洗い替え方式'!$O$4=1,ROUNDUP((K175+$Q175)*$AH$4,-1),ROUNDUP(K175*$AH$4,-1)))</f>
        <v>691060</v>
      </c>
      <c r="AG175" s="154">
        <f>IF(L175="","",IF('5.手当・賞与配分・洗い替え方式'!$O$4=1,ROUNDUP((L175+$Q175)*$AH$4,-1),ROUNDUP(L175*$AH$4,-1)))</f>
        <v>687900</v>
      </c>
      <c r="AH175" s="154">
        <f>IF(M175="","",IF('5.手当・賞与配分・洗い替え方式'!$O$4=1,ROUNDUP((M175+$Q175)*$AH$4,-1),ROUNDUP(M175*$AH$4,-1)))</f>
        <v>684740</v>
      </c>
      <c r="AI175" s="166">
        <f>IF(N175="","",IF('5.手当・賞与配分・洗い替え方式'!$O$4=1,ROUNDUP((N175+$Q175)*$AH$4,-1),ROUNDUP(N175*$AH$4,-1)))</f>
        <v>681580</v>
      </c>
      <c r="AJ175" s="165">
        <f>IF(J175="","",IF('5.手当・賞与配分・洗い替え方式'!$O$4=1,ROUNDUP((J175+$Q175)*$AM$4,-1),ROUNDUP(J175*$AM$4,-1)))</f>
        <v>867780</v>
      </c>
      <c r="AK175" s="154">
        <f>IF(K175="","",IF('5.手当・賞与配分・洗い替え方式'!$O$4=1,ROUNDUP((K175+$Q175)*$AM$4,-1),ROUNDUP(K175*$AM$4,-1)))</f>
        <v>863830</v>
      </c>
      <c r="AL175" s="154">
        <f>IF(L175="","",IF('5.手当・賞与配分・洗い替え方式'!$O$4=1,ROUNDUP((L175+$Q175)*$AM$4,-1),ROUNDUP(L175*$AM$4,-1)))</f>
        <v>859880</v>
      </c>
      <c r="AM175" s="154">
        <f>IF(M175="","",IF('5.手当・賞与配分・洗い替え方式'!$O$4=1,ROUNDUP((M175+$Q175)*$AM$4,-1),ROUNDUP(M175*$AM$4,-1)))</f>
        <v>855930</v>
      </c>
      <c r="AN175" s="166">
        <f>IF(N175="","",IF('5.手当・賞与配分・洗い替え方式'!$O$4=1,ROUNDUP((N175+$Q175)*$AM$4,-1),ROUNDUP(N175*$AM$4,-1)))</f>
        <v>851980</v>
      </c>
      <c r="AO175" s="369">
        <f t="shared" si="105"/>
        <v>6143960</v>
      </c>
      <c r="AP175" s="77">
        <f t="shared" si="106"/>
        <v>6115970</v>
      </c>
      <c r="AQ175" s="77">
        <f t="shared" si="89"/>
        <v>6087980</v>
      </c>
      <c r="AR175" s="77">
        <f t="shared" si="90"/>
        <v>6059990</v>
      </c>
      <c r="AS175" s="164">
        <f t="shared" si="91"/>
        <v>6032000</v>
      </c>
    </row>
    <row r="176" spans="5:45" ht="18" customHeight="1">
      <c r="E176" s="148" t="str">
        <f t="shared" si="92"/>
        <v>J-4</v>
      </c>
      <c r="F176" s="167">
        <f t="shared" si="79"/>
        <v>25</v>
      </c>
      <c r="G176" s="105">
        <f t="shared" si="80"/>
        <v>25</v>
      </c>
      <c r="H176" s="105" t="str">
        <f t="shared" si="81"/>
        <v/>
      </c>
      <c r="I176" s="149">
        <v>50</v>
      </c>
      <c r="J176" s="157">
        <f t="shared" si="93"/>
        <v>347110</v>
      </c>
      <c r="K176" s="131">
        <f t="shared" si="94"/>
        <v>345530</v>
      </c>
      <c r="L176" s="131">
        <f>IF($E176="","",INDEX('3.サラリースケール'!$R$5:$BH$38,MATCH($E176,'3.サラリースケール'!$R$5:$R$38,0),MATCH($I176,'3.サラリースケール'!$R$5:$BH$5,0)))</f>
        <v>343950</v>
      </c>
      <c r="M176" s="131">
        <f t="shared" si="95"/>
        <v>342370</v>
      </c>
      <c r="N176" s="368">
        <f t="shared" si="96"/>
        <v>340790</v>
      </c>
      <c r="O176" s="157">
        <f t="shared" si="97"/>
        <v>0</v>
      </c>
      <c r="P176" s="368">
        <f t="shared" si="82"/>
        <v>1580</v>
      </c>
      <c r="Q176" s="158">
        <f>IF($L176="","",VLOOKUP($E176,'6.モデル年俸表の作成'!$C$7:$F$48,4,0))</f>
        <v>0</v>
      </c>
      <c r="R176" s="159">
        <f>IF($E176="","",IF($G176="","",VLOOKUP($E176,'5.手当・賞与配分・洗い替え方式'!$C$7:$L$48,8,0)))</f>
        <v>0.1</v>
      </c>
      <c r="S176" s="160">
        <f t="shared" si="98"/>
        <v>34720</v>
      </c>
      <c r="T176" s="160">
        <f t="shared" si="99"/>
        <v>34560</v>
      </c>
      <c r="U176" s="160">
        <f t="shared" si="108"/>
        <v>34400</v>
      </c>
      <c r="V176" s="160">
        <f t="shared" si="101"/>
        <v>34240</v>
      </c>
      <c r="W176" s="160">
        <f t="shared" si="102"/>
        <v>34080</v>
      </c>
      <c r="X176" s="164">
        <f t="shared" si="83"/>
        <v>13</v>
      </c>
      <c r="Y176" s="162">
        <f t="shared" si="107"/>
        <v>381830</v>
      </c>
      <c r="Z176" s="161">
        <f t="shared" si="84"/>
        <v>380090</v>
      </c>
      <c r="AA176" s="161">
        <f t="shared" si="85"/>
        <v>378350</v>
      </c>
      <c r="AB176" s="161">
        <f t="shared" si="86"/>
        <v>376610</v>
      </c>
      <c r="AC176" s="163">
        <f t="shared" si="109"/>
        <v>374870</v>
      </c>
      <c r="AD176" s="158">
        <f t="shared" si="104"/>
        <v>4540200</v>
      </c>
      <c r="AE176" s="165">
        <f>IF(J176="","",IF('5.手当・賞与配分・洗い替え方式'!$O$4=1,ROUNDUP((J176+$Q176)*$AH$4,-1),ROUNDUP(J176*$AH$4,-1)))</f>
        <v>694220</v>
      </c>
      <c r="AF176" s="154">
        <f>IF(K176="","",IF('5.手当・賞与配分・洗い替え方式'!$O$4=1,ROUNDUP((K176+$Q176)*$AH$4,-1),ROUNDUP(K176*$AH$4,-1)))</f>
        <v>691060</v>
      </c>
      <c r="AG176" s="154">
        <f>IF(L176="","",IF('5.手当・賞与配分・洗い替え方式'!$O$4=1,ROUNDUP((L176+$Q176)*$AH$4,-1),ROUNDUP(L176*$AH$4,-1)))</f>
        <v>687900</v>
      </c>
      <c r="AH176" s="154">
        <f>IF(M176="","",IF('5.手当・賞与配分・洗い替え方式'!$O$4=1,ROUNDUP((M176+$Q176)*$AH$4,-1),ROUNDUP(M176*$AH$4,-1)))</f>
        <v>684740</v>
      </c>
      <c r="AI176" s="166">
        <f>IF(N176="","",IF('5.手当・賞与配分・洗い替え方式'!$O$4=1,ROUNDUP((N176+$Q176)*$AH$4,-1),ROUNDUP(N176*$AH$4,-1)))</f>
        <v>681580</v>
      </c>
      <c r="AJ176" s="165">
        <f>IF(J176="","",IF('5.手当・賞与配分・洗い替え方式'!$O$4=1,ROUNDUP((J176+$Q176)*$AM$4,-1),ROUNDUP(J176*$AM$4,-1)))</f>
        <v>867780</v>
      </c>
      <c r="AK176" s="154">
        <f>IF(K176="","",IF('5.手当・賞与配分・洗い替え方式'!$O$4=1,ROUNDUP((K176+$Q176)*$AM$4,-1),ROUNDUP(K176*$AM$4,-1)))</f>
        <v>863830</v>
      </c>
      <c r="AL176" s="154">
        <f>IF(L176="","",IF('5.手当・賞与配分・洗い替え方式'!$O$4=1,ROUNDUP((L176+$Q176)*$AM$4,-1),ROUNDUP(L176*$AM$4,-1)))</f>
        <v>859880</v>
      </c>
      <c r="AM176" s="154">
        <f>IF(M176="","",IF('5.手当・賞与配分・洗い替え方式'!$O$4=1,ROUNDUP((M176+$Q176)*$AM$4,-1),ROUNDUP(M176*$AM$4,-1)))</f>
        <v>855930</v>
      </c>
      <c r="AN176" s="166">
        <f>IF(N176="","",IF('5.手当・賞与配分・洗い替え方式'!$O$4=1,ROUNDUP((N176+$Q176)*$AM$4,-1),ROUNDUP(N176*$AM$4,-1)))</f>
        <v>851980</v>
      </c>
      <c r="AO176" s="369">
        <f t="shared" si="105"/>
        <v>6143960</v>
      </c>
      <c r="AP176" s="77">
        <f t="shared" si="106"/>
        <v>6115970</v>
      </c>
      <c r="AQ176" s="77">
        <f t="shared" si="89"/>
        <v>6087980</v>
      </c>
      <c r="AR176" s="77">
        <f t="shared" si="90"/>
        <v>6059990</v>
      </c>
      <c r="AS176" s="164">
        <f t="shared" si="91"/>
        <v>6032000</v>
      </c>
    </row>
    <row r="177" spans="5:45" ht="18" customHeight="1">
      <c r="E177" s="148" t="str">
        <f t="shared" si="92"/>
        <v>J-4</v>
      </c>
      <c r="F177" s="167">
        <f t="shared" si="79"/>
        <v>25</v>
      </c>
      <c r="G177" s="105">
        <f t="shared" si="80"/>
        <v>25</v>
      </c>
      <c r="H177" s="105" t="str">
        <f t="shared" si="81"/>
        <v/>
      </c>
      <c r="I177" s="149">
        <v>51</v>
      </c>
      <c r="J177" s="157">
        <f t="shared" si="93"/>
        <v>347110</v>
      </c>
      <c r="K177" s="131">
        <f t="shared" si="94"/>
        <v>345530</v>
      </c>
      <c r="L177" s="131">
        <f>IF($E177="","",INDEX('3.サラリースケール'!$R$5:$BH$38,MATCH($E177,'3.サラリースケール'!$R$5:$R$38,0),MATCH($I177,'3.サラリースケール'!$R$5:$BH$5,0)))</f>
        <v>343950</v>
      </c>
      <c r="M177" s="131">
        <f t="shared" si="95"/>
        <v>342370</v>
      </c>
      <c r="N177" s="368">
        <f t="shared" si="96"/>
        <v>340790</v>
      </c>
      <c r="O177" s="157">
        <f t="shared" si="97"/>
        <v>0</v>
      </c>
      <c r="P177" s="368">
        <f t="shared" si="82"/>
        <v>1580</v>
      </c>
      <c r="Q177" s="158">
        <f>IF($L177="","",VLOOKUP($E177,'6.モデル年俸表の作成'!$C$7:$F$48,4,0))</f>
        <v>0</v>
      </c>
      <c r="R177" s="159">
        <f>IF($E177="","",IF($G177="","",VLOOKUP($E177,'5.手当・賞与配分・洗い替え方式'!$C$7:$L$48,8,0)))</f>
        <v>0.1</v>
      </c>
      <c r="S177" s="160">
        <f t="shared" si="98"/>
        <v>34720</v>
      </c>
      <c r="T177" s="160">
        <f t="shared" si="99"/>
        <v>34560</v>
      </c>
      <c r="U177" s="160">
        <f t="shared" si="108"/>
        <v>34400</v>
      </c>
      <c r="V177" s="160">
        <f t="shared" si="101"/>
        <v>34240</v>
      </c>
      <c r="W177" s="160">
        <f t="shared" si="102"/>
        <v>34080</v>
      </c>
      <c r="X177" s="164">
        <f t="shared" si="83"/>
        <v>13</v>
      </c>
      <c r="Y177" s="162">
        <f t="shared" si="107"/>
        <v>381830</v>
      </c>
      <c r="Z177" s="161">
        <f t="shared" si="84"/>
        <v>380090</v>
      </c>
      <c r="AA177" s="161">
        <f t="shared" si="85"/>
        <v>378350</v>
      </c>
      <c r="AB177" s="161">
        <f t="shared" si="86"/>
        <v>376610</v>
      </c>
      <c r="AC177" s="163">
        <f t="shared" si="109"/>
        <v>374870</v>
      </c>
      <c r="AD177" s="158">
        <f t="shared" si="104"/>
        <v>4540200</v>
      </c>
      <c r="AE177" s="165">
        <f>IF(J177="","",IF('5.手当・賞与配分・洗い替え方式'!$O$4=1,ROUNDUP((J177+$Q177)*$AH$4,-1),ROUNDUP(J177*$AH$4,-1)))</f>
        <v>694220</v>
      </c>
      <c r="AF177" s="154">
        <f>IF(K177="","",IF('5.手当・賞与配分・洗い替え方式'!$O$4=1,ROUNDUP((K177+$Q177)*$AH$4,-1),ROUNDUP(K177*$AH$4,-1)))</f>
        <v>691060</v>
      </c>
      <c r="AG177" s="154">
        <f>IF(L177="","",IF('5.手当・賞与配分・洗い替え方式'!$O$4=1,ROUNDUP((L177+$Q177)*$AH$4,-1),ROUNDUP(L177*$AH$4,-1)))</f>
        <v>687900</v>
      </c>
      <c r="AH177" s="154">
        <f>IF(M177="","",IF('5.手当・賞与配分・洗い替え方式'!$O$4=1,ROUNDUP((M177+$Q177)*$AH$4,-1),ROUNDUP(M177*$AH$4,-1)))</f>
        <v>684740</v>
      </c>
      <c r="AI177" s="166">
        <f>IF(N177="","",IF('5.手当・賞与配分・洗い替え方式'!$O$4=1,ROUNDUP((N177+$Q177)*$AH$4,-1),ROUNDUP(N177*$AH$4,-1)))</f>
        <v>681580</v>
      </c>
      <c r="AJ177" s="165">
        <f>IF(J177="","",IF('5.手当・賞与配分・洗い替え方式'!$O$4=1,ROUNDUP((J177+$Q177)*$AM$4,-1),ROUNDUP(J177*$AM$4,-1)))</f>
        <v>867780</v>
      </c>
      <c r="AK177" s="154">
        <f>IF(K177="","",IF('5.手当・賞与配分・洗い替え方式'!$O$4=1,ROUNDUP((K177+$Q177)*$AM$4,-1),ROUNDUP(K177*$AM$4,-1)))</f>
        <v>863830</v>
      </c>
      <c r="AL177" s="154">
        <f>IF(L177="","",IF('5.手当・賞与配分・洗い替え方式'!$O$4=1,ROUNDUP((L177+$Q177)*$AM$4,-1),ROUNDUP(L177*$AM$4,-1)))</f>
        <v>859880</v>
      </c>
      <c r="AM177" s="154">
        <f>IF(M177="","",IF('5.手当・賞与配分・洗い替え方式'!$O$4=1,ROUNDUP((M177+$Q177)*$AM$4,-1),ROUNDUP(M177*$AM$4,-1)))</f>
        <v>855930</v>
      </c>
      <c r="AN177" s="166">
        <f>IF(N177="","",IF('5.手当・賞与配分・洗い替え方式'!$O$4=1,ROUNDUP((N177+$Q177)*$AM$4,-1),ROUNDUP(N177*$AM$4,-1)))</f>
        <v>851980</v>
      </c>
      <c r="AO177" s="369">
        <f t="shared" si="105"/>
        <v>6143960</v>
      </c>
      <c r="AP177" s="77">
        <f t="shared" si="106"/>
        <v>6115970</v>
      </c>
      <c r="AQ177" s="77">
        <f t="shared" si="89"/>
        <v>6087980</v>
      </c>
      <c r="AR177" s="77">
        <f t="shared" si="90"/>
        <v>6059990</v>
      </c>
      <c r="AS177" s="164">
        <f t="shared" si="91"/>
        <v>6032000</v>
      </c>
    </row>
    <row r="178" spans="5:45" ht="18" customHeight="1">
      <c r="E178" s="148" t="str">
        <f t="shared" si="92"/>
        <v>J-4</v>
      </c>
      <c r="F178" s="167">
        <f t="shared" si="79"/>
        <v>25</v>
      </c>
      <c r="G178" s="105">
        <f t="shared" si="80"/>
        <v>25</v>
      </c>
      <c r="H178" s="105" t="str">
        <f t="shared" si="81"/>
        <v/>
      </c>
      <c r="I178" s="149">
        <v>52</v>
      </c>
      <c r="J178" s="157">
        <f t="shared" si="93"/>
        <v>347110</v>
      </c>
      <c r="K178" s="131">
        <f t="shared" si="94"/>
        <v>345530</v>
      </c>
      <c r="L178" s="131">
        <f>IF($E178="","",INDEX('3.サラリースケール'!$R$5:$BH$38,MATCH($E178,'3.サラリースケール'!$R$5:$R$38,0),MATCH($I178,'3.サラリースケール'!$R$5:$BH$5,0)))</f>
        <v>343950</v>
      </c>
      <c r="M178" s="131">
        <f t="shared" si="95"/>
        <v>342370</v>
      </c>
      <c r="N178" s="368">
        <f t="shared" si="96"/>
        <v>340790</v>
      </c>
      <c r="O178" s="157">
        <f t="shared" si="97"/>
        <v>0</v>
      </c>
      <c r="P178" s="368">
        <f t="shared" si="82"/>
        <v>1580</v>
      </c>
      <c r="Q178" s="158">
        <f>IF($L178="","",VLOOKUP($E178,'6.モデル年俸表の作成'!$C$7:$F$48,4,0))</f>
        <v>0</v>
      </c>
      <c r="R178" s="159">
        <f>IF($E178="","",IF($G178="","",VLOOKUP($E178,'5.手当・賞与配分・洗い替え方式'!$C$7:$L$48,8,0)))</f>
        <v>0.1</v>
      </c>
      <c r="S178" s="160">
        <f t="shared" si="98"/>
        <v>34720</v>
      </c>
      <c r="T178" s="160">
        <f t="shared" si="99"/>
        <v>34560</v>
      </c>
      <c r="U178" s="160">
        <f t="shared" si="108"/>
        <v>34400</v>
      </c>
      <c r="V178" s="160">
        <f t="shared" si="101"/>
        <v>34240</v>
      </c>
      <c r="W178" s="160">
        <f t="shared" si="102"/>
        <v>34080</v>
      </c>
      <c r="X178" s="164">
        <f t="shared" si="83"/>
        <v>13</v>
      </c>
      <c r="Y178" s="162">
        <f t="shared" si="107"/>
        <v>381830</v>
      </c>
      <c r="Z178" s="161">
        <f t="shared" si="84"/>
        <v>380090</v>
      </c>
      <c r="AA178" s="161">
        <f t="shared" si="85"/>
        <v>378350</v>
      </c>
      <c r="AB178" s="161">
        <f t="shared" si="86"/>
        <v>376610</v>
      </c>
      <c r="AC178" s="163">
        <f t="shared" si="109"/>
        <v>374870</v>
      </c>
      <c r="AD178" s="158">
        <f t="shared" si="104"/>
        <v>4540200</v>
      </c>
      <c r="AE178" s="165">
        <f>IF(J178="","",IF('5.手当・賞与配分・洗い替え方式'!$O$4=1,ROUNDUP((J178+$Q178)*$AH$4,-1),ROUNDUP(J178*$AH$4,-1)))</f>
        <v>694220</v>
      </c>
      <c r="AF178" s="154">
        <f>IF(K178="","",IF('5.手当・賞与配分・洗い替え方式'!$O$4=1,ROUNDUP((K178+$Q178)*$AH$4,-1),ROUNDUP(K178*$AH$4,-1)))</f>
        <v>691060</v>
      </c>
      <c r="AG178" s="154">
        <f>IF(L178="","",IF('5.手当・賞与配分・洗い替え方式'!$O$4=1,ROUNDUP((L178+$Q178)*$AH$4,-1),ROUNDUP(L178*$AH$4,-1)))</f>
        <v>687900</v>
      </c>
      <c r="AH178" s="154">
        <f>IF(M178="","",IF('5.手当・賞与配分・洗い替え方式'!$O$4=1,ROUNDUP((M178+$Q178)*$AH$4,-1),ROUNDUP(M178*$AH$4,-1)))</f>
        <v>684740</v>
      </c>
      <c r="AI178" s="166">
        <f>IF(N178="","",IF('5.手当・賞与配分・洗い替え方式'!$O$4=1,ROUNDUP((N178+$Q178)*$AH$4,-1),ROUNDUP(N178*$AH$4,-1)))</f>
        <v>681580</v>
      </c>
      <c r="AJ178" s="165">
        <f>IF(J178="","",IF('5.手当・賞与配分・洗い替え方式'!$O$4=1,ROUNDUP((J178+$Q178)*$AM$4,-1),ROUNDUP(J178*$AM$4,-1)))</f>
        <v>867780</v>
      </c>
      <c r="AK178" s="154">
        <f>IF(K178="","",IF('5.手当・賞与配分・洗い替え方式'!$O$4=1,ROUNDUP((K178+$Q178)*$AM$4,-1),ROUNDUP(K178*$AM$4,-1)))</f>
        <v>863830</v>
      </c>
      <c r="AL178" s="154">
        <f>IF(L178="","",IF('5.手当・賞与配分・洗い替え方式'!$O$4=1,ROUNDUP((L178+$Q178)*$AM$4,-1),ROUNDUP(L178*$AM$4,-1)))</f>
        <v>859880</v>
      </c>
      <c r="AM178" s="154">
        <f>IF(M178="","",IF('5.手当・賞与配分・洗い替え方式'!$O$4=1,ROUNDUP((M178+$Q178)*$AM$4,-1),ROUNDUP(M178*$AM$4,-1)))</f>
        <v>855930</v>
      </c>
      <c r="AN178" s="166">
        <f>IF(N178="","",IF('5.手当・賞与配分・洗い替え方式'!$O$4=1,ROUNDUP((N178+$Q178)*$AM$4,-1),ROUNDUP(N178*$AM$4,-1)))</f>
        <v>851980</v>
      </c>
      <c r="AO178" s="369">
        <f t="shared" si="105"/>
        <v>6143960</v>
      </c>
      <c r="AP178" s="77">
        <f t="shared" si="106"/>
        <v>6115970</v>
      </c>
      <c r="AQ178" s="77">
        <f t="shared" si="89"/>
        <v>6087980</v>
      </c>
      <c r="AR178" s="77">
        <f t="shared" si="90"/>
        <v>6059990</v>
      </c>
      <c r="AS178" s="164">
        <f t="shared" si="91"/>
        <v>6032000</v>
      </c>
    </row>
    <row r="179" spans="5:45" ht="18" customHeight="1">
      <c r="E179" s="148" t="str">
        <f t="shared" si="92"/>
        <v>J-4</v>
      </c>
      <c r="F179" s="167">
        <f t="shared" si="79"/>
        <v>25</v>
      </c>
      <c r="G179" s="105">
        <f t="shared" si="80"/>
        <v>25</v>
      </c>
      <c r="H179" s="105" t="str">
        <f t="shared" si="81"/>
        <v/>
      </c>
      <c r="I179" s="149">
        <v>53</v>
      </c>
      <c r="J179" s="157">
        <f t="shared" si="93"/>
        <v>347110</v>
      </c>
      <c r="K179" s="131">
        <f t="shared" si="94"/>
        <v>345530</v>
      </c>
      <c r="L179" s="131">
        <f>IF($E179="","",INDEX('3.サラリースケール'!$R$5:$BH$38,MATCH($E179,'3.サラリースケール'!$R$5:$R$38,0),MATCH($I179,'3.サラリースケール'!$R$5:$BH$5,0)))</f>
        <v>343950</v>
      </c>
      <c r="M179" s="131">
        <f t="shared" si="95"/>
        <v>342370</v>
      </c>
      <c r="N179" s="368">
        <f t="shared" si="96"/>
        <v>340790</v>
      </c>
      <c r="O179" s="157">
        <f t="shared" si="97"/>
        <v>0</v>
      </c>
      <c r="P179" s="368">
        <f t="shared" si="82"/>
        <v>1580</v>
      </c>
      <c r="Q179" s="158">
        <f>IF($L179="","",VLOOKUP($E179,'6.モデル年俸表の作成'!$C$7:$F$48,4,0))</f>
        <v>0</v>
      </c>
      <c r="R179" s="159">
        <f>IF($E179="","",IF($G179="","",VLOOKUP($E179,'5.手当・賞与配分・洗い替え方式'!$C$7:$L$48,8,0)))</f>
        <v>0.1</v>
      </c>
      <c r="S179" s="160">
        <f t="shared" si="98"/>
        <v>34720</v>
      </c>
      <c r="T179" s="160">
        <f t="shared" si="99"/>
        <v>34560</v>
      </c>
      <c r="U179" s="160">
        <f t="shared" si="108"/>
        <v>34400</v>
      </c>
      <c r="V179" s="160">
        <f t="shared" si="101"/>
        <v>34240</v>
      </c>
      <c r="W179" s="160">
        <f t="shared" si="102"/>
        <v>34080</v>
      </c>
      <c r="X179" s="164">
        <f t="shared" si="83"/>
        <v>13</v>
      </c>
      <c r="Y179" s="162">
        <f t="shared" si="107"/>
        <v>381830</v>
      </c>
      <c r="Z179" s="161">
        <f t="shared" si="84"/>
        <v>380090</v>
      </c>
      <c r="AA179" s="161">
        <f t="shared" si="85"/>
        <v>378350</v>
      </c>
      <c r="AB179" s="161">
        <f t="shared" si="86"/>
        <v>376610</v>
      </c>
      <c r="AC179" s="163">
        <f t="shared" si="109"/>
        <v>374870</v>
      </c>
      <c r="AD179" s="158">
        <f t="shared" si="104"/>
        <v>4540200</v>
      </c>
      <c r="AE179" s="165">
        <f>IF(J179="","",IF('5.手当・賞与配分・洗い替え方式'!$O$4=1,ROUNDUP((J179+$Q179)*$AH$4,-1),ROUNDUP(J179*$AH$4,-1)))</f>
        <v>694220</v>
      </c>
      <c r="AF179" s="154">
        <f>IF(K179="","",IF('5.手当・賞与配分・洗い替え方式'!$O$4=1,ROUNDUP((K179+$Q179)*$AH$4,-1),ROUNDUP(K179*$AH$4,-1)))</f>
        <v>691060</v>
      </c>
      <c r="AG179" s="154">
        <f>IF(L179="","",IF('5.手当・賞与配分・洗い替え方式'!$O$4=1,ROUNDUP((L179+$Q179)*$AH$4,-1),ROUNDUP(L179*$AH$4,-1)))</f>
        <v>687900</v>
      </c>
      <c r="AH179" s="154">
        <f>IF(M179="","",IF('5.手当・賞与配分・洗い替え方式'!$O$4=1,ROUNDUP((M179+$Q179)*$AH$4,-1),ROUNDUP(M179*$AH$4,-1)))</f>
        <v>684740</v>
      </c>
      <c r="AI179" s="166">
        <f>IF(N179="","",IF('5.手当・賞与配分・洗い替え方式'!$O$4=1,ROUNDUP((N179+$Q179)*$AH$4,-1),ROUNDUP(N179*$AH$4,-1)))</f>
        <v>681580</v>
      </c>
      <c r="AJ179" s="165">
        <f>IF(J179="","",IF('5.手当・賞与配分・洗い替え方式'!$O$4=1,ROUNDUP((J179+$Q179)*$AM$4,-1),ROUNDUP(J179*$AM$4,-1)))</f>
        <v>867780</v>
      </c>
      <c r="AK179" s="154">
        <f>IF(K179="","",IF('5.手当・賞与配分・洗い替え方式'!$O$4=1,ROUNDUP((K179+$Q179)*$AM$4,-1),ROUNDUP(K179*$AM$4,-1)))</f>
        <v>863830</v>
      </c>
      <c r="AL179" s="154">
        <f>IF(L179="","",IF('5.手当・賞与配分・洗い替え方式'!$O$4=1,ROUNDUP((L179+$Q179)*$AM$4,-1),ROUNDUP(L179*$AM$4,-1)))</f>
        <v>859880</v>
      </c>
      <c r="AM179" s="154">
        <f>IF(M179="","",IF('5.手当・賞与配分・洗い替え方式'!$O$4=1,ROUNDUP((M179+$Q179)*$AM$4,-1),ROUNDUP(M179*$AM$4,-1)))</f>
        <v>855930</v>
      </c>
      <c r="AN179" s="166">
        <f>IF(N179="","",IF('5.手当・賞与配分・洗い替え方式'!$O$4=1,ROUNDUP((N179+$Q179)*$AM$4,-1),ROUNDUP(N179*$AM$4,-1)))</f>
        <v>851980</v>
      </c>
      <c r="AO179" s="369">
        <f t="shared" si="105"/>
        <v>6143960</v>
      </c>
      <c r="AP179" s="77">
        <f t="shared" si="106"/>
        <v>6115970</v>
      </c>
      <c r="AQ179" s="77">
        <f t="shared" si="89"/>
        <v>6087980</v>
      </c>
      <c r="AR179" s="77">
        <f t="shared" si="90"/>
        <v>6059990</v>
      </c>
      <c r="AS179" s="164">
        <f t="shared" si="91"/>
        <v>6032000</v>
      </c>
    </row>
    <row r="180" spans="5:45" ht="18" customHeight="1">
      <c r="E180" s="148" t="str">
        <f t="shared" si="92"/>
        <v>J-4</v>
      </c>
      <c r="F180" s="167">
        <f t="shared" si="79"/>
        <v>25</v>
      </c>
      <c r="G180" s="105">
        <f t="shared" si="80"/>
        <v>25</v>
      </c>
      <c r="H180" s="105" t="str">
        <f t="shared" si="81"/>
        <v/>
      </c>
      <c r="I180" s="149">
        <v>54</v>
      </c>
      <c r="J180" s="157">
        <f t="shared" si="93"/>
        <v>347110</v>
      </c>
      <c r="K180" s="131">
        <f t="shared" si="94"/>
        <v>345530</v>
      </c>
      <c r="L180" s="131">
        <f>IF($E180="","",INDEX('3.サラリースケール'!$R$5:$BH$38,MATCH($E180,'3.サラリースケール'!$R$5:$R$38,0),MATCH($I180,'3.サラリースケール'!$R$5:$BH$5,0)))</f>
        <v>343950</v>
      </c>
      <c r="M180" s="131">
        <f t="shared" si="95"/>
        <v>342370</v>
      </c>
      <c r="N180" s="368">
        <f t="shared" si="96"/>
        <v>340790</v>
      </c>
      <c r="O180" s="157">
        <f t="shared" si="97"/>
        <v>0</v>
      </c>
      <c r="P180" s="368">
        <f t="shared" si="82"/>
        <v>1580</v>
      </c>
      <c r="Q180" s="158">
        <f>IF($L180="","",VLOOKUP($E180,'6.モデル年俸表の作成'!$C$7:$F$48,4,0))</f>
        <v>0</v>
      </c>
      <c r="R180" s="159">
        <f>IF($E180="","",IF($G180="","",VLOOKUP($E180,'5.手当・賞与配分・洗い替え方式'!$C$7:$L$48,8,0)))</f>
        <v>0.1</v>
      </c>
      <c r="S180" s="160">
        <f t="shared" si="98"/>
        <v>34720</v>
      </c>
      <c r="T180" s="160">
        <f t="shared" si="99"/>
        <v>34560</v>
      </c>
      <c r="U180" s="160">
        <f t="shared" si="108"/>
        <v>34400</v>
      </c>
      <c r="V180" s="160">
        <f t="shared" si="101"/>
        <v>34240</v>
      </c>
      <c r="W180" s="160">
        <f t="shared" si="102"/>
        <v>34080</v>
      </c>
      <c r="X180" s="164">
        <f t="shared" si="83"/>
        <v>13</v>
      </c>
      <c r="Y180" s="162">
        <f t="shared" si="107"/>
        <v>381830</v>
      </c>
      <c r="Z180" s="161">
        <f t="shared" si="84"/>
        <v>380090</v>
      </c>
      <c r="AA180" s="161">
        <f t="shared" si="85"/>
        <v>378350</v>
      </c>
      <c r="AB180" s="161">
        <f t="shared" si="86"/>
        <v>376610</v>
      </c>
      <c r="AC180" s="163">
        <f t="shared" si="109"/>
        <v>374870</v>
      </c>
      <c r="AD180" s="158">
        <f t="shared" si="104"/>
        <v>4540200</v>
      </c>
      <c r="AE180" s="165">
        <f>IF(J180="","",IF('5.手当・賞与配分・洗い替え方式'!$O$4=1,ROUNDUP((J180+$Q180)*$AH$4,-1),ROUNDUP(J180*$AH$4,-1)))</f>
        <v>694220</v>
      </c>
      <c r="AF180" s="154">
        <f>IF(K180="","",IF('5.手当・賞与配分・洗い替え方式'!$O$4=1,ROUNDUP((K180+$Q180)*$AH$4,-1),ROUNDUP(K180*$AH$4,-1)))</f>
        <v>691060</v>
      </c>
      <c r="AG180" s="154">
        <f>IF(L180="","",IF('5.手当・賞与配分・洗い替え方式'!$O$4=1,ROUNDUP((L180+$Q180)*$AH$4,-1),ROUNDUP(L180*$AH$4,-1)))</f>
        <v>687900</v>
      </c>
      <c r="AH180" s="154">
        <f>IF(M180="","",IF('5.手当・賞与配分・洗い替え方式'!$O$4=1,ROUNDUP((M180+$Q180)*$AH$4,-1),ROUNDUP(M180*$AH$4,-1)))</f>
        <v>684740</v>
      </c>
      <c r="AI180" s="166">
        <f>IF(N180="","",IF('5.手当・賞与配分・洗い替え方式'!$O$4=1,ROUNDUP((N180+$Q180)*$AH$4,-1),ROUNDUP(N180*$AH$4,-1)))</f>
        <v>681580</v>
      </c>
      <c r="AJ180" s="165">
        <f>IF(J180="","",IF('5.手当・賞与配分・洗い替え方式'!$O$4=1,ROUNDUP((J180+$Q180)*$AM$4,-1),ROUNDUP(J180*$AM$4,-1)))</f>
        <v>867780</v>
      </c>
      <c r="AK180" s="154">
        <f>IF(K180="","",IF('5.手当・賞与配分・洗い替え方式'!$O$4=1,ROUNDUP((K180+$Q180)*$AM$4,-1),ROUNDUP(K180*$AM$4,-1)))</f>
        <v>863830</v>
      </c>
      <c r="AL180" s="154">
        <f>IF(L180="","",IF('5.手当・賞与配分・洗い替え方式'!$O$4=1,ROUNDUP((L180+$Q180)*$AM$4,-1),ROUNDUP(L180*$AM$4,-1)))</f>
        <v>859880</v>
      </c>
      <c r="AM180" s="154">
        <f>IF(M180="","",IF('5.手当・賞与配分・洗い替え方式'!$O$4=1,ROUNDUP((M180+$Q180)*$AM$4,-1),ROUNDUP(M180*$AM$4,-1)))</f>
        <v>855930</v>
      </c>
      <c r="AN180" s="166">
        <f>IF(N180="","",IF('5.手当・賞与配分・洗い替え方式'!$O$4=1,ROUNDUP((N180+$Q180)*$AM$4,-1),ROUNDUP(N180*$AM$4,-1)))</f>
        <v>851980</v>
      </c>
      <c r="AO180" s="369">
        <f t="shared" si="105"/>
        <v>6143960</v>
      </c>
      <c r="AP180" s="77">
        <f t="shared" si="106"/>
        <v>6115970</v>
      </c>
      <c r="AQ180" s="77">
        <f t="shared" si="89"/>
        <v>6087980</v>
      </c>
      <c r="AR180" s="77">
        <f t="shared" si="90"/>
        <v>6059990</v>
      </c>
      <c r="AS180" s="164">
        <f t="shared" si="91"/>
        <v>6032000</v>
      </c>
    </row>
    <row r="181" spans="5:45" ht="18" customHeight="1">
      <c r="E181" s="148" t="str">
        <f t="shared" si="92"/>
        <v>J-4</v>
      </c>
      <c r="F181" s="167">
        <f t="shared" si="79"/>
        <v>25</v>
      </c>
      <c r="G181" s="105">
        <f t="shared" si="80"/>
        <v>25</v>
      </c>
      <c r="H181" s="105" t="str">
        <f t="shared" si="81"/>
        <v/>
      </c>
      <c r="I181" s="149">
        <v>55</v>
      </c>
      <c r="J181" s="157">
        <f t="shared" si="93"/>
        <v>347110</v>
      </c>
      <c r="K181" s="131">
        <f t="shared" si="94"/>
        <v>345530</v>
      </c>
      <c r="L181" s="131">
        <f>IF($E181="","",INDEX('3.サラリースケール'!$R$5:$BH$38,MATCH($E181,'3.サラリースケール'!$R$5:$R$38,0),MATCH($I181,'3.サラリースケール'!$R$5:$BH$5,0)))</f>
        <v>343950</v>
      </c>
      <c r="M181" s="131">
        <f t="shared" si="95"/>
        <v>342370</v>
      </c>
      <c r="N181" s="368">
        <f t="shared" si="96"/>
        <v>340790</v>
      </c>
      <c r="O181" s="157">
        <f t="shared" si="97"/>
        <v>0</v>
      </c>
      <c r="P181" s="368">
        <f t="shared" si="82"/>
        <v>1580</v>
      </c>
      <c r="Q181" s="158">
        <f>IF($L181="","",VLOOKUP($E181,'6.モデル年俸表の作成'!$C$7:$F$48,4,0))</f>
        <v>0</v>
      </c>
      <c r="R181" s="159">
        <f>IF($E181="","",IF($G181="","",VLOOKUP($E181,'5.手当・賞与配分・洗い替え方式'!$C$7:$L$48,8,0)))</f>
        <v>0.1</v>
      </c>
      <c r="S181" s="160">
        <f t="shared" si="98"/>
        <v>34720</v>
      </c>
      <c r="T181" s="160">
        <f t="shared" si="99"/>
        <v>34560</v>
      </c>
      <c r="U181" s="160">
        <f t="shared" si="108"/>
        <v>34400</v>
      </c>
      <c r="V181" s="160">
        <f t="shared" si="101"/>
        <v>34240</v>
      </c>
      <c r="W181" s="160">
        <f t="shared" si="102"/>
        <v>34080</v>
      </c>
      <c r="X181" s="164">
        <f t="shared" si="83"/>
        <v>13</v>
      </c>
      <c r="Y181" s="162">
        <f t="shared" si="107"/>
        <v>381830</v>
      </c>
      <c r="Z181" s="161">
        <f t="shared" si="84"/>
        <v>380090</v>
      </c>
      <c r="AA181" s="161">
        <f t="shared" si="85"/>
        <v>378350</v>
      </c>
      <c r="AB181" s="161">
        <f t="shared" si="86"/>
        <v>376610</v>
      </c>
      <c r="AC181" s="163">
        <f t="shared" si="109"/>
        <v>374870</v>
      </c>
      <c r="AD181" s="158">
        <f t="shared" si="104"/>
        <v>4540200</v>
      </c>
      <c r="AE181" s="165">
        <f>IF(J181="","",IF('5.手当・賞与配分・洗い替え方式'!$O$4=1,ROUNDUP((J181+$Q181)*$AH$4,-1),ROUNDUP(J181*$AH$4,-1)))</f>
        <v>694220</v>
      </c>
      <c r="AF181" s="154">
        <f>IF(K181="","",IF('5.手当・賞与配分・洗い替え方式'!$O$4=1,ROUNDUP((K181+$Q181)*$AH$4,-1),ROUNDUP(K181*$AH$4,-1)))</f>
        <v>691060</v>
      </c>
      <c r="AG181" s="154">
        <f>IF(L181="","",IF('5.手当・賞与配分・洗い替え方式'!$O$4=1,ROUNDUP((L181+$Q181)*$AH$4,-1),ROUNDUP(L181*$AH$4,-1)))</f>
        <v>687900</v>
      </c>
      <c r="AH181" s="154">
        <f>IF(M181="","",IF('5.手当・賞与配分・洗い替え方式'!$O$4=1,ROUNDUP((M181+$Q181)*$AH$4,-1),ROUNDUP(M181*$AH$4,-1)))</f>
        <v>684740</v>
      </c>
      <c r="AI181" s="166">
        <f>IF(N181="","",IF('5.手当・賞与配分・洗い替え方式'!$O$4=1,ROUNDUP((N181+$Q181)*$AH$4,-1),ROUNDUP(N181*$AH$4,-1)))</f>
        <v>681580</v>
      </c>
      <c r="AJ181" s="165">
        <f>IF(J181="","",IF('5.手当・賞与配分・洗い替え方式'!$O$4=1,ROUNDUP((J181+$Q181)*$AM$4,-1),ROUNDUP(J181*$AM$4,-1)))</f>
        <v>867780</v>
      </c>
      <c r="AK181" s="154">
        <f>IF(K181="","",IF('5.手当・賞与配分・洗い替え方式'!$O$4=1,ROUNDUP((K181+$Q181)*$AM$4,-1),ROUNDUP(K181*$AM$4,-1)))</f>
        <v>863830</v>
      </c>
      <c r="AL181" s="154">
        <f>IF(L181="","",IF('5.手当・賞与配分・洗い替え方式'!$O$4=1,ROUNDUP((L181+$Q181)*$AM$4,-1),ROUNDUP(L181*$AM$4,-1)))</f>
        <v>859880</v>
      </c>
      <c r="AM181" s="154">
        <f>IF(M181="","",IF('5.手当・賞与配分・洗い替え方式'!$O$4=1,ROUNDUP((M181+$Q181)*$AM$4,-1),ROUNDUP(M181*$AM$4,-1)))</f>
        <v>855930</v>
      </c>
      <c r="AN181" s="166">
        <f>IF(N181="","",IF('5.手当・賞与配分・洗い替え方式'!$O$4=1,ROUNDUP((N181+$Q181)*$AM$4,-1),ROUNDUP(N181*$AM$4,-1)))</f>
        <v>851980</v>
      </c>
      <c r="AO181" s="369">
        <f t="shared" si="105"/>
        <v>6143960</v>
      </c>
      <c r="AP181" s="77">
        <f t="shared" si="106"/>
        <v>6115970</v>
      </c>
      <c r="AQ181" s="77">
        <f t="shared" si="89"/>
        <v>6087980</v>
      </c>
      <c r="AR181" s="77">
        <f t="shared" si="90"/>
        <v>6059990</v>
      </c>
      <c r="AS181" s="164">
        <f t="shared" si="91"/>
        <v>6032000</v>
      </c>
    </row>
    <row r="182" spans="5:45" ht="18" customHeight="1">
      <c r="E182" s="148" t="str">
        <f t="shared" si="92"/>
        <v>J-4</v>
      </c>
      <c r="F182" s="167">
        <f t="shared" si="79"/>
        <v>25</v>
      </c>
      <c r="G182" s="105">
        <f t="shared" si="80"/>
        <v>25</v>
      </c>
      <c r="H182" s="105" t="str">
        <f t="shared" si="81"/>
        <v/>
      </c>
      <c r="I182" s="149">
        <v>56</v>
      </c>
      <c r="J182" s="157">
        <f t="shared" si="93"/>
        <v>347110</v>
      </c>
      <c r="K182" s="131">
        <f t="shared" si="94"/>
        <v>345530</v>
      </c>
      <c r="L182" s="131">
        <f>IF($E182="","",INDEX('3.サラリースケール'!$R$5:$BH$38,MATCH($E182,'3.サラリースケール'!$R$5:$R$38,0),MATCH($I182,'3.サラリースケール'!$R$5:$BH$5,0)))</f>
        <v>343950</v>
      </c>
      <c r="M182" s="131">
        <f t="shared" si="95"/>
        <v>342370</v>
      </c>
      <c r="N182" s="368">
        <f t="shared" si="96"/>
        <v>340790</v>
      </c>
      <c r="O182" s="157">
        <f t="shared" si="97"/>
        <v>0</v>
      </c>
      <c r="P182" s="368">
        <f t="shared" si="82"/>
        <v>1580</v>
      </c>
      <c r="Q182" s="158">
        <f>IF($L182="","",VLOOKUP($E182,'6.モデル年俸表の作成'!$C$7:$F$48,4,0))</f>
        <v>0</v>
      </c>
      <c r="R182" s="159">
        <f>IF($E182="","",IF($G182="","",VLOOKUP($E182,'5.手当・賞与配分・洗い替え方式'!$C$7:$L$48,8,0)))</f>
        <v>0.1</v>
      </c>
      <c r="S182" s="160">
        <f t="shared" si="98"/>
        <v>34720</v>
      </c>
      <c r="T182" s="160">
        <f t="shared" si="99"/>
        <v>34560</v>
      </c>
      <c r="U182" s="160">
        <f t="shared" si="108"/>
        <v>34400</v>
      </c>
      <c r="V182" s="160">
        <f t="shared" si="101"/>
        <v>34240</v>
      </c>
      <c r="W182" s="160">
        <f t="shared" si="102"/>
        <v>34080</v>
      </c>
      <c r="X182" s="164">
        <f t="shared" si="83"/>
        <v>13</v>
      </c>
      <c r="Y182" s="162">
        <f t="shared" si="107"/>
        <v>381830</v>
      </c>
      <c r="Z182" s="161">
        <f t="shared" si="84"/>
        <v>380090</v>
      </c>
      <c r="AA182" s="161">
        <f t="shared" si="85"/>
        <v>378350</v>
      </c>
      <c r="AB182" s="161">
        <f t="shared" si="86"/>
        <v>376610</v>
      </c>
      <c r="AC182" s="163">
        <f t="shared" si="109"/>
        <v>374870</v>
      </c>
      <c r="AD182" s="158">
        <f t="shared" si="104"/>
        <v>4540200</v>
      </c>
      <c r="AE182" s="165">
        <f>IF(J182="","",IF('5.手当・賞与配分・洗い替え方式'!$O$4=1,ROUNDUP((J182+$Q182)*$AH$4,-1),ROUNDUP(J182*$AH$4,-1)))</f>
        <v>694220</v>
      </c>
      <c r="AF182" s="154">
        <f>IF(K182="","",IF('5.手当・賞与配分・洗い替え方式'!$O$4=1,ROUNDUP((K182+$Q182)*$AH$4,-1),ROUNDUP(K182*$AH$4,-1)))</f>
        <v>691060</v>
      </c>
      <c r="AG182" s="154">
        <f>IF(L182="","",IF('5.手当・賞与配分・洗い替え方式'!$O$4=1,ROUNDUP((L182+$Q182)*$AH$4,-1),ROUNDUP(L182*$AH$4,-1)))</f>
        <v>687900</v>
      </c>
      <c r="AH182" s="154">
        <f>IF(M182="","",IF('5.手当・賞与配分・洗い替え方式'!$O$4=1,ROUNDUP((M182+$Q182)*$AH$4,-1),ROUNDUP(M182*$AH$4,-1)))</f>
        <v>684740</v>
      </c>
      <c r="AI182" s="166">
        <f>IF(N182="","",IF('5.手当・賞与配分・洗い替え方式'!$O$4=1,ROUNDUP((N182+$Q182)*$AH$4,-1),ROUNDUP(N182*$AH$4,-1)))</f>
        <v>681580</v>
      </c>
      <c r="AJ182" s="165">
        <f>IF(J182="","",IF('5.手当・賞与配分・洗い替え方式'!$O$4=1,ROUNDUP((J182+$Q182)*$AM$4,-1),ROUNDUP(J182*$AM$4,-1)))</f>
        <v>867780</v>
      </c>
      <c r="AK182" s="154">
        <f>IF(K182="","",IF('5.手当・賞与配分・洗い替え方式'!$O$4=1,ROUNDUP((K182+$Q182)*$AM$4,-1),ROUNDUP(K182*$AM$4,-1)))</f>
        <v>863830</v>
      </c>
      <c r="AL182" s="154">
        <f>IF(L182="","",IF('5.手当・賞与配分・洗い替え方式'!$O$4=1,ROUNDUP((L182+$Q182)*$AM$4,-1),ROUNDUP(L182*$AM$4,-1)))</f>
        <v>859880</v>
      </c>
      <c r="AM182" s="154">
        <f>IF(M182="","",IF('5.手当・賞与配分・洗い替え方式'!$O$4=1,ROUNDUP((M182+$Q182)*$AM$4,-1),ROUNDUP(M182*$AM$4,-1)))</f>
        <v>855930</v>
      </c>
      <c r="AN182" s="166">
        <f>IF(N182="","",IF('5.手当・賞与配分・洗い替え方式'!$O$4=1,ROUNDUP((N182+$Q182)*$AM$4,-1),ROUNDUP(N182*$AM$4,-1)))</f>
        <v>851980</v>
      </c>
      <c r="AO182" s="369">
        <f t="shared" si="105"/>
        <v>6143960</v>
      </c>
      <c r="AP182" s="77">
        <f t="shared" si="106"/>
        <v>6115970</v>
      </c>
      <c r="AQ182" s="77">
        <f t="shared" si="89"/>
        <v>6087980</v>
      </c>
      <c r="AR182" s="77">
        <f t="shared" si="90"/>
        <v>6059990</v>
      </c>
      <c r="AS182" s="164">
        <f t="shared" si="91"/>
        <v>6032000</v>
      </c>
    </row>
    <row r="183" spans="5:45" ht="18" customHeight="1">
      <c r="E183" s="148" t="str">
        <f t="shared" si="92"/>
        <v>J-4</v>
      </c>
      <c r="F183" s="167">
        <f t="shared" si="79"/>
        <v>25</v>
      </c>
      <c r="G183" s="105">
        <f t="shared" si="80"/>
        <v>25</v>
      </c>
      <c r="H183" s="105" t="str">
        <f t="shared" si="81"/>
        <v/>
      </c>
      <c r="I183" s="149">
        <v>57</v>
      </c>
      <c r="J183" s="157">
        <f t="shared" si="93"/>
        <v>347110</v>
      </c>
      <c r="K183" s="131">
        <f t="shared" si="94"/>
        <v>345530</v>
      </c>
      <c r="L183" s="131">
        <f>IF($E183="","",INDEX('3.サラリースケール'!$R$5:$BH$38,MATCH($E183,'3.サラリースケール'!$R$5:$R$38,0),MATCH($I183,'3.サラリースケール'!$R$5:$BH$5,0)))</f>
        <v>343950</v>
      </c>
      <c r="M183" s="131">
        <f t="shared" si="95"/>
        <v>342370</v>
      </c>
      <c r="N183" s="368">
        <f t="shared" si="96"/>
        <v>340790</v>
      </c>
      <c r="O183" s="157">
        <f t="shared" si="97"/>
        <v>0</v>
      </c>
      <c r="P183" s="368">
        <f t="shared" si="82"/>
        <v>1580</v>
      </c>
      <c r="Q183" s="158">
        <f>IF($L183="","",VLOOKUP($E183,'6.モデル年俸表の作成'!$C$7:$F$48,4,0))</f>
        <v>0</v>
      </c>
      <c r="R183" s="159">
        <f>IF($E183="","",IF($G183="","",VLOOKUP($E183,'5.手当・賞与配分・洗い替え方式'!$C$7:$L$48,8,0)))</f>
        <v>0.1</v>
      </c>
      <c r="S183" s="160">
        <f t="shared" si="98"/>
        <v>34720</v>
      </c>
      <c r="T183" s="160">
        <f t="shared" si="99"/>
        <v>34560</v>
      </c>
      <c r="U183" s="160">
        <f t="shared" si="108"/>
        <v>34400</v>
      </c>
      <c r="V183" s="160">
        <f t="shared" si="101"/>
        <v>34240</v>
      </c>
      <c r="W183" s="160">
        <f t="shared" si="102"/>
        <v>34080</v>
      </c>
      <c r="X183" s="164">
        <f t="shared" si="83"/>
        <v>13</v>
      </c>
      <c r="Y183" s="162">
        <f t="shared" si="107"/>
        <v>381830</v>
      </c>
      <c r="Z183" s="161">
        <f t="shared" si="84"/>
        <v>380090</v>
      </c>
      <c r="AA183" s="161">
        <f t="shared" si="85"/>
        <v>378350</v>
      </c>
      <c r="AB183" s="161">
        <f t="shared" si="86"/>
        <v>376610</v>
      </c>
      <c r="AC183" s="163">
        <f t="shared" si="109"/>
        <v>374870</v>
      </c>
      <c r="AD183" s="158">
        <f t="shared" si="104"/>
        <v>4540200</v>
      </c>
      <c r="AE183" s="165">
        <f>IF(J183="","",IF('5.手当・賞与配分・洗い替え方式'!$O$4=1,ROUNDUP((J183+$Q183)*$AH$4,-1),ROUNDUP(J183*$AH$4,-1)))</f>
        <v>694220</v>
      </c>
      <c r="AF183" s="154">
        <f>IF(K183="","",IF('5.手当・賞与配分・洗い替え方式'!$O$4=1,ROUNDUP((K183+$Q183)*$AH$4,-1),ROUNDUP(K183*$AH$4,-1)))</f>
        <v>691060</v>
      </c>
      <c r="AG183" s="154">
        <f>IF(L183="","",IF('5.手当・賞与配分・洗い替え方式'!$O$4=1,ROUNDUP((L183+$Q183)*$AH$4,-1),ROUNDUP(L183*$AH$4,-1)))</f>
        <v>687900</v>
      </c>
      <c r="AH183" s="154">
        <f>IF(M183="","",IF('5.手当・賞与配分・洗い替え方式'!$O$4=1,ROUNDUP((M183+$Q183)*$AH$4,-1),ROUNDUP(M183*$AH$4,-1)))</f>
        <v>684740</v>
      </c>
      <c r="AI183" s="166">
        <f>IF(N183="","",IF('5.手当・賞与配分・洗い替え方式'!$O$4=1,ROUNDUP((N183+$Q183)*$AH$4,-1),ROUNDUP(N183*$AH$4,-1)))</f>
        <v>681580</v>
      </c>
      <c r="AJ183" s="165">
        <f>IF(J183="","",IF('5.手当・賞与配分・洗い替え方式'!$O$4=1,ROUNDUP((J183+$Q183)*$AM$4,-1),ROUNDUP(J183*$AM$4,-1)))</f>
        <v>867780</v>
      </c>
      <c r="AK183" s="154">
        <f>IF(K183="","",IF('5.手当・賞与配分・洗い替え方式'!$O$4=1,ROUNDUP((K183+$Q183)*$AM$4,-1),ROUNDUP(K183*$AM$4,-1)))</f>
        <v>863830</v>
      </c>
      <c r="AL183" s="154">
        <f>IF(L183="","",IF('5.手当・賞与配分・洗い替え方式'!$O$4=1,ROUNDUP((L183+$Q183)*$AM$4,-1),ROUNDUP(L183*$AM$4,-1)))</f>
        <v>859880</v>
      </c>
      <c r="AM183" s="154">
        <f>IF(M183="","",IF('5.手当・賞与配分・洗い替え方式'!$O$4=1,ROUNDUP((M183+$Q183)*$AM$4,-1),ROUNDUP(M183*$AM$4,-1)))</f>
        <v>855930</v>
      </c>
      <c r="AN183" s="166">
        <f>IF(N183="","",IF('5.手当・賞与配分・洗い替え方式'!$O$4=1,ROUNDUP((N183+$Q183)*$AM$4,-1),ROUNDUP(N183*$AM$4,-1)))</f>
        <v>851980</v>
      </c>
      <c r="AO183" s="369">
        <f t="shared" si="105"/>
        <v>6143960</v>
      </c>
      <c r="AP183" s="77">
        <f t="shared" si="106"/>
        <v>6115970</v>
      </c>
      <c r="AQ183" s="77">
        <f t="shared" si="89"/>
        <v>6087980</v>
      </c>
      <c r="AR183" s="77">
        <f t="shared" si="90"/>
        <v>6059990</v>
      </c>
      <c r="AS183" s="164">
        <f t="shared" si="91"/>
        <v>6032000</v>
      </c>
    </row>
    <row r="184" spans="5:45" ht="18" customHeight="1">
      <c r="E184" s="148" t="str">
        <f t="shared" si="92"/>
        <v>J-4</v>
      </c>
      <c r="F184" s="167">
        <f t="shared" si="79"/>
        <v>25</v>
      </c>
      <c r="G184" s="105">
        <f t="shared" si="80"/>
        <v>25</v>
      </c>
      <c r="H184" s="105" t="str">
        <f t="shared" si="81"/>
        <v/>
      </c>
      <c r="I184" s="149">
        <v>58</v>
      </c>
      <c r="J184" s="157">
        <f t="shared" si="93"/>
        <v>347110</v>
      </c>
      <c r="K184" s="131">
        <f t="shared" si="94"/>
        <v>345530</v>
      </c>
      <c r="L184" s="131">
        <f>IF($E184="","",INDEX('3.サラリースケール'!$R$5:$BH$38,MATCH($E184,'3.サラリースケール'!$R$5:$R$38,0),MATCH($I184,'3.サラリースケール'!$R$5:$BH$5,0)))</f>
        <v>343950</v>
      </c>
      <c r="M184" s="131">
        <f t="shared" si="95"/>
        <v>342370</v>
      </c>
      <c r="N184" s="368">
        <f t="shared" si="96"/>
        <v>340790</v>
      </c>
      <c r="O184" s="157">
        <f t="shared" si="97"/>
        <v>0</v>
      </c>
      <c r="P184" s="368">
        <f t="shared" si="82"/>
        <v>1580</v>
      </c>
      <c r="Q184" s="158">
        <f>IF($L184="","",VLOOKUP($E184,'6.モデル年俸表の作成'!$C$7:$F$48,4,0))</f>
        <v>0</v>
      </c>
      <c r="R184" s="159">
        <f>IF($E184="","",IF($G184="","",VLOOKUP($E184,'5.手当・賞与配分・洗い替え方式'!$C$7:$L$48,8,0)))</f>
        <v>0.1</v>
      </c>
      <c r="S184" s="160">
        <f t="shared" si="98"/>
        <v>34720</v>
      </c>
      <c r="T184" s="160">
        <f t="shared" si="99"/>
        <v>34560</v>
      </c>
      <c r="U184" s="160">
        <f t="shared" si="108"/>
        <v>34400</v>
      </c>
      <c r="V184" s="160">
        <f t="shared" si="101"/>
        <v>34240</v>
      </c>
      <c r="W184" s="160">
        <f t="shared" si="102"/>
        <v>34080</v>
      </c>
      <c r="X184" s="164">
        <f t="shared" si="83"/>
        <v>13</v>
      </c>
      <c r="Y184" s="162">
        <f t="shared" si="107"/>
        <v>381830</v>
      </c>
      <c r="Z184" s="161">
        <f t="shared" si="84"/>
        <v>380090</v>
      </c>
      <c r="AA184" s="161">
        <f t="shared" si="85"/>
        <v>378350</v>
      </c>
      <c r="AB184" s="161">
        <f t="shared" si="86"/>
        <v>376610</v>
      </c>
      <c r="AC184" s="163">
        <f t="shared" si="109"/>
        <v>374870</v>
      </c>
      <c r="AD184" s="158">
        <f t="shared" si="104"/>
        <v>4540200</v>
      </c>
      <c r="AE184" s="165">
        <f>IF(J184="","",IF('5.手当・賞与配分・洗い替え方式'!$O$4=1,ROUNDUP((J184+$Q184)*$AH$4,-1),ROUNDUP(J184*$AH$4,-1)))</f>
        <v>694220</v>
      </c>
      <c r="AF184" s="154">
        <f>IF(K184="","",IF('5.手当・賞与配分・洗い替え方式'!$O$4=1,ROUNDUP((K184+$Q184)*$AH$4,-1),ROUNDUP(K184*$AH$4,-1)))</f>
        <v>691060</v>
      </c>
      <c r="AG184" s="154">
        <f>IF(L184="","",IF('5.手当・賞与配分・洗い替え方式'!$O$4=1,ROUNDUP((L184+$Q184)*$AH$4,-1),ROUNDUP(L184*$AH$4,-1)))</f>
        <v>687900</v>
      </c>
      <c r="AH184" s="154">
        <f>IF(M184="","",IF('5.手当・賞与配分・洗い替え方式'!$O$4=1,ROUNDUP((M184+$Q184)*$AH$4,-1),ROUNDUP(M184*$AH$4,-1)))</f>
        <v>684740</v>
      </c>
      <c r="AI184" s="166">
        <f>IF(N184="","",IF('5.手当・賞与配分・洗い替え方式'!$O$4=1,ROUNDUP((N184+$Q184)*$AH$4,-1),ROUNDUP(N184*$AH$4,-1)))</f>
        <v>681580</v>
      </c>
      <c r="AJ184" s="165">
        <f>IF(J184="","",IF('5.手当・賞与配分・洗い替え方式'!$O$4=1,ROUNDUP((J184+$Q184)*$AM$4,-1),ROUNDUP(J184*$AM$4,-1)))</f>
        <v>867780</v>
      </c>
      <c r="AK184" s="154">
        <f>IF(K184="","",IF('5.手当・賞与配分・洗い替え方式'!$O$4=1,ROUNDUP((K184+$Q184)*$AM$4,-1),ROUNDUP(K184*$AM$4,-1)))</f>
        <v>863830</v>
      </c>
      <c r="AL184" s="154">
        <f>IF(L184="","",IF('5.手当・賞与配分・洗い替え方式'!$O$4=1,ROUNDUP((L184+$Q184)*$AM$4,-1),ROUNDUP(L184*$AM$4,-1)))</f>
        <v>859880</v>
      </c>
      <c r="AM184" s="154">
        <f>IF(M184="","",IF('5.手当・賞与配分・洗い替え方式'!$O$4=1,ROUNDUP((M184+$Q184)*$AM$4,-1),ROUNDUP(M184*$AM$4,-1)))</f>
        <v>855930</v>
      </c>
      <c r="AN184" s="166">
        <f>IF(N184="","",IF('5.手当・賞与配分・洗い替え方式'!$O$4=1,ROUNDUP((N184+$Q184)*$AM$4,-1),ROUNDUP(N184*$AM$4,-1)))</f>
        <v>851980</v>
      </c>
      <c r="AO184" s="369">
        <f t="shared" si="105"/>
        <v>6143960</v>
      </c>
      <c r="AP184" s="77">
        <f t="shared" si="106"/>
        <v>6115970</v>
      </c>
      <c r="AQ184" s="77">
        <f t="shared" si="89"/>
        <v>6087980</v>
      </c>
      <c r="AR184" s="77">
        <f t="shared" si="90"/>
        <v>6059990</v>
      </c>
      <c r="AS184" s="164">
        <f t="shared" si="91"/>
        <v>6032000</v>
      </c>
    </row>
    <row r="185" spans="5:45" ht="18" customHeight="1" thickBot="1">
      <c r="E185" s="148" t="str">
        <f t="shared" si="92"/>
        <v>J-4</v>
      </c>
      <c r="F185" s="167">
        <f t="shared" si="79"/>
        <v>25</v>
      </c>
      <c r="G185" s="105">
        <f t="shared" si="80"/>
        <v>25</v>
      </c>
      <c r="H185" s="105" t="str">
        <f t="shared" si="81"/>
        <v/>
      </c>
      <c r="I185" s="149">
        <v>59</v>
      </c>
      <c r="J185" s="169">
        <f t="shared" si="93"/>
        <v>347110</v>
      </c>
      <c r="K185" s="168">
        <f t="shared" si="94"/>
        <v>345530</v>
      </c>
      <c r="L185" s="168">
        <f>IF($E185="","",INDEX('3.サラリースケール'!$R$5:$BH$38,MATCH($E185,'3.サラリースケール'!$R$5:$R$38,0),MATCH($I185,'3.サラリースケール'!$R$5:$BH$5,0)))</f>
        <v>343950</v>
      </c>
      <c r="M185" s="168">
        <f t="shared" si="95"/>
        <v>342370</v>
      </c>
      <c r="N185" s="370">
        <f t="shared" si="96"/>
        <v>340790</v>
      </c>
      <c r="O185" s="169">
        <f t="shared" si="97"/>
        <v>0</v>
      </c>
      <c r="P185" s="370">
        <f t="shared" si="82"/>
        <v>1580</v>
      </c>
      <c r="Q185" s="170">
        <f>IF($L185="","",VLOOKUP($E185,'6.モデル年俸表の作成'!$C$7:$F$48,4,0))</f>
        <v>0</v>
      </c>
      <c r="R185" s="171">
        <f>IF($E185="","",IF($G185="","",VLOOKUP($E185,'5.手当・賞与配分・洗い替え方式'!$C$7:$L$48,8,0)))</f>
        <v>0.1</v>
      </c>
      <c r="S185" s="172">
        <f t="shared" si="98"/>
        <v>34720</v>
      </c>
      <c r="T185" s="172">
        <f t="shared" si="99"/>
        <v>34560</v>
      </c>
      <c r="U185" s="172">
        <f t="shared" si="108"/>
        <v>34400</v>
      </c>
      <c r="V185" s="172">
        <f t="shared" si="101"/>
        <v>34240</v>
      </c>
      <c r="W185" s="172">
        <f t="shared" si="102"/>
        <v>34080</v>
      </c>
      <c r="X185" s="178">
        <f t="shared" si="83"/>
        <v>13</v>
      </c>
      <c r="Y185" s="371">
        <f t="shared" si="107"/>
        <v>381830</v>
      </c>
      <c r="Z185" s="173">
        <f t="shared" si="84"/>
        <v>380090</v>
      </c>
      <c r="AA185" s="173">
        <f t="shared" si="85"/>
        <v>378350</v>
      </c>
      <c r="AB185" s="173">
        <f t="shared" si="86"/>
        <v>376610</v>
      </c>
      <c r="AC185" s="372">
        <f t="shared" si="109"/>
        <v>374870</v>
      </c>
      <c r="AD185" s="170">
        <f t="shared" si="104"/>
        <v>4540200</v>
      </c>
      <c r="AE185" s="174">
        <f>IF(J185="","",IF('5.手当・賞与配分・洗い替え方式'!$O$4=1,ROUNDUP((J185+$Q185)*$AH$4,-1),ROUNDUP(J185*$AH$4,-1)))</f>
        <v>694220</v>
      </c>
      <c r="AF185" s="175">
        <f>IF(K185="","",IF('5.手当・賞与配分・洗い替え方式'!$O$4=1,ROUNDUP((K185+$Q185)*$AH$4,-1),ROUNDUP(K185*$AH$4,-1)))</f>
        <v>691060</v>
      </c>
      <c r="AG185" s="175">
        <f>IF(L185="","",IF('5.手当・賞与配分・洗い替え方式'!$O$4=1,ROUNDUP((L185+$Q185)*$AH$4,-1),ROUNDUP(L185*$AH$4,-1)))</f>
        <v>687900</v>
      </c>
      <c r="AH185" s="175">
        <f>IF(M185="","",IF('5.手当・賞与配分・洗い替え方式'!$O$4=1,ROUNDUP((M185+$Q185)*$AH$4,-1),ROUNDUP(M185*$AH$4,-1)))</f>
        <v>684740</v>
      </c>
      <c r="AI185" s="176">
        <f>IF(N185="","",IF('5.手当・賞与配分・洗い替え方式'!$O$4=1,ROUNDUP((N185+$Q185)*$AH$4,-1),ROUNDUP(N185*$AH$4,-1)))</f>
        <v>681580</v>
      </c>
      <c r="AJ185" s="174">
        <f>IF(J185="","",IF('5.手当・賞与配分・洗い替え方式'!$O$4=1,ROUNDUP((J185+$Q185)*$AM$4,-1),ROUNDUP(J185*$AM$4,-1)))</f>
        <v>867780</v>
      </c>
      <c r="AK185" s="175">
        <f>IF(K185="","",IF('5.手当・賞与配分・洗い替え方式'!$O$4=1,ROUNDUP((K185+$Q185)*$AM$4,-1),ROUNDUP(K185*$AM$4,-1)))</f>
        <v>863830</v>
      </c>
      <c r="AL185" s="175">
        <f>IF(L185="","",IF('5.手当・賞与配分・洗い替え方式'!$O$4=1,ROUNDUP((L185+$Q185)*$AM$4,-1),ROUNDUP(L185*$AM$4,-1)))</f>
        <v>859880</v>
      </c>
      <c r="AM185" s="175">
        <f>IF(M185="","",IF('5.手当・賞与配分・洗い替え方式'!$O$4=1,ROUNDUP((M185+$Q185)*$AM$4,-1),ROUNDUP(M185*$AM$4,-1)))</f>
        <v>855930</v>
      </c>
      <c r="AN185" s="176">
        <f>IF(N185="","",IF('5.手当・賞与配分・洗い替え方式'!$O$4=1,ROUNDUP((N185+$Q185)*$AM$4,-1),ROUNDUP(N185*$AM$4,-1)))</f>
        <v>851980</v>
      </c>
      <c r="AO185" s="373">
        <f t="shared" si="105"/>
        <v>6143960</v>
      </c>
      <c r="AP185" s="177">
        <f t="shared" si="106"/>
        <v>6115970</v>
      </c>
      <c r="AQ185" s="177">
        <f t="shared" si="89"/>
        <v>6087980</v>
      </c>
      <c r="AR185" s="177">
        <f t="shared" si="90"/>
        <v>6059990</v>
      </c>
      <c r="AS185" s="178">
        <f t="shared" si="91"/>
        <v>6032000</v>
      </c>
    </row>
    <row r="186" spans="5:45" ht="9" customHeight="1"/>
    <row r="187" spans="5:45" ht="20.100000000000001" customHeight="1" thickBot="1">
      <c r="E187" s="83"/>
      <c r="F187" s="83"/>
      <c r="G187" s="83"/>
      <c r="H187" s="180"/>
      <c r="Q187" s="83"/>
      <c r="X187" s="79" t="s">
        <v>91</v>
      </c>
      <c r="Y187" s="79"/>
      <c r="Z187" s="79"/>
      <c r="AJ187" s="179"/>
      <c r="AK187" s="179"/>
    </row>
    <row r="188" spans="5:45" ht="23.1" customHeight="1" thickBot="1">
      <c r="E188" s="138" t="s">
        <v>81</v>
      </c>
      <c r="F188" s="139" t="s">
        <v>28</v>
      </c>
      <c r="G188" s="508" t="s">
        <v>82</v>
      </c>
      <c r="H188" s="508" t="s">
        <v>28</v>
      </c>
      <c r="I188" s="510" t="s">
        <v>88</v>
      </c>
      <c r="J188" s="512" t="s">
        <v>245</v>
      </c>
      <c r="K188" s="513"/>
      <c r="L188" s="513"/>
      <c r="M188" s="513"/>
      <c r="N188" s="514"/>
      <c r="O188" s="531" t="s">
        <v>93</v>
      </c>
      <c r="P188" s="533" t="s">
        <v>246</v>
      </c>
      <c r="Q188" s="525" t="s">
        <v>90</v>
      </c>
      <c r="R188" s="374" t="s">
        <v>247</v>
      </c>
      <c r="S188" s="527" t="s">
        <v>248</v>
      </c>
      <c r="T188" s="528"/>
      <c r="U188" s="528"/>
      <c r="V188" s="528"/>
      <c r="W188" s="529"/>
      <c r="X188" s="356">
        <f>IF('5.手当・賞与配分・洗い替え方式'!$L$4="","",'5.手当・賞与配分・洗い替え方式'!$L$4)</f>
        <v>173</v>
      </c>
      <c r="Y188" s="512" t="s">
        <v>86</v>
      </c>
      <c r="Z188" s="513"/>
      <c r="AA188" s="513"/>
      <c r="AB188" s="513"/>
      <c r="AC188" s="514"/>
      <c r="AD188" s="515" t="s">
        <v>249</v>
      </c>
      <c r="AE188" s="530" t="s">
        <v>87</v>
      </c>
      <c r="AF188" s="517"/>
      <c r="AG188" s="517"/>
      <c r="AH188" s="357">
        <f>IF($E189="","",'5.手当・賞与配分・洗い替え方式'!$N$11)</f>
        <v>2</v>
      </c>
      <c r="AI188" s="358"/>
      <c r="AJ188" s="359" t="s">
        <v>250</v>
      </c>
      <c r="AK188" s="517" t="str">
        <f>IF($AL$2="","","「"&amp;$AL$2&amp;"」"&amp;"評価反映")</f>
        <v>「B」評価反映</v>
      </c>
      <c r="AL188" s="518"/>
      <c r="AM188" s="357">
        <f>IF($E189="","",'5.手当・賞与配分・洗い替え方式'!$O$11*'7.グレード別年俸表の作成'!$AM$2)</f>
        <v>2.5</v>
      </c>
      <c r="AN188" s="360"/>
      <c r="AO188" s="519" t="s">
        <v>251</v>
      </c>
      <c r="AP188" s="520"/>
      <c r="AQ188" s="521" t="str">
        <f>IF($AL$2="","","賞与"&amp;"「"&amp;$AL$2&amp;"」"&amp;"評価反映")</f>
        <v>賞与「B」評価反映</v>
      </c>
      <c r="AR188" s="521"/>
      <c r="AS188" s="522"/>
    </row>
    <row r="189" spans="5:45" ht="27.9" customHeight="1" thickBot="1">
      <c r="E189" s="142" t="str">
        <f>IF(C$9="","",$C$9)</f>
        <v>C-1</v>
      </c>
      <c r="F189" s="139">
        <v>0</v>
      </c>
      <c r="G189" s="509"/>
      <c r="H189" s="509"/>
      <c r="I189" s="511"/>
      <c r="J189" s="413" t="str">
        <f>IF($E189="","",$E189&amp;"-"&amp;$O$2)</f>
        <v>C-1-S</v>
      </c>
      <c r="K189" s="143" t="str">
        <f>IF($E189="","",$E189&amp;"-"&amp;$P$2)</f>
        <v>C-1-A</v>
      </c>
      <c r="L189" s="143" t="str">
        <f>IF($E189="","",$E189&amp;"-"&amp;$Q$2)</f>
        <v>C-1-B</v>
      </c>
      <c r="M189" s="143" t="str">
        <f>IF($E189="","",$E189&amp;"-"&amp;$R$2)</f>
        <v>C-1-C</v>
      </c>
      <c r="N189" s="414" t="str">
        <f>IF($E189="","",$E189&amp;"-"&amp;$S$2)</f>
        <v>C-1-D</v>
      </c>
      <c r="O189" s="532"/>
      <c r="P189" s="534"/>
      <c r="Q189" s="526"/>
      <c r="R189" s="362">
        <f>IF($E189="","",VLOOKUP($E189,'5.手当・賞与配分・洗い替え方式'!$C$7:$L$48,8,0))</f>
        <v>0.1</v>
      </c>
      <c r="S189" s="413" t="str">
        <f>$J189</f>
        <v>C-1-S</v>
      </c>
      <c r="T189" s="143" t="str">
        <f>$K189</f>
        <v>C-1-A</v>
      </c>
      <c r="U189" s="143" t="str">
        <f>$L189</f>
        <v>C-1-B</v>
      </c>
      <c r="V189" s="143" t="str">
        <f>$M189</f>
        <v>C-1-C</v>
      </c>
      <c r="W189" s="414" t="str">
        <f>$N189</f>
        <v>C-1-D</v>
      </c>
      <c r="X189" s="363" t="s">
        <v>85</v>
      </c>
      <c r="Y189" s="413" t="str">
        <f>$J189</f>
        <v>C-1-S</v>
      </c>
      <c r="Z189" s="143" t="str">
        <f>$K189</f>
        <v>C-1-A</v>
      </c>
      <c r="AA189" s="143" t="str">
        <f>$L189</f>
        <v>C-1-B</v>
      </c>
      <c r="AB189" s="143" t="str">
        <f>$M189</f>
        <v>C-1-C</v>
      </c>
      <c r="AC189" s="414" t="str">
        <f>$N189</f>
        <v>C-1-D</v>
      </c>
      <c r="AD189" s="516"/>
      <c r="AE189" s="144" t="str">
        <f>$J189</f>
        <v>C-1-S</v>
      </c>
      <c r="AF189" s="145" t="str">
        <f>$K189</f>
        <v>C-1-A</v>
      </c>
      <c r="AG189" s="145" t="str">
        <f>$L189</f>
        <v>C-1-B</v>
      </c>
      <c r="AH189" s="146" t="str">
        <f>$M189</f>
        <v>C-1-C</v>
      </c>
      <c r="AI189" s="364" t="str">
        <f>$N189</f>
        <v>C-1-D</v>
      </c>
      <c r="AJ189" s="365" t="str">
        <f>$J189</f>
        <v>C-1-S</v>
      </c>
      <c r="AK189" s="146" t="str">
        <f>$K189</f>
        <v>C-1-A</v>
      </c>
      <c r="AL189" s="146" t="str">
        <f>$L189</f>
        <v>C-1-B</v>
      </c>
      <c r="AM189" s="146" t="str">
        <f>$M189</f>
        <v>C-1-C</v>
      </c>
      <c r="AN189" s="147" t="str">
        <f>$N189</f>
        <v>C-1-D</v>
      </c>
      <c r="AO189" s="413" t="str">
        <f>$J189</f>
        <v>C-1-S</v>
      </c>
      <c r="AP189" s="143" t="str">
        <f>$K189</f>
        <v>C-1-A</v>
      </c>
      <c r="AQ189" s="143" t="str">
        <f>$L189</f>
        <v>C-1-B</v>
      </c>
      <c r="AR189" s="143" t="str">
        <f>$M189</f>
        <v>C-1-C</v>
      </c>
      <c r="AS189" s="414" t="str">
        <f>$N189</f>
        <v>C-1-D</v>
      </c>
    </row>
    <row r="190" spans="5:45" ht="18" customHeight="1">
      <c r="E190" s="148" t="str">
        <f>IF($E$189="","",$E$189)</f>
        <v>C-1</v>
      </c>
      <c r="F190" s="105">
        <f t="shared" ref="F190:F231" si="110">IF(L190="",0,IF(AND(L189&lt;L190,L190=L191),F189+1,IF(L190&lt;L191,F189+1,F189)))</f>
        <v>0</v>
      </c>
      <c r="G190" s="105" t="str">
        <f t="shared" ref="G190:G231" si="111">IF(AND(F190=0,L190=""),"",IF(AND(F190=0,L190&gt;0),1,IF(F190=0,"",F190)))</f>
        <v/>
      </c>
      <c r="H190" s="105" t="str">
        <f t="shared" ref="H190:H231" si="112">IF($G190="","",IF(F189&lt;F190,$E190&amp;"-"&amp;$G190,""))</f>
        <v/>
      </c>
      <c r="I190" s="149">
        <v>18</v>
      </c>
      <c r="J190" s="151" t="str">
        <f>IF($F190&lt;=1,"",IF($L190="","",$K190+$P190))</f>
        <v/>
      </c>
      <c r="K190" s="150" t="str">
        <f>IF($F190&lt;=1,"",IF($L190="","",$L190+$P190))</f>
        <v/>
      </c>
      <c r="L190" s="150" t="str">
        <f>IF($E190="","",INDEX('3.サラリースケール'!$R$5:$BH$38,MATCH($E190,'3.サラリースケール'!$R$5:$R$38,0),MATCH($I190,'3.サラリースケール'!$R$5:$BH$5,0)))</f>
        <v/>
      </c>
      <c r="M190" s="150" t="str">
        <f>IF($F190&lt;=1,"",IF($L190="","",$L190-$P190))</f>
        <v/>
      </c>
      <c r="N190" s="366" t="str">
        <f>IF($F190&lt;=1,"",IF($L190="","",$M190-$P190))</f>
        <v/>
      </c>
      <c r="O190" s="151" t="str">
        <f>IF($F190&lt;=1,"",IF($L189="",0,$L190-$L189))</f>
        <v/>
      </c>
      <c r="P190" s="368" t="str">
        <f t="shared" ref="P190:P231" si="113">IF($F190&lt;=1,"",IF($L190="","",IF($O190=0,$P189,ROUNDUP($O190/$L$2,-1))))</f>
        <v/>
      </c>
      <c r="Q190" s="152" t="str">
        <f>IF($L190="","",VLOOKUP($E190,'6.モデル年俸表の作成'!$C$7:$F$48,4,0))</f>
        <v/>
      </c>
      <c r="R190" s="159" t="str">
        <f>IF($E190="","",IF($G190="","",VLOOKUP($E190,'5.手当・賞与配分・洗い替え方式'!$C$7:$L$48,8,0)))</f>
        <v/>
      </c>
      <c r="S190" s="153" t="str">
        <f>IF(J190="","",ROUNDUP((J190*$R190),-1))</f>
        <v/>
      </c>
      <c r="T190" s="153" t="str">
        <f>IF(K190="","",ROUNDUP((K190*$R190),-1))</f>
        <v/>
      </c>
      <c r="U190" s="153" t="str">
        <f>IF(L190="","",ROUNDUP((L190*$R190),-1))</f>
        <v/>
      </c>
      <c r="V190" s="153" t="str">
        <f>IF(M190="","",ROUNDUP((M190*$R190),-1))</f>
        <v/>
      </c>
      <c r="W190" s="153" t="str">
        <f>IF(N190="","",ROUNDUP((N190*$R190),-1))</f>
        <v/>
      </c>
      <c r="X190" s="155" t="str">
        <f t="shared" ref="X190:X231" si="114">IF($L190="","",ROUNDDOWN($U190/($L190/$X$4*1.25),0))</f>
        <v/>
      </c>
      <c r="Y190" s="165" t="str">
        <f>IF(J190="","",J190+$Q190+S190)</f>
        <v/>
      </c>
      <c r="Z190" s="154" t="str">
        <f t="shared" ref="Z190:Z231" si="115">IF(K190="","",K190+$Q190+T190)</f>
        <v/>
      </c>
      <c r="AA190" s="154" t="str">
        <f t="shared" ref="AA190:AA231" si="116">IF(L190="","",L190+$Q190+U190)</f>
        <v/>
      </c>
      <c r="AB190" s="154" t="str">
        <f t="shared" ref="AB190:AB231" si="117">IF(M190="","",M190+$Q190+V190)</f>
        <v/>
      </c>
      <c r="AC190" s="166" t="str">
        <f t="shared" ref="AC190:AC196" si="118">IF(N190="","",N190+$Q190+W190)</f>
        <v/>
      </c>
      <c r="AD190" s="152" t="str">
        <f>IF($L190="","",$AA190*12)</f>
        <v/>
      </c>
      <c r="AE190" s="165" t="str">
        <f>IF(J190="","",IF('5.手当・賞与配分・洗い替え方式'!$O$4=1,ROUNDUP((J190+$Q190)*$AH$4,-1),ROUNDUP(J190*$AH$4,-1)))</f>
        <v/>
      </c>
      <c r="AF190" s="154" t="str">
        <f>IF(K190="","",IF('5.手当・賞与配分・洗い替え方式'!$O$4=1,ROUNDUP((K190+$Q190)*$AH$4,-1),ROUNDUP(K190*$AH$4,-1)))</f>
        <v/>
      </c>
      <c r="AG190" s="154" t="str">
        <f>IF(L190="","",IF('5.手当・賞与配分・洗い替え方式'!$O$4=1,ROUNDUP((L190+$Q190)*$AH$4,-1),ROUNDUP(L190*$AH$4,-1)))</f>
        <v/>
      </c>
      <c r="AH190" s="154" t="str">
        <f>IF(M190="","",IF('5.手当・賞与配分・洗い替え方式'!$O$4=1,ROUNDUP((M190+$Q190)*$AH$4,-1),ROUNDUP(M190*$AH$4,-1)))</f>
        <v/>
      </c>
      <c r="AI190" s="166" t="str">
        <f>IF(N190="","",IF('5.手当・賞与配分・洗い替え方式'!$O$4=1,ROUNDUP((N190+$Q190)*$AH$4,-1),ROUNDUP(N190*$AH$4,-1)))</f>
        <v/>
      </c>
      <c r="AJ190" s="165" t="str">
        <f>IF(J190="","",IF('5.手当・賞与配分・洗い替え方式'!$O$4=1,ROUNDUP((J190+$Q190)*$AM$4,-1),ROUNDUP(J190*$AM$4,-1)))</f>
        <v/>
      </c>
      <c r="AK190" s="154" t="str">
        <f>IF(K190="","",IF('5.手当・賞与配分・洗い替え方式'!$O$4=1,ROUNDUP((K190+$Q190)*$AM$4,-1),ROUNDUP(K190*$AM$4,-1)))</f>
        <v/>
      </c>
      <c r="AL190" s="154" t="str">
        <f>IF(L190="","",IF('5.手当・賞与配分・洗い替え方式'!$O$4=1,ROUNDUP((L190+$Q190)*$AM$4,-1),ROUNDUP(L190*$AM$4,-1)))</f>
        <v/>
      </c>
      <c r="AM190" s="154" t="str">
        <f>IF(M190="","",IF('5.手当・賞与配分・洗い替え方式'!$O$4=1,ROUNDUP((M190+$Q190)*$AM$4,-1),ROUNDUP(M190*$AM$4,-1)))</f>
        <v/>
      </c>
      <c r="AN190" s="166" t="str">
        <f>IF(N190="","",IF('5.手当・賞与配分・洗い替え方式'!$O$4=1,ROUNDUP((N190+$Q190)*$AM$4,-1),ROUNDUP(N190*$AM$4,-1)))</f>
        <v/>
      </c>
      <c r="AO190" s="367" t="str">
        <f>IF(J190="","",Y190*12+AE190+AJ190)</f>
        <v/>
      </c>
      <c r="AP190" s="133" t="str">
        <f t="shared" ref="AP190" si="119">IF(K190="","",Z190*12+AF190+AK190)</f>
        <v/>
      </c>
      <c r="AQ190" s="133" t="str">
        <f t="shared" ref="AQ190:AQ231" si="120">IF(L190="","",AA190*12+AG190+AL190)</f>
        <v/>
      </c>
      <c r="AR190" s="133" t="str">
        <f t="shared" ref="AR190:AR231" si="121">IF(M190="","",AB190*12+AH190+AM190)</f>
        <v/>
      </c>
      <c r="AS190" s="155" t="str">
        <f t="shared" ref="AS190:AS231" si="122">IF(N190="","",AC190*12+AI190+AN190)</f>
        <v/>
      </c>
    </row>
    <row r="191" spans="5:45" ht="18" customHeight="1">
      <c r="E191" s="148" t="str">
        <f t="shared" ref="E191:E231" si="123">IF($E$189="","",$E$189)</f>
        <v>C-1</v>
      </c>
      <c r="F191" s="105">
        <f t="shared" si="110"/>
        <v>0</v>
      </c>
      <c r="G191" s="105" t="str">
        <f t="shared" si="111"/>
        <v/>
      </c>
      <c r="H191" s="105" t="str">
        <f t="shared" si="112"/>
        <v/>
      </c>
      <c r="I191" s="149">
        <v>19</v>
      </c>
      <c r="J191" s="157" t="str">
        <f t="shared" ref="J191:J231" si="124">IF($F191&lt;=1,"",IF($L191="","",$K191+$P191))</f>
        <v/>
      </c>
      <c r="K191" s="131" t="str">
        <f t="shared" ref="K191:K231" si="125">IF($F191&lt;=1,"",IF($L191="","",$L191+$P191))</f>
        <v/>
      </c>
      <c r="L191" s="150" t="str">
        <f>IF($E191="","",INDEX('3.サラリースケール'!$R$5:$BH$38,MATCH($E191,'3.サラリースケール'!$R$5:$R$38,0),MATCH($I191,'3.サラリースケール'!$R$5:$BH$5,0)))</f>
        <v/>
      </c>
      <c r="M191" s="131" t="str">
        <f t="shared" ref="M191:M231" si="126">IF($F191&lt;=1,"",IF($L191="","",$L191-$P191))</f>
        <v/>
      </c>
      <c r="N191" s="368" t="str">
        <f t="shared" ref="N191:N231" si="127">IF($F191&lt;=1,"",IF($L191="","",$M191-$P191))</f>
        <v/>
      </c>
      <c r="O191" s="157" t="str">
        <f t="shared" ref="O191:O231" si="128">IF($F191&lt;=1,"",IF($L190="",0,$L191-$L190))</f>
        <v/>
      </c>
      <c r="P191" s="368" t="str">
        <f t="shared" si="113"/>
        <v/>
      </c>
      <c r="Q191" s="158" t="str">
        <f>IF($L191="","",VLOOKUP($E191,'6.モデル年俸表の作成'!$C$7:$F$48,4,0))</f>
        <v/>
      </c>
      <c r="R191" s="159" t="str">
        <f>IF($E191="","",IF($G191="","",VLOOKUP($E191,'5.手当・賞与配分・洗い替え方式'!$C$7:$L$48,8,0)))</f>
        <v/>
      </c>
      <c r="S191" s="160" t="str">
        <f t="shared" ref="S191:S231" si="129">IF(J191="","",ROUNDUP((J191*$R191),-1))</f>
        <v/>
      </c>
      <c r="T191" s="160" t="str">
        <f t="shared" ref="T191:T231" si="130">IF(K191="","",ROUNDUP((K191*$R191),-1))</f>
        <v/>
      </c>
      <c r="U191" s="160" t="str">
        <f t="shared" ref="U191:U195" si="131">IF(L191="","",ROUNDUP((L191*$R191),-1))</f>
        <v/>
      </c>
      <c r="V191" s="160" t="str">
        <f t="shared" ref="V191:V231" si="132">IF(M191="","",ROUNDUP((M191*$R191),-1))</f>
        <v/>
      </c>
      <c r="W191" s="160" t="str">
        <f t="shared" ref="W191:W231" si="133">IF(N191="","",ROUNDUP((N191*$R191),-1))</f>
        <v/>
      </c>
      <c r="X191" s="164" t="str">
        <f t="shared" si="114"/>
        <v/>
      </c>
      <c r="Y191" s="162" t="str">
        <f t="shared" ref="Y191:Y193" si="134">IF(J191="","",J191+$Q191+S191)</f>
        <v/>
      </c>
      <c r="Z191" s="161" t="str">
        <f t="shared" si="115"/>
        <v/>
      </c>
      <c r="AA191" s="161" t="str">
        <f t="shared" si="116"/>
        <v/>
      </c>
      <c r="AB191" s="161" t="str">
        <f t="shared" si="117"/>
        <v/>
      </c>
      <c r="AC191" s="163" t="str">
        <f t="shared" si="118"/>
        <v/>
      </c>
      <c r="AD191" s="158" t="str">
        <f t="shared" ref="AD191:AD231" si="135">IF(L191="","",AA191*12)</f>
        <v/>
      </c>
      <c r="AE191" s="165" t="str">
        <f>IF(J191="","",IF('5.手当・賞与配分・洗い替え方式'!$O$4=1,ROUNDUP((J191+$Q191)*$AH$4,-1),ROUNDUP(J191*$AH$4,-1)))</f>
        <v/>
      </c>
      <c r="AF191" s="154" t="str">
        <f>IF(K191="","",IF('5.手当・賞与配分・洗い替え方式'!$O$4=1,ROUNDUP((K191+$Q191)*$AH$4,-1),ROUNDUP(K191*$AH$4,-1)))</f>
        <v/>
      </c>
      <c r="AG191" s="154" t="str">
        <f>IF(L191="","",IF('5.手当・賞与配分・洗い替え方式'!$O$4=1,ROUNDUP((L191+$Q191)*$AH$4,-1),ROUNDUP(L191*$AH$4,-1)))</f>
        <v/>
      </c>
      <c r="AH191" s="154" t="str">
        <f>IF(M191="","",IF('5.手当・賞与配分・洗い替え方式'!$O$4=1,ROUNDUP((M191+$Q191)*$AH$4,-1),ROUNDUP(M191*$AH$4,-1)))</f>
        <v/>
      </c>
      <c r="AI191" s="166" t="str">
        <f>IF(N191="","",IF('5.手当・賞与配分・洗い替え方式'!$O$4=1,ROUNDUP((N191+$Q191)*$AH$4,-1),ROUNDUP(N191*$AH$4,-1)))</f>
        <v/>
      </c>
      <c r="AJ191" s="165" t="str">
        <f>IF(J191="","",IF('5.手当・賞与配分・洗い替え方式'!$O$4=1,ROUNDUP((J191+$Q191)*$AM$4,-1),ROUNDUP(J191*$AM$4,-1)))</f>
        <v/>
      </c>
      <c r="AK191" s="154" t="str">
        <f>IF(K191="","",IF('5.手当・賞与配分・洗い替え方式'!$O$4=1,ROUNDUP((K191+$Q191)*$AM$4,-1),ROUNDUP(K191*$AM$4,-1)))</f>
        <v/>
      </c>
      <c r="AL191" s="154" t="str">
        <f>IF(L191="","",IF('5.手当・賞与配分・洗い替え方式'!$O$4=1,ROUNDUP((L191+$Q191)*$AM$4,-1),ROUNDUP(L191*$AM$4,-1)))</f>
        <v/>
      </c>
      <c r="AM191" s="154" t="str">
        <f>IF(M191="","",IF('5.手当・賞与配分・洗い替え方式'!$O$4=1,ROUNDUP((M191+$Q191)*$AM$4,-1),ROUNDUP(M191*$AM$4,-1)))</f>
        <v/>
      </c>
      <c r="AN191" s="166" t="str">
        <f>IF(N191="","",IF('5.手当・賞与配分・洗い替え方式'!$O$4=1,ROUNDUP((N191+$Q191)*$AM$4,-1),ROUNDUP(N191*$AM$4,-1)))</f>
        <v/>
      </c>
      <c r="AO191" s="369" t="str">
        <f>IF(J191="","",Y191*12+AE191+AJ191)</f>
        <v/>
      </c>
      <c r="AP191" s="77" t="str">
        <f>IF(K191="","",Z191*12+AF191+AK191)</f>
        <v/>
      </c>
      <c r="AQ191" s="77" t="str">
        <f t="shared" si="120"/>
        <v/>
      </c>
      <c r="AR191" s="77" t="str">
        <f t="shared" si="121"/>
        <v/>
      </c>
      <c r="AS191" s="164" t="str">
        <f t="shared" si="122"/>
        <v/>
      </c>
    </row>
    <row r="192" spans="5:45" ht="18" customHeight="1">
      <c r="E192" s="148" t="str">
        <f t="shared" si="123"/>
        <v>C-1</v>
      </c>
      <c r="F192" s="105">
        <f t="shared" si="110"/>
        <v>0</v>
      </c>
      <c r="G192" s="105" t="str">
        <f t="shared" si="111"/>
        <v/>
      </c>
      <c r="H192" s="105" t="str">
        <f t="shared" si="112"/>
        <v/>
      </c>
      <c r="I192" s="149">
        <v>20</v>
      </c>
      <c r="J192" s="157" t="str">
        <f t="shared" si="124"/>
        <v/>
      </c>
      <c r="K192" s="131" t="str">
        <f t="shared" si="125"/>
        <v/>
      </c>
      <c r="L192" s="131" t="str">
        <f>IF($E192="","",INDEX('3.サラリースケール'!$R$5:$BH$38,MATCH($E192,'3.サラリースケール'!$R$5:$R$38,0),MATCH($I192,'3.サラリースケール'!$R$5:$BH$5,0)))</f>
        <v/>
      </c>
      <c r="M192" s="131" t="str">
        <f t="shared" si="126"/>
        <v/>
      </c>
      <c r="N192" s="368" t="str">
        <f t="shared" si="127"/>
        <v/>
      </c>
      <c r="O192" s="157" t="str">
        <f t="shared" si="128"/>
        <v/>
      </c>
      <c r="P192" s="368" t="str">
        <f t="shared" si="113"/>
        <v/>
      </c>
      <c r="Q192" s="158" t="str">
        <f>IF($L192="","",VLOOKUP($E192,'6.モデル年俸表の作成'!$C$7:$F$48,4,0))</f>
        <v/>
      </c>
      <c r="R192" s="159" t="str">
        <f>IF($E192="","",IF($G192="","",VLOOKUP($E192,'5.手当・賞与配分・洗い替え方式'!$C$7:$L$48,8,0)))</f>
        <v/>
      </c>
      <c r="S192" s="160" t="str">
        <f t="shared" si="129"/>
        <v/>
      </c>
      <c r="T192" s="160" t="str">
        <f t="shared" si="130"/>
        <v/>
      </c>
      <c r="U192" s="160" t="str">
        <f t="shared" si="131"/>
        <v/>
      </c>
      <c r="V192" s="160" t="str">
        <f t="shared" si="132"/>
        <v/>
      </c>
      <c r="W192" s="160" t="str">
        <f t="shared" si="133"/>
        <v/>
      </c>
      <c r="X192" s="164" t="str">
        <f t="shared" si="114"/>
        <v/>
      </c>
      <c r="Y192" s="162" t="str">
        <f t="shared" si="134"/>
        <v/>
      </c>
      <c r="Z192" s="161" t="str">
        <f t="shared" si="115"/>
        <v/>
      </c>
      <c r="AA192" s="161" t="str">
        <f t="shared" si="116"/>
        <v/>
      </c>
      <c r="AB192" s="161" t="str">
        <f t="shared" si="117"/>
        <v/>
      </c>
      <c r="AC192" s="163" t="str">
        <f t="shared" si="118"/>
        <v/>
      </c>
      <c r="AD192" s="158" t="str">
        <f t="shared" si="135"/>
        <v/>
      </c>
      <c r="AE192" s="165" t="str">
        <f>IF(J192="","",IF('5.手当・賞与配分・洗い替え方式'!$O$4=1,ROUNDUP((J192+$Q192)*$AH$4,-1),ROUNDUP(J192*$AH$4,-1)))</f>
        <v/>
      </c>
      <c r="AF192" s="154" t="str">
        <f>IF(K192="","",IF('5.手当・賞与配分・洗い替え方式'!$O$4=1,ROUNDUP((K192+$Q192)*$AH$4,-1),ROUNDUP(K192*$AH$4,-1)))</f>
        <v/>
      </c>
      <c r="AG192" s="154" t="str">
        <f>IF(L192="","",IF('5.手当・賞与配分・洗い替え方式'!$O$4=1,ROUNDUP((L192+$Q192)*$AH$4,-1),ROUNDUP(L192*$AH$4,-1)))</f>
        <v/>
      </c>
      <c r="AH192" s="154" t="str">
        <f>IF(M192="","",IF('5.手当・賞与配分・洗い替え方式'!$O$4=1,ROUNDUP((M192+$Q192)*$AH$4,-1),ROUNDUP(M192*$AH$4,-1)))</f>
        <v/>
      </c>
      <c r="AI192" s="166" t="str">
        <f>IF(N192="","",IF('5.手当・賞与配分・洗い替え方式'!$O$4=1,ROUNDUP((N192+$Q192)*$AH$4,-1),ROUNDUP(N192*$AH$4,-1)))</f>
        <v/>
      </c>
      <c r="AJ192" s="165" t="str">
        <f>IF(J192="","",IF('5.手当・賞与配分・洗い替え方式'!$O$4=1,ROUNDUP((J192+$Q192)*$AM$4,-1),ROUNDUP(J192*$AM$4,-1)))</f>
        <v/>
      </c>
      <c r="AK192" s="154" t="str">
        <f>IF(K192="","",IF('5.手当・賞与配分・洗い替え方式'!$O$4=1,ROUNDUP((K192+$Q192)*$AM$4,-1),ROUNDUP(K192*$AM$4,-1)))</f>
        <v/>
      </c>
      <c r="AL192" s="154" t="str">
        <f>IF(L192="","",IF('5.手当・賞与配分・洗い替え方式'!$O$4=1,ROUNDUP((L192+$Q192)*$AM$4,-1),ROUNDUP(L192*$AM$4,-1)))</f>
        <v/>
      </c>
      <c r="AM192" s="154" t="str">
        <f>IF(M192="","",IF('5.手当・賞与配分・洗い替え方式'!$O$4=1,ROUNDUP((M192+$Q192)*$AM$4,-1),ROUNDUP(M192*$AM$4,-1)))</f>
        <v/>
      </c>
      <c r="AN192" s="166" t="str">
        <f>IF(N192="","",IF('5.手当・賞与配分・洗い替え方式'!$O$4=1,ROUNDUP((N192+$Q192)*$AM$4,-1),ROUNDUP(N192*$AM$4,-1)))</f>
        <v/>
      </c>
      <c r="AO192" s="369" t="str">
        <f t="shared" ref="AO192:AO231" si="136">IF(J192="","",Y192*12+AE192+AJ192)</f>
        <v/>
      </c>
      <c r="AP192" s="77" t="str">
        <f t="shared" ref="AP192:AP231" si="137">IF(K192="","",Z192*12+AF192+AK192)</f>
        <v/>
      </c>
      <c r="AQ192" s="77" t="str">
        <f t="shared" si="120"/>
        <v/>
      </c>
      <c r="AR192" s="77" t="str">
        <f t="shared" si="121"/>
        <v/>
      </c>
      <c r="AS192" s="164" t="str">
        <f t="shared" si="122"/>
        <v/>
      </c>
    </row>
    <row r="193" spans="5:45" ht="18" customHeight="1">
      <c r="E193" s="148" t="str">
        <f t="shared" si="123"/>
        <v>C-1</v>
      </c>
      <c r="F193" s="105">
        <f t="shared" si="110"/>
        <v>0</v>
      </c>
      <c r="G193" s="105" t="str">
        <f t="shared" si="111"/>
        <v/>
      </c>
      <c r="H193" s="105" t="str">
        <f t="shared" si="112"/>
        <v/>
      </c>
      <c r="I193" s="149">
        <v>21</v>
      </c>
      <c r="J193" s="157" t="str">
        <f t="shared" si="124"/>
        <v/>
      </c>
      <c r="K193" s="131" t="str">
        <f t="shared" si="125"/>
        <v/>
      </c>
      <c r="L193" s="131" t="str">
        <f>IF($E193="","",INDEX('3.サラリースケール'!$R$5:$BH$38,MATCH($E193,'3.サラリースケール'!$R$5:$R$38,0),MATCH($I193,'3.サラリースケール'!$R$5:$BH$5,0)))</f>
        <v/>
      </c>
      <c r="M193" s="131" t="str">
        <f t="shared" si="126"/>
        <v/>
      </c>
      <c r="N193" s="368" t="str">
        <f t="shared" si="127"/>
        <v/>
      </c>
      <c r="O193" s="157" t="str">
        <f t="shared" si="128"/>
        <v/>
      </c>
      <c r="P193" s="368" t="str">
        <f t="shared" si="113"/>
        <v/>
      </c>
      <c r="Q193" s="158" t="str">
        <f>IF($L193="","",VLOOKUP($E193,'6.モデル年俸表の作成'!$C$7:$F$48,4,0))</f>
        <v/>
      </c>
      <c r="R193" s="159" t="str">
        <f>IF($E193="","",IF($G193="","",VLOOKUP($E193,'5.手当・賞与配分・洗い替え方式'!$C$7:$L$48,8,0)))</f>
        <v/>
      </c>
      <c r="S193" s="160" t="str">
        <f t="shared" si="129"/>
        <v/>
      </c>
      <c r="T193" s="160" t="str">
        <f t="shared" si="130"/>
        <v/>
      </c>
      <c r="U193" s="160" t="str">
        <f t="shared" si="131"/>
        <v/>
      </c>
      <c r="V193" s="160" t="str">
        <f t="shared" si="132"/>
        <v/>
      </c>
      <c r="W193" s="160" t="str">
        <f t="shared" si="133"/>
        <v/>
      </c>
      <c r="X193" s="164" t="str">
        <f t="shared" si="114"/>
        <v/>
      </c>
      <c r="Y193" s="162" t="str">
        <f t="shared" si="134"/>
        <v/>
      </c>
      <c r="Z193" s="161" t="str">
        <f t="shared" si="115"/>
        <v/>
      </c>
      <c r="AA193" s="161" t="str">
        <f t="shared" si="116"/>
        <v/>
      </c>
      <c r="AB193" s="161" t="str">
        <f t="shared" si="117"/>
        <v/>
      </c>
      <c r="AC193" s="163" t="str">
        <f t="shared" si="118"/>
        <v/>
      </c>
      <c r="AD193" s="158" t="str">
        <f t="shared" si="135"/>
        <v/>
      </c>
      <c r="AE193" s="165" t="str">
        <f>IF(J193="","",IF('5.手当・賞与配分・洗い替え方式'!$O$4=1,ROUNDUP((J193+$Q193)*$AH$4,-1),ROUNDUP(J193*$AH$4,-1)))</f>
        <v/>
      </c>
      <c r="AF193" s="154" t="str">
        <f>IF(K193="","",IF('5.手当・賞与配分・洗い替え方式'!$O$4=1,ROUNDUP((K193+$Q193)*$AH$4,-1),ROUNDUP(K193*$AH$4,-1)))</f>
        <v/>
      </c>
      <c r="AG193" s="154" t="str">
        <f>IF(L193="","",IF('5.手当・賞与配分・洗い替え方式'!$O$4=1,ROUNDUP((L193+$Q193)*$AH$4,-1),ROUNDUP(L193*$AH$4,-1)))</f>
        <v/>
      </c>
      <c r="AH193" s="154" t="str">
        <f>IF(M193="","",IF('5.手当・賞与配分・洗い替え方式'!$O$4=1,ROUNDUP((M193+$Q193)*$AH$4,-1),ROUNDUP(M193*$AH$4,-1)))</f>
        <v/>
      </c>
      <c r="AI193" s="166" t="str">
        <f>IF(N193="","",IF('5.手当・賞与配分・洗い替え方式'!$O$4=1,ROUNDUP((N193+$Q193)*$AH$4,-1),ROUNDUP(N193*$AH$4,-1)))</f>
        <v/>
      </c>
      <c r="AJ193" s="165" t="str">
        <f>IF(J193="","",IF('5.手当・賞与配分・洗い替え方式'!$O$4=1,ROUNDUP((J193+$Q193)*$AM$4,-1),ROUNDUP(J193*$AM$4,-1)))</f>
        <v/>
      </c>
      <c r="AK193" s="154" t="str">
        <f>IF(K193="","",IF('5.手当・賞与配分・洗い替え方式'!$O$4=1,ROUNDUP((K193+$Q193)*$AM$4,-1),ROUNDUP(K193*$AM$4,-1)))</f>
        <v/>
      </c>
      <c r="AL193" s="154" t="str">
        <f>IF(L193="","",IF('5.手当・賞与配分・洗い替え方式'!$O$4=1,ROUNDUP((L193+$Q193)*$AM$4,-1),ROUNDUP(L193*$AM$4,-1)))</f>
        <v/>
      </c>
      <c r="AM193" s="154" t="str">
        <f>IF(M193="","",IF('5.手当・賞与配分・洗い替え方式'!$O$4=1,ROUNDUP((M193+$Q193)*$AM$4,-1),ROUNDUP(M193*$AM$4,-1)))</f>
        <v/>
      </c>
      <c r="AN193" s="166" t="str">
        <f>IF(N193="","",IF('5.手当・賞与配分・洗い替え方式'!$O$4=1,ROUNDUP((N193+$Q193)*$AM$4,-1),ROUNDUP(N193*$AM$4,-1)))</f>
        <v/>
      </c>
      <c r="AO193" s="369" t="str">
        <f t="shared" si="136"/>
        <v/>
      </c>
      <c r="AP193" s="77" t="str">
        <f t="shared" si="137"/>
        <v/>
      </c>
      <c r="AQ193" s="77" t="str">
        <f t="shared" si="120"/>
        <v/>
      </c>
      <c r="AR193" s="77" t="str">
        <f t="shared" si="121"/>
        <v/>
      </c>
      <c r="AS193" s="164" t="str">
        <f t="shared" si="122"/>
        <v/>
      </c>
    </row>
    <row r="194" spans="5:45" ht="18" customHeight="1">
      <c r="E194" s="148" t="str">
        <f t="shared" si="123"/>
        <v>C-1</v>
      </c>
      <c r="F194" s="105">
        <f t="shared" si="110"/>
        <v>1</v>
      </c>
      <c r="G194" s="105">
        <f t="shared" si="111"/>
        <v>1</v>
      </c>
      <c r="H194" s="105" t="str">
        <f t="shared" si="112"/>
        <v>C-1-1</v>
      </c>
      <c r="I194" s="149">
        <v>22</v>
      </c>
      <c r="J194" s="157" t="str">
        <f t="shared" si="124"/>
        <v/>
      </c>
      <c r="K194" s="131" t="str">
        <f t="shared" si="125"/>
        <v/>
      </c>
      <c r="L194" s="131">
        <f>IF($E194="","",INDEX('3.サラリースケール'!$R$5:$BH$38,MATCH($E194,'3.サラリースケール'!$R$5:$R$38,0),MATCH($I194,'3.サラリースケール'!$R$5:$BH$5,0)))</f>
        <v>234100</v>
      </c>
      <c r="M194" s="131" t="str">
        <f t="shared" si="126"/>
        <v/>
      </c>
      <c r="N194" s="368" t="str">
        <f t="shared" si="127"/>
        <v/>
      </c>
      <c r="O194" s="157" t="str">
        <f t="shared" si="128"/>
        <v/>
      </c>
      <c r="P194" s="368" t="str">
        <f t="shared" si="113"/>
        <v/>
      </c>
      <c r="Q194" s="158">
        <f>IF($L194="","",VLOOKUP($E194,'6.モデル年俸表の作成'!$C$7:$F$48,4,0))</f>
        <v>0</v>
      </c>
      <c r="R194" s="159">
        <f>IF($E194="","",IF($G194="","",VLOOKUP($E194,'5.手当・賞与配分・洗い替え方式'!$C$7:$L$48,8,0)))</f>
        <v>0.1</v>
      </c>
      <c r="S194" s="160" t="str">
        <f t="shared" si="129"/>
        <v/>
      </c>
      <c r="T194" s="160" t="str">
        <f t="shared" si="130"/>
        <v/>
      </c>
      <c r="U194" s="160">
        <f t="shared" si="131"/>
        <v>23410</v>
      </c>
      <c r="V194" s="160" t="str">
        <f t="shared" si="132"/>
        <v/>
      </c>
      <c r="W194" s="160" t="str">
        <f t="shared" si="133"/>
        <v/>
      </c>
      <c r="X194" s="164">
        <f t="shared" si="114"/>
        <v>13</v>
      </c>
      <c r="Y194" s="162" t="str">
        <f>IF(J194="","",J194+$Q194+S194)</f>
        <v/>
      </c>
      <c r="Z194" s="161" t="str">
        <f t="shared" si="115"/>
        <v/>
      </c>
      <c r="AA194" s="161">
        <f t="shared" si="116"/>
        <v>257510</v>
      </c>
      <c r="AB194" s="161" t="str">
        <f t="shared" si="117"/>
        <v/>
      </c>
      <c r="AC194" s="163" t="str">
        <f t="shared" si="118"/>
        <v/>
      </c>
      <c r="AD194" s="158">
        <f t="shared" si="135"/>
        <v>3090120</v>
      </c>
      <c r="AE194" s="165" t="str">
        <f>IF(J194="","",IF('5.手当・賞与配分・洗い替え方式'!$O$4=1,ROUNDUP((J194+$Q194)*$AH$4,-1),ROUNDUP(J194*$AH$4,-1)))</f>
        <v/>
      </c>
      <c r="AF194" s="154" t="str">
        <f>IF(K194="","",IF('5.手当・賞与配分・洗い替え方式'!$O$4=1,ROUNDUP((K194+$Q194)*$AH$4,-1),ROUNDUP(K194*$AH$4,-1)))</f>
        <v/>
      </c>
      <c r="AG194" s="154">
        <f>IF(L194="","",IF('5.手当・賞与配分・洗い替え方式'!$O$4=1,ROUNDUP((L194+$Q194)*$AH$4,-1),ROUNDUP(L194*$AH$4,-1)))</f>
        <v>468200</v>
      </c>
      <c r="AH194" s="154" t="str">
        <f>IF(M194="","",IF('5.手当・賞与配分・洗い替え方式'!$O$4=1,ROUNDUP((M194+$Q194)*$AH$4,-1),ROUNDUP(M194*$AH$4,-1)))</f>
        <v/>
      </c>
      <c r="AI194" s="166" t="str">
        <f>IF(N194="","",IF('5.手当・賞与配分・洗い替え方式'!$O$4=1,ROUNDUP((N194+$Q194)*$AH$4,-1),ROUNDUP(N194*$AH$4,-1)))</f>
        <v/>
      </c>
      <c r="AJ194" s="165" t="str">
        <f>IF(J194="","",IF('5.手当・賞与配分・洗い替え方式'!$O$4=1,ROUNDUP((J194+$Q194)*$AM$4,-1),ROUNDUP(J194*$AM$4,-1)))</f>
        <v/>
      </c>
      <c r="AK194" s="154" t="str">
        <f>IF(K194="","",IF('5.手当・賞与配分・洗い替え方式'!$O$4=1,ROUNDUP((K194+$Q194)*$AM$4,-1),ROUNDUP(K194*$AM$4,-1)))</f>
        <v/>
      </c>
      <c r="AL194" s="154">
        <f>IF(L194="","",IF('5.手当・賞与配分・洗い替え方式'!$O$4=1,ROUNDUP((L194+$Q194)*$AM$4,-1),ROUNDUP(L194*$AM$4,-1)))</f>
        <v>585250</v>
      </c>
      <c r="AM194" s="154" t="str">
        <f>IF(M194="","",IF('5.手当・賞与配分・洗い替え方式'!$O$4=1,ROUNDUP((M194+$Q194)*$AM$4,-1),ROUNDUP(M194*$AM$4,-1)))</f>
        <v/>
      </c>
      <c r="AN194" s="166" t="str">
        <f>IF(N194="","",IF('5.手当・賞与配分・洗い替え方式'!$O$4=1,ROUNDUP((N194+$Q194)*$AM$4,-1),ROUNDUP(N194*$AM$4,-1)))</f>
        <v/>
      </c>
      <c r="AO194" s="369" t="str">
        <f t="shared" si="136"/>
        <v/>
      </c>
      <c r="AP194" s="77" t="str">
        <f t="shared" si="137"/>
        <v/>
      </c>
      <c r="AQ194" s="77">
        <f t="shared" si="120"/>
        <v>4143570</v>
      </c>
      <c r="AR194" s="77" t="str">
        <f t="shared" si="121"/>
        <v/>
      </c>
      <c r="AS194" s="164" t="str">
        <f t="shared" si="122"/>
        <v/>
      </c>
    </row>
    <row r="195" spans="5:45" ht="18" customHeight="1">
      <c r="E195" s="148" t="str">
        <f t="shared" si="123"/>
        <v>C-1</v>
      </c>
      <c r="F195" s="105">
        <f t="shared" si="110"/>
        <v>2</v>
      </c>
      <c r="G195" s="105">
        <f t="shared" si="111"/>
        <v>2</v>
      </c>
      <c r="H195" s="105" t="str">
        <f t="shared" si="112"/>
        <v>C-1-2</v>
      </c>
      <c r="I195" s="149">
        <v>23</v>
      </c>
      <c r="J195" s="157">
        <f t="shared" si="124"/>
        <v>242900</v>
      </c>
      <c r="K195" s="131">
        <f t="shared" si="125"/>
        <v>240700</v>
      </c>
      <c r="L195" s="131">
        <f>IF($E195="","",INDEX('3.サラリースケール'!$R$5:$BH$38,MATCH($E195,'3.サラリースケール'!$R$5:$R$38,0),MATCH($I195,'3.サラリースケール'!$R$5:$BH$5,0)))</f>
        <v>238500</v>
      </c>
      <c r="M195" s="131">
        <f t="shared" si="126"/>
        <v>236300</v>
      </c>
      <c r="N195" s="368">
        <f t="shared" si="127"/>
        <v>234100</v>
      </c>
      <c r="O195" s="157">
        <f t="shared" si="128"/>
        <v>4400</v>
      </c>
      <c r="P195" s="368">
        <f t="shared" si="113"/>
        <v>2200</v>
      </c>
      <c r="Q195" s="158">
        <f>IF($L195="","",VLOOKUP($E195,'6.モデル年俸表の作成'!$C$7:$F$48,4,0))</f>
        <v>0</v>
      </c>
      <c r="R195" s="159">
        <f>IF($E195="","",IF($G195="","",VLOOKUP($E195,'5.手当・賞与配分・洗い替え方式'!$C$7:$L$48,8,0)))</f>
        <v>0.1</v>
      </c>
      <c r="S195" s="160">
        <f t="shared" si="129"/>
        <v>24290</v>
      </c>
      <c r="T195" s="160">
        <f t="shared" si="130"/>
        <v>24070</v>
      </c>
      <c r="U195" s="160">
        <f t="shared" si="131"/>
        <v>23850</v>
      </c>
      <c r="V195" s="160">
        <f t="shared" si="132"/>
        <v>23630</v>
      </c>
      <c r="W195" s="160">
        <f t="shared" si="133"/>
        <v>23410</v>
      </c>
      <c r="X195" s="164">
        <f t="shared" si="114"/>
        <v>13</v>
      </c>
      <c r="Y195" s="162">
        <f t="shared" ref="Y195:Y231" si="138">IF(J195="","",J195+$Q195+S195)</f>
        <v>267190</v>
      </c>
      <c r="Z195" s="161">
        <f t="shared" si="115"/>
        <v>264770</v>
      </c>
      <c r="AA195" s="161">
        <f t="shared" si="116"/>
        <v>262350</v>
      </c>
      <c r="AB195" s="161">
        <f t="shared" si="117"/>
        <v>259930</v>
      </c>
      <c r="AC195" s="163">
        <f t="shared" si="118"/>
        <v>257510</v>
      </c>
      <c r="AD195" s="158">
        <f t="shared" si="135"/>
        <v>3148200</v>
      </c>
      <c r="AE195" s="165">
        <f>IF(J195="","",IF('5.手当・賞与配分・洗い替え方式'!$O$4=1,ROUNDUP((J195+$Q195)*$AH$4,-1),ROUNDUP(J195*$AH$4,-1)))</f>
        <v>485800</v>
      </c>
      <c r="AF195" s="154">
        <f>IF(K195="","",IF('5.手当・賞与配分・洗い替え方式'!$O$4=1,ROUNDUP((K195+$Q195)*$AH$4,-1),ROUNDUP(K195*$AH$4,-1)))</f>
        <v>481400</v>
      </c>
      <c r="AG195" s="154">
        <f>IF(L195="","",IF('5.手当・賞与配分・洗い替え方式'!$O$4=1,ROUNDUP((L195+$Q195)*$AH$4,-1),ROUNDUP(L195*$AH$4,-1)))</f>
        <v>477000</v>
      </c>
      <c r="AH195" s="154">
        <f>IF(M195="","",IF('5.手当・賞与配分・洗い替え方式'!$O$4=1,ROUNDUP((M195+$Q195)*$AH$4,-1),ROUNDUP(M195*$AH$4,-1)))</f>
        <v>472600</v>
      </c>
      <c r="AI195" s="166">
        <f>IF(N195="","",IF('5.手当・賞与配分・洗い替え方式'!$O$4=1,ROUNDUP((N195+$Q195)*$AH$4,-1),ROUNDUP(N195*$AH$4,-1)))</f>
        <v>468200</v>
      </c>
      <c r="AJ195" s="165">
        <f>IF(J195="","",IF('5.手当・賞与配分・洗い替え方式'!$O$4=1,ROUNDUP((J195+$Q195)*$AM$4,-1),ROUNDUP(J195*$AM$4,-1)))</f>
        <v>607250</v>
      </c>
      <c r="AK195" s="154">
        <f>IF(K195="","",IF('5.手当・賞与配分・洗い替え方式'!$O$4=1,ROUNDUP((K195+$Q195)*$AM$4,-1),ROUNDUP(K195*$AM$4,-1)))</f>
        <v>601750</v>
      </c>
      <c r="AL195" s="154">
        <f>IF(L195="","",IF('5.手当・賞与配分・洗い替え方式'!$O$4=1,ROUNDUP((L195+$Q195)*$AM$4,-1),ROUNDUP(L195*$AM$4,-1)))</f>
        <v>596250</v>
      </c>
      <c r="AM195" s="154">
        <f>IF(M195="","",IF('5.手当・賞与配分・洗い替え方式'!$O$4=1,ROUNDUP((M195+$Q195)*$AM$4,-1),ROUNDUP(M195*$AM$4,-1)))</f>
        <v>590750</v>
      </c>
      <c r="AN195" s="166">
        <f>IF(N195="","",IF('5.手当・賞与配分・洗い替え方式'!$O$4=1,ROUNDUP((N195+$Q195)*$AM$4,-1),ROUNDUP(N195*$AM$4,-1)))</f>
        <v>585250</v>
      </c>
      <c r="AO195" s="369">
        <f t="shared" si="136"/>
        <v>4299330</v>
      </c>
      <c r="AP195" s="77">
        <f t="shared" si="137"/>
        <v>4260390</v>
      </c>
      <c r="AQ195" s="77">
        <f t="shared" si="120"/>
        <v>4221450</v>
      </c>
      <c r="AR195" s="77">
        <f t="shared" si="121"/>
        <v>4182510</v>
      </c>
      <c r="AS195" s="164">
        <f t="shared" si="122"/>
        <v>4143570</v>
      </c>
    </row>
    <row r="196" spans="5:45" ht="18" customHeight="1">
      <c r="E196" s="148" t="str">
        <f t="shared" si="123"/>
        <v>C-1</v>
      </c>
      <c r="F196" s="105">
        <f t="shared" si="110"/>
        <v>3</v>
      </c>
      <c r="G196" s="105">
        <f t="shared" si="111"/>
        <v>3</v>
      </c>
      <c r="H196" s="105" t="str">
        <f t="shared" si="112"/>
        <v>C-1-3</v>
      </c>
      <c r="I196" s="149">
        <v>24</v>
      </c>
      <c r="J196" s="157">
        <f t="shared" si="124"/>
        <v>247300</v>
      </c>
      <c r="K196" s="131">
        <f t="shared" si="125"/>
        <v>245100</v>
      </c>
      <c r="L196" s="131">
        <f>IF($E196="","",INDEX('3.サラリースケール'!$R$5:$BH$38,MATCH($E196,'3.サラリースケール'!$R$5:$R$38,0),MATCH($I196,'3.サラリースケール'!$R$5:$BH$5,0)))</f>
        <v>242900</v>
      </c>
      <c r="M196" s="131">
        <f t="shared" si="126"/>
        <v>240700</v>
      </c>
      <c r="N196" s="368">
        <f t="shared" si="127"/>
        <v>238500</v>
      </c>
      <c r="O196" s="157">
        <f t="shared" si="128"/>
        <v>4400</v>
      </c>
      <c r="P196" s="368">
        <f t="shared" si="113"/>
        <v>2200</v>
      </c>
      <c r="Q196" s="158">
        <f>IF($L196="","",VLOOKUP($E196,'6.モデル年俸表の作成'!$C$7:$F$48,4,0))</f>
        <v>0</v>
      </c>
      <c r="R196" s="159">
        <f>IF($E196="","",IF($G196="","",VLOOKUP($E196,'5.手当・賞与配分・洗い替え方式'!$C$7:$L$48,8,0)))</f>
        <v>0.1</v>
      </c>
      <c r="S196" s="160">
        <f t="shared" si="129"/>
        <v>24730</v>
      </c>
      <c r="T196" s="160">
        <f t="shared" si="130"/>
        <v>24510</v>
      </c>
      <c r="U196" s="160">
        <f>IF(L196="","",ROUNDUP((L196*$R196),-1))</f>
        <v>24290</v>
      </c>
      <c r="V196" s="160">
        <f t="shared" si="132"/>
        <v>24070</v>
      </c>
      <c r="W196" s="160">
        <f t="shared" si="133"/>
        <v>23850</v>
      </c>
      <c r="X196" s="164">
        <f t="shared" si="114"/>
        <v>13</v>
      </c>
      <c r="Y196" s="162">
        <f t="shared" si="138"/>
        <v>272030</v>
      </c>
      <c r="Z196" s="161">
        <f t="shared" si="115"/>
        <v>269610</v>
      </c>
      <c r="AA196" s="161">
        <f t="shared" si="116"/>
        <v>267190</v>
      </c>
      <c r="AB196" s="161">
        <f t="shared" si="117"/>
        <v>264770</v>
      </c>
      <c r="AC196" s="163">
        <f t="shared" si="118"/>
        <v>262350</v>
      </c>
      <c r="AD196" s="158">
        <f t="shared" si="135"/>
        <v>3206280</v>
      </c>
      <c r="AE196" s="165">
        <f>IF(J196="","",IF('5.手当・賞与配分・洗い替え方式'!$O$4=1,ROUNDUP((J196+$Q196)*$AH$4,-1),ROUNDUP(J196*$AH$4,-1)))</f>
        <v>494600</v>
      </c>
      <c r="AF196" s="154">
        <f>IF(K196="","",IF('5.手当・賞与配分・洗い替え方式'!$O$4=1,ROUNDUP((K196+$Q196)*$AH$4,-1),ROUNDUP(K196*$AH$4,-1)))</f>
        <v>490200</v>
      </c>
      <c r="AG196" s="154">
        <f>IF(L196="","",IF('5.手当・賞与配分・洗い替え方式'!$O$4=1,ROUNDUP((L196+$Q196)*$AH$4,-1),ROUNDUP(L196*$AH$4,-1)))</f>
        <v>485800</v>
      </c>
      <c r="AH196" s="154">
        <f>IF(M196="","",IF('5.手当・賞与配分・洗い替え方式'!$O$4=1,ROUNDUP((M196+$Q196)*$AH$4,-1),ROUNDUP(M196*$AH$4,-1)))</f>
        <v>481400</v>
      </c>
      <c r="AI196" s="166">
        <f>IF(N196="","",IF('5.手当・賞与配分・洗い替え方式'!$O$4=1,ROUNDUP((N196+$Q196)*$AH$4,-1),ROUNDUP(N196*$AH$4,-1)))</f>
        <v>477000</v>
      </c>
      <c r="AJ196" s="165">
        <f>IF(J196="","",IF('5.手当・賞与配分・洗い替え方式'!$O$4=1,ROUNDUP((J196+$Q196)*$AM$4,-1),ROUNDUP(J196*$AM$4,-1)))</f>
        <v>618250</v>
      </c>
      <c r="AK196" s="154">
        <f>IF(K196="","",IF('5.手当・賞与配分・洗い替え方式'!$O$4=1,ROUNDUP((K196+$Q196)*$AM$4,-1),ROUNDUP(K196*$AM$4,-1)))</f>
        <v>612750</v>
      </c>
      <c r="AL196" s="154">
        <f>IF(L196="","",IF('5.手当・賞与配分・洗い替え方式'!$O$4=1,ROUNDUP((L196+$Q196)*$AM$4,-1),ROUNDUP(L196*$AM$4,-1)))</f>
        <v>607250</v>
      </c>
      <c r="AM196" s="154">
        <f>IF(M196="","",IF('5.手当・賞与配分・洗い替え方式'!$O$4=1,ROUNDUP((M196+$Q196)*$AM$4,-1),ROUNDUP(M196*$AM$4,-1)))</f>
        <v>601750</v>
      </c>
      <c r="AN196" s="166">
        <f>IF(N196="","",IF('5.手当・賞与配分・洗い替え方式'!$O$4=1,ROUNDUP((N196+$Q196)*$AM$4,-1),ROUNDUP(N196*$AM$4,-1)))</f>
        <v>596250</v>
      </c>
      <c r="AO196" s="369">
        <f t="shared" si="136"/>
        <v>4377210</v>
      </c>
      <c r="AP196" s="77">
        <f t="shared" si="137"/>
        <v>4338270</v>
      </c>
      <c r="AQ196" s="77">
        <f t="shared" si="120"/>
        <v>4299330</v>
      </c>
      <c r="AR196" s="77">
        <f t="shared" si="121"/>
        <v>4260390</v>
      </c>
      <c r="AS196" s="164">
        <f t="shared" si="122"/>
        <v>4221450</v>
      </c>
    </row>
    <row r="197" spans="5:45" ht="18" customHeight="1">
      <c r="E197" s="148" t="str">
        <f t="shared" si="123"/>
        <v>C-1</v>
      </c>
      <c r="F197" s="105">
        <f t="shared" si="110"/>
        <v>4</v>
      </c>
      <c r="G197" s="105">
        <f t="shared" si="111"/>
        <v>4</v>
      </c>
      <c r="H197" s="105" t="str">
        <f t="shared" si="112"/>
        <v>C-1-4</v>
      </c>
      <c r="I197" s="149">
        <v>25</v>
      </c>
      <c r="J197" s="157">
        <f t="shared" si="124"/>
        <v>251700</v>
      </c>
      <c r="K197" s="131">
        <f t="shared" si="125"/>
        <v>249500</v>
      </c>
      <c r="L197" s="131">
        <f>IF($E197="","",INDEX('3.サラリースケール'!$R$5:$BH$38,MATCH($E197,'3.サラリースケール'!$R$5:$R$38,0),MATCH($I197,'3.サラリースケール'!$R$5:$BH$5,0)))</f>
        <v>247300</v>
      </c>
      <c r="M197" s="131">
        <f t="shared" si="126"/>
        <v>245100</v>
      </c>
      <c r="N197" s="368">
        <f t="shared" si="127"/>
        <v>242900</v>
      </c>
      <c r="O197" s="157">
        <f t="shared" si="128"/>
        <v>4400</v>
      </c>
      <c r="P197" s="368">
        <f t="shared" si="113"/>
        <v>2200</v>
      </c>
      <c r="Q197" s="158">
        <f>IF($L197="","",VLOOKUP($E197,'6.モデル年俸表の作成'!$C$7:$F$48,4,0))</f>
        <v>0</v>
      </c>
      <c r="R197" s="159">
        <f>IF($E197="","",IF($G197="","",VLOOKUP($E197,'5.手当・賞与配分・洗い替え方式'!$C$7:$L$48,8,0)))</f>
        <v>0.1</v>
      </c>
      <c r="S197" s="160">
        <f t="shared" si="129"/>
        <v>25170</v>
      </c>
      <c r="T197" s="160">
        <f t="shared" si="130"/>
        <v>24950</v>
      </c>
      <c r="U197" s="160">
        <f t="shared" ref="U197:U231" si="139">IF(L197="","",ROUNDUP((L197*$R197),-1))</f>
        <v>24730</v>
      </c>
      <c r="V197" s="160">
        <f t="shared" si="132"/>
        <v>24510</v>
      </c>
      <c r="W197" s="160">
        <f t="shared" si="133"/>
        <v>24290</v>
      </c>
      <c r="X197" s="164">
        <f t="shared" si="114"/>
        <v>13</v>
      </c>
      <c r="Y197" s="162">
        <f t="shared" si="138"/>
        <v>276870</v>
      </c>
      <c r="Z197" s="161">
        <f t="shared" si="115"/>
        <v>274450</v>
      </c>
      <c r="AA197" s="161">
        <f t="shared" si="116"/>
        <v>272030</v>
      </c>
      <c r="AB197" s="161">
        <f t="shared" si="117"/>
        <v>269610</v>
      </c>
      <c r="AC197" s="163">
        <f>IF(N197="","",N197+$Q197+W197)</f>
        <v>267190</v>
      </c>
      <c r="AD197" s="158">
        <f t="shared" si="135"/>
        <v>3264360</v>
      </c>
      <c r="AE197" s="165">
        <f>IF(J197="","",IF('5.手当・賞与配分・洗い替え方式'!$O$4=1,ROUNDUP((J197+$Q197)*$AH$4,-1),ROUNDUP(J197*$AH$4,-1)))</f>
        <v>503400</v>
      </c>
      <c r="AF197" s="154">
        <f>IF(K197="","",IF('5.手当・賞与配分・洗い替え方式'!$O$4=1,ROUNDUP((K197+$Q197)*$AH$4,-1),ROUNDUP(K197*$AH$4,-1)))</f>
        <v>499000</v>
      </c>
      <c r="AG197" s="154">
        <f>IF(L197="","",IF('5.手当・賞与配分・洗い替え方式'!$O$4=1,ROUNDUP((L197+$Q197)*$AH$4,-1),ROUNDUP(L197*$AH$4,-1)))</f>
        <v>494600</v>
      </c>
      <c r="AH197" s="154">
        <f>IF(M197="","",IF('5.手当・賞与配分・洗い替え方式'!$O$4=1,ROUNDUP((M197+$Q197)*$AH$4,-1),ROUNDUP(M197*$AH$4,-1)))</f>
        <v>490200</v>
      </c>
      <c r="AI197" s="166">
        <f>IF(N197="","",IF('5.手当・賞与配分・洗い替え方式'!$O$4=1,ROUNDUP((N197+$Q197)*$AH$4,-1),ROUNDUP(N197*$AH$4,-1)))</f>
        <v>485800</v>
      </c>
      <c r="AJ197" s="165">
        <f>IF(J197="","",IF('5.手当・賞与配分・洗い替え方式'!$O$4=1,ROUNDUP((J197+$Q197)*$AM$4,-1),ROUNDUP(J197*$AM$4,-1)))</f>
        <v>629250</v>
      </c>
      <c r="AK197" s="154">
        <f>IF(K197="","",IF('5.手当・賞与配分・洗い替え方式'!$O$4=1,ROUNDUP((K197+$Q197)*$AM$4,-1),ROUNDUP(K197*$AM$4,-1)))</f>
        <v>623750</v>
      </c>
      <c r="AL197" s="154">
        <f>IF(L197="","",IF('5.手当・賞与配分・洗い替え方式'!$O$4=1,ROUNDUP((L197+$Q197)*$AM$4,-1),ROUNDUP(L197*$AM$4,-1)))</f>
        <v>618250</v>
      </c>
      <c r="AM197" s="154">
        <f>IF(M197="","",IF('5.手当・賞与配分・洗い替え方式'!$O$4=1,ROUNDUP((M197+$Q197)*$AM$4,-1),ROUNDUP(M197*$AM$4,-1)))</f>
        <v>612750</v>
      </c>
      <c r="AN197" s="166">
        <f>IF(N197="","",IF('5.手当・賞与配分・洗い替え方式'!$O$4=1,ROUNDUP((N197+$Q197)*$AM$4,-1),ROUNDUP(N197*$AM$4,-1)))</f>
        <v>607250</v>
      </c>
      <c r="AO197" s="369">
        <f t="shared" si="136"/>
        <v>4455090</v>
      </c>
      <c r="AP197" s="77">
        <f t="shared" si="137"/>
        <v>4416150</v>
      </c>
      <c r="AQ197" s="77">
        <f t="shared" si="120"/>
        <v>4377210</v>
      </c>
      <c r="AR197" s="77">
        <f t="shared" si="121"/>
        <v>4338270</v>
      </c>
      <c r="AS197" s="164">
        <f t="shared" si="122"/>
        <v>4299330</v>
      </c>
    </row>
    <row r="198" spans="5:45" ht="18" customHeight="1">
      <c r="E198" s="148" t="str">
        <f t="shared" si="123"/>
        <v>C-1</v>
      </c>
      <c r="F198" s="105">
        <f t="shared" si="110"/>
        <v>5</v>
      </c>
      <c r="G198" s="105">
        <f t="shared" si="111"/>
        <v>5</v>
      </c>
      <c r="H198" s="105" t="str">
        <f t="shared" si="112"/>
        <v>C-1-5</v>
      </c>
      <c r="I198" s="149">
        <v>26</v>
      </c>
      <c r="J198" s="157">
        <f t="shared" si="124"/>
        <v>256100</v>
      </c>
      <c r="K198" s="131">
        <f t="shared" si="125"/>
        <v>253900</v>
      </c>
      <c r="L198" s="131">
        <f>IF($E198="","",INDEX('3.サラリースケール'!$R$5:$BH$38,MATCH($E198,'3.サラリースケール'!$R$5:$R$38,0),MATCH($I198,'3.サラリースケール'!$R$5:$BH$5,0)))</f>
        <v>251700</v>
      </c>
      <c r="M198" s="131">
        <f t="shared" si="126"/>
        <v>249500</v>
      </c>
      <c r="N198" s="368">
        <f t="shared" si="127"/>
        <v>247300</v>
      </c>
      <c r="O198" s="157">
        <f t="shared" si="128"/>
        <v>4400</v>
      </c>
      <c r="P198" s="368">
        <f t="shared" si="113"/>
        <v>2200</v>
      </c>
      <c r="Q198" s="158">
        <f>IF($L198="","",VLOOKUP($E198,'6.モデル年俸表の作成'!$C$7:$F$48,4,0))</f>
        <v>0</v>
      </c>
      <c r="R198" s="159">
        <f>IF($E198="","",IF($G198="","",VLOOKUP($E198,'5.手当・賞与配分・洗い替え方式'!$C$7:$L$48,8,0)))</f>
        <v>0.1</v>
      </c>
      <c r="S198" s="160">
        <f t="shared" si="129"/>
        <v>25610</v>
      </c>
      <c r="T198" s="160">
        <f t="shared" si="130"/>
        <v>25390</v>
      </c>
      <c r="U198" s="160">
        <f t="shared" si="139"/>
        <v>25170</v>
      </c>
      <c r="V198" s="160">
        <f t="shared" si="132"/>
        <v>24950</v>
      </c>
      <c r="W198" s="160">
        <f t="shared" si="133"/>
        <v>24730</v>
      </c>
      <c r="X198" s="164">
        <f t="shared" si="114"/>
        <v>13</v>
      </c>
      <c r="Y198" s="162">
        <f t="shared" si="138"/>
        <v>281710</v>
      </c>
      <c r="Z198" s="161">
        <f t="shared" si="115"/>
        <v>279290</v>
      </c>
      <c r="AA198" s="161">
        <f t="shared" si="116"/>
        <v>276870</v>
      </c>
      <c r="AB198" s="161">
        <f t="shared" si="117"/>
        <v>274450</v>
      </c>
      <c r="AC198" s="163">
        <f t="shared" ref="AC198:AC231" si="140">IF(N198="","",N198+$Q198+W198)</f>
        <v>272030</v>
      </c>
      <c r="AD198" s="158">
        <f t="shared" si="135"/>
        <v>3322440</v>
      </c>
      <c r="AE198" s="165">
        <f>IF(J198="","",IF('5.手当・賞与配分・洗い替え方式'!$O$4=1,ROUNDUP((J198+$Q198)*$AH$4,-1),ROUNDUP(J198*$AH$4,-1)))</f>
        <v>512200</v>
      </c>
      <c r="AF198" s="154">
        <f>IF(K198="","",IF('5.手当・賞与配分・洗い替え方式'!$O$4=1,ROUNDUP((K198+$Q198)*$AH$4,-1),ROUNDUP(K198*$AH$4,-1)))</f>
        <v>507800</v>
      </c>
      <c r="AG198" s="154">
        <f>IF(L198="","",IF('5.手当・賞与配分・洗い替え方式'!$O$4=1,ROUNDUP((L198+$Q198)*$AH$4,-1),ROUNDUP(L198*$AH$4,-1)))</f>
        <v>503400</v>
      </c>
      <c r="AH198" s="154">
        <f>IF(M198="","",IF('5.手当・賞与配分・洗い替え方式'!$O$4=1,ROUNDUP((M198+$Q198)*$AH$4,-1),ROUNDUP(M198*$AH$4,-1)))</f>
        <v>499000</v>
      </c>
      <c r="AI198" s="166">
        <f>IF(N198="","",IF('5.手当・賞与配分・洗い替え方式'!$O$4=1,ROUNDUP((N198+$Q198)*$AH$4,-1),ROUNDUP(N198*$AH$4,-1)))</f>
        <v>494600</v>
      </c>
      <c r="AJ198" s="165">
        <f>IF(J198="","",IF('5.手当・賞与配分・洗い替え方式'!$O$4=1,ROUNDUP((J198+$Q198)*$AM$4,-1),ROUNDUP(J198*$AM$4,-1)))</f>
        <v>640250</v>
      </c>
      <c r="AK198" s="154">
        <f>IF(K198="","",IF('5.手当・賞与配分・洗い替え方式'!$O$4=1,ROUNDUP((K198+$Q198)*$AM$4,-1),ROUNDUP(K198*$AM$4,-1)))</f>
        <v>634750</v>
      </c>
      <c r="AL198" s="154">
        <f>IF(L198="","",IF('5.手当・賞与配分・洗い替え方式'!$O$4=1,ROUNDUP((L198+$Q198)*$AM$4,-1),ROUNDUP(L198*$AM$4,-1)))</f>
        <v>629250</v>
      </c>
      <c r="AM198" s="154">
        <f>IF(M198="","",IF('5.手当・賞与配分・洗い替え方式'!$O$4=1,ROUNDUP((M198+$Q198)*$AM$4,-1),ROUNDUP(M198*$AM$4,-1)))</f>
        <v>623750</v>
      </c>
      <c r="AN198" s="166">
        <f>IF(N198="","",IF('5.手当・賞与配分・洗い替え方式'!$O$4=1,ROUNDUP((N198+$Q198)*$AM$4,-1),ROUNDUP(N198*$AM$4,-1)))</f>
        <v>618250</v>
      </c>
      <c r="AO198" s="369">
        <f t="shared" si="136"/>
        <v>4532970</v>
      </c>
      <c r="AP198" s="77">
        <f t="shared" si="137"/>
        <v>4494030</v>
      </c>
      <c r="AQ198" s="77">
        <f t="shared" si="120"/>
        <v>4455090</v>
      </c>
      <c r="AR198" s="77">
        <f t="shared" si="121"/>
        <v>4416150</v>
      </c>
      <c r="AS198" s="164">
        <f t="shared" si="122"/>
        <v>4377210</v>
      </c>
    </row>
    <row r="199" spans="5:45" ht="18" customHeight="1">
      <c r="E199" s="148" t="str">
        <f t="shared" si="123"/>
        <v>C-1</v>
      </c>
      <c r="F199" s="105">
        <f t="shared" si="110"/>
        <v>6</v>
      </c>
      <c r="G199" s="105">
        <f t="shared" si="111"/>
        <v>6</v>
      </c>
      <c r="H199" s="105" t="str">
        <f t="shared" si="112"/>
        <v>C-1-6</v>
      </c>
      <c r="I199" s="149">
        <v>27</v>
      </c>
      <c r="J199" s="157">
        <f t="shared" si="124"/>
        <v>260500</v>
      </c>
      <c r="K199" s="131">
        <f t="shared" si="125"/>
        <v>258300</v>
      </c>
      <c r="L199" s="131">
        <f>IF($E199="","",INDEX('3.サラリースケール'!$R$5:$BH$38,MATCH($E199,'3.サラリースケール'!$R$5:$R$38,0),MATCH($I199,'3.サラリースケール'!$R$5:$BH$5,0)))</f>
        <v>256100</v>
      </c>
      <c r="M199" s="131">
        <f t="shared" si="126"/>
        <v>253900</v>
      </c>
      <c r="N199" s="368">
        <f t="shared" si="127"/>
        <v>251700</v>
      </c>
      <c r="O199" s="157">
        <f t="shared" si="128"/>
        <v>4400</v>
      </c>
      <c r="P199" s="368">
        <f t="shared" si="113"/>
        <v>2200</v>
      </c>
      <c r="Q199" s="158">
        <f>IF($L199="","",VLOOKUP($E199,'6.モデル年俸表の作成'!$C$7:$F$48,4,0))</f>
        <v>0</v>
      </c>
      <c r="R199" s="159">
        <f>IF($E199="","",IF($G199="","",VLOOKUP($E199,'5.手当・賞与配分・洗い替え方式'!$C$7:$L$48,8,0)))</f>
        <v>0.1</v>
      </c>
      <c r="S199" s="160">
        <f t="shared" si="129"/>
        <v>26050</v>
      </c>
      <c r="T199" s="160">
        <f t="shared" si="130"/>
        <v>25830</v>
      </c>
      <c r="U199" s="160">
        <f t="shared" si="139"/>
        <v>25610</v>
      </c>
      <c r="V199" s="160">
        <f t="shared" si="132"/>
        <v>25390</v>
      </c>
      <c r="W199" s="160">
        <f t="shared" si="133"/>
        <v>25170</v>
      </c>
      <c r="X199" s="164">
        <f t="shared" si="114"/>
        <v>13</v>
      </c>
      <c r="Y199" s="162">
        <f t="shared" si="138"/>
        <v>286550</v>
      </c>
      <c r="Z199" s="161">
        <f t="shared" si="115"/>
        <v>284130</v>
      </c>
      <c r="AA199" s="161">
        <f t="shared" si="116"/>
        <v>281710</v>
      </c>
      <c r="AB199" s="161">
        <f t="shared" si="117"/>
        <v>279290</v>
      </c>
      <c r="AC199" s="163">
        <f t="shared" si="140"/>
        <v>276870</v>
      </c>
      <c r="AD199" s="158">
        <f t="shared" si="135"/>
        <v>3380520</v>
      </c>
      <c r="AE199" s="165">
        <f>IF(J199="","",IF('5.手当・賞与配分・洗い替え方式'!$O$4=1,ROUNDUP((J199+$Q199)*$AH$4,-1),ROUNDUP(J199*$AH$4,-1)))</f>
        <v>521000</v>
      </c>
      <c r="AF199" s="154">
        <f>IF(K199="","",IF('5.手当・賞与配分・洗い替え方式'!$O$4=1,ROUNDUP((K199+$Q199)*$AH$4,-1),ROUNDUP(K199*$AH$4,-1)))</f>
        <v>516600</v>
      </c>
      <c r="AG199" s="154">
        <f>IF(L199="","",IF('5.手当・賞与配分・洗い替え方式'!$O$4=1,ROUNDUP((L199+$Q199)*$AH$4,-1),ROUNDUP(L199*$AH$4,-1)))</f>
        <v>512200</v>
      </c>
      <c r="AH199" s="154">
        <f>IF(M199="","",IF('5.手当・賞与配分・洗い替え方式'!$O$4=1,ROUNDUP((M199+$Q199)*$AH$4,-1),ROUNDUP(M199*$AH$4,-1)))</f>
        <v>507800</v>
      </c>
      <c r="AI199" s="166">
        <f>IF(N199="","",IF('5.手当・賞与配分・洗い替え方式'!$O$4=1,ROUNDUP((N199+$Q199)*$AH$4,-1),ROUNDUP(N199*$AH$4,-1)))</f>
        <v>503400</v>
      </c>
      <c r="AJ199" s="165">
        <f>IF(J199="","",IF('5.手当・賞与配分・洗い替え方式'!$O$4=1,ROUNDUP((J199+$Q199)*$AM$4,-1),ROUNDUP(J199*$AM$4,-1)))</f>
        <v>651250</v>
      </c>
      <c r="AK199" s="154">
        <f>IF(K199="","",IF('5.手当・賞与配分・洗い替え方式'!$O$4=1,ROUNDUP((K199+$Q199)*$AM$4,-1),ROUNDUP(K199*$AM$4,-1)))</f>
        <v>645750</v>
      </c>
      <c r="AL199" s="154">
        <f>IF(L199="","",IF('5.手当・賞与配分・洗い替え方式'!$O$4=1,ROUNDUP((L199+$Q199)*$AM$4,-1),ROUNDUP(L199*$AM$4,-1)))</f>
        <v>640250</v>
      </c>
      <c r="AM199" s="154">
        <f>IF(M199="","",IF('5.手当・賞与配分・洗い替え方式'!$O$4=1,ROUNDUP((M199+$Q199)*$AM$4,-1),ROUNDUP(M199*$AM$4,-1)))</f>
        <v>634750</v>
      </c>
      <c r="AN199" s="166">
        <f>IF(N199="","",IF('5.手当・賞与配分・洗い替え方式'!$O$4=1,ROUNDUP((N199+$Q199)*$AM$4,-1),ROUNDUP(N199*$AM$4,-1)))</f>
        <v>629250</v>
      </c>
      <c r="AO199" s="369">
        <f t="shared" si="136"/>
        <v>4610850</v>
      </c>
      <c r="AP199" s="77">
        <f t="shared" si="137"/>
        <v>4571910</v>
      </c>
      <c r="AQ199" s="77">
        <f t="shared" si="120"/>
        <v>4532970</v>
      </c>
      <c r="AR199" s="77">
        <f t="shared" si="121"/>
        <v>4494030</v>
      </c>
      <c r="AS199" s="164">
        <f t="shared" si="122"/>
        <v>4455090</v>
      </c>
    </row>
    <row r="200" spans="5:45" ht="18" customHeight="1">
      <c r="E200" s="148" t="str">
        <f t="shared" si="123"/>
        <v>C-1</v>
      </c>
      <c r="F200" s="105">
        <f t="shared" si="110"/>
        <v>7</v>
      </c>
      <c r="G200" s="105">
        <f t="shared" si="111"/>
        <v>7</v>
      </c>
      <c r="H200" s="105" t="str">
        <f t="shared" si="112"/>
        <v>C-1-7</v>
      </c>
      <c r="I200" s="149">
        <v>28</v>
      </c>
      <c r="J200" s="157">
        <f t="shared" si="124"/>
        <v>264900</v>
      </c>
      <c r="K200" s="131">
        <f t="shared" si="125"/>
        <v>262700</v>
      </c>
      <c r="L200" s="131">
        <f>IF($E200="","",INDEX('3.サラリースケール'!$R$5:$BH$38,MATCH($E200,'3.サラリースケール'!$R$5:$R$38,0),MATCH($I200,'3.サラリースケール'!$R$5:$BH$5,0)))</f>
        <v>260500</v>
      </c>
      <c r="M200" s="131">
        <f t="shared" si="126"/>
        <v>258300</v>
      </c>
      <c r="N200" s="368">
        <f t="shared" si="127"/>
        <v>256100</v>
      </c>
      <c r="O200" s="157">
        <f t="shared" si="128"/>
        <v>4400</v>
      </c>
      <c r="P200" s="368">
        <f t="shared" si="113"/>
        <v>2200</v>
      </c>
      <c r="Q200" s="158">
        <f>IF($L200="","",VLOOKUP($E200,'6.モデル年俸表の作成'!$C$7:$F$48,4,0))</f>
        <v>0</v>
      </c>
      <c r="R200" s="159">
        <f>IF($E200="","",IF($G200="","",VLOOKUP($E200,'5.手当・賞与配分・洗い替え方式'!$C$7:$L$48,8,0)))</f>
        <v>0.1</v>
      </c>
      <c r="S200" s="160">
        <f t="shared" si="129"/>
        <v>26490</v>
      </c>
      <c r="T200" s="160">
        <f t="shared" si="130"/>
        <v>26270</v>
      </c>
      <c r="U200" s="160">
        <f t="shared" si="139"/>
        <v>26050</v>
      </c>
      <c r="V200" s="160">
        <f t="shared" si="132"/>
        <v>25830</v>
      </c>
      <c r="W200" s="160">
        <f t="shared" si="133"/>
        <v>25610</v>
      </c>
      <c r="X200" s="164">
        <f t="shared" si="114"/>
        <v>13</v>
      </c>
      <c r="Y200" s="162">
        <f t="shared" si="138"/>
        <v>291390</v>
      </c>
      <c r="Z200" s="161">
        <f t="shared" si="115"/>
        <v>288970</v>
      </c>
      <c r="AA200" s="161">
        <f t="shared" si="116"/>
        <v>286550</v>
      </c>
      <c r="AB200" s="161">
        <f t="shared" si="117"/>
        <v>284130</v>
      </c>
      <c r="AC200" s="163">
        <f t="shared" si="140"/>
        <v>281710</v>
      </c>
      <c r="AD200" s="158">
        <f t="shared" si="135"/>
        <v>3438600</v>
      </c>
      <c r="AE200" s="165">
        <f>IF(J200="","",IF('5.手当・賞与配分・洗い替え方式'!$O$4=1,ROUNDUP((J200+$Q200)*$AH$4,-1),ROUNDUP(J200*$AH$4,-1)))</f>
        <v>529800</v>
      </c>
      <c r="AF200" s="154">
        <f>IF(K200="","",IF('5.手当・賞与配分・洗い替え方式'!$O$4=1,ROUNDUP((K200+$Q200)*$AH$4,-1),ROUNDUP(K200*$AH$4,-1)))</f>
        <v>525400</v>
      </c>
      <c r="AG200" s="154">
        <f>IF(L200="","",IF('5.手当・賞与配分・洗い替え方式'!$O$4=1,ROUNDUP((L200+$Q200)*$AH$4,-1),ROUNDUP(L200*$AH$4,-1)))</f>
        <v>521000</v>
      </c>
      <c r="AH200" s="154">
        <f>IF(M200="","",IF('5.手当・賞与配分・洗い替え方式'!$O$4=1,ROUNDUP((M200+$Q200)*$AH$4,-1),ROUNDUP(M200*$AH$4,-1)))</f>
        <v>516600</v>
      </c>
      <c r="AI200" s="166">
        <f>IF(N200="","",IF('5.手当・賞与配分・洗い替え方式'!$O$4=1,ROUNDUP((N200+$Q200)*$AH$4,-1),ROUNDUP(N200*$AH$4,-1)))</f>
        <v>512200</v>
      </c>
      <c r="AJ200" s="165">
        <f>IF(J200="","",IF('5.手当・賞与配分・洗い替え方式'!$O$4=1,ROUNDUP((J200+$Q200)*$AM$4,-1),ROUNDUP(J200*$AM$4,-1)))</f>
        <v>662250</v>
      </c>
      <c r="AK200" s="154">
        <f>IF(K200="","",IF('5.手当・賞与配分・洗い替え方式'!$O$4=1,ROUNDUP((K200+$Q200)*$AM$4,-1),ROUNDUP(K200*$AM$4,-1)))</f>
        <v>656750</v>
      </c>
      <c r="AL200" s="154">
        <f>IF(L200="","",IF('5.手当・賞与配分・洗い替え方式'!$O$4=1,ROUNDUP((L200+$Q200)*$AM$4,-1),ROUNDUP(L200*$AM$4,-1)))</f>
        <v>651250</v>
      </c>
      <c r="AM200" s="154">
        <f>IF(M200="","",IF('5.手当・賞与配分・洗い替え方式'!$O$4=1,ROUNDUP((M200+$Q200)*$AM$4,-1),ROUNDUP(M200*$AM$4,-1)))</f>
        <v>645750</v>
      </c>
      <c r="AN200" s="166">
        <f>IF(N200="","",IF('5.手当・賞与配分・洗い替え方式'!$O$4=1,ROUNDUP((N200+$Q200)*$AM$4,-1),ROUNDUP(N200*$AM$4,-1)))</f>
        <v>640250</v>
      </c>
      <c r="AO200" s="369">
        <f t="shared" si="136"/>
        <v>4688730</v>
      </c>
      <c r="AP200" s="77">
        <f t="shared" si="137"/>
        <v>4649790</v>
      </c>
      <c r="AQ200" s="77">
        <f t="shared" si="120"/>
        <v>4610850</v>
      </c>
      <c r="AR200" s="77">
        <f t="shared" si="121"/>
        <v>4571910</v>
      </c>
      <c r="AS200" s="164">
        <f t="shared" si="122"/>
        <v>4532970</v>
      </c>
    </row>
    <row r="201" spans="5:45" ht="18" customHeight="1">
      <c r="E201" s="148" t="str">
        <f t="shared" si="123"/>
        <v>C-1</v>
      </c>
      <c r="F201" s="105">
        <f t="shared" si="110"/>
        <v>8</v>
      </c>
      <c r="G201" s="105">
        <f t="shared" si="111"/>
        <v>8</v>
      </c>
      <c r="H201" s="105" t="str">
        <f t="shared" si="112"/>
        <v>C-1-8</v>
      </c>
      <c r="I201" s="149">
        <v>29</v>
      </c>
      <c r="J201" s="157">
        <f t="shared" si="124"/>
        <v>269300</v>
      </c>
      <c r="K201" s="131">
        <f t="shared" si="125"/>
        <v>267100</v>
      </c>
      <c r="L201" s="131">
        <f>IF($E201="","",INDEX('3.サラリースケール'!$R$5:$BH$38,MATCH($E201,'3.サラリースケール'!$R$5:$R$38,0),MATCH($I201,'3.サラリースケール'!$R$5:$BH$5,0)))</f>
        <v>264900</v>
      </c>
      <c r="M201" s="131">
        <f t="shared" si="126"/>
        <v>262700</v>
      </c>
      <c r="N201" s="368">
        <f t="shared" si="127"/>
        <v>260500</v>
      </c>
      <c r="O201" s="157">
        <f t="shared" si="128"/>
        <v>4400</v>
      </c>
      <c r="P201" s="368">
        <f t="shared" si="113"/>
        <v>2200</v>
      </c>
      <c r="Q201" s="158">
        <f>IF($L201="","",VLOOKUP($E201,'6.モデル年俸表の作成'!$C$7:$F$48,4,0))</f>
        <v>0</v>
      </c>
      <c r="R201" s="159">
        <f>IF($E201="","",IF($G201="","",VLOOKUP($E201,'5.手当・賞与配分・洗い替え方式'!$C$7:$L$48,8,0)))</f>
        <v>0.1</v>
      </c>
      <c r="S201" s="160">
        <f t="shared" si="129"/>
        <v>26930</v>
      </c>
      <c r="T201" s="160">
        <f t="shared" si="130"/>
        <v>26710</v>
      </c>
      <c r="U201" s="160">
        <f t="shared" si="139"/>
        <v>26490</v>
      </c>
      <c r="V201" s="160">
        <f t="shared" si="132"/>
        <v>26270</v>
      </c>
      <c r="W201" s="160">
        <f t="shared" si="133"/>
        <v>26050</v>
      </c>
      <c r="X201" s="164">
        <f t="shared" si="114"/>
        <v>13</v>
      </c>
      <c r="Y201" s="162">
        <f t="shared" si="138"/>
        <v>296230</v>
      </c>
      <c r="Z201" s="161">
        <f t="shared" si="115"/>
        <v>293810</v>
      </c>
      <c r="AA201" s="161">
        <f t="shared" si="116"/>
        <v>291390</v>
      </c>
      <c r="AB201" s="161">
        <f t="shared" si="117"/>
        <v>288970</v>
      </c>
      <c r="AC201" s="163">
        <f t="shared" si="140"/>
        <v>286550</v>
      </c>
      <c r="AD201" s="158">
        <f t="shared" si="135"/>
        <v>3496680</v>
      </c>
      <c r="AE201" s="165">
        <f>IF(J201="","",IF('5.手当・賞与配分・洗い替え方式'!$O$4=1,ROUNDUP((J201+$Q201)*$AH$4,-1),ROUNDUP(J201*$AH$4,-1)))</f>
        <v>538600</v>
      </c>
      <c r="AF201" s="154">
        <f>IF(K201="","",IF('5.手当・賞与配分・洗い替え方式'!$O$4=1,ROUNDUP((K201+$Q201)*$AH$4,-1),ROUNDUP(K201*$AH$4,-1)))</f>
        <v>534200</v>
      </c>
      <c r="AG201" s="154">
        <f>IF(L201="","",IF('5.手当・賞与配分・洗い替え方式'!$O$4=1,ROUNDUP((L201+$Q201)*$AH$4,-1),ROUNDUP(L201*$AH$4,-1)))</f>
        <v>529800</v>
      </c>
      <c r="AH201" s="154">
        <f>IF(M201="","",IF('5.手当・賞与配分・洗い替え方式'!$O$4=1,ROUNDUP((M201+$Q201)*$AH$4,-1),ROUNDUP(M201*$AH$4,-1)))</f>
        <v>525400</v>
      </c>
      <c r="AI201" s="166">
        <f>IF(N201="","",IF('5.手当・賞与配分・洗い替え方式'!$O$4=1,ROUNDUP((N201+$Q201)*$AH$4,-1),ROUNDUP(N201*$AH$4,-1)))</f>
        <v>521000</v>
      </c>
      <c r="AJ201" s="165">
        <f>IF(J201="","",IF('5.手当・賞与配分・洗い替え方式'!$O$4=1,ROUNDUP((J201+$Q201)*$AM$4,-1),ROUNDUP(J201*$AM$4,-1)))</f>
        <v>673250</v>
      </c>
      <c r="AK201" s="154">
        <f>IF(K201="","",IF('5.手当・賞与配分・洗い替え方式'!$O$4=1,ROUNDUP((K201+$Q201)*$AM$4,-1),ROUNDUP(K201*$AM$4,-1)))</f>
        <v>667750</v>
      </c>
      <c r="AL201" s="154">
        <f>IF(L201="","",IF('5.手当・賞与配分・洗い替え方式'!$O$4=1,ROUNDUP((L201+$Q201)*$AM$4,-1),ROUNDUP(L201*$AM$4,-1)))</f>
        <v>662250</v>
      </c>
      <c r="AM201" s="154">
        <f>IF(M201="","",IF('5.手当・賞与配分・洗い替え方式'!$O$4=1,ROUNDUP((M201+$Q201)*$AM$4,-1),ROUNDUP(M201*$AM$4,-1)))</f>
        <v>656750</v>
      </c>
      <c r="AN201" s="166">
        <f>IF(N201="","",IF('5.手当・賞与配分・洗い替え方式'!$O$4=1,ROUNDUP((N201+$Q201)*$AM$4,-1),ROUNDUP(N201*$AM$4,-1)))</f>
        <v>651250</v>
      </c>
      <c r="AO201" s="369">
        <f t="shared" si="136"/>
        <v>4766610</v>
      </c>
      <c r="AP201" s="77">
        <f t="shared" si="137"/>
        <v>4727670</v>
      </c>
      <c r="AQ201" s="77">
        <f t="shared" si="120"/>
        <v>4688730</v>
      </c>
      <c r="AR201" s="77">
        <f t="shared" si="121"/>
        <v>4649790</v>
      </c>
      <c r="AS201" s="164">
        <f t="shared" si="122"/>
        <v>4610850</v>
      </c>
    </row>
    <row r="202" spans="5:45" ht="18" customHeight="1">
      <c r="E202" s="148" t="str">
        <f t="shared" si="123"/>
        <v>C-1</v>
      </c>
      <c r="F202" s="105">
        <f t="shared" si="110"/>
        <v>9</v>
      </c>
      <c r="G202" s="105">
        <f t="shared" si="111"/>
        <v>9</v>
      </c>
      <c r="H202" s="105" t="str">
        <f t="shared" si="112"/>
        <v>C-1-9</v>
      </c>
      <c r="I202" s="149">
        <v>30</v>
      </c>
      <c r="J202" s="157">
        <f t="shared" si="124"/>
        <v>273700</v>
      </c>
      <c r="K202" s="131">
        <f t="shared" si="125"/>
        <v>271500</v>
      </c>
      <c r="L202" s="131">
        <f>IF($E202="","",INDEX('3.サラリースケール'!$R$5:$BH$38,MATCH($E202,'3.サラリースケール'!$R$5:$R$38,0),MATCH($I202,'3.サラリースケール'!$R$5:$BH$5,0)))</f>
        <v>269300</v>
      </c>
      <c r="M202" s="131">
        <f t="shared" si="126"/>
        <v>267100</v>
      </c>
      <c r="N202" s="368">
        <f t="shared" si="127"/>
        <v>264900</v>
      </c>
      <c r="O202" s="157">
        <f t="shared" si="128"/>
        <v>4400</v>
      </c>
      <c r="P202" s="368">
        <f t="shared" si="113"/>
        <v>2200</v>
      </c>
      <c r="Q202" s="158">
        <f>IF($L202="","",VLOOKUP($E202,'6.モデル年俸表の作成'!$C$7:$F$48,4,0))</f>
        <v>0</v>
      </c>
      <c r="R202" s="159">
        <f>IF($E202="","",IF($G202="","",VLOOKUP($E202,'5.手当・賞与配分・洗い替え方式'!$C$7:$L$48,8,0)))</f>
        <v>0.1</v>
      </c>
      <c r="S202" s="160">
        <f t="shared" si="129"/>
        <v>27370</v>
      </c>
      <c r="T202" s="160">
        <f t="shared" si="130"/>
        <v>27150</v>
      </c>
      <c r="U202" s="160">
        <f t="shared" si="139"/>
        <v>26930</v>
      </c>
      <c r="V202" s="160">
        <f t="shared" si="132"/>
        <v>26710</v>
      </c>
      <c r="W202" s="160">
        <f t="shared" si="133"/>
        <v>26490</v>
      </c>
      <c r="X202" s="164">
        <f t="shared" si="114"/>
        <v>13</v>
      </c>
      <c r="Y202" s="162">
        <f t="shared" si="138"/>
        <v>301070</v>
      </c>
      <c r="Z202" s="161">
        <f t="shared" si="115"/>
        <v>298650</v>
      </c>
      <c r="AA202" s="161">
        <f t="shared" si="116"/>
        <v>296230</v>
      </c>
      <c r="AB202" s="161">
        <f t="shared" si="117"/>
        <v>293810</v>
      </c>
      <c r="AC202" s="163">
        <f t="shared" si="140"/>
        <v>291390</v>
      </c>
      <c r="AD202" s="158">
        <f t="shared" si="135"/>
        <v>3554760</v>
      </c>
      <c r="AE202" s="165">
        <f>IF(J202="","",IF('5.手当・賞与配分・洗い替え方式'!$O$4=1,ROUNDUP((J202+$Q202)*$AH$4,-1),ROUNDUP(J202*$AH$4,-1)))</f>
        <v>547400</v>
      </c>
      <c r="AF202" s="154">
        <f>IF(K202="","",IF('5.手当・賞与配分・洗い替え方式'!$O$4=1,ROUNDUP((K202+$Q202)*$AH$4,-1),ROUNDUP(K202*$AH$4,-1)))</f>
        <v>543000</v>
      </c>
      <c r="AG202" s="154">
        <f>IF(L202="","",IF('5.手当・賞与配分・洗い替え方式'!$O$4=1,ROUNDUP((L202+$Q202)*$AH$4,-1),ROUNDUP(L202*$AH$4,-1)))</f>
        <v>538600</v>
      </c>
      <c r="AH202" s="154">
        <f>IF(M202="","",IF('5.手当・賞与配分・洗い替え方式'!$O$4=1,ROUNDUP((M202+$Q202)*$AH$4,-1),ROUNDUP(M202*$AH$4,-1)))</f>
        <v>534200</v>
      </c>
      <c r="AI202" s="166">
        <f>IF(N202="","",IF('5.手当・賞与配分・洗い替え方式'!$O$4=1,ROUNDUP((N202+$Q202)*$AH$4,-1),ROUNDUP(N202*$AH$4,-1)))</f>
        <v>529800</v>
      </c>
      <c r="AJ202" s="165">
        <f>IF(J202="","",IF('5.手当・賞与配分・洗い替え方式'!$O$4=1,ROUNDUP((J202+$Q202)*$AM$4,-1),ROUNDUP(J202*$AM$4,-1)))</f>
        <v>684250</v>
      </c>
      <c r="AK202" s="154">
        <f>IF(K202="","",IF('5.手当・賞与配分・洗い替え方式'!$O$4=1,ROUNDUP((K202+$Q202)*$AM$4,-1),ROUNDUP(K202*$AM$4,-1)))</f>
        <v>678750</v>
      </c>
      <c r="AL202" s="154">
        <f>IF(L202="","",IF('5.手当・賞与配分・洗い替え方式'!$O$4=1,ROUNDUP((L202+$Q202)*$AM$4,-1),ROUNDUP(L202*$AM$4,-1)))</f>
        <v>673250</v>
      </c>
      <c r="AM202" s="154">
        <f>IF(M202="","",IF('5.手当・賞与配分・洗い替え方式'!$O$4=1,ROUNDUP((M202+$Q202)*$AM$4,-1),ROUNDUP(M202*$AM$4,-1)))</f>
        <v>667750</v>
      </c>
      <c r="AN202" s="166">
        <f>IF(N202="","",IF('5.手当・賞与配分・洗い替え方式'!$O$4=1,ROUNDUP((N202+$Q202)*$AM$4,-1),ROUNDUP(N202*$AM$4,-1)))</f>
        <v>662250</v>
      </c>
      <c r="AO202" s="369">
        <f t="shared" si="136"/>
        <v>4844490</v>
      </c>
      <c r="AP202" s="77">
        <f t="shared" si="137"/>
        <v>4805550</v>
      </c>
      <c r="AQ202" s="77">
        <f t="shared" si="120"/>
        <v>4766610</v>
      </c>
      <c r="AR202" s="77">
        <f t="shared" si="121"/>
        <v>4727670</v>
      </c>
      <c r="AS202" s="164">
        <f t="shared" si="122"/>
        <v>4688730</v>
      </c>
    </row>
    <row r="203" spans="5:45" ht="18" customHeight="1">
      <c r="E203" s="148" t="str">
        <f t="shared" si="123"/>
        <v>C-1</v>
      </c>
      <c r="F203" s="105">
        <f t="shared" si="110"/>
        <v>10</v>
      </c>
      <c r="G203" s="105">
        <f t="shared" si="111"/>
        <v>10</v>
      </c>
      <c r="H203" s="105" t="str">
        <f t="shared" si="112"/>
        <v>C-1-10</v>
      </c>
      <c r="I203" s="149">
        <v>31</v>
      </c>
      <c r="J203" s="157">
        <f t="shared" si="124"/>
        <v>278100</v>
      </c>
      <c r="K203" s="131">
        <f t="shared" si="125"/>
        <v>275900</v>
      </c>
      <c r="L203" s="131">
        <f>IF($E203="","",INDEX('3.サラリースケール'!$R$5:$BH$38,MATCH($E203,'3.サラリースケール'!$R$5:$R$38,0),MATCH($I203,'3.サラリースケール'!$R$5:$BH$5,0)))</f>
        <v>273700</v>
      </c>
      <c r="M203" s="131">
        <f t="shared" si="126"/>
        <v>271500</v>
      </c>
      <c r="N203" s="368">
        <f t="shared" si="127"/>
        <v>269300</v>
      </c>
      <c r="O203" s="157">
        <f t="shared" si="128"/>
        <v>4400</v>
      </c>
      <c r="P203" s="368">
        <f t="shared" si="113"/>
        <v>2200</v>
      </c>
      <c r="Q203" s="158">
        <f>IF($L203="","",VLOOKUP($E203,'6.モデル年俸表の作成'!$C$7:$F$48,4,0))</f>
        <v>0</v>
      </c>
      <c r="R203" s="159">
        <f>IF($E203="","",IF($G203="","",VLOOKUP($E203,'5.手当・賞与配分・洗い替え方式'!$C$7:$L$48,8,0)))</f>
        <v>0.1</v>
      </c>
      <c r="S203" s="160">
        <f t="shared" si="129"/>
        <v>27810</v>
      </c>
      <c r="T203" s="160">
        <f t="shared" si="130"/>
        <v>27590</v>
      </c>
      <c r="U203" s="160">
        <f t="shared" si="139"/>
        <v>27370</v>
      </c>
      <c r="V203" s="160">
        <f t="shared" si="132"/>
        <v>27150</v>
      </c>
      <c r="W203" s="160">
        <f t="shared" si="133"/>
        <v>26930</v>
      </c>
      <c r="X203" s="164">
        <f t="shared" si="114"/>
        <v>13</v>
      </c>
      <c r="Y203" s="162">
        <f t="shared" si="138"/>
        <v>305910</v>
      </c>
      <c r="Z203" s="161">
        <f t="shared" si="115"/>
        <v>303490</v>
      </c>
      <c r="AA203" s="161">
        <f t="shared" si="116"/>
        <v>301070</v>
      </c>
      <c r="AB203" s="161">
        <f t="shared" si="117"/>
        <v>298650</v>
      </c>
      <c r="AC203" s="163">
        <f t="shared" si="140"/>
        <v>296230</v>
      </c>
      <c r="AD203" s="158">
        <f t="shared" si="135"/>
        <v>3612840</v>
      </c>
      <c r="AE203" s="165">
        <f>IF(J203="","",IF('5.手当・賞与配分・洗い替え方式'!$O$4=1,ROUNDUP((J203+$Q203)*$AH$4,-1),ROUNDUP(J203*$AH$4,-1)))</f>
        <v>556200</v>
      </c>
      <c r="AF203" s="154">
        <f>IF(K203="","",IF('5.手当・賞与配分・洗い替え方式'!$O$4=1,ROUNDUP((K203+$Q203)*$AH$4,-1),ROUNDUP(K203*$AH$4,-1)))</f>
        <v>551800</v>
      </c>
      <c r="AG203" s="154">
        <f>IF(L203="","",IF('5.手当・賞与配分・洗い替え方式'!$O$4=1,ROUNDUP((L203+$Q203)*$AH$4,-1),ROUNDUP(L203*$AH$4,-1)))</f>
        <v>547400</v>
      </c>
      <c r="AH203" s="154">
        <f>IF(M203="","",IF('5.手当・賞与配分・洗い替え方式'!$O$4=1,ROUNDUP((M203+$Q203)*$AH$4,-1),ROUNDUP(M203*$AH$4,-1)))</f>
        <v>543000</v>
      </c>
      <c r="AI203" s="166">
        <f>IF(N203="","",IF('5.手当・賞与配分・洗い替え方式'!$O$4=1,ROUNDUP((N203+$Q203)*$AH$4,-1),ROUNDUP(N203*$AH$4,-1)))</f>
        <v>538600</v>
      </c>
      <c r="AJ203" s="165">
        <f>IF(J203="","",IF('5.手当・賞与配分・洗い替え方式'!$O$4=1,ROUNDUP((J203+$Q203)*$AM$4,-1),ROUNDUP(J203*$AM$4,-1)))</f>
        <v>695250</v>
      </c>
      <c r="AK203" s="154">
        <f>IF(K203="","",IF('5.手当・賞与配分・洗い替え方式'!$O$4=1,ROUNDUP((K203+$Q203)*$AM$4,-1),ROUNDUP(K203*$AM$4,-1)))</f>
        <v>689750</v>
      </c>
      <c r="AL203" s="154">
        <f>IF(L203="","",IF('5.手当・賞与配分・洗い替え方式'!$O$4=1,ROUNDUP((L203+$Q203)*$AM$4,-1),ROUNDUP(L203*$AM$4,-1)))</f>
        <v>684250</v>
      </c>
      <c r="AM203" s="154">
        <f>IF(M203="","",IF('5.手当・賞与配分・洗い替え方式'!$O$4=1,ROUNDUP((M203+$Q203)*$AM$4,-1),ROUNDUP(M203*$AM$4,-1)))</f>
        <v>678750</v>
      </c>
      <c r="AN203" s="166">
        <f>IF(N203="","",IF('5.手当・賞与配分・洗い替え方式'!$O$4=1,ROUNDUP((N203+$Q203)*$AM$4,-1),ROUNDUP(N203*$AM$4,-1)))</f>
        <v>673250</v>
      </c>
      <c r="AO203" s="369">
        <f t="shared" si="136"/>
        <v>4922370</v>
      </c>
      <c r="AP203" s="77">
        <f t="shared" si="137"/>
        <v>4883430</v>
      </c>
      <c r="AQ203" s="77">
        <f t="shared" si="120"/>
        <v>4844490</v>
      </c>
      <c r="AR203" s="77">
        <f t="shared" si="121"/>
        <v>4805550</v>
      </c>
      <c r="AS203" s="164">
        <f t="shared" si="122"/>
        <v>4766610</v>
      </c>
    </row>
    <row r="204" spans="5:45" ht="18" customHeight="1">
      <c r="E204" s="148" t="str">
        <f t="shared" si="123"/>
        <v>C-1</v>
      </c>
      <c r="F204" s="105">
        <f t="shared" si="110"/>
        <v>11</v>
      </c>
      <c r="G204" s="105">
        <f t="shared" si="111"/>
        <v>11</v>
      </c>
      <c r="H204" s="105" t="str">
        <f t="shared" si="112"/>
        <v>C-1-11</v>
      </c>
      <c r="I204" s="149">
        <v>32</v>
      </c>
      <c r="J204" s="157">
        <f t="shared" si="124"/>
        <v>282500</v>
      </c>
      <c r="K204" s="131">
        <f t="shared" si="125"/>
        <v>280300</v>
      </c>
      <c r="L204" s="131">
        <f>IF($E204="","",INDEX('3.サラリースケール'!$R$5:$BH$38,MATCH($E204,'3.サラリースケール'!$R$5:$R$38,0),MATCH($I204,'3.サラリースケール'!$R$5:$BH$5,0)))</f>
        <v>278100</v>
      </c>
      <c r="M204" s="131">
        <f t="shared" si="126"/>
        <v>275900</v>
      </c>
      <c r="N204" s="368">
        <f t="shared" si="127"/>
        <v>273700</v>
      </c>
      <c r="O204" s="157">
        <f t="shared" si="128"/>
        <v>4400</v>
      </c>
      <c r="P204" s="368">
        <f t="shared" si="113"/>
        <v>2200</v>
      </c>
      <c r="Q204" s="158">
        <f>IF($L204="","",VLOOKUP($E204,'6.モデル年俸表の作成'!$C$7:$F$48,4,0))</f>
        <v>0</v>
      </c>
      <c r="R204" s="159">
        <f>IF($E204="","",IF($G204="","",VLOOKUP($E204,'5.手当・賞与配分・洗い替え方式'!$C$7:$L$48,8,0)))</f>
        <v>0.1</v>
      </c>
      <c r="S204" s="160">
        <f t="shared" si="129"/>
        <v>28250</v>
      </c>
      <c r="T204" s="160">
        <f t="shared" si="130"/>
        <v>28030</v>
      </c>
      <c r="U204" s="160">
        <f t="shared" si="139"/>
        <v>27810</v>
      </c>
      <c r="V204" s="160">
        <f t="shared" si="132"/>
        <v>27590</v>
      </c>
      <c r="W204" s="160">
        <f t="shared" si="133"/>
        <v>27370</v>
      </c>
      <c r="X204" s="164">
        <f t="shared" si="114"/>
        <v>13</v>
      </c>
      <c r="Y204" s="162">
        <f t="shared" si="138"/>
        <v>310750</v>
      </c>
      <c r="Z204" s="161">
        <f t="shared" si="115"/>
        <v>308330</v>
      </c>
      <c r="AA204" s="161">
        <f t="shared" si="116"/>
        <v>305910</v>
      </c>
      <c r="AB204" s="161">
        <f t="shared" si="117"/>
        <v>303490</v>
      </c>
      <c r="AC204" s="163">
        <f t="shared" si="140"/>
        <v>301070</v>
      </c>
      <c r="AD204" s="158">
        <f t="shared" si="135"/>
        <v>3670920</v>
      </c>
      <c r="AE204" s="165">
        <f>IF(J204="","",IF('5.手当・賞与配分・洗い替え方式'!$O$4=1,ROUNDUP((J204+$Q204)*$AH$4,-1),ROUNDUP(J204*$AH$4,-1)))</f>
        <v>565000</v>
      </c>
      <c r="AF204" s="154">
        <f>IF(K204="","",IF('5.手当・賞与配分・洗い替え方式'!$O$4=1,ROUNDUP((K204+$Q204)*$AH$4,-1),ROUNDUP(K204*$AH$4,-1)))</f>
        <v>560600</v>
      </c>
      <c r="AG204" s="154">
        <f>IF(L204="","",IF('5.手当・賞与配分・洗い替え方式'!$O$4=1,ROUNDUP((L204+$Q204)*$AH$4,-1),ROUNDUP(L204*$AH$4,-1)))</f>
        <v>556200</v>
      </c>
      <c r="AH204" s="154">
        <f>IF(M204="","",IF('5.手当・賞与配分・洗い替え方式'!$O$4=1,ROUNDUP((M204+$Q204)*$AH$4,-1),ROUNDUP(M204*$AH$4,-1)))</f>
        <v>551800</v>
      </c>
      <c r="AI204" s="166">
        <f>IF(N204="","",IF('5.手当・賞与配分・洗い替え方式'!$O$4=1,ROUNDUP((N204+$Q204)*$AH$4,-1),ROUNDUP(N204*$AH$4,-1)))</f>
        <v>547400</v>
      </c>
      <c r="AJ204" s="165">
        <f>IF(J204="","",IF('5.手当・賞与配分・洗い替え方式'!$O$4=1,ROUNDUP((J204+$Q204)*$AM$4,-1),ROUNDUP(J204*$AM$4,-1)))</f>
        <v>706250</v>
      </c>
      <c r="AK204" s="154">
        <f>IF(K204="","",IF('5.手当・賞与配分・洗い替え方式'!$O$4=1,ROUNDUP((K204+$Q204)*$AM$4,-1),ROUNDUP(K204*$AM$4,-1)))</f>
        <v>700750</v>
      </c>
      <c r="AL204" s="154">
        <f>IF(L204="","",IF('5.手当・賞与配分・洗い替え方式'!$O$4=1,ROUNDUP((L204+$Q204)*$AM$4,-1),ROUNDUP(L204*$AM$4,-1)))</f>
        <v>695250</v>
      </c>
      <c r="AM204" s="154">
        <f>IF(M204="","",IF('5.手当・賞与配分・洗い替え方式'!$O$4=1,ROUNDUP((M204+$Q204)*$AM$4,-1),ROUNDUP(M204*$AM$4,-1)))</f>
        <v>689750</v>
      </c>
      <c r="AN204" s="166">
        <f>IF(N204="","",IF('5.手当・賞与配分・洗い替え方式'!$O$4=1,ROUNDUP((N204+$Q204)*$AM$4,-1),ROUNDUP(N204*$AM$4,-1)))</f>
        <v>684250</v>
      </c>
      <c r="AO204" s="369">
        <f t="shared" si="136"/>
        <v>5000250</v>
      </c>
      <c r="AP204" s="77">
        <f t="shared" si="137"/>
        <v>4961310</v>
      </c>
      <c r="AQ204" s="77">
        <f t="shared" si="120"/>
        <v>4922370</v>
      </c>
      <c r="AR204" s="77">
        <f t="shared" si="121"/>
        <v>4883430</v>
      </c>
      <c r="AS204" s="164">
        <f t="shared" si="122"/>
        <v>4844490</v>
      </c>
    </row>
    <row r="205" spans="5:45" ht="18" customHeight="1">
      <c r="E205" s="148" t="str">
        <f t="shared" si="123"/>
        <v>C-1</v>
      </c>
      <c r="F205" s="105">
        <f t="shared" si="110"/>
        <v>12</v>
      </c>
      <c r="G205" s="105">
        <f t="shared" si="111"/>
        <v>12</v>
      </c>
      <c r="H205" s="105" t="str">
        <f t="shared" si="112"/>
        <v>C-1-12</v>
      </c>
      <c r="I205" s="149">
        <v>33</v>
      </c>
      <c r="J205" s="157">
        <f t="shared" si="124"/>
        <v>286900</v>
      </c>
      <c r="K205" s="131">
        <f t="shared" si="125"/>
        <v>284700</v>
      </c>
      <c r="L205" s="131">
        <f>IF($E205="","",INDEX('3.サラリースケール'!$R$5:$BH$38,MATCH($E205,'3.サラリースケール'!$R$5:$R$38,0),MATCH($I205,'3.サラリースケール'!$R$5:$BH$5,0)))</f>
        <v>282500</v>
      </c>
      <c r="M205" s="131">
        <f t="shared" si="126"/>
        <v>280300</v>
      </c>
      <c r="N205" s="368">
        <f t="shared" si="127"/>
        <v>278100</v>
      </c>
      <c r="O205" s="157">
        <f t="shared" si="128"/>
        <v>4400</v>
      </c>
      <c r="P205" s="368">
        <f t="shared" si="113"/>
        <v>2200</v>
      </c>
      <c r="Q205" s="158">
        <f>IF($L205="","",VLOOKUP($E205,'6.モデル年俸表の作成'!$C$7:$F$48,4,0))</f>
        <v>0</v>
      </c>
      <c r="R205" s="159">
        <f>IF($E205="","",IF($G205="","",VLOOKUP($E205,'5.手当・賞与配分・洗い替え方式'!$C$7:$L$48,8,0)))</f>
        <v>0.1</v>
      </c>
      <c r="S205" s="160">
        <f t="shared" si="129"/>
        <v>28690</v>
      </c>
      <c r="T205" s="160">
        <f t="shared" si="130"/>
        <v>28470</v>
      </c>
      <c r="U205" s="160">
        <f t="shared" si="139"/>
        <v>28250</v>
      </c>
      <c r="V205" s="160">
        <f t="shared" si="132"/>
        <v>28030</v>
      </c>
      <c r="W205" s="160">
        <f t="shared" si="133"/>
        <v>27810</v>
      </c>
      <c r="X205" s="164">
        <f t="shared" si="114"/>
        <v>13</v>
      </c>
      <c r="Y205" s="162">
        <f t="shared" si="138"/>
        <v>315590</v>
      </c>
      <c r="Z205" s="161">
        <f t="shared" si="115"/>
        <v>313170</v>
      </c>
      <c r="AA205" s="161">
        <f t="shared" si="116"/>
        <v>310750</v>
      </c>
      <c r="AB205" s="161">
        <f t="shared" si="117"/>
        <v>308330</v>
      </c>
      <c r="AC205" s="163">
        <f t="shared" si="140"/>
        <v>305910</v>
      </c>
      <c r="AD205" s="158">
        <f t="shared" si="135"/>
        <v>3729000</v>
      </c>
      <c r="AE205" s="165">
        <f>IF(J205="","",IF('5.手当・賞与配分・洗い替え方式'!$O$4=1,ROUNDUP((J205+$Q205)*$AH$4,-1),ROUNDUP(J205*$AH$4,-1)))</f>
        <v>573800</v>
      </c>
      <c r="AF205" s="154">
        <f>IF(K205="","",IF('5.手当・賞与配分・洗い替え方式'!$O$4=1,ROUNDUP((K205+$Q205)*$AH$4,-1),ROUNDUP(K205*$AH$4,-1)))</f>
        <v>569400</v>
      </c>
      <c r="AG205" s="154">
        <f>IF(L205="","",IF('5.手当・賞与配分・洗い替え方式'!$O$4=1,ROUNDUP((L205+$Q205)*$AH$4,-1),ROUNDUP(L205*$AH$4,-1)))</f>
        <v>565000</v>
      </c>
      <c r="AH205" s="154">
        <f>IF(M205="","",IF('5.手当・賞与配分・洗い替え方式'!$O$4=1,ROUNDUP((M205+$Q205)*$AH$4,-1),ROUNDUP(M205*$AH$4,-1)))</f>
        <v>560600</v>
      </c>
      <c r="AI205" s="166">
        <f>IF(N205="","",IF('5.手当・賞与配分・洗い替え方式'!$O$4=1,ROUNDUP((N205+$Q205)*$AH$4,-1),ROUNDUP(N205*$AH$4,-1)))</f>
        <v>556200</v>
      </c>
      <c r="AJ205" s="165">
        <f>IF(J205="","",IF('5.手当・賞与配分・洗い替え方式'!$O$4=1,ROUNDUP((J205+$Q205)*$AM$4,-1),ROUNDUP(J205*$AM$4,-1)))</f>
        <v>717250</v>
      </c>
      <c r="AK205" s="154">
        <f>IF(K205="","",IF('5.手当・賞与配分・洗い替え方式'!$O$4=1,ROUNDUP((K205+$Q205)*$AM$4,-1),ROUNDUP(K205*$AM$4,-1)))</f>
        <v>711750</v>
      </c>
      <c r="AL205" s="154">
        <f>IF(L205="","",IF('5.手当・賞与配分・洗い替え方式'!$O$4=1,ROUNDUP((L205+$Q205)*$AM$4,-1),ROUNDUP(L205*$AM$4,-1)))</f>
        <v>706250</v>
      </c>
      <c r="AM205" s="154">
        <f>IF(M205="","",IF('5.手当・賞与配分・洗い替え方式'!$O$4=1,ROUNDUP((M205+$Q205)*$AM$4,-1),ROUNDUP(M205*$AM$4,-1)))</f>
        <v>700750</v>
      </c>
      <c r="AN205" s="166">
        <f>IF(N205="","",IF('5.手当・賞与配分・洗い替え方式'!$O$4=1,ROUNDUP((N205+$Q205)*$AM$4,-1),ROUNDUP(N205*$AM$4,-1)))</f>
        <v>695250</v>
      </c>
      <c r="AO205" s="369">
        <f t="shared" si="136"/>
        <v>5078130</v>
      </c>
      <c r="AP205" s="77">
        <f t="shared" si="137"/>
        <v>5039190</v>
      </c>
      <c r="AQ205" s="77">
        <f t="shared" si="120"/>
        <v>5000250</v>
      </c>
      <c r="AR205" s="77">
        <f t="shared" si="121"/>
        <v>4961310</v>
      </c>
      <c r="AS205" s="164">
        <f t="shared" si="122"/>
        <v>4922370</v>
      </c>
    </row>
    <row r="206" spans="5:45" ht="18" customHeight="1">
      <c r="E206" s="148" t="str">
        <f t="shared" si="123"/>
        <v>C-1</v>
      </c>
      <c r="F206" s="105">
        <f t="shared" si="110"/>
        <v>13</v>
      </c>
      <c r="G206" s="105">
        <f t="shared" si="111"/>
        <v>13</v>
      </c>
      <c r="H206" s="105" t="str">
        <f t="shared" si="112"/>
        <v>C-1-13</v>
      </c>
      <c r="I206" s="149">
        <v>34</v>
      </c>
      <c r="J206" s="157">
        <f t="shared" si="124"/>
        <v>291300</v>
      </c>
      <c r="K206" s="131">
        <f t="shared" si="125"/>
        <v>289100</v>
      </c>
      <c r="L206" s="131">
        <f>IF($E206="","",INDEX('3.サラリースケール'!$R$5:$BH$38,MATCH($E206,'3.サラリースケール'!$R$5:$R$38,0),MATCH($I206,'3.サラリースケール'!$R$5:$BH$5,0)))</f>
        <v>286900</v>
      </c>
      <c r="M206" s="131">
        <f t="shared" si="126"/>
        <v>284700</v>
      </c>
      <c r="N206" s="368">
        <f t="shared" si="127"/>
        <v>282500</v>
      </c>
      <c r="O206" s="157">
        <f t="shared" si="128"/>
        <v>4400</v>
      </c>
      <c r="P206" s="368">
        <f t="shared" si="113"/>
        <v>2200</v>
      </c>
      <c r="Q206" s="158">
        <f>IF($L206="","",VLOOKUP($E206,'6.モデル年俸表の作成'!$C$7:$F$48,4,0))</f>
        <v>0</v>
      </c>
      <c r="R206" s="159">
        <f>IF($E206="","",IF($G206="","",VLOOKUP($E206,'5.手当・賞与配分・洗い替え方式'!$C$7:$L$48,8,0)))</f>
        <v>0.1</v>
      </c>
      <c r="S206" s="160">
        <f t="shared" si="129"/>
        <v>29130</v>
      </c>
      <c r="T206" s="160">
        <f t="shared" si="130"/>
        <v>28910</v>
      </c>
      <c r="U206" s="160">
        <f t="shared" si="139"/>
        <v>28690</v>
      </c>
      <c r="V206" s="160">
        <f t="shared" si="132"/>
        <v>28470</v>
      </c>
      <c r="W206" s="160">
        <f t="shared" si="133"/>
        <v>28250</v>
      </c>
      <c r="X206" s="164">
        <f t="shared" si="114"/>
        <v>13</v>
      </c>
      <c r="Y206" s="162">
        <f t="shared" si="138"/>
        <v>320430</v>
      </c>
      <c r="Z206" s="161">
        <f t="shared" si="115"/>
        <v>318010</v>
      </c>
      <c r="AA206" s="161">
        <f t="shared" si="116"/>
        <v>315590</v>
      </c>
      <c r="AB206" s="161">
        <f t="shared" si="117"/>
        <v>313170</v>
      </c>
      <c r="AC206" s="163">
        <f t="shared" si="140"/>
        <v>310750</v>
      </c>
      <c r="AD206" s="158">
        <f t="shared" si="135"/>
        <v>3787080</v>
      </c>
      <c r="AE206" s="165">
        <f>IF(J206="","",IF('5.手当・賞与配分・洗い替え方式'!$O$4=1,ROUNDUP((J206+$Q206)*$AH$4,-1),ROUNDUP(J206*$AH$4,-1)))</f>
        <v>582600</v>
      </c>
      <c r="AF206" s="154">
        <f>IF(K206="","",IF('5.手当・賞与配分・洗い替え方式'!$O$4=1,ROUNDUP((K206+$Q206)*$AH$4,-1),ROUNDUP(K206*$AH$4,-1)))</f>
        <v>578200</v>
      </c>
      <c r="AG206" s="154">
        <f>IF(L206="","",IF('5.手当・賞与配分・洗い替え方式'!$O$4=1,ROUNDUP((L206+$Q206)*$AH$4,-1),ROUNDUP(L206*$AH$4,-1)))</f>
        <v>573800</v>
      </c>
      <c r="AH206" s="154">
        <f>IF(M206="","",IF('5.手当・賞与配分・洗い替え方式'!$O$4=1,ROUNDUP((M206+$Q206)*$AH$4,-1),ROUNDUP(M206*$AH$4,-1)))</f>
        <v>569400</v>
      </c>
      <c r="AI206" s="166">
        <f>IF(N206="","",IF('5.手当・賞与配分・洗い替え方式'!$O$4=1,ROUNDUP((N206+$Q206)*$AH$4,-1),ROUNDUP(N206*$AH$4,-1)))</f>
        <v>565000</v>
      </c>
      <c r="AJ206" s="165">
        <f>IF(J206="","",IF('5.手当・賞与配分・洗い替え方式'!$O$4=1,ROUNDUP((J206+$Q206)*$AM$4,-1),ROUNDUP(J206*$AM$4,-1)))</f>
        <v>728250</v>
      </c>
      <c r="AK206" s="154">
        <f>IF(K206="","",IF('5.手当・賞与配分・洗い替え方式'!$O$4=1,ROUNDUP((K206+$Q206)*$AM$4,-1),ROUNDUP(K206*$AM$4,-1)))</f>
        <v>722750</v>
      </c>
      <c r="AL206" s="154">
        <f>IF(L206="","",IF('5.手当・賞与配分・洗い替え方式'!$O$4=1,ROUNDUP((L206+$Q206)*$AM$4,-1),ROUNDUP(L206*$AM$4,-1)))</f>
        <v>717250</v>
      </c>
      <c r="AM206" s="154">
        <f>IF(M206="","",IF('5.手当・賞与配分・洗い替え方式'!$O$4=1,ROUNDUP((M206+$Q206)*$AM$4,-1),ROUNDUP(M206*$AM$4,-1)))</f>
        <v>711750</v>
      </c>
      <c r="AN206" s="166">
        <f>IF(N206="","",IF('5.手当・賞与配分・洗い替え方式'!$O$4=1,ROUNDUP((N206+$Q206)*$AM$4,-1),ROUNDUP(N206*$AM$4,-1)))</f>
        <v>706250</v>
      </c>
      <c r="AO206" s="369">
        <f t="shared" si="136"/>
        <v>5156010</v>
      </c>
      <c r="AP206" s="77">
        <f t="shared" si="137"/>
        <v>5117070</v>
      </c>
      <c r="AQ206" s="77">
        <f t="shared" si="120"/>
        <v>5078130</v>
      </c>
      <c r="AR206" s="77">
        <f t="shared" si="121"/>
        <v>5039190</v>
      </c>
      <c r="AS206" s="164">
        <f t="shared" si="122"/>
        <v>5000250</v>
      </c>
    </row>
    <row r="207" spans="5:45" ht="18" customHeight="1">
      <c r="E207" s="148" t="str">
        <f t="shared" si="123"/>
        <v>C-1</v>
      </c>
      <c r="F207" s="105">
        <f t="shared" si="110"/>
        <v>14</v>
      </c>
      <c r="G207" s="105">
        <f t="shared" si="111"/>
        <v>14</v>
      </c>
      <c r="H207" s="105" t="str">
        <f t="shared" si="112"/>
        <v>C-1-14</v>
      </c>
      <c r="I207" s="149">
        <v>35</v>
      </c>
      <c r="J207" s="157">
        <f t="shared" si="124"/>
        <v>295700</v>
      </c>
      <c r="K207" s="131">
        <f t="shared" si="125"/>
        <v>293500</v>
      </c>
      <c r="L207" s="131">
        <f>IF($E207="","",INDEX('3.サラリースケール'!$R$5:$BH$38,MATCH($E207,'3.サラリースケール'!$R$5:$R$38,0),MATCH($I207,'3.サラリースケール'!$R$5:$BH$5,0)))</f>
        <v>291300</v>
      </c>
      <c r="M207" s="131">
        <f t="shared" si="126"/>
        <v>289100</v>
      </c>
      <c r="N207" s="368">
        <f t="shared" si="127"/>
        <v>286900</v>
      </c>
      <c r="O207" s="157">
        <f t="shared" si="128"/>
        <v>4400</v>
      </c>
      <c r="P207" s="368">
        <f t="shared" si="113"/>
        <v>2200</v>
      </c>
      <c r="Q207" s="158">
        <f>IF($L207="","",VLOOKUP($E207,'6.モデル年俸表の作成'!$C$7:$F$48,4,0))</f>
        <v>0</v>
      </c>
      <c r="R207" s="159">
        <f>IF($E207="","",IF($G207="","",VLOOKUP($E207,'5.手当・賞与配分・洗い替え方式'!$C$7:$L$48,8,0)))</f>
        <v>0.1</v>
      </c>
      <c r="S207" s="160">
        <f t="shared" si="129"/>
        <v>29570</v>
      </c>
      <c r="T207" s="160">
        <f t="shared" si="130"/>
        <v>29350</v>
      </c>
      <c r="U207" s="160">
        <f t="shared" si="139"/>
        <v>29130</v>
      </c>
      <c r="V207" s="160">
        <f t="shared" si="132"/>
        <v>28910</v>
      </c>
      <c r="W207" s="160">
        <f t="shared" si="133"/>
        <v>28690</v>
      </c>
      <c r="X207" s="164">
        <f t="shared" si="114"/>
        <v>13</v>
      </c>
      <c r="Y207" s="162">
        <f t="shared" si="138"/>
        <v>325270</v>
      </c>
      <c r="Z207" s="161">
        <f t="shared" si="115"/>
        <v>322850</v>
      </c>
      <c r="AA207" s="161">
        <f t="shared" si="116"/>
        <v>320430</v>
      </c>
      <c r="AB207" s="161">
        <f t="shared" si="117"/>
        <v>318010</v>
      </c>
      <c r="AC207" s="163">
        <f t="shared" si="140"/>
        <v>315590</v>
      </c>
      <c r="AD207" s="158">
        <f t="shared" si="135"/>
        <v>3845160</v>
      </c>
      <c r="AE207" s="165">
        <f>IF(J207="","",IF('5.手当・賞与配分・洗い替え方式'!$O$4=1,ROUNDUP((J207+$Q207)*$AH$4,-1),ROUNDUP(J207*$AH$4,-1)))</f>
        <v>591400</v>
      </c>
      <c r="AF207" s="154">
        <f>IF(K207="","",IF('5.手当・賞与配分・洗い替え方式'!$O$4=1,ROUNDUP((K207+$Q207)*$AH$4,-1),ROUNDUP(K207*$AH$4,-1)))</f>
        <v>587000</v>
      </c>
      <c r="AG207" s="154">
        <f>IF(L207="","",IF('5.手当・賞与配分・洗い替え方式'!$O$4=1,ROUNDUP((L207+$Q207)*$AH$4,-1),ROUNDUP(L207*$AH$4,-1)))</f>
        <v>582600</v>
      </c>
      <c r="AH207" s="154">
        <f>IF(M207="","",IF('5.手当・賞与配分・洗い替え方式'!$O$4=1,ROUNDUP((M207+$Q207)*$AH$4,-1),ROUNDUP(M207*$AH$4,-1)))</f>
        <v>578200</v>
      </c>
      <c r="AI207" s="166">
        <f>IF(N207="","",IF('5.手当・賞与配分・洗い替え方式'!$O$4=1,ROUNDUP((N207+$Q207)*$AH$4,-1),ROUNDUP(N207*$AH$4,-1)))</f>
        <v>573800</v>
      </c>
      <c r="AJ207" s="165">
        <f>IF(J207="","",IF('5.手当・賞与配分・洗い替え方式'!$O$4=1,ROUNDUP((J207+$Q207)*$AM$4,-1),ROUNDUP(J207*$AM$4,-1)))</f>
        <v>739250</v>
      </c>
      <c r="AK207" s="154">
        <f>IF(K207="","",IF('5.手当・賞与配分・洗い替え方式'!$O$4=1,ROUNDUP((K207+$Q207)*$AM$4,-1),ROUNDUP(K207*$AM$4,-1)))</f>
        <v>733750</v>
      </c>
      <c r="AL207" s="154">
        <f>IF(L207="","",IF('5.手当・賞与配分・洗い替え方式'!$O$4=1,ROUNDUP((L207+$Q207)*$AM$4,-1),ROUNDUP(L207*$AM$4,-1)))</f>
        <v>728250</v>
      </c>
      <c r="AM207" s="154">
        <f>IF(M207="","",IF('5.手当・賞与配分・洗い替え方式'!$O$4=1,ROUNDUP((M207+$Q207)*$AM$4,-1),ROUNDUP(M207*$AM$4,-1)))</f>
        <v>722750</v>
      </c>
      <c r="AN207" s="166">
        <f>IF(N207="","",IF('5.手当・賞与配分・洗い替え方式'!$O$4=1,ROUNDUP((N207+$Q207)*$AM$4,-1),ROUNDUP(N207*$AM$4,-1)))</f>
        <v>717250</v>
      </c>
      <c r="AO207" s="369">
        <f t="shared" si="136"/>
        <v>5233890</v>
      </c>
      <c r="AP207" s="77">
        <f t="shared" si="137"/>
        <v>5194950</v>
      </c>
      <c r="AQ207" s="77">
        <f t="shared" si="120"/>
        <v>5156010</v>
      </c>
      <c r="AR207" s="77">
        <f t="shared" si="121"/>
        <v>5117070</v>
      </c>
      <c r="AS207" s="164">
        <f t="shared" si="122"/>
        <v>5078130</v>
      </c>
    </row>
    <row r="208" spans="5:45" ht="18" customHeight="1">
      <c r="E208" s="148" t="str">
        <f t="shared" si="123"/>
        <v>C-1</v>
      </c>
      <c r="F208" s="105">
        <f t="shared" si="110"/>
        <v>15</v>
      </c>
      <c r="G208" s="105">
        <f t="shared" si="111"/>
        <v>15</v>
      </c>
      <c r="H208" s="105" t="str">
        <f t="shared" si="112"/>
        <v>C-1-15</v>
      </c>
      <c r="I208" s="149">
        <v>36</v>
      </c>
      <c r="J208" s="157">
        <f t="shared" si="124"/>
        <v>300100</v>
      </c>
      <c r="K208" s="131">
        <f t="shared" si="125"/>
        <v>297900</v>
      </c>
      <c r="L208" s="131">
        <f>IF($E208="","",INDEX('3.サラリースケール'!$R$5:$BH$38,MATCH($E208,'3.サラリースケール'!$R$5:$R$38,0),MATCH($I208,'3.サラリースケール'!$R$5:$BH$5,0)))</f>
        <v>295700</v>
      </c>
      <c r="M208" s="131">
        <f t="shared" si="126"/>
        <v>293500</v>
      </c>
      <c r="N208" s="368">
        <f t="shared" si="127"/>
        <v>291300</v>
      </c>
      <c r="O208" s="157">
        <f t="shared" si="128"/>
        <v>4400</v>
      </c>
      <c r="P208" s="368">
        <f t="shared" si="113"/>
        <v>2200</v>
      </c>
      <c r="Q208" s="158">
        <f>IF($L208="","",VLOOKUP($E208,'6.モデル年俸表の作成'!$C$7:$F$48,4,0))</f>
        <v>0</v>
      </c>
      <c r="R208" s="159">
        <f>IF($E208="","",IF($G208="","",VLOOKUP($E208,'5.手当・賞与配分・洗い替え方式'!$C$7:$L$48,8,0)))</f>
        <v>0.1</v>
      </c>
      <c r="S208" s="160">
        <f t="shared" si="129"/>
        <v>30010</v>
      </c>
      <c r="T208" s="160">
        <f t="shared" si="130"/>
        <v>29790</v>
      </c>
      <c r="U208" s="160">
        <f t="shared" si="139"/>
        <v>29570</v>
      </c>
      <c r="V208" s="160">
        <f t="shared" si="132"/>
        <v>29350</v>
      </c>
      <c r="W208" s="160">
        <f t="shared" si="133"/>
        <v>29130</v>
      </c>
      <c r="X208" s="164">
        <f t="shared" si="114"/>
        <v>13</v>
      </c>
      <c r="Y208" s="162">
        <f t="shared" si="138"/>
        <v>330110</v>
      </c>
      <c r="Z208" s="161">
        <f t="shared" si="115"/>
        <v>327690</v>
      </c>
      <c r="AA208" s="161">
        <f t="shared" si="116"/>
        <v>325270</v>
      </c>
      <c r="AB208" s="161">
        <f t="shared" si="117"/>
        <v>322850</v>
      </c>
      <c r="AC208" s="163">
        <f t="shared" si="140"/>
        <v>320430</v>
      </c>
      <c r="AD208" s="158">
        <f t="shared" si="135"/>
        <v>3903240</v>
      </c>
      <c r="AE208" s="165">
        <f>IF(J208="","",IF('5.手当・賞与配分・洗い替え方式'!$O$4=1,ROUNDUP((J208+$Q208)*$AH$4,-1),ROUNDUP(J208*$AH$4,-1)))</f>
        <v>600200</v>
      </c>
      <c r="AF208" s="154">
        <f>IF(K208="","",IF('5.手当・賞与配分・洗い替え方式'!$O$4=1,ROUNDUP((K208+$Q208)*$AH$4,-1),ROUNDUP(K208*$AH$4,-1)))</f>
        <v>595800</v>
      </c>
      <c r="AG208" s="154">
        <f>IF(L208="","",IF('5.手当・賞与配分・洗い替え方式'!$O$4=1,ROUNDUP((L208+$Q208)*$AH$4,-1),ROUNDUP(L208*$AH$4,-1)))</f>
        <v>591400</v>
      </c>
      <c r="AH208" s="154">
        <f>IF(M208="","",IF('5.手当・賞与配分・洗い替え方式'!$O$4=1,ROUNDUP((M208+$Q208)*$AH$4,-1),ROUNDUP(M208*$AH$4,-1)))</f>
        <v>587000</v>
      </c>
      <c r="AI208" s="166">
        <f>IF(N208="","",IF('5.手当・賞与配分・洗い替え方式'!$O$4=1,ROUNDUP((N208+$Q208)*$AH$4,-1),ROUNDUP(N208*$AH$4,-1)))</f>
        <v>582600</v>
      </c>
      <c r="AJ208" s="165">
        <f>IF(J208="","",IF('5.手当・賞与配分・洗い替え方式'!$O$4=1,ROUNDUP((J208+$Q208)*$AM$4,-1),ROUNDUP(J208*$AM$4,-1)))</f>
        <v>750250</v>
      </c>
      <c r="AK208" s="154">
        <f>IF(K208="","",IF('5.手当・賞与配分・洗い替え方式'!$O$4=1,ROUNDUP((K208+$Q208)*$AM$4,-1),ROUNDUP(K208*$AM$4,-1)))</f>
        <v>744750</v>
      </c>
      <c r="AL208" s="154">
        <f>IF(L208="","",IF('5.手当・賞与配分・洗い替え方式'!$O$4=1,ROUNDUP((L208+$Q208)*$AM$4,-1),ROUNDUP(L208*$AM$4,-1)))</f>
        <v>739250</v>
      </c>
      <c r="AM208" s="154">
        <f>IF(M208="","",IF('5.手当・賞与配分・洗い替え方式'!$O$4=1,ROUNDUP((M208+$Q208)*$AM$4,-1),ROUNDUP(M208*$AM$4,-1)))</f>
        <v>733750</v>
      </c>
      <c r="AN208" s="166">
        <f>IF(N208="","",IF('5.手当・賞与配分・洗い替え方式'!$O$4=1,ROUNDUP((N208+$Q208)*$AM$4,-1),ROUNDUP(N208*$AM$4,-1)))</f>
        <v>728250</v>
      </c>
      <c r="AO208" s="369">
        <f t="shared" si="136"/>
        <v>5311770</v>
      </c>
      <c r="AP208" s="77">
        <f t="shared" si="137"/>
        <v>5272830</v>
      </c>
      <c r="AQ208" s="77">
        <f t="shared" si="120"/>
        <v>5233890</v>
      </c>
      <c r="AR208" s="77">
        <f t="shared" si="121"/>
        <v>5194950</v>
      </c>
      <c r="AS208" s="164">
        <f t="shared" si="122"/>
        <v>5156010</v>
      </c>
    </row>
    <row r="209" spans="5:45" ht="18" customHeight="1">
      <c r="E209" s="148" t="str">
        <f t="shared" si="123"/>
        <v>C-1</v>
      </c>
      <c r="F209" s="105">
        <f t="shared" si="110"/>
        <v>16</v>
      </c>
      <c r="G209" s="105">
        <f t="shared" si="111"/>
        <v>16</v>
      </c>
      <c r="H209" s="105" t="str">
        <f t="shared" si="112"/>
        <v>C-1-16</v>
      </c>
      <c r="I209" s="149">
        <v>37</v>
      </c>
      <c r="J209" s="157">
        <f t="shared" si="124"/>
        <v>304500</v>
      </c>
      <c r="K209" s="131">
        <f t="shared" si="125"/>
        <v>302300</v>
      </c>
      <c r="L209" s="131">
        <f>IF($E209="","",INDEX('3.サラリースケール'!$R$5:$BH$38,MATCH($E209,'3.サラリースケール'!$R$5:$R$38,0),MATCH($I209,'3.サラリースケール'!$R$5:$BH$5,0)))</f>
        <v>300100</v>
      </c>
      <c r="M209" s="131">
        <f t="shared" si="126"/>
        <v>297900</v>
      </c>
      <c r="N209" s="368">
        <f t="shared" si="127"/>
        <v>295700</v>
      </c>
      <c r="O209" s="157">
        <f t="shared" si="128"/>
        <v>4400</v>
      </c>
      <c r="P209" s="368">
        <f t="shared" si="113"/>
        <v>2200</v>
      </c>
      <c r="Q209" s="158">
        <f>IF($L209="","",VLOOKUP($E209,'6.モデル年俸表の作成'!$C$7:$F$48,4,0))</f>
        <v>0</v>
      </c>
      <c r="R209" s="159">
        <f>IF($E209="","",IF($G209="","",VLOOKUP($E209,'5.手当・賞与配分・洗い替え方式'!$C$7:$L$48,8,0)))</f>
        <v>0.1</v>
      </c>
      <c r="S209" s="160">
        <f t="shared" si="129"/>
        <v>30450</v>
      </c>
      <c r="T209" s="160">
        <f t="shared" si="130"/>
        <v>30230</v>
      </c>
      <c r="U209" s="160">
        <f t="shared" si="139"/>
        <v>30010</v>
      </c>
      <c r="V209" s="160">
        <f t="shared" si="132"/>
        <v>29790</v>
      </c>
      <c r="W209" s="160">
        <f t="shared" si="133"/>
        <v>29570</v>
      </c>
      <c r="X209" s="164">
        <f t="shared" si="114"/>
        <v>13</v>
      </c>
      <c r="Y209" s="162">
        <f t="shared" si="138"/>
        <v>334950</v>
      </c>
      <c r="Z209" s="161">
        <f t="shared" si="115"/>
        <v>332530</v>
      </c>
      <c r="AA209" s="161">
        <f t="shared" si="116"/>
        <v>330110</v>
      </c>
      <c r="AB209" s="161">
        <f t="shared" si="117"/>
        <v>327690</v>
      </c>
      <c r="AC209" s="163">
        <f t="shared" si="140"/>
        <v>325270</v>
      </c>
      <c r="AD209" s="158">
        <f t="shared" si="135"/>
        <v>3961320</v>
      </c>
      <c r="AE209" s="165">
        <f>IF(J209="","",IF('5.手当・賞与配分・洗い替え方式'!$O$4=1,ROUNDUP((J209+$Q209)*$AH$4,-1),ROUNDUP(J209*$AH$4,-1)))</f>
        <v>609000</v>
      </c>
      <c r="AF209" s="154">
        <f>IF(K209="","",IF('5.手当・賞与配分・洗い替え方式'!$O$4=1,ROUNDUP((K209+$Q209)*$AH$4,-1),ROUNDUP(K209*$AH$4,-1)))</f>
        <v>604600</v>
      </c>
      <c r="AG209" s="154">
        <f>IF(L209="","",IF('5.手当・賞与配分・洗い替え方式'!$O$4=1,ROUNDUP((L209+$Q209)*$AH$4,-1),ROUNDUP(L209*$AH$4,-1)))</f>
        <v>600200</v>
      </c>
      <c r="AH209" s="154">
        <f>IF(M209="","",IF('5.手当・賞与配分・洗い替え方式'!$O$4=1,ROUNDUP((M209+$Q209)*$AH$4,-1),ROUNDUP(M209*$AH$4,-1)))</f>
        <v>595800</v>
      </c>
      <c r="AI209" s="166">
        <f>IF(N209="","",IF('5.手当・賞与配分・洗い替え方式'!$O$4=1,ROUNDUP((N209+$Q209)*$AH$4,-1),ROUNDUP(N209*$AH$4,-1)))</f>
        <v>591400</v>
      </c>
      <c r="AJ209" s="165">
        <f>IF(J209="","",IF('5.手当・賞与配分・洗い替え方式'!$O$4=1,ROUNDUP((J209+$Q209)*$AM$4,-1),ROUNDUP(J209*$AM$4,-1)))</f>
        <v>761250</v>
      </c>
      <c r="AK209" s="154">
        <f>IF(K209="","",IF('5.手当・賞与配分・洗い替え方式'!$O$4=1,ROUNDUP((K209+$Q209)*$AM$4,-1),ROUNDUP(K209*$AM$4,-1)))</f>
        <v>755750</v>
      </c>
      <c r="AL209" s="154">
        <f>IF(L209="","",IF('5.手当・賞与配分・洗い替え方式'!$O$4=1,ROUNDUP((L209+$Q209)*$AM$4,-1),ROUNDUP(L209*$AM$4,-1)))</f>
        <v>750250</v>
      </c>
      <c r="AM209" s="154">
        <f>IF(M209="","",IF('5.手当・賞与配分・洗い替え方式'!$O$4=1,ROUNDUP((M209+$Q209)*$AM$4,-1),ROUNDUP(M209*$AM$4,-1)))</f>
        <v>744750</v>
      </c>
      <c r="AN209" s="166">
        <f>IF(N209="","",IF('5.手当・賞与配分・洗い替え方式'!$O$4=1,ROUNDUP((N209+$Q209)*$AM$4,-1),ROUNDUP(N209*$AM$4,-1)))</f>
        <v>739250</v>
      </c>
      <c r="AO209" s="369">
        <f t="shared" si="136"/>
        <v>5389650</v>
      </c>
      <c r="AP209" s="77">
        <f t="shared" si="137"/>
        <v>5350710</v>
      </c>
      <c r="AQ209" s="77">
        <f t="shared" si="120"/>
        <v>5311770</v>
      </c>
      <c r="AR209" s="77">
        <f t="shared" si="121"/>
        <v>5272830</v>
      </c>
      <c r="AS209" s="164">
        <f t="shared" si="122"/>
        <v>5233890</v>
      </c>
    </row>
    <row r="210" spans="5:45" ht="18" customHeight="1">
      <c r="E210" s="148" t="str">
        <f t="shared" si="123"/>
        <v>C-1</v>
      </c>
      <c r="F210" s="105">
        <f t="shared" si="110"/>
        <v>17</v>
      </c>
      <c r="G210" s="105">
        <f t="shared" si="111"/>
        <v>17</v>
      </c>
      <c r="H210" s="105" t="str">
        <f t="shared" si="112"/>
        <v>C-1-17</v>
      </c>
      <c r="I210" s="149">
        <v>38</v>
      </c>
      <c r="J210" s="157">
        <f t="shared" si="124"/>
        <v>308900</v>
      </c>
      <c r="K210" s="131">
        <f t="shared" si="125"/>
        <v>306700</v>
      </c>
      <c r="L210" s="131">
        <f>IF($E210="","",INDEX('3.サラリースケール'!$R$5:$BH$38,MATCH($E210,'3.サラリースケール'!$R$5:$R$38,0),MATCH($I210,'3.サラリースケール'!$R$5:$BH$5,0)))</f>
        <v>304500</v>
      </c>
      <c r="M210" s="131">
        <f t="shared" si="126"/>
        <v>302300</v>
      </c>
      <c r="N210" s="368">
        <f t="shared" si="127"/>
        <v>300100</v>
      </c>
      <c r="O210" s="157">
        <f t="shared" si="128"/>
        <v>4400</v>
      </c>
      <c r="P210" s="368">
        <f t="shared" si="113"/>
        <v>2200</v>
      </c>
      <c r="Q210" s="158">
        <f>IF($L210="","",VLOOKUP($E210,'6.モデル年俸表の作成'!$C$7:$F$48,4,0))</f>
        <v>0</v>
      </c>
      <c r="R210" s="159">
        <f>IF($E210="","",IF($G210="","",VLOOKUP($E210,'5.手当・賞与配分・洗い替え方式'!$C$7:$L$48,8,0)))</f>
        <v>0.1</v>
      </c>
      <c r="S210" s="160">
        <f t="shared" si="129"/>
        <v>30890</v>
      </c>
      <c r="T210" s="160">
        <f t="shared" si="130"/>
        <v>30670</v>
      </c>
      <c r="U210" s="160">
        <f t="shared" si="139"/>
        <v>30450</v>
      </c>
      <c r="V210" s="160">
        <f t="shared" si="132"/>
        <v>30230</v>
      </c>
      <c r="W210" s="160">
        <f t="shared" si="133"/>
        <v>30010</v>
      </c>
      <c r="X210" s="164">
        <f t="shared" si="114"/>
        <v>13</v>
      </c>
      <c r="Y210" s="162">
        <f t="shared" si="138"/>
        <v>339790</v>
      </c>
      <c r="Z210" s="161">
        <f t="shared" si="115"/>
        <v>337370</v>
      </c>
      <c r="AA210" s="161">
        <f t="shared" si="116"/>
        <v>334950</v>
      </c>
      <c r="AB210" s="161">
        <f t="shared" si="117"/>
        <v>332530</v>
      </c>
      <c r="AC210" s="163">
        <f t="shared" si="140"/>
        <v>330110</v>
      </c>
      <c r="AD210" s="158">
        <f t="shared" si="135"/>
        <v>4019400</v>
      </c>
      <c r="AE210" s="165">
        <f>IF(J210="","",IF('5.手当・賞与配分・洗い替え方式'!$O$4=1,ROUNDUP((J210+$Q210)*$AH$4,-1),ROUNDUP(J210*$AH$4,-1)))</f>
        <v>617800</v>
      </c>
      <c r="AF210" s="154">
        <f>IF(K210="","",IF('5.手当・賞与配分・洗い替え方式'!$O$4=1,ROUNDUP((K210+$Q210)*$AH$4,-1),ROUNDUP(K210*$AH$4,-1)))</f>
        <v>613400</v>
      </c>
      <c r="AG210" s="154">
        <f>IF(L210="","",IF('5.手当・賞与配分・洗い替え方式'!$O$4=1,ROUNDUP((L210+$Q210)*$AH$4,-1),ROUNDUP(L210*$AH$4,-1)))</f>
        <v>609000</v>
      </c>
      <c r="AH210" s="154">
        <f>IF(M210="","",IF('5.手当・賞与配分・洗い替え方式'!$O$4=1,ROUNDUP((M210+$Q210)*$AH$4,-1),ROUNDUP(M210*$AH$4,-1)))</f>
        <v>604600</v>
      </c>
      <c r="AI210" s="166">
        <f>IF(N210="","",IF('5.手当・賞与配分・洗い替え方式'!$O$4=1,ROUNDUP((N210+$Q210)*$AH$4,-1),ROUNDUP(N210*$AH$4,-1)))</f>
        <v>600200</v>
      </c>
      <c r="AJ210" s="165">
        <f>IF(J210="","",IF('5.手当・賞与配分・洗い替え方式'!$O$4=1,ROUNDUP((J210+$Q210)*$AM$4,-1),ROUNDUP(J210*$AM$4,-1)))</f>
        <v>772250</v>
      </c>
      <c r="AK210" s="154">
        <f>IF(K210="","",IF('5.手当・賞与配分・洗い替え方式'!$O$4=1,ROUNDUP((K210+$Q210)*$AM$4,-1),ROUNDUP(K210*$AM$4,-1)))</f>
        <v>766750</v>
      </c>
      <c r="AL210" s="154">
        <f>IF(L210="","",IF('5.手当・賞与配分・洗い替え方式'!$O$4=1,ROUNDUP((L210+$Q210)*$AM$4,-1),ROUNDUP(L210*$AM$4,-1)))</f>
        <v>761250</v>
      </c>
      <c r="AM210" s="154">
        <f>IF(M210="","",IF('5.手当・賞与配分・洗い替え方式'!$O$4=1,ROUNDUP((M210+$Q210)*$AM$4,-1),ROUNDUP(M210*$AM$4,-1)))</f>
        <v>755750</v>
      </c>
      <c r="AN210" s="166">
        <f>IF(N210="","",IF('5.手当・賞与配分・洗い替え方式'!$O$4=1,ROUNDUP((N210+$Q210)*$AM$4,-1),ROUNDUP(N210*$AM$4,-1)))</f>
        <v>750250</v>
      </c>
      <c r="AO210" s="369">
        <f t="shared" si="136"/>
        <v>5467530</v>
      </c>
      <c r="AP210" s="77">
        <f t="shared" si="137"/>
        <v>5428590</v>
      </c>
      <c r="AQ210" s="77">
        <f t="shared" si="120"/>
        <v>5389650</v>
      </c>
      <c r="AR210" s="77">
        <f t="shared" si="121"/>
        <v>5350710</v>
      </c>
      <c r="AS210" s="164">
        <f t="shared" si="122"/>
        <v>5311770</v>
      </c>
    </row>
    <row r="211" spans="5:45" ht="18" customHeight="1">
      <c r="E211" s="148" t="str">
        <f t="shared" si="123"/>
        <v>C-1</v>
      </c>
      <c r="F211" s="105">
        <f t="shared" si="110"/>
        <v>18</v>
      </c>
      <c r="G211" s="105">
        <f t="shared" si="111"/>
        <v>18</v>
      </c>
      <c r="H211" s="105" t="str">
        <f t="shared" si="112"/>
        <v>C-1-18</v>
      </c>
      <c r="I211" s="149">
        <v>39</v>
      </c>
      <c r="J211" s="157">
        <f t="shared" si="124"/>
        <v>313300</v>
      </c>
      <c r="K211" s="131">
        <f t="shared" si="125"/>
        <v>311100</v>
      </c>
      <c r="L211" s="131">
        <f>IF($E211="","",INDEX('3.サラリースケール'!$R$5:$BH$38,MATCH($E211,'3.サラリースケール'!$R$5:$R$38,0),MATCH($I211,'3.サラリースケール'!$R$5:$BH$5,0)))</f>
        <v>308900</v>
      </c>
      <c r="M211" s="131">
        <f t="shared" si="126"/>
        <v>306700</v>
      </c>
      <c r="N211" s="368">
        <f t="shared" si="127"/>
        <v>304500</v>
      </c>
      <c r="O211" s="157">
        <f t="shared" si="128"/>
        <v>4400</v>
      </c>
      <c r="P211" s="368">
        <f t="shared" si="113"/>
        <v>2200</v>
      </c>
      <c r="Q211" s="158">
        <f>IF($L211="","",VLOOKUP($E211,'6.モデル年俸表の作成'!$C$7:$F$48,4,0))</f>
        <v>0</v>
      </c>
      <c r="R211" s="159">
        <f>IF($E211="","",IF($G211="","",VLOOKUP($E211,'5.手当・賞与配分・洗い替え方式'!$C$7:$L$48,8,0)))</f>
        <v>0.1</v>
      </c>
      <c r="S211" s="160">
        <f t="shared" si="129"/>
        <v>31330</v>
      </c>
      <c r="T211" s="160">
        <f t="shared" si="130"/>
        <v>31110</v>
      </c>
      <c r="U211" s="160">
        <f t="shared" si="139"/>
        <v>30890</v>
      </c>
      <c r="V211" s="160">
        <f t="shared" si="132"/>
        <v>30670</v>
      </c>
      <c r="W211" s="160">
        <f t="shared" si="133"/>
        <v>30450</v>
      </c>
      <c r="X211" s="164">
        <f t="shared" si="114"/>
        <v>13</v>
      </c>
      <c r="Y211" s="162">
        <f t="shared" si="138"/>
        <v>344630</v>
      </c>
      <c r="Z211" s="161">
        <f t="shared" si="115"/>
        <v>342210</v>
      </c>
      <c r="AA211" s="161">
        <f t="shared" si="116"/>
        <v>339790</v>
      </c>
      <c r="AB211" s="161">
        <f t="shared" si="117"/>
        <v>337370</v>
      </c>
      <c r="AC211" s="163">
        <f t="shared" si="140"/>
        <v>334950</v>
      </c>
      <c r="AD211" s="158">
        <f t="shared" si="135"/>
        <v>4077480</v>
      </c>
      <c r="AE211" s="165">
        <f>IF(J211="","",IF('5.手当・賞与配分・洗い替え方式'!$O$4=1,ROUNDUP((J211+$Q211)*$AH$4,-1),ROUNDUP(J211*$AH$4,-1)))</f>
        <v>626600</v>
      </c>
      <c r="AF211" s="154">
        <f>IF(K211="","",IF('5.手当・賞与配分・洗い替え方式'!$O$4=1,ROUNDUP((K211+$Q211)*$AH$4,-1),ROUNDUP(K211*$AH$4,-1)))</f>
        <v>622200</v>
      </c>
      <c r="AG211" s="154">
        <f>IF(L211="","",IF('5.手当・賞与配分・洗い替え方式'!$O$4=1,ROUNDUP((L211+$Q211)*$AH$4,-1),ROUNDUP(L211*$AH$4,-1)))</f>
        <v>617800</v>
      </c>
      <c r="AH211" s="154">
        <f>IF(M211="","",IF('5.手当・賞与配分・洗い替え方式'!$O$4=1,ROUNDUP((M211+$Q211)*$AH$4,-1),ROUNDUP(M211*$AH$4,-1)))</f>
        <v>613400</v>
      </c>
      <c r="AI211" s="166">
        <f>IF(N211="","",IF('5.手当・賞与配分・洗い替え方式'!$O$4=1,ROUNDUP((N211+$Q211)*$AH$4,-1),ROUNDUP(N211*$AH$4,-1)))</f>
        <v>609000</v>
      </c>
      <c r="AJ211" s="165">
        <f>IF(J211="","",IF('5.手当・賞与配分・洗い替え方式'!$O$4=1,ROUNDUP((J211+$Q211)*$AM$4,-1),ROUNDUP(J211*$AM$4,-1)))</f>
        <v>783250</v>
      </c>
      <c r="AK211" s="154">
        <f>IF(K211="","",IF('5.手当・賞与配分・洗い替え方式'!$O$4=1,ROUNDUP((K211+$Q211)*$AM$4,-1),ROUNDUP(K211*$AM$4,-1)))</f>
        <v>777750</v>
      </c>
      <c r="AL211" s="154">
        <f>IF(L211="","",IF('5.手当・賞与配分・洗い替え方式'!$O$4=1,ROUNDUP((L211+$Q211)*$AM$4,-1),ROUNDUP(L211*$AM$4,-1)))</f>
        <v>772250</v>
      </c>
      <c r="AM211" s="154">
        <f>IF(M211="","",IF('5.手当・賞与配分・洗い替え方式'!$O$4=1,ROUNDUP((M211+$Q211)*$AM$4,-1),ROUNDUP(M211*$AM$4,-1)))</f>
        <v>766750</v>
      </c>
      <c r="AN211" s="166">
        <f>IF(N211="","",IF('5.手当・賞与配分・洗い替え方式'!$O$4=1,ROUNDUP((N211+$Q211)*$AM$4,-1),ROUNDUP(N211*$AM$4,-1)))</f>
        <v>761250</v>
      </c>
      <c r="AO211" s="369">
        <f t="shared" si="136"/>
        <v>5545410</v>
      </c>
      <c r="AP211" s="77">
        <f t="shared" si="137"/>
        <v>5506470</v>
      </c>
      <c r="AQ211" s="77">
        <f t="shared" si="120"/>
        <v>5467530</v>
      </c>
      <c r="AR211" s="77">
        <f t="shared" si="121"/>
        <v>5428590</v>
      </c>
      <c r="AS211" s="164">
        <f t="shared" si="122"/>
        <v>5389650</v>
      </c>
    </row>
    <row r="212" spans="5:45" ht="18" customHeight="1">
      <c r="E212" s="148" t="str">
        <f t="shared" si="123"/>
        <v>C-1</v>
      </c>
      <c r="F212" s="105">
        <f t="shared" si="110"/>
        <v>19</v>
      </c>
      <c r="G212" s="105">
        <f t="shared" si="111"/>
        <v>19</v>
      </c>
      <c r="H212" s="105" t="str">
        <f t="shared" si="112"/>
        <v>C-1-19</v>
      </c>
      <c r="I212" s="149">
        <v>40</v>
      </c>
      <c r="J212" s="157">
        <f t="shared" si="124"/>
        <v>317700</v>
      </c>
      <c r="K212" s="131">
        <f t="shared" si="125"/>
        <v>315500</v>
      </c>
      <c r="L212" s="131">
        <f>IF($E212="","",INDEX('3.サラリースケール'!$R$5:$BH$38,MATCH($E212,'3.サラリースケール'!$R$5:$R$38,0),MATCH($I212,'3.サラリースケール'!$R$5:$BH$5,0)))</f>
        <v>313300</v>
      </c>
      <c r="M212" s="131">
        <f t="shared" si="126"/>
        <v>311100</v>
      </c>
      <c r="N212" s="368">
        <f t="shared" si="127"/>
        <v>308900</v>
      </c>
      <c r="O212" s="157">
        <f t="shared" si="128"/>
        <v>4400</v>
      </c>
      <c r="P212" s="368">
        <f t="shared" si="113"/>
        <v>2200</v>
      </c>
      <c r="Q212" s="158">
        <f>IF($L212="","",VLOOKUP($E212,'6.モデル年俸表の作成'!$C$7:$F$48,4,0))</f>
        <v>0</v>
      </c>
      <c r="R212" s="159">
        <f>IF($E212="","",IF($G212="","",VLOOKUP($E212,'5.手当・賞与配分・洗い替え方式'!$C$7:$L$48,8,0)))</f>
        <v>0.1</v>
      </c>
      <c r="S212" s="160">
        <f t="shared" si="129"/>
        <v>31770</v>
      </c>
      <c r="T212" s="160">
        <f t="shared" si="130"/>
        <v>31550</v>
      </c>
      <c r="U212" s="160">
        <f t="shared" si="139"/>
        <v>31330</v>
      </c>
      <c r="V212" s="160">
        <f t="shared" si="132"/>
        <v>31110</v>
      </c>
      <c r="W212" s="160">
        <f t="shared" si="133"/>
        <v>30890</v>
      </c>
      <c r="X212" s="164">
        <f t="shared" si="114"/>
        <v>13</v>
      </c>
      <c r="Y212" s="162">
        <f t="shared" si="138"/>
        <v>349470</v>
      </c>
      <c r="Z212" s="161">
        <f t="shared" si="115"/>
        <v>347050</v>
      </c>
      <c r="AA212" s="161">
        <f t="shared" si="116"/>
        <v>344630</v>
      </c>
      <c r="AB212" s="161">
        <f t="shared" si="117"/>
        <v>342210</v>
      </c>
      <c r="AC212" s="163">
        <f t="shared" si="140"/>
        <v>339790</v>
      </c>
      <c r="AD212" s="158">
        <f t="shared" si="135"/>
        <v>4135560</v>
      </c>
      <c r="AE212" s="165">
        <f>IF(J212="","",IF('5.手当・賞与配分・洗い替え方式'!$O$4=1,ROUNDUP((J212+$Q212)*$AH$4,-1),ROUNDUP(J212*$AH$4,-1)))</f>
        <v>635400</v>
      </c>
      <c r="AF212" s="154">
        <f>IF(K212="","",IF('5.手当・賞与配分・洗い替え方式'!$O$4=1,ROUNDUP((K212+$Q212)*$AH$4,-1),ROUNDUP(K212*$AH$4,-1)))</f>
        <v>631000</v>
      </c>
      <c r="AG212" s="154">
        <f>IF(L212="","",IF('5.手当・賞与配分・洗い替え方式'!$O$4=1,ROUNDUP((L212+$Q212)*$AH$4,-1),ROUNDUP(L212*$AH$4,-1)))</f>
        <v>626600</v>
      </c>
      <c r="AH212" s="154">
        <f>IF(M212="","",IF('5.手当・賞与配分・洗い替え方式'!$O$4=1,ROUNDUP((M212+$Q212)*$AH$4,-1),ROUNDUP(M212*$AH$4,-1)))</f>
        <v>622200</v>
      </c>
      <c r="AI212" s="166">
        <f>IF(N212="","",IF('5.手当・賞与配分・洗い替え方式'!$O$4=1,ROUNDUP((N212+$Q212)*$AH$4,-1),ROUNDUP(N212*$AH$4,-1)))</f>
        <v>617800</v>
      </c>
      <c r="AJ212" s="165">
        <f>IF(J212="","",IF('5.手当・賞与配分・洗い替え方式'!$O$4=1,ROUNDUP((J212+$Q212)*$AM$4,-1),ROUNDUP(J212*$AM$4,-1)))</f>
        <v>794250</v>
      </c>
      <c r="AK212" s="154">
        <f>IF(K212="","",IF('5.手当・賞与配分・洗い替え方式'!$O$4=1,ROUNDUP((K212+$Q212)*$AM$4,-1),ROUNDUP(K212*$AM$4,-1)))</f>
        <v>788750</v>
      </c>
      <c r="AL212" s="154">
        <f>IF(L212="","",IF('5.手当・賞与配分・洗い替え方式'!$O$4=1,ROUNDUP((L212+$Q212)*$AM$4,-1),ROUNDUP(L212*$AM$4,-1)))</f>
        <v>783250</v>
      </c>
      <c r="AM212" s="154">
        <f>IF(M212="","",IF('5.手当・賞与配分・洗い替え方式'!$O$4=1,ROUNDUP((M212+$Q212)*$AM$4,-1),ROUNDUP(M212*$AM$4,-1)))</f>
        <v>777750</v>
      </c>
      <c r="AN212" s="166">
        <f>IF(N212="","",IF('5.手当・賞与配分・洗い替え方式'!$O$4=1,ROUNDUP((N212+$Q212)*$AM$4,-1),ROUNDUP(N212*$AM$4,-1)))</f>
        <v>772250</v>
      </c>
      <c r="AO212" s="369">
        <f t="shared" si="136"/>
        <v>5623290</v>
      </c>
      <c r="AP212" s="77">
        <f t="shared" si="137"/>
        <v>5584350</v>
      </c>
      <c r="AQ212" s="77">
        <f t="shared" si="120"/>
        <v>5545410</v>
      </c>
      <c r="AR212" s="77">
        <f t="shared" si="121"/>
        <v>5506470</v>
      </c>
      <c r="AS212" s="164">
        <f t="shared" si="122"/>
        <v>5467530</v>
      </c>
    </row>
    <row r="213" spans="5:45" ht="18" customHeight="1">
      <c r="E213" s="148" t="str">
        <f t="shared" si="123"/>
        <v>C-1</v>
      </c>
      <c r="F213" s="105">
        <f t="shared" si="110"/>
        <v>20</v>
      </c>
      <c r="G213" s="105">
        <f t="shared" si="111"/>
        <v>20</v>
      </c>
      <c r="H213" s="105" t="str">
        <f t="shared" si="112"/>
        <v>C-1-20</v>
      </c>
      <c r="I213" s="149">
        <v>41</v>
      </c>
      <c r="J213" s="157">
        <f t="shared" si="124"/>
        <v>322100</v>
      </c>
      <c r="K213" s="131">
        <f t="shared" si="125"/>
        <v>319900</v>
      </c>
      <c r="L213" s="131">
        <f>IF($E213="","",INDEX('3.サラリースケール'!$R$5:$BH$38,MATCH($E213,'3.サラリースケール'!$R$5:$R$38,0),MATCH($I213,'3.サラリースケール'!$R$5:$BH$5,0)))</f>
        <v>317700</v>
      </c>
      <c r="M213" s="131">
        <f t="shared" si="126"/>
        <v>315500</v>
      </c>
      <c r="N213" s="368">
        <f t="shared" si="127"/>
        <v>313300</v>
      </c>
      <c r="O213" s="157">
        <f t="shared" si="128"/>
        <v>4400</v>
      </c>
      <c r="P213" s="368">
        <f t="shared" si="113"/>
        <v>2200</v>
      </c>
      <c r="Q213" s="158">
        <f>IF($L213="","",VLOOKUP($E213,'6.モデル年俸表の作成'!$C$7:$F$48,4,0))</f>
        <v>0</v>
      </c>
      <c r="R213" s="159">
        <f>IF($E213="","",IF($G213="","",VLOOKUP($E213,'5.手当・賞与配分・洗い替え方式'!$C$7:$L$48,8,0)))</f>
        <v>0.1</v>
      </c>
      <c r="S213" s="160">
        <f t="shared" si="129"/>
        <v>32210</v>
      </c>
      <c r="T213" s="160">
        <f t="shared" si="130"/>
        <v>31990</v>
      </c>
      <c r="U213" s="160">
        <f t="shared" si="139"/>
        <v>31770</v>
      </c>
      <c r="V213" s="160">
        <f t="shared" si="132"/>
        <v>31550</v>
      </c>
      <c r="W213" s="160">
        <f t="shared" si="133"/>
        <v>31330</v>
      </c>
      <c r="X213" s="164">
        <f t="shared" si="114"/>
        <v>13</v>
      </c>
      <c r="Y213" s="162">
        <f t="shared" si="138"/>
        <v>354310</v>
      </c>
      <c r="Z213" s="161">
        <f t="shared" si="115"/>
        <v>351890</v>
      </c>
      <c r="AA213" s="161">
        <f t="shared" si="116"/>
        <v>349470</v>
      </c>
      <c r="AB213" s="161">
        <f t="shared" si="117"/>
        <v>347050</v>
      </c>
      <c r="AC213" s="163">
        <f t="shared" si="140"/>
        <v>344630</v>
      </c>
      <c r="AD213" s="158">
        <f t="shared" si="135"/>
        <v>4193640</v>
      </c>
      <c r="AE213" s="165">
        <f>IF(J213="","",IF('5.手当・賞与配分・洗い替え方式'!$O$4=1,ROUNDUP((J213+$Q213)*$AH$4,-1),ROUNDUP(J213*$AH$4,-1)))</f>
        <v>644200</v>
      </c>
      <c r="AF213" s="154">
        <f>IF(K213="","",IF('5.手当・賞与配分・洗い替え方式'!$O$4=1,ROUNDUP((K213+$Q213)*$AH$4,-1),ROUNDUP(K213*$AH$4,-1)))</f>
        <v>639800</v>
      </c>
      <c r="AG213" s="154">
        <f>IF(L213="","",IF('5.手当・賞与配分・洗い替え方式'!$O$4=1,ROUNDUP((L213+$Q213)*$AH$4,-1),ROUNDUP(L213*$AH$4,-1)))</f>
        <v>635400</v>
      </c>
      <c r="AH213" s="154">
        <f>IF(M213="","",IF('5.手当・賞与配分・洗い替え方式'!$O$4=1,ROUNDUP((M213+$Q213)*$AH$4,-1),ROUNDUP(M213*$AH$4,-1)))</f>
        <v>631000</v>
      </c>
      <c r="AI213" s="166">
        <f>IF(N213="","",IF('5.手当・賞与配分・洗い替え方式'!$O$4=1,ROUNDUP((N213+$Q213)*$AH$4,-1),ROUNDUP(N213*$AH$4,-1)))</f>
        <v>626600</v>
      </c>
      <c r="AJ213" s="165">
        <f>IF(J213="","",IF('5.手当・賞与配分・洗い替え方式'!$O$4=1,ROUNDUP((J213+$Q213)*$AM$4,-1),ROUNDUP(J213*$AM$4,-1)))</f>
        <v>805250</v>
      </c>
      <c r="AK213" s="154">
        <f>IF(K213="","",IF('5.手当・賞与配分・洗い替え方式'!$O$4=1,ROUNDUP((K213+$Q213)*$AM$4,-1),ROUNDUP(K213*$AM$4,-1)))</f>
        <v>799750</v>
      </c>
      <c r="AL213" s="154">
        <f>IF(L213="","",IF('5.手当・賞与配分・洗い替え方式'!$O$4=1,ROUNDUP((L213+$Q213)*$AM$4,-1),ROUNDUP(L213*$AM$4,-1)))</f>
        <v>794250</v>
      </c>
      <c r="AM213" s="154">
        <f>IF(M213="","",IF('5.手当・賞与配分・洗い替え方式'!$O$4=1,ROUNDUP((M213+$Q213)*$AM$4,-1),ROUNDUP(M213*$AM$4,-1)))</f>
        <v>788750</v>
      </c>
      <c r="AN213" s="166">
        <f>IF(N213="","",IF('5.手当・賞与配分・洗い替え方式'!$O$4=1,ROUNDUP((N213+$Q213)*$AM$4,-1),ROUNDUP(N213*$AM$4,-1)))</f>
        <v>783250</v>
      </c>
      <c r="AO213" s="369">
        <f t="shared" si="136"/>
        <v>5701170</v>
      </c>
      <c r="AP213" s="77">
        <f t="shared" si="137"/>
        <v>5662230</v>
      </c>
      <c r="AQ213" s="77">
        <f t="shared" si="120"/>
        <v>5623290</v>
      </c>
      <c r="AR213" s="77">
        <f t="shared" si="121"/>
        <v>5584350</v>
      </c>
      <c r="AS213" s="164">
        <f t="shared" si="122"/>
        <v>5545410</v>
      </c>
    </row>
    <row r="214" spans="5:45" ht="18" customHeight="1">
      <c r="E214" s="148" t="str">
        <f t="shared" si="123"/>
        <v>C-1</v>
      </c>
      <c r="F214" s="105">
        <f t="shared" si="110"/>
        <v>21</v>
      </c>
      <c r="G214" s="105">
        <f t="shared" si="111"/>
        <v>21</v>
      </c>
      <c r="H214" s="105" t="str">
        <f t="shared" si="112"/>
        <v>C-1-21</v>
      </c>
      <c r="I214" s="149">
        <v>42</v>
      </c>
      <c r="J214" s="157">
        <f t="shared" si="124"/>
        <v>326500</v>
      </c>
      <c r="K214" s="131">
        <f t="shared" si="125"/>
        <v>324300</v>
      </c>
      <c r="L214" s="131">
        <f>IF($E214="","",INDEX('3.サラリースケール'!$R$5:$BH$38,MATCH($E214,'3.サラリースケール'!$R$5:$R$38,0),MATCH($I214,'3.サラリースケール'!$R$5:$BH$5,0)))</f>
        <v>322100</v>
      </c>
      <c r="M214" s="131">
        <f t="shared" si="126"/>
        <v>319900</v>
      </c>
      <c r="N214" s="368">
        <f t="shared" si="127"/>
        <v>317700</v>
      </c>
      <c r="O214" s="157">
        <f t="shared" si="128"/>
        <v>4400</v>
      </c>
      <c r="P214" s="368">
        <f t="shared" si="113"/>
        <v>2200</v>
      </c>
      <c r="Q214" s="158">
        <f>IF($L214="","",VLOOKUP($E214,'6.モデル年俸表の作成'!$C$7:$F$48,4,0))</f>
        <v>0</v>
      </c>
      <c r="R214" s="159">
        <f>IF($E214="","",IF($G214="","",VLOOKUP($E214,'5.手当・賞与配分・洗い替え方式'!$C$7:$L$48,8,0)))</f>
        <v>0.1</v>
      </c>
      <c r="S214" s="160">
        <f t="shared" si="129"/>
        <v>32650</v>
      </c>
      <c r="T214" s="160">
        <f t="shared" si="130"/>
        <v>32430</v>
      </c>
      <c r="U214" s="160">
        <f t="shared" si="139"/>
        <v>32210</v>
      </c>
      <c r="V214" s="160">
        <f t="shared" si="132"/>
        <v>31990</v>
      </c>
      <c r="W214" s="160">
        <f t="shared" si="133"/>
        <v>31770</v>
      </c>
      <c r="X214" s="164">
        <f t="shared" si="114"/>
        <v>13</v>
      </c>
      <c r="Y214" s="162">
        <f t="shared" si="138"/>
        <v>359150</v>
      </c>
      <c r="Z214" s="161">
        <f t="shared" si="115"/>
        <v>356730</v>
      </c>
      <c r="AA214" s="161">
        <f t="shared" si="116"/>
        <v>354310</v>
      </c>
      <c r="AB214" s="161">
        <f t="shared" si="117"/>
        <v>351890</v>
      </c>
      <c r="AC214" s="163">
        <f t="shared" si="140"/>
        <v>349470</v>
      </c>
      <c r="AD214" s="158">
        <f t="shared" si="135"/>
        <v>4251720</v>
      </c>
      <c r="AE214" s="165">
        <f>IF(J214="","",IF('5.手当・賞与配分・洗い替え方式'!$O$4=1,ROUNDUP((J214+$Q214)*$AH$4,-1),ROUNDUP(J214*$AH$4,-1)))</f>
        <v>653000</v>
      </c>
      <c r="AF214" s="154">
        <f>IF(K214="","",IF('5.手当・賞与配分・洗い替え方式'!$O$4=1,ROUNDUP((K214+$Q214)*$AH$4,-1),ROUNDUP(K214*$AH$4,-1)))</f>
        <v>648600</v>
      </c>
      <c r="AG214" s="154">
        <f>IF(L214="","",IF('5.手当・賞与配分・洗い替え方式'!$O$4=1,ROUNDUP((L214+$Q214)*$AH$4,-1),ROUNDUP(L214*$AH$4,-1)))</f>
        <v>644200</v>
      </c>
      <c r="AH214" s="154">
        <f>IF(M214="","",IF('5.手当・賞与配分・洗い替え方式'!$O$4=1,ROUNDUP((M214+$Q214)*$AH$4,-1),ROUNDUP(M214*$AH$4,-1)))</f>
        <v>639800</v>
      </c>
      <c r="AI214" s="166">
        <f>IF(N214="","",IF('5.手当・賞与配分・洗い替え方式'!$O$4=1,ROUNDUP((N214+$Q214)*$AH$4,-1),ROUNDUP(N214*$AH$4,-1)))</f>
        <v>635400</v>
      </c>
      <c r="AJ214" s="165">
        <f>IF(J214="","",IF('5.手当・賞与配分・洗い替え方式'!$O$4=1,ROUNDUP((J214+$Q214)*$AM$4,-1),ROUNDUP(J214*$AM$4,-1)))</f>
        <v>816250</v>
      </c>
      <c r="AK214" s="154">
        <f>IF(K214="","",IF('5.手当・賞与配分・洗い替え方式'!$O$4=1,ROUNDUP((K214+$Q214)*$AM$4,-1),ROUNDUP(K214*$AM$4,-1)))</f>
        <v>810750</v>
      </c>
      <c r="AL214" s="154">
        <f>IF(L214="","",IF('5.手当・賞与配分・洗い替え方式'!$O$4=1,ROUNDUP((L214+$Q214)*$AM$4,-1),ROUNDUP(L214*$AM$4,-1)))</f>
        <v>805250</v>
      </c>
      <c r="AM214" s="154">
        <f>IF(M214="","",IF('5.手当・賞与配分・洗い替え方式'!$O$4=1,ROUNDUP((M214+$Q214)*$AM$4,-1),ROUNDUP(M214*$AM$4,-1)))</f>
        <v>799750</v>
      </c>
      <c r="AN214" s="166">
        <f>IF(N214="","",IF('5.手当・賞与配分・洗い替え方式'!$O$4=1,ROUNDUP((N214+$Q214)*$AM$4,-1),ROUNDUP(N214*$AM$4,-1)))</f>
        <v>794250</v>
      </c>
      <c r="AO214" s="369">
        <f t="shared" si="136"/>
        <v>5779050</v>
      </c>
      <c r="AP214" s="77">
        <f t="shared" si="137"/>
        <v>5740110</v>
      </c>
      <c r="AQ214" s="77">
        <f t="shared" si="120"/>
        <v>5701170</v>
      </c>
      <c r="AR214" s="77">
        <f t="shared" si="121"/>
        <v>5662230</v>
      </c>
      <c r="AS214" s="164">
        <f t="shared" si="122"/>
        <v>5623290</v>
      </c>
    </row>
    <row r="215" spans="5:45" ht="18" customHeight="1">
      <c r="E215" s="148" t="str">
        <f t="shared" si="123"/>
        <v>C-1</v>
      </c>
      <c r="F215" s="167">
        <f t="shared" si="110"/>
        <v>22</v>
      </c>
      <c r="G215" s="105">
        <f t="shared" si="111"/>
        <v>22</v>
      </c>
      <c r="H215" s="105" t="str">
        <f t="shared" si="112"/>
        <v>C-1-22</v>
      </c>
      <c r="I215" s="149">
        <v>43</v>
      </c>
      <c r="J215" s="157">
        <f t="shared" si="124"/>
        <v>326500</v>
      </c>
      <c r="K215" s="131">
        <f t="shared" si="125"/>
        <v>325400</v>
      </c>
      <c r="L215" s="131">
        <f>IF($E215="","",INDEX('3.サラリースケール'!$R$5:$BH$38,MATCH($E215,'3.サラリースケール'!$R$5:$R$38,0),MATCH($I215,'3.サラリースケール'!$R$5:$BH$5,0)))</f>
        <v>324300</v>
      </c>
      <c r="M215" s="131">
        <f t="shared" si="126"/>
        <v>323200</v>
      </c>
      <c r="N215" s="368">
        <f t="shared" si="127"/>
        <v>322100</v>
      </c>
      <c r="O215" s="157">
        <f t="shared" si="128"/>
        <v>2200</v>
      </c>
      <c r="P215" s="368">
        <f t="shared" si="113"/>
        <v>1100</v>
      </c>
      <c r="Q215" s="158">
        <f>IF($L215="","",VLOOKUP($E215,'6.モデル年俸表の作成'!$C$7:$F$48,4,0))</f>
        <v>0</v>
      </c>
      <c r="R215" s="159">
        <f>IF($E215="","",IF($G215="","",VLOOKUP($E215,'5.手当・賞与配分・洗い替え方式'!$C$7:$L$48,8,0)))</f>
        <v>0.1</v>
      </c>
      <c r="S215" s="160">
        <f t="shared" si="129"/>
        <v>32650</v>
      </c>
      <c r="T215" s="160">
        <f t="shared" si="130"/>
        <v>32540</v>
      </c>
      <c r="U215" s="160">
        <f t="shared" si="139"/>
        <v>32430</v>
      </c>
      <c r="V215" s="160">
        <f t="shared" si="132"/>
        <v>32320</v>
      </c>
      <c r="W215" s="160">
        <f t="shared" si="133"/>
        <v>32210</v>
      </c>
      <c r="X215" s="164">
        <f t="shared" si="114"/>
        <v>13</v>
      </c>
      <c r="Y215" s="162">
        <f t="shared" si="138"/>
        <v>359150</v>
      </c>
      <c r="Z215" s="161">
        <f t="shared" si="115"/>
        <v>357940</v>
      </c>
      <c r="AA215" s="161">
        <f t="shared" si="116"/>
        <v>356730</v>
      </c>
      <c r="AB215" s="161">
        <f t="shared" si="117"/>
        <v>355520</v>
      </c>
      <c r="AC215" s="163">
        <f t="shared" si="140"/>
        <v>354310</v>
      </c>
      <c r="AD215" s="158">
        <f t="shared" si="135"/>
        <v>4280760</v>
      </c>
      <c r="AE215" s="165">
        <f>IF(J215="","",IF('5.手当・賞与配分・洗い替え方式'!$O$4=1,ROUNDUP((J215+$Q215)*$AH$4,-1),ROUNDUP(J215*$AH$4,-1)))</f>
        <v>653000</v>
      </c>
      <c r="AF215" s="154">
        <f>IF(K215="","",IF('5.手当・賞与配分・洗い替え方式'!$O$4=1,ROUNDUP((K215+$Q215)*$AH$4,-1),ROUNDUP(K215*$AH$4,-1)))</f>
        <v>650800</v>
      </c>
      <c r="AG215" s="154">
        <f>IF(L215="","",IF('5.手当・賞与配分・洗い替え方式'!$O$4=1,ROUNDUP((L215+$Q215)*$AH$4,-1),ROUNDUP(L215*$AH$4,-1)))</f>
        <v>648600</v>
      </c>
      <c r="AH215" s="154">
        <f>IF(M215="","",IF('5.手当・賞与配分・洗い替え方式'!$O$4=1,ROUNDUP((M215+$Q215)*$AH$4,-1),ROUNDUP(M215*$AH$4,-1)))</f>
        <v>646400</v>
      </c>
      <c r="AI215" s="166">
        <f>IF(N215="","",IF('5.手当・賞与配分・洗い替え方式'!$O$4=1,ROUNDUP((N215+$Q215)*$AH$4,-1),ROUNDUP(N215*$AH$4,-1)))</f>
        <v>644200</v>
      </c>
      <c r="AJ215" s="165">
        <f>IF(J215="","",IF('5.手当・賞与配分・洗い替え方式'!$O$4=1,ROUNDUP((J215+$Q215)*$AM$4,-1),ROUNDUP(J215*$AM$4,-1)))</f>
        <v>816250</v>
      </c>
      <c r="AK215" s="154">
        <f>IF(K215="","",IF('5.手当・賞与配分・洗い替え方式'!$O$4=1,ROUNDUP((K215+$Q215)*$AM$4,-1),ROUNDUP(K215*$AM$4,-1)))</f>
        <v>813500</v>
      </c>
      <c r="AL215" s="154">
        <f>IF(L215="","",IF('5.手当・賞与配分・洗い替え方式'!$O$4=1,ROUNDUP((L215+$Q215)*$AM$4,-1),ROUNDUP(L215*$AM$4,-1)))</f>
        <v>810750</v>
      </c>
      <c r="AM215" s="154">
        <f>IF(M215="","",IF('5.手当・賞与配分・洗い替え方式'!$O$4=1,ROUNDUP((M215+$Q215)*$AM$4,-1),ROUNDUP(M215*$AM$4,-1)))</f>
        <v>808000</v>
      </c>
      <c r="AN215" s="166">
        <f>IF(N215="","",IF('5.手当・賞与配分・洗い替え方式'!$O$4=1,ROUNDUP((N215+$Q215)*$AM$4,-1),ROUNDUP(N215*$AM$4,-1)))</f>
        <v>805250</v>
      </c>
      <c r="AO215" s="369">
        <f t="shared" si="136"/>
        <v>5779050</v>
      </c>
      <c r="AP215" s="77">
        <f t="shared" si="137"/>
        <v>5759580</v>
      </c>
      <c r="AQ215" s="77">
        <f t="shared" si="120"/>
        <v>5740110</v>
      </c>
      <c r="AR215" s="77">
        <f t="shared" si="121"/>
        <v>5720640</v>
      </c>
      <c r="AS215" s="164">
        <f t="shared" si="122"/>
        <v>5701170</v>
      </c>
    </row>
    <row r="216" spans="5:45" ht="18" customHeight="1">
      <c r="E216" s="148" t="str">
        <f t="shared" si="123"/>
        <v>C-1</v>
      </c>
      <c r="F216" s="167">
        <f t="shared" si="110"/>
        <v>23</v>
      </c>
      <c r="G216" s="105">
        <f t="shared" si="111"/>
        <v>23</v>
      </c>
      <c r="H216" s="105" t="str">
        <f t="shared" si="112"/>
        <v>C-1-23</v>
      </c>
      <c r="I216" s="149">
        <v>44</v>
      </c>
      <c r="J216" s="157">
        <f t="shared" si="124"/>
        <v>328700</v>
      </c>
      <c r="K216" s="131">
        <f t="shared" si="125"/>
        <v>327600</v>
      </c>
      <c r="L216" s="131">
        <f>IF($E216="","",INDEX('3.サラリースケール'!$R$5:$BH$38,MATCH($E216,'3.サラリースケール'!$R$5:$R$38,0),MATCH($I216,'3.サラリースケール'!$R$5:$BH$5,0)))</f>
        <v>326500</v>
      </c>
      <c r="M216" s="131">
        <f t="shared" si="126"/>
        <v>325400</v>
      </c>
      <c r="N216" s="368">
        <f t="shared" si="127"/>
        <v>324300</v>
      </c>
      <c r="O216" s="157">
        <f t="shared" si="128"/>
        <v>2200</v>
      </c>
      <c r="P216" s="368">
        <f t="shared" si="113"/>
        <v>1100</v>
      </c>
      <c r="Q216" s="158">
        <f>IF($L216="","",VLOOKUP($E216,'6.モデル年俸表の作成'!$C$7:$F$48,4,0))</f>
        <v>0</v>
      </c>
      <c r="R216" s="159">
        <f>IF($E216="","",IF($G216="","",VLOOKUP($E216,'5.手当・賞与配分・洗い替え方式'!$C$7:$L$48,8,0)))</f>
        <v>0.1</v>
      </c>
      <c r="S216" s="160">
        <f t="shared" si="129"/>
        <v>32870</v>
      </c>
      <c r="T216" s="160">
        <f t="shared" si="130"/>
        <v>32760</v>
      </c>
      <c r="U216" s="160">
        <f t="shared" si="139"/>
        <v>32650</v>
      </c>
      <c r="V216" s="160">
        <f t="shared" si="132"/>
        <v>32540</v>
      </c>
      <c r="W216" s="160">
        <f t="shared" si="133"/>
        <v>32430</v>
      </c>
      <c r="X216" s="164">
        <f t="shared" si="114"/>
        <v>13</v>
      </c>
      <c r="Y216" s="162">
        <f t="shared" si="138"/>
        <v>361570</v>
      </c>
      <c r="Z216" s="161">
        <f t="shared" si="115"/>
        <v>360360</v>
      </c>
      <c r="AA216" s="161">
        <f t="shared" si="116"/>
        <v>359150</v>
      </c>
      <c r="AB216" s="161">
        <f t="shared" si="117"/>
        <v>357940</v>
      </c>
      <c r="AC216" s="163">
        <f t="shared" si="140"/>
        <v>356730</v>
      </c>
      <c r="AD216" s="158">
        <f t="shared" si="135"/>
        <v>4309800</v>
      </c>
      <c r="AE216" s="165">
        <f>IF(J216="","",IF('5.手当・賞与配分・洗い替え方式'!$O$4=1,ROUNDUP((J216+$Q216)*$AH$4,-1),ROUNDUP(J216*$AH$4,-1)))</f>
        <v>657400</v>
      </c>
      <c r="AF216" s="154">
        <f>IF(K216="","",IF('5.手当・賞与配分・洗い替え方式'!$O$4=1,ROUNDUP((K216+$Q216)*$AH$4,-1),ROUNDUP(K216*$AH$4,-1)))</f>
        <v>655200</v>
      </c>
      <c r="AG216" s="154">
        <f>IF(L216="","",IF('5.手当・賞与配分・洗い替え方式'!$O$4=1,ROUNDUP((L216+$Q216)*$AH$4,-1),ROUNDUP(L216*$AH$4,-1)))</f>
        <v>653000</v>
      </c>
      <c r="AH216" s="154">
        <f>IF(M216="","",IF('5.手当・賞与配分・洗い替え方式'!$O$4=1,ROUNDUP((M216+$Q216)*$AH$4,-1),ROUNDUP(M216*$AH$4,-1)))</f>
        <v>650800</v>
      </c>
      <c r="AI216" s="166">
        <f>IF(N216="","",IF('5.手当・賞与配分・洗い替え方式'!$O$4=1,ROUNDUP((N216+$Q216)*$AH$4,-1),ROUNDUP(N216*$AH$4,-1)))</f>
        <v>648600</v>
      </c>
      <c r="AJ216" s="165">
        <f>IF(J216="","",IF('5.手当・賞与配分・洗い替え方式'!$O$4=1,ROUNDUP((J216+$Q216)*$AM$4,-1),ROUNDUP(J216*$AM$4,-1)))</f>
        <v>821750</v>
      </c>
      <c r="AK216" s="154">
        <f>IF(K216="","",IF('5.手当・賞与配分・洗い替え方式'!$O$4=1,ROUNDUP((K216+$Q216)*$AM$4,-1),ROUNDUP(K216*$AM$4,-1)))</f>
        <v>819000</v>
      </c>
      <c r="AL216" s="154">
        <f>IF(L216="","",IF('5.手当・賞与配分・洗い替え方式'!$O$4=1,ROUNDUP((L216+$Q216)*$AM$4,-1),ROUNDUP(L216*$AM$4,-1)))</f>
        <v>816250</v>
      </c>
      <c r="AM216" s="154">
        <f>IF(M216="","",IF('5.手当・賞与配分・洗い替え方式'!$O$4=1,ROUNDUP((M216+$Q216)*$AM$4,-1),ROUNDUP(M216*$AM$4,-1)))</f>
        <v>813500</v>
      </c>
      <c r="AN216" s="166">
        <f>IF(N216="","",IF('5.手当・賞与配分・洗い替え方式'!$O$4=1,ROUNDUP((N216+$Q216)*$AM$4,-1),ROUNDUP(N216*$AM$4,-1)))</f>
        <v>810750</v>
      </c>
      <c r="AO216" s="369">
        <f t="shared" si="136"/>
        <v>5817990</v>
      </c>
      <c r="AP216" s="77">
        <f t="shared" si="137"/>
        <v>5798520</v>
      </c>
      <c r="AQ216" s="77">
        <f t="shared" si="120"/>
        <v>5779050</v>
      </c>
      <c r="AR216" s="77">
        <f t="shared" si="121"/>
        <v>5759580</v>
      </c>
      <c r="AS216" s="164">
        <f t="shared" si="122"/>
        <v>5740110</v>
      </c>
    </row>
    <row r="217" spans="5:45" ht="18" customHeight="1">
      <c r="E217" s="148" t="str">
        <f t="shared" si="123"/>
        <v>C-1</v>
      </c>
      <c r="F217" s="167">
        <f t="shared" si="110"/>
        <v>24</v>
      </c>
      <c r="G217" s="105">
        <f t="shared" si="111"/>
        <v>24</v>
      </c>
      <c r="H217" s="105" t="str">
        <f t="shared" si="112"/>
        <v>C-1-24</v>
      </c>
      <c r="I217" s="149">
        <v>45</v>
      </c>
      <c r="J217" s="157">
        <f t="shared" si="124"/>
        <v>330900</v>
      </c>
      <c r="K217" s="131">
        <f t="shared" si="125"/>
        <v>329800</v>
      </c>
      <c r="L217" s="131">
        <f>IF($E217="","",INDEX('3.サラリースケール'!$R$5:$BH$38,MATCH($E217,'3.サラリースケール'!$R$5:$R$38,0),MATCH($I217,'3.サラリースケール'!$R$5:$BH$5,0)))</f>
        <v>328700</v>
      </c>
      <c r="M217" s="131">
        <f t="shared" si="126"/>
        <v>327600</v>
      </c>
      <c r="N217" s="368">
        <f t="shared" si="127"/>
        <v>326500</v>
      </c>
      <c r="O217" s="157">
        <f t="shared" si="128"/>
        <v>2200</v>
      </c>
      <c r="P217" s="368">
        <f t="shared" si="113"/>
        <v>1100</v>
      </c>
      <c r="Q217" s="158">
        <f>IF($L217="","",VLOOKUP($E217,'6.モデル年俸表の作成'!$C$7:$F$48,4,0))</f>
        <v>0</v>
      </c>
      <c r="R217" s="159">
        <f>IF($E217="","",IF($G217="","",VLOOKUP($E217,'5.手当・賞与配分・洗い替え方式'!$C$7:$L$48,8,0)))</f>
        <v>0.1</v>
      </c>
      <c r="S217" s="160">
        <f t="shared" si="129"/>
        <v>33090</v>
      </c>
      <c r="T217" s="160">
        <f t="shared" si="130"/>
        <v>32980</v>
      </c>
      <c r="U217" s="160">
        <f t="shared" si="139"/>
        <v>32870</v>
      </c>
      <c r="V217" s="160">
        <f t="shared" si="132"/>
        <v>32760</v>
      </c>
      <c r="W217" s="160">
        <f t="shared" si="133"/>
        <v>32650</v>
      </c>
      <c r="X217" s="164">
        <f t="shared" si="114"/>
        <v>13</v>
      </c>
      <c r="Y217" s="162">
        <f t="shared" si="138"/>
        <v>363990</v>
      </c>
      <c r="Z217" s="161">
        <f t="shared" si="115"/>
        <v>362780</v>
      </c>
      <c r="AA217" s="161">
        <f t="shared" si="116"/>
        <v>361570</v>
      </c>
      <c r="AB217" s="161">
        <f t="shared" si="117"/>
        <v>360360</v>
      </c>
      <c r="AC217" s="163">
        <f t="shared" si="140"/>
        <v>359150</v>
      </c>
      <c r="AD217" s="158">
        <f t="shared" si="135"/>
        <v>4338840</v>
      </c>
      <c r="AE217" s="165">
        <f>IF(J217="","",IF('5.手当・賞与配分・洗い替え方式'!$O$4=1,ROUNDUP((J217+$Q217)*$AH$4,-1),ROUNDUP(J217*$AH$4,-1)))</f>
        <v>661800</v>
      </c>
      <c r="AF217" s="154">
        <f>IF(K217="","",IF('5.手当・賞与配分・洗い替え方式'!$O$4=1,ROUNDUP((K217+$Q217)*$AH$4,-1),ROUNDUP(K217*$AH$4,-1)))</f>
        <v>659600</v>
      </c>
      <c r="AG217" s="154">
        <f>IF(L217="","",IF('5.手当・賞与配分・洗い替え方式'!$O$4=1,ROUNDUP((L217+$Q217)*$AH$4,-1),ROUNDUP(L217*$AH$4,-1)))</f>
        <v>657400</v>
      </c>
      <c r="AH217" s="154">
        <f>IF(M217="","",IF('5.手当・賞与配分・洗い替え方式'!$O$4=1,ROUNDUP((M217+$Q217)*$AH$4,-1),ROUNDUP(M217*$AH$4,-1)))</f>
        <v>655200</v>
      </c>
      <c r="AI217" s="166">
        <f>IF(N217="","",IF('5.手当・賞与配分・洗い替え方式'!$O$4=1,ROUNDUP((N217+$Q217)*$AH$4,-1),ROUNDUP(N217*$AH$4,-1)))</f>
        <v>653000</v>
      </c>
      <c r="AJ217" s="165">
        <f>IF(J217="","",IF('5.手当・賞与配分・洗い替え方式'!$O$4=1,ROUNDUP((J217+$Q217)*$AM$4,-1),ROUNDUP(J217*$AM$4,-1)))</f>
        <v>827250</v>
      </c>
      <c r="AK217" s="154">
        <f>IF(K217="","",IF('5.手当・賞与配分・洗い替え方式'!$O$4=1,ROUNDUP((K217+$Q217)*$AM$4,-1),ROUNDUP(K217*$AM$4,-1)))</f>
        <v>824500</v>
      </c>
      <c r="AL217" s="154">
        <f>IF(L217="","",IF('5.手当・賞与配分・洗い替え方式'!$O$4=1,ROUNDUP((L217+$Q217)*$AM$4,-1),ROUNDUP(L217*$AM$4,-1)))</f>
        <v>821750</v>
      </c>
      <c r="AM217" s="154">
        <f>IF(M217="","",IF('5.手当・賞与配分・洗い替え方式'!$O$4=1,ROUNDUP((M217+$Q217)*$AM$4,-1),ROUNDUP(M217*$AM$4,-1)))</f>
        <v>819000</v>
      </c>
      <c r="AN217" s="166">
        <f>IF(N217="","",IF('5.手当・賞与配分・洗い替え方式'!$O$4=1,ROUNDUP((N217+$Q217)*$AM$4,-1),ROUNDUP(N217*$AM$4,-1)))</f>
        <v>816250</v>
      </c>
      <c r="AO217" s="369">
        <f t="shared" si="136"/>
        <v>5856930</v>
      </c>
      <c r="AP217" s="77">
        <f t="shared" si="137"/>
        <v>5837460</v>
      </c>
      <c r="AQ217" s="77">
        <f t="shared" si="120"/>
        <v>5817990</v>
      </c>
      <c r="AR217" s="77">
        <f t="shared" si="121"/>
        <v>5798520</v>
      </c>
      <c r="AS217" s="164">
        <f t="shared" si="122"/>
        <v>5779050</v>
      </c>
    </row>
    <row r="218" spans="5:45" ht="18" customHeight="1">
      <c r="E218" s="148" t="str">
        <f t="shared" si="123"/>
        <v>C-1</v>
      </c>
      <c r="F218" s="167">
        <f t="shared" si="110"/>
        <v>25</v>
      </c>
      <c r="G218" s="105">
        <f t="shared" si="111"/>
        <v>25</v>
      </c>
      <c r="H218" s="105" t="str">
        <f t="shared" si="112"/>
        <v>C-1-25</v>
      </c>
      <c r="I218" s="149">
        <v>46</v>
      </c>
      <c r="J218" s="157">
        <f t="shared" si="124"/>
        <v>333100</v>
      </c>
      <c r="K218" s="131">
        <f t="shared" si="125"/>
        <v>332000</v>
      </c>
      <c r="L218" s="131">
        <f>IF($E218="","",INDEX('3.サラリースケール'!$R$5:$BH$38,MATCH($E218,'3.サラリースケール'!$R$5:$R$38,0),MATCH($I218,'3.サラリースケール'!$R$5:$BH$5,0)))</f>
        <v>330900</v>
      </c>
      <c r="M218" s="131">
        <f t="shared" si="126"/>
        <v>329800</v>
      </c>
      <c r="N218" s="368">
        <f t="shared" si="127"/>
        <v>328700</v>
      </c>
      <c r="O218" s="157">
        <f t="shared" si="128"/>
        <v>2200</v>
      </c>
      <c r="P218" s="368">
        <f t="shared" si="113"/>
        <v>1100</v>
      </c>
      <c r="Q218" s="158">
        <f>IF($L218="","",VLOOKUP($E218,'6.モデル年俸表の作成'!$C$7:$F$48,4,0))</f>
        <v>0</v>
      </c>
      <c r="R218" s="159">
        <f>IF($E218="","",IF($G218="","",VLOOKUP($E218,'5.手当・賞与配分・洗い替え方式'!$C$7:$L$48,8,0)))</f>
        <v>0.1</v>
      </c>
      <c r="S218" s="160">
        <f t="shared" si="129"/>
        <v>33310</v>
      </c>
      <c r="T218" s="160">
        <f t="shared" si="130"/>
        <v>33200</v>
      </c>
      <c r="U218" s="160">
        <f t="shared" si="139"/>
        <v>33090</v>
      </c>
      <c r="V218" s="160">
        <f t="shared" si="132"/>
        <v>32980</v>
      </c>
      <c r="W218" s="160">
        <f t="shared" si="133"/>
        <v>32870</v>
      </c>
      <c r="X218" s="164">
        <f t="shared" si="114"/>
        <v>13</v>
      </c>
      <c r="Y218" s="162">
        <f t="shared" si="138"/>
        <v>366410</v>
      </c>
      <c r="Z218" s="161">
        <f t="shared" si="115"/>
        <v>365200</v>
      </c>
      <c r="AA218" s="161">
        <f t="shared" si="116"/>
        <v>363990</v>
      </c>
      <c r="AB218" s="161">
        <f t="shared" si="117"/>
        <v>362780</v>
      </c>
      <c r="AC218" s="163">
        <f t="shared" si="140"/>
        <v>361570</v>
      </c>
      <c r="AD218" s="158">
        <f t="shared" si="135"/>
        <v>4367880</v>
      </c>
      <c r="AE218" s="165">
        <f>IF(J218="","",IF('5.手当・賞与配分・洗い替え方式'!$O$4=1,ROUNDUP((J218+$Q218)*$AH$4,-1),ROUNDUP(J218*$AH$4,-1)))</f>
        <v>666200</v>
      </c>
      <c r="AF218" s="154">
        <f>IF(K218="","",IF('5.手当・賞与配分・洗い替え方式'!$O$4=1,ROUNDUP((K218+$Q218)*$AH$4,-1),ROUNDUP(K218*$AH$4,-1)))</f>
        <v>664000</v>
      </c>
      <c r="AG218" s="154">
        <f>IF(L218="","",IF('5.手当・賞与配分・洗い替え方式'!$O$4=1,ROUNDUP((L218+$Q218)*$AH$4,-1),ROUNDUP(L218*$AH$4,-1)))</f>
        <v>661800</v>
      </c>
      <c r="AH218" s="154">
        <f>IF(M218="","",IF('5.手当・賞与配分・洗い替え方式'!$O$4=1,ROUNDUP((M218+$Q218)*$AH$4,-1),ROUNDUP(M218*$AH$4,-1)))</f>
        <v>659600</v>
      </c>
      <c r="AI218" s="166">
        <f>IF(N218="","",IF('5.手当・賞与配分・洗い替え方式'!$O$4=1,ROUNDUP((N218+$Q218)*$AH$4,-1),ROUNDUP(N218*$AH$4,-1)))</f>
        <v>657400</v>
      </c>
      <c r="AJ218" s="165">
        <f>IF(J218="","",IF('5.手当・賞与配分・洗い替え方式'!$O$4=1,ROUNDUP((J218+$Q218)*$AM$4,-1),ROUNDUP(J218*$AM$4,-1)))</f>
        <v>832750</v>
      </c>
      <c r="AK218" s="154">
        <f>IF(K218="","",IF('5.手当・賞与配分・洗い替え方式'!$O$4=1,ROUNDUP((K218+$Q218)*$AM$4,-1),ROUNDUP(K218*$AM$4,-1)))</f>
        <v>830000</v>
      </c>
      <c r="AL218" s="154">
        <f>IF(L218="","",IF('5.手当・賞与配分・洗い替え方式'!$O$4=1,ROUNDUP((L218+$Q218)*$AM$4,-1),ROUNDUP(L218*$AM$4,-1)))</f>
        <v>827250</v>
      </c>
      <c r="AM218" s="154">
        <f>IF(M218="","",IF('5.手当・賞与配分・洗い替え方式'!$O$4=1,ROUNDUP((M218+$Q218)*$AM$4,-1),ROUNDUP(M218*$AM$4,-1)))</f>
        <v>824500</v>
      </c>
      <c r="AN218" s="166">
        <f>IF(N218="","",IF('5.手当・賞与配分・洗い替え方式'!$O$4=1,ROUNDUP((N218+$Q218)*$AM$4,-1),ROUNDUP(N218*$AM$4,-1)))</f>
        <v>821750</v>
      </c>
      <c r="AO218" s="369">
        <f t="shared" si="136"/>
        <v>5895870</v>
      </c>
      <c r="AP218" s="77">
        <f t="shared" si="137"/>
        <v>5876400</v>
      </c>
      <c r="AQ218" s="77">
        <f t="shared" si="120"/>
        <v>5856930</v>
      </c>
      <c r="AR218" s="77">
        <f t="shared" si="121"/>
        <v>5837460</v>
      </c>
      <c r="AS218" s="164">
        <f t="shared" si="122"/>
        <v>5817990</v>
      </c>
    </row>
    <row r="219" spans="5:45" ht="18" customHeight="1">
      <c r="E219" s="148" t="str">
        <f t="shared" si="123"/>
        <v>C-1</v>
      </c>
      <c r="F219" s="167">
        <f t="shared" si="110"/>
        <v>26</v>
      </c>
      <c r="G219" s="105">
        <f t="shared" si="111"/>
        <v>26</v>
      </c>
      <c r="H219" s="105" t="str">
        <f t="shared" si="112"/>
        <v>C-1-26</v>
      </c>
      <c r="I219" s="149">
        <v>47</v>
      </c>
      <c r="J219" s="157">
        <f t="shared" si="124"/>
        <v>335300</v>
      </c>
      <c r="K219" s="131">
        <f t="shared" si="125"/>
        <v>334200</v>
      </c>
      <c r="L219" s="131">
        <f>IF($E219="","",INDEX('3.サラリースケール'!$R$5:$BH$38,MATCH($E219,'3.サラリースケール'!$R$5:$R$38,0),MATCH($I219,'3.サラリースケール'!$R$5:$BH$5,0)))</f>
        <v>333100</v>
      </c>
      <c r="M219" s="131">
        <f t="shared" si="126"/>
        <v>332000</v>
      </c>
      <c r="N219" s="368">
        <f t="shared" si="127"/>
        <v>330900</v>
      </c>
      <c r="O219" s="157">
        <f t="shared" si="128"/>
        <v>2200</v>
      </c>
      <c r="P219" s="368">
        <f t="shared" si="113"/>
        <v>1100</v>
      </c>
      <c r="Q219" s="158">
        <f>IF($L219="","",VLOOKUP($E219,'6.モデル年俸表の作成'!$C$7:$F$48,4,0))</f>
        <v>0</v>
      </c>
      <c r="R219" s="159">
        <f>IF($E219="","",IF($G219="","",VLOOKUP($E219,'5.手当・賞与配分・洗い替え方式'!$C$7:$L$48,8,0)))</f>
        <v>0.1</v>
      </c>
      <c r="S219" s="160">
        <f t="shared" si="129"/>
        <v>33530</v>
      </c>
      <c r="T219" s="160">
        <f t="shared" si="130"/>
        <v>33420</v>
      </c>
      <c r="U219" s="160">
        <f t="shared" si="139"/>
        <v>33310</v>
      </c>
      <c r="V219" s="160">
        <f t="shared" si="132"/>
        <v>33200</v>
      </c>
      <c r="W219" s="160">
        <f t="shared" si="133"/>
        <v>33090</v>
      </c>
      <c r="X219" s="164">
        <f t="shared" si="114"/>
        <v>13</v>
      </c>
      <c r="Y219" s="162">
        <f t="shared" si="138"/>
        <v>368830</v>
      </c>
      <c r="Z219" s="161">
        <f t="shared" si="115"/>
        <v>367620</v>
      </c>
      <c r="AA219" s="161">
        <f t="shared" si="116"/>
        <v>366410</v>
      </c>
      <c r="AB219" s="161">
        <f t="shared" si="117"/>
        <v>365200</v>
      </c>
      <c r="AC219" s="163">
        <f t="shared" si="140"/>
        <v>363990</v>
      </c>
      <c r="AD219" s="158">
        <f t="shared" si="135"/>
        <v>4396920</v>
      </c>
      <c r="AE219" s="165">
        <f>IF(J219="","",IF('5.手当・賞与配分・洗い替え方式'!$O$4=1,ROUNDUP((J219+$Q219)*$AH$4,-1),ROUNDUP(J219*$AH$4,-1)))</f>
        <v>670600</v>
      </c>
      <c r="AF219" s="154">
        <f>IF(K219="","",IF('5.手当・賞与配分・洗い替え方式'!$O$4=1,ROUNDUP((K219+$Q219)*$AH$4,-1),ROUNDUP(K219*$AH$4,-1)))</f>
        <v>668400</v>
      </c>
      <c r="AG219" s="154">
        <f>IF(L219="","",IF('5.手当・賞与配分・洗い替え方式'!$O$4=1,ROUNDUP((L219+$Q219)*$AH$4,-1),ROUNDUP(L219*$AH$4,-1)))</f>
        <v>666200</v>
      </c>
      <c r="AH219" s="154">
        <f>IF(M219="","",IF('5.手当・賞与配分・洗い替え方式'!$O$4=1,ROUNDUP((M219+$Q219)*$AH$4,-1),ROUNDUP(M219*$AH$4,-1)))</f>
        <v>664000</v>
      </c>
      <c r="AI219" s="166">
        <f>IF(N219="","",IF('5.手当・賞与配分・洗い替え方式'!$O$4=1,ROUNDUP((N219+$Q219)*$AH$4,-1),ROUNDUP(N219*$AH$4,-1)))</f>
        <v>661800</v>
      </c>
      <c r="AJ219" s="165">
        <f>IF(J219="","",IF('5.手当・賞与配分・洗い替え方式'!$O$4=1,ROUNDUP((J219+$Q219)*$AM$4,-1),ROUNDUP(J219*$AM$4,-1)))</f>
        <v>838250</v>
      </c>
      <c r="AK219" s="154">
        <f>IF(K219="","",IF('5.手当・賞与配分・洗い替え方式'!$O$4=1,ROUNDUP((K219+$Q219)*$AM$4,-1),ROUNDUP(K219*$AM$4,-1)))</f>
        <v>835500</v>
      </c>
      <c r="AL219" s="154">
        <f>IF(L219="","",IF('5.手当・賞与配分・洗い替え方式'!$O$4=1,ROUNDUP((L219+$Q219)*$AM$4,-1),ROUNDUP(L219*$AM$4,-1)))</f>
        <v>832750</v>
      </c>
      <c r="AM219" s="154">
        <f>IF(M219="","",IF('5.手当・賞与配分・洗い替え方式'!$O$4=1,ROUNDUP((M219+$Q219)*$AM$4,-1),ROUNDUP(M219*$AM$4,-1)))</f>
        <v>830000</v>
      </c>
      <c r="AN219" s="166">
        <f>IF(N219="","",IF('5.手当・賞与配分・洗い替え方式'!$O$4=1,ROUNDUP((N219+$Q219)*$AM$4,-1),ROUNDUP(N219*$AM$4,-1)))</f>
        <v>827250</v>
      </c>
      <c r="AO219" s="369">
        <f t="shared" si="136"/>
        <v>5934810</v>
      </c>
      <c r="AP219" s="77">
        <f t="shared" si="137"/>
        <v>5915340</v>
      </c>
      <c r="AQ219" s="77">
        <f t="shared" si="120"/>
        <v>5895870</v>
      </c>
      <c r="AR219" s="77">
        <f t="shared" si="121"/>
        <v>5876400</v>
      </c>
      <c r="AS219" s="164">
        <f t="shared" si="122"/>
        <v>5856930</v>
      </c>
    </row>
    <row r="220" spans="5:45" ht="18" customHeight="1">
      <c r="E220" s="148" t="str">
        <f t="shared" si="123"/>
        <v>C-1</v>
      </c>
      <c r="F220" s="167">
        <f t="shared" si="110"/>
        <v>27</v>
      </c>
      <c r="G220" s="105">
        <f t="shared" si="111"/>
        <v>27</v>
      </c>
      <c r="H220" s="105" t="str">
        <f t="shared" si="112"/>
        <v>C-1-27</v>
      </c>
      <c r="I220" s="149">
        <v>48</v>
      </c>
      <c r="J220" s="157">
        <f t="shared" si="124"/>
        <v>337500</v>
      </c>
      <c r="K220" s="131">
        <f t="shared" si="125"/>
        <v>336400</v>
      </c>
      <c r="L220" s="131">
        <f>IF($E220="","",INDEX('3.サラリースケール'!$R$5:$BH$38,MATCH($E220,'3.サラリースケール'!$R$5:$R$38,0),MATCH($I220,'3.サラリースケール'!$R$5:$BH$5,0)))</f>
        <v>335300</v>
      </c>
      <c r="M220" s="131">
        <f t="shared" si="126"/>
        <v>334200</v>
      </c>
      <c r="N220" s="368">
        <f t="shared" si="127"/>
        <v>333100</v>
      </c>
      <c r="O220" s="157">
        <f t="shared" si="128"/>
        <v>2200</v>
      </c>
      <c r="P220" s="368">
        <f t="shared" si="113"/>
        <v>1100</v>
      </c>
      <c r="Q220" s="158">
        <f>IF($L220="","",VLOOKUP($E220,'6.モデル年俸表の作成'!$C$7:$F$48,4,0))</f>
        <v>0</v>
      </c>
      <c r="R220" s="159">
        <f>IF($E220="","",IF($G220="","",VLOOKUP($E220,'5.手当・賞与配分・洗い替え方式'!$C$7:$L$48,8,0)))</f>
        <v>0.1</v>
      </c>
      <c r="S220" s="160">
        <f t="shared" si="129"/>
        <v>33750</v>
      </c>
      <c r="T220" s="160">
        <f t="shared" si="130"/>
        <v>33640</v>
      </c>
      <c r="U220" s="160">
        <f t="shared" si="139"/>
        <v>33530</v>
      </c>
      <c r="V220" s="160">
        <f t="shared" si="132"/>
        <v>33420</v>
      </c>
      <c r="W220" s="160">
        <f t="shared" si="133"/>
        <v>33310</v>
      </c>
      <c r="X220" s="164">
        <f t="shared" si="114"/>
        <v>13</v>
      </c>
      <c r="Y220" s="162">
        <f t="shared" si="138"/>
        <v>371250</v>
      </c>
      <c r="Z220" s="161">
        <f t="shared" si="115"/>
        <v>370040</v>
      </c>
      <c r="AA220" s="161">
        <f t="shared" si="116"/>
        <v>368830</v>
      </c>
      <c r="AB220" s="161">
        <f t="shared" si="117"/>
        <v>367620</v>
      </c>
      <c r="AC220" s="163">
        <f t="shared" si="140"/>
        <v>366410</v>
      </c>
      <c r="AD220" s="158">
        <f t="shared" si="135"/>
        <v>4425960</v>
      </c>
      <c r="AE220" s="165">
        <f>IF(J220="","",IF('5.手当・賞与配分・洗い替え方式'!$O$4=1,ROUNDUP((J220+$Q220)*$AH$4,-1),ROUNDUP(J220*$AH$4,-1)))</f>
        <v>675000</v>
      </c>
      <c r="AF220" s="154">
        <f>IF(K220="","",IF('5.手当・賞与配分・洗い替え方式'!$O$4=1,ROUNDUP((K220+$Q220)*$AH$4,-1),ROUNDUP(K220*$AH$4,-1)))</f>
        <v>672800</v>
      </c>
      <c r="AG220" s="154">
        <f>IF(L220="","",IF('5.手当・賞与配分・洗い替え方式'!$O$4=1,ROUNDUP((L220+$Q220)*$AH$4,-1),ROUNDUP(L220*$AH$4,-1)))</f>
        <v>670600</v>
      </c>
      <c r="AH220" s="154">
        <f>IF(M220="","",IF('5.手当・賞与配分・洗い替え方式'!$O$4=1,ROUNDUP((M220+$Q220)*$AH$4,-1),ROUNDUP(M220*$AH$4,-1)))</f>
        <v>668400</v>
      </c>
      <c r="AI220" s="166">
        <f>IF(N220="","",IF('5.手当・賞与配分・洗い替え方式'!$O$4=1,ROUNDUP((N220+$Q220)*$AH$4,-1),ROUNDUP(N220*$AH$4,-1)))</f>
        <v>666200</v>
      </c>
      <c r="AJ220" s="165">
        <f>IF(J220="","",IF('5.手当・賞与配分・洗い替え方式'!$O$4=1,ROUNDUP((J220+$Q220)*$AM$4,-1),ROUNDUP(J220*$AM$4,-1)))</f>
        <v>843750</v>
      </c>
      <c r="AK220" s="154">
        <f>IF(K220="","",IF('5.手当・賞与配分・洗い替え方式'!$O$4=1,ROUNDUP((K220+$Q220)*$AM$4,-1),ROUNDUP(K220*$AM$4,-1)))</f>
        <v>841000</v>
      </c>
      <c r="AL220" s="154">
        <f>IF(L220="","",IF('5.手当・賞与配分・洗い替え方式'!$O$4=1,ROUNDUP((L220+$Q220)*$AM$4,-1),ROUNDUP(L220*$AM$4,-1)))</f>
        <v>838250</v>
      </c>
      <c r="AM220" s="154">
        <f>IF(M220="","",IF('5.手当・賞与配分・洗い替え方式'!$O$4=1,ROUNDUP((M220+$Q220)*$AM$4,-1),ROUNDUP(M220*$AM$4,-1)))</f>
        <v>835500</v>
      </c>
      <c r="AN220" s="166">
        <f>IF(N220="","",IF('5.手当・賞与配分・洗い替え方式'!$O$4=1,ROUNDUP((N220+$Q220)*$AM$4,-1),ROUNDUP(N220*$AM$4,-1)))</f>
        <v>832750</v>
      </c>
      <c r="AO220" s="369">
        <f t="shared" si="136"/>
        <v>5973750</v>
      </c>
      <c r="AP220" s="77">
        <f t="shared" si="137"/>
        <v>5954280</v>
      </c>
      <c r="AQ220" s="77">
        <f t="shared" si="120"/>
        <v>5934810</v>
      </c>
      <c r="AR220" s="77">
        <f t="shared" si="121"/>
        <v>5915340</v>
      </c>
      <c r="AS220" s="164">
        <f t="shared" si="122"/>
        <v>5895870</v>
      </c>
    </row>
    <row r="221" spans="5:45" ht="18" customHeight="1">
      <c r="E221" s="148" t="str">
        <f t="shared" si="123"/>
        <v>C-1</v>
      </c>
      <c r="F221" s="167">
        <f t="shared" si="110"/>
        <v>28</v>
      </c>
      <c r="G221" s="105">
        <f t="shared" si="111"/>
        <v>28</v>
      </c>
      <c r="H221" s="105" t="str">
        <f t="shared" si="112"/>
        <v>C-1-28</v>
      </c>
      <c r="I221" s="149">
        <v>49</v>
      </c>
      <c r="J221" s="157">
        <f t="shared" si="124"/>
        <v>339700</v>
      </c>
      <c r="K221" s="131">
        <f t="shared" si="125"/>
        <v>338600</v>
      </c>
      <c r="L221" s="131">
        <f>IF($E221="","",INDEX('3.サラリースケール'!$R$5:$BH$38,MATCH($E221,'3.サラリースケール'!$R$5:$R$38,0),MATCH($I221,'3.サラリースケール'!$R$5:$BH$5,0)))</f>
        <v>337500</v>
      </c>
      <c r="M221" s="131">
        <f t="shared" si="126"/>
        <v>336400</v>
      </c>
      <c r="N221" s="368">
        <f t="shared" si="127"/>
        <v>335300</v>
      </c>
      <c r="O221" s="157">
        <f t="shared" si="128"/>
        <v>2200</v>
      </c>
      <c r="P221" s="368">
        <f t="shared" si="113"/>
        <v>1100</v>
      </c>
      <c r="Q221" s="158">
        <f>IF($L221="","",VLOOKUP($E221,'6.モデル年俸表の作成'!$C$7:$F$48,4,0))</f>
        <v>0</v>
      </c>
      <c r="R221" s="159">
        <f>IF($E221="","",IF($G221="","",VLOOKUP($E221,'5.手当・賞与配分・洗い替え方式'!$C$7:$L$48,8,0)))</f>
        <v>0.1</v>
      </c>
      <c r="S221" s="160">
        <f t="shared" si="129"/>
        <v>33970</v>
      </c>
      <c r="T221" s="160">
        <f t="shared" si="130"/>
        <v>33860</v>
      </c>
      <c r="U221" s="160">
        <f t="shared" si="139"/>
        <v>33750</v>
      </c>
      <c r="V221" s="160">
        <f t="shared" si="132"/>
        <v>33640</v>
      </c>
      <c r="W221" s="160">
        <f t="shared" si="133"/>
        <v>33530</v>
      </c>
      <c r="X221" s="164">
        <f t="shared" si="114"/>
        <v>13</v>
      </c>
      <c r="Y221" s="162">
        <f t="shared" si="138"/>
        <v>373670</v>
      </c>
      <c r="Z221" s="161">
        <f t="shared" si="115"/>
        <v>372460</v>
      </c>
      <c r="AA221" s="161">
        <f t="shared" si="116"/>
        <v>371250</v>
      </c>
      <c r="AB221" s="161">
        <f t="shared" si="117"/>
        <v>370040</v>
      </c>
      <c r="AC221" s="163">
        <f t="shared" si="140"/>
        <v>368830</v>
      </c>
      <c r="AD221" s="158">
        <f t="shared" si="135"/>
        <v>4455000</v>
      </c>
      <c r="AE221" s="165">
        <f>IF(J221="","",IF('5.手当・賞与配分・洗い替え方式'!$O$4=1,ROUNDUP((J221+$Q221)*$AH$4,-1),ROUNDUP(J221*$AH$4,-1)))</f>
        <v>679400</v>
      </c>
      <c r="AF221" s="154">
        <f>IF(K221="","",IF('5.手当・賞与配分・洗い替え方式'!$O$4=1,ROUNDUP((K221+$Q221)*$AH$4,-1),ROUNDUP(K221*$AH$4,-1)))</f>
        <v>677200</v>
      </c>
      <c r="AG221" s="154">
        <f>IF(L221="","",IF('5.手当・賞与配分・洗い替え方式'!$O$4=1,ROUNDUP((L221+$Q221)*$AH$4,-1),ROUNDUP(L221*$AH$4,-1)))</f>
        <v>675000</v>
      </c>
      <c r="AH221" s="154">
        <f>IF(M221="","",IF('5.手当・賞与配分・洗い替え方式'!$O$4=1,ROUNDUP((M221+$Q221)*$AH$4,-1),ROUNDUP(M221*$AH$4,-1)))</f>
        <v>672800</v>
      </c>
      <c r="AI221" s="166">
        <f>IF(N221="","",IF('5.手当・賞与配分・洗い替え方式'!$O$4=1,ROUNDUP((N221+$Q221)*$AH$4,-1),ROUNDUP(N221*$AH$4,-1)))</f>
        <v>670600</v>
      </c>
      <c r="AJ221" s="165">
        <f>IF(J221="","",IF('5.手当・賞与配分・洗い替え方式'!$O$4=1,ROUNDUP((J221+$Q221)*$AM$4,-1),ROUNDUP(J221*$AM$4,-1)))</f>
        <v>849250</v>
      </c>
      <c r="AK221" s="154">
        <f>IF(K221="","",IF('5.手当・賞与配分・洗い替え方式'!$O$4=1,ROUNDUP((K221+$Q221)*$AM$4,-1),ROUNDUP(K221*$AM$4,-1)))</f>
        <v>846500</v>
      </c>
      <c r="AL221" s="154">
        <f>IF(L221="","",IF('5.手当・賞与配分・洗い替え方式'!$O$4=1,ROUNDUP((L221+$Q221)*$AM$4,-1),ROUNDUP(L221*$AM$4,-1)))</f>
        <v>843750</v>
      </c>
      <c r="AM221" s="154">
        <f>IF(M221="","",IF('5.手当・賞与配分・洗い替え方式'!$O$4=1,ROUNDUP((M221+$Q221)*$AM$4,-1),ROUNDUP(M221*$AM$4,-1)))</f>
        <v>841000</v>
      </c>
      <c r="AN221" s="166">
        <f>IF(N221="","",IF('5.手当・賞与配分・洗い替え方式'!$O$4=1,ROUNDUP((N221+$Q221)*$AM$4,-1),ROUNDUP(N221*$AM$4,-1)))</f>
        <v>838250</v>
      </c>
      <c r="AO221" s="369">
        <f t="shared" si="136"/>
        <v>6012690</v>
      </c>
      <c r="AP221" s="77">
        <f t="shared" si="137"/>
        <v>5993220</v>
      </c>
      <c r="AQ221" s="77">
        <f t="shared" si="120"/>
        <v>5973750</v>
      </c>
      <c r="AR221" s="77">
        <f t="shared" si="121"/>
        <v>5954280</v>
      </c>
      <c r="AS221" s="164">
        <f t="shared" si="122"/>
        <v>5934810</v>
      </c>
    </row>
    <row r="222" spans="5:45" ht="18" customHeight="1">
      <c r="E222" s="148" t="str">
        <f t="shared" si="123"/>
        <v>C-1</v>
      </c>
      <c r="F222" s="167">
        <f t="shared" si="110"/>
        <v>29</v>
      </c>
      <c r="G222" s="105">
        <f t="shared" si="111"/>
        <v>29</v>
      </c>
      <c r="H222" s="105" t="str">
        <f t="shared" si="112"/>
        <v>C-1-29</v>
      </c>
      <c r="I222" s="149">
        <v>50</v>
      </c>
      <c r="J222" s="157">
        <f t="shared" si="124"/>
        <v>341900</v>
      </c>
      <c r="K222" s="131">
        <f t="shared" si="125"/>
        <v>340800</v>
      </c>
      <c r="L222" s="131">
        <f>IF($E222="","",INDEX('3.サラリースケール'!$R$5:$BH$38,MATCH($E222,'3.サラリースケール'!$R$5:$R$38,0),MATCH($I222,'3.サラリースケール'!$R$5:$BH$5,0)))</f>
        <v>339700</v>
      </c>
      <c r="M222" s="131">
        <f t="shared" si="126"/>
        <v>338600</v>
      </c>
      <c r="N222" s="368">
        <f t="shared" si="127"/>
        <v>337500</v>
      </c>
      <c r="O222" s="157">
        <f t="shared" si="128"/>
        <v>2200</v>
      </c>
      <c r="P222" s="368">
        <f t="shared" si="113"/>
        <v>1100</v>
      </c>
      <c r="Q222" s="158">
        <f>IF($L222="","",VLOOKUP($E222,'6.モデル年俸表の作成'!$C$7:$F$48,4,0))</f>
        <v>0</v>
      </c>
      <c r="R222" s="159">
        <f>IF($E222="","",IF($G222="","",VLOOKUP($E222,'5.手当・賞与配分・洗い替え方式'!$C$7:$L$48,8,0)))</f>
        <v>0.1</v>
      </c>
      <c r="S222" s="160">
        <f t="shared" si="129"/>
        <v>34190</v>
      </c>
      <c r="T222" s="160">
        <f t="shared" si="130"/>
        <v>34080</v>
      </c>
      <c r="U222" s="160">
        <f t="shared" si="139"/>
        <v>33970</v>
      </c>
      <c r="V222" s="160">
        <f t="shared" si="132"/>
        <v>33860</v>
      </c>
      <c r="W222" s="160">
        <f t="shared" si="133"/>
        <v>33750</v>
      </c>
      <c r="X222" s="164">
        <f t="shared" si="114"/>
        <v>13</v>
      </c>
      <c r="Y222" s="162">
        <f t="shared" si="138"/>
        <v>376090</v>
      </c>
      <c r="Z222" s="161">
        <f t="shared" si="115"/>
        <v>374880</v>
      </c>
      <c r="AA222" s="161">
        <f t="shared" si="116"/>
        <v>373670</v>
      </c>
      <c r="AB222" s="161">
        <f t="shared" si="117"/>
        <v>372460</v>
      </c>
      <c r="AC222" s="163">
        <f t="shared" si="140"/>
        <v>371250</v>
      </c>
      <c r="AD222" s="158">
        <f t="shared" si="135"/>
        <v>4484040</v>
      </c>
      <c r="AE222" s="165">
        <f>IF(J222="","",IF('5.手当・賞与配分・洗い替え方式'!$O$4=1,ROUNDUP((J222+$Q222)*$AH$4,-1),ROUNDUP(J222*$AH$4,-1)))</f>
        <v>683800</v>
      </c>
      <c r="AF222" s="154">
        <f>IF(K222="","",IF('5.手当・賞与配分・洗い替え方式'!$O$4=1,ROUNDUP((K222+$Q222)*$AH$4,-1),ROUNDUP(K222*$AH$4,-1)))</f>
        <v>681600</v>
      </c>
      <c r="AG222" s="154">
        <f>IF(L222="","",IF('5.手当・賞与配分・洗い替え方式'!$O$4=1,ROUNDUP((L222+$Q222)*$AH$4,-1),ROUNDUP(L222*$AH$4,-1)))</f>
        <v>679400</v>
      </c>
      <c r="AH222" s="154">
        <f>IF(M222="","",IF('5.手当・賞与配分・洗い替え方式'!$O$4=1,ROUNDUP((M222+$Q222)*$AH$4,-1),ROUNDUP(M222*$AH$4,-1)))</f>
        <v>677200</v>
      </c>
      <c r="AI222" s="166">
        <f>IF(N222="","",IF('5.手当・賞与配分・洗い替え方式'!$O$4=1,ROUNDUP((N222+$Q222)*$AH$4,-1),ROUNDUP(N222*$AH$4,-1)))</f>
        <v>675000</v>
      </c>
      <c r="AJ222" s="165">
        <f>IF(J222="","",IF('5.手当・賞与配分・洗い替え方式'!$O$4=1,ROUNDUP((J222+$Q222)*$AM$4,-1),ROUNDUP(J222*$AM$4,-1)))</f>
        <v>854750</v>
      </c>
      <c r="AK222" s="154">
        <f>IF(K222="","",IF('5.手当・賞与配分・洗い替え方式'!$O$4=1,ROUNDUP((K222+$Q222)*$AM$4,-1),ROUNDUP(K222*$AM$4,-1)))</f>
        <v>852000</v>
      </c>
      <c r="AL222" s="154">
        <f>IF(L222="","",IF('5.手当・賞与配分・洗い替え方式'!$O$4=1,ROUNDUP((L222+$Q222)*$AM$4,-1),ROUNDUP(L222*$AM$4,-1)))</f>
        <v>849250</v>
      </c>
      <c r="AM222" s="154">
        <f>IF(M222="","",IF('5.手当・賞与配分・洗い替え方式'!$O$4=1,ROUNDUP((M222+$Q222)*$AM$4,-1),ROUNDUP(M222*$AM$4,-1)))</f>
        <v>846500</v>
      </c>
      <c r="AN222" s="166">
        <f>IF(N222="","",IF('5.手当・賞与配分・洗い替え方式'!$O$4=1,ROUNDUP((N222+$Q222)*$AM$4,-1),ROUNDUP(N222*$AM$4,-1)))</f>
        <v>843750</v>
      </c>
      <c r="AO222" s="369">
        <f t="shared" si="136"/>
        <v>6051630</v>
      </c>
      <c r="AP222" s="77">
        <f t="shared" si="137"/>
        <v>6032160</v>
      </c>
      <c r="AQ222" s="77">
        <f t="shared" si="120"/>
        <v>6012690</v>
      </c>
      <c r="AR222" s="77">
        <f t="shared" si="121"/>
        <v>5993220</v>
      </c>
      <c r="AS222" s="164">
        <f t="shared" si="122"/>
        <v>5973750</v>
      </c>
    </row>
    <row r="223" spans="5:45" ht="18" customHeight="1">
      <c r="E223" s="148" t="str">
        <f t="shared" si="123"/>
        <v>C-1</v>
      </c>
      <c r="F223" s="167">
        <f t="shared" si="110"/>
        <v>29</v>
      </c>
      <c r="G223" s="105">
        <f t="shared" si="111"/>
        <v>29</v>
      </c>
      <c r="H223" s="105" t="str">
        <f t="shared" si="112"/>
        <v/>
      </c>
      <c r="I223" s="149">
        <v>51</v>
      </c>
      <c r="J223" s="157">
        <f t="shared" si="124"/>
        <v>341900</v>
      </c>
      <c r="K223" s="131">
        <f t="shared" si="125"/>
        <v>340800</v>
      </c>
      <c r="L223" s="131">
        <f>IF($E223="","",INDEX('3.サラリースケール'!$R$5:$BH$38,MATCH($E223,'3.サラリースケール'!$R$5:$R$38,0),MATCH($I223,'3.サラリースケール'!$R$5:$BH$5,0)))</f>
        <v>339700</v>
      </c>
      <c r="M223" s="131">
        <f t="shared" si="126"/>
        <v>338600</v>
      </c>
      <c r="N223" s="368">
        <f t="shared" si="127"/>
        <v>337500</v>
      </c>
      <c r="O223" s="157">
        <f t="shared" si="128"/>
        <v>0</v>
      </c>
      <c r="P223" s="368">
        <f t="shared" si="113"/>
        <v>1100</v>
      </c>
      <c r="Q223" s="158">
        <f>IF($L223="","",VLOOKUP($E223,'6.モデル年俸表の作成'!$C$7:$F$48,4,0))</f>
        <v>0</v>
      </c>
      <c r="R223" s="159">
        <f>IF($E223="","",IF($G223="","",VLOOKUP($E223,'5.手当・賞与配分・洗い替え方式'!$C$7:$L$48,8,0)))</f>
        <v>0.1</v>
      </c>
      <c r="S223" s="160">
        <f t="shared" si="129"/>
        <v>34190</v>
      </c>
      <c r="T223" s="160">
        <f t="shared" si="130"/>
        <v>34080</v>
      </c>
      <c r="U223" s="160">
        <f t="shared" si="139"/>
        <v>33970</v>
      </c>
      <c r="V223" s="160">
        <f t="shared" si="132"/>
        <v>33860</v>
      </c>
      <c r="W223" s="160">
        <f t="shared" si="133"/>
        <v>33750</v>
      </c>
      <c r="X223" s="164">
        <f t="shared" si="114"/>
        <v>13</v>
      </c>
      <c r="Y223" s="162">
        <f t="shared" si="138"/>
        <v>376090</v>
      </c>
      <c r="Z223" s="161">
        <f t="shared" si="115"/>
        <v>374880</v>
      </c>
      <c r="AA223" s="161">
        <f t="shared" si="116"/>
        <v>373670</v>
      </c>
      <c r="AB223" s="161">
        <f t="shared" si="117"/>
        <v>372460</v>
      </c>
      <c r="AC223" s="163">
        <f t="shared" si="140"/>
        <v>371250</v>
      </c>
      <c r="AD223" s="158">
        <f t="shared" si="135"/>
        <v>4484040</v>
      </c>
      <c r="AE223" s="165">
        <f>IF(J223="","",IF('5.手当・賞与配分・洗い替え方式'!$O$4=1,ROUNDUP((J223+$Q223)*$AH$4,-1),ROUNDUP(J223*$AH$4,-1)))</f>
        <v>683800</v>
      </c>
      <c r="AF223" s="154">
        <f>IF(K223="","",IF('5.手当・賞与配分・洗い替え方式'!$O$4=1,ROUNDUP((K223+$Q223)*$AH$4,-1),ROUNDUP(K223*$AH$4,-1)))</f>
        <v>681600</v>
      </c>
      <c r="AG223" s="154">
        <f>IF(L223="","",IF('5.手当・賞与配分・洗い替え方式'!$O$4=1,ROUNDUP((L223+$Q223)*$AH$4,-1),ROUNDUP(L223*$AH$4,-1)))</f>
        <v>679400</v>
      </c>
      <c r="AH223" s="154">
        <f>IF(M223="","",IF('5.手当・賞与配分・洗い替え方式'!$O$4=1,ROUNDUP((M223+$Q223)*$AH$4,-1),ROUNDUP(M223*$AH$4,-1)))</f>
        <v>677200</v>
      </c>
      <c r="AI223" s="166">
        <f>IF(N223="","",IF('5.手当・賞与配分・洗い替え方式'!$O$4=1,ROUNDUP((N223+$Q223)*$AH$4,-1),ROUNDUP(N223*$AH$4,-1)))</f>
        <v>675000</v>
      </c>
      <c r="AJ223" s="165">
        <f>IF(J223="","",IF('5.手当・賞与配分・洗い替え方式'!$O$4=1,ROUNDUP((J223+$Q223)*$AM$4,-1),ROUNDUP(J223*$AM$4,-1)))</f>
        <v>854750</v>
      </c>
      <c r="AK223" s="154">
        <f>IF(K223="","",IF('5.手当・賞与配分・洗い替え方式'!$O$4=1,ROUNDUP((K223+$Q223)*$AM$4,-1),ROUNDUP(K223*$AM$4,-1)))</f>
        <v>852000</v>
      </c>
      <c r="AL223" s="154">
        <f>IF(L223="","",IF('5.手当・賞与配分・洗い替え方式'!$O$4=1,ROUNDUP((L223+$Q223)*$AM$4,-1),ROUNDUP(L223*$AM$4,-1)))</f>
        <v>849250</v>
      </c>
      <c r="AM223" s="154">
        <f>IF(M223="","",IF('5.手当・賞与配分・洗い替え方式'!$O$4=1,ROUNDUP((M223+$Q223)*$AM$4,-1),ROUNDUP(M223*$AM$4,-1)))</f>
        <v>846500</v>
      </c>
      <c r="AN223" s="166">
        <f>IF(N223="","",IF('5.手当・賞与配分・洗い替え方式'!$O$4=1,ROUNDUP((N223+$Q223)*$AM$4,-1),ROUNDUP(N223*$AM$4,-1)))</f>
        <v>843750</v>
      </c>
      <c r="AO223" s="369">
        <f t="shared" si="136"/>
        <v>6051630</v>
      </c>
      <c r="AP223" s="77">
        <f t="shared" si="137"/>
        <v>6032160</v>
      </c>
      <c r="AQ223" s="77">
        <f t="shared" si="120"/>
        <v>6012690</v>
      </c>
      <c r="AR223" s="77">
        <f t="shared" si="121"/>
        <v>5993220</v>
      </c>
      <c r="AS223" s="164">
        <f t="shared" si="122"/>
        <v>5973750</v>
      </c>
    </row>
    <row r="224" spans="5:45" ht="18" customHeight="1">
      <c r="E224" s="148" t="str">
        <f t="shared" si="123"/>
        <v>C-1</v>
      </c>
      <c r="F224" s="167">
        <f t="shared" si="110"/>
        <v>29</v>
      </c>
      <c r="G224" s="105">
        <f t="shared" si="111"/>
        <v>29</v>
      </c>
      <c r="H224" s="105" t="str">
        <f t="shared" si="112"/>
        <v/>
      </c>
      <c r="I224" s="149">
        <v>52</v>
      </c>
      <c r="J224" s="157">
        <f t="shared" si="124"/>
        <v>341900</v>
      </c>
      <c r="K224" s="131">
        <f t="shared" si="125"/>
        <v>340800</v>
      </c>
      <c r="L224" s="131">
        <f>IF($E224="","",INDEX('3.サラリースケール'!$R$5:$BH$38,MATCH($E224,'3.サラリースケール'!$R$5:$R$38,0),MATCH($I224,'3.サラリースケール'!$R$5:$BH$5,0)))</f>
        <v>339700</v>
      </c>
      <c r="M224" s="131">
        <f t="shared" si="126"/>
        <v>338600</v>
      </c>
      <c r="N224" s="368">
        <f t="shared" si="127"/>
        <v>337500</v>
      </c>
      <c r="O224" s="157">
        <f t="shared" si="128"/>
        <v>0</v>
      </c>
      <c r="P224" s="368">
        <f t="shared" si="113"/>
        <v>1100</v>
      </c>
      <c r="Q224" s="158">
        <f>IF($L224="","",VLOOKUP($E224,'6.モデル年俸表の作成'!$C$7:$F$48,4,0))</f>
        <v>0</v>
      </c>
      <c r="R224" s="159">
        <f>IF($E224="","",IF($G224="","",VLOOKUP($E224,'5.手当・賞与配分・洗い替え方式'!$C$7:$L$48,8,0)))</f>
        <v>0.1</v>
      </c>
      <c r="S224" s="160">
        <f t="shared" si="129"/>
        <v>34190</v>
      </c>
      <c r="T224" s="160">
        <f t="shared" si="130"/>
        <v>34080</v>
      </c>
      <c r="U224" s="160">
        <f t="shared" si="139"/>
        <v>33970</v>
      </c>
      <c r="V224" s="160">
        <f t="shared" si="132"/>
        <v>33860</v>
      </c>
      <c r="W224" s="160">
        <f t="shared" si="133"/>
        <v>33750</v>
      </c>
      <c r="X224" s="164">
        <f t="shared" si="114"/>
        <v>13</v>
      </c>
      <c r="Y224" s="162">
        <f t="shared" si="138"/>
        <v>376090</v>
      </c>
      <c r="Z224" s="161">
        <f t="shared" si="115"/>
        <v>374880</v>
      </c>
      <c r="AA224" s="161">
        <f t="shared" si="116"/>
        <v>373670</v>
      </c>
      <c r="AB224" s="161">
        <f t="shared" si="117"/>
        <v>372460</v>
      </c>
      <c r="AC224" s="163">
        <f t="shared" si="140"/>
        <v>371250</v>
      </c>
      <c r="AD224" s="158">
        <f t="shared" si="135"/>
        <v>4484040</v>
      </c>
      <c r="AE224" s="165">
        <f>IF(J224="","",IF('5.手当・賞与配分・洗い替え方式'!$O$4=1,ROUNDUP((J224+$Q224)*$AH$4,-1),ROUNDUP(J224*$AH$4,-1)))</f>
        <v>683800</v>
      </c>
      <c r="AF224" s="154">
        <f>IF(K224="","",IF('5.手当・賞与配分・洗い替え方式'!$O$4=1,ROUNDUP((K224+$Q224)*$AH$4,-1),ROUNDUP(K224*$AH$4,-1)))</f>
        <v>681600</v>
      </c>
      <c r="AG224" s="154">
        <f>IF(L224="","",IF('5.手当・賞与配分・洗い替え方式'!$O$4=1,ROUNDUP((L224+$Q224)*$AH$4,-1),ROUNDUP(L224*$AH$4,-1)))</f>
        <v>679400</v>
      </c>
      <c r="AH224" s="154">
        <f>IF(M224="","",IF('5.手当・賞与配分・洗い替え方式'!$O$4=1,ROUNDUP((M224+$Q224)*$AH$4,-1),ROUNDUP(M224*$AH$4,-1)))</f>
        <v>677200</v>
      </c>
      <c r="AI224" s="166">
        <f>IF(N224="","",IF('5.手当・賞与配分・洗い替え方式'!$O$4=1,ROUNDUP((N224+$Q224)*$AH$4,-1),ROUNDUP(N224*$AH$4,-1)))</f>
        <v>675000</v>
      </c>
      <c r="AJ224" s="165">
        <f>IF(J224="","",IF('5.手当・賞与配分・洗い替え方式'!$O$4=1,ROUNDUP((J224+$Q224)*$AM$4,-1),ROUNDUP(J224*$AM$4,-1)))</f>
        <v>854750</v>
      </c>
      <c r="AK224" s="154">
        <f>IF(K224="","",IF('5.手当・賞与配分・洗い替え方式'!$O$4=1,ROUNDUP((K224+$Q224)*$AM$4,-1),ROUNDUP(K224*$AM$4,-1)))</f>
        <v>852000</v>
      </c>
      <c r="AL224" s="154">
        <f>IF(L224="","",IF('5.手当・賞与配分・洗い替え方式'!$O$4=1,ROUNDUP((L224+$Q224)*$AM$4,-1),ROUNDUP(L224*$AM$4,-1)))</f>
        <v>849250</v>
      </c>
      <c r="AM224" s="154">
        <f>IF(M224="","",IF('5.手当・賞与配分・洗い替え方式'!$O$4=1,ROUNDUP((M224+$Q224)*$AM$4,-1),ROUNDUP(M224*$AM$4,-1)))</f>
        <v>846500</v>
      </c>
      <c r="AN224" s="166">
        <f>IF(N224="","",IF('5.手当・賞与配分・洗い替え方式'!$O$4=1,ROUNDUP((N224+$Q224)*$AM$4,-1),ROUNDUP(N224*$AM$4,-1)))</f>
        <v>843750</v>
      </c>
      <c r="AO224" s="369">
        <f t="shared" si="136"/>
        <v>6051630</v>
      </c>
      <c r="AP224" s="77">
        <f t="shared" si="137"/>
        <v>6032160</v>
      </c>
      <c r="AQ224" s="77">
        <f t="shared" si="120"/>
        <v>6012690</v>
      </c>
      <c r="AR224" s="77">
        <f t="shared" si="121"/>
        <v>5993220</v>
      </c>
      <c r="AS224" s="164">
        <f t="shared" si="122"/>
        <v>5973750</v>
      </c>
    </row>
    <row r="225" spans="5:45" ht="18" customHeight="1">
      <c r="E225" s="148" t="str">
        <f t="shared" si="123"/>
        <v>C-1</v>
      </c>
      <c r="F225" s="167">
        <f t="shared" si="110"/>
        <v>29</v>
      </c>
      <c r="G225" s="105">
        <f t="shared" si="111"/>
        <v>29</v>
      </c>
      <c r="H225" s="105" t="str">
        <f t="shared" si="112"/>
        <v/>
      </c>
      <c r="I225" s="149">
        <v>53</v>
      </c>
      <c r="J225" s="157">
        <f t="shared" si="124"/>
        <v>341900</v>
      </c>
      <c r="K225" s="131">
        <f t="shared" si="125"/>
        <v>340800</v>
      </c>
      <c r="L225" s="131">
        <f>IF($E225="","",INDEX('3.サラリースケール'!$R$5:$BH$38,MATCH($E225,'3.サラリースケール'!$R$5:$R$38,0),MATCH($I225,'3.サラリースケール'!$R$5:$BH$5,0)))</f>
        <v>339700</v>
      </c>
      <c r="M225" s="131">
        <f t="shared" si="126"/>
        <v>338600</v>
      </c>
      <c r="N225" s="368">
        <f t="shared" si="127"/>
        <v>337500</v>
      </c>
      <c r="O225" s="157">
        <f t="shared" si="128"/>
        <v>0</v>
      </c>
      <c r="P225" s="368">
        <f t="shared" si="113"/>
        <v>1100</v>
      </c>
      <c r="Q225" s="158">
        <f>IF($L225="","",VLOOKUP($E225,'6.モデル年俸表の作成'!$C$7:$F$48,4,0))</f>
        <v>0</v>
      </c>
      <c r="R225" s="159">
        <f>IF($E225="","",IF($G225="","",VLOOKUP($E225,'5.手当・賞与配分・洗い替え方式'!$C$7:$L$48,8,0)))</f>
        <v>0.1</v>
      </c>
      <c r="S225" s="160">
        <f t="shared" si="129"/>
        <v>34190</v>
      </c>
      <c r="T225" s="160">
        <f t="shared" si="130"/>
        <v>34080</v>
      </c>
      <c r="U225" s="160">
        <f t="shared" si="139"/>
        <v>33970</v>
      </c>
      <c r="V225" s="160">
        <f t="shared" si="132"/>
        <v>33860</v>
      </c>
      <c r="W225" s="160">
        <f t="shared" si="133"/>
        <v>33750</v>
      </c>
      <c r="X225" s="164">
        <f t="shared" si="114"/>
        <v>13</v>
      </c>
      <c r="Y225" s="162">
        <f t="shared" si="138"/>
        <v>376090</v>
      </c>
      <c r="Z225" s="161">
        <f t="shared" si="115"/>
        <v>374880</v>
      </c>
      <c r="AA225" s="161">
        <f t="shared" si="116"/>
        <v>373670</v>
      </c>
      <c r="AB225" s="161">
        <f t="shared" si="117"/>
        <v>372460</v>
      </c>
      <c r="AC225" s="163">
        <f t="shared" si="140"/>
        <v>371250</v>
      </c>
      <c r="AD225" s="158">
        <f t="shared" si="135"/>
        <v>4484040</v>
      </c>
      <c r="AE225" s="165">
        <f>IF(J225="","",IF('5.手当・賞与配分・洗い替え方式'!$O$4=1,ROUNDUP((J225+$Q225)*$AH$4,-1),ROUNDUP(J225*$AH$4,-1)))</f>
        <v>683800</v>
      </c>
      <c r="AF225" s="154">
        <f>IF(K225="","",IF('5.手当・賞与配分・洗い替え方式'!$O$4=1,ROUNDUP((K225+$Q225)*$AH$4,-1),ROUNDUP(K225*$AH$4,-1)))</f>
        <v>681600</v>
      </c>
      <c r="AG225" s="154">
        <f>IF(L225="","",IF('5.手当・賞与配分・洗い替え方式'!$O$4=1,ROUNDUP((L225+$Q225)*$AH$4,-1),ROUNDUP(L225*$AH$4,-1)))</f>
        <v>679400</v>
      </c>
      <c r="AH225" s="154">
        <f>IF(M225="","",IF('5.手当・賞与配分・洗い替え方式'!$O$4=1,ROUNDUP((M225+$Q225)*$AH$4,-1),ROUNDUP(M225*$AH$4,-1)))</f>
        <v>677200</v>
      </c>
      <c r="AI225" s="166">
        <f>IF(N225="","",IF('5.手当・賞与配分・洗い替え方式'!$O$4=1,ROUNDUP((N225+$Q225)*$AH$4,-1),ROUNDUP(N225*$AH$4,-1)))</f>
        <v>675000</v>
      </c>
      <c r="AJ225" s="165">
        <f>IF(J225="","",IF('5.手当・賞与配分・洗い替え方式'!$O$4=1,ROUNDUP((J225+$Q225)*$AM$4,-1),ROUNDUP(J225*$AM$4,-1)))</f>
        <v>854750</v>
      </c>
      <c r="AK225" s="154">
        <f>IF(K225="","",IF('5.手当・賞与配分・洗い替え方式'!$O$4=1,ROUNDUP((K225+$Q225)*$AM$4,-1),ROUNDUP(K225*$AM$4,-1)))</f>
        <v>852000</v>
      </c>
      <c r="AL225" s="154">
        <f>IF(L225="","",IF('5.手当・賞与配分・洗い替え方式'!$O$4=1,ROUNDUP((L225+$Q225)*$AM$4,-1),ROUNDUP(L225*$AM$4,-1)))</f>
        <v>849250</v>
      </c>
      <c r="AM225" s="154">
        <f>IF(M225="","",IF('5.手当・賞与配分・洗い替え方式'!$O$4=1,ROUNDUP((M225+$Q225)*$AM$4,-1),ROUNDUP(M225*$AM$4,-1)))</f>
        <v>846500</v>
      </c>
      <c r="AN225" s="166">
        <f>IF(N225="","",IF('5.手当・賞与配分・洗い替え方式'!$O$4=1,ROUNDUP((N225+$Q225)*$AM$4,-1),ROUNDUP(N225*$AM$4,-1)))</f>
        <v>843750</v>
      </c>
      <c r="AO225" s="369">
        <f t="shared" si="136"/>
        <v>6051630</v>
      </c>
      <c r="AP225" s="77">
        <f t="shared" si="137"/>
        <v>6032160</v>
      </c>
      <c r="AQ225" s="77">
        <f t="shared" si="120"/>
        <v>6012690</v>
      </c>
      <c r="AR225" s="77">
        <f t="shared" si="121"/>
        <v>5993220</v>
      </c>
      <c r="AS225" s="164">
        <f t="shared" si="122"/>
        <v>5973750</v>
      </c>
    </row>
    <row r="226" spans="5:45" ht="18" customHeight="1">
      <c r="E226" s="148" t="str">
        <f t="shared" si="123"/>
        <v>C-1</v>
      </c>
      <c r="F226" s="167">
        <f t="shared" si="110"/>
        <v>29</v>
      </c>
      <c r="G226" s="105">
        <f t="shared" si="111"/>
        <v>29</v>
      </c>
      <c r="H226" s="105" t="str">
        <f t="shared" si="112"/>
        <v/>
      </c>
      <c r="I226" s="149">
        <v>54</v>
      </c>
      <c r="J226" s="157">
        <f t="shared" si="124"/>
        <v>341900</v>
      </c>
      <c r="K226" s="131">
        <f t="shared" si="125"/>
        <v>340800</v>
      </c>
      <c r="L226" s="131">
        <f>IF($E226="","",INDEX('3.サラリースケール'!$R$5:$BH$38,MATCH($E226,'3.サラリースケール'!$R$5:$R$38,0),MATCH($I226,'3.サラリースケール'!$R$5:$BH$5,0)))</f>
        <v>339700</v>
      </c>
      <c r="M226" s="131">
        <f t="shared" si="126"/>
        <v>338600</v>
      </c>
      <c r="N226" s="368">
        <f t="shared" si="127"/>
        <v>337500</v>
      </c>
      <c r="O226" s="157">
        <f t="shared" si="128"/>
        <v>0</v>
      </c>
      <c r="P226" s="368">
        <f t="shared" si="113"/>
        <v>1100</v>
      </c>
      <c r="Q226" s="158">
        <f>IF($L226="","",VLOOKUP($E226,'6.モデル年俸表の作成'!$C$7:$F$48,4,0))</f>
        <v>0</v>
      </c>
      <c r="R226" s="159">
        <f>IF($E226="","",IF($G226="","",VLOOKUP($E226,'5.手当・賞与配分・洗い替え方式'!$C$7:$L$48,8,0)))</f>
        <v>0.1</v>
      </c>
      <c r="S226" s="160">
        <f t="shared" si="129"/>
        <v>34190</v>
      </c>
      <c r="T226" s="160">
        <f t="shared" si="130"/>
        <v>34080</v>
      </c>
      <c r="U226" s="160">
        <f t="shared" si="139"/>
        <v>33970</v>
      </c>
      <c r="V226" s="160">
        <f t="shared" si="132"/>
        <v>33860</v>
      </c>
      <c r="W226" s="160">
        <f t="shared" si="133"/>
        <v>33750</v>
      </c>
      <c r="X226" s="164">
        <f t="shared" si="114"/>
        <v>13</v>
      </c>
      <c r="Y226" s="162">
        <f t="shared" si="138"/>
        <v>376090</v>
      </c>
      <c r="Z226" s="161">
        <f t="shared" si="115"/>
        <v>374880</v>
      </c>
      <c r="AA226" s="161">
        <f t="shared" si="116"/>
        <v>373670</v>
      </c>
      <c r="AB226" s="161">
        <f t="shared" si="117"/>
        <v>372460</v>
      </c>
      <c r="AC226" s="163">
        <f t="shared" si="140"/>
        <v>371250</v>
      </c>
      <c r="AD226" s="158">
        <f t="shared" si="135"/>
        <v>4484040</v>
      </c>
      <c r="AE226" s="165">
        <f>IF(J226="","",IF('5.手当・賞与配分・洗い替え方式'!$O$4=1,ROUNDUP((J226+$Q226)*$AH$4,-1),ROUNDUP(J226*$AH$4,-1)))</f>
        <v>683800</v>
      </c>
      <c r="AF226" s="154">
        <f>IF(K226="","",IF('5.手当・賞与配分・洗い替え方式'!$O$4=1,ROUNDUP((K226+$Q226)*$AH$4,-1),ROUNDUP(K226*$AH$4,-1)))</f>
        <v>681600</v>
      </c>
      <c r="AG226" s="154">
        <f>IF(L226="","",IF('5.手当・賞与配分・洗い替え方式'!$O$4=1,ROUNDUP((L226+$Q226)*$AH$4,-1),ROUNDUP(L226*$AH$4,-1)))</f>
        <v>679400</v>
      </c>
      <c r="AH226" s="154">
        <f>IF(M226="","",IF('5.手当・賞与配分・洗い替え方式'!$O$4=1,ROUNDUP((M226+$Q226)*$AH$4,-1),ROUNDUP(M226*$AH$4,-1)))</f>
        <v>677200</v>
      </c>
      <c r="AI226" s="166">
        <f>IF(N226="","",IF('5.手当・賞与配分・洗い替え方式'!$O$4=1,ROUNDUP((N226+$Q226)*$AH$4,-1),ROUNDUP(N226*$AH$4,-1)))</f>
        <v>675000</v>
      </c>
      <c r="AJ226" s="165">
        <f>IF(J226="","",IF('5.手当・賞与配分・洗い替え方式'!$O$4=1,ROUNDUP((J226+$Q226)*$AM$4,-1),ROUNDUP(J226*$AM$4,-1)))</f>
        <v>854750</v>
      </c>
      <c r="AK226" s="154">
        <f>IF(K226="","",IF('5.手当・賞与配分・洗い替え方式'!$O$4=1,ROUNDUP((K226+$Q226)*$AM$4,-1),ROUNDUP(K226*$AM$4,-1)))</f>
        <v>852000</v>
      </c>
      <c r="AL226" s="154">
        <f>IF(L226="","",IF('5.手当・賞与配分・洗い替え方式'!$O$4=1,ROUNDUP((L226+$Q226)*$AM$4,-1),ROUNDUP(L226*$AM$4,-1)))</f>
        <v>849250</v>
      </c>
      <c r="AM226" s="154">
        <f>IF(M226="","",IF('5.手当・賞与配分・洗い替え方式'!$O$4=1,ROUNDUP((M226+$Q226)*$AM$4,-1),ROUNDUP(M226*$AM$4,-1)))</f>
        <v>846500</v>
      </c>
      <c r="AN226" s="166">
        <f>IF(N226="","",IF('5.手当・賞与配分・洗い替え方式'!$O$4=1,ROUNDUP((N226+$Q226)*$AM$4,-1),ROUNDUP(N226*$AM$4,-1)))</f>
        <v>843750</v>
      </c>
      <c r="AO226" s="369">
        <f t="shared" si="136"/>
        <v>6051630</v>
      </c>
      <c r="AP226" s="77">
        <f t="shared" si="137"/>
        <v>6032160</v>
      </c>
      <c r="AQ226" s="77">
        <f t="shared" si="120"/>
        <v>6012690</v>
      </c>
      <c r="AR226" s="77">
        <f t="shared" si="121"/>
        <v>5993220</v>
      </c>
      <c r="AS226" s="164">
        <f t="shared" si="122"/>
        <v>5973750</v>
      </c>
    </row>
    <row r="227" spans="5:45" ht="18" customHeight="1">
      <c r="E227" s="148" t="str">
        <f t="shared" si="123"/>
        <v>C-1</v>
      </c>
      <c r="F227" s="167">
        <f t="shared" si="110"/>
        <v>29</v>
      </c>
      <c r="G227" s="105">
        <f t="shared" si="111"/>
        <v>29</v>
      </c>
      <c r="H227" s="105" t="str">
        <f t="shared" si="112"/>
        <v/>
      </c>
      <c r="I227" s="149">
        <v>55</v>
      </c>
      <c r="J227" s="157">
        <f t="shared" si="124"/>
        <v>341900</v>
      </c>
      <c r="K227" s="131">
        <f t="shared" si="125"/>
        <v>340800</v>
      </c>
      <c r="L227" s="131">
        <f>IF($E227="","",INDEX('3.サラリースケール'!$R$5:$BH$38,MATCH($E227,'3.サラリースケール'!$R$5:$R$38,0),MATCH($I227,'3.サラリースケール'!$R$5:$BH$5,0)))</f>
        <v>339700</v>
      </c>
      <c r="M227" s="131">
        <f t="shared" si="126"/>
        <v>338600</v>
      </c>
      <c r="N227" s="368">
        <f t="shared" si="127"/>
        <v>337500</v>
      </c>
      <c r="O227" s="157">
        <f t="shared" si="128"/>
        <v>0</v>
      </c>
      <c r="P227" s="368">
        <f t="shared" si="113"/>
        <v>1100</v>
      </c>
      <c r="Q227" s="158">
        <f>IF($L227="","",VLOOKUP($E227,'6.モデル年俸表の作成'!$C$7:$F$48,4,0))</f>
        <v>0</v>
      </c>
      <c r="R227" s="159">
        <f>IF($E227="","",IF($G227="","",VLOOKUP($E227,'5.手当・賞与配分・洗い替え方式'!$C$7:$L$48,8,0)))</f>
        <v>0.1</v>
      </c>
      <c r="S227" s="160">
        <f t="shared" si="129"/>
        <v>34190</v>
      </c>
      <c r="T227" s="160">
        <f t="shared" si="130"/>
        <v>34080</v>
      </c>
      <c r="U227" s="160">
        <f t="shared" si="139"/>
        <v>33970</v>
      </c>
      <c r="V227" s="160">
        <f t="shared" si="132"/>
        <v>33860</v>
      </c>
      <c r="W227" s="160">
        <f t="shared" si="133"/>
        <v>33750</v>
      </c>
      <c r="X227" s="164">
        <f t="shared" si="114"/>
        <v>13</v>
      </c>
      <c r="Y227" s="162">
        <f t="shared" si="138"/>
        <v>376090</v>
      </c>
      <c r="Z227" s="161">
        <f t="shared" si="115"/>
        <v>374880</v>
      </c>
      <c r="AA227" s="161">
        <f t="shared" si="116"/>
        <v>373670</v>
      </c>
      <c r="AB227" s="161">
        <f t="shared" si="117"/>
        <v>372460</v>
      </c>
      <c r="AC227" s="163">
        <f t="shared" si="140"/>
        <v>371250</v>
      </c>
      <c r="AD227" s="158">
        <f t="shared" si="135"/>
        <v>4484040</v>
      </c>
      <c r="AE227" s="165">
        <f>IF(J227="","",IF('5.手当・賞与配分・洗い替え方式'!$O$4=1,ROUNDUP((J227+$Q227)*$AH$4,-1),ROUNDUP(J227*$AH$4,-1)))</f>
        <v>683800</v>
      </c>
      <c r="AF227" s="154">
        <f>IF(K227="","",IF('5.手当・賞与配分・洗い替え方式'!$O$4=1,ROUNDUP((K227+$Q227)*$AH$4,-1),ROUNDUP(K227*$AH$4,-1)))</f>
        <v>681600</v>
      </c>
      <c r="AG227" s="154">
        <f>IF(L227="","",IF('5.手当・賞与配分・洗い替え方式'!$O$4=1,ROUNDUP((L227+$Q227)*$AH$4,-1),ROUNDUP(L227*$AH$4,-1)))</f>
        <v>679400</v>
      </c>
      <c r="AH227" s="154">
        <f>IF(M227="","",IF('5.手当・賞与配分・洗い替え方式'!$O$4=1,ROUNDUP((M227+$Q227)*$AH$4,-1),ROUNDUP(M227*$AH$4,-1)))</f>
        <v>677200</v>
      </c>
      <c r="AI227" s="166">
        <f>IF(N227="","",IF('5.手当・賞与配分・洗い替え方式'!$O$4=1,ROUNDUP((N227+$Q227)*$AH$4,-1),ROUNDUP(N227*$AH$4,-1)))</f>
        <v>675000</v>
      </c>
      <c r="AJ227" s="165">
        <f>IF(J227="","",IF('5.手当・賞与配分・洗い替え方式'!$O$4=1,ROUNDUP((J227+$Q227)*$AM$4,-1),ROUNDUP(J227*$AM$4,-1)))</f>
        <v>854750</v>
      </c>
      <c r="AK227" s="154">
        <f>IF(K227="","",IF('5.手当・賞与配分・洗い替え方式'!$O$4=1,ROUNDUP((K227+$Q227)*$AM$4,-1),ROUNDUP(K227*$AM$4,-1)))</f>
        <v>852000</v>
      </c>
      <c r="AL227" s="154">
        <f>IF(L227="","",IF('5.手当・賞与配分・洗い替え方式'!$O$4=1,ROUNDUP((L227+$Q227)*$AM$4,-1),ROUNDUP(L227*$AM$4,-1)))</f>
        <v>849250</v>
      </c>
      <c r="AM227" s="154">
        <f>IF(M227="","",IF('5.手当・賞与配分・洗い替え方式'!$O$4=1,ROUNDUP((M227+$Q227)*$AM$4,-1),ROUNDUP(M227*$AM$4,-1)))</f>
        <v>846500</v>
      </c>
      <c r="AN227" s="166">
        <f>IF(N227="","",IF('5.手当・賞与配分・洗い替え方式'!$O$4=1,ROUNDUP((N227+$Q227)*$AM$4,-1),ROUNDUP(N227*$AM$4,-1)))</f>
        <v>843750</v>
      </c>
      <c r="AO227" s="369">
        <f t="shared" si="136"/>
        <v>6051630</v>
      </c>
      <c r="AP227" s="77">
        <f t="shared" si="137"/>
        <v>6032160</v>
      </c>
      <c r="AQ227" s="77">
        <f t="shared" si="120"/>
        <v>6012690</v>
      </c>
      <c r="AR227" s="77">
        <f t="shared" si="121"/>
        <v>5993220</v>
      </c>
      <c r="AS227" s="164">
        <f t="shared" si="122"/>
        <v>5973750</v>
      </c>
    </row>
    <row r="228" spans="5:45" ht="18" customHeight="1">
      <c r="E228" s="148" t="str">
        <f t="shared" si="123"/>
        <v>C-1</v>
      </c>
      <c r="F228" s="167">
        <f t="shared" si="110"/>
        <v>29</v>
      </c>
      <c r="G228" s="105">
        <f t="shared" si="111"/>
        <v>29</v>
      </c>
      <c r="H228" s="105" t="str">
        <f t="shared" si="112"/>
        <v/>
      </c>
      <c r="I228" s="149">
        <v>56</v>
      </c>
      <c r="J228" s="157">
        <f t="shared" si="124"/>
        <v>341900</v>
      </c>
      <c r="K228" s="131">
        <f t="shared" si="125"/>
        <v>340800</v>
      </c>
      <c r="L228" s="131">
        <f>IF($E228="","",INDEX('3.サラリースケール'!$R$5:$BH$38,MATCH($E228,'3.サラリースケール'!$R$5:$R$38,0),MATCH($I228,'3.サラリースケール'!$R$5:$BH$5,0)))</f>
        <v>339700</v>
      </c>
      <c r="M228" s="131">
        <f t="shared" si="126"/>
        <v>338600</v>
      </c>
      <c r="N228" s="368">
        <f t="shared" si="127"/>
        <v>337500</v>
      </c>
      <c r="O228" s="157">
        <f t="shared" si="128"/>
        <v>0</v>
      </c>
      <c r="P228" s="368">
        <f t="shared" si="113"/>
        <v>1100</v>
      </c>
      <c r="Q228" s="158">
        <f>IF($L228="","",VLOOKUP($E228,'6.モデル年俸表の作成'!$C$7:$F$48,4,0))</f>
        <v>0</v>
      </c>
      <c r="R228" s="159">
        <f>IF($E228="","",IF($G228="","",VLOOKUP($E228,'5.手当・賞与配分・洗い替え方式'!$C$7:$L$48,8,0)))</f>
        <v>0.1</v>
      </c>
      <c r="S228" s="160">
        <f t="shared" si="129"/>
        <v>34190</v>
      </c>
      <c r="T228" s="160">
        <f t="shared" si="130"/>
        <v>34080</v>
      </c>
      <c r="U228" s="160">
        <f t="shared" si="139"/>
        <v>33970</v>
      </c>
      <c r="V228" s="160">
        <f t="shared" si="132"/>
        <v>33860</v>
      </c>
      <c r="W228" s="160">
        <f t="shared" si="133"/>
        <v>33750</v>
      </c>
      <c r="X228" s="164">
        <f t="shared" si="114"/>
        <v>13</v>
      </c>
      <c r="Y228" s="162">
        <f t="shared" si="138"/>
        <v>376090</v>
      </c>
      <c r="Z228" s="161">
        <f t="shared" si="115"/>
        <v>374880</v>
      </c>
      <c r="AA228" s="161">
        <f t="shared" si="116"/>
        <v>373670</v>
      </c>
      <c r="AB228" s="161">
        <f t="shared" si="117"/>
        <v>372460</v>
      </c>
      <c r="AC228" s="163">
        <f t="shared" si="140"/>
        <v>371250</v>
      </c>
      <c r="AD228" s="158">
        <f t="shared" si="135"/>
        <v>4484040</v>
      </c>
      <c r="AE228" s="165">
        <f>IF(J228="","",IF('5.手当・賞与配分・洗い替え方式'!$O$4=1,ROUNDUP((J228+$Q228)*$AH$4,-1),ROUNDUP(J228*$AH$4,-1)))</f>
        <v>683800</v>
      </c>
      <c r="AF228" s="154">
        <f>IF(K228="","",IF('5.手当・賞与配分・洗い替え方式'!$O$4=1,ROUNDUP((K228+$Q228)*$AH$4,-1),ROUNDUP(K228*$AH$4,-1)))</f>
        <v>681600</v>
      </c>
      <c r="AG228" s="154">
        <f>IF(L228="","",IF('5.手当・賞与配分・洗い替え方式'!$O$4=1,ROUNDUP((L228+$Q228)*$AH$4,-1),ROUNDUP(L228*$AH$4,-1)))</f>
        <v>679400</v>
      </c>
      <c r="AH228" s="154">
        <f>IF(M228="","",IF('5.手当・賞与配分・洗い替え方式'!$O$4=1,ROUNDUP((M228+$Q228)*$AH$4,-1),ROUNDUP(M228*$AH$4,-1)))</f>
        <v>677200</v>
      </c>
      <c r="AI228" s="166">
        <f>IF(N228="","",IF('5.手当・賞与配分・洗い替え方式'!$O$4=1,ROUNDUP((N228+$Q228)*$AH$4,-1),ROUNDUP(N228*$AH$4,-1)))</f>
        <v>675000</v>
      </c>
      <c r="AJ228" s="165">
        <f>IF(J228="","",IF('5.手当・賞与配分・洗い替え方式'!$O$4=1,ROUNDUP((J228+$Q228)*$AM$4,-1),ROUNDUP(J228*$AM$4,-1)))</f>
        <v>854750</v>
      </c>
      <c r="AK228" s="154">
        <f>IF(K228="","",IF('5.手当・賞与配分・洗い替え方式'!$O$4=1,ROUNDUP((K228+$Q228)*$AM$4,-1),ROUNDUP(K228*$AM$4,-1)))</f>
        <v>852000</v>
      </c>
      <c r="AL228" s="154">
        <f>IF(L228="","",IF('5.手当・賞与配分・洗い替え方式'!$O$4=1,ROUNDUP((L228+$Q228)*$AM$4,-1),ROUNDUP(L228*$AM$4,-1)))</f>
        <v>849250</v>
      </c>
      <c r="AM228" s="154">
        <f>IF(M228="","",IF('5.手当・賞与配分・洗い替え方式'!$O$4=1,ROUNDUP((M228+$Q228)*$AM$4,-1),ROUNDUP(M228*$AM$4,-1)))</f>
        <v>846500</v>
      </c>
      <c r="AN228" s="166">
        <f>IF(N228="","",IF('5.手当・賞与配分・洗い替え方式'!$O$4=1,ROUNDUP((N228+$Q228)*$AM$4,-1),ROUNDUP(N228*$AM$4,-1)))</f>
        <v>843750</v>
      </c>
      <c r="AO228" s="369">
        <f t="shared" si="136"/>
        <v>6051630</v>
      </c>
      <c r="AP228" s="77">
        <f t="shared" si="137"/>
        <v>6032160</v>
      </c>
      <c r="AQ228" s="77">
        <f t="shared" si="120"/>
        <v>6012690</v>
      </c>
      <c r="AR228" s="77">
        <f t="shared" si="121"/>
        <v>5993220</v>
      </c>
      <c r="AS228" s="164">
        <f t="shared" si="122"/>
        <v>5973750</v>
      </c>
    </row>
    <row r="229" spans="5:45" ht="18" customHeight="1">
      <c r="E229" s="148" t="str">
        <f t="shared" si="123"/>
        <v>C-1</v>
      </c>
      <c r="F229" s="167">
        <f t="shared" si="110"/>
        <v>29</v>
      </c>
      <c r="G229" s="105">
        <f t="shared" si="111"/>
        <v>29</v>
      </c>
      <c r="H229" s="105" t="str">
        <f t="shared" si="112"/>
        <v/>
      </c>
      <c r="I229" s="149">
        <v>57</v>
      </c>
      <c r="J229" s="157">
        <f t="shared" si="124"/>
        <v>341900</v>
      </c>
      <c r="K229" s="131">
        <f t="shared" si="125"/>
        <v>340800</v>
      </c>
      <c r="L229" s="131">
        <f>IF($E229="","",INDEX('3.サラリースケール'!$R$5:$BH$38,MATCH($E229,'3.サラリースケール'!$R$5:$R$38,0),MATCH($I229,'3.サラリースケール'!$R$5:$BH$5,0)))</f>
        <v>339700</v>
      </c>
      <c r="M229" s="131">
        <f t="shared" si="126"/>
        <v>338600</v>
      </c>
      <c r="N229" s="368">
        <f t="shared" si="127"/>
        <v>337500</v>
      </c>
      <c r="O229" s="157">
        <f t="shared" si="128"/>
        <v>0</v>
      </c>
      <c r="P229" s="368">
        <f t="shared" si="113"/>
        <v>1100</v>
      </c>
      <c r="Q229" s="158">
        <f>IF($L229="","",VLOOKUP($E229,'6.モデル年俸表の作成'!$C$7:$F$48,4,0))</f>
        <v>0</v>
      </c>
      <c r="R229" s="159">
        <f>IF($E229="","",IF($G229="","",VLOOKUP($E229,'5.手当・賞与配分・洗い替え方式'!$C$7:$L$48,8,0)))</f>
        <v>0.1</v>
      </c>
      <c r="S229" s="160">
        <f t="shared" si="129"/>
        <v>34190</v>
      </c>
      <c r="T229" s="160">
        <f t="shared" si="130"/>
        <v>34080</v>
      </c>
      <c r="U229" s="160">
        <f t="shared" si="139"/>
        <v>33970</v>
      </c>
      <c r="V229" s="160">
        <f t="shared" si="132"/>
        <v>33860</v>
      </c>
      <c r="W229" s="160">
        <f t="shared" si="133"/>
        <v>33750</v>
      </c>
      <c r="X229" s="164">
        <f t="shared" si="114"/>
        <v>13</v>
      </c>
      <c r="Y229" s="162">
        <f t="shared" si="138"/>
        <v>376090</v>
      </c>
      <c r="Z229" s="161">
        <f t="shared" si="115"/>
        <v>374880</v>
      </c>
      <c r="AA229" s="161">
        <f t="shared" si="116"/>
        <v>373670</v>
      </c>
      <c r="AB229" s="161">
        <f t="shared" si="117"/>
        <v>372460</v>
      </c>
      <c r="AC229" s="163">
        <f t="shared" si="140"/>
        <v>371250</v>
      </c>
      <c r="AD229" s="158">
        <f t="shared" si="135"/>
        <v>4484040</v>
      </c>
      <c r="AE229" s="165">
        <f>IF(J229="","",IF('5.手当・賞与配分・洗い替え方式'!$O$4=1,ROUNDUP((J229+$Q229)*$AH$4,-1),ROUNDUP(J229*$AH$4,-1)))</f>
        <v>683800</v>
      </c>
      <c r="AF229" s="154">
        <f>IF(K229="","",IF('5.手当・賞与配分・洗い替え方式'!$O$4=1,ROUNDUP((K229+$Q229)*$AH$4,-1),ROUNDUP(K229*$AH$4,-1)))</f>
        <v>681600</v>
      </c>
      <c r="AG229" s="154">
        <f>IF(L229="","",IF('5.手当・賞与配分・洗い替え方式'!$O$4=1,ROUNDUP((L229+$Q229)*$AH$4,-1),ROUNDUP(L229*$AH$4,-1)))</f>
        <v>679400</v>
      </c>
      <c r="AH229" s="154">
        <f>IF(M229="","",IF('5.手当・賞与配分・洗い替え方式'!$O$4=1,ROUNDUP((M229+$Q229)*$AH$4,-1),ROUNDUP(M229*$AH$4,-1)))</f>
        <v>677200</v>
      </c>
      <c r="AI229" s="166">
        <f>IF(N229="","",IF('5.手当・賞与配分・洗い替え方式'!$O$4=1,ROUNDUP((N229+$Q229)*$AH$4,-1),ROUNDUP(N229*$AH$4,-1)))</f>
        <v>675000</v>
      </c>
      <c r="AJ229" s="165">
        <f>IF(J229="","",IF('5.手当・賞与配分・洗い替え方式'!$O$4=1,ROUNDUP((J229+$Q229)*$AM$4,-1),ROUNDUP(J229*$AM$4,-1)))</f>
        <v>854750</v>
      </c>
      <c r="AK229" s="154">
        <f>IF(K229="","",IF('5.手当・賞与配分・洗い替え方式'!$O$4=1,ROUNDUP((K229+$Q229)*$AM$4,-1),ROUNDUP(K229*$AM$4,-1)))</f>
        <v>852000</v>
      </c>
      <c r="AL229" s="154">
        <f>IF(L229="","",IF('5.手当・賞与配分・洗い替え方式'!$O$4=1,ROUNDUP((L229+$Q229)*$AM$4,-1),ROUNDUP(L229*$AM$4,-1)))</f>
        <v>849250</v>
      </c>
      <c r="AM229" s="154">
        <f>IF(M229="","",IF('5.手当・賞与配分・洗い替え方式'!$O$4=1,ROUNDUP((M229+$Q229)*$AM$4,-1),ROUNDUP(M229*$AM$4,-1)))</f>
        <v>846500</v>
      </c>
      <c r="AN229" s="166">
        <f>IF(N229="","",IF('5.手当・賞与配分・洗い替え方式'!$O$4=1,ROUNDUP((N229+$Q229)*$AM$4,-1),ROUNDUP(N229*$AM$4,-1)))</f>
        <v>843750</v>
      </c>
      <c r="AO229" s="369">
        <f t="shared" si="136"/>
        <v>6051630</v>
      </c>
      <c r="AP229" s="77">
        <f t="shared" si="137"/>
        <v>6032160</v>
      </c>
      <c r="AQ229" s="77">
        <f t="shared" si="120"/>
        <v>6012690</v>
      </c>
      <c r="AR229" s="77">
        <f t="shared" si="121"/>
        <v>5993220</v>
      </c>
      <c r="AS229" s="164">
        <f t="shared" si="122"/>
        <v>5973750</v>
      </c>
    </row>
    <row r="230" spans="5:45" ht="18" customHeight="1">
      <c r="E230" s="148" t="str">
        <f t="shared" si="123"/>
        <v>C-1</v>
      </c>
      <c r="F230" s="167">
        <f t="shared" si="110"/>
        <v>29</v>
      </c>
      <c r="G230" s="105">
        <f t="shared" si="111"/>
        <v>29</v>
      </c>
      <c r="H230" s="105" t="str">
        <f t="shared" si="112"/>
        <v/>
      </c>
      <c r="I230" s="149">
        <v>58</v>
      </c>
      <c r="J230" s="157">
        <f t="shared" si="124"/>
        <v>341900</v>
      </c>
      <c r="K230" s="131">
        <f t="shared" si="125"/>
        <v>340800</v>
      </c>
      <c r="L230" s="131">
        <f>IF($E230="","",INDEX('3.サラリースケール'!$R$5:$BH$38,MATCH($E230,'3.サラリースケール'!$R$5:$R$38,0),MATCH($I230,'3.サラリースケール'!$R$5:$BH$5,0)))</f>
        <v>339700</v>
      </c>
      <c r="M230" s="131">
        <f t="shared" si="126"/>
        <v>338600</v>
      </c>
      <c r="N230" s="368">
        <f t="shared" si="127"/>
        <v>337500</v>
      </c>
      <c r="O230" s="157">
        <f t="shared" si="128"/>
        <v>0</v>
      </c>
      <c r="P230" s="368">
        <f t="shared" si="113"/>
        <v>1100</v>
      </c>
      <c r="Q230" s="158">
        <f>IF($L230="","",VLOOKUP($E230,'6.モデル年俸表の作成'!$C$7:$F$48,4,0))</f>
        <v>0</v>
      </c>
      <c r="R230" s="159">
        <f>IF($E230="","",IF($G230="","",VLOOKUP($E230,'5.手当・賞与配分・洗い替え方式'!$C$7:$L$48,8,0)))</f>
        <v>0.1</v>
      </c>
      <c r="S230" s="160">
        <f t="shared" si="129"/>
        <v>34190</v>
      </c>
      <c r="T230" s="160">
        <f t="shared" si="130"/>
        <v>34080</v>
      </c>
      <c r="U230" s="160">
        <f t="shared" si="139"/>
        <v>33970</v>
      </c>
      <c r="V230" s="160">
        <f t="shared" si="132"/>
        <v>33860</v>
      </c>
      <c r="W230" s="160">
        <f t="shared" si="133"/>
        <v>33750</v>
      </c>
      <c r="X230" s="164">
        <f t="shared" si="114"/>
        <v>13</v>
      </c>
      <c r="Y230" s="162">
        <f t="shared" si="138"/>
        <v>376090</v>
      </c>
      <c r="Z230" s="161">
        <f t="shared" si="115"/>
        <v>374880</v>
      </c>
      <c r="AA230" s="161">
        <f t="shared" si="116"/>
        <v>373670</v>
      </c>
      <c r="AB230" s="161">
        <f t="shared" si="117"/>
        <v>372460</v>
      </c>
      <c r="AC230" s="163">
        <f t="shared" si="140"/>
        <v>371250</v>
      </c>
      <c r="AD230" s="158">
        <f t="shared" si="135"/>
        <v>4484040</v>
      </c>
      <c r="AE230" s="165">
        <f>IF(J230="","",IF('5.手当・賞与配分・洗い替え方式'!$O$4=1,ROUNDUP((J230+$Q230)*$AH$4,-1),ROUNDUP(J230*$AH$4,-1)))</f>
        <v>683800</v>
      </c>
      <c r="AF230" s="154">
        <f>IF(K230="","",IF('5.手当・賞与配分・洗い替え方式'!$O$4=1,ROUNDUP((K230+$Q230)*$AH$4,-1),ROUNDUP(K230*$AH$4,-1)))</f>
        <v>681600</v>
      </c>
      <c r="AG230" s="154">
        <f>IF(L230="","",IF('5.手当・賞与配分・洗い替え方式'!$O$4=1,ROUNDUP((L230+$Q230)*$AH$4,-1),ROUNDUP(L230*$AH$4,-1)))</f>
        <v>679400</v>
      </c>
      <c r="AH230" s="154">
        <f>IF(M230="","",IF('5.手当・賞与配分・洗い替え方式'!$O$4=1,ROUNDUP((M230+$Q230)*$AH$4,-1),ROUNDUP(M230*$AH$4,-1)))</f>
        <v>677200</v>
      </c>
      <c r="AI230" s="166">
        <f>IF(N230="","",IF('5.手当・賞与配分・洗い替え方式'!$O$4=1,ROUNDUP((N230+$Q230)*$AH$4,-1),ROUNDUP(N230*$AH$4,-1)))</f>
        <v>675000</v>
      </c>
      <c r="AJ230" s="165">
        <f>IF(J230="","",IF('5.手当・賞与配分・洗い替え方式'!$O$4=1,ROUNDUP((J230+$Q230)*$AM$4,-1),ROUNDUP(J230*$AM$4,-1)))</f>
        <v>854750</v>
      </c>
      <c r="AK230" s="154">
        <f>IF(K230="","",IF('5.手当・賞与配分・洗い替え方式'!$O$4=1,ROUNDUP((K230+$Q230)*$AM$4,-1),ROUNDUP(K230*$AM$4,-1)))</f>
        <v>852000</v>
      </c>
      <c r="AL230" s="154">
        <f>IF(L230="","",IF('5.手当・賞与配分・洗い替え方式'!$O$4=1,ROUNDUP((L230+$Q230)*$AM$4,-1),ROUNDUP(L230*$AM$4,-1)))</f>
        <v>849250</v>
      </c>
      <c r="AM230" s="154">
        <f>IF(M230="","",IF('5.手当・賞与配分・洗い替え方式'!$O$4=1,ROUNDUP((M230+$Q230)*$AM$4,-1),ROUNDUP(M230*$AM$4,-1)))</f>
        <v>846500</v>
      </c>
      <c r="AN230" s="166">
        <f>IF(N230="","",IF('5.手当・賞与配分・洗い替え方式'!$O$4=1,ROUNDUP((N230+$Q230)*$AM$4,-1),ROUNDUP(N230*$AM$4,-1)))</f>
        <v>843750</v>
      </c>
      <c r="AO230" s="369">
        <f t="shared" si="136"/>
        <v>6051630</v>
      </c>
      <c r="AP230" s="77">
        <f t="shared" si="137"/>
        <v>6032160</v>
      </c>
      <c r="AQ230" s="77">
        <f t="shared" si="120"/>
        <v>6012690</v>
      </c>
      <c r="AR230" s="77">
        <f t="shared" si="121"/>
        <v>5993220</v>
      </c>
      <c r="AS230" s="164">
        <f t="shared" si="122"/>
        <v>5973750</v>
      </c>
    </row>
    <row r="231" spans="5:45" ht="18" customHeight="1" thickBot="1">
      <c r="E231" s="148" t="str">
        <f t="shared" si="123"/>
        <v>C-1</v>
      </c>
      <c r="F231" s="167">
        <f t="shared" si="110"/>
        <v>29</v>
      </c>
      <c r="G231" s="105">
        <f t="shared" si="111"/>
        <v>29</v>
      </c>
      <c r="H231" s="105" t="str">
        <f t="shared" si="112"/>
        <v/>
      </c>
      <c r="I231" s="149">
        <v>59</v>
      </c>
      <c r="J231" s="169">
        <f t="shared" si="124"/>
        <v>341900</v>
      </c>
      <c r="K231" s="168">
        <f t="shared" si="125"/>
        <v>340800</v>
      </c>
      <c r="L231" s="168">
        <f>IF($E231="","",INDEX('3.サラリースケール'!$R$5:$BH$38,MATCH($E231,'3.サラリースケール'!$R$5:$R$38,0),MATCH($I231,'3.サラリースケール'!$R$5:$BH$5,0)))</f>
        <v>339700</v>
      </c>
      <c r="M231" s="168">
        <f t="shared" si="126"/>
        <v>338600</v>
      </c>
      <c r="N231" s="370">
        <f t="shared" si="127"/>
        <v>337500</v>
      </c>
      <c r="O231" s="169">
        <f t="shared" si="128"/>
        <v>0</v>
      </c>
      <c r="P231" s="370">
        <f t="shared" si="113"/>
        <v>1100</v>
      </c>
      <c r="Q231" s="170">
        <f>IF($L231="","",VLOOKUP($E231,'6.モデル年俸表の作成'!$C$7:$F$48,4,0))</f>
        <v>0</v>
      </c>
      <c r="R231" s="171">
        <f>IF($E231="","",IF($G231="","",VLOOKUP($E231,'5.手当・賞与配分・洗い替え方式'!$C$7:$L$48,8,0)))</f>
        <v>0.1</v>
      </c>
      <c r="S231" s="172">
        <f t="shared" si="129"/>
        <v>34190</v>
      </c>
      <c r="T231" s="172">
        <f t="shared" si="130"/>
        <v>34080</v>
      </c>
      <c r="U231" s="172">
        <f t="shared" si="139"/>
        <v>33970</v>
      </c>
      <c r="V231" s="172">
        <f t="shared" si="132"/>
        <v>33860</v>
      </c>
      <c r="W231" s="172">
        <f t="shared" si="133"/>
        <v>33750</v>
      </c>
      <c r="X231" s="178">
        <f t="shared" si="114"/>
        <v>13</v>
      </c>
      <c r="Y231" s="371">
        <f t="shared" si="138"/>
        <v>376090</v>
      </c>
      <c r="Z231" s="173">
        <f t="shared" si="115"/>
        <v>374880</v>
      </c>
      <c r="AA231" s="173">
        <f t="shared" si="116"/>
        <v>373670</v>
      </c>
      <c r="AB231" s="173">
        <f t="shared" si="117"/>
        <v>372460</v>
      </c>
      <c r="AC231" s="372">
        <f t="shared" si="140"/>
        <v>371250</v>
      </c>
      <c r="AD231" s="170">
        <f t="shared" si="135"/>
        <v>4484040</v>
      </c>
      <c r="AE231" s="174">
        <f>IF(J231="","",IF('5.手当・賞与配分・洗い替え方式'!$O$4=1,ROUNDUP((J231+$Q231)*$AH$4,-1),ROUNDUP(J231*$AH$4,-1)))</f>
        <v>683800</v>
      </c>
      <c r="AF231" s="175">
        <f>IF(K231="","",IF('5.手当・賞与配分・洗い替え方式'!$O$4=1,ROUNDUP((K231+$Q231)*$AH$4,-1),ROUNDUP(K231*$AH$4,-1)))</f>
        <v>681600</v>
      </c>
      <c r="AG231" s="175">
        <f>IF(L231="","",IF('5.手当・賞与配分・洗い替え方式'!$O$4=1,ROUNDUP((L231+$Q231)*$AH$4,-1),ROUNDUP(L231*$AH$4,-1)))</f>
        <v>679400</v>
      </c>
      <c r="AH231" s="175">
        <f>IF(M231="","",IF('5.手当・賞与配分・洗い替え方式'!$O$4=1,ROUNDUP((M231+$Q231)*$AH$4,-1),ROUNDUP(M231*$AH$4,-1)))</f>
        <v>677200</v>
      </c>
      <c r="AI231" s="176">
        <f>IF(N231="","",IF('5.手当・賞与配分・洗い替え方式'!$O$4=1,ROUNDUP((N231+$Q231)*$AH$4,-1),ROUNDUP(N231*$AH$4,-1)))</f>
        <v>675000</v>
      </c>
      <c r="AJ231" s="174">
        <f>IF(J231="","",IF('5.手当・賞与配分・洗い替え方式'!$O$4=1,ROUNDUP((J231+$Q231)*$AM$4,-1),ROUNDUP(J231*$AM$4,-1)))</f>
        <v>854750</v>
      </c>
      <c r="AK231" s="175">
        <f>IF(K231="","",IF('5.手当・賞与配分・洗い替え方式'!$O$4=1,ROUNDUP((K231+$Q231)*$AM$4,-1),ROUNDUP(K231*$AM$4,-1)))</f>
        <v>852000</v>
      </c>
      <c r="AL231" s="175">
        <f>IF(L231="","",IF('5.手当・賞与配分・洗い替え方式'!$O$4=1,ROUNDUP((L231+$Q231)*$AM$4,-1),ROUNDUP(L231*$AM$4,-1)))</f>
        <v>849250</v>
      </c>
      <c r="AM231" s="175">
        <f>IF(M231="","",IF('5.手当・賞与配分・洗い替え方式'!$O$4=1,ROUNDUP((M231+$Q231)*$AM$4,-1),ROUNDUP(M231*$AM$4,-1)))</f>
        <v>846500</v>
      </c>
      <c r="AN231" s="176">
        <f>IF(N231="","",IF('5.手当・賞与配分・洗い替え方式'!$O$4=1,ROUNDUP((N231+$Q231)*$AM$4,-1),ROUNDUP(N231*$AM$4,-1)))</f>
        <v>843750</v>
      </c>
      <c r="AO231" s="373">
        <f t="shared" si="136"/>
        <v>6051630</v>
      </c>
      <c r="AP231" s="177">
        <f t="shared" si="137"/>
        <v>6032160</v>
      </c>
      <c r="AQ231" s="177">
        <f t="shared" si="120"/>
        <v>6012690</v>
      </c>
      <c r="AR231" s="177">
        <f t="shared" si="121"/>
        <v>5993220</v>
      </c>
      <c r="AS231" s="178">
        <f t="shared" si="122"/>
        <v>5973750</v>
      </c>
    </row>
    <row r="232" spans="5:45" ht="9" customHeight="1">
      <c r="R232" s="80"/>
      <c r="S232" s="80"/>
      <c r="T232" s="80"/>
    </row>
    <row r="233" spans="5:45" ht="20.100000000000001" customHeight="1" thickBot="1">
      <c r="E233" s="83"/>
      <c r="F233" s="83"/>
      <c r="G233" s="83"/>
      <c r="H233" s="83"/>
      <c r="Q233" s="83"/>
      <c r="X233" s="79" t="s">
        <v>91</v>
      </c>
      <c r="Y233" s="79"/>
      <c r="Z233" s="79"/>
      <c r="AJ233" s="179"/>
      <c r="AK233" s="179"/>
    </row>
    <row r="234" spans="5:45" ht="23.1" customHeight="1" thickBot="1">
      <c r="E234" s="138" t="s">
        <v>81</v>
      </c>
      <c r="F234" s="139" t="s">
        <v>28</v>
      </c>
      <c r="G234" s="508" t="s">
        <v>82</v>
      </c>
      <c r="H234" s="508" t="s">
        <v>28</v>
      </c>
      <c r="I234" s="510" t="s">
        <v>88</v>
      </c>
      <c r="J234" s="512" t="s">
        <v>245</v>
      </c>
      <c r="K234" s="513"/>
      <c r="L234" s="513"/>
      <c r="M234" s="513"/>
      <c r="N234" s="514"/>
      <c r="O234" s="531" t="s">
        <v>93</v>
      </c>
      <c r="P234" s="533" t="s">
        <v>246</v>
      </c>
      <c r="Q234" s="525" t="s">
        <v>90</v>
      </c>
      <c r="R234" s="374" t="s">
        <v>247</v>
      </c>
      <c r="S234" s="527" t="s">
        <v>248</v>
      </c>
      <c r="T234" s="528"/>
      <c r="U234" s="528"/>
      <c r="V234" s="528"/>
      <c r="W234" s="529"/>
      <c r="X234" s="356">
        <f>IF('5.手当・賞与配分・洗い替え方式'!$L$4="","",'5.手当・賞与配分・洗い替え方式'!$L$4)</f>
        <v>173</v>
      </c>
      <c r="Y234" s="512" t="s">
        <v>86</v>
      </c>
      <c r="Z234" s="513"/>
      <c r="AA234" s="513"/>
      <c r="AB234" s="513"/>
      <c r="AC234" s="514"/>
      <c r="AD234" s="515" t="s">
        <v>249</v>
      </c>
      <c r="AE234" s="530" t="s">
        <v>87</v>
      </c>
      <c r="AF234" s="517"/>
      <c r="AG234" s="517"/>
      <c r="AH234" s="357">
        <f>IF($E235="","",'5.手当・賞与配分・洗い替え方式'!$N$11)</f>
        <v>2</v>
      </c>
      <c r="AI234" s="358"/>
      <c r="AJ234" s="359" t="s">
        <v>250</v>
      </c>
      <c r="AK234" s="517" t="str">
        <f>IF($AL$2="","","「"&amp;$AL$2&amp;"」"&amp;"評価反映")</f>
        <v>「B」評価反映</v>
      </c>
      <c r="AL234" s="518"/>
      <c r="AM234" s="357">
        <f>IF($E235="","",'5.手当・賞与配分・洗い替え方式'!$O$11*'7.グレード別年俸表の作成'!$AM$2)</f>
        <v>2.5</v>
      </c>
      <c r="AN234" s="360"/>
      <c r="AO234" s="519" t="s">
        <v>251</v>
      </c>
      <c r="AP234" s="520"/>
      <c r="AQ234" s="521" t="str">
        <f>IF($AL$2="","","賞与"&amp;"「"&amp;$AL$2&amp;"」"&amp;"評価反映")</f>
        <v>賞与「B」評価反映</v>
      </c>
      <c r="AR234" s="521"/>
      <c r="AS234" s="522"/>
    </row>
    <row r="235" spans="5:45" ht="27.9" customHeight="1" thickBot="1">
      <c r="E235" s="142" t="str">
        <f>IF(C$10="","",$C$10)</f>
        <v>C-2</v>
      </c>
      <c r="F235" s="139">
        <v>0</v>
      </c>
      <c r="G235" s="509"/>
      <c r="H235" s="509"/>
      <c r="I235" s="511"/>
      <c r="J235" s="413" t="str">
        <f>IF($E235="","",$E235&amp;"-"&amp;$O$2)</f>
        <v>C-2-S</v>
      </c>
      <c r="K235" s="143" t="str">
        <f>IF($E235="","",$E235&amp;"-"&amp;$P$2)</f>
        <v>C-2-A</v>
      </c>
      <c r="L235" s="143" t="str">
        <f>IF($E235="","",$E235&amp;"-"&amp;$Q$2)</f>
        <v>C-2-B</v>
      </c>
      <c r="M235" s="143" t="str">
        <f>IF($E235="","",$E235&amp;"-"&amp;$R$2)</f>
        <v>C-2-C</v>
      </c>
      <c r="N235" s="414" t="str">
        <f>IF($E235="","",$E235&amp;"-"&amp;$S$2)</f>
        <v>C-2-D</v>
      </c>
      <c r="O235" s="532"/>
      <c r="P235" s="534"/>
      <c r="Q235" s="526"/>
      <c r="R235" s="362">
        <f>IF($E235="","",VLOOKUP($E235,'5.手当・賞与配分・洗い替え方式'!$C$7:$L$48,8,0))</f>
        <v>0.1</v>
      </c>
      <c r="S235" s="413" t="str">
        <f>$J235</f>
        <v>C-2-S</v>
      </c>
      <c r="T235" s="143" t="str">
        <f>$K235</f>
        <v>C-2-A</v>
      </c>
      <c r="U235" s="143" t="str">
        <f>$L235</f>
        <v>C-2-B</v>
      </c>
      <c r="V235" s="143" t="str">
        <f>$M235</f>
        <v>C-2-C</v>
      </c>
      <c r="W235" s="414" t="str">
        <f>$N235</f>
        <v>C-2-D</v>
      </c>
      <c r="X235" s="363" t="s">
        <v>85</v>
      </c>
      <c r="Y235" s="413" t="str">
        <f>$J235</f>
        <v>C-2-S</v>
      </c>
      <c r="Z235" s="143" t="str">
        <f>$K235</f>
        <v>C-2-A</v>
      </c>
      <c r="AA235" s="143" t="str">
        <f>$L235</f>
        <v>C-2-B</v>
      </c>
      <c r="AB235" s="143" t="str">
        <f>$M235</f>
        <v>C-2-C</v>
      </c>
      <c r="AC235" s="414" t="str">
        <f>$N235</f>
        <v>C-2-D</v>
      </c>
      <c r="AD235" s="516"/>
      <c r="AE235" s="144" t="str">
        <f>$J235</f>
        <v>C-2-S</v>
      </c>
      <c r="AF235" s="145" t="str">
        <f>$K235</f>
        <v>C-2-A</v>
      </c>
      <c r="AG235" s="145" t="str">
        <f>$L235</f>
        <v>C-2-B</v>
      </c>
      <c r="AH235" s="146" t="str">
        <f>$M235</f>
        <v>C-2-C</v>
      </c>
      <c r="AI235" s="364" t="str">
        <f>$N235</f>
        <v>C-2-D</v>
      </c>
      <c r="AJ235" s="365" t="str">
        <f>$J235</f>
        <v>C-2-S</v>
      </c>
      <c r="AK235" s="146" t="str">
        <f>$K235</f>
        <v>C-2-A</v>
      </c>
      <c r="AL235" s="146" t="str">
        <f>$L235</f>
        <v>C-2-B</v>
      </c>
      <c r="AM235" s="146" t="str">
        <f>$M235</f>
        <v>C-2-C</v>
      </c>
      <c r="AN235" s="147" t="str">
        <f>$N235</f>
        <v>C-2-D</v>
      </c>
      <c r="AO235" s="413" t="str">
        <f>$J235</f>
        <v>C-2-S</v>
      </c>
      <c r="AP235" s="143" t="str">
        <f>$K235</f>
        <v>C-2-A</v>
      </c>
      <c r="AQ235" s="143" t="str">
        <f>$L235</f>
        <v>C-2-B</v>
      </c>
      <c r="AR235" s="143" t="str">
        <f>$M235</f>
        <v>C-2-C</v>
      </c>
      <c r="AS235" s="414" t="str">
        <f>$N235</f>
        <v>C-2-D</v>
      </c>
    </row>
    <row r="236" spans="5:45" ht="18" customHeight="1">
      <c r="E236" s="148" t="str">
        <f>IF($E$235="","",$E$235)</f>
        <v>C-2</v>
      </c>
      <c r="F236" s="105">
        <f t="shared" ref="F236:F277" si="141">IF(L236="",0,IF(AND(L235&lt;L236,L236=L237),F235+1,IF(L236&lt;L237,F235+1,F235)))</f>
        <v>0</v>
      </c>
      <c r="G236" s="105" t="str">
        <f t="shared" ref="G236:G277" si="142">IF(AND(F236=0,L236=""),"",IF(AND(F236=0,L236&gt;0),1,IF(F236=0,"",F236)))</f>
        <v/>
      </c>
      <c r="H236" s="105" t="str">
        <f t="shared" ref="H236:H277" si="143">IF($G236="","",IF(F235&lt;F236,$E236&amp;"-"&amp;$G236,""))</f>
        <v/>
      </c>
      <c r="I236" s="149">
        <v>18</v>
      </c>
      <c r="J236" s="151" t="str">
        <f>IF($F236&lt;=1,"",IF($L236="","",$K236+$P236))</f>
        <v/>
      </c>
      <c r="K236" s="150" t="str">
        <f>IF($F236&lt;=1,"",IF($L236="","",$L236+$P236))</f>
        <v/>
      </c>
      <c r="L236" s="150" t="str">
        <f>IF($E236="","",INDEX('3.サラリースケール'!$R$5:$BH$38,MATCH($E236,'3.サラリースケール'!$R$5:$R$38,0),MATCH($I236,'3.サラリースケール'!$R$5:$BH$5,0)))</f>
        <v/>
      </c>
      <c r="M236" s="150" t="str">
        <f>IF($F236&lt;=1,"",IF($L236="","",$L236-$P236))</f>
        <v/>
      </c>
      <c r="N236" s="366" t="str">
        <f>IF($F236&lt;=1,"",IF($L236="","",$M236-$P236))</f>
        <v/>
      </c>
      <c r="O236" s="151" t="str">
        <f>IF($F236&lt;=1,"",IF($L235="",0,$L236-$L235))</f>
        <v/>
      </c>
      <c r="P236" s="368" t="str">
        <f t="shared" ref="P236:P277" si="144">IF($F236&lt;=1,"",IF($L236="","",IF($O236=0,$P235,ROUNDUP($O236/$L$2,-1))))</f>
        <v/>
      </c>
      <c r="Q236" s="152" t="str">
        <f>IF($L236="","",VLOOKUP($E236,'6.モデル年俸表の作成'!$C$7:$F$48,4,0))</f>
        <v/>
      </c>
      <c r="R236" s="159" t="str">
        <f>IF($E236="","",IF($G236="","",VLOOKUP($E236,'5.手当・賞与配分・洗い替え方式'!$C$7:$L$48,8,0)))</f>
        <v/>
      </c>
      <c r="S236" s="153" t="str">
        <f>IF(J236="","",ROUNDUP((J236*$R236),-1))</f>
        <v/>
      </c>
      <c r="T236" s="153" t="str">
        <f>IF(K236="","",ROUNDUP((K236*$R236),-1))</f>
        <v/>
      </c>
      <c r="U236" s="153" t="str">
        <f>IF(L236="","",ROUNDUP((L236*$R236),-1))</f>
        <v/>
      </c>
      <c r="V236" s="153" t="str">
        <f>IF(M236="","",ROUNDUP((M236*$R236),-1))</f>
        <v/>
      </c>
      <c r="W236" s="153" t="str">
        <f>IF(N236="","",ROUNDUP((N236*$R236),-1))</f>
        <v/>
      </c>
      <c r="X236" s="155" t="str">
        <f t="shared" ref="X236:X277" si="145">IF($L236="","",ROUNDDOWN($U236/($L236/$X$4*1.25),0))</f>
        <v/>
      </c>
      <c r="Y236" s="165" t="str">
        <f>IF(J236="","",J236+$Q236+S236)</f>
        <v/>
      </c>
      <c r="Z236" s="154" t="str">
        <f t="shared" ref="Z236:Z277" si="146">IF(K236="","",K236+$Q236+T236)</f>
        <v/>
      </c>
      <c r="AA236" s="154" t="str">
        <f t="shared" ref="AA236:AA277" si="147">IF(L236="","",L236+$Q236+U236)</f>
        <v/>
      </c>
      <c r="AB236" s="154" t="str">
        <f t="shared" ref="AB236:AB277" si="148">IF(M236="","",M236+$Q236+V236)</f>
        <v/>
      </c>
      <c r="AC236" s="166" t="str">
        <f t="shared" ref="AC236:AC242" si="149">IF(N236="","",N236+$Q236+W236)</f>
        <v/>
      </c>
      <c r="AD236" s="152" t="str">
        <f>IF($L236="","",$AA236*12)</f>
        <v/>
      </c>
      <c r="AE236" s="165" t="str">
        <f>IF(J236="","",IF('5.手当・賞与配分・洗い替え方式'!$O$4=1,ROUNDUP((J236+$Q236)*$AH$4,-1),ROUNDUP(J236*$AH$4,-1)))</f>
        <v/>
      </c>
      <c r="AF236" s="154" t="str">
        <f>IF(K236="","",IF('5.手当・賞与配分・洗い替え方式'!$O$4=1,ROUNDUP((K236+$Q236)*$AH$4,-1),ROUNDUP(K236*$AH$4,-1)))</f>
        <v/>
      </c>
      <c r="AG236" s="154" t="str">
        <f>IF(L236="","",IF('5.手当・賞与配分・洗い替え方式'!$O$4=1,ROUNDUP((L236+$Q236)*$AH$4,-1),ROUNDUP(L236*$AH$4,-1)))</f>
        <v/>
      </c>
      <c r="AH236" s="154" t="str">
        <f>IF(M236="","",IF('5.手当・賞与配分・洗い替え方式'!$O$4=1,ROUNDUP((M236+$Q236)*$AH$4,-1),ROUNDUP(M236*$AH$4,-1)))</f>
        <v/>
      </c>
      <c r="AI236" s="166" t="str">
        <f>IF(N236="","",IF('5.手当・賞与配分・洗い替え方式'!$O$4=1,ROUNDUP((N236+$Q236)*$AH$4,-1),ROUNDUP(N236*$AH$4,-1)))</f>
        <v/>
      </c>
      <c r="AJ236" s="165" t="str">
        <f>IF(J236="","",IF('5.手当・賞与配分・洗い替え方式'!$O$4=1,ROUNDUP((J236+$Q236)*$AM$4,-1),ROUNDUP(J236*$AM$4,-1)))</f>
        <v/>
      </c>
      <c r="AK236" s="154" t="str">
        <f>IF(K236="","",IF('5.手当・賞与配分・洗い替え方式'!$O$4=1,ROUNDUP((K236+$Q236)*$AM$4,-1),ROUNDUP(K236*$AM$4,-1)))</f>
        <v/>
      </c>
      <c r="AL236" s="154" t="str">
        <f>IF(L236="","",IF('5.手当・賞与配分・洗い替え方式'!$O$4=1,ROUNDUP((L236+$Q236)*$AM$4,-1),ROUNDUP(L236*$AM$4,-1)))</f>
        <v/>
      </c>
      <c r="AM236" s="154" t="str">
        <f>IF(M236="","",IF('5.手当・賞与配分・洗い替え方式'!$O$4=1,ROUNDUP((M236+$Q236)*$AM$4,-1),ROUNDUP(M236*$AM$4,-1)))</f>
        <v/>
      </c>
      <c r="AN236" s="166" t="str">
        <f>IF(N236="","",IF('5.手当・賞与配分・洗い替え方式'!$O$4=1,ROUNDUP((N236+$Q236)*$AM$4,-1),ROUNDUP(N236*$AM$4,-1)))</f>
        <v/>
      </c>
      <c r="AO236" s="367" t="str">
        <f>IF(J236="","",Y236*12+AE236+AJ236)</f>
        <v/>
      </c>
      <c r="AP236" s="133" t="str">
        <f t="shared" ref="AP236" si="150">IF(K236="","",Z236*12+AF236+AK236)</f>
        <v/>
      </c>
      <c r="AQ236" s="133" t="str">
        <f t="shared" ref="AQ236:AQ277" si="151">IF(L236="","",AA236*12+AG236+AL236)</f>
        <v/>
      </c>
      <c r="AR236" s="133" t="str">
        <f t="shared" ref="AR236:AR277" si="152">IF(M236="","",AB236*12+AH236+AM236)</f>
        <v/>
      </c>
      <c r="AS236" s="155" t="str">
        <f t="shared" ref="AS236:AS277" si="153">IF(N236="","",AC236*12+AI236+AN236)</f>
        <v/>
      </c>
    </row>
    <row r="237" spans="5:45" ht="18" customHeight="1">
      <c r="E237" s="148" t="str">
        <f t="shared" ref="E237:E277" si="154">IF($E$235="","",$E$235)</f>
        <v>C-2</v>
      </c>
      <c r="F237" s="105">
        <f t="shared" si="141"/>
        <v>0</v>
      </c>
      <c r="G237" s="105" t="str">
        <f t="shared" si="142"/>
        <v/>
      </c>
      <c r="H237" s="105" t="str">
        <f t="shared" si="143"/>
        <v/>
      </c>
      <c r="I237" s="149">
        <v>19</v>
      </c>
      <c r="J237" s="157" t="str">
        <f t="shared" ref="J237:J277" si="155">IF($F237&lt;=1,"",IF($L237="","",$K237+$P237))</f>
        <v/>
      </c>
      <c r="K237" s="131" t="str">
        <f t="shared" ref="K237:K277" si="156">IF($F237&lt;=1,"",IF($L237="","",$L237+$P237))</f>
        <v/>
      </c>
      <c r="L237" s="150" t="str">
        <f>IF($E237="","",INDEX('3.サラリースケール'!$R$5:$BH$38,MATCH($E237,'3.サラリースケール'!$R$5:$R$38,0),MATCH($I237,'3.サラリースケール'!$R$5:$BH$5,0)))</f>
        <v/>
      </c>
      <c r="M237" s="131" t="str">
        <f t="shared" ref="M237:M277" si="157">IF($F237&lt;=1,"",IF($L237="","",$L237-$P237))</f>
        <v/>
      </c>
      <c r="N237" s="368" t="str">
        <f t="shared" ref="N237:N277" si="158">IF($F237&lt;=1,"",IF($L237="","",$M237-$P237))</f>
        <v/>
      </c>
      <c r="O237" s="157" t="str">
        <f t="shared" ref="O237:O277" si="159">IF($F237&lt;=1,"",IF($L236="",0,$L237-$L236))</f>
        <v/>
      </c>
      <c r="P237" s="368" t="str">
        <f t="shared" si="144"/>
        <v/>
      </c>
      <c r="Q237" s="158" t="str">
        <f>IF($L237="","",VLOOKUP($E237,'6.モデル年俸表の作成'!$C$7:$F$48,4,0))</f>
        <v/>
      </c>
      <c r="R237" s="159" t="str">
        <f>IF($E237="","",IF($G237="","",VLOOKUP($E237,'5.手当・賞与配分・洗い替え方式'!$C$7:$L$48,8,0)))</f>
        <v/>
      </c>
      <c r="S237" s="160" t="str">
        <f t="shared" ref="S237:S277" si="160">IF(J237="","",ROUNDUP((J237*$R237),-1))</f>
        <v/>
      </c>
      <c r="T237" s="160" t="str">
        <f t="shared" ref="T237:T277" si="161">IF(K237="","",ROUNDUP((K237*$R237),-1))</f>
        <v/>
      </c>
      <c r="U237" s="160" t="str">
        <f t="shared" ref="U237:U241" si="162">IF(L237="","",ROUNDUP((L237*$R237),-1))</f>
        <v/>
      </c>
      <c r="V237" s="160" t="str">
        <f t="shared" ref="V237:V277" si="163">IF(M237="","",ROUNDUP((M237*$R237),-1))</f>
        <v/>
      </c>
      <c r="W237" s="160" t="str">
        <f t="shared" ref="W237:W277" si="164">IF(N237="","",ROUNDUP((N237*$R237),-1))</f>
        <v/>
      </c>
      <c r="X237" s="164" t="str">
        <f t="shared" si="145"/>
        <v/>
      </c>
      <c r="Y237" s="162" t="str">
        <f t="shared" ref="Y237:Y239" si="165">IF(J237="","",J237+$Q237+S237)</f>
        <v/>
      </c>
      <c r="Z237" s="161" t="str">
        <f t="shared" si="146"/>
        <v/>
      </c>
      <c r="AA237" s="161" t="str">
        <f t="shared" si="147"/>
        <v/>
      </c>
      <c r="AB237" s="161" t="str">
        <f t="shared" si="148"/>
        <v/>
      </c>
      <c r="AC237" s="163" t="str">
        <f t="shared" si="149"/>
        <v/>
      </c>
      <c r="AD237" s="158" t="str">
        <f t="shared" ref="AD237:AD277" si="166">IF(L237="","",AA237*12)</f>
        <v/>
      </c>
      <c r="AE237" s="165" t="str">
        <f>IF(J237="","",IF('5.手当・賞与配分・洗い替え方式'!$O$4=1,ROUNDUP((J237+$Q237)*$AH$4,-1),ROUNDUP(J237*$AH$4,-1)))</f>
        <v/>
      </c>
      <c r="AF237" s="154" t="str">
        <f>IF(K237="","",IF('5.手当・賞与配分・洗い替え方式'!$O$4=1,ROUNDUP((K237+$Q237)*$AH$4,-1),ROUNDUP(K237*$AH$4,-1)))</f>
        <v/>
      </c>
      <c r="AG237" s="154" t="str">
        <f>IF(L237="","",IF('5.手当・賞与配分・洗い替え方式'!$O$4=1,ROUNDUP((L237+$Q237)*$AH$4,-1),ROUNDUP(L237*$AH$4,-1)))</f>
        <v/>
      </c>
      <c r="AH237" s="154" t="str">
        <f>IF(M237="","",IF('5.手当・賞与配分・洗い替え方式'!$O$4=1,ROUNDUP((M237+$Q237)*$AH$4,-1),ROUNDUP(M237*$AH$4,-1)))</f>
        <v/>
      </c>
      <c r="AI237" s="166" t="str">
        <f>IF(N237="","",IF('5.手当・賞与配分・洗い替え方式'!$O$4=1,ROUNDUP((N237+$Q237)*$AH$4,-1),ROUNDUP(N237*$AH$4,-1)))</f>
        <v/>
      </c>
      <c r="AJ237" s="165" t="str">
        <f>IF(J237="","",IF('5.手当・賞与配分・洗い替え方式'!$O$4=1,ROUNDUP((J237+$Q237)*$AM$4,-1),ROUNDUP(J237*$AM$4,-1)))</f>
        <v/>
      </c>
      <c r="AK237" s="154" t="str">
        <f>IF(K237="","",IF('5.手当・賞与配分・洗い替え方式'!$O$4=1,ROUNDUP((K237+$Q237)*$AM$4,-1),ROUNDUP(K237*$AM$4,-1)))</f>
        <v/>
      </c>
      <c r="AL237" s="154" t="str">
        <f>IF(L237="","",IF('5.手当・賞与配分・洗い替え方式'!$O$4=1,ROUNDUP((L237+$Q237)*$AM$4,-1),ROUNDUP(L237*$AM$4,-1)))</f>
        <v/>
      </c>
      <c r="AM237" s="154" t="str">
        <f>IF(M237="","",IF('5.手当・賞与配分・洗い替え方式'!$O$4=1,ROUNDUP((M237+$Q237)*$AM$4,-1),ROUNDUP(M237*$AM$4,-1)))</f>
        <v/>
      </c>
      <c r="AN237" s="166" t="str">
        <f>IF(N237="","",IF('5.手当・賞与配分・洗い替え方式'!$O$4=1,ROUNDUP((N237+$Q237)*$AM$4,-1),ROUNDUP(N237*$AM$4,-1)))</f>
        <v/>
      </c>
      <c r="AO237" s="369" t="str">
        <f>IF(J237="","",Y237*12+AE237+AJ237)</f>
        <v/>
      </c>
      <c r="AP237" s="77" t="str">
        <f>IF(K237="","",Z237*12+AF237+AK237)</f>
        <v/>
      </c>
      <c r="AQ237" s="77" t="str">
        <f t="shared" si="151"/>
        <v/>
      </c>
      <c r="AR237" s="77" t="str">
        <f t="shared" si="152"/>
        <v/>
      </c>
      <c r="AS237" s="164" t="str">
        <f t="shared" si="153"/>
        <v/>
      </c>
    </row>
    <row r="238" spans="5:45" ht="18" customHeight="1">
      <c r="E238" s="148" t="str">
        <f t="shared" si="154"/>
        <v>C-2</v>
      </c>
      <c r="F238" s="105">
        <f t="shared" si="141"/>
        <v>0</v>
      </c>
      <c r="G238" s="105" t="str">
        <f t="shared" si="142"/>
        <v/>
      </c>
      <c r="H238" s="105" t="str">
        <f t="shared" si="143"/>
        <v/>
      </c>
      <c r="I238" s="149">
        <v>20</v>
      </c>
      <c r="J238" s="157" t="str">
        <f t="shared" si="155"/>
        <v/>
      </c>
      <c r="K238" s="131" t="str">
        <f t="shared" si="156"/>
        <v/>
      </c>
      <c r="L238" s="131" t="str">
        <f>IF($E238="","",INDEX('3.サラリースケール'!$R$5:$BH$38,MATCH($E238,'3.サラリースケール'!$R$5:$R$38,0),MATCH($I238,'3.サラリースケール'!$R$5:$BH$5,0)))</f>
        <v/>
      </c>
      <c r="M238" s="131" t="str">
        <f t="shared" si="157"/>
        <v/>
      </c>
      <c r="N238" s="368" t="str">
        <f t="shared" si="158"/>
        <v/>
      </c>
      <c r="O238" s="157" t="str">
        <f t="shared" si="159"/>
        <v/>
      </c>
      <c r="P238" s="368" t="str">
        <f t="shared" si="144"/>
        <v/>
      </c>
      <c r="Q238" s="158" t="str">
        <f>IF($L238="","",VLOOKUP($E238,'6.モデル年俸表の作成'!$C$7:$F$48,4,0))</f>
        <v/>
      </c>
      <c r="R238" s="159" t="str">
        <f>IF($E238="","",IF($G238="","",VLOOKUP($E238,'5.手当・賞与配分・洗い替え方式'!$C$7:$L$48,8,0)))</f>
        <v/>
      </c>
      <c r="S238" s="160" t="str">
        <f t="shared" si="160"/>
        <v/>
      </c>
      <c r="T238" s="160" t="str">
        <f t="shared" si="161"/>
        <v/>
      </c>
      <c r="U238" s="160" t="str">
        <f t="shared" si="162"/>
        <v/>
      </c>
      <c r="V238" s="160" t="str">
        <f t="shared" si="163"/>
        <v/>
      </c>
      <c r="W238" s="160" t="str">
        <f t="shared" si="164"/>
        <v/>
      </c>
      <c r="X238" s="164" t="str">
        <f t="shared" si="145"/>
        <v/>
      </c>
      <c r="Y238" s="162" t="str">
        <f t="shared" si="165"/>
        <v/>
      </c>
      <c r="Z238" s="161" t="str">
        <f t="shared" si="146"/>
        <v/>
      </c>
      <c r="AA238" s="161" t="str">
        <f t="shared" si="147"/>
        <v/>
      </c>
      <c r="AB238" s="161" t="str">
        <f t="shared" si="148"/>
        <v/>
      </c>
      <c r="AC238" s="163" t="str">
        <f t="shared" si="149"/>
        <v/>
      </c>
      <c r="AD238" s="158" t="str">
        <f t="shared" si="166"/>
        <v/>
      </c>
      <c r="AE238" s="165" t="str">
        <f>IF(J238="","",IF('5.手当・賞与配分・洗い替え方式'!$O$4=1,ROUNDUP((J238+$Q238)*$AH$4,-1),ROUNDUP(J238*$AH$4,-1)))</f>
        <v/>
      </c>
      <c r="AF238" s="154" t="str">
        <f>IF(K238="","",IF('5.手当・賞与配分・洗い替え方式'!$O$4=1,ROUNDUP((K238+$Q238)*$AH$4,-1),ROUNDUP(K238*$AH$4,-1)))</f>
        <v/>
      </c>
      <c r="AG238" s="154" t="str">
        <f>IF(L238="","",IF('5.手当・賞与配分・洗い替え方式'!$O$4=1,ROUNDUP((L238+$Q238)*$AH$4,-1),ROUNDUP(L238*$AH$4,-1)))</f>
        <v/>
      </c>
      <c r="AH238" s="154" t="str">
        <f>IF(M238="","",IF('5.手当・賞与配分・洗い替え方式'!$O$4=1,ROUNDUP((M238+$Q238)*$AH$4,-1),ROUNDUP(M238*$AH$4,-1)))</f>
        <v/>
      </c>
      <c r="AI238" s="166" t="str">
        <f>IF(N238="","",IF('5.手当・賞与配分・洗い替え方式'!$O$4=1,ROUNDUP((N238+$Q238)*$AH$4,-1),ROUNDUP(N238*$AH$4,-1)))</f>
        <v/>
      </c>
      <c r="AJ238" s="165" t="str">
        <f>IF(J238="","",IF('5.手当・賞与配分・洗い替え方式'!$O$4=1,ROUNDUP((J238+$Q238)*$AM$4,-1),ROUNDUP(J238*$AM$4,-1)))</f>
        <v/>
      </c>
      <c r="AK238" s="154" t="str">
        <f>IF(K238="","",IF('5.手当・賞与配分・洗い替え方式'!$O$4=1,ROUNDUP((K238+$Q238)*$AM$4,-1),ROUNDUP(K238*$AM$4,-1)))</f>
        <v/>
      </c>
      <c r="AL238" s="154" t="str">
        <f>IF(L238="","",IF('5.手当・賞与配分・洗い替え方式'!$O$4=1,ROUNDUP((L238+$Q238)*$AM$4,-1),ROUNDUP(L238*$AM$4,-1)))</f>
        <v/>
      </c>
      <c r="AM238" s="154" t="str">
        <f>IF(M238="","",IF('5.手当・賞与配分・洗い替え方式'!$O$4=1,ROUNDUP((M238+$Q238)*$AM$4,-1),ROUNDUP(M238*$AM$4,-1)))</f>
        <v/>
      </c>
      <c r="AN238" s="166" t="str">
        <f>IF(N238="","",IF('5.手当・賞与配分・洗い替え方式'!$O$4=1,ROUNDUP((N238+$Q238)*$AM$4,-1),ROUNDUP(N238*$AM$4,-1)))</f>
        <v/>
      </c>
      <c r="AO238" s="369" t="str">
        <f t="shared" ref="AO238:AO277" si="167">IF(J238="","",Y238*12+AE238+AJ238)</f>
        <v/>
      </c>
      <c r="AP238" s="77" t="str">
        <f t="shared" ref="AP238:AP277" si="168">IF(K238="","",Z238*12+AF238+AK238)</f>
        <v/>
      </c>
      <c r="AQ238" s="77" t="str">
        <f t="shared" si="151"/>
        <v/>
      </c>
      <c r="AR238" s="77" t="str">
        <f t="shared" si="152"/>
        <v/>
      </c>
      <c r="AS238" s="164" t="str">
        <f t="shared" si="153"/>
        <v/>
      </c>
    </row>
    <row r="239" spans="5:45" ht="18" customHeight="1">
      <c r="E239" s="148" t="str">
        <f t="shared" si="154"/>
        <v>C-2</v>
      </c>
      <c r="F239" s="105">
        <f t="shared" si="141"/>
        <v>0</v>
      </c>
      <c r="G239" s="105" t="str">
        <f t="shared" si="142"/>
        <v/>
      </c>
      <c r="H239" s="105" t="str">
        <f t="shared" si="143"/>
        <v/>
      </c>
      <c r="I239" s="149">
        <v>21</v>
      </c>
      <c r="J239" s="157" t="str">
        <f t="shared" si="155"/>
        <v/>
      </c>
      <c r="K239" s="131" t="str">
        <f t="shared" si="156"/>
        <v/>
      </c>
      <c r="L239" s="131" t="str">
        <f>IF($E239="","",INDEX('3.サラリースケール'!$R$5:$BH$38,MATCH($E239,'3.サラリースケール'!$R$5:$R$38,0),MATCH($I239,'3.サラリースケール'!$R$5:$BH$5,0)))</f>
        <v/>
      </c>
      <c r="M239" s="131" t="str">
        <f t="shared" si="157"/>
        <v/>
      </c>
      <c r="N239" s="368" t="str">
        <f t="shared" si="158"/>
        <v/>
      </c>
      <c r="O239" s="157" t="str">
        <f t="shared" si="159"/>
        <v/>
      </c>
      <c r="P239" s="368" t="str">
        <f t="shared" si="144"/>
        <v/>
      </c>
      <c r="Q239" s="158" t="str">
        <f>IF($L239="","",VLOOKUP($E239,'6.モデル年俸表の作成'!$C$7:$F$48,4,0))</f>
        <v/>
      </c>
      <c r="R239" s="159" t="str">
        <f>IF($E239="","",IF($G239="","",VLOOKUP($E239,'5.手当・賞与配分・洗い替え方式'!$C$7:$L$48,8,0)))</f>
        <v/>
      </c>
      <c r="S239" s="160" t="str">
        <f t="shared" si="160"/>
        <v/>
      </c>
      <c r="T239" s="160" t="str">
        <f t="shared" si="161"/>
        <v/>
      </c>
      <c r="U239" s="160" t="str">
        <f t="shared" si="162"/>
        <v/>
      </c>
      <c r="V239" s="160" t="str">
        <f t="shared" si="163"/>
        <v/>
      </c>
      <c r="W239" s="160" t="str">
        <f t="shared" si="164"/>
        <v/>
      </c>
      <c r="X239" s="164" t="str">
        <f t="shared" si="145"/>
        <v/>
      </c>
      <c r="Y239" s="162" t="str">
        <f t="shared" si="165"/>
        <v/>
      </c>
      <c r="Z239" s="161" t="str">
        <f t="shared" si="146"/>
        <v/>
      </c>
      <c r="AA239" s="161" t="str">
        <f t="shared" si="147"/>
        <v/>
      </c>
      <c r="AB239" s="161" t="str">
        <f t="shared" si="148"/>
        <v/>
      </c>
      <c r="AC239" s="163" t="str">
        <f t="shared" si="149"/>
        <v/>
      </c>
      <c r="AD239" s="158" t="str">
        <f t="shared" si="166"/>
        <v/>
      </c>
      <c r="AE239" s="165" t="str">
        <f>IF(J239="","",IF('5.手当・賞与配分・洗い替え方式'!$O$4=1,ROUNDUP((J239+$Q239)*$AH$4,-1),ROUNDUP(J239*$AH$4,-1)))</f>
        <v/>
      </c>
      <c r="AF239" s="154" t="str">
        <f>IF(K239="","",IF('5.手当・賞与配分・洗い替え方式'!$O$4=1,ROUNDUP((K239+$Q239)*$AH$4,-1),ROUNDUP(K239*$AH$4,-1)))</f>
        <v/>
      </c>
      <c r="AG239" s="154" t="str">
        <f>IF(L239="","",IF('5.手当・賞与配分・洗い替え方式'!$O$4=1,ROUNDUP((L239+$Q239)*$AH$4,-1),ROUNDUP(L239*$AH$4,-1)))</f>
        <v/>
      </c>
      <c r="AH239" s="154" t="str">
        <f>IF(M239="","",IF('5.手当・賞与配分・洗い替え方式'!$O$4=1,ROUNDUP((M239+$Q239)*$AH$4,-1),ROUNDUP(M239*$AH$4,-1)))</f>
        <v/>
      </c>
      <c r="AI239" s="166" t="str">
        <f>IF(N239="","",IF('5.手当・賞与配分・洗い替え方式'!$O$4=1,ROUNDUP((N239+$Q239)*$AH$4,-1),ROUNDUP(N239*$AH$4,-1)))</f>
        <v/>
      </c>
      <c r="AJ239" s="165" t="str">
        <f>IF(J239="","",IF('5.手当・賞与配分・洗い替え方式'!$O$4=1,ROUNDUP((J239+$Q239)*$AM$4,-1),ROUNDUP(J239*$AM$4,-1)))</f>
        <v/>
      </c>
      <c r="AK239" s="154" t="str">
        <f>IF(K239="","",IF('5.手当・賞与配分・洗い替え方式'!$O$4=1,ROUNDUP((K239+$Q239)*$AM$4,-1),ROUNDUP(K239*$AM$4,-1)))</f>
        <v/>
      </c>
      <c r="AL239" s="154" t="str">
        <f>IF(L239="","",IF('5.手当・賞与配分・洗い替え方式'!$O$4=1,ROUNDUP((L239+$Q239)*$AM$4,-1),ROUNDUP(L239*$AM$4,-1)))</f>
        <v/>
      </c>
      <c r="AM239" s="154" t="str">
        <f>IF(M239="","",IF('5.手当・賞与配分・洗い替え方式'!$O$4=1,ROUNDUP((M239+$Q239)*$AM$4,-1),ROUNDUP(M239*$AM$4,-1)))</f>
        <v/>
      </c>
      <c r="AN239" s="166" t="str">
        <f>IF(N239="","",IF('5.手当・賞与配分・洗い替え方式'!$O$4=1,ROUNDUP((N239+$Q239)*$AM$4,-1),ROUNDUP(N239*$AM$4,-1)))</f>
        <v/>
      </c>
      <c r="AO239" s="369" t="str">
        <f t="shared" si="167"/>
        <v/>
      </c>
      <c r="AP239" s="77" t="str">
        <f t="shared" si="168"/>
        <v/>
      </c>
      <c r="AQ239" s="77" t="str">
        <f t="shared" si="151"/>
        <v/>
      </c>
      <c r="AR239" s="77" t="str">
        <f t="shared" si="152"/>
        <v/>
      </c>
      <c r="AS239" s="164" t="str">
        <f t="shared" si="153"/>
        <v/>
      </c>
    </row>
    <row r="240" spans="5:45" ht="18" customHeight="1">
      <c r="E240" s="148" t="str">
        <f t="shared" si="154"/>
        <v>C-2</v>
      </c>
      <c r="F240" s="105">
        <f t="shared" si="141"/>
        <v>0</v>
      </c>
      <c r="G240" s="105" t="str">
        <f t="shared" si="142"/>
        <v/>
      </c>
      <c r="H240" s="105" t="str">
        <f t="shared" si="143"/>
        <v/>
      </c>
      <c r="I240" s="149">
        <v>22</v>
      </c>
      <c r="J240" s="157" t="str">
        <f t="shared" si="155"/>
        <v/>
      </c>
      <c r="K240" s="131" t="str">
        <f t="shared" si="156"/>
        <v/>
      </c>
      <c r="L240" s="131" t="str">
        <f>IF($E240="","",INDEX('3.サラリースケール'!$R$5:$BH$38,MATCH($E240,'3.サラリースケール'!$R$5:$R$38,0),MATCH($I240,'3.サラリースケール'!$R$5:$BH$5,0)))</f>
        <v/>
      </c>
      <c r="M240" s="131" t="str">
        <f t="shared" si="157"/>
        <v/>
      </c>
      <c r="N240" s="368" t="str">
        <f t="shared" si="158"/>
        <v/>
      </c>
      <c r="O240" s="157" t="str">
        <f t="shared" si="159"/>
        <v/>
      </c>
      <c r="P240" s="368" t="str">
        <f t="shared" si="144"/>
        <v/>
      </c>
      <c r="Q240" s="158" t="str">
        <f>IF($L240="","",VLOOKUP($E240,'6.モデル年俸表の作成'!$C$7:$F$48,4,0))</f>
        <v/>
      </c>
      <c r="R240" s="159" t="str">
        <f>IF($E240="","",IF($G240="","",VLOOKUP($E240,'5.手当・賞与配分・洗い替え方式'!$C$7:$L$48,8,0)))</f>
        <v/>
      </c>
      <c r="S240" s="160" t="str">
        <f t="shared" si="160"/>
        <v/>
      </c>
      <c r="T240" s="160" t="str">
        <f t="shared" si="161"/>
        <v/>
      </c>
      <c r="U240" s="160" t="str">
        <f t="shared" si="162"/>
        <v/>
      </c>
      <c r="V240" s="160" t="str">
        <f t="shared" si="163"/>
        <v/>
      </c>
      <c r="W240" s="160" t="str">
        <f t="shared" si="164"/>
        <v/>
      </c>
      <c r="X240" s="164" t="str">
        <f t="shared" si="145"/>
        <v/>
      </c>
      <c r="Y240" s="162" t="str">
        <f>IF(J240="","",J240+$Q240+S240)</f>
        <v/>
      </c>
      <c r="Z240" s="161" t="str">
        <f t="shared" si="146"/>
        <v/>
      </c>
      <c r="AA240" s="161" t="str">
        <f t="shared" si="147"/>
        <v/>
      </c>
      <c r="AB240" s="161" t="str">
        <f t="shared" si="148"/>
        <v/>
      </c>
      <c r="AC240" s="163" t="str">
        <f t="shared" si="149"/>
        <v/>
      </c>
      <c r="AD240" s="158" t="str">
        <f t="shared" si="166"/>
        <v/>
      </c>
      <c r="AE240" s="165" t="str">
        <f>IF(J240="","",IF('5.手当・賞与配分・洗い替え方式'!$O$4=1,ROUNDUP((J240+$Q240)*$AH$4,-1),ROUNDUP(J240*$AH$4,-1)))</f>
        <v/>
      </c>
      <c r="AF240" s="154" t="str">
        <f>IF(K240="","",IF('5.手当・賞与配分・洗い替え方式'!$O$4=1,ROUNDUP((K240+$Q240)*$AH$4,-1),ROUNDUP(K240*$AH$4,-1)))</f>
        <v/>
      </c>
      <c r="AG240" s="154" t="str">
        <f>IF(L240="","",IF('5.手当・賞与配分・洗い替え方式'!$O$4=1,ROUNDUP((L240+$Q240)*$AH$4,-1),ROUNDUP(L240*$AH$4,-1)))</f>
        <v/>
      </c>
      <c r="AH240" s="154" t="str">
        <f>IF(M240="","",IF('5.手当・賞与配分・洗い替え方式'!$O$4=1,ROUNDUP((M240+$Q240)*$AH$4,-1),ROUNDUP(M240*$AH$4,-1)))</f>
        <v/>
      </c>
      <c r="AI240" s="166" t="str">
        <f>IF(N240="","",IF('5.手当・賞与配分・洗い替え方式'!$O$4=1,ROUNDUP((N240+$Q240)*$AH$4,-1),ROUNDUP(N240*$AH$4,-1)))</f>
        <v/>
      </c>
      <c r="AJ240" s="165" t="str">
        <f>IF(J240="","",IF('5.手当・賞与配分・洗い替え方式'!$O$4=1,ROUNDUP((J240+$Q240)*$AM$4,-1),ROUNDUP(J240*$AM$4,-1)))</f>
        <v/>
      </c>
      <c r="AK240" s="154" t="str">
        <f>IF(K240="","",IF('5.手当・賞与配分・洗い替え方式'!$O$4=1,ROUNDUP((K240+$Q240)*$AM$4,-1),ROUNDUP(K240*$AM$4,-1)))</f>
        <v/>
      </c>
      <c r="AL240" s="154" t="str">
        <f>IF(L240="","",IF('5.手当・賞与配分・洗い替え方式'!$O$4=1,ROUNDUP((L240+$Q240)*$AM$4,-1),ROUNDUP(L240*$AM$4,-1)))</f>
        <v/>
      </c>
      <c r="AM240" s="154" t="str">
        <f>IF(M240="","",IF('5.手当・賞与配分・洗い替え方式'!$O$4=1,ROUNDUP((M240+$Q240)*$AM$4,-1),ROUNDUP(M240*$AM$4,-1)))</f>
        <v/>
      </c>
      <c r="AN240" s="166" t="str">
        <f>IF(N240="","",IF('5.手当・賞与配分・洗い替え方式'!$O$4=1,ROUNDUP((N240+$Q240)*$AM$4,-1),ROUNDUP(N240*$AM$4,-1)))</f>
        <v/>
      </c>
      <c r="AO240" s="369" t="str">
        <f t="shared" si="167"/>
        <v/>
      </c>
      <c r="AP240" s="77" t="str">
        <f t="shared" si="168"/>
        <v/>
      </c>
      <c r="AQ240" s="77" t="str">
        <f t="shared" si="151"/>
        <v/>
      </c>
      <c r="AR240" s="77" t="str">
        <f t="shared" si="152"/>
        <v/>
      </c>
      <c r="AS240" s="164" t="str">
        <f t="shared" si="153"/>
        <v/>
      </c>
    </row>
    <row r="241" spans="5:45" ht="18" customHeight="1">
      <c r="E241" s="148" t="str">
        <f t="shared" si="154"/>
        <v>C-2</v>
      </c>
      <c r="F241" s="105">
        <f t="shared" si="141"/>
        <v>1</v>
      </c>
      <c r="G241" s="105">
        <f t="shared" si="142"/>
        <v>1</v>
      </c>
      <c r="H241" s="105" t="str">
        <f t="shared" si="143"/>
        <v>C-2-1</v>
      </c>
      <c r="I241" s="149">
        <v>23</v>
      </c>
      <c r="J241" s="157" t="str">
        <f t="shared" si="155"/>
        <v/>
      </c>
      <c r="K241" s="131" t="str">
        <f t="shared" si="156"/>
        <v/>
      </c>
      <c r="L241" s="131">
        <f>IF($E241="","",INDEX('3.サラリースケール'!$R$5:$BH$38,MATCH($E241,'3.サラリースケール'!$R$5:$R$38,0),MATCH($I241,'3.サラリースケール'!$R$5:$BH$5,0)))</f>
        <v>242000</v>
      </c>
      <c r="M241" s="131" t="str">
        <f t="shared" si="157"/>
        <v/>
      </c>
      <c r="N241" s="368" t="str">
        <f t="shared" si="158"/>
        <v/>
      </c>
      <c r="O241" s="157" t="str">
        <f t="shared" si="159"/>
        <v/>
      </c>
      <c r="P241" s="368" t="str">
        <f t="shared" si="144"/>
        <v/>
      </c>
      <c r="Q241" s="158">
        <f>IF($L241="","",VLOOKUP($E241,'6.モデル年俸表の作成'!$C$7:$F$48,4,0))</f>
        <v>0</v>
      </c>
      <c r="R241" s="159">
        <f>IF($E241="","",IF($G241="","",VLOOKUP($E241,'5.手当・賞与配分・洗い替え方式'!$C$7:$L$48,8,0)))</f>
        <v>0.1</v>
      </c>
      <c r="S241" s="160" t="str">
        <f t="shared" si="160"/>
        <v/>
      </c>
      <c r="T241" s="160" t="str">
        <f t="shared" si="161"/>
        <v/>
      </c>
      <c r="U241" s="160">
        <f t="shared" si="162"/>
        <v>24200</v>
      </c>
      <c r="V241" s="160" t="str">
        <f t="shared" si="163"/>
        <v/>
      </c>
      <c r="W241" s="160" t="str">
        <f t="shared" si="164"/>
        <v/>
      </c>
      <c r="X241" s="164">
        <f t="shared" si="145"/>
        <v>13</v>
      </c>
      <c r="Y241" s="162" t="str">
        <f t="shared" ref="Y241:Y277" si="169">IF(J241="","",J241+$Q241+S241)</f>
        <v/>
      </c>
      <c r="Z241" s="161" t="str">
        <f t="shared" si="146"/>
        <v/>
      </c>
      <c r="AA241" s="161">
        <f t="shared" si="147"/>
        <v>266200</v>
      </c>
      <c r="AB241" s="161" t="str">
        <f t="shared" si="148"/>
        <v/>
      </c>
      <c r="AC241" s="163" t="str">
        <f t="shared" si="149"/>
        <v/>
      </c>
      <c r="AD241" s="158">
        <f t="shared" si="166"/>
        <v>3194400</v>
      </c>
      <c r="AE241" s="165" t="str">
        <f>IF(J241="","",IF('5.手当・賞与配分・洗い替え方式'!$O$4=1,ROUNDUP((J241+$Q241)*$AH$4,-1),ROUNDUP(J241*$AH$4,-1)))</f>
        <v/>
      </c>
      <c r="AF241" s="154" t="str">
        <f>IF(K241="","",IF('5.手当・賞与配分・洗い替え方式'!$O$4=1,ROUNDUP((K241+$Q241)*$AH$4,-1),ROUNDUP(K241*$AH$4,-1)))</f>
        <v/>
      </c>
      <c r="AG241" s="154">
        <f>IF(L241="","",IF('5.手当・賞与配分・洗い替え方式'!$O$4=1,ROUNDUP((L241+$Q241)*$AH$4,-1),ROUNDUP(L241*$AH$4,-1)))</f>
        <v>484000</v>
      </c>
      <c r="AH241" s="154" t="str">
        <f>IF(M241="","",IF('5.手当・賞与配分・洗い替え方式'!$O$4=1,ROUNDUP((M241+$Q241)*$AH$4,-1),ROUNDUP(M241*$AH$4,-1)))</f>
        <v/>
      </c>
      <c r="AI241" s="166" t="str">
        <f>IF(N241="","",IF('5.手当・賞与配分・洗い替え方式'!$O$4=1,ROUNDUP((N241+$Q241)*$AH$4,-1),ROUNDUP(N241*$AH$4,-1)))</f>
        <v/>
      </c>
      <c r="AJ241" s="165" t="str">
        <f>IF(J241="","",IF('5.手当・賞与配分・洗い替え方式'!$O$4=1,ROUNDUP((J241+$Q241)*$AM$4,-1),ROUNDUP(J241*$AM$4,-1)))</f>
        <v/>
      </c>
      <c r="AK241" s="154" t="str">
        <f>IF(K241="","",IF('5.手当・賞与配分・洗い替え方式'!$O$4=1,ROUNDUP((K241+$Q241)*$AM$4,-1),ROUNDUP(K241*$AM$4,-1)))</f>
        <v/>
      </c>
      <c r="AL241" s="154">
        <f>IF(L241="","",IF('5.手当・賞与配分・洗い替え方式'!$O$4=1,ROUNDUP((L241+$Q241)*$AM$4,-1),ROUNDUP(L241*$AM$4,-1)))</f>
        <v>605000</v>
      </c>
      <c r="AM241" s="154" t="str">
        <f>IF(M241="","",IF('5.手当・賞与配分・洗い替え方式'!$O$4=1,ROUNDUP((M241+$Q241)*$AM$4,-1),ROUNDUP(M241*$AM$4,-1)))</f>
        <v/>
      </c>
      <c r="AN241" s="166" t="str">
        <f>IF(N241="","",IF('5.手当・賞与配分・洗い替え方式'!$O$4=1,ROUNDUP((N241+$Q241)*$AM$4,-1),ROUNDUP(N241*$AM$4,-1)))</f>
        <v/>
      </c>
      <c r="AO241" s="369" t="str">
        <f t="shared" si="167"/>
        <v/>
      </c>
      <c r="AP241" s="77" t="str">
        <f t="shared" si="168"/>
        <v/>
      </c>
      <c r="AQ241" s="77">
        <f t="shared" si="151"/>
        <v>4283400</v>
      </c>
      <c r="AR241" s="77" t="str">
        <f t="shared" si="152"/>
        <v/>
      </c>
      <c r="AS241" s="164" t="str">
        <f t="shared" si="153"/>
        <v/>
      </c>
    </row>
    <row r="242" spans="5:45" ht="18" customHeight="1">
      <c r="E242" s="148" t="str">
        <f t="shared" si="154"/>
        <v>C-2</v>
      </c>
      <c r="F242" s="105">
        <f t="shared" si="141"/>
        <v>2</v>
      </c>
      <c r="G242" s="105">
        <f t="shared" si="142"/>
        <v>2</v>
      </c>
      <c r="H242" s="105" t="str">
        <f t="shared" si="143"/>
        <v>C-2-2</v>
      </c>
      <c r="I242" s="149">
        <v>24</v>
      </c>
      <c r="J242" s="157">
        <f t="shared" si="155"/>
        <v>250800</v>
      </c>
      <c r="K242" s="131">
        <f t="shared" si="156"/>
        <v>248600</v>
      </c>
      <c r="L242" s="131">
        <f>IF($E242="","",INDEX('3.サラリースケール'!$R$5:$BH$38,MATCH($E242,'3.サラリースケール'!$R$5:$R$38,0),MATCH($I242,'3.サラリースケール'!$R$5:$BH$5,0)))</f>
        <v>246400</v>
      </c>
      <c r="M242" s="131">
        <f t="shared" si="157"/>
        <v>244200</v>
      </c>
      <c r="N242" s="368">
        <f t="shared" si="158"/>
        <v>242000</v>
      </c>
      <c r="O242" s="157">
        <f t="shared" si="159"/>
        <v>4400</v>
      </c>
      <c r="P242" s="368">
        <f t="shared" si="144"/>
        <v>2200</v>
      </c>
      <c r="Q242" s="158">
        <f>IF($L242="","",VLOOKUP($E242,'6.モデル年俸表の作成'!$C$7:$F$48,4,0))</f>
        <v>0</v>
      </c>
      <c r="R242" s="159">
        <f>IF($E242="","",IF($G242="","",VLOOKUP($E242,'5.手当・賞与配分・洗い替え方式'!$C$7:$L$48,8,0)))</f>
        <v>0.1</v>
      </c>
      <c r="S242" s="160">
        <f t="shared" si="160"/>
        <v>25080</v>
      </c>
      <c r="T242" s="160">
        <f t="shared" si="161"/>
        <v>24860</v>
      </c>
      <c r="U242" s="160">
        <f>IF(L242="","",ROUNDUP((L242*$R242),-1))</f>
        <v>24640</v>
      </c>
      <c r="V242" s="160">
        <f t="shared" si="163"/>
        <v>24420</v>
      </c>
      <c r="W242" s="160">
        <f t="shared" si="164"/>
        <v>24200</v>
      </c>
      <c r="X242" s="164">
        <f t="shared" si="145"/>
        <v>13</v>
      </c>
      <c r="Y242" s="162">
        <f t="shared" si="169"/>
        <v>275880</v>
      </c>
      <c r="Z242" s="161">
        <f t="shared" si="146"/>
        <v>273460</v>
      </c>
      <c r="AA242" s="161">
        <f t="shared" si="147"/>
        <v>271040</v>
      </c>
      <c r="AB242" s="161">
        <f t="shared" si="148"/>
        <v>268620</v>
      </c>
      <c r="AC242" s="163">
        <f t="shared" si="149"/>
        <v>266200</v>
      </c>
      <c r="AD242" s="158">
        <f t="shared" si="166"/>
        <v>3252480</v>
      </c>
      <c r="AE242" s="165">
        <f>IF(J242="","",IF('5.手当・賞与配分・洗い替え方式'!$O$4=1,ROUNDUP((J242+$Q242)*$AH$4,-1),ROUNDUP(J242*$AH$4,-1)))</f>
        <v>501600</v>
      </c>
      <c r="AF242" s="154">
        <f>IF(K242="","",IF('5.手当・賞与配分・洗い替え方式'!$O$4=1,ROUNDUP((K242+$Q242)*$AH$4,-1),ROUNDUP(K242*$AH$4,-1)))</f>
        <v>497200</v>
      </c>
      <c r="AG242" s="154">
        <f>IF(L242="","",IF('5.手当・賞与配分・洗い替え方式'!$O$4=1,ROUNDUP((L242+$Q242)*$AH$4,-1),ROUNDUP(L242*$AH$4,-1)))</f>
        <v>492800</v>
      </c>
      <c r="AH242" s="154">
        <f>IF(M242="","",IF('5.手当・賞与配分・洗い替え方式'!$O$4=1,ROUNDUP((M242+$Q242)*$AH$4,-1),ROUNDUP(M242*$AH$4,-1)))</f>
        <v>488400</v>
      </c>
      <c r="AI242" s="166">
        <f>IF(N242="","",IF('5.手当・賞与配分・洗い替え方式'!$O$4=1,ROUNDUP((N242+$Q242)*$AH$4,-1),ROUNDUP(N242*$AH$4,-1)))</f>
        <v>484000</v>
      </c>
      <c r="AJ242" s="165">
        <f>IF(J242="","",IF('5.手当・賞与配分・洗い替え方式'!$O$4=1,ROUNDUP((J242+$Q242)*$AM$4,-1),ROUNDUP(J242*$AM$4,-1)))</f>
        <v>627000</v>
      </c>
      <c r="AK242" s="154">
        <f>IF(K242="","",IF('5.手当・賞与配分・洗い替え方式'!$O$4=1,ROUNDUP((K242+$Q242)*$AM$4,-1),ROUNDUP(K242*$AM$4,-1)))</f>
        <v>621500</v>
      </c>
      <c r="AL242" s="154">
        <f>IF(L242="","",IF('5.手当・賞与配分・洗い替え方式'!$O$4=1,ROUNDUP((L242+$Q242)*$AM$4,-1),ROUNDUP(L242*$AM$4,-1)))</f>
        <v>616000</v>
      </c>
      <c r="AM242" s="154">
        <f>IF(M242="","",IF('5.手当・賞与配分・洗い替え方式'!$O$4=1,ROUNDUP((M242+$Q242)*$AM$4,-1),ROUNDUP(M242*$AM$4,-1)))</f>
        <v>610500</v>
      </c>
      <c r="AN242" s="166">
        <f>IF(N242="","",IF('5.手当・賞与配分・洗い替え方式'!$O$4=1,ROUNDUP((N242+$Q242)*$AM$4,-1),ROUNDUP(N242*$AM$4,-1)))</f>
        <v>605000</v>
      </c>
      <c r="AO242" s="369">
        <f t="shared" si="167"/>
        <v>4439160</v>
      </c>
      <c r="AP242" s="77">
        <f t="shared" si="168"/>
        <v>4400220</v>
      </c>
      <c r="AQ242" s="77">
        <f t="shared" si="151"/>
        <v>4361280</v>
      </c>
      <c r="AR242" s="77">
        <f t="shared" si="152"/>
        <v>4322340</v>
      </c>
      <c r="AS242" s="164">
        <f t="shared" si="153"/>
        <v>4283400</v>
      </c>
    </row>
    <row r="243" spans="5:45" ht="18" customHeight="1">
      <c r="E243" s="148" t="str">
        <f t="shared" si="154"/>
        <v>C-2</v>
      </c>
      <c r="F243" s="105">
        <f t="shared" si="141"/>
        <v>3</v>
      </c>
      <c r="G243" s="105">
        <f t="shared" si="142"/>
        <v>3</v>
      </c>
      <c r="H243" s="105" t="str">
        <f t="shared" si="143"/>
        <v>C-2-3</v>
      </c>
      <c r="I243" s="149">
        <v>25</v>
      </c>
      <c r="J243" s="157">
        <f t="shared" si="155"/>
        <v>255200</v>
      </c>
      <c r="K243" s="131">
        <f t="shared" si="156"/>
        <v>253000</v>
      </c>
      <c r="L243" s="131">
        <f>IF($E243="","",INDEX('3.サラリースケール'!$R$5:$BH$38,MATCH($E243,'3.サラリースケール'!$R$5:$R$38,0),MATCH($I243,'3.サラリースケール'!$R$5:$BH$5,0)))</f>
        <v>250800</v>
      </c>
      <c r="M243" s="131">
        <f t="shared" si="157"/>
        <v>248600</v>
      </c>
      <c r="N243" s="368">
        <f t="shared" si="158"/>
        <v>246400</v>
      </c>
      <c r="O243" s="157">
        <f t="shared" si="159"/>
        <v>4400</v>
      </c>
      <c r="P243" s="368">
        <f t="shared" si="144"/>
        <v>2200</v>
      </c>
      <c r="Q243" s="158">
        <f>IF($L243="","",VLOOKUP($E243,'6.モデル年俸表の作成'!$C$7:$F$48,4,0))</f>
        <v>0</v>
      </c>
      <c r="R243" s="159">
        <f>IF($E243="","",IF($G243="","",VLOOKUP($E243,'5.手当・賞与配分・洗い替え方式'!$C$7:$L$48,8,0)))</f>
        <v>0.1</v>
      </c>
      <c r="S243" s="160">
        <f t="shared" si="160"/>
        <v>25520</v>
      </c>
      <c r="T243" s="160">
        <f t="shared" si="161"/>
        <v>25300</v>
      </c>
      <c r="U243" s="160">
        <f t="shared" ref="U243:U277" si="170">IF(L243="","",ROUNDUP((L243*$R243),-1))</f>
        <v>25080</v>
      </c>
      <c r="V243" s="160">
        <f t="shared" si="163"/>
        <v>24860</v>
      </c>
      <c r="W243" s="160">
        <f t="shared" si="164"/>
        <v>24640</v>
      </c>
      <c r="X243" s="164">
        <f t="shared" si="145"/>
        <v>13</v>
      </c>
      <c r="Y243" s="162">
        <f t="shared" si="169"/>
        <v>280720</v>
      </c>
      <c r="Z243" s="161">
        <f t="shared" si="146"/>
        <v>278300</v>
      </c>
      <c r="AA243" s="161">
        <f t="shared" si="147"/>
        <v>275880</v>
      </c>
      <c r="AB243" s="161">
        <f t="shared" si="148"/>
        <v>273460</v>
      </c>
      <c r="AC243" s="163">
        <f>IF(N243="","",N243+$Q243+W243)</f>
        <v>271040</v>
      </c>
      <c r="AD243" s="158">
        <f t="shared" si="166"/>
        <v>3310560</v>
      </c>
      <c r="AE243" s="165">
        <f>IF(J243="","",IF('5.手当・賞与配分・洗い替え方式'!$O$4=1,ROUNDUP((J243+$Q243)*$AH$4,-1),ROUNDUP(J243*$AH$4,-1)))</f>
        <v>510400</v>
      </c>
      <c r="AF243" s="154">
        <f>IF(K243="","",IF('5.手当・賞与配分・洗い替え方式'!$O$4=1,ROUNDUP((K243+$Q243)*$AH$4,-1),ROUNDUP(K243*$AH$4,-1)))</f>
        <v>506000</v>
      </c>
      <c r="AG243" s="154">
        <f>IF(L243="","",IF('5.手当・賞与配分・洗い替え方式'!$O$4=1,ROUNDUP((L243+$Q243)*$AH$4,-1),ROUNDUP(L243*$AH$4,-1)))</f>
        <v>501600</v>
      </c>
      <c r="AH243" s="154">
        <f>IF(M243="","",IF('5.手当・賞与配分・洗い替え方式'!$O$4=1,ROUNDUP((M243+$Q243)*$AH$4,-1),ROUNDUP(M243*$AH$4,-1)))</f>
        <v>497200</v>
      </c>
      <c r="AI243" s="166">
        <f>IF(N243="","",IF('5.手当・賞与配分・洗い替え方式'!$O$4=1,ROUNDUP((N243+$Q243)*$AH$4,-1),ROUNDUP(N243*$AH$4,-1)))</f>
        <v>492800</v>
      </c>
      <c r="AJ243" s="165">
        <f>IF(J243="","",IF('5.手当・賞与配分・洗い替え方式'!$O$4=1,ROUNDUP((J243+$Q243)*$AM$4,-1),ROUNDUP(J243*$AM$4,-1)))</f>
        <v>638000</v>
      </c>
      <c r="AK243" s="154">
        <f>IF(K243="","",IF('5.手当・賞与配分・洗い替え方式'!$O$4=1,ROUNDUP((K243+$Q243)*$AM$4,-1),ROUNDUP(K243*$AM$4,-1)))</f>
        <v>632500</v>
      </c>
      <c r="AL243" s="154">
        <f>IF(L243="","",IF('5.手当・賞与配分・洗い替え方式'!$O$4=1,ROUNDUP((L243+$Q243)*$AM$4,-1),ROUNDUP(L243*$AM$4,-1)))</f>
        <v>627000</v>
      </c>
      <c r="AM243" s="154">
        <f>IF(M243="","",IF('5.手当・賞与配分・洗い替え方式'!$O$4=1,ROUNDUP((M243+$Q243)*$AM$4,-1),ROUNDUP(M243*$AM$4,-1)))</f>
        <v>621500</v>
      </c>
      <c r="AN243" s="166">
        <f>IF(N243="","",IF('5.手当・賞与配分・洗い替え方式'!$O$4=1,ROUNDUP((N243+$Q243)*$AM$4,-1),ROUNDUP(N243*$AM$4,-1)))</f>
        <v>616000</v>
      </c>
      <c r="AO243" s="369">
        <f t="shared" si="167"/>
        <v>4517040</v>
      </c>
      <c r="AP243" s="77">
        <f t="shared" si="168"/>
        <v>4478100</v>
      </c>
      <c r="AQ243" s="77">
        <f t="shared" si="151"/>
        <v>4439160</v>
      </c>
      <c r="AR243" s="77">
        <f t="shared" si="152"/>
        <v>4400220</v>
      </c>
      <c r="AS243" s="164">
        <f t="shared" si="153"/>
        <v>4361280</v>
      </c>
    </row>
    <row r="244" spans="5:45" ht="18" customHeight="1">
      <c r="E244" s="148" t="str">
        <f t="shared" si="154"/>
        <v>C-2</v>
      </c>
      <c r="F244" s="105">
        <f t="shared" si="141"/>
        <v>4</v>
      </c>
      <c r="G244" s="105">
        <f t="shared" si="142"/>
        <v>4</v>
      </c>
      <c r="H244" s="105" t="str">
        <f t="shared" si="143"/>
        <v>C-2-4</v>
      </c>
      <c r="I244" s="149">
        <v>26</v>
      </c>
      <c r="J244" s="157">
        <f t="shared" si="155"/>
        <v>259600</v>
      </c>
      <c r="K244" s="131">
        <f t="shared" si="156"/>
        <v>257400</v>
      </c>
      <c r="L244" s="131">
        <f>IF($E244="","",INDEX('3.サラリースケール'!$R$5:$BH$38,MATCH($E244,'3.サラリースケール'!$R$5:$R$38,0),MATCH($I244,'3.サラリースケール'!$R$5:$BH$5,0)))</f>
        <v>255200</v>
      </c>
      <c r="M244" s="131">
        <f t="shared" si="157"/>
        <v>253000</v>
      </c>
      <c r="N244" s="368">
        <f t="shared" si="158"/>
        <v>250800</v>
      </c>
      <c r="O244" s="157">
        <f t="shared" si="159"/>
        <v>4400</v>
      </c>
      <c r="P244" s="368">
        <f t="shared" si="144"/>
        <v>2200</v>
      </c>
      <c r="Q244" s="158">
        <f>IF($L244="","",VLOOKUP($E244,'6.モデル年俸表の作成'!$C$7:$F$48,4,0))</f>
        <v>0</v>
      </c>
      <c r="R244" s="159">
        <f>IF($E244="","",IF($G244="","",VLOOKUP($E244,'5.手当・賞与配分・洗い替え方式'!$C$7:$L$48,8,0)))</f>
        <v>0.1</v>
      </c>
      <c r="S244" s="160">
        <f t="shared" si="160"/>
        <v>25960</v>
      </c>
      <c r="T244" s="160">
        <f t="shared" si="161"/>
        <v>25740</v>
      </c>
      <c r="U244" s="160">
        <f t="shared" si="170"/>
        <v>25520</v>
      </c>
      <c r="V244" s="160">
        <f t="shared" si="163"/>
        <v>25300</v>
      </c>
      <c r="W244" s="160">
        <f t="shared" si="164"/>
        <v>25080</v>
      </c>
      <c r="X244" s="164">
        <f t="shared" si="145"/>
        <v>13</v>
      </c>
      <c r="Y244" s="162">
        <f t="shared" si="169"/>
        <v>285560</v>
      </c>
      <c r="Z244" s="161">
        <f t="shared" si="146"/>
        <v>283140</v>
      </c>
      <c r="AA244" s="161">
        <f t="shared" si="147"/>
        <v>280720</v>
      </c>
      <c r="AB244" s="161">
        <f t="shared" si="148"/>
        <v>278300</v>
      </c>
      <c r="AC244" s="163">
        <f t="shared" ref="AC244:AC277" si="171">IF(N244="","",N244+$Q244+W244)</f>
        <v>275880</v>
      </c>
      <c r="AD244" s="158">
        <f t="shared" si="166"/>
        <v>3368640</v>
      </c>
      <c r="AE244" s="165">
        <f>IF(J244="","",IF('5.手当・賞与配分・洗い替え方式'!$O$4=1,ROUNDUP((J244+$Q244)*$AH$4,-1),ROUNDUP(J244*$AH$4,-1)))</f>
        <v>519200</v>
      </c>
      <c r="AF244" s="154">
        <f>IF(K244="","",IF('5.手当・賞与配分・洗い替え方式'!$O$4=1,ROUNDUP((K244+$Q244)*$AH$4,-1),ROUNDUP(K244*$AH$4,-1)))</f>
        <v>514800</v>
      </c>
      <c r="AG244" s="154">
        <f>IF(L244="","",IF('5.手当・賞与配分・洗い替え方式'!$O$4=1,ROUNDUP((L244+$Q244)*$AH$4,-1),ROUNDUP(L244*$AH$4,-1)))</f>
        <v>510400</v>
      </c>
      <c r="AH244" s="154">
        <f>IF(M244="","",IF('5.手当・賞与配分・洗い替え方式'!$O$4=1,ROUNDUP((M244+$Q244)*$AH$4,-1),ROUNDUP(M244*$AH$4,-1)))</f>
        <v>506000</v>
      </c>
      <c r="AI244" s="166">
        <f>IF(N244="","",IF('5.手当・賞与配分・洗い替え方式'!$O$4=1,ROUNDUP((N244+$Q244)*$AH$4,-1),ROUNDUP(N244*$AH$4,-1)))</f>
        <v>501600</v>
      </c>
      <c r="AJ244" s="165">
        <f>IF(J244="","",IF('5.手当・賞与配分・洗い替え方式'!$O$4=1,ROUNDUP((J244+$Q244)*$AM$4,-1),ROUNDUP(J244*$AM$4,-1)))</f>
        <v>649000</v>
      </c>
      <c r="AK244" s="154">
        <f>IF(K244="","",IF('5.手当・賞与配分・洗い替え方式'!$O$4=1,ROUNDUP((K244+$Q244)*$AM$4,-1),ROUNDUP(K244*$AM$4,-1)))</f>
        <v>643500</v>
      </c>
      <c r="AL244" s="154">
        <f>IF(L244="","",IF('5.手当・賞与配分・洗い替え方式'!$O$4=1,ROUNDUP((L244+$Q244)*$AM$4,-1),ROUNDUP(L244*$AM$4,-1)))</f>
        <v>638000</v>
      </c>
      <c r="AM244" s="154">
        <f>IF(M244="","",IF('5.手当・賞与配分・洗い替え方式'!$O$4=1,ROUNDUP((M244+$Q244)*$AM$4,-1),ROUNDUP(M244*$AM$4,-1)))</f>
        <v>632500</v>
      </c>
      <c r="AN244" s="166">
        <f>IF(N244="","",IF('5.手当・賞与配分・洗い替え方式'!$O$4=1,ROUNDUP((N244+$Q244)*$AM$4,-1),ROUNDUP(N244*$AM$4,-1)))</f>
        <v>627000</v>
      </c>
      <c r="AO244" s="369">
        <f t="shared" si="167"/>
        <v>4594920</v>
      </c>
      <c r="AP244" s="77">
        <f t="shared" si="168"/>
        <v>4555980</v>
      </c>
      <c r="AQ244" s="77">
        <f t="shared" si="151"/>
        <v>4517040</v>
      </c>
      <c r="AR244" s="77">
        <f t="shared" si="152"/>
        <v>4478100</v>
      </c>
      <c r="AS244" s="164">
        <f t="shared" si="153"/>
        <v>4439160</v>
      </c>
    </row>
    <row r="245" spans="5:45" ht="18" customHeight="1">
      <c r="E245" s="148" t="str">
        <f t="shared" si="154"/>
        <v>C-2</v>
      </c>
      <c r="F245" s="105">
        <f t="shared" si="141"/>
        <v>5</v>
      </c>
      <c r="G245" s="105">
        <f t="shared" si="142"/>
        <v>5</v>
      </c>
      <c r="H245" s="105" t="str">
        <f t="shared" si="143"/>
        <v>C-2-5</v>
      </c>
      <c r="I245" s="149">
        <v>27</v>
      </c>
      <c r="J245" s="157">
        <f t="shared" si="155"/>
        <v>264000</v>
      </c>
      <c r="K245" s="131">
        <f t="shared" si="156"/>
        <v>261800</v>
      </c>
      <c r="L245" s="131">
        <f>IF($E245="","",INDEX('3.サラリースケール'!$R$5:$BH$38,MATCH($E245,'3.サラリースケール'!$R$5:$R$38,0),MATCH($I245,'3.サラリースケール'!$R$5:$BH$5,0)))</f>
        <v>259600</v>
      </c>
      <c r="M245" s="131">
        <f t="shared" si="157"/>
        <v>257400</v>
      </c>
      <c r="N245" s="368">
        <f t="shared" si="158"/>
        <v>255200</v>
      </c>
      <c r="O245" s="157">
        <f t="shared" si="159"/>
        <v>4400</v>
      </c>
      <c r="P245" s="368">
        <f t="shared" si="144"/>
        <v>2200</v>
      </c>
      <c r="Q245" s="158">
        <f>IF($L245="","",VLOOKUP($E245,'6.モデル年俸表の作成'!$C$7:$F$48,4,0))</f>
        <v>0</v>
      </c>
      <c r="R245" s="159">
        <f>IF($E245="","",IF($G245="","",VLOOKUP($E245,'5.手当・賞与配分・洗い替え方式'!$C$7:$L$48,8,0)))</f>
        <v>0.1</v>
      </c>
      <c r="S245" s="160">
        <f t="shared" si="160"/>
        <v>26400</v>
      </c>
      <c r="T245" s="160">
        <f t="shared" si="161"/>
        <v>26180</v>
      </c>
      <c r="U245" s="160">
        <f t="shared" si="170"/>
        <v>25960</v>
      </c>
      <c r="V245" s="160">
        <f t="shared" si="163"/>
        <v>25740</v>
      </c>
      <c r="W245" s="160">
        <f t="shared" si="164"/>
        <v>25520</v>
      </c>
      <c r="X245" s="164">
        <f t="shared" si="145"/>
        <v>13</v>
      </c>
      <c r="Y245" s="162">
        <f t="shared" si="169"/>
        <v>290400</v>
      </c>
      <c r="Z245" s="161">
        <f t="shared" si="146"/>
        <v>287980</v>
      </c>
      <c r="AA245" s="161">
        <f t="shared" si="147"/>
        <v>285560</v>
      </c>
      <c r="AB245" s="161">
        <f t="shared" si="148"/>
        <v>283140</v>
      </c>
      <c r="AC245" s="163">
        <f t="shared" si="171"/>
        <v>280720</v>
      </c>
      <c r="AD245" s="158">
        <f t="shared" si="166"/>
        <v>3426720</v>
      </c>
      <c r="AE245" s="165">
        <f>IF(J245="","",IF('5.手当・賞与配分・洗い替え方式'!$O$4=1,ROUNDUP((J245+$Q245)*$AH$4,-1),ROUNDUP(J245*$AH$4,-1)))</f>
        <v>528000</v>
      </c>
      <c r="AF245" s="154">
        <f>IF(K245="","",IF('5.手当・賞与配分・洗い替え方式'!$O$4=1,ROUNDUP((K245+$Q245)*$AH$4,-1),ROUNDUP(K245*$AH$4,-1)))</f>
        <v>523600</v>
      </c>
      <c r="AG245" s="154">
        <f>IF(L245="","",IF('5.手当・賞与配分・洗い替え方式'!$O$4=1,ROUNDUP((L245+$Q245)*$AH$4,-1),ROUNDUP(L245*$AH$4,-1)))</f>
        <v>519200</v>
      </c>
      <c r="AH245" s="154">
        <f>IF(M245="","",IF('5.手当・賞与配分・洗い替え方式'!$O$4=1,ROUNDUP((M245+$Q245)*$AH$4,-1),ROUNDUP(M245*$AH$4,-1)))</f>
        <v>514800</v>
      </c>
      <c r="AI245" s="166">
        <f>IF(N245="","",IF('5.手当・賞与配分・洗い替え方式'!$O$4=1,ROUNDUP((N245+$Q245)*$AH$4,-1),ROUNDUP(N245*$AH$4,-1)))</f>
        <v>510400</v>
      </c>
      <c r="AJ245" s="165">
        <f>IF(J245="","",IF('5.手当・賞与配分・洗い替え方式'!$O$4=1,ROUNDUP((J245+$Q245)*$AM$4,-1),ROUNDUP(J245*$AM$4,-1)))</f>
        <v>660000</v>
      </c>
      <c r="AK245" s="154">
        <f>IF(K245="","",IF('5.手当・賞与配分・洗い替え方式'!$O$4=1,ROUNDUP((K245+$Q245)*$AM$4,-1),ROUNDUP(K245*$AM$4,-1)))</f>
        <v>654500</v>
      </c>
      <c r="AL245" s="154">
        <f>IF(L245="","",IF('5.手当・賞与配分・洗い替え方式'!$O$4=1,ROUNDUP((L245+$Q245)*$AM$4,-1),ROUNDUP(L245*$AM$4,-1)))</f>
        <v>649000</v>
      </c>
      <c r="AM245" s="154">
        <f>IF(M245="","",IF('5.手当・賞与配分・洗い替え方式'!$O$4=1,ROUNDUP((M245+$Q245)*$AM$4,-1),ROUNDUP(M245*$AM$4,-1)))</f>
        <v>643500</v>
      </c>
      <c r="AN245" s="166">
        <f>IF(N245="","",IF('5.手当・賞与配分・洗い替え方式'!$O$4=1,ROUNDUP((N245+$Q245)*$AM$4,-1),ROUNDUP(N245*$AM$4,-1)))</f>
        <v>638000</v>
      </c>
      <c r="AO245" s="369">
        <f t="shared" si="167"/>
        <v>4672800</v>
      </c>
      <c r="AP245" s="77">
        <f t="shared" si="168"/>
        <v>4633860</v>
      </c>
      <c r="AQ245" s="77">
        <f t="shared" si="151"/>
        <v>4594920</v>
      </c>
      <c r="AR245" s="77">
        <f t="shared" si="152"/>
        <v>4555980</v>
      </c>
      <c r="AS245" s="164">
        <f t="shared" si="153"/>
        <v>4517040</v>
      </c>
    </row>
    <row r="246" spans="5:45" ht="18" customHeight="1">
      <c r="E246" s="148" t="str">
        <f t="shared" si="154"/>
        <v>C-2</v>
      </c>
      <c r="F246" s="105">
        <f t="shared" si="141"/>
        <v>6</v>
      </c>
      <c r="G246" s="105">
        <f t="shared" si="142"/>
        <v>6</v>
      </c>
      <c r="H246" s="105" t="str">
        <f t="shared" si="143"/>
        <v>C-2-6</v>
      </c>
      <c r="I246" s="149">
        <v>28</v>
      </c>
      <c r="J246" s="157">
        <f t="shared" si="155"/>
        <v>268400</v>
      </c>
      <c r="K246" s="131">
        <f t="shared" si="156"/>
        <v>266200</v>
      </c>
      <c r="L246" s="131">
        <f>IF($E246="","",INDEX('3.サラリースケール'!$R$5:$BH$38,MATCH($E246,'3.サラリースケール'!$R$5:$R$38,0),MATCH($I246,'3.サラリースケール'!$R$5:$BH$5,0)))</f>
        <v>264000</v>
      </c>
      <c r="M246" s="131">
        <f t="shared" si="157"/>
        <v>261800</v>
      </c>
      <c r="N246" s="368">
        <f t="shared" si="158"/>
        <v>259600</v>
      </c>
      <c r="O246" s="157">
        <f t="shared" si="159"/>
        <v>4400</v>
      </c>
      <c r="P246" s="368">
        <f t="shared" si="144"/>
        <v>2200</v>
      </c>
      <c r="Q246" s="158">
        <f>IF($L246="","",VLOOKUP($E246,'6.モデル年俸表の作成'!$C$7:$F$48,4,0))</f>
        <v>0</v>
      </c>
      <c r="R246" s="159">
        <f>IF($E246="","",IF($G246="","",VLOOKUP($E246,'5.手当・賞与配分・洗い替え方式'!$C$7:$L$48,8,0)))</f>
        <v>0.1</v>
      </c>
      <c r="S246" s="160">
        <f t="shared" si="160"/>
        <v>26840</v>
      </c>
      <c r="T246" s="160">
        <f t="shared" si="161"/>
        <v>26620</v>
      </c>
      <c r="U246" s="160">
        <f t="shared" si="170"/>
        <v>26400</v>
      </c>
      <c r="V246" s="160">
        <f t="shared" si="163"/>
        <v>26180</v>
      </c>
      <c r="W246" s="160">
        <f t="shared" si="164"/>
        <v>25960</v>
      </c>
      <c r="X246" s="164">
        <f t="shared" si="145"/>
        <v>13</v>
      </c>
      <c r="Y246" s="162">
        <f t="shared" si="169"/>
        <v>295240</v>
      </c>
      <c r="Z246" s="161">
        <f t="shared" si="146"/>
        <v>292820</v>
      </c>
      <c r="AA246" s="161">
        <f t="shared" si="147"/>
        <v>290400</v>
      </c>
      <c r="AB246" s="161">
        <f t="shared" si="148"/>
        <v>287980</v>
      </c>
      <c r="AC246" s="163">
        <f t="shared" si="171"/>
        <v>285560</v>
      </c>
      <c r="AD246" s="158">
        <f t="shared" si="166"/>
        <v>3484800</v>
      </c>
      <c r="AE246" s="165">
        <f>IF(J246="","",IF('5.手当・賞与配分・洗い替え方式'!$O$4=1,ROUNDUP((J246+$Q246)*$AH$4,-1),ROUNDUP(J246*$AH$4,-1)))</f>
        <v>536800</v>
      </c>
      <c r="AF246" s="154">
        <f>IF(K246="","",IF('5.手当・賞与配分・洗い替え方式'!$O$4=1,ROUNDUP((K246+$Q246)*$AH$4,-1),ROUNDUP(K246*$AH$4,-1)))</f>
        <v>532400</v>
      </c>
      <c r="AG246" s="154">
        <f>IF(L246="","",IF('5.手当・賞与配分・洗い替え方式'!$O$4=1,ROUNDUP((L246+$Q246)*$AH$4,-1),ROUNDUP(L246*$AH$4,-1)))</f>
        <v>528000</v>
      </c>
      <c r="AH246" s="154">
        <f>IF(M246="","",IF('5.手当・賞与配分・洗い替え方式'!$O$4=1,ROUNDUP((M246+$Q246)*$AH$4,-1),ROUNDUP(M246*$AH$4,-1)))</f>
        <v>523600</v>
      </c>
      <c r="AI246" s="166">
        <f>IF(N246="","",IF('5.手当・賞与配分・洗い替え方式'!$O$4=1,ROUNDUP((N246+$Q246)*$AH$4,-1),ROUNDUP(N246*$AH$4,-1)))</f>
        <v>519200</v>
      </c>
      <c r="AJ246" s="165">
        <f>IF(J246="","",IF('5.手当・賞与配分・洗い替え方式'!$O$4=1,ROUNDUP((J246+$Q246)*$AM$4,-1),ROUNDUP(J246*$AM$4,-1)))</f>
        <v>671000</v>
      </c>
      <c r="AK246" s="154">
        <f>IF(K246="","",IF('5.手当・賞与配分・洗い替え方式'!$O$4=1,ROUNDUP((K246+$Q246)*$AM$4,-1),ROUNDUP(K246*$AM$4,-1)))</f>
        <v>665500</v>
      </c>
      <c r="AL246" s="154">
        <f>IF(L246="","",IF('5.手当・賞与配分・洗い替え方式'!$O$4=1,ROUNDUP((L246+$Q246)*$AM$4,-1),ROUNDUP(L246*$AM$4,-1)))</f>
        <v>660000</v>
      </c>
      <c r="AM246" s="154">
        <f>IF(M246="","",IF('5.手当・賞与配分・洗い替え方式'!$O$4=1,ROUNDUP((M246+$Q246)*$AM$4,-1),ROUNDUP(M246*$AM$4,-1)))</f>
        <v>654500</v>
      </c>
      <c r="AN246" s="166">
        <f>IF(N246="","",IF('5.手当・賞与配分・洗い替え方式'!$O$4=1,ROUNDUP((N246+$Q246)*$AM$4,-1),ROUNDUP(N246*$AM$4,-1)))</f>
        <v>649000</v>
      </c>
      <c r="AO246" s="369">
        <f t="shared" si="167"/>
        <v>4750680</v>
      </c>
      <c r="AP246" s="77">
        <f t="shared" si="168"/>
        <v>4711740</v>
      </c>
      <c r="AQ246" s="77">
        <f t="shared" si="151"/>
        <v>4672800</v>
      </c>
      <c r="AR246" s="77">
        <f t="shared" si="152"/>
        <v>4633860</v>
      </c>
      <c r="AS246" s="164">
        <f t="shared" si="153"/>
        <v>4594920</v>
      </c>
    </row>
    <row r="247" spans="5:45" ht="18" customHeight="1">
      <c r="E247" s="148" t="str">
        <f t="shared" si="154"/>
        <v>C-2</v>
      </c>
      <c r="F247" s="105">
        <f t="shared" si="141"/>
        <v>7</v>
      </c>
      <c r="G247" s="105">
        <f t="shared" si="142"/>
        <v>7</v>
      </c>
      <c r="H247" s="105" t="str">
        <f t="shared" si="143"/>
        <v>C-2-7</v>
      </c>
      <c r="I247" s="149">
        <v>29</v>
      </c>
      <c r="J247" s="157">
        <f t="shared" si="155"/>
        <v>272800</v>
      </c>
      <c r="K247" s="131">
        <f t="shared" si="156"/>
        <v>270600</v>
      </c>
      <c r="L247" s="131">
        <f>IF($E247="","",INDEX('3.サラリースケール'!$R$5:$BH$38,MATCH($E247,'3.サラリースケール'!$R$5:$R$38,0),MATCH($I247,'3.サラリースケール'!$R$5:$BH$5,0)))</f>
        <v>268400</v>
      </c>
      <c r="M247" s="131">
        <f t="shared" si="157"/>
        <v>266200</v>
      </c>
      <c r="N247" s="368">
        <f t="shared" si="158"/>
        <v>264000</v>
      </c>
      <c r="O247" s="157">
        <f t="shared" si="159"/>
        <v>4400</v>
      </c>
      <c r="P247" s="368">
        <f t="shared" si="144"/>
        <v>2200</v>
      </c>
      <c r="Q247" s="158">
        <f>IF($L247="","",VLOOKUP($E247,'6.モデル年俸表の作成'!$C$7:$F$48,4,0))</f>
        <v>0</v>
      </c>
      <c r="R247" s="159">
        <f>IF($E247="","",IF($G247="","",VLOOKUP($E247,'5.手当・賞与配分・洗い替え方式'!$C$7:$L$48,8,0)))</f>
        <v>0.1</v>
      </c>
      <c r="S247" s="160">
        <f t="shared" si="160"/>
        <v>27280</v>
      </c>
      <c r="T247" s="160">
        <f t="shared" si="161"/>
        <v>27060</v>
      </c>
      <c r="U247" s="160">
        <f t="shared" si="170"/>
        <v>26840</v>
      </c>
      <c r="V247" s="160">
        <f t="shared" si="163"/>
        <v>26620</v>
      </c>
      <c r="W247" s="160">
        <f t="shared" si="164"/>
        <v>26400</v>
      </c>
      <c r="X247" s="164">
        <f t="shared" si="145"/>
        <v>13</v>
      </c>
      <c r="Y247" s="162">
        <f t="shared" si="169"/>
        <v>300080</v>
      </c>
      <c r="Z247" s="161">
        <f t="shared" si="146"/>
        <v>297660</v>
      </c>
      <c r="AA247" s="161">
        <f t="shared" si="147"/>
        <v>295240</v>
      </c>
      <c r="AB247" s="161">
        <f t="shared" si="148"/>
        <v>292820</v>
      </c>
      <c r="AC247" s="163">
        <f t="shared" si="171"/>
        <v>290400</v>
      </c>
      <c r="AD247" s="158">
        <f t="shared" si="166"/>
        <v>3542880</v>
      </c>
      <c r="AE247" s="165">
        <f>IF(J247="","",IF('5.手当・賞与配分・洗い替え方式'!$O$4=1,ROUNDUP((J247+$Q247)*$AH$4,-1),ROUNDUP(J247*$AH$4,-1)))</f>
        <v>545600</v>
      </c>
      <c r="AF247" s="154">
        <f>IF(K247="","",IF('5.手当・賞与配分・洗い替え方式'!$O$4=1,ROUNDUP((K247+$Q247)*$AH$4,-1),ROUNDUP(K247*$AH$4,-1)))</f>
        <v>541200</v>
      </c>
      <c r="AG247" s="154">
        <f>IF(L247="","",IF('5.手当・賞与配分・洗い替え方式'!$O$4=1,ROUNDUP((L247+$Q247)*$AH$4,-1),ROUNDUP(L247*$AH$4,-1)))</f>
        <v>536800</v>
      </c>
      <c r="AH247" s="154">
        <f>IF(M247="","",IF('5.手当・賞与配分・洗い替え方式'!$O$4=1,ROUNDUP((M247+$Q247)*$AH$4,-1),ROUNDUP(M247*$AH$4,-1)))</f>
        <v>532400</v>
      </c>
      <c r="AI247" s="166">
        <f>IF(N247="","",IF('5.手当・賞与配分・洗い替え方式'!$O$4=1,ROUNDUP((N247+$Q247)*$AH$4,-1),ROUNDUP(N247*$AH$4,-1)))</f>
        <v>528000</v>
      </c>
      <c r="AJ247" s="165">
        <f>IF(J247="","",IF('5.手当・賞与配分・洗い替え方式'!$O$4=1,ROUNDUP((J247+$Q247)*$AM$4,-1),ROUNDUP(J247*$AM$4,-1)))</f>
        <v>682000</v>
      </c>
      <c r="AK247" s="154">
        <f>IF(K247="","",IF('5.手当・賞与配分・洗い替え方式'!$O$4=1,ROUNDUP((K247+$Q247)*$AM$4,-1),ROUNDUP(K247*$AM$4,-1)))</f>
        <v>676500</v>
      </c>
      <c r="AL247" s="154">
        <f>IF(L247="","",IF('5.手当・賞与配分・洗い替え方式'!$O$4=1,ROUNDUP((L247+$Q247)*$AM$4,-1),ROUNDUP(L247*$AM$4,-1)))</f>
        <v>671000</v>
      </c>
      <c r="AM247" s="154">
        <f>IF(M247="","",IF('5.手当・賞与配分・洗い替え方式'!$O$4=1,ROUNDUP((M247+$Q247)*$AM$4,-1),ROUNDUP(M247*$AM$4,-1)))</f>
        <v>665500</v>
      </c>
      <c r="AN247" s="166">
        <f>IF(N247="","",IF('5.手当・賞与配分・洗い替え方式'!$O$4=1,ROUNDUP((N247+$Q247)*$AM$4,-1),ROUNDUP(N247*$AM$4,-1)))</f>
        <v>660000</v>
      </c>
      <c r="AO247" s="369">
        <f t="shared" si="167"/>
        <v>4828560</v>
      </c>
      <c r="AP247" s="77">
        <f t="shared" si="168"/>
        <v>4789620</v>
      </c>
      <c r="AQ247" s="77">
        <f t="shared" si="151"/>
        <v>4750680</v>
      </c>
      <c r="AR247" s="77">
        <f t="shared" si="152"/>
        <v>4711740</v>
      </c>
      <c r="AS247" s="164">
        <f t="shared" si="153"/>
        <v>4672800</v>
      </c>
    </row>
    <row r="248" spans="5:45" ht="18" customHeight="1">
      <c r="E248" s="148" t="str">
        <f t="shared" si="154"/>
        <v>C-2</v>
      </c>
      <c r="F248" s="105">
        <f t="shared" si="141"/>
        <v>8</v>
      </c>
      <c r="G248" s="105">
        <f t="shared" si="142"/>
        <v>8</v>
      </c>
      <c r="H248" s="105" t="str">
        <f t="shared" si="143"/>
        <v>C-2-8</v>
      </c>
      <c r="I248" s="149">
        <v>30</v>
      </c>
      <c r="J248" s="157">
        <f t="shared" si="155"/>
        <v>277200</v>
      </c>
      <c r="K248" s="131">
        <f t="shared" si="156"/>
        <v>275000</v>
      </c>
      <c r="L248" s="131">
        <f>IF($E248="","",INDEX('3.サラリースケール'!$R$5:$BH$38,MATCH($E248,'3.サラリースケール'!$R$5:$R$38,0),MATCH($I248,'3.サラリースケール'!$R$5:$BH$5,0)))</f>
        <v>272800</v>
      </c>
      <c r="M248" s="131">
        <f t="shared" si="157"/>
        <v>270600</v>
      </c>
      <c r="N248" s="368">
        <f t="shared" si="158"/>
        <v>268400</v>
      </c>
      <c r="O248" s="157">
        <f t="shared" si="159"/>
        <v>4400</v>
      </c>
      <c r="P248" s="368">
        <f t="shared" si="144"/>
        <v>2200</v>
      </c>
      <c r="Q248" s="158">
        <f>IF($L248="","",VLOOKUP($E248,'6.モデル年俸表の作成'!$C$7:$F$48,4,0))</f>
        <v>0</v>
      </c>
      <c r="R248" s="159">
        <f>IF($E248="","",IF($G248="","",VLOOKUP($E248,'5.手当・賞与配分・洗い替え方式'!$C$7:$L$48,8,0)))</f>
        <v>0.1</v>
      </c>
      <c r="S248" s="160">
        <f t="shared" si="160"/>
        <v>27720</v>
      </c>
      <c r="T248" s="160">
        <f t="shared" si="161"/>
        <v>27500</v>
      </c>
      <c r="U248" s="160">
        <f t="shared" si="170"/>
        <v>27280</v>
      </c>
      <c r="V248" s="160">
        <f t="shared" si="163"/>
        <v>27060</v>
      </c>
      <c r="W248" s="160">
        <f t="shared" si="164"/>
        <v>26840</v>
      </c>
      <c r="X248" s="164">
        <f t="shared" si="145"/>
        <v>13</v>
      </c>
      <c r="Y248" s="162">
        <f t="shared" si="169"/>
        <v>304920</v>
      </c>
      <c r="Z248" s="161">
        <f t="shared" si="146"/>
        <v>302500</v>
      </c>
      <c r="AA248" s="161">
        <f t="shared" si="147"/>
        <v>300080</v>
      </c>
      <c r="AB248" s="161">
        <f t="shared" si="148"/>
        <v>297660</v>
      </c>
      <c r="AC248" s="163">
        <f t="shared" si="171"/>
        <v>295240</v>
      </c>
      <c r="AD248" s="158">
        <f t="shared" si="166"/>
        <v>3600960</v>
      </c>
      <c r="AE248" s="165">
        <f>IF(J248="","",IF('5.手当・賞与配分・洗い替え方式'!$O$4=1,ROUNDUP((J248+$Q248)*$AH$4,-1),ROUNDUP(J248*$AH$4,-1)))</f>
        <v>554400</v>
      </c>
      <c r="AF248" s="154">
        <f>IF(K248="","",IF('5.手当・賞与配分・洗い替え方式'!$O$4=1,ROUNDUP((K248+$Q248)*$AH$4,-1),ROUNDUP(K248*$AH$4,-1)))</f>
        <v>550000</v>
      </c>
      <c r="AG248" s="154">
        <f>IF(L248="","",IF('5.手当・賞与配分・洗い替え方式'!$O$4=1,ROUNDUP((L248+$Q248)*$AH$4,-1),ROUNDUP(L248*$AH$4,-1)))</f>
        <v>545600</v>
      </c>
      <c r="AH248" s="154">
        <f>IF(M248="","",IF('5.手当・賞与配分・洗い替え方式'!$O$4=1,ROUNDUP((M248+$Q248)*$AH$4,-1),ROUNDUP(M248*$AH$4,-1)))</f>
        <v>541200</v>
      </c>
      <c r="AI248" s="166">
        <f>IF(N248="","",IF('5.手当・賞与配分・洗い替え方式'!$O$4=1,ROUNDUP((N248+$Q248)*$AH$4,-1),ROUNDUP(N248*$AH$4,-1)))</f>
        <v>536800</v>
      </c>
      <c r="AJ248" s="165">
        <f>IF(J248="","",IF('5.手当・賞与配分・洗い替え方式'!$O$4=1,ROUNDUP((J248+$Q248)*$AM$4,-1),ROUNDUP(J248*$AM$4,-1)))</f>
        <v>693000</v>
      </c>
      <c r="AK248" s="154">
        <f>IF(K248="","",IF('5.手当・賞与配分・洗い替え方式'!$O$4=1,ROUNDUP((K248+$Q248)*$AM$4,-1),ROUNDUP(K248*$AM$4,-1)))</f>
        <v>687500</v>
      </c>
      <c r="AL248" s="154">
        <f>IF(L248="","",IF('5.手当・賞与配分・洗い替え方式'!$O$4=1,ROUNDUP((L248+$Q248)*$AM$4,-1),ROUNDUP(L248*$AM$4,-1)))</f>
        <v>682000</v>
      </c>
      <c r="AM248" s="154">
        <f>IF(M248="","",IF('5.手当・賞与配分・洗い替え方式'!$O$4=1,ROUNDUP((M248+$Q248)*$AM$4,-1),ROUNDUP(M248*$AM$4,-1)))</f>
        <v>676500</v>
      </c>
      <c r="AN248" s="166">
        <f>IF(N248="","",IF('5.手当・賞与配分・洗い替え方式'!$O$4=1,ROUNDUP((N248+$Q248)*$AM$4,-1),ROUNDUP(N248*$AM$4,-1)))</f>
        <v>671000</v>
      </c>
      <c r="AO248" s="369">
        <f t="shared" si="167"/>
        <v>4906440</v>
      </c>
      <c r="AP248" s="77">
        <f t="shared" si="168"/>
        <v>4867500</v>
      </c>
      <c r="AQ248" s="77">
        <f t="shared" si="151"/>
        <v>4828560</v>
      </c>
      <c r="AR248" s="77">
        <f t="shared" si="152"/>
        <v>4789620</v>
      </c>
      <c r="AS248" s="164">
        <f t="shared" si="153"/>
        <v>4750680</v>
      </c>
    </row>
    <row r="249" spans="5:45" ht="18" customHeight="1">
      <c r="E249" s="148" t="str">
        <f t="shared" si="154"/>
        <v>C-2</v>
      </c>
      <c r="F249" s="105">
        <f t="shared" si="141"/>
        <v>9</v>
      </c>
      <c r="G249" s="105">
        <f t="shared" si="142"/>
        <v>9</v>
      </c>
      <c r="H249" s="105" t="str">
        <f t="shared" si="143"/>
        <v>C-2-9</v>
      </c>
      <c r="I249" s="149">
        <v>31</v>
      </c>
      <c r="J249" s="157">
        <f t="shared" si="155"/>
        <v>281600</v>
      </c>
      <c r="K249" s="131">
        <f t="shared" si="156"/>
        <v>279400</v>
      </c>
      <c r="L249" s="131">
        <f>IF($E249="","",INDEX('3.サラリースケール'!$R$5:$BH$38,MATCH($E249,'3.サラリースケール'!$R$5:$R$38,0),MATCH($I249,'3.サラリースケール'!$R$5:$BH$5,0)))</f>
        <v>277200</v>
      </c>
      <c r="M249" s="131">
        <f t="shared" si="157"/>
        <v>275000</v>
      </c>
      <c r="N249" s="368">
        <f t="shared" si="158"/>
        <v>272800</v>
      </c>
      <c r="O249" s="157">
        <f t="shared" si="159"/>
        <v>4400</v>
      </c>
      <c r="P249" s="368">
        <f t="shared" si="144"/>
        <v>2200</v>
      </c>
      <c r="Q249" s="158">
        <f>IF($L249="","",VLOOKUP($E249,'6.モデル年俸表の作成'!$C$7:$F$48,4,0))</f>
        <v>0</v>
      </c>
      <c r="R249" s="159">
        <f>IF($E249="","",IF($G249="","",VLOOKUP($E249,'5.手当・賞与配分・洗い替え方式'!$C$7:$L$48,8,0)))</f>
        <v>0.1</v>
      </c>
      <c r="S249" s="160">
        <f t="shared" si="160"/>
        <v>28160</v>
      </c>
      <c r="T249" s="160">
        <f t="shared" si="161"/>
        <v>27940</v>
      </c>
      <c r="U249" s="160">
        <f t="shared" si="170"/>
        <v>27720</v>
      </c>
      <c r="V249" s="160">
        <f t="shared" si="163"/>
        <v>27500</v>
      </c>
      <c r="W249" s="160">
        <f t="shared" si="164"/>
        <v>27280</v>
      </c>
      <c r="X249" s="164">
        <f t="shared" si="145"/>
        <v>13</v>
      </c>
      <c r="Y249" s="162">
        <f t="shared" si="169"/>
        <v>309760</v>
      </c>
      <c r="Z249" s="161">
        <f t="shared" si="146"/>
        <v>307340</v>
      </c>
      <c r="AA249" s="161">
        <f t="shared" si="147"/>
        <v>304920</v>
      </c>
      <c r="AB249" s="161">
        <f t="shared" si="148"/>
        <v>302500</v>
      </c>
      <c r="AC249" s="163">
        <f t="shared" si="171"/>
        <v>300080</v>
      </c>
      <c r="AD249" s="158">
        <f t="shared" si="166"/>
        <v>3659040</v>
      </c>
      <c r="AE249" s="165">
        <f>IF(J249="","",IF('5.手当・賞与配分・洗い替え方式'!$O$4=1,ROUNDUP((J249+$Q249)*$AH$4,-1),ROUNDUP(J249*$AH$4,-1)))</f>
        <v>563200</v>
      </c>
      <c r="AF249" s="154">
        <f>IF(K249="","",IF('5.手当・賞与配分・洗い替え方式'!$O$4=1,ROUNDUP((K249+$Q249)*$AH$4,-1),ROUNDUP(K249*$AH$4,-1)))</f>
        <v>558800</v>
      </c>
      <c r="AG249" s="154">
        <f>IF(L249="","",IF('5.手当・賞与配分・洗い替え方式'!$O$4=1,ROUNDUP((L249+$Q249)*$AH$4,-1),ROUNDUP(L249*$AH$4,-1)))</f>
        <v>554400</v>
      </c>
      <c r="AH249" s="154">
        <f>IF(M249="","",IF('5.手当・賞与配分・洗い替え方式'!$O$4=1,ROUNDUP((M249+$Q249)*$AH$4,-1),ROUNDUP(M249*$AH$4,-1)))</f>
        <v>550000</v>
      </c>
      <c r="AI249" s="166">
        <f>IF(N249="","",IF('5.手当・賞与配分・洗い替え方式'!$O$4=1,ROUNDUP((N249+$Q249)*$AH$4,-1),ROUNDUP(N249*$AH$4,-1)))</f>
        <v>545600</v>
      </c>
      <c r="AJ249" s="165">
        <f>IF(J249="","",IF('5.手当・賞与配分・洗い替え方式'!$O$4=1,ROUNDUP((J249+$Q249)*$AM$4,-1),ROUNDUP(J249*$AM$4,-1)))</f>
        <v>704000</v>
      </c>
      <c r="AK249" s="154">
        <f>IF(K249="","",IF('5.手当・賞与配分・洗い替え方式'!$O$4=1,ROUNDUP((K249+$Q249)*$AM$4,-1),ROUNDUP(K249*$AM$4,-1)))</f>
        <v>698500</v>
      </c>
      <c r="AL249" s="154">
        <f>IF(L249="","",IF('5.手当・賞与配分・洗い替え方式'!$O$4=1,ROUNDUP((L249+$Q249)*$AM$4,-1),ROUNDUP(L249*$AM$4,-1)))</f>
        <v>693000</v>
      </c>
      <c r="AM249" s="154">
        <f>IF(M249="","",IF('5.手当・賞与配分・洗い替え方式'!$O$4=1,ROUNDUP((M249+$Q249)*$AM$4,-1),ROUNDUP(M249*$AM$4,-1)))</f>
        <v>687500</v>
      </c>
      <c r="AN249" s="166">
        <f>IF(N249="","",IF('5.手当・賞与配分・洗い替え方式'!$O$4=1,ROUNDUP((N249+$Q249)*$AM$4,-1),ROUNDUP(N249*$AM$4,-1)))</f>
        <v>682000</v>
      </c>
      <c r="AO249" s="369">
        <f t="shared" si="167"/>
        <v>4984320</v>
      </c>
      <c r="AP249" s="77">
        <f t="shared" si="168"/>
        <v>4945380</v>
      </c>
      <c r="AQ249" s="77">
        <f t="shared" si="151"/>
        <v>4906440</v>
      </c>
      <c r="AR249" s="77">
        <f t="shared" si="152"/>
        <v>4867500</v>
      </c>
      <c r="AS249" s="164">
        <f t="shared" si="153"/>
        <v>4828560</v>
      </c>
    </row>
    <row r="250" spans="5:45" ht="18" customHeight="1">
      <c r="E250" s="148" t="str">
        <f t="shared" si="154"/>
        <v>C-2</v>
      </c>
      <c r="F250" s="105">
        <f t="shared" si="141"/>
        <v>10</v>
      </c>
      <c r="G250" s="105">
        <f t="shared" si="142"/>
        <v>10</v>
      </c>
      <c r="H250" s="105" t="str">
        <f t="shared" si="143"/>
        <v>C-2-10</v>
      </c>
      <c r="I250" s="149">
        <v>32</v>
      </c>
      <c r="J250" s="157">
        <f t="shared" si="155"/>
        <v>286000</v>
      </c>
      <c r="K250" s="131">
        <f t="shared" si="156"/>
        <v>283800</v>
      </c>
      <c r="L250" s="131">
        <f>IF($E250="","",INDEX('3.サラリースケール'!$R$5:$BH$38,MATCH($E250,'3.サラリースケール'!$R$5:$R$38,0),MATCH($I250,'3.サラリースケール'!$R$5:$BH$5,0)))</f>
        <v>281600</v>
      </c>
      <c r="M250" s="131">
        <f t="shared" si="157"/>
        <v>279400</v>
      </c>
      <c r="N250" s="368">
        <f t="shared" si="158"/>
        <v>277200</v>
      </c>
      <c r="O250" s="157">
        <f t="shared" si="159"/>
        <v>4400</v>
      </c>
      <c r="P250" s="368">
        <f t="shared" si="144"/>
        <v>2200</v>
      </c>
      <c r="Q250" s="158">
        <f>IF($L250="","",VLOOKUP($E250,'6.モデル年俸表の作成'!$C$7:$F$48,4,0))</f>
        <v>0</v>
      </c>
      <c r="R250" s="159">
        <f>IF($E250="","",IF($G250="","",VLOOKUP($E250,'5.手当・賞与配分・洗い替え方式'!$C$7:$L$48,8,0)))</f>
        <v>0.1</v>
      </c>
      <c r="S250" s="160">
        <f t="shared" si="160"/>
        <v>28600</v>
      </c>
      <c r="T250" s="160">
        <f t="shared" si="161"/>
        <v>28380</v>
      </c>
      <c r="U250" s="160">
        <f t="shared" si="170"/>
        <v>28160</v>
      </c>
      <c r="V250" s="160">
        <f t="shared" si="163"/>
        <v>27940</v>
      </c>
      <c r="W250" s="160">
        <f t="shared" si="164"/>
        <v>27720</v>
      </c>
      <c r="X250" s="164">
        <f t="shared" si="145"/>
        <v>13</v>
      </c>
      <c r="Y250" s="162">
        <f t="shared" si="169"/>
        <v>314600</v>
      </c>
      <c r="Z250" s="161">
        <f t="shared" si="146"/>
        <v>312180</v>
      </c>
      <c r="AA250" s="161">
        <f t="shared" si="147"/>
        <v>309760</v>
      </c>
      <c r="AB250" s="161">
        <f t="shared" si="148"/>
        <v>307340</v>
      </c>
      <c r="AC250" s="163">
        <f t="shared" si="171"/>
        <v>304920</v>
      </c>
      <c r="AD250" s="158">
        <f t="shared" si="166"/>
        <v>3717120</v>
      </c>
      <c r="AE250" s="165">
        <f>IF(J250="","",IF('5.手当・賞与配分・洗い替え方式'!$O$4=1,ROUNDUP((J250+$Q250)*$AH$4,-1),ROUNDUP(J250*$AH$4,-1)))</f>
        <v>572000</v>
      </c>
      <c r="AF250" s="154">
        <f>IF(K250="","",IF('5.手当・賞与配分・洗い替え方式'!$O$4=1,ROUNDUP((K250+$Q250)*$AH$4,-1),ROUNDUP(K250*$AH$4,-1)))</f>
        <v>567600</v>
      </c>
      <c r="AG250" s="154">
        <f>IF(L250="","",IF('5.手当・賞与配分・洗い替え方式'!$O$4=1,ROUNDUP((L250+$Q250)*$AH$4,-1),ROUNDUP(L250*$AH$4,-1)))</f>
        <v>563200</v>
      </c>
      <c r="AH250" s="154">
        <f>IF(M250="","",IF('5.手当・賞与配分・洗い替え方式'!$O$4=1,ROUNDUP((M250+$Q250)*$AH$4,-1),ROUNDUP(M250*$AH$4,-1)))</f>
        <v>558800</v>
      </c>
      <c r="AI250" s="166">
        <f>IF(N250="","",IF('5.手当・賞与配分・洗い替え方式'!$O$4=1,ROUNDUP((N250+$Q250)*$AH$4,-1),ROUNDUP(N250*$AH$4,-1)))</f>
        <v>554400</v>
      </c>
      <c r="AJ250" s="165">
        <f>IF(J250="","",IF('5.手当・賞与配分・洗い替え方式'!$O$4=1,ROUNDUP((J250+$Q250)*$AM$4,-1),ROUNDUP(J250*$AM$4,-1)))</f>
        <v>715000</v>
      </c>
      <c r="AK250" s="154">
        <f>IF(K250="","",IF('5.手当・賞与配分・洗い替え方式'!$O$4=1,ROUNDUP((K250+$Q250)*$AM$4,-1),ROUNDUP(K250*$AM$4,-1)))</f>
        <v>709500</v>
      </c>
      <c r="AL250" s="154">
        <f>IF(L250="","",IF('5.手当・賞与配分・洗い替え方式'!$O$4=1,ROUNDUP((L250+$Q250)*$AM$4,-1),ROUNDUP(L250*$AM$4,-1)))</f>
        <v>704000</v>
      </c>
      <c r="AM250" s="154">
        <f>IF(M250="","",IF('5.手当・賞与配分・洗い替え方式'!$O$4=1,ROUNDUP((M250+$Q250)*$AM$4,-1),ROUNDUP(M250*$AM$4,-1)))</f>
        <v>698500</v>
      </c>
      <c r="AN250" s="166">
        <f>IF(N250="","",IF('5.手当・賞与配分・洗い替え方式'!$O$4=1,ROUNDUP((N250+$Q250)*$AM$4,-1),ROUNDUP(N250*$AM$4,-1)))</f>
        <v>693000</v>
      </c>
      <c r="AO250" s="369">
        <f t="shared" si="167"/>
        <v>5062200</v>
      </c>
      <c r="AP250" s="77">
        <f t="shared" si="168"/>
        <v>5023260</v>
      </c>
      <c r="AQ250" s="77">
        <f t="shared" si="151"/>
        <v>4984320</v>
      </c>
      <c r="AR250" s="77">
        <f t="shared" si="152"/>
        <v>4945380</v>
      </c>
      <c r="AS250" s="164">
        <f t="shared" si="153"/>
        <v>4906440</v>
      </c>
    </row>
    <row r="251" spans="5:45" ht="18" customHeight="1">
      <c r="E251" s="148" t="str">
        <f t="shared" si="154"/>
        <v>C-2</v>
      </c>
      <c r="F251" s="105">
        <f t="shared" si="141"/>
        <v>11</v>
      </c>
      <c r="G251" s="105">
        <f t="shared" si="142"/>
        <v>11</v>
      </c>
      <c r="H251" s="105" t="str">
        <f t="shared" si="143"/>
        <v>C-2-11</v>
      </c>
      <c r="I251" s="149">
        <v>33</v>
      </c>
      <c r="J251" s="157">
        <f t="shared" si="155"/>
        <v>290400</v>
      </c>
      <c r="K251" s="131">
        <f t="shared" si="156"/>
        <v>288200</v>
      </c>
      <c r="L251" s="131">
        <f>IF($E251="","",INDEX('3.サラリースケール'!$R$5:$BH$38,MATCH($E251,'3.サラリースケール'!$R$5:$R$38,0),MATCH($I251,'3.サラリースケール'!$R$5:$BH$5,0)))</f>
        <v>286000</v>
      </c>
      <c r="M251" s="131">
        <f t="shared" si="157"/>
        <v>283800</v>
      </c>
      <c r="N251" s="368">
        <f t="shared" si="158"/>
        <v>281600</v>
      </c>
      <c r="O251" s="157">
        <f t="shared" si="159"/>
        <v>4400</v>
      </c>
      <c r="P251" s="368">
        <f t="shared" si="144"/>
        <v>2200</v>
      </c>
      <c r="Q251" s="158">
        <f>IF($L251="","",VLOOKUP($E251,'6.モデル年俸表の作成'!$C$7:$F$48,4,0))</f>
        <v>0</v>
      </c>
      <c r="R251" s="159">
        <f>IF($E251="","",IF($G251="","",VLOOKUP($E251,'5.手当・賞与配分・洗い替え方式'!$C$7:$L$48,8,0)))</f>
        <v>0.1</v>
      </c>
      <c r="S251" s="160">
        <f t="shared" si="160"/>
        <v>29040</v>
      </c>
      <c r="T251" s="160">
        <f t="shared" si="161"/>
        <v>28820</v>
      </c>
      <c r="U251" s="160">
        <f t="shared" si="170"/>
        <v>28600</v>
      </c>
      <c r="V251" s="160">
        <f t="shared" si="163"/>
        <v>28380</v>
      </c>
      <c r="W251" s="160">
        <f t="shared" si="164"/>
        <v>28160</v>
      </c>
      <c r="X251" s="164">
        <f t="shared" si="145"/>
        <v>13</v>
      </c>
      <c r="Y251" s="162">
        <f t="shared" si="169"/>
        <v>319440</v>
      </c>
      <c r="Z251" s="161">
        <f t="shared" si="146"/>
        <v>317020</v>
      </c>
      <c r="AA251" s="161">
        <f t="shared" si="147"/>
        <v>314600</v>
      </c>
      <c r="AB251" s="161">
        <f t="shared" si="148"/>
        <v>312180</v>
      </c>
      <c r="AC251" s="163">
        <f t="shared" si="171"/>
        <v>309760</v>
      </c>
      <c r="AD251" s="158">
        <f t="shared" si="166"/>
        <v>3775200</v>
      </c>
      <c r="AE251" s="165">
        <f>IF(J251="","",IF('5.手当・賞与配分・洗い替え方式'!$O$4=1,ROUNDUP((J251+$Q251)*$AH$4,-1),ROUNDUP(J251*$AH$4,-1)))</f>
        <v>580800</v>
      </c>
      <c r="AF251" s="154">
        <f>IF(K251="","",IF('5.手当・賞与配分・洗い替え方式'!$O$4=1,ROUNDUP((K251+$Q251)*$AH$4,-1),ROUNDUP(K251*$AH$4,-1)))</f>
        <v>576400</v>
      </c>
      <c r="AG251" s="154">
        <f>IF(L251="","",IF('5.手当・賞与配分・洗い替え方式'!$O$4=1,ROUNDUP((L251+$Q251)*$AH$4,-1),ROUNDUP(L251*$AH$4,-1)))</f>
        <v>572000</v>
      </c>
      <c r="AH251" s="154">
        <f>IF(M251="","",IF('5.手当・賞与配分・洗い替え方式'!$O$4=1,ROUNDUP((M251+$Q251)*$AH$4,-1),ROUNDUP(M251*$AH$4,-1)))</f>
        <v>567600</v>
      </c>
      <c r="AI251" s="166">
        <f>IF(N251="","",IF('5.手当・賞与配分・洗い替え方式'!$O$4=1,ROUNDUP((N251+$Q251)*$AH$4,-1),ROUNDUP(N251*$AH$4,-1)))</f>
        <v>563200</v>
      </c>
      <c r="AJ251" s="165">
        <f>IF(J251="","",IF('5.手当・賞与配分・洗い替え方式'!$O$4=1,ROUNDUP((J251+$Q251)*$AM$4,-1),ROUNDUP(J251*$AM$4,-1)))</f>
        <v>726000</v>
      </c>
      <c r="AK251" s="154">
        <f>IF(K251="","",IF('5.手当・賞与配分・洗い替え方式'!$O$4=1,ROUNDUP((K251+$Q251)*$AM$4,-1),ROUNDUP(K251*$AM$4,-1)))</f>
        <v>720500</v>
      </c>
      <c r="AL251" s="154">
        <f>IF(L251="","",IF('5.手当・賞与配分・洗い替え方式'!$O$4=1,ROUNDUP((L251+$Q251)*$AM$4,-1),ROUNDUP(L251*$AM$4,-1)))</f>
        <v>715000</v>
      </c>
      <c r="AM251" s="154">
        <f>IF(M251="","",IF('5.手当・賞与配分・洗い替え方式'!$O$4=1,ROUNDUP((M251+$Q251)*$AM$4,-1),ROUNDUP(M251*$AM$4,-1)))</f>
        <v>709500</v>
      </c>
      <c r="AN251" s="166">
        <f>IF(N251="","",IF('5.手当・賞与配分・洗い替え方式'!$O$4=1,ROUNDUP((N251+$Q251)*$AM$4,-1),ROUNDUP(N251*$AM$4,-1)))</f>
        <v>704000</v>
      </c>
      <c r="AO251" s="369">
        <f t="shared" si="167"/>
        <v>5140080</v>
      </c>
      <c r="AP251" s="77">
        <f t="shared" si="168"/>
        <v>5101140</v>
      </c>
      <c r="AQ251" s="77">
        <f t="shared" si="151"/>
        <v>5062200</v>
      </c>
      <c r="AR251" s="77">
        <f t="shared" si="152"/>
        <v>5023260</v>
      </c>
      <c r="AS251" s="164">
        <f t="shared" si="153"/>
        <v>4984320</v>
      </c>
    </row>
    <row r="252" spans="5:45" ht="18" customHeight="1">
      <c r="E252" s="148" t="str">
        <f t="shared" si="154"/>
        <v>C-2</v>
      </c>
      <c r="F252" s="105">
        <f t="shared" si="141"/>
        <v>12</v>
      </c>
      <c r="G252" s="105">
        <f t="shared" si="142"/>
        <v>12</v>
      </c>
      <c r="H252" s="105" t="str">
        <f t="shared" si="143"/>
        <v>C-2-12</v>
      </c>
      <c r="I252" s="149">
        <v>34</v>
      </c>
      <c r="J252" s="157">
        <f t="shared" si="155"/>
        <v>294800</v>
      </c>
      <c r="K252" s="131">
        <f t="shared" si="156"/>
        <v>292600</v>
      </c>
      <c r="L252" s="131">
        <f>IF($E252="","",INDEX('3.サラリースケール'!$R$5:$BH$38,MATCH($E252,'3.サラリースケール'!$R$5:$R$38,0),MATCH($I252,'3.サラリースケール'!$R$5:$BH$5,0)))</f>
        <v>290400</v>
      </c>
      <c r="M252" s="131">
        <f t="shared" si="157"/>
        <v>288200</v>
      </c>
      <c r="N252" s="368">
        <f t="shared" si="158"/>
        <v>286000</v>
      </c>
      <c r="O252" s="157">
        <f t="shared" si="159"/>
        <v>4400</v>
      </c>
      <c r="P252" s="368">
        <f t="shared" si="144"/>
        <v>2200</v>
      </c>
      <c r="Q252" s="158">
        <f>IF($L252="","",VLOOKUP($E252,'6.モデル年俸表の作成'!$C$7:$F$48,4,0))</f>
        <v>0</v>
      </c>
      <c r="R252" s="159">
        <f>IF($E252="","",IF($G252="","",VLOOKUP($E252,'5.手当・賞与配分・洗い替え方式'!$C$7:$L$48,8,0)))</f>
        <v>0.1</v>
      </c>
      <c r="S252" s="160">
        <f t="shared" si="160"/>
        <v>29480</v>
      </c>
      <c r="T252" s="160">
        <f t="shared" si="161"/>
        <v>29260</v>
      </c>
      <c r="U252" s="160">
        <f t="shared" si="170"/>
        <v>29040</v>
      </c>
      <c r="V252" s="160">
        <f t="shared" si="163"/>
        <v>28820</v>
      </c>
      <c r="W252" s="160">
        <f t="shared" si="164"/>
        <v>28600</v>
      </c>
      <c r="X252" s="164">
        <f t="shared" si="145"/>
        <v>13</v>
      </c>
      <c r="Y252" s="162">
        <f t="shared" si="169"/>
        <v>324280</v>
      </c>
      <c r="Z252" s="161">
        <f t="shared" si="146"/>
        <v>321860</v>
      </c>
      <c r="AA252" s="161">
        <f t="shared" si="147"/>
        <v>319440</v>
      </c>
      <c r="AB252" s="161">
        <f t="shared" si="148"/>
        <v>317020</v>
      </c>
      <c r="AC252" s="163">
        <f t="shared" si="171"/>
        <v>314600</v>
      </c>
      <c r="AD252" s="158">
        <f t="shared" si="166"/>
        <v>3833280</v>
      </c>
      <c r="AE252" s="165">
        <f>IF(J252="","",IF('5.手当・賞与配分・洗い替え方式'!$O$4=1,ROUNDUP((J252+$Q252)*$AH$4,-1),ROUNDUP(J252*$AH$4,-1)))</f>
        <v>589600</v>
      </c>
      <c r="AF252" s="154">
        <f>IF(K252="","",IF('5.手当・賞与配分・洗い替え方式'!$O$4=1,ROUNDUP((K252+$Q252)*$AH$4,-1),ROUNDUP(K252*$AH$4,-1)))</f>
        <v>585200</v>
      </c>
      <c r="AG252" s="154">
        <f>IF(L252="","",IF('5.手当・賞与配分・洗い替え方式'!$O$4=1,ROUNDUP((L252+$Q252)*$AH$4,-1),ROUNDUP(L252*$AH$4,-1)))</f>
        <v>580800</v>
      </c>
      <c r="AH252" s="154">
        <f>IF(M252="","",IF('5.手当・賞与配分・洗い替え方式'!$O$4=1,ROUNDUP((M252+$Q252)*$AH$4,-1),ROUNDUP(M252*$AH$4,-1)))</f>
        <v>576400</v>
      </c>
      <c r="AI252" s="166">
        <f>IF(N252="","",IF('5.手当・賞与配分・洗い替え方式'!$O$4=1,ROUNDUP((N252+$Q252)*$AH$4,-1),ROUNDUP(N252*$AH$4,-1)))</f>
        <v>572000</v>
      </c>
      <c r="AJ252" s="165">
        <f>IF(J252="","",IF('5.手当・賞与配分・洗い替え方式'!$O$4=1,ROUNDUP((J252+$Q252)*$AM$4,-1),ROUNDUP(J252*$AM$4,-1)))</f>
        <v>737000</v>
      </c>
      <c r="AK252" s="154">
        <f>IF(K252="","",IF('5.手当・賞与配分・洗い替え方式'!$O$4=1,ROUNDUP((K252+$Q252)*$AM$4,-1),ROUNDUP(K252*$AM$4,-1)))</f>
        <v>731500</v>
      </c>
      <c r="AL252" s="154">
        <f>IF(L252="","",IF('5.手当・賞与配分・洗い替え方式'!$O$4=1,ROUNDUP((L252+$Q252)*$AM$4,-1),ROUNDUP(L252*$AM$4,-1)))</f>
        <v>726000</v>
      </c>
      <c r="AM252" s="154">
        <f>IF(M252="","",IF('5.手当・賞与配分・洗い替え方式'!$O$4=1,ROUNDUP((M252+$Q252)*$AM$4,-1),ROUNDUP(M252*$AM$4,-1)))</f>
        <v>720500</v>
      </c>
      <c r="AN252" s="166">
        <f>IF(N252="","",IF('5.手当・賞与配分・洗い替え方式'!$O$4=1,ROUNDUP((N252+$Q252)*$AM$4,-1),ROUNDUP(N252*$AM$4,-1)))</f>
        <v>715000</v>
      </c>
      <c r="AO252" s="369">
        <f t="shared" si="167"/>
        <v>5217960</v>
      </c>
      <c r="AP252" s="77">
        <f t="shared" si="168"/>
        <v>5179020</v>
      </c>
      <c r="AQ252" s="77">
        <f t="shared" si="151"/>
        <v>5140080</v>
      </c>
      <c r="AR252" s="77">
        <f t="shared" si="152"/>
        <v>5101140</v>
      </c>
      <c r="AS252" s="164">
        <f t="shared" si="153"/>
        <v>5062200</v>
      </c>
    </row>
    <row r="253" spans="5:45" ht="18" customHeight="1">
      <c r="E253" s="148" t="str">
        <f t="shared" si="154"/>
        <v>C-2</v>
      </c>
      <c r="F253" s="105">
        <f t="shared" si="141"/>
        <v>13</v>
      </c>
      <c r="G253" s="105">
        <f t="shared" si="142"/>
        <v>13</v>
      </c>
      <c r="H253" s="105" t="str">
        <f t="shared" si="143"/>
        <v>C-2-13</v>
      </c>
      <c r="I253" s="149">
        <v>35</v>
      </c>
      <c r="J253" s="157">
        <f t="shared" si="155"/>
        <v>299200</v>
      </c>
      <c r="K253" s="131">
        <f t="shared" si="156"/>
        <v>297000</v>
      </c>
      <c r="L253" s="131">
        <f>IF($E253="","",INDEX('3.サラリースケール'!$R$5:$BH$38,MATCH($E253,'3.サラリースケール'!$R$5:$R$38,0),MATCH($I253,'3.サラリースケール'!$R$5:$BH$5,0)))</f>
        <v>294800</v>
      </c>
      <c r="M253" s="131">
        <f t="shared" si="157"/>
        <v>292600</v>
      </c>
      <c r="N253" s="368">
        <f t="shared" si="158"/>
        <v>290400</v>
      </c>
      <c r="O253" s="157">
        <f t="shared" si="159"/>
        <v>4400</v>
      </c>
      <c r="P253" s="368">
        <f t="shared" si="144"/>
        <v>2200</v>
      </c>
      <c r="Q253" s="158">
        <f>IF($L253="","",VLOOKUP($E253,'6.モデル年俸表の作成'!$C$7:$F$48,4,0))</f>
        <v>0</v>
      </c>
      <c r="R253" s="159">
        <f>IF($E253="","",IF($G253="","",VLOOKUP($E253,'5.手当・賞与配分・洗い替え方式'!$C$7:$L$48,8,0)))</f>
        <v>0.1</v>
      </c>
      <c r="S253" s="160">
        <f t="shared" si="160"/>
        <v>29920</v>
      </c>
      <c r="T253" s="160">
        <f t="shared" si="161"/>
        <v>29700</v>
      </c>
      <c r="U253" s="160">
        <f t="shared" si="170"/>
        <v>29480</v>
      </c>
      <c r="V253" s="160">
        <f t="shared" si="163"/>
        <v>29260</v>
      </c>
      <c r="W253" s="160">
        <f t="shared" si="164"/>
        <v>29040</v>
      </c>
      <c r="X253" s="164">
        <f t="shared" si="145"/>
        <v>13</v>
      </c>
      <c r="Y253" s="162">
        <f t="shared" si="169"/>
        <v>329120</v>
      </c>
      <c r="Z253" s="161">
        <f t="shared" si="146"/>
        <v>326700</v>
      </c>
      <c r="AA253" s="161">
        <f t="shared" si="147"/>
        <v>324280</v>
      </c>
      <c r="AB253" s="161">
        <f t="shared" si="148"/>
        <v>321860</v>
      </c>
      <c r="AC253" s="163">
        <f t="shared" si="171"/>
        <v>319440</v>
      </c>
      <c r="AD253" s="158">
        <f t="shared" si="166"/>
        <v>3891360</v>
      </c>
      <c r="AE253" s="165">
        <f>IF(J253="","",IF('5.手当・賞与配分・洗い替え方式'!$O$4=1,ROUNDUP((J253+$Q253)*$AH$4,-1),ROUNDUP(J253*$AH$4,-1)))</f>
        <v>598400</v>
      </c>
      <c r="AF253" s="154">
        <f>IF(K253="","",IF('5.手当・賞与配分・洗い替え方式'!$O$4=1,ROUNDUP((K253+$Q253)*$AH$4,-1),ROUNDUP(K253*$AH$4,-1)))</f>
        <v>594000</v>
      </c>
      <c r="AG253" s="154">
        <f>IF(L253="","",IF('5.手当・賞与配分・洗い替え方式'!$O$4=1,ROUNDUP((L253+$Q253)*$AH$4,-1),ROUNDUP(L253*$AH$4,-1)))</f>
        <v>589600</v>
      </c>
      <c r="AH253" s="154">
        <f>IF(M253="","",IF('5.手当・賞与配分・洗い替え方式'!$O$4=1,ROUNDUP((M253+$Q253)*$AH$4,-1),ROUNDUP(M253*$AH$4,-1)))</f>
        <v>585200</v>
      </c>
      <c r="AI253" s="166">
        <f>IF(N253="","",IF('5.手当・賞与配分・洗い替え方式'!$O$4=1,ROUNDUP((N253+$Q253)*$AH$4,-1),ROUNDUP(N253*$AH$4,-1)))</f>
        <v>580800</v>
      </c>
      <c r="AJ253" s="165">
        <f>IF(J253="","",IF('5.手当・賞与配分・洗い替え方式'!$O$4=1,ROUNDUP((J253+$Q253)*$AM$4,-1),ROUNDUP(J253*$AM$4,-1)))</f>
        <v>748000</v>
      </c>
      <c r="AK253" s="154">
        <f>IF(K253="","",IF('5.手当・賞与配分・洗い替え方式'!$O$4=1,ROUNDUP((K253+$Q253)*$AM$4,-1),ROUNDUP(K253*$AM$4,-1)))</f>
        <v>742500</v>
      </c>
      <c r="AL253" s="154">
        <f>IF(L253="","",IF('5.手当・賞与配分・洗い替え方式'!$O$4=1,ROUNDUP((L253+$Q253)*$AM$4,-1),ROUNDUP(L253*$AM$4,-1)))</f>
        <v>737000</v>
      </c>
      <c r="AM253" s="154">
        <f>IF(M253="","",IF('5.手当・賞与配分・洗い替え方式'!$O$4=1,ROUNDUP((M253+$Q253)*$AM$4,-1),ROUNDUP(M253*$AM$4,-1)))</f>
        <v>731500</v>
      </c>
      <c r="AN253" s="166">
        <f>IF(N253="","",IF('5.手当・賞与配分・洗い替え方式'!$O$4=1,ROUNDUP((N253+$Q253)*$AM$4,-1),ROUNDUP(N253*$AM$4,-1)))</f>
        <v>726000</v>
      </c>
      <c r="AO253" s="369">
        <f t="shared" si="167"/>
        <v>5295840</v>
      </c>
      <c r="AP253" s="77">
        <f t="shared" si="168"/>
        <v>5256900</v>
      </c>
      <c r="AQ253" s="77">
        <f t="shared" si="151"/>
        <v>5217960</v>
      </c>
      <c r="AR253" s="77">
        <f t="shared" si="152"/>
        <v>5179020</v>
      </c>
      <c r="AS253" s="164">
        <f t="shared" si="153"/>
        <v>5140080</v>
      </c>
    </row>
    <row r="254" spans="5:45" ht="18" customHeight="1">
      <c r="E254" s="148" t="str">
        <f t="shared" si="154"/>
        <v>C-2</v>
      </c>
      <c r="F254" s="105">
        <f t="shared" si="141"/>
        <v>14</v>
      </c>
      <c r="G254" s="105">
        <f t="shared" si="142"/>
        <v>14</v>
      </c>
      <c r="H254" s="105" t="str">
        <f t="shared" si="143"/>
        <v>C-2-14</v>
      </c>
      <c r="I254" s="149">
        <v>36</v>
      </c>
      <c r="J254" s="157">
        <f t="shared" si="155"/>
        <v>303600</v>
      </c>
      <c r="K254" s="131">
        <f t="shared" si="156"/>
        <v>301400</v>
      </c>
      <c r="L254" s="131">
        <f>IF($E254="","",INDEX('3.サラリースケール'!$R$5:$BH$38,MATCH($E254,'3.サラリースケール'!$R$5:$R$38,0),MATCH($I254,'3.サラリースケール'!$R$5:$BH$5,0)))</f>
        <v>299200</v>
      </c>
      <c r="M254" s="131">
        <f t="shared" si="157"/>
        <v>297000</v>
      </c>
      <c r="N254" s="368">
        <f t="shared" si="158"/>
        <v>294800</v>
      </c>
      <c r="O254" s="157">
        <f t="shared" si="159"/>
        <v>4400</v>
      </c>
      <c r="P254" s="368">
        <f t="shared" si="144"/>
        <v>2200</v>
      </c>
      <c r="Q254" s="158">
        <f>IF($L254="","",VLOOKUP($E254,'6.モデル年俸表の作成'!$C$7:$F$48,4,0))</f>
        <v>0</v>
      </c>
      <c r="R254" s="159">
        <f>IF($E254="","",IF($G254="","",VLOOKUP($E254,'5.手当・賞与配分・洗い替え方式'!$C$7:$L$48,8,0)))</f>
        <v>0.1</v>
      </c>
      <c r="S254" s="160">
        <f t="shared" si="160"/>
        <v>30360</v>
      </c>
      <c r="T254" s="160">
        <f t="shared" si="161"/>
        <v>30140</v>
      </c>
      <c r="U254" s="160">
        <f t="shared" si="170"/>
        <v>29920</v>
      </c>
      <c r="V254" s="160">
        <f t="shared" si="163"/>
        <v>29700</v>
      </c>
      <c r="W254" s="160">
        <f t="shared" si="164"/>
        <v>29480</v>
      </c>
      <c r="X254" s="164">
        <f t="shared" si="145"/>
        <v>13</v>
      </c>
      <c r="Y254" s="162">
        <f t="shared" si="169"/>
        <v>333960</v>
      </c>
      <c r="Z254" s="161">
        <f t="shared" si="146"/>
        <v>331540</v>
      </c>
      <c r="AA254" s="161">
        <f t="shared" si="147"/>
        <v>329120</v>
      </c>
      <c r="AB254" s="161">
        <f t="shared" si="148"/>
        <v>326700</v>
      </c>
      <c r="AC254" s="163">
        <f t="shared" si="171"/>
        <v>324280</v>
      </c>
      <c r="AD254" s="158">
        <f t="shared" si="166"/>
        <v>3949440</v>
      </c>
      <c r="AE254" s="165">
        <f>IF(J254="","",IF('5.手当・賞与配分・洗い替え方式'!$O$4=1,ROUNDUP((J254+$Q254)*$AH$4,-1),ROUNDUP(J254*$AH$4,-1)))</f>
        <v>607200</v>
      </c>
      <c r="AF254" s="154">
        <f>IF(K254="","",IF('5.手当・賞与配分・洗い替え方式'!$O$4=1,ROUNDUP((K254+$Q254)*$AH$4,-1),ROUNDUP(K254*$AH$4,-1)))</f>
        <v>602800</v>
      </c>
      <c r="AG254" s="154">
        <f>IF(L254="","",IF('5.手当・賞与配分・洗い替え方式'!$O$4=1,ROUNDUP((L254+$Q254)*$AH$4,-1),ROUNDUP(L254*$AH$4,-1)))</f>
        <v>598400</v>
      </c>
      <c r="AH254" s="154">
        <f>IF(M254="","",IF('5.手当・賞与配分・洗い替え方式'!$O$4=1,ROUNDUP((M254+$Q254)*$AH$4,-1),ROUNDUP(M254*$AH$4,-1)))</f>
        <v>594000</v>
      </c>
      <c r="AI254" s="166">
        <f>IF(N254="","",IF('5.手当・賞与配分・洗い替え方式'!$O$4=1,ROUNDUP((N254+$Q254)*$AH$4,-1),ROUNDUP(N254*$AH$4,-1)))</f>
        <v>589600</v>
      </c>
      <c r="AJ254" s="165">
        <f>IF(J254="","",IF('5.手当・賞与配分・洗い替え方式'!$O$4=1,ROUNDUP((J254+$Q254)*$AM$4,-1),ROUNDUP(J254*$AM$4,-1)))</f>
        <v>759000</v>
      </c>
      <c r="AK254" s="154">
        <f>IF(K254="","",IF('5.手当・賞与配分・洗い替え方式'!$O$4=1,ROUNDUP((K254+$Q254)*$AM$4,-1),ROUNDUP(K254*$AM$4,-1)))</f>
        <v>753500</v>
      </c>
      <c r="AL254" s="154">
        <f>IF(L254="","",IF('5.手当・賞与配分・洗い替え方式'!$O$4=1,ROUNDUP((L254+$Q254)*$AM$4,-1),ROUNDUP(L254*$AM$4,-1)))</f>
        <v>748000</v>
      </c>
      <c r="AM254" s="154">
        <f>IF(M254="","",IF('5.手当・賞与配分・洗い替え方式'!$O$4=1,ROUNDUP((M254+$Q254)*$AM$4,-1),ROUNDUP(M254*$AM$4,-1)))</f>
        <v>742500</v>
      </c>
      <c r="AN254" s="166">
        <f>IF(N254="","",IF('5.手当・賞与配分・洗い替え方式'!$O$4=1,ROUNDUP((N254+$Q254)*$AM$4,-1),ROUNDUP(N254*$AM$4,-1)))</f>
        <v>737000</v>
      </c>
      <c r="AO254" s="369">
        <f t="shared" si="167"/>
        <v>5373720</v>
      </c>
      <c r="AP254" s="77">
        <f t="shared" si="168"/>
        <v>5334780</v>
      </c>
      <c r="AQ254" s="77">
        <f t="shared" si="151"/>
        <v>5295840</v>
      </c>
      <c r="AR254" s="77">
        <f t="shared" si="152"/>
        <v>5256900</v>
      </c>
      <c r="AS254" s="164">
        <f t="shared" si="153"/>
        <v>5217960</v>
      </c>
    </row>
    <row r="255" spans="5:45" ht="18" customHeight="1">
      <c r="E255" s="148" t="str">
        <f t="shared" si="154"/>
        <v>C-2</v>
      </c>
      <c r="F255" s="105">
        <f t="shared" si="141"/>
        <v>15</v>
      </c>
      <c r="G255" s="105">
        <f t="shared" si="142"/>
        <v>15</v>
      </c>
      <c r="H255" s="105" t="str">
        <f t="shared" si="143"/>
        <v>C-2-15</v>
      </c>
      <c r="I255" s="149">
        <v>37</v>
      </c>
      <c r="J255" s="157">
        <f t="shared" si="155"/>
        <v>308000</v>
      </c>
      <c r="K255" s="131">
        <f t="shared" si="156"/>
        <v>305800</v>
      </c>
      <c r="L255" s="131">
        <f>IF($E255="","",INDEX('3.サラリースケール'!$R$5:$BH$38,MATCH($E255,'3.サラリースケール'!$R$5:$R$38,0),MATCH($I255,'3.サラリースケール'!$R$5:$BH$5,0)))</f>
        <v>303600</v>
      </c>
      <c r="M255" s="131">
        <f t="shared" si="157"/>
        <v>301400</v>
      </c>
      <c r="N255" s="368">
        <f t="shared" si="158"/>
        <v>299200</v>
      </c>
      <c r="O255" s="157">
        <f t="shared" si="159"/>
        <v>4400</v>
      </c>
      <c r="P255" s="368">
        <f t="shared" si="144"/>
        <v>2200</v>
      </c>
      <c r="Q255" s="158">
        <f>IF($L255="","",VLOOKUP($E255,'6.モデル年俸表の作成'!$C$7:$F$48,4,0))</f>
        <v>0</v>
      </c>
      <c r="R255" s="159">
        <f>IF($E255="","",IF($G255="","",VLOOKUP($E255,'5.手当・賞与配分・洗い替え方式'!$C$7:$L$48,8,0)))</f>
        <v>0.1</v>
      </c>
      <c r="S255" s="160">
        <f t="shared" si="160"/>
        <v>30800</v>
      </c>
      <c r="T255" s="160">
        <f t="shared" si="161"/>
        <v>30580</v>
      </c>
      <c r="U255" s="160">
        <f t="shared" si="170"/>
        <v>30360</v>
      </c>
      <c r="V255" s="160">
        <f t="shared" si="163"/>
        <v>30140</v>
      </c>
      <c r="W255" s="160">
        <f t="shared" si="164"/>
        <v>29920</v>
      </c>
      <c r="X255" s="164">
        <f t="shared" si="145"/>
        <v>13</v>
      </c>
      <c r="Y255" s="162">
        <f t="shared" si="169"/>
        <v>338800</v>
      </c>
      <c r="Z255" s="161">
        <f t="shared" si="146"/>
        <v>336380</v>
      </c>
      <c r="AA255" s="161">
        <f t="shared" si="147"/>
        <v>333960</v>
      </c>
      <c r="AB255" s="161">
        <f t="shared" si="148"/>
        <v>331540</v>
      </c>
      <c r="AC255" s="163">
        <f t="shared" si="171"/>
        <v>329120</v>
      </c>
      <c r="AD255" s="158">
        <f t="shared" si="166"/>
        <v>4007520</v>
      </c>
      <c r="AE255" s="165">
        <f>IF(J255="","",IF('5.手当・賞与配分・洗い替え方式'!$O$4=1,ROUNDUP((J255+$Q255)*$AH$4,-1),ROUNDUP(J255*$AH$4,-1)))</f>
        <v>616000</v>
      </c>
      <c r="AF255" s="154">
        <f>IF(K255="","",IF('5.手当・賞与配分・洗い替え方式'!$O$4=1,ROUNDUP((K255+$Q255)*$AH$4,-1),ROUNDUP(K255*$AH$4,-1)))</f>
        <v>611600</v>
      </c>
      <c r="AG255" s="154">
        <f>IF(L255="","",IF('5.手当・賞与配分・洗い替え方式'!$O$4=1,ROUNDUP((L255+$Q255)*$AH$4,-1),ROUNDUP(L255*$AH$4,-1)))</f>
        <v>607200</v>
      </c>
      <c r="AH255" s="154">
        <f>IF(M255="","",IF('5.手当・賞与配分・洗い替え方式'!$O$4=1,ROUNDUP((M255+$Q255)*$AH$4,-1),ROUNDUP(M255*$AH$4,-1)))</f>
        <v>602800</v>
      </c>
      <c r="AI255" s="166">
        <f>IF(N255="","",IF('5.手当・賞与配分・洗い替え方式'!$O$4=1,ROUNDUP((N255+$Q255)*$AH$4,-1),ROUNDUP(N255*$AH$4,-1)))</f>
        <v>598400</v>
      </c>
      <c r="AJ255" s="165">
        <f>IF(J255="","",IF('5.手当・賞与配分・洗い替え方式'!$O$4=1,ROUNDUP((J255+$Q255)*$AM$4,-1),ROUNDUP(J255*$AM$4,-1)))</f>
        <v>770000</v>
      </c>
      <c r="AK255" s="154">
        <f>IF(K255="","",IF('5.手当・賞与配分・洗い替え方式'!$O$4=1,ROUNDUP((K255+$Q255)*$AM$4,-1),ROUNDUP(K255*$AM$4,-1)))</f>
        <v>764500</v>
      </c>
      <c r="AL255" s="154">
        <f>IF(L255="","",IF('5.手当・賞与配分・洗い替え方式'!$O$4=1,ROUNDUP((L255+$Q255)*$AM$4,-1),ROUNDUP(L255*$AM$4,-1)))</f>
        <v>759000</v>
      </c>
      <c r="AM255" s="154">
        <f>IF(M255="","",IF('5.手当・賞与配分・洗い替え方式'!$O$4=1,ROUNDUP((M255+$Q255)*$AM$4,-1),ROUNDUP(M255*$AM$4,-1)))</f>
        <v>753500</v>
      </c>
      <c r="AN255" s="166">
        <f>IF(N255="","",IF('5.手当・賞与配分・洗い替え方式'!$O$4=1,ROUNDUP((N255+$Q255)*$AM$4,-1),ROUNDUP(N255*$AM$4,-1)))</f>
        <v>748000</v>
      </c>
      <c r="AO255" s="369">
        <f t="shared" si="167"/>
        <v>5451600</v>
      </c>
      <c r="AP255" s="77">
        <f t="shared" si="168"/>
        <v>5412660</v>
      </c>
      <c r="AQ255" s="77">
        <f t="shared" si="151"/>
        <v>5373720</v>
      </c>
      <c r="AR255" s="77">
        <f t="shared" si="152"/>
        <v>5334780</v>
      </c>
      <c r="AS255" s="164">
        <f t="shared" si="153"/>
        <v>5295840</v>
      </c>
    </row>
    <row r="256" spans="5:45" ht="18" customHeight="1">
      <c r="E256" s="148" t="str">
        <f t="shared" si="154"/>
        <v>C-2</v>
      </c>
      <c r="F256" s="105">
        <f t="shared" si="141"/>
        <v>16</v>
      </c>
      <c r="G256" s="105">
        <f t="shared" si="142"/>
        <v>16</v>
      </c>
      <c r="H256" s="105" t="str">
        <f t="shared" si="143"/>
        <v>C-2-16</v>
      </c>
      <c r="I256" s="149">
        <v>38</v>
      </c>
      <c r="J256" s="157">
        <f t="shared" si="155"/>
        <v>312400</v>
      </c>
      <c r="K256" s="131">
        <f t="shared" si="156"/>
        <v>310200</v>
      </c>
      <c r="L256" s="131">
        <f>IF($E256="","",INDEX('3.サラリースケール'!$R$5:$BH$38,MATCH($E256,'3.サラリースケール'!$R$5:$R$38,0),MATCH($I256,'3.サラリースケール'!$R$5:$BH$5,0)))</f>
        <v>308000</v>
      </c>
      <c r="M256" s="131">
        <f t="shared" si="157"/>
        <v>305800</v>
      </c>
      <c r="N256" s="368">
        <f t="shared" si="158"/>
        <v>303600</v>
      </c>
      <c r="O256" s="157">
        <f t="shared" si="159"/>
        <v>4400</v>
      </c>
      <c r="P256" s="368">
        <f t="shared" si="144"/>
        <v>2200</v>
      </c>
      <c r="Q256" s="158">
        <f>IF($L256="","",VLOOKUP($E256,'6.モデル年俸表の作成'!$C$7:$F$48,4,0))</f>
        <v>0</v>
      </c>
      <c r="R256" s="159">
        <f>IF($E256="","",IF($G256="","",VLOOKUP($E256,'5.手当・賞与配分・洗い替え方式'!$C$7:$L$48,8,0)))</f>
        <v>0.1</v>
      </c>
      <c r="S256" s="160">
        <f t="shared" si="160"/>
        <v>31240</v>
      </c>
      <c r="T256" s="160">
        <f t="shared" si="161"/>
        <v>31020</v>
      </c>
      <c r="U256" s="160">
        <f t="shared" si="170"/>
        <v>30800</v>
      </c>
      <c r="V256" s="160">
        <f t="shared" si="163"/>
        <v>30580</v>
      </c>
      <c r="W256" s="160">
        <f t="shared" si="164"/>
        <v>30360</v>
      </c>
      <c r="X256" s="164">
        <f t="shared" si="145"/>
        <v>13</v>
      </c>
      <c r="Y256" s="162">
        <f t="shared" si="169"/>
        <v>343640</v>
      </c>
      <c r="Z256" s="161">
        <f t="shared" si="146"/>
        <v>341220</v>
      </c>
      <c r="AA256" s="161">
        <f t="shared" si="147"/>
        <v>338800</v>
      </c>
      <c r="AB256" s="161">
        <f t="shared" si="148"/>
        <v>336380</v>
      </c>
      <c r="AC256" s="163">
        <f t="shared" si="171"/>
        <v>333960</v>
      </c>
      <c r="AD256" s="158">
        <f t="shared" si="166"/>
        <v>4065600</v>
      </c>
      <c r="AE256" s="165">
        <f>IF(J256="","",IF('5.手当・賞与配分・洗い替え方式'!$O$4=1,ROUNDUP((J256+$Q256)*$AH$4,-1),ROUNDUP(J256*$AH$4,-1)))</f>
        <v>624800</v>
      </c>
      <c r="AF256" s="154">
        <f>IF(K256="","",IF('5.手当・賞与配分・洗い替え方式'!$O$4=1,ROUNDUP((K256+$Q256)*$AH$4,-1),ROUNDUP(K256*$AH$4,-1)))</f>
        <v>620400</v>
      </c>
      <c r="AG256" s="154">
        <f>IF(L256="","",IF('5.手当・賞与配分・洗い替え方式'!$O$4=1,ROUNDUP((L256+$Q256)*$AH$4,-1),ROUNDUP(L256*$AH$4,-1)))</f>
        <v>616000</v>
      </c>
      <c r="AH256" s="154">
        <f>IF(M256="","",IF('5.手当・賞与配分・洗い替え方式'!$O$4=1,ROUNDUP((M256+$Q256)*$AH$4,-1),ROUNDUP(M256*$AH$4,-1)))</f>
        <v>611600</v>
      </c>
      <c r="AI256" s="166">
        <f>IF(N256="","",IF('5.手当・賞与配分・洗い替え方式'!$O$4=1,ROUNDUP((N256+$Q256)*$AH$4,-1),ROUNDUP(N256*$AH$4,-1)))</f>
        <v>607200</v>
      </c>
      <c r="AJ256" s="165">
        <f>IF(J256="","",IF('5.手当・賞与配分・洗い替え方式'!$O$4=1,ROUNDUP((J256+$Q256)*$AM$4,-1),ROUNDUP(J256*$AM$4,-1)))</f>
        <v>781000</v>
      </c>
      <c r="AK256" s="154">
        <f>IF(K256="","",IF('5.手当・賞与配分・洗い替え方式'!$O$4=1,ROUNDUP((K256+$Q256)*$AM$4,-1),ROUNDUP(K256*$AM$4,-1)))</f>
        <v>775500</v>
      </c>
      <c r="AL256" s="154">
        <f>IF(L256="","",IF('5.手当・賞与配分・洗い替え方式'!$O$4=1,ROUNDUP((L256+$Q256)*$AM$4,-1),ROUNDUP(L256*$AM$4,-1)))</f>
        <v>770000</v>
      </c>
      <c r="AM256" s="154">
        <f>IF(M256="","",IF('5.手当・賞与配分・洗い替え方式'!$O$4=1,ROUNDUP((M256+$Q256)*$AM$4,-1),ROUNDUP(M256*$AM$4,-1)))</f>
        <v>764500</v>
      </c>
      <c r="AN256" s="166">
        <f>IF(N256="","",IF('5.手当・賞与配分・洗い替え方式'!$O$4=1,ROUNDUP((N256+$Q256)*$AM$4,-1),ROUNDUP(N256*$AM$4,-1)))</f>
        <v>759000</v>
      </c>
      <c r="AO256" s="369">
        <f t="shared" si="167"/>
        <v>5529480</v>
      </c>
      <c r="AP256" s="77">
        <f t="shared" si="168"/>
        <v>5490540</v>
      </c>
      <c r="AQ256" s="77">
        <f t="shared" si="151"/>
        <v>5451600</v>
      </c>
      <c r="AR256" s="77">
        <f t="shared" si="152"/>
        <v>5412660</v>
      </c>
      <c r="AS256" s="164">
        <f t="shared" si="153"/>
        <v>5373720</v>
      </c>
    </row>
    <row r="257" spans="5:45" ht="18" customHeight="1">
      <c r="E257" s="148" t="str">
        <f t="shared" si="154"/>
        <v>C-2</v>
      </c>
      <c r="F257" s="105">
        <f t="shared" si="141"/>
        <v>17</v>
      </c>
      <c r="G257" s="105">
        <f t="shared" si="142"/>
        <v>17</v>
      </c>
      <c r="H257" s="105" t="str">
        <f t="shared" si="143"/>
        <v>C-2-17</v>
      </c>
      <c r="I257" s="149">
        <v>39</v>
      </c>
      <c r="J257" s="157">
        <f t="shared" si="155"/>
        <v>316800</v>
      </c>
      <c r="K257" s="131">
        <f t="shared" si="156"/>
        <v>314600</v>
      </c>
      <c r="L257" s="131">
        <f>IF($E257="","",INDEX('3.サラリースケール'!$R$5:$BH$38,MATCH($E257,'3.サラリースケール'!$R$5:$R$38,0),MATCH($I257,'3.サラリースケール'!$R$5:$BH$5,0)))</f>
        <v>312400</v>
      </c>
      <c r="M257" s="131">
        <f t="shared" si="157"/>
        <v>310200</v>
      </c>
      <c r="N257" s="368">
        <f t="shared" si="158"/>
        <v>308000</v>
      </c>
      <c r="O257" s="157">
        <f t="shared" si="159"/>
        <v>4400</v>
      </c>
      <c r="P257" s="368">
        <f t="shared" si="144"/>
        <v>2200</v>
      </c>
      <c r="Q257" s="158">
        <f>IF($L257="","",VLOOKUP($E257,'6.モデル年俸表の作成'!$C$7:$F$48,4,0))</f>
        <v>0</v>
      </c>
      <c r="R257" s="159">
        <f>IF($E257="","",IF($G257="","",VLOOKUP($E257,'5.手当・賞与配分・洗い替え方式'!$C$7:$L$48,8,0)))</f>
        <v>0.1</v>
      </c>
      <c r="S257" s="160">
        <f t="shared" si="160"/>
        <v>31680</v>
      </c>
      <c r="T257" s="160">
        <f t="shared" si="161"/>
        <v>31460</v>
      </c>
      <c r="U257" s="160">
        <f t="shared" si="170"/>
        <v>31240</v>
      </c>
      <c r="V257" s="160">
        <f t="shared" si="163"/>
        <v>31020</v>
      </c>
      <c r="W257" s="160">
        <f t="shared" si="164"/>
        <v>30800</v>
      </c>
      <c r="X257" s="164">
        <f t="shared" si="145"/>
        <v>13</v>
      </c>
      <c r="Y257" s="162">
        <f t="shared" si="169"/>
        <v>348480</v>
      </c>
      <c r="Z257" s="161">
        <f t="shared" si="146"/>
        <v>346060</v>
      </c>
      <c r="AA257" s="161">
        <f t="shared" si="147"/>
        <v>343640</v>
      </c>
      <c r="AB257" s="161">
        <f t="shared" si="148"/>
        <v>341220</v>
      </c>
      <c r="AC257" s="163">
        <f t="shared" si="171"/>
        <v>338800</v>
      </c>
      <c r="AD257" s="158">
        <f t="shared" si="166"/>
        <v>4123680</v>
      </c>
      <c r="AE257" s="165">
        <f>IF(J257="","",IF('5.手当・賞与配分・洗い替え方式'!$O$4=1,ROUNDUP((J257+$Q257)*$AH$4,-1),ROUNDUP(J257*$AH$4,-1)))</f>
        <v>633600</v>
      </c>
      <c r="AF257" s="154">
        <f>IF(K257="","",IF('5.手当・賞与配分・洗い替え方式'!$O$4=1,ROUNDUP((K257+$Q257)*$AH$4,-1),ROUNDUP(K257*$AH$4,-1)))</f>
        <v>629200</v>
      </c>
      <c r="AG257" s="154">
        <f>IF(L257="","",IF('5.手当・賞与配分・洗い替え方式'!$O$4=1,ROUNDUP((L257+$Q257)*$AH$4,-1),ROUNDUP(L257*$AH$4,-1)))</f>
        <v>624800</v>
      </c>
      <c r="AH257" s="154">
        <f>IF(M257="","",IF('5.手当・賞与配分・洗い替え方式'!$O$4=1,ROUNDUP((M257+$Q257)*$AH$4,-1),ROUNDUP(M257*$AH$4,-1)))</f>
        <v>620400</v>
      </c>
      <c r="AI257" s="166">
        <f>IF(N257="","",IF('5.手当・賞与配分・洗い替え方式'!$O$4=1,ROUNDUP((N257+$Q257)*$AH$4,-1),ROUNDUP(N257*$AH$4,-1)))</f>
        <v>616000</v>
      </c>
      <c r="AJ257" s="165">
        <f>IF(J257="","",IF('5.手当・賞与配分・洗い替え方式'!$O$4=1,ROUNDUP((J257+$Q257)*$AM$4,-1),ROUNDUP(J257*$AM$4,-1)))</f>
        <v>792000</v>
      </c>
      <c r="AK257" s="154">
        <f>IF(K257="","",IF('5.手当・賞与配分・洗い替え方式'!$O$4=1,ROUNDUP((K257+$Q257)*$AM$4,-1),ROUNDUP(K257*$AM$4,-1)))</f>
        <v>786500</v>
      </c>
      <c r="AL257" s="154">
        <f>IF(L257="","",IF('5.手当・賞与配分・洗い替え方式'!$O$4=1,ROUNDUP((L257+$Q257)*$AM$4,-1),ROUNDUP(L257*$AM$4,-1)))</f>
        <v>781000</v>
      </c>
      <c r="AM257" s="154">
        <f>IF(M257="","",IF('5.手当・賞与配分・洗い替え方式'!$O$4=1,ROUNDUP((M257+$Q257)*$AM$4,-1),ROUNDUP(M257*$AM$4,-1)))</f>
        <v>775500</v>
      </c>
      <c r="AN257" s="166">
        <f>IF(N257="","",IF('5.手当・賞与配分・洗い替え方式'!$O$4=1,ROUNDUP((N257+$Q257)*$AM$4,-1),ROUNDUP(N257*$AM$4,-1)))</f>
        <v>770000</v>
      </c>
      <c r="AO257" s="369">
        <f t="shared" si="167"/>
        <v>5607360</v>
      </c>
      <c r="AP257" s="77">
        <f t="shared" si="168"/>
        <v>5568420</v>
      </c>
      <c r="AQ257" s="77">
        <f t="shared" si="151"/>
        <v>5529480</v>
      </c>
      <c r="AR257" s="77">
        <f t="shared" si="152"/>
        <v>5490540</v>
      </c>
      <c r="AS257" s="164">
        <f t="shared" si="153"/>
        <v>5451600</v>
      </c>
    </row>
    <row r="258" spans="5:45" ht="18" customHeight="1">
      <c r="E258" s="148" t="str">
        <f t="shared" si="154"/>
        <v>C-2</v>
      </c>
      <c r="F258" s="105">
        <f t="shared" si="141"/>
        <v>18</v>
      </c>
      <c r="G258" s="105">
        <f t="shared" si="142"/>
        <v>18</v>
      </c>
      <c r="H258" s="105" t="str">
        <f t="shared" si="143"/>
        <v>C-2-18</v>
      </c>
      <c r="I258" s="149">
        <v>40</v>
      </c>
      <c r="J258" s="157">
        <f t="shared" si="155"/>
        <v>321200</v>
      </c>
      <c r="K258" s="131">
        <f t="shared" si="156"/>
        <v>319000</v>
      </c>
      <c r="L258" s="131">
        <f>IF($E258="","",INDEX('3.サラリースケール'!$R$5:$BH$38,MATCH($E258,'3.サラリースケール'!$R$5:$R$38,0),MATCH($I258,'3.サラリースケール'!$R$5:$BH$5,0)))</f>
        <v>316800</v>
      </c>
      <c r="M258" s="131">
        <f t="shared" si="157"/>
        <v>314600</v>
      </c>
      <c r="N258" s="368">
        <f t="shared" si="158"/>
        <v>312400</v>
      </c>
      <c r="O258" s="157">
        <f t="shared" si="159"/>
        <v>4400</v>
      </c>
      <c r="P258" s="368">
        <f t="shared" si="144"/>
        <v>2200</v>
      </c>
      <c r="Q258" s="158">
        <f>IF($L258="","",VLOOKUP($E258,'6.モデル年俸表の作成'!$C$7:$F$48,4,0))</f>
        <v>0</v>
      </c>
      <c r="R258" s="159">
        <f>IF($E258="","",IF($G258="","",VLOOKUP($E258,'5.手当・賞与配分・洗い替え方式'!$C$7:$L$48,8,0)))</f>
        <v>0.1</v>
      </c>
      <c r="S258" s="160">
        <f t="shared" si="160"/>
        <v>32120</v>
      </c>
      <c r="T258" s="160">
        <f t="shared" si="161"/>
        <v>31900</v>
      </c>
      <c r="U258" s="160">
        <f t="shared" si="170"/>
        <v>31680</v>
      </c>
      <c r="V258" s="160">
        <f t="shared" si="163"/>
        <v>31460</v>
      </c>
      <c r="W258" s="160">
        <f t="shared" si="164"/>
        <v>31240</v>
      </c>
      <c r="X258" s="164">
        <f t="shared" si="145"/>
        <v>13</v>
      </c>
      <c r="Y258" s="162">
        <f t="shared" si="169"/>
        <v>353320</v>
      </c>
      <c r="Z258" s="161">
        <f t="shared" si="146"/>
        <v>350900</v>
      </c>
      <c r="AA258" s="161">
        <f t="shared" si="147"/>
        <v>348480</v>
      </c>
      <c r="AB258" s="161">
        <f t="shared" si="148"/>
        <v>346060</v>
      </c>
      <c r="AC258" s="163">
        <f t="shared" si="171"/>
        <v>343640</v>
      </c>
      <c r="AD258" s="158">
        <f t="shared" si="166"/>
        <v>4181760</v>
      </c>
      <c r="AE258" s="165">
        <f>IF(J258="","",IF('5.手当・賞与配分・洗い替え方式'!$O$4=1,ROUNDUP((J258+$Q258)*$AH$4,-1),ROUNDUP(J258*$AH$4,-1)))</f>
        <v>642400</v>
      </c>
      <c r="AF258" s="154">
        <f>IF(K258="","",IF('5.手当・賞与配分・洗い替え方式'!$O$4=1,ROUNDUP((K258+$Q258)*$AH$4,-1),ROUNDUP(K258*$AH$4,-1)))</f>
        <v>638000</v>
      </c>
      <c r="AG258" s="154">
        <f>IF(L258="","",IF('5.手当・賞与配分・洗い替え方式'!$O$4=1,ROUNDUP((L258+$Q258)*$AH$4,-1),ROUNDUP(L258*$AH$4,-1)))</f>
        <v>633600</v>
      </c>
      <c r="AH258" s="154">
        <f>IF(M258="","",IF('5.手当・賞与配分・洗い替え方式'!$O$4=1,ROUNDUP((M258+$Q258)*$AH$4,-1),ROUNDUP(M258*$AH$4,-1)))</f>
        <v>629200</v>
      </c>
      <c r="AI258" s="166">
        <f>IF(N258="","",IF('5.手当・賞与配分・洗い替え方式'!$O$4=1,ROUNDUP((N258+$Q258)*$AH$4,-1),ROUNDUP(N258*$AH$4,-1)))</f>
        <v>624800</v>
      </c>
      <c r="AJ258" s="165">
        <f>IF(J258="","",IF('5.手当・賞与配分・洗い替え方式'!$O$4=1,ROUNDUP((J258+$Q258)*$AM$4,-1),ROUNDUP(J258*$AM$4,-1)))</f>
        <v>803000</v>
      </c>
      <c r="AK258" s="154">
        <f>IF(K258="","",IF('5.手当・賞与配分・洗い替え方式'!$O$4=1,ROUNDUP((K258+$Q258)*$AM$4,-1),ROUNDUP(K258*$AM$4,-1)))</f>
        <v>797500</v>
      </c>
      <c r="AL258" s="154">
        <f>IF(L258="","",IF('5.手当・賞与配分・洗い替え方式'!$O$4=1,ROUNDUP((L258+$Q258)*$AM$4,-1),ROUNDUP(L258*$AM$4,-1)))</f>
        <v>792000</v>
      </c>
      <c r="AM258" s="154">
        <f>IF(M258="","",IF('5.手当・賞与配分・洗い替え方式'!$O$4=1,ROUNDUP((M258+$Q258)*$AM$4,-1),ROUNDUP(M258*$AM$4,-1)))</f>
        <v>786500</v>
      </c>
      <c r="AN258" s="166">
        <f>IF(N258="","",IF('5.手当・賞与配分・洗い替え方式'!$O$4=1,ROUNDUP((N258+$Q258)*$AM$4,-1),ROUNDUP(N258*$AM$4,-1)))</f>
        <v>781000</v>
      </c>
      <c r="AO258" s="369">
        <f t="shared" si="167"/>
        <v>5685240</v>
      </c>
      <c r="AP258" s="77">
        <f t="shared" si="168"/>
        <v>5646300</v>
      </c>
      <c r="AQ258" s="77">
        <f t="shared" si="151"/>
        <v>5607360</v>
      </c>
      <c r="AR258" s="77">
        <f t="shared" si="152"/>
        <v>5568420</v>
      </c>
      <c r="AS258" s="164">
        <f t="shared" si="153"/>
        <v>5529480</v>
      </c>
    </row>
    <row r="259" spans="5:45" ht="18" customHeight="1">
      <c r="E259" s="148" t="str">
        <f t="shared" si="154"/>
        <v>C-2</v>
      </c>
      <c r="F259" s="105">
        <f t="shared" si="141"/>
        <v>19</v>
      </c>
      <c r="G259" s="105">
        <f t="shared" si="142"/>
        <v>19</v>
      </c>
      <c r="H259" s="105" t="str">
        <f t="shared" si="143"/>
        <v>C-2-19</v>
      </c>
      <c r="I259" s="149">
        <v>41</v>
      </c>
      <c r="J259" s="157">
        <f t="shared" si="155"/>
        <v>325600</v>
      </c>
      <c r="K259" s="131">
        <f t="shared" si="156"/>
        <v>323400</v>
      </c>
      <c r="L259" s="131">
        <f>IF($E259="","",INDEX('3.サラリースケール'!$R$5:$BH$38,MATCH($E259,'3.サラリースケール'!$R$5:$R$38,0),MATCH($I259,'3.サラリースケール'!$R$5:$BH$5,0)))</f>
        <v>321200</v>
      </c>
      <c r="M259" s="131">
        <f t="shared" si="157"/>
        <v>319000</v>
      </c>
      <c r="N259" s="368">
        <f t="shared" si="158"/>
        <v>316800</v>
      </c>
      <c r="O259" s="157">
        <f t="shared" si="159"/>
        <v>4400</v>
      </c>
      <c r="P259" s="368">
        <f t="shared" si="144"/>
        <v>2200</v>
      </c>
      <c r="Q259" s="158">
        <f>IF($L259="","",VLOOKUP($E259,'6.モデル年俸表の作成'!$C$7:$F$48,4,0))</f>
        <v>0</v>
      </c>
      <c r="R259" s="159">
        <f>IF($E259="","",IF($G259="","",VLOOKUP($E259,'5.手当・賞与配分・洗い替え方式'!$C$7:$L$48,8,0)))</f>
        <v>0.1</v>
      </c>
      <c r="S259" s="160">
        <f t="shared" si="160"/>
        <v>32560</v>
      </c>
      <c r="T259" s="160">
        <f t="shared" si="161"/>
        <v>32340</v>
      </c>
      <c r="U259" s="160">
        <f t="shared" si="170"/>
        <v>32120</v>
      </c>
      <c r="V259" s="160">
        <f t="shared" si="163"/>
        <v>31900</v>
      </c>
      <c r="W259" s="160">
        <f t="shared" si="164"/>
        <v>31680</v>
      </c>
      <c r="X259" s="164">
        <f t="shared" si="145"/>
        <v>13</v>
      </c>
      <c r="Y259" s="162">
        <f t="shared" si="169"/>
        <v>358160</v>
      </c>
      <c r="Z259" s="161">
        <f t="shared" si="146"/>
        <v>355740</v>
      </c>
      <c r="AA259" s="161">
        <f t="shared" si="147"/>
        <v>353320</v>
      </c>
      <c r="AB259" s="161">
        <f t="shared" si="148"/>
        <v>350900</v>
      </c>
      <c r="AC259" s="163">
        <f t="shared" si="171"/>
        <v>348480</v>
      </c>
      <c r="AD259" s="158">
        <f t="shared" si="166"/>
        <v>4239840</v>
      </c>
      <c r="AE259" s="165">
        <f>IF(J259="","",IF('5.手当・賞与配分・洗い替え方式'!$O$4=1,ROUNDUP((J259+$Q259)*$AH$4,-1),ROUNDUP(J259*$AH$4,-1)))</f>
        <v>651200</v>
      </c>
      <c r="AF259" s="154">
        <f>IF(K259="","",IF('5.手当・賞与配分・洗い替え方式'!$O$4=1,ROUNDUP((K259+$Q259)*$AH$4,-1),ROUNDUP(K259*$AH$4,-1)))</f>
        <v>646800</v>
      </c>
      <c r="AG259" s="154">
        <f>IF(L259="","",IF('5.手当・賞与配分・洗い替え方式'!$O$4=1,ROUNDUP((L259+$Q259)*$AH$4,-1),ROUNDUP(L259*$AH$4,-1)))</f>
        <v>642400</v>
      </c>
      <c r="AH259" s="154">
        <f>IF(M259="","",IF('5.手当・賞与配分・洗い替え方式'!$O$4=1,ROUNDUP((M259+$Q259)*$AH$4,-1),ROUNDUP(M259*$AH$4,-1)))</f>
        <v>638000</v>
      </c>
      <c r="AI259" s="166">
        <f>IF(N259="","",IF('5.手当・賞与配分・洗い替え方式'!$O$4=1,ROUNDUP((N259+$Q259)*$AH$4,-1),ROUNDUP(N259*$AH$4,-1)))</f>
        <v>633600</v>
      </c>
      <c r="AJ259" s="165">
        <f>IF(J259="","",IF('5.手当・賞与配分・洗い替え方式'!$O$4=1,ROUNDUP((J259+$Q259)*$AM$4,-1),ROUNDUP(J259*$AM$4,-1)))</f>
        <v>814000</v>
      </c>
      <c r="AK259" s="154">
        <f>IF(K259="","",IF('5.手当・賞与配分・洗い替え方式'!$O$4=1,ROUNDUP((K259+$Q259)*$AM$4,-1),ROUNDUP(K259*$AM$4,-1)))</f>
        <v>808500</v>
      </c>
      <c r="AL259" s="154">
        <f>IF(L259="","",IF('5.手当・賞与配分・洗い替え方式'!$O$4=1,ROUNDUP((L259+$Q259)*$AM$4,-1),ROUNDUP(L259*$AM$4,-1)))</f>
        <v>803000</v>
      </c>
      <c r="AM259" s="154">
        <f>IF(M259="","",IF('5.手当・賞与配分・洗い替え方式'!$O$4=1,ROUNDUP((M259+$Q259)*$AM$4,-1),ROUNDUP(M259*$AM$4,-1)))</f>
        <v>797500</v>
      </c>
      <c r="AN259" s="166">
        <f>IF(N259="","",IF('5.手当・賞与配分・洗い替え方式'!$O$4=1,ROUNDUP((N259+$Q259)*$AM$4,-1),ROUNDUP(N259*$AM$4,-1)))</f>
        <v>792000</v>
      </c>
      <c r="AO259" s="369">
        <f t="shared" si="167"/>
        <v>5763120</v>
      </c>
      <c r="AP259" s="77">
        <f t="shared" si="168"/>
        <v>5724180</v>
      </c>
      <c r="AQ259" s="77">
        <f t="shared" si="151"/>
        <v>5685240</v>
      </c>
      <c r="AR259" s="77">
        <f t="shared" si="152"/>
        <v>5646300</v>
      </c>
      <c r="AS259" s="164">
        <f t="shared" si="153"/>
        <v>5607360</v>
      </c>
    </row>
    <row r="260" spans="5:45" ht="18" customHeight="1">
      <c r="E260" s="148" t="str">
        <f t="shared" si="154"/>
        <v>C-2</v>
      </c>
      <c r="F260" s="105">
        <f t="shared" si="141"/>
        <v>20</v>
      </c>
      <c r="G260" s="105">
        <f t="shared" si="142"/>
        <v>20</v>
      </c>
      <c r="H260" s="105" t="str">
        <f t="shared" si="143"/>
        <v>C-2-20</v>
      </c>
      <c r="I260" s="149">
        <v>42</v>
      </c>
      <c r="J260" s="157">
        <f t="shared" si="155"/>
        <v>330000</v>
      </c>
      <c r="K260" s="131">
        <f t="shared" si="156"/>
        <v>327800</v>
      </c>
      <c r="L260" s="131">
        <f>IF($E260="","",INDEX('3.サラリースケール'!$R$5:$BH$38,MATCH($E260,'3.サラリースケール'!$R$5:$R$38,0),MATCH($I260,'3.サラリースケール'!$R$5:$BH$5,0)))</f>
        <v>325600</v>
      </c>
      <c r="M260" s="131">
        <f t="shared" si="157"/>
        <v>323400</v>
      </c>
      <c r="N260" s="368">
        <f t="shared" si="158"/>
        <v>321200</v>
      </c>
      <c r="O260" s="157">
        <f t="shared" si="159"/>
        <v>4400</v>
      </c>
      <c r="P260" s="368">
        <f t="shared" si="144"/>
        <v>2200</v>
      </c>
      <c r="Q260" s="158">
        <f>IF($L260="","",VLOOKUP($E260,'6.モデル年俸表の作成'!$C$7:$F$48,4,0))</f>
        <v>0</v>
      </c>
      <c r="R260" s="159">
        <f>IF($E260="","",IF($G260="","",VLOOKUP($E260,'5.手当・賞与配分・洗い替え方式'!$C$7:$L$48,8,0)))</f>
        <v>0.1</v>
      </c>
      <c r="S260" s="160">
        <f t="shared" si="160"/>
        <v>33000</v>
      </c>
      <c r="T260" s="160">
        <f t="shared" si="161"/>
        <v>32780</v>
      </c>
      <c r="U260" s="160">
        <f t="shared" si="170"/>
        <v>32560</v>
      </c>
      <c r="V260" s="160">
        <f t="shared" si="163"/>
        <v>32340</v>
      </c>
      <c r="W260" s="160">
        <f t="shared" si="164"/>
        <v>32120</v>
      </c>
      <c r="X260" s="164">
        <f t="shared" si="145"/>
        <v>13</v>
      </c>
      <c r="Y260" s="162">
        <f t="shared" si="169"/>
        <v>363000</v>
      </c>
      <c r="Z260" s="161">
        <f t="shared" si="146"/>
        <v>360580</v>
      </c>
      <c r="AA260" s="161">
        <f t="shared" si="147"/>
        <v>358160</v>
      </c>
      <c r="AB260" s="161">
        <f t="shared" si="148"/>
        <v>355740</v>
      </c>
      <c r="AC260" s="163">
        <f t="shared" si="171"/>
        <v>353320</v>
      </c>
      <c r="AD260" s="158">
        <f t="shared" si="166"/>
        <v>4297920</v>
      </c>
      <c r="AE260" s="165">
        <f>IF(J260="","",IF('5.手当・賞与配分・洗い替え方式'!$O$4=1,ROUNDUP((J260+$Q260)*$AH$4,-1),ROUNDUP(J260*$AH$4,-1)))</f>
        <v>660000</v>
      </c>
      <c r="AF260" s="154">
        <f>IF(K260="","",IF('5.手当・賞与配分・洗い替え方式'!$O$4=1,ROUNDUP((K260+$Q260)*$AH$4,-1),ROUNDUP(K260*$AH$4,-1)))</f>
        <v>655600</v>
      </c>
      <c r="AG260" s="154">
        <f>IF(L260="","",IF('5.手当・賞与配分・洗い替え方式'!$O$4=1,ROUNDUP((L260+$Q260)*$AH$4,-1),ROUNDUP(L260*$AH$4,-1)))</f>
        <v>651200</v>
      </c>
      <c r="AH260" s="154">
        <f>IF(M260="","",IF('5.手当・賞与配分・洗い替え方式'!$O$4=1,ROUNDUP((M260+$Q260)*$AH$4,-1),ROUNDUP(M260*$AH$4,-1)))</f>
        <v>646800</v>
      </c>
      <c r="AI260" s="166">
        <f>IF(N260="","",IF('5.手当・賞与配分・洗い替え方式'!$O$4=1,ROUNDUP((N260+$Q260)*$AH$4,-1),ROUNDUP(N260*$AH$4,-1)))</f>
        <v>642400</v>
      </c>
      <c r="AJ260" s="165">
        <f>IF(J260="","",IF('5.手当・賞与配分・洗い替え方式'!$O$4=1,ROUNDUP((J260+$Q260)*$AM$4,-1),ROUNDUP(J260*$AM$4,-1)))</f>
        <v>825000</v>
      </c>
      <c r="AK260" s="154">
        <f>IF(K260="","",IF('5.手当・賞与配分・洗い替え方式'!$O$4=1,ROUNDUP((K260+$Q260)*$AM$4,-1),ROUNDUP(K260*$AM$4,-1)))</f>
        <v>819500</v>
      </c>
      <c r="AL260" s="154">
        <f>IF(L260="","",IF('5.手当・賞与配分・洗い替え方式'!$O$4=1,ROUNDUP((L260+$Q260)*$AM$4,-1),ROUNDUP(L260*$AM$4,-1)))</f>
        <v>814000</v>
      </c>
      <c r="AM260" s="154">
        <f>IF(M260="","",IF('5.手当・賞与配分・洗い替え方式'!$O$4=1,ROUNDUP((M260+$Q260)*$AM$4,-1),ROUNDUP(M260*$AM$4,-1)))</f>
        <v>808500</v>
      </c>
      <c r="AN260" s="166">
        <f>IF(N260="","",IF('5.手当・賞与配分・洗い替え方式'!$O$4=1,ROUNDUP((N260+$Q260)*$AM$4,-1),ROUNDUP(N260*$AM$4,-1)))</f>
        <v>803000</v>
      </c>
      <c r="AO260" s="369">
        <f t="shared" si="167"/>
        <v>5841000</v>
      </c>
      <c r="AP260" s="77">
        <f t="shared" si="168"/>
        <v>5802060</v>
      </c>
      <c r="AQ260" s="77">
        <f t="shared" si="151"/>
        <v>5763120</v>
      </c>
      <c r="AR260" s="77">
        <f t="shared" si="152"/>
        <v>5724180</v>
      </c>
      <c r="AS260" s="164">
        <f t="shared" si="153"/>
        <v>5685240</v>
      </c>
    </row>
    <row r="261" spans="5:45" ht="18" customHeight="1">
      <c r="E261" s="148" t="str">
        <f t="shared" si="154"/>
        <v>C-2</v>
      </c>
      <c r="F261" s="167">
        <f t="shared" si="141"/>
        <v>21</v>
      </c>
      <c r="G261" s="105">
        <f t="shared" si="142"/>
        <v>21</v>
      </c>
      <c r="H261" s="105" t="str">
        <f t="shared" si="143"/>
        <v>C-2-21</v>
      </c>
      <c r="I261" s="149">
        <v>43</v>
      </c>
      <c r="J261" s="157">
        <f t="shared" si="155"/>
        <v>334400</v>
      </c>
      <c r="K261" s="131">
        <f t="shared" si="156"/>
        <v>332200</v>
      </c>
      <c r="L261" s="131">
        <f>IF($E261="","",INDEX('3.サラリースケール'!$R$5:$BH$38,MATCH($E261,'3.サラリースケール'!$R$5:$R$38,0),MATCH($I261,'3.サラリースケール'!$R$5:$BH$5,0)))</f>
        <v>330000</v>
      </c>
      <c r="M261" s="131">
        <f t="shared" si="157"/>
        <v>327800</v>
      </c>
      <c r="N261" s="368">
        <f t="shared" si="158"/>
        <v>325600</v>
      </c>
      <c r="O261" s="157">
        <f t="shared" si="159"/>
        <v>4400</v>
      </c>
      <c r="P261" s="368">
        <f t="shared" si="144"/>
        <v>2200</v>
      </c>
      <c r="Q261" s="158">
        <f>IF($L261="","",VLOOKUP($E261,'6.モデル年俸表の作成'!$C$7:$F$48,4,0))</f>
        <v>0</v>
      </c>
      <c r="R261" s="159">
        <f>IF($E261="","",IF($G261="","",VLOOKUP($E261,'5.手当・賞与配分・洗い替え方式'!$C$7:$L$48,8,0)))</f>
        <v>0.1</v>
      </c>
      <c r="S261" s="160">
        <f t="shared" si="160"/>
        <v>33440</v>
      </c>
      <c r="T261" s="160">
        <f t="shared" si="161"/>
        <v>33220</v>
      </c>
      <c r="U261" s="160">
        <f t="shared" si="170"/>
        <v>33000</v>
      </c>
      <c r="V261" s="160">
        <f t="shared" si="163"/>
        <v>32780</v>
      </c>
      <c r="W261" s="160">
        <f t="shared" si="164"/>
        <v>32560</v>
      </c>
      <c r="X261" s="164">
        <f t="shared" si="145"/>
        <v>13</v>
      </c>
      <c r="Y261" s="162">
        <f t="shared" si="169"/>
        <v>367840</v>
      </c>
      <c r="Z261" s="161">
        <f t="shared" si="146"/>
        <v>365420</v>
      </c>
      <c r="AA261" s="161">
        <f t="shared" si="147"/>
        <v>363000</v>
      </c>
      <c r="AB261" s="161">
        <f t="shared" si="148"/>
        <v>360580</v>
      </c>
      <c r="AC261" s="163">
        <f t="shared" si="171"/>
        <v>358160</v>
      </c>
      <c r="AD261" s="158">
        <f t="shared" si="166"/>
        <v>4356000</v>
      </c>
      <c r="AE261" s="165">
        <f>IF(J261="","",IF('5.手当・賞与配分・洗い替え方式'!$O$4=1,ROUNDUP((J261+$Q261)*$AH$4,-1),ROUNDUP(J261*$AH$4,-1)))</f>
        <v>668800</v>
      </c>
      <c r="AF261" s="154">
        <f>IF(K261="","",IF('5.手当・賞与配分・洗い替え方式'!$O$4=1,ROUNDUP((K261+$Q261)*$AH$4,-1),ROUNDUP(K261*$AH$4,-1)))</f>
        <v>664400</v>
      </c>
      <c r="AG261" s="154">
        <f>IF(L261="","",IF('5.手当・賞与配分・洗い替え方式'!$O$4=1,ROUNDUP((L261+$Q261)*$AH$4,-1),ROUNDUP(L261*$AH$4,-1)))</f>
        <v>660000</v>
      </c>
      <c r="AH261" s="154">
        <f>IF(M261="","",IF('5.手当・賞与配分・洗い替え方式'!$O$4=1,ROUNDUP((M261+$Q261)*$AH$4,-1),ROUNDUP(M261*$AH$4,-1)))</f>
        <v>655600</v>
      </c>
      <c r="AI261" s="166">
        <f>IF(N261="","",IF('5.手当・賞与配分・洗い替え方式'!$O$4=1,ROUNDUP((N261+$Q261)*$AH$4,-1),ROUNDUP(N261*$AH$4,-1)))</f>
        <v>651200</v>
      </c>
      <c r="AJ261" s="165">
        <f>IF(J261="","",IF('5.手当・賞与配分・洗い替え方式'!$O$4=1,ROUNDUP((J261+$Q261)*$AM$4,-1),ROUNDUP(J261*$AM$4,-1)))</f>
        <v>836000</v>
      </c>
      <c r="AK261" s="154">
        <f>IF(K261="","",IF('5.手当・賞与配分・洗い替え方式'!$O$4=1,ROUNDUP((K261+$Q261)*$AM$4,-1),ROUNDUP(K261*$AM$4,-1)))</f>
        <v>830500</v>
      </c>
      <c r="AL261" s="154">
        <f>IF(L261="","",IF('5.手当・賞与配分・洗い替え方式'!$O$4=1,ROUNDUP((L261+$Q261)*$AM$4,-1),ROUNDUP(L261*$AM$4,-1)))</f>
        <v>825000</v>
      </c>
      <c r="AM261" s="154">
        <f>IF(M261="","",IF('5.手当・賞与配分・洗い替え方式'!$O$4=1,ROUNDUP((M261+$Q261)*$AM$4,-1),ROUNDUP(M261*$AM$4,-1)))</f>
        <v>819500</v>
      </c>
      <c r="AN261" s="166">
        <f>IF(N261="","",IF('5.手当・賞与配分・洗い替え方式'!$O$4=1,ROUNDUP((N261+$Q261)*$AM$4,-1),ROUNDUP(N261*$AM$4,-1)))</f>
        <v>814000</v>
      </c>
      <c r="AO261" s="369">
        <f t="shared" si="167"/>
        <v>5918880</v>
      </c>
      <c r="AP261" s="77">
        <f t="shared" si="168"/>
        <v>5879940</v>
      </c>
      <c r="AQ261" s="77">
        <f t="shared" si="151"/>
        <v>5841000</v>
      </c>
      <c r="AR261" s="77">
        <f t="shared" si="152"/>
        <v>5802060</v>
      </c>
      <c r="AS261" s="164">
        <f t="shared" si="153"/>
        <v>5763120</v>
      </c>
    </row>
    <row r="262" spans="5:45" ht="18" customHeight="1">
      <c r="E262" s="148" t="str">
        <f t="shared" si="154"/>
        <v>C-2</v>
      </c>
      <c r="F262" s="167">
        <f t="shared" si="141"/>
        <v>22</v>
      </c>
      <c r="G262" s="105">
        <f t="shared" si="142"/>
        <v>22</v>
      </c>
      <c r="H262" s="105" t="str">
        <f t="shared" si="143"/>
        <v>C-2-22</v>
      </c>
      <c r="I262" s="149">
        <v>44</v>
      </c>
      <c r="J262" s="157">
        <f t="shared" si="155"/>
        <v>334400</v>
      </c>
      <c r="K262" s="131">
        <f t="shared" si="156"/>
        <v>333300</v>
      </c>
      <c r="L262" s="131">
        <f>IF($E262="","",INDEX('3.サラリースケール'!$R$5:$BH$38,MATCH($E262,'3.サラリースケール'!$R$5:$R$38,0),MATCH($I262,'3.サラリースケール'!$R$5:$BH$5,0)))</f>
        <v>332200</v>
      </c>
      <c r="M262" s="131">
        <f t="shared" si="157"/>
        <v>331100</v>
      </c>
      <c r="N262" s="368">
        <f t="shared" si="158"/>
        <v>330000</v>
      </c>
      <c r="O262" s="157">
        <f t="shared" si="159"/>
        <v>2200</v>
      </c>
      <c r="P262" s="368">
        <f t="shared" si="144"/>
        <v>1100</v>
      </c>
      <c r="Q262" s="158">
        <f>IF($L262="","",VLOOKUP($E262,'6.モデル年俸表の作成'!$C$7:$F$48,4,0))</f>
        <v>0</v>
      </c>
      <c r="R262" s="159">
        <f>IF($E262="","",IF($G262="","",VLOOKUP($E262,'5.手当・賞与配分・洗い替え方式'!$C$7:$L$48,8,0)))</f>
        <v>0.1</v>
      </c>
      <c r="S262" s="160">
        <f t="shared" si="160"/>
        <v>33440</v>
      </c>
      <c r="T262" s="160">
        <f t="shared" si="161"/>
        <v>33330</v>
      </c>
      <c r="U262" s="160">
        <f t="shared" si="170"/>
        <v>33220</v>
      </c>
      <c r="V262" s="160">
        <f t="shared" si="163"/>
        <v>33110</v>
      </c>
      <c r="W262" s="160">
        <f t="shared" si="164"/>
        <v>33000</v>
      </c>
      <c r="X262" s="164">
        <f t="shared" si="145"/>
        <v>13</v>
      </c>
      <c r="Y262" s="162">
        <f t="shared" si="169"/>
        <v>367840</v>
      </c>
      <c r="Z262" s="161">
        <f t="shared" si="146"/>
        <v>366630</v>
      </c>
      <c r="AA262" s="161">
        <f t="shared" si="147"/>
        <v>365420</v>
      </c>
      <c r="AB262" s="161">
        <f t="shared" si="148"/>
        <v>364210</v>
      </c>
      <c r="AC262" s="163">
        <f t="shared" si="171"/>
        <v>363000</v>
      </c>
      <c r="AD262" s="158">
        <f t="shared" si="166"/>
        <v>4385040</v>
      </c>
      <c r="AE262" s="165">
        <f>IF(J262="","",IF('5.手当・賞与配分・洗い替え方式'!$O$4=1,ROUNDUP((J262+$Q262)*$AH$4,-1),ROUNDUP(J262*$AH$4,-1)))</f>
        <v>668800</v>
      </c>
      <c r="AF262" s="154">
        <f>IF(K262="","",IF('5.手当・賞与配分・洗い替え方式'!$O$4=1,ROUNDUP((K262+$Q262)*$AH$4,-1),ROUNDUP(K262*$AH$4,-1)))</f>
        <v>666600</v>
      </c>
      <c r="AG262" s="154">
        <f>IF(L262="","",IF('5.手当・賞与配分・洗い替え方式'!$O$4=1,ROUNDUP((L262+$Q262)*$AH$4,-1),ROUNDUP(L262*$AH$4,-1)))</f>
        <v>664400</v>
      </c>
      <c r="AH262" s="154">
        <f>IF(M262="","",IF('5.手当・賞与配分・洗い替え方式'!$O$4=1,ROUNDUP((M262+$Q262)*$AH$4,-1),ROUNDUP(M262*$AH$4,-1)))</f>
        <v>662200</v>
      </c>
      <c r="AI262" s="166">
        <f>IF(N262="","",IF('5.手当・賞与配分・洗い替え方式'!$O$4=1,ROUNDUP((N262+$Q262)*$AH$4,-1),ROUNDUP(N262*$AH$4,-1)))</f>
        <v>660000</v>
      </c>
      <c r="AJ262" s="165">
        <f>IF(J262="","",IF('5.手当・賞与配分・洗い替え方式'!$O$4=1,ROUNDUP((J262+$Q262)*$AM$4,-1),ROUNDUP(J262*$AM$4,-1)))</f>
        <v>836000</v>
      </c>
      <c r="AK262" s="154">
        <f>IF(K262="","",IF('5.手当・賞与配分・洗い替え方式'!$O$4=1,ROUNDUP((K262+$Q262)*$AM$4,-1),ROUNDUP(K262*$AM$4,-1)))</f>
        <v>833250</v>
      </c>
      <c r="AL262" s="154">
        <f>IF(L262="","",IF('5.手当・賞与配分・洗い替え方式'!$O$4=1,ROUNDUP((L262+$Q262)*$AM$4,-1),ROUNDUP(L262*$AM$4,-1)))</f>
        <v>830500</v>
      </c>
      <c r="AM262" s="154">
        <f>IF(M262="","",IF('5.手当・賞与配分・洗い替え方式'!$O$4=1,ROUNDUP((M262+$Q262)*$AM$4,-1),ROUNDUP(M262*$AM$4,-1)))</f>
        <v>827750</v>
      </c>
      <c r="AN262" s="166">
        <f>IF(N262="","",IF('5.手当・賞与配分・洗い替え方式'!$O$4=1,ROUNDUP((N262+$Q262)*$AM$4,-1),ROUNDUP(N262*$AM$4,-1)))</f>
        <v>825000</v>
      </c>
      <c r="AO262" s="369">
        <f t="shared" si="167"/>
        <v>5918880</v>
      </c>
      <c r="AP262" s="77">
        <f t="shared" si="168"/>
        <v>5899410</v>
      </c>
      <c r="AQ262" s="77">
        <f t="shared" si="151"/>
        <v>5879940</v>
      </c>
      <c r="AR262" s="77">
        <f t="shared" si="152"/>
        <v>5860470</v>
      </c>
      <c r="AS262" s="164">
        <f t="shared" si="153"/>
        <v>5841000</v>
      </c>
    </row>
    <row r="263" spans="5:45" ht="18" customHeight="1">
      <c r="E263" s="148" t="str">
        <f t="shared" si="154"/>
        <v>C-2</v>
      </c>
      <c r="F263" s="167">
        <f t="shared" si="141"/>
        <v>23</v>
      </c>
      <c r="G263" s="105">
        <f t="shared" si="142"/>
        <v>23</v>
      </c>
      <c r="H263" s="105" t="str">
        <f t="shared" si="143"/>
        <v>C-2-23</v>
      </c>
      <c r="I263" s="149">
        <v>45</v>
      </c>
      <c r="J263" s="157">
        <f t="shared" si="155"/>
        <v>336600</v>
      </c>
      <c r="K263" s="131">
        <f t="shared" si="156"/>
        <v>335500</v>
      </c>
      <c r="L263" s="131">
        <f>IF($E263="","",INDEX('3.サラリースケール'!$R$5:$BH$38,MATCH($E263,'3.サラリースケール'!$R$5:$R$38,0),MATCH($I263,'3.サラリースケール'!$R$5:$BH$5,0)))</f>
        <v>334400</v>
      </c>
      <c r="M263" s="131">
        <f t="shared" si="157"/>
        <v>333300</v>
      </c>
      <c r="N263" s="368">
        <f t="shared" si="158"/>
        <v>332200</v>
      </c>
      <c r="O263" s="157">
        <f t="shared" si="159"/>
        <v>2200</v>
      </c>
      <c r="P263" s="368">
        <f t="shared" si="144"/>
        <v>1100</v>
      </c>
      <c r="Q263" s="158">
        <f>IF($L263="","",VLOOKUP($E263,'6.モデル年俸表の作成'!$C$7:$F$48,4,0))</f>
        <v>0</v>
      </c>
      <c r="R263" s="159">
        <f>IF($E263="","",IF($G263="","",VLOOKUP($E263,'5.手当・賞与配分・洗い替え方式'!$C$7:$L$48,8,0)))</f>
        <v>0.1</v>
      </c>
      <c r="S263" s="160">
        <f t="shared" si="160"/>
        <v>33660</v>
      </c>
      <c r="T263" s="160">
        <f t="shared" si="161"/>
        <v>33550</v>
      </c>
      <c r="U263" s="160">
        <f t="shared" si="170"/>
        <v>33440</v>
      </c>
      <c r="V263" s="160">
        <f t="shared" si="163"/>
        <v>33330</v>
      </c>
      <c r="W263" s="160">
        <f t="shared" si="164"/>
        <v>33220</v>
      </c>
      <c r="X263" s="164">
        <f t="shared" si="145"/>
        <v>13</v>
      </c>
      <c r="Y263" s="162">
        <f t="shared" si="169"/>
        <v>370260</v>
      </c>
      <c r="Z263" s="161">
        <f t="shared" si="146"/>
        <v>369050</v>
      </c>
      <c r="AA263" s="161">
        <f t="shared" si="147"/>
        <v>367840</v>
      </c>
      <c r="AB263" s="161">
        <f t="shared" si="148"/>
        <v>366630</v>
      </c>
      <c r="AC263" s="163">
        <f t="shared" si="171"/>
        <v>365420</v>
      </c>
      <c r="AD263" s="158">
        <f t="shared" si="166"/>
        <v>4414080</v>
      </c>
      <c r="AE263" s="165">
        <f>IF(J263="","",IF('5.手当・賞与配分・洗い替え方式'!$O$4=1,ROUNDUP((J263+$Q263)*$AH$4,-1),ROUNDUP(J263*$AH$4,-1)))</f>
        <v>673200</v>
      </c>
      <c r="AF263" s="154">
        <f>IF(K263="","",IF('5.手当・賞与配分・洗い替え方式'!$O$4=1,ROUNDUP((K263+$Q263)*$AH$4,-1),ROUNDUP(K263*$AH$4,-1)))</f>
        <v>671000</v>
      </c>
      <c r="AG263" s="154">
        <f>IF(L263="","",IF('5.手当・賞与配分・洗い替え方式'!$O$4=1,ROUNDUP((L263+$Q263)*$AH$4,-1),ROUNDUP(L263*$AH$4,-1)))</f>
        <v>668800</v>
      </c>
      <c r="AH263" s="154">
        <f>IF(M263="","",IF('5.手当・賞与配分・洗い替え方式'!$O$4=1,ROUNDUP((M263+$Q263)*$AH$4,-1),ROUNDUP(M263*$AH$4,-1)))</f>
        <v>666600</v>
      </c>
      <c r="AI263" s="166">
        <f>IF(N263="","",IF('5.手当・賞与配分・洗い替え方式'!$O$4=1,ROUNDUP((N263+$Q263)*$AH$4,-1),ROUNDUP(N263*$AH$4,-1)))</f>
        <v>664400</v>
      </c>
      <c r="AJ263" s="165">
        <f>IF(J263="","",IF('5.手当・賞与配分・洗い替え方式'!$O$4=1,ROUNDUP((J263+$Q263)*$AM$4,-1),ROUNDUP(J263*$AM$4,-1)))</f>
        <v>841500</v>
      </c>
      <c r="AK263" s="154">
        <f>IF(K263="","",IF('5.手当・賞与配分・洗い替え方式'!$O$4=1,ROUNDUP((K263+$Q263)*$AM$4,-1),ROUNDUP(K263*$AM$4,-1)))</f>
        <v>838750</v>
      </c>
      <c r="AL263" s="154">
        <f>IF(L263="","",IF('5.手当・賞与配分・洗い替え方式'!$O$4=1,ROUNDUP((L263+$Q263)*$AM$4,-1),ROUNDUP(L263*$AM$4,-1)))</f>
        <v>836000</v>
      </c>
      <c r="AM263" s="154">
        <f>IF(M263="","",IF('5.手当・賞与配分・洗い替え方式'!$O$4=1,ROUNDUP((M263+$Q263)*$AM$4,-1),ROUNDUP(M263*$AM$4,-1)))</f>
        <v>833250</v>
      </c>
      <c r="AN263" s="166">
        <f>IF(N263="","",IF('5.手当・賞与配分・洗い替え方式'!$O$4=1,ROUNDUP((N263+$Q263)*$AM$4,-1),ROUNDUP(N263*$AM$4,-1)))</f>
        <v>830500</v>
      </c>
      <c r="AO263" s="369">
        <f t="shared" si="167"/>
        <v>5957820</v>
      </c>
      <c r="AP263" s="77">
        <f t="shared" si="168"/>
        <v>5938350</v>
      </c>
      <c r="AQ263" s="77">
        <f t="shared" si="151"/>
        <v>5918880</v>
      </c>
      <c r="AR263" s="77">
        <f t="shared" si="152"/>
        <v>5899410</v>
      </c>
      <c r="AS263" s="164">
        <f t="shared" si="153"/>
        <v>5879940</v>
      </c>
    </row>
    <row r="264" spans="5:45" ht="18" customHeight="1">
      <c r="E264" s="148" t="str">
        <f t="shared" si="154"/>
        <v>C-2</v>
      </c>
      <c r="F264" s="167">
        <f t="shared" si="141"/>
        <v>24</v>
      </c>
      <c r="G264" s="105">
        <f t="shared" si="142"/>
        <v>24</v>
      </c>
      <c r="H264" s="105" t="str">
        <f t="shared" si="143"/>
        <v>C-2-24</v>
      </c>
      <c r="I264" s="149">
        <v>46</v>
      </c>
      <c r="J264" s="157">
        <f t="shared" si="155"/>
        <v>338800</v>
      </c>
      <c r="K264" s="131">
        <f t="shared" si="156"/>
        <v>337700</v>
      </c>
      <c r="L264" s="131">
        <f>IF($E264="","",INDEX('3.サラリースケール'!$R$5:$BH$38,MATCH($E264,'3.サラリースケール'!$R$5:$R$38,0),MATCH($I264,'3.サラリースケール'!$R$5:$BH$5,0)))</f>
        <v>336600</v>
      </c>
      <c r="M264" s="131">
        <f t="shared" si="157"/>
        <v>335500</v>
      </c>
      <c r="N264" s="368">
        <f t="shared" si="158"/>
        <v>334400</v>
      </c>
      <c r="O264" s="157">
        <f t="shared" si="159"/>
        <v>2200</v>
      </c>
      <c r="P264" s="368">
        <f t="shared" si="144"/>
        <v>1100</v>
      </c>
      <c r="Q264" s="158">
        <f>IF($L264="","",VLOOKUP($E264,'6.モデル年俸表の作成'!$C$7:$F$48,4,0))</f>
        <v>0</v>
      </c>
      <c r="R264" s="159">
        <f>IF($E264="","",IF($G264="","",VLOOKUP($E264,'5.手当・賞与配分・洗い替え方式'!$C$7:$L$48,8,0)))</f>
        <v>0.1</v>
      </c>
      <c r="S264" s="160">
        <f t="shared" si="160"/>
        <v>33880</v>
      </c>
      <c r="T264" s="160">
        <f t="shared" si="161"/>
        <v>33770</v>
      </c>
      <c r="U264" s="160">
        <f t="shared" si="170"/>
        <v>33660</v>
      </c>
      <c r="V264" s="160">
        <f t="shared" si="163"/>
        <v>33550</v>
      </c>
      <c r="W264" s="160">
        <f t="shared" si="164"/>
        <v>33440</v>
      </c>
      <c r="X264" s="164">
        <f t="shared" si="145"/>
        <v>13</v>
      </c>
      <c r="Y264" s="162">
        <f t="shared" si="169"/>
        <v>372680</v>
      </c>
      <c r="Z264" s="161">
        <f t="shared" si="146"/>
        <v>371470</v>
      </c>
      <c r="AA264" s="161">
        <f t="shared" si="147"/>
        <v>370260</v>
      </c>
      <c r="AB264" s="161">
        <f t="shared" si="148"/>
        <v>369050</v>
      </c>
      <c r="AC264" s="163">
        <f t="shared" si="171"/>
        <v>367840</v>
      </c>
      <c r="AD264" s="158">
        <f t="shared" si="166"/>
        <v>4443120</v>
      </c>
      <c r="AE264" s="165">
        <f>IF(J264="","",IF('5.手当・賞与配分・洗い替え方式'!$O$4=1,ROUNDUP((J264+$Q264)*$AH$4,-1),ROUNDUP(J264*$AH$4,-1)))</f>
        <v>677600</v>
      </c>
      <c r="AF264" s="154">
        <f>IF(K264="","",IF('5.手当・賞与配分・洗い替え方式'!$O$4=1,ROUNDUP((K264+$Q264)*$AH$4,-1),ROUNDUP(K264*$AH$4,-1)))</f>
        <v>675400</v>
      </c>
      <c r="AG264" s="154">
        <f>IF(L264="","",IF('5.手当・賞与配分・洗い替え方式'!$O$4=1,ROUNDUP((L264+$Q264)*$AH$4,-1),ROUNDUP(L264*$AH$4,-1)))</f>
        <v>673200</v>
      </c>
      <c r="AH264" s="154">
        <f>IF(M264="","",IF('5.手当・賞与配分・洗い替え方式'!$O$4=1,ROUNDUP((M264+$Q264)*$AH$4,-1),ROUNDUP(M264*$AH$4,-1)))</f>
        <v>671000</v>
      </c>
      <c r="AI264" s="166">
        <f>IF(N264="","",IF('5.手当・賞与配分・洗い替え方式'!$O$4=1,ROUNDUP((N264+$Q264)*$AH$4,-1),ROUNDUP(N264*$AH$4,-1)))</f>
        <v>668800</v>
      </c>
      <c r="AJ264" s="165">
        <f>IF(J264="","",IF('5.手当・賞与配分・洗い替え方式'!$O$4=1,ROUNDUP((J264+$Q264)*$AM$4,-1),ROUNDUP(J264*$AM$4,-1)))</f>
        <v>847000</v>
      </c>
      <c r="AK264" s="154">
        <f>IF(K264="","",IF('5.手当・賞与配分・洗い替え方式'!$O$4=1,ROUNDUP((K264+$Q264)*$AM$4,-1),ROUNDUP(K264*$AM$4,-1)))</f>
        <v>844250</v>
      </c>
      <c r="AL264" s="154">
        <f>IF(L264="","",IF('5.手当・賞与配分・洗い替え方式'!$O$4=1,ROUNDUP((L264+$Q264)*$AM$4,-1),ROUNDUP(L264*$AM$4,-1)))</f>
        <v>841500</v>
      </c>
      <c r="AM264" s="154">
        <f>IF(M264="","",IF('5.手当・賞与配分・洗い替え方式'!$O$4=1,ROUNDUP((M264+$Q264)*$AM$4,-1),ROUNDUP(M264*$AM$4,-1)))</f>
        <v>838750</v>
      </c>
      <c r="AN264" s="166">
        <f>IF(N264="","",IF('5.手当・賞与配分・洗い替え方式'!$O$4=1,ROUNDUP((N264+$Q264)*$AM$4,-1),ROUNDUP(N264*$AM$4,-1)))</f>
        <v>836000</v>
      </c>
      <c r="AO264" s="369">
        <f t="shared" si="167"/>
        <v>5996760</v>
      </c>
      <c r="AP264" s="77">
        <f t="shared" si="168"/>
        <v>5977290</v>
      </c>
      <c r="AQ264" s="77">
        <f t="shared" si="151"/>
        <v>5957820</v>
      </c>
      <c r="AR264" s="77">
        <f t="shared" si="152"/>
        <v>5938350</v>
      </c>
      <c r="AS264" s="164">
        <f t="shared" si="153"/>
        <v>5918880</v>
      </c>
    </row>
    <row r="265" spans="5:45" ht="18" customHeight="1">
      <c r="E265" s="148" t="str">
        <f t="shared" si="154"/>
        <v>C-2</v>
      </c>
      <c r="F265" s="167">
        <f t="shared" si="141"/>
        <v>25</v>
      </c>
      <c r="G265" s="105">
        <f t="shared" si="142"/>
        <v>25</v>
      </c>
      <c r="H265" s="105" t="str">
        <f t="shared" si="143"/>
        <v>C-2-25</v>
      </c>
      <c r="I265" s="149">
        <v>47</v>
      </c>
      <c r="J265" s="157">
        <f t="shared" si="155"/>
        <v>341000</v>
      </c>
      <c r="K265" s="131">
        <f t="shared" si="156"/>
        <v>339900</v>
      </c>
      <c r="L265" s="131">
        <f>IF($E265="","",INDEX('3.サラリースケール'!$R$5:$BH$38,MATCH($E265,'3.サラリースケール'!$R$5:$R$38,0),MATCH($I265,'3.サラリースケール'!$R$5:$BH$5,0)))</f>
        <v>338800</v>
      </c>
      <c r="M265" s="131">
        <f t="shared" si="157"/>
        <v>337700</v>
      </c>
      <c r="N265" s="368">
        <f t="shared" si="158"/>
        <v>336600</v>
      </c>
      <c r="O265" s="157">
        <f t="shared" si="159"/>
        <v>2200</v>
      </c>
      <c r="P265" s="368">
        <f t="shared" si="144"/>
        <v>1100</v>
      </c>
      <c r="Q265" s="158">
        <f>IF($L265="","",VLOOKUP($E265,'6.モデル年俸表の作成'!$C$7:$F$48,4,0))</f>
        <v>0</v>
      </c>
      <c r="R265" s="159">
        <f>IF($E265="","",IF($G265="","",VLOOKUP($E265,'5.手当・賞与配分・洗い替え方式'!$C$7:$L$48,8,0)))</f>
        <v>0.1</v>
      </c>
      <c r="S265" s="160">
        <f t="shared" si="160"/>
        <v>34100</v>
      </c>
      <c r="T265" s="160">
        <f t="shared" si="161"/>
        <v>33990</v>
      </c>
      <c r="U265" s="160">
        <f t="shared" si="170"/>
        <v>33880</v>
      </c>
      <c r="V265" s="160">
        <f t="shared" si="163"/>
        <v>33770</v>
      </c>
      <c r="W265" s="160">
        <f t="shared" si="164"/>
        <v>33660</v>
      </c>
      <c r="X265" s="164">
        <f t="shared" si="145"/>
        <v>13</v>
      </c>
      <c r="Y265" s="162">
        <f t="shared" si="169"/>
        <v>375100</v>
      </c>
      <c r="Z265" s="161">
        <f t="shared" si="146"/>
        <v>373890</v>
      </c>
      <c r="AA265" s="161">
        <f t="shared" si="147"/>
        <v>372680</v>
      </c>
      <c r="AB265" s="161">
        <f t="shared" si="148"/>
        <v>371470</v>
      </c>
      <c r="AC265" s="163">
        <f t="shared" si="171"/>
        <v>370260</v>
      </c>
      <c r="AD265" s="158">
        <f t="shared" si="166"/>
        <v>4472160</v>
      </c>
      <c r="AE265" s="165">
        <f>IF(J265="","",IF('5.手当・賞与配分・洗い替え方式'!$O$4=1,ROUNDUP((J265+$Q265)*$AH$4,-1),ROUNDUP(J265*$AH$4,-1)))</f>
        <v>682000</v>
      </c>
      <c r="AF265" s="154">
        <f>IF(K265="","",IF('5.手当・賞与配分・洗い替え方式'!$O$4=1,ROUNDUP((K265+$Q265)*$AH$4,-1),ROUNDUP(K265*$AH$4,-1)))</f>
        <v>679800</v>
      </c>
      <c r="AG265" s="154">
        <f>IF(L265="","",IF('5.手当・賞与配分・洗い替え方式'!$O$4=1,ROUNDUP((L265+$Q265)*$AH$4,-1),ROUNDUP(L265*$AH$4,-1)))</f>
        <v>677600</v>
      </c>
      <c r="AH265" s="154">
        <f>IF(M265="","",IF('5.手当・賞与配分・洗い替え方式'!$O$4=1,ROUNDUP((M265+$Q265)*$AH$4,-1),ROUNDUP(M265*$AH$4,-1)))</f>
        <v>675400</v>
      </c>
      <c r="AI265" s="166">
        <f>IF(N265="","",IF('5.手当・賞与配分・洗い替え方式'!$O$4=1,ROUNDUP((N265+$Q265)*$AH$4,-1),ROUNDUP(N265*$AH$4,-1)))</f>
        <v>673200</v>
      </c>
      <c r="AJ265" s="165">
        <f>IF(J265="","",IF('5.手当・賞与配分・洗い替え方式'!$O$4=1,ROUNDUP((J265+$Q265)*$AM$4,-1),ROUNDUP(J265*$AM$4,-1)))</f>
        <v>852500</v>
      </c>
      <c r="AK265" s="154">
        <f>IF(K265="","",IF('5.手当・賞与配分・洗い替え方式'!$O$4=1,ROUNDUP((K265+$Q265)*$AM$4,-1),ROUNDUP(K265*$AM$4,-1)))</f>
        <v>849750</v>
      </c>
      <c r="AL265" s="154">
        <f>IF(L265="","",IF('5.手当・賞与配分・洗い替え方式'!$O$4=1,ROUNDUP((L265+$Q265)*$AM$4,-1),ROUNDUP(L265*$AM$4,-1)))</f>
        <v>847000</v>
      </c>
      <c r="AM265" s="154">
        <f>IF(M265="","",IF('5.手当・賞与配分・洗い替え方式'!$O$4=1,ROUNDUP((M265+$Q265)*$AM$4,-1),ROUNDUP(M265*$AM$4,-1)))</f>
        <v>844250</v>
      </c>
      <c r="AN265" s="166">
        <f>IF(N265="","",IF('5.手当・賞与配分・洗い替え方式'!$O$4=1,ROUNDUP((N265+$Q265)*$AM$4,-1),ROUNDUP(N265*$AM$4,-1)))</f>
        <v>841500</v>
      </c>
      <c r="AO265" s="369">
        <f t="shared" si="167"/>
        <v>6035700</v>
      </c>
      <c r="AP265" s="77">
        <f t="shared" si="168"/>
        <v>6016230</v>
      </c>
      <c r="AQ265" s="77">
        <f t="shared" si="151"/>
        <v>5996760</v>
      </c>
      <c r="AR265" s="77">
        <f t="shared" si="152"/>
        <v>5977290</v>
      </c>
      <c r="AS265" s="164">
        <f t="shared" si="153"/>
        <v>5957820</v>
      </c>
    </row>
    <row r="266" spans="5:45" ht="18" customHeight="1">
      <c r="E266" s="148" t="str">
        <f t="shared" si="154"/>
        <v>C-2</v>
      </c>
      <c r="F266" s="167">
        <f t="shared" si="141"/>
        <v>26</v>
      </c>
      <c r="G266" s="105">
        <f t="shared" si="142"/>
        <v>26</v>
      </c>
      <c r="H266" s="105" t="str">
        <f t="shared" si="143"/>
        <v>C-2-26</v>
      </c>
      <c r="I266" s="149">
        <v>48</v>
      </c>
      <c r="J266" s="157">
        <f t="shared" si="155"/>
        <v>343200</v>
      </c>
      <c r="K266" s="131">
        <f t="shared" si="156"/>
        <v>342100</v>
      </c>
      <c r="L266" s="131">
        <f>IF($E266="","",INDEX('3.サラリースケール'!$R$5:$BH$38,MATCH($E266,'3.サラリースケール'!$R$5:$R$38,0),MATCH($I266,'3.サラリースケール'!$R$5:$BH$5,0)))</f>
        <v>341000</v>
      </c>
      <c r="M266" s="131">
        <f t="shared" si="157"/>
        <v>339900</v>
      </c>
      <c r="N266" s="368">
        <f t="shared" si="158"/>
        <v>338800</v>
      </c>
      <c r="O266" s="157">
        <f t="shared" si="159"/>
        <v>2200</v>
      </c>
      <c r="P266" s="368">
        <f t="shared" si="144"/>
        <v>1100</v>
      </c>
      <c r="Q266" s="158">
        <f>IF($L266="","",VLOOKUP($E266,'6.モデル年俸表の作成'!$C$7:$F$48,4,0))</f>
        <v>0</v>
      </c>
      <c r="R266" s="159">
        <f>IF($E266="","",IF($G266="","",VLOOKUP($E266,'5.手当・賞与配分・洗い替え方式'!$C$7:$L$48,8,0)))</f>
        <v>0.1</v>
      </c>
      <c r="S266" s="160">
        <f t="shared" si="160"/>
        <v>34320</v>
      </c>
      <c r="T266" s="160">
        <f t="shared" si="161"/>
        <v>34210</v>
      </c>
      <c r="U266" s="160">
        <f t="shared" si="170"/>
        <v>34100</v>
      </c>
      <c r="V266" s="160">
        <f t="shared" si="163"/>
        <v>33990</v>
      </c>
      <c r="W266" s="160">
        <f t="shared" si="164"/>
        <v>33880</v>
      </c>
      <c r="X266" s="164">
        <f t="shared" si="145"/>
        <v>13</v>
      </c>
      <c r="Y266" s="162">
        <f t="shared" si="169"/>
        <v>377520</v>
      </c>
      <c r="Z266" s="161">
        <f t="shared" si="146"/>
        <v>376310</v>
      </c>
      <c r="AA266" s="161">
        <f t="shared" si="147"/>
        <v>375100</v>
      </c>
      <c r="AB266" s="161">
        <f t="shared" si="148"/>
        <v>373890</v>
      </c>
      <c r="AC266" s="163">
        <f t="shared" si="171"/>
        <v>372680</v>
      </c>
      <c r="AD266" s="158">
        <f t="shared" si="166"/>
        <v>4501200</v>
      </c>
      <c r="AE266" s="165">
        <f>IF(J266="","",IF('5.手当・賞与配分・洗い替え方式'!$O$4=1,ROUNDUP((J266+$Q266)*$AH$4,-1),ROUNDUP(J266*$AH$4,-1)))</f>
        <v>686400</v>
      </c>
      <c r="AF266" s="154">
        <f>IF(K266="","",IF('5.手当・賞与配分・洗い替え方式'!$O$4=1,ROUNDUP((K266+$Q266)*$AH$4,-1),ROUNDUP(K266*$AH$4,-1)))</f>
        <v>684200</v>
      </c>
      <c r="AG266" s="154">
        <f>IF(L266="","",IF('5.手当・賞与配分・洗い替え方式'!$O$4=1,ROUNDUP((L266+$Q266)*$AH$4,-1),ROUNDUP(L266*$AH$4,-1)))</f>
        <v>682000</v>
      </c>
      <c r="AH266" s="154">
        <f>IF(M266="","",IF('5.手当・賞与配分・洗い替え方式'!$O$4=1,ROUNDUP((M266+$Q266)*$AH$4,-1),ROUNDUP(M266*$AH$4,-1)))</f>
        <v>679800</v>
      </c>
      <c r="AI266" s="166">
        <f>IF(N266="","",IF('5.手当・賞与配分・洗い替え方式'!$O$4=1,ROUNDUP((N266+$Q266)*$AH$4,-1),ROUNDUP(N266*$AH$4,-1)))</f>
        <v>677600</v>
      </c>
      <c r="AJ266" s="165">
        <f>IF(J266="","",IF('5.手当・賞与配分・洗い替え方式'!$O$4=1,ROUNDUP((J266+$Q266)*$AM$4,-1),ROUNDUP(J266*$AM$4,-1)))</f>
        <v>858000</v>
      </c>
      <c r="AK266" s="154">
        <f>IF(K266="","",IF('5.手当・賞与配分・洗い替え方式'!$O$4=1,ROUNDUP((K266+$Q266)*$AM$4,-1),ROUNDUP(K266*$AM$4,-1)))</f>
        <v>855250</v>
      </c>
      <c r="AL266" s="154">
        <f>IF(L266="","",IF('5.手当・賞与配分・洗い替え方式'!$O$4=1,ROUNDUP((L266+$Q266)*$AM$4,-1),ROUNDUP(L266*$AM$4,-1)))</f>
        <v>852500</v>
      </c>
      <c r="AM266" s="154">
        <f>IF(M266="","",IF('5.手当・賞与配分・洗い替え方式'!$O$4=1,ROUNDUP((M266+$Q266)*$AM$4,-1),ROUNDUP(M266*$AM$4,-1)))</f>
        <v>849750</v>
      </c>
      <c r="AN266" s="166">
        <f>IF(N266="","",IF('5.手当・賞与配分・洗い替え方式'!$O$4=1,ROUNDUP((N266+$Q266)*$AM$4,-1),ROUNDUP(N266*$AM$4,-1)))</f>
        <v>847000</v>
      </c>
      <c r="AO266" s="369">
        <f t="shared" si="167"/>
        <v>6074640</v>
      </c>
      <c r="AP266" s="77">
        <f t="shared" si="168"/>
        <v>6055170</v>
      </c>
      <c r="AQ266" s="77">
        <f t="shared" si="151"/>
        <v>6035700</v>
      </c>
      <c r="AR266" s="77">
        <f t="shared" si="152"/>
        <v>6016230</v>
      </c>
      <c r="AS266" s="164">
        <f t="shared" si="153"/>
        <v>5996760</v>
      </c>
    </row>
    <row r="267" spans="5:45" ht="18" customHeight="1">
      <c r="E267" s="148" t="str">
        <f t="shared" si="154"/>
        <v>C-2</v>
      </c>
      <c r="F267" s="167">
        <f t="shared" si="141"/>
        <v>27</v>
      </c>
      <c r="G267" s="105">
        <f t="shared" si="142"/>
        <v>27</v>
      </c>
      <c r="H267" s="105" t="str">
        <f t="shared" si="143"/>
        <v>C-2-27</v>
      </c>
      <c r="I267" s="149">
        <v>49</v>
      </c>
      <c r="J267" s="157">
        <f t="shared" si="155"/>
        <v>345400</v>
      </c>
      <c r="K267" s="131">
        <f t="shared" si="156"/>
        <v>344300</v>
      </c>
      <c r="L267" s="131">
        <f>IF($E267="","",INDEX('3.サラリースケール'!$R$5:$BH$38,MATCH($E267,'3.サラリースケール'!$R$5:$R$38,0),MATCH($I267,'3.サラリースケール'!$R$5:$BH$5,0)))</f>
        <v>343200</v>
      </c>
      <c r="M267" s="131">
        <f t="shared" si="157"/>
        <v>342100</v>
      </c>
      <c r="N267" s="368">
        <f t="shared" si="158"/>
        <v>341000</v>
      </c>
      <c r="O267" s="157">
        <f t="shared" si="159"/>
        <v>2200</v>
      </c>
      <c r="P267" s="368">
        <f t="shared" si="144"/>
        <v>1100</v>
      </c>
      <c r="Q267" s="158">
        <f>IF($L267="","",VLOOKUP($E267,'6.モデル年俸表の作成'!$C$7:$F$48,4,0))</f>
        <v>0</v>
      </c>
      <c r="R267" s="159">
        <f>IF($E267="","",IF($G267="","",VLOOKUP($E267,'5.手当・賞与配分・洗い替え方式'!$C$7:$L$48,8,0)))</f>
        <v>0.1</v>
      </c>
      <c r="S267" s="160">
        <f t="shared" si="160"/>
        <v>34540</v>
      </c>
      <c r="T267" s="160">
        <f t="shared" si="161"/>
        <v>34430</v>
      </c>
      <c r="U267" s="160">
        <f t="shared" si="170"/>
        <v>34320</v>
      </c>
      <c r="V267" s="160">
        <f t="shared" si="163"/>
        <v>34210</v>
      </c>
      <c r="W267" s="160">
        <f t="shared" si="164"/>
        <v>34100</v>
      </c>
      <c r="X267" s="164">
        <f t="shared" si="145"/>
        <v>13</v>
      </c>
      <c r="Y267" s="162">
        <f t="shared" si="169"/>
        <v>379940</v>
      </c>
      <c r="Z267" s="161">
        <f t="shared" si="146"/>
        <v>378730</v>
      </c>
      <c r="AA267" s="161">
        <f t="shared" si="147"/>
        <v>377520</v>
      </c>
      <c r="AB267" s="161">
        <f t="shared" si="148"/>
        <v>376310</v>
      </c>
      <c r="AC267" s="163">
        <f t="shared" si="171"/>
        <v>375100</v>
      </c>
      <c r="AD267" s="158">
        <f t="shared" si="166"/>
        <v>4530240</v>
      </c>
      <c r="AE267" s="165">
        <f>IF(J267="","",IF('5.手当・賞与配分・洗い替え方式'!$O$4=1,ROUNDUP((J267+$Q267)*$AH$4,-1),ROUNDUP(J267*$AH$4,-1)))</f>
        <v>690800</v>
      </c>
      <c r="AF267" s="154">
        <f>IF(K267="","",IF('5.手当・賞与配分・洗い替え方式'!$O$4=1,ROUNDUP((K267+$Q267)*$AH$4,-1),ROUNDUP(K267*$AH$4,-1)))</f>
        <v>688600</v>
      </c>
      <c r="AG267" s="154">
        <f>IF(L267="","",IF('5.手当・賞与配分・洗い替え方式'!$O$4=1,ROUNDUP((L267+$Q267)*$AH$4,-1),ROUNDUP(L267*$AH$4,-1)))</f>
        <v>686400</v>
      </c>
      <c r="AH267" s="154">
        <f>IF(M267="","",IF('5.手当・賞与配分・洗い替え方式'!$O$4=1,ROUNDUP((M267+$Q267)*$AH$4,-1),ROUNDUP(M267*$AH$4,-1)))</f>
        <v>684200</v>
      </c>
      <c r="AI267" s="166">
        <f>IF(N267="","",IF('5.手当・賞与配分・洗い替え方式'!$O$4=1,ROUNDUP((N267+$Q267)*$AH$4,-1),ROUNDUP(N267*$AH$4,-1)))</f>
        <v>682000</v>
      </c>
      <c r="AJ267" s="165">
        <f>IF(J267="","",IF('5.手当・賞与配分・洗い替え方式'!$O$4=1,ROUNDUP((J267+$Q267)*$AM$4,-1),ROUNDUP(J267*$AM$4,-1)))</f>
        <v>863500</v>
      </c>
      <c r="AK267" s="154">
        <f>IF(K267="","",IF('5.手当・賞与配分・洗い替え方式'!$O$4=1,ROUNDUP((K267+$Q267)*$AM$4,-1),ROUNDUP(K267*$AM$4,-1)))</f>
        <v>860750</v>
      </c>
      <c r="AL267" s="154">
        <f>IF(L267="","",IF('5.手当・賞与配分・洗い替え方式'!$O$4=1,ROUNDUP((L267+$Q267)*$AM$4,-1),ROUNDUP(L267*$AM$4,-1)))</f>
        <v>858000</v>
      </c>
      <c r="AM267" s="154">
        <f>IF(M267="","",IF('5.手当・賞与配分・洗い替え方式'!$O$4=1,ROUNDUP((M267+$Q267)*$AM$4,-1),ROUNDUP(M267*$AM$4,-1)))</f>
        <v>855250</v>
      </c>
      <c r="AN267" s="166">
        <f>IF(N267="","",IF('5.手当・賞与配分・洗い替え方式'!$O$4=1,ROUNDUP((N267+$Q267)*$AM$4,-1),ROUNDUP(N267*$AM$4,-1)))</f>
        <v>852500</v>
      </c>
      <c r="AO267" s="369">
        <f t="shared" si="167"/>
        <v>6113580</v>
      </c>
      <c r="AP267" s="77">
        <f t="shared" si="168"/>
        <v>6094110</v>
      </c>
      <c r="AQ267" s="77">
        <f t="shared" si="151"/>
        <v>6074640</v>
      </c>
      <c r="AR267" s="77">
        <f t="shared" si="152"/>
        <v>6055170</v>
      </c>
      <c r="AS267" s="164">
        <f t="shared" si="153"/>
        <v>6035700</v>
      </c>
    </row>
    <row r="268" spans="5:45" ht="18" customHeight="1">
      <c r="E268" s="148" t="str">
        <f t="shared" si="154"/>
        <v>C-2</v>
      </c>
      <c r="F268" s="167">
        <f t="shared" si="141"/>
        <v>28</v>
      </c>
      <c r="G268" s="105">
        <f t="shared" si="142"/>
        <v>28</v>
      </c>
      <c r="H268" s="105" t="str">
        <f t="shared" si="143"/>
        <v>C-2-28</v>
      </c>
      <c r="I268" s="149">
        <v>50</v>
      </c>
      <c r="J268" s="157">
        <f t="shared" si="155"/>
        <v>347600</v>
      </c>
      <c r="K268" s="131">
        <f t="shared" si="156"/>
        <v>346500</v>
      </c>
      <c r="L268" s="131">
        <f>IF($E268="","",INDEX('3.サラリースケール'!$R$5:$BH$38,MATCH($E268,'3.サラリースケール'!$R$5:$R$38,0),MATCH($I268,'3.サラリースケール'!$R$5:$BH$5,0)))</f>
        <v>345400</v>
      </c>
      <c r="M268" s="131">
        <f t="shared" si="157"/>
        <v>344300</v>
      </c>
      <c r="N268" s="368">
        <f t="shared" si="158"/>
        <v>343200</v>
      </c>
      <c r="O268" s="157">
        <f t="shared" si="159"/>
        <v>2200</v>
      </c>
      <c r="P268" s="368">
        <f t="shared" si="144"/>
        <v>1100</v>
      </c>
      <c r="Q268" s="158">
        <f>IF($L268="","",VLOOKUP($E268,'6.モデル年俸表の作成'!$C$7:$F$48,4,0))</f>
        <v>0</v>
      </c>
      <c r="R268" s="159">
        <f>IF($E268="","",IF($G268="","",VLOOKUP($E268,'5.手当・賞与配分・洗い替え方式'!$C$7:$L$48,8,0)))</f>
        <v>0.1</v>
      </c>
      <c r="S268" s="160">
        <f t="shared" si="160"/>
        <v>34760</v>
      </c>
      <c r="T268" s="160">
        <f t="shared" si="161"/>
        <v>34650</v>
      </c>
      <c r="U268" s="160">
        <f t="shared" si="170"/>
        <v>34540</v>
      </c>
      <c r="V268" s="160">
        <f t="shared" si="163"/>
        <v>34430</v>
      </c>
      <c r="W268" s="160">
        <f t="shared" si="164"/>
        <v>34320</v>
      </c>
      <c r="X268" s="164">
        <f t="shared" si="145"/>
        <v>13</v>
      </c>
      <c r="Y268" s="162">
        <f t="shared" si="169"/>
        <v>382360</v>
      </c>
      <c r="Z268" s="161">
        <f t="shared" si="146"/>
        <v>381150</v>
      </c>
      <c r="AA268" s="161">
        <f t="shared" si="147"/>
        <v>379940</v>
      </c>
      <c r="AB268" s="161">
        <f t="shared" si="148"/>
        <v>378730</v>
      </c>
      <c r="AC268" s="163">
        <f t="shared" si="171"/>
        <v>377520</v>
      </c>
      <c r="AD268" s="158">
        <f t="shared" si="166"/>
        <v>4559280</v>
      </c>
      <c r="AE268" s="165">
        <f>IF(J268="","",IF('5.手当・賞与配分・洗い替え方式'!$O$4=1,ROUNDUP((J268+$Q268)*$AH$4,-1),ROUNDUP(J268*$AH$4,-1)))</f>
        <v>695200</v>
      </c>
      <c r="AF268" s="154">
        <f>IF(K268="","",IF('5.手当・賞与配分・洗い替え方式'!$O$4=1,ROUNDUP((K268+$Q268)*$AH$4,-1),ROUNDUP(K268*$AH$4,-1)))</f>
        <v>693000</v>
      </c>
      <c r="AG268" s="154">
        <f>IF(L268="","",IF('5.手当・賞与配分・洗い替え方式'!$O$4=1,ROUNDUP((L268+$Q268)*$AH$4,-1),ROUNDUP(L268*$AH$4,-1)))</f>
        <v>690800</v>
      </c>
      <c r="AH268" s="154">
        <f>IF(M268="","",IF('5.手当・賞与配分・洗い替え方式'!$O$4=1,ROUNDUP((M268+$Q268)*$AH$4,-1),ROUNDUP(M268*$AH$4,-1)))</f>
        <v>688600</v>
      </c>
      <c r="AI268" s="166">
        <f>IF(N268="","",IF('5.手当・賞与配分・洗い替え方式'!$O$4=1,ROUNDUP((N268+$Q268)*$AH$4,-1),ROUNDUP(N268*$AH$4,-1)))</f>
        <v>686400</v>
      </c>
      <c r="AJ268" s="165">
        <f>IF(J268="","",IF('5.手当・賞与配分・洗い替え方式'!$O$4=1,ROUNDUP((J268+$Q268)*$AM$4,-1),ROUNDUP(J268*$AM$4,-1)))</f>
        <v>869000</v>
      </c>
      <c r="AK268" s="154">
        <f>IF(K268="","",IF('5.手当・賞与配分・洗い替え方式'!$O$4=1,ROUNDUP((K268+$Q268)*$AM$4,-1),ROUNDUP(K268*$AM$4,-1)))</f>
        <v>866250</v>
      </c>
      <c r="AL268" s="154">
        <f>IF(L268="","",IF('5.手当・賞与配分・洗い替え方式'!$O$4=1,ROUNDUP((L268+$Q268)*$AM$4,-1),ROUNDUP(L268*$AM$4,-1)))</f>
        <v>863500</v>
      </c>
      <c r="AM268" s="154">
        <f>IF(M268="","",IF('5.手当・賞与配分・洗い替え方式'!$O$4=1,ROUNDUP((M268+$Q268)*$AM$4,-1),ROUNDUP(M268*$AM$4,-1)))</f>
        <v>860750</v>
      </c>
      <c r="AN268" s="166">
        <f>IF(N268="","",IF('5.手当・賞与配分・洗い替え方式'!$O$4=1,ROUNDUP((N268+$Q268)*$AM$4,-1),ROUNDUP(N268*$AM$4,-1)))</f>
        <v>858000</v>
      </c>
      <c r="AO268" s="369">
        <f t="shared" si="167"/>
        <v>6152520</v>
      </c>
      <c r="AP268" s="77">
        <f t="shared" si="168"/>
        <v>6133050</v>
      </c>
      <c r="AQ268" s="77">
        <f t="shared" si="151"/>
        <v>6113580</v>
      </c>
      <c r="AR268" s="77">
        <f t="shared" si="152"/>
        <v>6094110</v>
      </c>
      <c r="AS268" s="164">
        <f t="shared" si="153"/>
        <v>6074640</v>
      </c>
    </row>
    <row r="269" spans="5:45" ht="18" customHeight="1">
      <c r="E269" s="148" t="str">
        <f t="shared" si="154"/>
        <v>C-2</v>
      </c>
      <c r="F269" s="167">
        <f t="shared" si="141"/>
        <v>28</v>
      </c>
      <c r="G269" s="105">
        <f t="shared" si="142"/>
        <v>28</v>
      </c>
      <c r="H269" s="105" t="str">
        <f t="shared" si="143"/>
        <v/>
      </c>
      <c r="I269" s="149">
        <v>51</v>
      </c>
      <c r="J269" s="157">
        <f t="shared" si="155"/>
        <v>347600</v>
      </c>
      <c r="K269" s="131">
        <f t="shared" si="156"/>
        <v>346500</v>
      </c>
      <c r="L269" s="131">
        <f>IF($E269="","",INDEX('3.サラリースケール'!$R$5:$BH$38,MATCH($E269,'3.サラリースケール'!$R$5:$R$38,0),MATCH($I269,'3.サラリースケール'!$R$5:$BH$5,0)))</f>
        <v>345400</v>
      </c>
      <c r="M269" s="131">
        <f t="shared" si="157"/>
        <v>344300</v>
      </c>
      <c r="N269" s="368">
        <f t="shared" si="158"/>
        <v>343200</v>
      </c>
      <c r="O269" s="157">
        <f t="shared" si="159"/>
        <v>0</v>
      </c>
      <c r="P269" s="368">
        <f t="shared" si="144"/>
        <v>1100</v>
      </c>
      <c r="Q269" s="158">
        <f>IF($L269="","",VLOOKUP($E269,'6.モデル年俸表の作成'!$C$7:$F$48,4,0))</f>
        <v>0</v>
      </c>
      <c r="R269" s="159">
        <f>IF($E269="","",IF($G269="","",VLOOKUP($E269,'5.手当・賞与配分・洗い替え方式'!$C$7:$L$48,8,0)))</f>
        <v>0.1</v>
      </c>
      <c r="S269" s="160">
        <f t="shared" si="160"/>
        <v>34760</v>
      </c>
      <c r="T269" s="160">
        <f t="shared" si="161"/>
        <v>34650</v>
      </c>
      <c r="U269" s="160">
        <f t="shared" si="170"/>
        <v>34540</v>
      </c>
      <c r="V269" s="160">
        <f t="shared" si="163"/>
        <v>34430</v>
      </c>
      <c r="W269" s="160">
        <f t="shared" si="164"/>
        <v>34320</v>
      </c>
      <c r="X269" s="164">
        <f t="shared" si="145"/>
        <v>13</v>
      </c>
      <c r="Y269" s="162">
        <f t="shared" si="169"/>
        <v>382360</v>
      </c>
      <c r="Z269" s="161">
        <f t="shared" si="146"/>
        <v>381150</v>
      </c>
      <c r="AA269" s="161">
        <f t="shared" si="147"/>
        <v>379940</v>
      </c>
      <c r="AB269" s="161">
        <f t="shared" si="148"/>
        <v>378730</v>
      </c>
      <c r="AC269" s="163">
        <f t="shared" si="171"/>
        <v>377520</v>
      </c>
      <c r="AD269" s="158">
        <f t="shared" si="166"/>
        <v>4559280</v>
      </c>
      <c r="AE269" s="165">
        <f>IF(J269="","",IF('5.手当・賞与配分・洗い替え方式'!$O$4=1,ROUNDUP((J269+$Q269)*$AH$4,-1),ROUNDUP(J269*$AH$4,-1)))</f>
        <v>695200</v>
      </c>
      <c r="AF269" s="154">
        <f>IF(K269="","",IF('5.手当・賞与配分・洗い替え方式'!$O$4=1,ROUNDUP((K269+$Q269)*$AH$4,-1),ROUNDUP(K269*$AH$4,-1)))</f>
        <v>693000</v>
      </c>
      <c r="AG269" s="154">
        <f>IF(L269="","",IF('5.手当・賞与配分・洗い替え方式'!$O$4=1,ROUNDUP((L269+$Q269)*$AH$4,-1),ROUNDUP(L269*$AH$4,-1)))</f>
        <v>690800</v>
      </c>
      <c r="AH269" s="154">
        <f>IF(M269="","",IF('5.手当・賞与配分・洗い替え方式'!$O$4=1,ROUNDUP((M269+$Q269)*$AH$4,-1),ROUNDUP(M269*$AH$4,-1)))</f>
        <v>688600</v>
      </c>
      <c r="AI269" s="166">
        <f>IF(N269="","",IF('5.手当・賞与配分・洗い替え方式'!$O$4=1,ROUNDUP((N269+$Q269)*$AH$4,-1),ROUNDUP(N269*$AH$4,-1)))</f>
        <v>686400</v>
      </c>
      <c r="AJ269" s="165">
        <f>IF(J269="","",IF('5.手当・賞与配分・洗い替え方式'!$O$4=1,ROUNDUP((J269+$Q269)*$AM$4,-1),ROUNDUP(J269*$AM$4,-1)))</f>
        <v>869000</v>
      </c>
      <c r="AK269" s="154">
        <f>IF(K269="","",IF('5.手当・賞与配分・洗い替え方式'!$O$4=1,ROUNDUP((K269+$Q269)*$AM$4,-1),ROUNDUP(K269*$AM$4,-1)))</f>
        <v>866250</v>
      </c>
      <c r="AL269" s="154">
        <f>IF(L269="","",IF('5.手当・賞与配分・洗い替え方式'!$O$4=1,ROUNDUP((L269+$Q269)*$AM$4,-1),ROUNDUP(L269*$AM$4,-1)))</f>
        <v>863500</v>
      </c>
      <c r="AM269" s="154">
        <f>IF(M269="","",IF('5.手当・賞与配分・洗い替え方式'!$O$4=1,ROUNDUP((M269+$Q269)*$AM$4,-1),ROUNDUP(M269*$AM$4,-1)))</f>
        <v>860750</v>
      </c>
      <c r="AN269" s="166">
        <f>IF(N269="","",IF('5.手当・賞与配分・洗い替え方式'!$O$4=1,ROUNDUP((N269+$Q269)*$AM$4,-1),ROUNDUP(N269*$AM$4,-1)))</f>
        <v>858000</v>
      </c>
      <c r="AO269" s="369">
        <f t="shared" si="167"/>
        <v>6152520</v>
      </c>
      <c r="AP269" s="77">
        <f t="shared" si="168"/>
        <v>6133050</v>
      </c>
      <c r="AQ269" s="77">
        <f t="shared" si="151"/>
        <v>6113580</v>
      </c>
      <c r="AR269" s="77">
        <f t="shared" si="152"/>
        <v>6094110</v>
      </c>
      <c r="AS269" s="164">
        <f t="shared" si="153"/>
        <v>6074640</v>
      </c>
    </row>
    <row r="270" spans="5:45" ht="18" customHeight="1">
      <c r="E270" s="148" t="str">
        <f t="shared" si="154"/>
        <v>C-2</v>
      </c>
      <c r="F270" s="167">
        <f t="shared" si="141"/>
        <v>28</v>
      </c>
      <c r="G270" s="105">
        <f t="shared" si="142"/>
        <v>28</v>
      </c>
      <c r="H270" s="105" t="str">
        <f t="shared" si="143"/>
        <v/>
      </c>
      <c r="I270" s="149">
        <v>52</v>
      </c>
      <c r="J270" s="157">
        <f t="shared" si="155"/>
        <v>347600</v>
      </c>
      <c r="K270" s="131">
        <f t="shared" si="156"/>
        <v>346500</v>
      </c>
      <c r="L270" s="131">
        <f>IF($E270="","",INDEX('3.サラリースケール'!$R$5:$BH$38,MATCH($E270,'3.サラリースケール'!$R$5:$R$38,0),MATCH($I270,'3.サラリースケール'!$R$5:$BH$5,0)))</f>
        <v>345400</v>
      </c>
      <c r="M270" s="131">
        <f t="shared" si="157"/>
        <v>344300</v>
      </c>
      <c r="N270" s="368">
        <f t="shared" si="158"/>
        <v>343200</v>
      </c>
      <c r="O270" s="157">
        <f t="shared" si="159"/>
        <v>0</v>
      </c>
      <c r="P270" s="368">
        <f t="shared" si="144"/>
        <v>1100</v>
      </c>
      <c r="Q270" s="158">
        <f>IF($L270="","",VLOOKUP($E270,'6.モデル年俸表の作成'!$C$7:$F$48,4,0))</f>
        <v>0</v>
      </c>
      <c r="R270" s="159">
        <f>IF($E270="","",IF($G270="","",VLOOKUP($E270,'5.手当・賞与配分・洗い替え方式'!$C$7:$L$48,8,0)))</f>
        <v>0.1</v>
      </c>
      <c r="S270" s="160">
        <f t="shared" si="160"/>
        <v>34760</v>
      </c>
      <c r="T270" s="160">
        <f t="shared" si="161"/>
        <v>34650</v>
      </c>
      <c r="U270" s="160">
        <f t="shared" si="170"/>
        <v>34540</v>
      </c>
      <c r="V270" s="160">
        <f t="shared" si="163"/>
        <v>34430</v>
      </c>
      <c r="W270" s="160">
        <f t="shared" si="164"/>
        <v>34320</v>
      </c>
      <c r="X270" s="164">
        <f t="shared" si="145"/>
        <v>13</v>
      </c>
      <c r="Y270" s="162">
        <f t="shared" si="169"/>
        <v>382360</v>
      </c>
      <c r="Z270" s="161">
        <f t="shared" si="146"/>
        <v>381150</v>
      </c>
      <c r="AA270" s="161">
        <f t="shared" si="147"/>
        <v>379940</v>
      </c>
      <c r="AB270" s="161">
        <f t="shared" si="148"/>
        <v>378730</v>
      </c>
      <c r="AC270" s="163">
        <f t="shared" si="171"/>
        <v>377520</v>
      </c>
      <c r="AD270" s="158">
        <f t="shared" si="166"/>
        <v>4559280</v>
      </c>
      <c r="AE270" s="165">
        <f>IF(J270="","",IF('5.手当・賞与配分・洗い替え方式'!$O$4=1,ROUNDUP((J270+$Q270)*$AH$4,-1),ROUNDUP(J270*$AH$4,-1)))</f>
        <v>695200</v>
      </c>
      <c r="AF270" s="154">
        <f>IF(K270="","",IF('5.手当・賞与配分・洗い替え方式'!$O$4=1,ROUNDUP((K270+$Q270)*$AH$4,-1),ROUNDUP(K270*$AH$4,-1)))</f>
        <v>693000</v>
      </c>
      <c r="AG270" s="154">
        <f>IF(L270="","",IF('5.手当・賞与配分・洗い替え方式'!$O$4=1,ROUNDUP((L270+$Q270)*$AH$4,-1),ROUNDUP(L270*$AH$4,-1)))</f>
        <v>690800</v>
      </c>
      <c r="AH270" s="154">
        <f>IF(M270="","",IF('5.手当・賞与配分・洗い替え方式'!$O$4=1,ROUNDUP((M270+$Q270)*$AH$4,-1),ROUNDUP(M270*$AH$4,-1)))</f>
        <v>688600</v>
      </c>
      <c r="AI270" s="166">
        <f>IF(N270="","",IF('5.手当・賞与配分・洗い替え方式'!$O$4=1,ROUNDUP((N270+$Q270)*$AH$4,-1),ROUNDUP(N270*$AH$4,-1)))</f>
        <v>686400</v>
      </c>
      <c r="AJ270" s="165">
        <f>IF(J270="","",IF('5.手当・賞与配分・洗い替え方式'!$O$4=1,ROUNDUP((J270+$Q270)*$AM$4,-1),ROUNDUP(J270*$AM$4,-1)))</f>
        <v>869000</v>
      </c>
      <c r="AK270" s="154">
        <f>IF(K270="","",IF('5.手当・賞与配分・洗い替え方式'!$O$4=1,ROUNDUP((K270+$Q270)*$AM$4,-1),ROUNDUP(K270*$AM$4,-1)))</f>
        <v>866250</v>
      </c>
      <c r="AL270" s="154">
        <f>IF(L270="","",IF('5.手当・賞与配分・洗い替え方式'!$O$4=1,ROUNDUP((L270+$Q270)*$AM$4,-1),ROUNDUP(L270*$AM$4,-1)))</f>
        <v>863500</v>
      </c>
      <c r="AM270" s="154">
        <f>IF(M270="","",IF('5.手当・賞与配分・洗い替え方式'!$O$4=1,ROUNDUP((M270+$Q270)*$AM$4,-1),ROUNDUP(M270*$AM$4,-1)))</f>
        <v>860750</v>
      </c>
      <c r="AN270" s="166">
        <f>IF(N270="","",IF('5.手当・賞与配分・洗い替え方式'!$O$4=1,ROUNDUP((N270+$Q270)*$AM$4,-1),ROUNDUP(N270*$AM$4,-1)))</f>
        <v>858000</v>
      </c>
      <c r="AO270" s="369">
        <f t="shared" si="167"/>
        <v>6152520</v>
      </c>
      <c r="AP270" s="77">
        <f t="shared" si="168"/>
        <v>6133050</v>
      </c>
      <c r="AQ270" s="77">
        <f t="shared" si="151"/>
        <v>6113580</v>
      </c>
      <c r="AR270" s="77">
        <f t="shared" si="152"/>
        <v>6094110</v>
      </c>
      <c r="AS270" s="164">
        <f t="shared" si="153"/>
        <v>6074640</v>
      </c>
    </row>
    <row r="271" spans="5:45" ht="18" customHeight="1">
      <c r="E271" s="148" t="str">
        <f t="shared" si="154"/>
        <v>C-2</v>
      </c>
      <c r="F271" s="167">
        <f t="shared" si="141"/>
        <v>28</v>
      </c>
      <c r="G271" s="105">
        <f t="shared" si="142"/>
        <v>28</v>
      </c>
      <c r="H271" s="105" t="str">
        <f t="shared" si="143"/>
        <v/>
      </c>
      <c r="I271" s="149">
        <v>53</v>
      </c>
      <c r="J271" s="157">
        <f t="shared" si="155"/>
        <v>347600</v>
      </c>
      <c r="K271" s="131">
        <f t="shared" si="156"/>
        <v>346500</v>
      </c>
      <c r="L271" s="131">
        <f>IF($E271="","",INDEX('3.サラリースケール'!$R$5:$BH$38,MATCH($E271,'3.サラリースケール'!$R$5:$R$38,0),MATCH($I271,'3.サラリースケール'!$R$5:$BH$5,0)))</f>
        <v>345400</v>
      </c>
      <c r="M271" s="131">
        <f t="shared" si="157"/>
        <v>344300</v>
      </c>
      <c r="N271" s="368">
        <f t="shared" si="158"/>
        <v>343200</v>
      </c>
      <c r="O271" s="157">
        <f t="shared" si="159"/>
        <v>0</v>
      </c>
      <c r="P271" s="368">
        <f t="shared" si="144"/>
        <v>1100</v>
      </c>
      <c r="Q271" s="158">
        <f>IF($L271="","",VLOOKUP($E271,'6.モデル年俸表の作成'!$C$7:$F$48,4,0))</f>
        <v>0</v>
      </c>
      <c r="R271" s="159">
        <f>IF($E271="","",IF($G271="","",VLOOKUP($E271,'5.手当・賞与配分・洗い替え方式'!$C$7:$L$48,8,0)))</f>
        <v>0.1</v>
      </c>
      <c r="S271" s="160">
        <f t="shared" si="160"/>
        <v>34760</v>
      </c>
      <c r="T271" s="160">
        <f t="shared" si="161"/>
        <v>34650</v>
      </c>
      <c r="U271" s="160">
        <f t="shared" si="170"/>
        <v>34540</v>
      </c>
      <c r="V271" s="160">
        <f t="shared" si="163"/>
        <v>34430</v>
      </c>
      <c r="W271" s="160">
        <f t="shared" si="164"/>
        <v>34320</v>
      </c>
      <c r="X271" s="164">
        <f t="shared" si="145"/>
        <v>13</v>
      </c>
      <c r="Y271" s="162">
        <f t="shared" si="169"/>
        <v>382360</v>
      </c>
      <c r="Z271" s="161">
        <f t="shared" si="146"/>
        <v>381150</v>
      </c>
      <c r="AA271" s="161">
        <f t="shared" si="147"/>
        <v>379940</v>
      </c>
      <c r="AB271" s="161">
        <f t="shared" si="148"/>
        <v>378730</v>
      </c>
      <c r="AC271" s="163">
        <f t="shared" si="171"/>
        <v>377520</v>
      </c>
      <c r="AD271" s="158">
        <f t="shared" si="166"/>
        <v>4559280</v>
      </c>
      <c r="AE271" s="165">
        <f>IF(J271="","",IF('5.手当・賞与配分・洗い替え方式'!$O$4=1,ROUNDUP((J271+$Q271)*$AH$4,-1),ROUNDUP(J271*$AH$4,-1)))</f>
        <v>695200</v>
      </c>
      <c r="AF271" s="154">
        <f>IF(K271="","",IF('5.手当・賞与配分・洗い替え方式'!$O$4=1,ROUNDUP((K271+$Q271)*$AH$4,-1),ROUNDUP(K271*$AH$4,-1)))</f>
        <v>693000</v>
      </c>
      <c r="AG271" s="154">
        <f>IF(L271="","",IF('5.手当・賞与配分・洗い替え方式'!$O$4=1,ROUNDUP((L271+$Q271)*$AH$4,-1),ROUNDUP(L271*$AH$4,-1)))</f>
        <v>690800</v>
      </c>
      <c r="AH271" s="154">
        <f>IF(M271="","",IF('5.手当・賞与配分・洗い替え方式'!$O$4=1,ROUNDUP((M271+$Q271)*$AH$4,-1),ROUNDUP(M271*$AH$4,-1)))</f>
        <v>688600</v>
      </c>
      <c r="AI271" s="166">
        <f>IF(N271="","",IF('5.手当・賞与配分・洗い替え方式'!$O$4=1,ROUNDUP((N271+$Q271)*$AH$4,-1),ROUNDUP(N271*$AH$4,-1)))</f>
        <v>686400</v>
      </c>
      <c r="AJ271" s="165">
        <f>IF(J271="","",IF('5.手当・賞与配分・洗い替え方式'!$O$4=1,ROUNDUP((J271+$Q271)*$AM$4,-1),ROUNDUP(J271*$AM$4,-1)))</f>
        <v>869000</v>
      </c>
      <c r="AK271" s="154">
        <f>IF(K271="","",IF('5.手当・賞与配分・洗い替え方式'!$O$4=1,ROUNDUP((K271+$Q271)*$AM$4,-1),ROUNDUP(K271*$AM$4,-1)))</f>
        <v>866250</v>
      </c>
      <c r="AL271" s="154">
        <f>IF(L271="","",IF('5.手当・賞与配分・洗い替え方式'!$O$4=1,ROUNDUP((L271+$Q271)*$AM$4,-1),ROUNDUP(L271*$AM$4,-1)))</f>
        <v>863500</v>
      </c>
      <c r="AM271" s="154">
        <f>IF(M271="","",IF('5.手当・賞与配分・洗い替え方式'!$O$4=1,ROUNDUP((M271+$Q271)*$AM$4,-1),ROUNDUP(M271*$AM$4,-1)))</f>
        <v>860750</v>
      </c>
      <c r="AN271" s="166">
        <f>IF(N271="","",IF('5.手当・賞与配分・洗い替え方式'!$O$4=1,ROUNDUP((N271+$Q271)*$AM$4,-1),ROUNDUP(N271*$AM$4,-1)))</f>
        <v>858000</v>
      </c>
      <c r="AO271" s="369">
        <f t="shared" si="167"/>
        <v>6152520</v>
      </c>
      <c r="AP271" s="77">
        <f t="shared" si="168"/>
        <v>6133050</v>
      </c>
      <c r="AQ271" s="77">
        <f t="shared" si="151"/>
        <v>6113580</v>
      </c>
      <c r="AR271" s="77">
        <f t="shared" si="152"/>
        <v>6094110</v>
      </c>
      <c r="AS271" s="164">
        <f t="shared" si="153"/>
        <v>6074640</v>
      </c>
    </row>
    <row r="272" spans="5:45" ht="18" customHeight="1">
      <c r="E272" s="148" t="str">
        <f t="shared" si="154"/>
        <v>C-2</v>
      </c>
      <c r="F272" s="167">
        <f t="shared" si="141"/>
        <v>28</v>
      </c>
      <c r="G272" s="105">
        <f t="shared" si="142"/>
        <v>28</v>
      </c>
      <c r="H272" s="105" t="str">
        <f t="shared" si="143"/>
        <v/>
      </c>
      <c r="I272" s="149">
        <v>54</v>
      </c>
      <c r="J272" s="157">
        <f t="shared" si="155"/>
        <v>347600</v>
      </c>
      <c r="K272" s="131">
        <f t="shared" si="156"/>
        <v>346500</v>
      </c>
      <c r="L272" s="131">
        <f>IF($E272="","",INDEX('3.サラリースケール'!$R$5:$BH$38,MATCH($E272,'3.サラリースケール'!$R$5:$R$38,0),MATCH($I272,'3.サラリースケール'!$R$5:$BH$5,0)))</f>
        <v>345400</v>
      </c>
      <c r="M272" s="131">
        <f t="shared" si="157"/>
        <v>344300</v>
      </c>
      <c r="N272" s="368">
        <f t="shared" si="158"/>
        <v>343200</v>
      </c>
      <c r="O272" s="157">
        <f t="shared" si="159"/>
        <v>0</v>
      </c>
      <c r="P272" s="368">
        <f t="shared" si="144"/>
        <v>1100</v>
      </c>
      <c r="Q272" s="158">
        <f>IF($L272="","",VLOOKUP($E272,'6.モデル年俸表の作成'!$C$7:$F$48,4,0))</f>
        <v>0</v>
      </c>
      <c r="R272" s="159">
        <f>IF($E272="","",IF($G272="","",VLOOKUP($E272,'5.手当・賞与配分・洗い替え方式'!$C$7:$L$48,8,0)))</f>
        <v>0.1</v>
      </c>
      <c r="S272" s="160">
        <f t="shared" si="160"/>
        <v>34760</v>
      </c>
      <c r="T272" s="160">
        <f t="shared" si="161"/>
        <v>34650</v>
      </c>
      <c r="U272" s="160">
        <f t="shared" si="170"/>
        <v>34540</v>
      </c>
      <c r="V272" s="160">
        <f t="shared" si="163"/>
        <v>34430</v>
      </c>
      <c r="W272" s="160">
        <f t="shared" si="164"/>
        <v>34320</v>
      </c>
      <c r="X272" s="164">
        <f t="shared" si="145"/>
        <v>13</v>
      </c>
      <c r="Y272" s="162">
        <f t="shared" si="169"/>
        <v>382360</v>
      </c>
      <c r="Z272" s="161">
        <f t="shared" si="146"/>
        <v>381150</v>
      </c>
      <c r="AA272" s="161">
        <f t="shared" si="147"/>
        <v>379940</v>
      </c>
      <c r="AB272" s="161">
        <f t="shared" si="148"/>
        <v>378730</v>
      </c>
      <c r="AC272" s="163">
        <f t="shared" si="171"/>
        <v>377520</v>
      </c>
      <c r="AD272" s="158">
        <f t="shared" si="166"/>
        <v>4559280</v>
      </c>
      <c r="AE272" s="165">
        <f>IF(J272="","",IF('5.手当・賞与配分・洗い替え方式'!$O$4=1,ROUNDUP((J272+$Q272)*$AH$4,-1),ROUNDUP(J272*$AH$4,-1)))</f>
        <v>695200</v>
      </c>
      <c r="AF272" s="154">
        <f>IF(K272="","",IF('5.手当・賞与配分・洗い替え方式'!$O$4=1,ROUNDUP((K272+$Q272)*$AH$4,-1),ROUNDUP(K272*$AH$4,-1)))</f>
        <v>693000</v>
      </c>
      <c r="AG272" s="154">
        <f>IF(L272="","",IF('5.手当・賞与配分・洗い替え方式'!$O$4=1,ROUNDUP((L272+$Q272)*$AH$4,-1),ROUNDUP(L272*$AH$4,-1)))</f>
        <v>690800</v>
      </c>
      <c r="AH272" s="154">
        <f>IF(M272="","",IF('5.手当・賞与配分・洗い替え方式'!$O$4=1,ROUNDUP((M272+$Q272)*$AH$4,-1),ROUNDUP(M272*$AH$4,-1)))</f>
        <v>688600</v>
      </c>
      <c r="AI272" s="166">
        <f>IF(N272="","",IF('5.手当・賞与配分・洗い替え方式'!$O$4=1,ROUNDUP((N272+$Q272)*$AH$4,-1),ROUNDUP(N272*$AH$4,-1)))</f>
        <v>686400</v>
      </c>
      <c r="AJ272" s="165">
        <f>IF(J272="","",IF('5.手当・賞与配分・洗い替え方式'!$O$4=1,ROUNDUP((J272+$Q272)*$AM$4,-1),ROUNDUP(J272*$AM$4,-1)))</f>
        <v>869000</v>
      </c>
      <c r="AK272" s="154">
        <f>IF(K272="","",IF('5.手当・賞与配分・洗い替え方式'!$O$4=1,ROUNDUP((K272+$Q272)*$AM$4,-1),ROUNDUP(K272*$AM$4,-1)))</f>
        <v>866250</v>
      </c>
      <c r="AL272" s="154">
        <f>IF(L272="","",IF('5.手当・賞与配分・洗い替え方式'!$O$4=1,ROUNDUP((L272+$Q272)*$AM$4,-1),ROUNDUP(L272*$AM$4,-1)))</f>
        <v>863500</v>
      </c>
      <c r="AM272" s="154">
        <f>IF(M272="","",IF('5.手当・賞与配分・洗い替え方式'!$O$4=1,ROUNDUP((M272+$Q272)*$AM$4,-1),ROUNDUP(M272*$AM$4,-1)))</f>
        <v>860750</v>
      </c>
      <c r="AN272" s="166">
        <f>IF(N272="","",IF('5.手当・賞与配分・洗い替え方式'!$O$4=1,ROUNDUP((N272+$Q272)*$AM$4,-1),ROUNDUP(N272*$AM$4,-1)))</f>
        <v>858000</v>
      </c>
      <c r="AO272" s="369">
        <f t="shared" si="167"/>
        <v>6152520</v>
      </c>
      <c r="AP272" s="77">
        <f t="shared" si="168"/>
        <v>6133050</v>
      </c>
      <c r="AQ272" s="77">
        <f t="shared" si="151"/>
        <v>6113580</v>
      </c>
      <c r="AR272" s="77">
        <f t="shared" si="152"/>
        <v>6094110</v>
      </c>
      <c r="AS272" s="164">
        <f t="shared" si="153"/>
        <v>6074640</v>
      </c>
    </row>
    <row r="273" spans="5:45" ht="18" customHeight="1">
      <c r="E273" s="148" t="str">
        <f t="shared" si="154"/>
        <v>C-2</v>
      </c>
      <c r="F273" s="167">
        <f t="shared" si="141"/>
        <v>28</v>
      </c>
      <c r="G273" s="105">
        <f t="shared" si="142"/>
        <v>28</v>
      </c>
      <c r="H273" s="105" t="str">
        <f t="shared" si="143"/>
        <v/>
      </c>
      <c r="I273" s="149">
        <v>55</v>
      </c>
      <c r="J273" s="157">
        <f t="shared" si="155"/>
        <v>347600</v>
      </c>
      <c r="K273" s="131">
        <f t="shared" si="156"/>
        <v>346500</v>
      </c>
      <c r="L273" s="131">
        <f>IF($E273="","",INDEX('3.サラリースケール'!$R$5:$BH$38,MATCH($E273,'3.サラリースケール'!$R$5:$R$38,0),MATCH($I273,'3.サラリースケール'!$R$5:$BH$5,0)))</f>
        <v>345400</v>
      </c>
      <c r="M273" s="131">
        <f t="shared" si="157"/>
        <v>344300</v>
      </c>
      <c r="N273" s="368">
        <f t="shared" si="158"/>
        <v>343200</v>
      </c>
      <c r="O273" s="157">
        <f t="shared" si="159"/>
        <v>0</v>
      </c>
      <c r="P273" s="368">
        <f t="shared" si="144"/>
        <v>1100</v>
      </c>
      <c r="Q273" s="158">
        <f>IF($L273="","",VLOOKUP($E273,'6.モデル年俸表の作成'!$C$7:$F$48,4,0))</f>
        <v>0</v>
      </c>
      <c r="R273" s="159">
        <f>IF($E273="","",IF($G273="","",VLOOKUP($E273,'5.手当・賞与配分・洗い替え方式'!$C$7:$L$48,8,0)))</f>
        <v>0.1</v>
      </c>
      <c r="S273" s="160">
        <f t="shared" si="160"/>
        <v>34760</v>
      </c>
      <c r="T273" s="160">
        <f t="shared" si="161"/>
        <v>34650</v>
      </c>
      <c r="U273" s="160">
        <f t="shared" si="170"/>
        <v>34540</v>
      </c>
      <c r="V273" s="160">
        <f t="shared" si="163"/>
        <v>34430</v>
      </c>
      <c r="W273" s="160">
        <f t="shared" si="164"/>
        <v>34320</v>
      </c>
      <c r="X273" s="164">
        <f t="shared" si="145"/>
        <v>13</v>
      </c>
      <c r="Y273" s="162">
        <f t="shared" si="169"/>
        <v>382360</v>
      </c>
      <c r="Z273" s="161">
        <f t="shared" si="146"/>
        <v>381150</v>
      </c>
      <c r="AA273" s="161">
        <f t="shared" si="147"/>
        <v>379940</v>
      </c>
      <c r="AB273" s="161">
        <f t="shared" si="148"/>
        <v>378730</v>
      </c>
      <c r="AC273" s="163">
        <f t="shared" si="171"/>
        <v>377520</v>
      </c>
      <c r="AD273" s="158">
        <f t="shared" si="166"/>
        <v>4559280</v>
      </c>
      <c r="AE273" s="165">
        <f>IF(J273="","",IF('5.手当・賞与配分・洗い替え方式'!$O$4=1,ROUNDUP((J273+$Q273)*$AH$4,-1),ROUNDUP(J273*$AH$4,-1)))</f>
        <v>695200</v>
      </c>
      <c r="AF273" s="154">
        <f>IF(K273="","",IF('5.手当・賞与配分・洗い替え方式'!$O$4=1,ROUNDUP((K273+$Q273)*$AH$4,-1),ROUNDUP(K273*$AH$4,-1)))</f>
        <v>693000</v>
      </c>
      <c r="AG273" s="154">
        <f>IF(L273="","",IF('5.手当・賞与配分・洗い替え方式'!$O$4=1,ROUNDUP((L273+$Q273)*$AH$4,-1),ROUNDUP(L273*$AH$4,-1)))</f>
        <v>690800</v>
      </c>
      <c r="AH273" s="154">
        <f>IF(M273="","",IF('5.手当・賞与配分・洗い替え方式'!$O$4=1,ROUNDUP((M273+$Q273)*$AH$4,-1),ROUNDUP(M273*$AH$4,-1)))</f>
        <v>688600</v>
      </c>
      <c r="AI273" s="166">
        <f>IF(N273="","",IF('5.手当・賞与配分・洗い替え方式'!$O$4=1,ROUNDUP((N273+$Q273)*$AH$4,-1),ROUNDUP(N273*$AH$4,-1)))</f>
        <v>686400</v>
      </c>
      <c r="AJ273" s="165">
        <f>IF(J273="","",IF('5.手当・賞与配分・洗い替え方式'!$O$4=1,ROUNDUP((J273+$Q273)*$AM$4,-1),ROUNDUP(J273*$AM$4,-1)))</f>
        <v>869000</v>
      </c>
      <c r="AK273" s="154">
        <f>IF(K273="","",IF('5.手当・賞与配分・洗い替え方式'!$O$4=1,ROUNDUP((K273+$Q273)*$AM$4,-1),ROUNDUP(K273*$AM$4,-1)))</f>
        <v>866250</v>
      </c>
      <c r="AL273" s="154">
        <f>IF(L273="","",IF('5.手当・賞与配分・洗い替え方式'!$O$4=1,ROUNDUP((L273+$Q273)*$AM$4,-1),ROUNDUP(L273*$AM$4,-1)))</f>
        <v>863500</v>
      </c>
      <c r="AM273" s="154">
        <f>IF(M273="","",IF('5.手当・賞与配分・洗い替え方式'!$O$4=1,ROUNDUP((M273+$Q273)*$AM$4,-1),ROUNDUP(M273*$AM$4,-1)))</f>
        <v>860750</v>
      </c>
      <c r="AN273" s="166">
        <f>IF(N273="","",IF('5.手当・賞与配分・洗い替え方式'!$O$4=1,ROUNDUP((N273+$Q273)*$AM$4,-1),ROUNDUP(N273*$AM$4,-1)))</f>
        <v>858000</v>
      </c>
      <c r="AO273" s="369">
        <f t="shared" si="167"/>
        <v>6152520</v>
      </c>
      <c r="AP273" s="77">
        <f t="shared" si="168"/>
        <v>6133050</v>
      </c>
      <c r="AQ273" s="77">
        <f t="shared" si="151"/>
        <v>6113580</v>
      </c>
      <c r="AR273" s="77">
        <f t="shared" si="152"/>
        <v>6094110</v>
      </c>
      <c r="AS273" s="164">
        <f t="shared" si="153"/>
        <v>6074640</v>
      </c>
    </row>
    <row r="274" spans="5:45" ht="18" customHeight="1">
      <c r="E274" s="148" t="str">
        <f t="shared" si="154"/>
        <v>C-2</v>
      </c>
      <c r="F274" s="167">
        <f t="shared" si="141"/>
        <v>28</v>
      </c>
      <c r="G274" s="105">
        <f t="shared" si="142"/>
        <v>28</v>
      </c>
      <c r="H274" s="105" t="str">
        <f t="shared" si="143"/>
        <v/>
      </c>
      <c r="I274" s="149">
        <v>56</v>
      </c>
      <c r="J274" s="157">
        <f t="shared" si="155"/>
        <v>347600</v>
      </c>
      <c r="K274" s="131">
        <f t="shared" si="156"/>
        <v>346500</v>
      </c>
      <c r="L274" s="131">
        <f>IF($E274="","",INDEX('3.サラリースケール'!$R$5:$BH$38,MATCH($E274,'3.サラリースケール'!$R$5:$R$38,0),MATCH($I274,'3.サラリースケール'!$R$5:$BH$5,0)))</f>
        <v>345400</v>
      </c>
      <c r="M274" s="131">
        <f t="shared" si="157"/>
        <v>344300</v>
      </c>
      <c r="N274" s="368">
        <f t="shared" si="158"/>
        <v>343200</v>
      </c>
      <c r="O274" s="157">
        <f t="shared" si="159"/>
        <v>0</v>
      </c>
      <c r="P274" s="368">
        <f t="shared" si="144"/>
        <v>1100</v>
      </c>
      <c r="Q274" s="158">
        <f>IF($L274="","",VLOOKUP($E274,'6.モデル年俸表の作成'!$C$7:$F$48,4,0))</f>
        <v>0</v>
      </c>
      <c r="R274" s="159">
        <f>IF($E274="","",IF($G274="","",VLOOKUP($E274,'5.手当・賞与配分・洗い替え方式'!$C$7:$L$48,8,0)))</f>
        <v>0.1</v>
      </c>
      <c r="S274" s="160">
        <f t="shared" si="160"/>
        <v>34760</v>
      </c>
      <c r="T274" s="160">
        <f t="shared" si="161"/>
        <v>34650</v>
      </c>
      <c r="U274" s="160">
        <f t="shared" si="170"/>
        <v>34540</v>
      </c>
      <c r="V274" s="160">
        <f t="shared" si="163"/>
        <v>34430</v>
      </c>
      <c r="W274" s="160">
        <f t="shared" si="164"/>
        <v>34320</v>
      </c>
      <c r="X274" s="164">
        <f t="shared" si="145"/>
        <v>13</v>
      </c>
      <c r="Y274" s="162">
        <f t="shared" si="169"/>
        <v>382360</v>
      </c>
      <c r="Z274" s="161">
        <f t="shared" si="146"/>
        <v>381150</v>
      </c>
      <c r="AA274" s="161">
        <f t="shared" si="147"/>
        <v>379940</v>
      </c>
      <c r="AB274" s="161">
        <f t="shared" si="148"/>
        <v>378730</v>
      </c>
      <c r="AC274" s="163">
        <f t="shared" si="171"/>
        <v>377520</v>
      </c>
      <c r="AD274" s="158">
        <f t="shared" si="166"/>
        <v>4559280</v>
      </c>
      <c r="AE274" s="165">
        <f>IF(J274="","",IF('5.手当・賞与配分・洗い替え方式'!$O$4=1,ROUNDUP((J274+$Q274)*$AH$4,-1),ROUNDUP(J274*$AH$4,-1)))</f>
        <v>695200</v>
      </c>
      <c r="AF274" s="154">
        <f>IF(K274="","",IF('5.手当・賞与配分・洗い替え方式'!$O$4=1,ROUNDUP((K274+$Q274)*$AH$4,-1),ROUNDUP(K274*$AH$4,-1)))</f>
        <v>693000</v>
      </c>
      <c r="AG274" s="154">
        <f>IF(L274="","",IF('5.手当・賞与配分・洗い替え方式'!$O$4=1,ROUNDUP((L274+$Q274)*$AH$4,-1),ROUNDUP(L274*$AH$4,-1)))</f>
        <v>690800</v>
      </c>
      <c r="AH274" s="154">
        <f>IF(M274="","",IF('5.手当・賞与配分・洗い替え方式'!$O$4=1,ROUNDUP((M274+$Q274)*$AH$4,-1),ROUNDUP(M274*$AH$4,-1)))</f>
        <v>688600</v>
      </c>
      <c r="AI274" s="166">
        <f>IF(N274="","",IF('5.手当・賞与配分・洗い替え方式'!$O$4=1,ROUNDUP((N274+$Q274)*$AH$4,-1),ROUNDUP(N274*$AH$4,-1)))</f>
        <v>686400</v>
      </c>
      <c r="AJ274" s="165">
        <f>IF(J274="","",IF('5.手当・賞与配分・洗い替え方式'!$O$4=1,ROUNDUP((J274+$Q274)*$AM$4,-1),ROUNDUP(J274*$AM$4,-1)))</f>
        <v>869000</v>
      </c>
      <c r="AK274" s="154">
        <f>IF(K274="","",IF('5.手当・賞与配分・洗い替え方式'!$O$4=1,ROUNDUP((K274+$Q274)*$AM$4,-1),ROUNDUP(K274*$AM$4,-1)))</f>
        <v>866250</v>
      </c>
      <c r="AL274" s="154">
        <f>IF(L274="","",IF('5.手当・賞与配分・洗い替え方式'!$O$4=1,ROUNDUP((L274+$Q274)*$AM$4,-1),ROUNDUP(L274*$AM$4,-1)))</f>
        <v>863500</v>
      </c>
      <c r="AM274" s="154">
        <f>IF(M274="","",IF('5.手当・賞与配分・洗い替え方式'!$O$4=1,ROUNDUP((M274+$Q274)*$AM$4,-1),ROUNDUP(M274*$AM$4,-1)))</f>
        <v>860750</v>
      </c>
      <c r="AN274" s="166">
        <f>IF(N274="","",IF('5.手当・賞与配分・洗い替え方式'!$O$4=1,ROUNDUP((N274+$Q274)*$AM$4,-1),ROUNDUP(N274*$AM$4,-1)))</f>
        <v>858000</v>
      </c>
      <c r="AO274" s="369">
        <f t="shared" si="167"/>
        <v>6152520</v>
      </c>
      <c r="AP274" s="77">
        <f t="shared" si="168"/>
        <v>6133050</v>
      </c>
      <c r="AQ274" s="77">
        <f t="shared" si="151"/>
        <v>6113580</v>
      </c>
      <c r="AR274" s="77">
        <f t="shared" si="152"/>
        <v>6094110</v>
      </c>
      <c r="AS274" s="164">
        <f t="shared" si="153"/>
        <v>6074640</v>
      </c>
    </row>
    <row r="275" spans="5:45" ht="18" customHeight="1">
      <c r="E275" s="148" t="str">
        <f t="shared" si="154"/>
        <v>C-2</v>
      </c>
      <c r="F275" s="167">
        <f t="shared" si="141"/>
        <v>28</v>
      </c>
      <c r="G275" s="105">
        <f t="shared" si="142"/>
        <v>28</v>
      </c>
      <c r="H275" s="105" t="str">
        <f t="shared" si="143"/>
        <v/>
      </c>
      <c r="I275" s="149">
        <v>57</v>
      </c>
      <c r="J275" s="157">
        <f t="shared" si="155"/>
        <v>347600</v>
      </c>
      <c r="K275" s="131">
        <f t="shared" si="156"/>
        <v>346500</v>
      </c>
      <c r="L275" s="131">
        <f>IF($E275="","",INDEX('3.サラリースケール'!$R$5:$BH$38,MATCH($E275,'3.サラリースケール'!$R$5:$R$38,0),MATCH($I275,'3.サラリースケール'!$R$5:$BH$5,0)))</f>
        <v>345400</v>
      </c>
      <c r="M275" s="131">
        <f t="shared" si="157"/>
        <v>344300</v>
      </c>
      <c r="N275" s="368">
        <f t="shared" si="158"/>
        <v>343200</v>
      </c>
      <c r="O275" s="157">
        <f t="shared" si="159"/>
        <v>0</v>
      </c>
      <c r="P275" s="368">
        <f t="shared" si="144"/>
        <v>1100</v>
      </c>
      <c r="Q275" s="158">
        <f>IF($L275="","",VLOOKUP($E275,'6.モデル年俸表の作成'!$C$7:$F$48,4,0))</f>
        <v>0</v>
      </c>
      <c r="R275" s="159">
        <f>IF($E275="","",IF($G275="","",VLOOKUP($E275,'5.手当・賞与配分・洗い替え方式'!$C$7:$L$48,8,0)))</f>
        <v>0.1</v>
      </c>
      <c r="S275" s="160">
        <f t="shared" si="160"/>
        <v>34760</v>
      </c>
      <c r="T275" s="160">
        <f t="shared" si="161"/>
        <v>34650</v>
      </c>
      <c r="U275" s="160">
        <f t="shared" si="170"/>
        <v>34540</v>
      </c>
      <c r="V275" s="160">
        <f t="shared" si="163"/>
        <v>34430</v>
      </c>
      <c r="W275" s="160">
        <f t="shared" si="164"/>
        <v>34320</v>
      </c>
      <c r="X275" s="164">
        <f t="shared" si="145"/>
        <v>13</v>
      </c>
      <c r="Y275" s="162">
        <f t="shared" si="169"/>
        <v>382360</v>
      </c>
      <c r="Z275" s="161">
        <f t="shared" si="146"/>
        <v>381150</v>
      </c>
      <c r="AA275" s="161">
        <f t="shared" si="147"/>
        <v>379940</v>
      </c>
      <c r="AB275" s="161">
        <f t="shared" si="148"/>
        <v>378730</v>
      </c>
      <c r="AC275" s="163">
        <f t="shared" si="171"/>
        <v>377520</v>
      </c>
      <c r="AD275" s="158">
        <f t="shared" si="166"/>
        <v>4559280</v>
      </c>
      <c r="AE275" s="165">
        <f>IF(J275="","",IF('5.手当・賞与配分・洗い替え方式'!$O$4=1,ROUNDUP((J275+$Q275)*$AH$4,-1),ROUNDUP(J275*$AH$4,-1)))</f>
        <v>695200</v>
      </c>
      <c r="AF275" s="154">
        <f>IF(K275="","",IF('5.手当・賞与配分・洗い替え方式'!$O$4=1,ROUNDUP((K275+$Q275)*$AH$4,-1),ROUNDUP(K275*$AH$4,-1)))</f>
        <v>693000</v>
      </c>
      <c r="AG275" s="154">
        <f>IF(L275="","",IF('5.手当・賞与配分・洗い替え方式'!$O$4=1,ROUNDUP((L275+$Q275)*$AH$4,-1),ROUNDUP(L275*$AH$4,-1)))</f>
        <v>690800</v>
      </c>
      <c r="AH275" s="154">
        <f>IF(M275="","",IF('5.手当・賞与配分・洗い替え方式'!$O$4=1,ROUNDUP((M275+$Q275)*$AH$4,-1),ROUNDUP(M275*$AH$4,-1)))</f>
        <v>688600</v>
      </c>
      <c r="AI275" s="166">
        <f>IF(N275="","",IF('5.手当・賞与配分・洗い替え方式'!$O$4=1,ROUNDUP((N275+$Q275)*$AH$4,-1),ROUNDUP(N275*$AH$4,-1)))</f>
        <v>686400</v>
      </c>
      <c r="AJ275" s="165">
        <f>IF(J275="","",IF('5.手当・賞与配分・洗い替え方式'!$O$4=1,ROUNDUP((J275+$Q275)*$AM$4,-1),ROUNDUP(J275*$AM$4,-1)))</f>
        <v>869000</v>
      </c>
      <c r="AK275" s="154">
        <f>IF(K275="","",IF('5.手当・賞与配分・洗い替え方式'!$O$4=1,ROUNDUP((K275+$Q275)*$AM$4,-1),ROUNDUP(K275*$AM$4,-1)))</f>
        <v>866250</v>
      </c>
      <c r="AL275" s="154">
        <f>IF(L275="","",IF('5.手当・賞与配分・洗い替え方式'!$O$4=1,ROUNDUP((L275+$Q275)*$AM$4,-1),ROUNDUP(L275*$AM$4,-1)))</f>
        <v>863500</v>
      </c>
      <c r="AM275" s="154">
        <f>IF(M275="","",IF('5.手当・賞与配分・洗い替え方式'!$O$4=1,ROUNDUP((M275+$Q275)*$AM$4,-1),ROUNDUP(M275*$AM$4,-1)))</f>
        <v>860750</v>
      </c>
      <c r="AN275" s="166">
        <f>IF(N275="","",IF('5.手当・賞与配分・洗い替え方式'!$O$4=1,ROUNDUP((N275+$Q275)*$AM$4,-1),ROUNDUP(N275*$AM$4,-1)))</f>
        <v>858000</v>
      </c>
      <c r="AO275" s="369">
        <f t="shared" si="167"/>
        <v>6152520</v>
      </c>
      <c r="AP275" s="77">
        <f t="shared" si="168"/>
        <v>6133050</v>
      </c>
      <c r="AQ275" s="77">
        <f t="shared" si="151"/>
        <v>6113580</v>
      </c>
      <c r="AR275" s="77">
        <f t="shared" si="152"/>
        <v>6094110</v>
      </c>
      <c r="AS275" s="164">
        <f t="shared" si="153"/>
        <v>6074640</v>
      </c>
    </row>
    <row r="276" spans="5:45" ht="18" customHeight="1">
      <c r="E276" s="148" t="str">
        <f t="shared" si="154"/>
        <v>C-2</v>
      </c>
      <c r="F276" s="167">
        <f t="shared" si="141"/>
        <v>28</v>
      </c>
      <c r="G276" s="105">
        <f t="shared" si="142"/>
        <v>28</v>
      </c>
      <c r="H276" s="105" t="str">
        <f t="shared" si="143"/>
        <v/>
      </c>
      <c r="I276" s="149">
        <v>58</v>
      </c>
      <c r="J276" s="157">
        <f t="shared" si="155"/>
        <v>347600</v>
      </c>
      <c r="K276" s="131">
        <f t="shared" si="156"/>
        <v>346500</v>
      </c>
      <c r="L276" s="131">
        <f>IF($E276="","",INDEX('3.サラリースケール'!$R$5:$BH$38,MATCH($E276,'3.サラリースケール'!$R$5:$R$38,0),MATCH($I276,'3.サラリースケール'!$R$5:$BH$5,0)))</f>
        <v>345400</v>
      </c>
      <c r="M276" s="131">
        <f t="shared" si="157"/>
        <v>344300</v>
      </c>
      <c r="N276" s="368">
        <f t="shared" si="158"/>
        <v>343200</v>
      </c>
      <c r="O276" s="157">
        <f t="shared" si="159"/>
        <v>0</v>
      </c>
      <c r="P276" s="368">
        <f t="shared" si="144"/>
        <v>1100</v>
      </c>
      <c r="Q276" s="158">
        <f>IF($L276="","",VLOOKUP($E276,'6.モデル年俸表の作成'!$C$7:$F$48,4,0))</f>
        <v>0</v>
      </c>
      <c r="R276" s="159">
        <f>IF($E276="","",IF($G276="","",VLOOKUP($E276,'5.手当・賞与配分・洗い替え方式'!$C$7:$L$48,8,0)))</f>
        <v>0.1</v>
      </c>
      <c r="S276" s="160">
        <f t="shared" si="160"/>
        <v>34760</v>
      </c>
      <c r="T276" s="160">
        <f t="shared" si="161"/>
        <v>34650</v>
      </c>
      <c r="U276" s="160">
        <f t="shared" si="170"/>
        <v>34540</v>
      </c>
      <c r="V276" s="160">
        <f t="shared" si="163"/>
        <v>34430</v>
      </c>
      <c r="W276" s="160">
        <f t="shared" si="164"/>
        <v>34320</v>
      </c>
      <c r="X276" s="164">
        <f t="shared" si="145"/>
        <v>13</v>
      </c>
      <c r="Y276" s="162">
        <f t="shared" si="169"/>
        <v>382360</v>
      </c>
      <c r="Z276" s="161">
        <f t="shared" si="146"/>
        <v>381150</v>
      </c>
      <c r="AA276" s="161">
        <f t="shared" si="147"/>
        <v>379940</v>
      </c>
      <c r="AB276" s="161">
        <f t="shared" si="148"/>
        <v>378730</v>
      </c>
      <c r="AC276" s="163">
        <f t="shared" si="171"/>
        <v>377520</v>
      </c>
      <c r="AD276" s="158">
        <f t="shared" si="166"/>
        <v>4559280</v>
      </c>
      <c r="AE276" s="165">
        <f>IF(J276="","",IF('5.手当・賞与配分・洗い替え方式'!$O$4=1,ROUNDUP((J276+$Q276)*$AH$4,-1),ROUNDUP(J276*$AH$4,-1)))</f>
        <v>695200</v>
      </c>
      <c r="AF276" s="154">
        <f>IF(K276="","",IF('5.手当・賞与配分・洗い替え方式'!$O$4=1,ROUNDUP((K276+$Q276)*$AH$4,-1),ROUNDUP(K276*$AH$4,-1)))</f>
        <v>693000</v>
      </c>
      <c r="AG276" s="154">
        <f>IF(L276="","",IF('5.手当・賞与配分・洗い替え方式'!$O$4=1,ROUNDUP((L276+$Q276)*$AH$4,-1),ROUNDUP(L276*$AH$4,-1)))</f>
        <v>690800</v>
      </c>
      <c r="AH276" s="154">
        <f>IF(M276="","",IF('5.手当・賞与配分・洗い替え方式'!$O$4=1,ROUNDUP((M276+$Q276)*$AH$4,-1),ROUNDUP(M276*$AH$4,-1)))</f>
        <v>688600</v>
      </c>
      <c r="AI276" s="166">
        <f>IF(N276="","",IF('5.手当・賞与配分・洗い替え方式'!$O$4=1,ROUNDUP((N276+$Q276)*$AH$4,-1),ROUNDUP(N276*$AH$4,-1)))</f>
        <v>686400</v>
      </c>
      <c r="AJ276" s="165">
        <f>IF(J276="","",IF('5.手当・賞与配分・洗い替え方式'!$O$4=1,ROUNDUP((J276+$Q276)*$AM$4,-1),ROUNDUP(J276*$AM$4,-1)))</f>
        <v>869000</v>
      </c>
      <c r="AK276" s="154">
        <f>IF(K276="","",IF('5.手当・賞与配分・洗い替え方式'!$O$4=1,ROUNDUP((K276+$Q276)*$AM$4,-1),ROUNDUP(K276*$AM$4,-1)))</f>
        <v>866250</v>
      </c>
      <c r="AL276" s="154">
        <f>IF(L276="","",IF('5.手当・賞与配分・洗い替え方式'!$O$4=1,ROUNDUP((L276+$Q276)*$AM$4,-1),ROUNDUP(L276*$AM$4,-1)))</f>
        <v>863500</v>
      </c>
      <c r="AM276" s="154">
        <f>IF(M276="","",IF('5.手当・賞与配分・洗い替え方式'!$O$4=1,ROUNDUP((M276+$Q276)*$AM$4,-1),ROUNDUP(M276*$AM$4,-1)))</f>
        <v>860750</v>
      </c>
      <c r="AN276" s="166">
        <f>IF(N276="","",IF('5.手当・賞与配分・洗い替え方式'!$O$4=1,ROUNDUP((N276+$Q276)*$AM$4,-1),ROUNDUP(N276*$AM$4,-1)))</f>
        <v>858000</v>
      </c>
      <c r="AO276" s="369">
        <f t="shared" si="167"/>
        <v>6152520</v>
      </c>
      <c r="AP276" s="77">
        <f t="shared" si="168"/>
        <v>6133050</v>
      </c>
      <c r="AQ276" s="77">
        <f t="shared" si="151"/>
        <v>6113580</v>
      </c>
      <c r="AR276" s="77">
        <f t="shared" si="152"/>
        <v>6094110</v>
      </c>
      <c r="AS276" s="164">
        <f t="shared" si="153"/>
        <v>6074640</v>
      </c>
    </row>
    <row r="277" spans="5:45" ht="18" customHeight="1" thickBot="1">
      <c r="E277" s="148" t="str">
        <f t="shared" si="154"/>
        <v>C-2</v>
      </c>
      <c r="F277" s="167">
        <f t="shared" si="141"/>
        <v>28</v>
      </c>
      <c r="G277" s="105">
        <f t="shared" si="142"/>
        <v>28</v>
      </c>
      <c r="H277" s="105" t="str">
        <f t="shared" si="143"/>
        <v/>
      </c>
      <c r="I277" s="149">
        <v>59</v>
      </c>
      <c r="J277" s="169">
        <f t="shared" si="155"/>
        <v>347600</v>
      </c>
      <c r="K277" s="168">
        <f t="shared" si="156"/>
        <v>346500</v>
      </c>
      <c r="L277" s="168">
        <f>IF($E277="","",INDEX('3.サラリースケール'!$R$5:$BH$38,MATCH($E277,'3.サラリースケール'!$R$5:$R$38,0),MATCH($I277,'3.サラリースケール'!$R$5:$BH$5,0)))</f>
        <v>345400</v>
      </c>
      <c r="M277" s="168">
        <f t="shared" si="157"/>
        <v>344300</v>
      </c>
      <c r="N277" s="370">
        <f t="shared" si="158"/>
        <v>343200</v>
      </c>
      <c r="O277" s="169">
        <f t="shared" si="159"/>
        <v>0</v>
      </c>
      <c r="P277" s="370">
        <f t="shared" si="144"/>
        <v>1100</v>
      </c>
      <c r="Q277" s="170">
        <f>IF($L277="","",VLOOKUP($E277,'6.モデル年俸表の作成'!$C$7:$F$48,4,0))</f>
        <v>0</v>
      </c>
      <c r="R277" s="171">
        <f>IF($E277="","",IF($G277="","",VLOOKUP($E277,'5.手当・賞与配分・洗い替え方式'!$C$7:$L$48,8,0)))</f>
        <v>0.1</v>
      </c>
      <c r="S277" s="172">
        <f t="shared" si="160"/>
        <v>34760</v>
      </c>
      <c r="T277" s="172">
        <f t="shared" si="161"/>
        <v>34650</v>
      </c>
      <c r="U277" s="172">
        <f t="shared" si="170"/>
        <v>34540</v>
      </c>
      <c r="V277" s="172">
        <f t="shared" si="163"/>
        <v>34430</v>
      </c>
      <c r="W277" s="172">
        <f t="shared" si="164"/>
        <v>34320</v>
      </c>
      <c r="X277" s="178">
        <f t="shared" si="145"/>
        <v>13</v>
      </c>
      <c r="Y277" s="371">
        <f t="shared" si="169"/>
        <v>382360</v>
      </c>
      <c r="Z277" s="173">
        <f t="shared" si="146"/>
        <v>381150</v>
      </c>
      <c r="AA277" s="173">
        <f t="shared" si="147"/>
        <v>379940</v>
      </c>
      <c r="AB277" s="173">
        <f t="shared" si="148"/>
        <v>378730</v>
      </c>
      <c r="AC277" s="372">
        <f t="shared" si="171"/>
        <v>377520</v>
      </c>
      <c r="AD277" s="170">
        <f t="shared" si="166"/>
        <v>4559280</v>
      </c>
      <c r="AE277" s="174">
        <f>IF(J277="","",IF('5.手当・賞与配分・洗い替え方式'!$O$4=1,ROUNDUP((J277+$Q277)*$AH$4,-1),ROUNDUP(J277*$AH$4,-1)))</f>
        <v>695200</v>
      </c>
      <c r="AF277" s="175">
        <f>IF(K277="","",IF('5.手当・賞与配分・洗い替え方式'!$O$4=1,ROUNDUP((K277+$Q277)*$AH$4,-1),ROUNDUP(K277*$AH$4,-1)))</f>
        <v>693000</v>
      </c>
      <c r="AG277" s="175">
        <f>IF(L277="","",IF('5.手当・賞与配分・洗い替え方式'!$O$4=1,ROUNDUP((L277+$Q277)*$AH$4,-1),ROUNDUP(L277*$AH$4,-1)))</f>
        <v>690800</v>
      </c>
      <c r="AH277" s="175">
        <f>IF(M277="","",IF('5.手当・賞与配分・洗い替え方式'!$O$4=1,ROUNDUP((M277+$Q277)*$AH$4,-1),ROUNDUP(M277*$AH$4,-1)))</f>
        <v>688600</v>
      </c>
      <c r="AI277" s="176">
        <f>IF(N277="","",IF('5.手当・賞与配分・洗い替え方式'!$O$4=1,ROUNDUP((N277+$Q277)*$AH$4,-1),ROUNDUP(N277*$AH$4,-1)))</f>
        <v>686400</v>
      </c>
      <c r="AJ277" s="174">
        <f>IF(J277="","",IF('5.手当・賞与配分・洗い替え方式'!$O$4=1,ROUNDUP((J277+$Q277)*$AM$4,-1),ROUNDUP(J277*$AM$4,-1)))</f>
        <v>869000</v>
      </c>
      <c r="AK277" s="175">
        <f>IF(K277="","",IF('5.手当・賞与配分・洗い替え方式'!$O$4=1,ROUNDUP((K277+$Q277)*$AM$4,-1),ROUNDUP(K277*$AM$4,-1)))</f>
        <v>866250</v>
      </c>
      <c r="AL277" s="175">
        <f>IF(L277="","",IF('5.手当・賞与配分・洗い替え方式'!$O$4=1,ROUNDUP((L277+$Q277)*$AM$4,-1),ROUNDUP(L277*$AM$4,-1)))</f>
        <v>863500</v>
      </c>
      <c r="AM277" s="175">
        <f>IF(M277="","",IF('5.手当・賞与配分・洗い替え方式'!$O$4=1,ROUNDUP((M277+$Q277)*$AM$4,-1),ROUNDUP(M277*$AM$4,-1)))</f>
        <v>860750</v>
      </c>
      <c r="AN277" s="176">
        <f>IF(N277="","",IF('5.手当・賞与配分・洗い替え方式'!$O$4=1,ROUNDUP((N277+$Q277)*$AM$4,-1),ROUNDUP(N277*$AM$4,-1)))</f>
        <v>858000</v>
      </c>
      <c r="AO277" s="373">
        <f t="shared" si="167"/>
        <v>6152520</v>
      </c>
      <c r="AP277" s="177">
        <f t="shared" si="168"/>
        <v>6133050</v>
      </c>
      <c r="AQ277" s="177">
        <f t="shared" si="151"/>
        <v>6113580</v>
      </c>
      <c r="AR277" s="177">
        <f t="shared" si="152"/>
        <v>6094110</v>
      </c>
      <c r="AS277" s="178">
        <f t="shared" si="153"/>
        <v>6074640</v>
      </c>
    </row>
    <row r="278" spans="5:45" ht="9" customHeight="1">
      <c r="R278" s="80"/>
      <c r="S278" s="80"/>
      <c r="T278" s="80"/>
    </row>
    <row r="279" spans="5:45" ht="20.100000000000001" customHeight="1" thickBot="1">
      <c r="E279" s="83"/>
      <c r="F279" s="83"/>
      <c r="G279" s="83"/>
      <c r="H279" s="83"/>
      <c r="Q279" s="83"/>
      <c r="X279" s="79" t="s">
        <v>91</v>
      </c>
      <c r="Y279" s="79"/>
      <c r="Z279" s="79"/>
      <c r="AJ279" s="179"/>
      <c r="AK279" s="179"/>
    </row>
    <row r="280" spans="5:45" ht="23.1" customHeight="1" thickBot="1">
      <c r="E280" s="138" t="s">
        <v>81</v>
      </c>
      <c r="F280" s="139" t="s">
        <v>28</v>
      </c>
      <c r="G280" s="508" t="s">
        <v>82</v>
      </c>
      <c r="H280" s="508" t="s">
        <v>28</v>
      </c>
      <c r="I280" s="510" t="s">
        <v>88</v>
      </c>
      <c r="J280" s="512" t="s">
        <v>245</v>
      </c>
      <c r="K280" s="513"/>
      <c r="L280" s="513"/>
      <c r="M280" s="513"/>
      <c r="N280" s="514"/>
      <c r="O280" s="515" t="s">
        <v>93</v>
      </c>
      <c r="P280" s="523" t="s">
        <v>246</v>
      </c>
      <c r="Q280" s="525" t="s">
        <v>90</v>
      </c>
      <c r="R280" s="374" t="s">
        <v>247</v>
      </c>
      <c r="S280" s="527" t="s">
        <v>248</v>
      </c>
      <c r="T280" s="528"/>
      <c r="U280" s="528"/>
      <c r="V280" s="528"/>
      <c r="W280" s="529"/>
      <c r="X280" s="356">
        <f>IF('5.手当・賞与配分・洗い替え方式'!$L$4="","",'5.手当・賞与配分・洗い替え方式'!$L$4)</f>
        <v>173</v>
      </c>
      <c r="Y280" s="512" t="s">
        <v>86</v>
      </c>
      <c r="Z280" s="513"/>
      <c r="AA280" s="513"/>
      <c r="AB280" s="513"/>
      <c r="AC280" s="514"/>
      <c r="AD280" s="515" t="s">
        <v>249</v>
      </c>
      <c r="AE280" s="530" t="s">
        <v>87</v>
      </c>
      <c r="AF280" s="517"/>
      <c r="AG280" s="517"/>
      <c r="AH280" s="357">
        <f>IF($E281="","",'5.手当・賞与配分・洗い替え方式'!$N$11)</f>
        <v>2</v>
      </c>
      <c r="AI280" s="358"/>
      <c r="AJ280" s="359" t="s">
        <v>250</v>
      </c>
      <c r="AK280" s="517" t="str">
        <f>IF($AL$2="","","「"&amp;$AL$2&amp;"」"&amp;"評価反映")</f>
        <v>「B」評価反映</v>
      </c>
      <c r="AL280" s="518"/>
      <c r="AM280" s="357">
        <f>IF($E281="","",'5.手当・賞与配分・洗い替え方式'!$O$11*'7.グレード別年俸表の作成'!$AM$2)</f>
        <v>2.5</v>
      </c>
      <c r="AN280" s="360"/>
      <c r="AO280" s="519" t="s">
        <v>251</v>
      </c>
      <c r="AP280" s="520"/>
      <c r="AQ280" s="521" t="str">
        <f>IF($AL$2="","","賞与"&amp;"「"&amp;$AL$2&amp;"」"&amp;"評価反映")</f>
        <v>賞与「B」評価反映</v>
      </c>
      <c r="AR280" s="521"/>
      <c r="AS280" s="522"/>
    </row>
    <row r="281" spans="5:45" ht="27.9" customHeight="1" thickBot="1">
      <c r="E281" s="142" t="str">
        <f>IF(C$11="","",$C$11)</f>
        <v>C-3</v>
      </c>
      <c r="F281" s="139">
        <v>0</v>
      </c>
      <c r="G281" s="509"/>
      <c r="H281" s="509"/>
      <c r="I281" s="511"/>
      <c r="J281" s="413" t="str">
        <f>IF($E281="","",$E281&amp;"-"&amp;$O$2)</f>
        <v>C-3-S</v>
      </c>
      <c r="K281" s="143" t="str">
        <f>IF($E281="","",$E281&amp;"-"&amp;$P$2)</f>
        <v>C-3-A</v>
      </c>
      <c r="L281" s="143" t="str">
        <f>IF($E281="","",$E281&amp;"-"&amp;$Q$2)</f>
        <v>C-3-B</v>
      </c>
      <c r="M281" s="143" t="str">
        <f>IF($E281="","",$E281&amp;"-"&amp;$R$2)</f>
        <v>C-3-C</v>
      </c>
      <c r="N281" s="414" t="str">
        <f>IF($E281="","",$E281&amp;"-"&amp;$S$2)</f>
        <v>C-3-D</v>
      </c>
      <c r="O281" s="516"/>
      <c r="P281" s="524"/>
      <c r="Q281" s="526"/>
      <c r="R281" s="362">
        <f>IF($E281="","",VLOOKUP($E281,'5.手当・賞与配分・洗い替え方式'!$C$7:$L$48,8,0))</f>
        <v>0.1</v>
      </c>
      <c r="S281" s="413" t="str">
        <f>$J281</f>
        <v>C-3-S</v>
      </c>
      <c r="T281" s="143" t="str">
        <f>$K281</f>
        <v>C-3-A</v>
      </c>
      <c r="U281" s="143" t="str">
        <f>$L281</f>
        <v>C-3-B</v>
      </c>
      <c r="V281" s="143" t="str">
        <f>$M281</f>
        <v>C-3-C</v>
      </c>
      <c r="W281" s="414" t="str">
        <f>$N281</f>
        <v>C-3-D</v>
      </c>
      <c r="X281" s="363" t="s">
        <v>85</v>
      </c>
      <c r="Y281" s="413" t="str">
        <f>$J281</f>
        <v>C-3-S</v>
      </c>
      <c r="Z281" s="143" t="str">
        <f>$K281</f>
        <v>C-3-A</v>
      </c>
      <c r="AA281" s="143" t="str">
        <f>$L281</f>
        <v>C-3-B</v>
      </c>
      <c r="AB281" s="143" t="str">
        <f>$M281</f>
        <v>C-3-C</v>
      </c>
      <c r="AC281" s="414" t="str">
        <f>$N281</f>
        <v>C-3-D</v>
      </c>
      <c r="AD281" s="516"/>
      <c r="AE281" s="144" t="str">
        <f>$J281</f>
        <v>C-3-S</v>
      </c>
      <c r="AF281" s="145" t="str">
        <f>$K281</f>
        <v>C-3-A</v>
      </c>
      <c r="AG281" s="145" t="str">
        <f>$L281</f>
        <v>C-3-B</v>
      </c>
      <c r="AH281" s="146" t="str">
        <f>$M281</f>
        <v>C-3-C</v>
      </c>
      <c r="AI281" s="364" t="str">
        <f>$N281</f>
        <v>C-3-D</v>
      </c>
      <c r="AJ281" s="365" t="str">
        <f>$J281</f>
        <v>C-3-S</v>
      </c>
      <c r="AK281" s="146" t="str">
        <f>$K281</f>
        <v>C-3-A</v>
      </c>
      <c r="AL281" s="146" t="str">
        <f>$L281</f>
        <v>C-3-B</v>
      </c>
      <c r="AM281" s="146" t="str">
        <f>$M281</f>
        <v>C-3-C</v>
      </c>
      <c r="AN281" s="147" t="str">
        <f>$N281</f>
        <v>C-3-D</v>
      </c>
      <c r="AO281" s="413" t="str">
        <f>$J281</f>
        <v>C-3-S</v>
      </c>
      <c r="AP281" s="143" t="str">
        <f>$K281</f>
        <v>C-3-A</v>
      </c>
      <c r="AQ281" s="143" t="str">
        <f>$L281</f>
        <v>C-3-B</v>
      </c>
      <c r="AR281" s="143" t="str">
        <f>$M281</f>
        <v>C-3-C</v>
      </c>
      <c r="AS281" s="414" t="str">
        <f>$N281</f>
        <v>C-3-D</v>
      </c>
    </row>
    <row r="282" spans="5:45" ht="18" customHeight="1">
      <c r="E282" s="148" t="str">
        <f>IF($E$281="","",$E$281)</f>
        <v>C-3</v>
      </c>
      <c r="F282" s="105">
        <f t="shared" ref="F282:F323" si="172">IF(L282="",0,IF(AND(L281&lt;L282,L282=L283),F281+1,IF(L282&lt;L283,F281+1,F281)))</f>
        <v>0</v>
      </c>
      <c r="G282" s="105" t="str">
        <f t="shared" ref="G282:G323" si="173">IF(AND(F282=0,L282=""),"",IF(AND(F282=0,L282&gt;0),1,IF(F282=0,"",F282)))</f>
        <v/>
      </c>
      <c r="H282" s="105" t="str">
        <f t="shared" ref="H282:H323" si="174">IF($G282="","",IF(F281&lt;F282,$E282&amp;"-"&amp;$G282,""))</f>
        <v/>
      </c>
      <c r="I282" s="149">
        <v>18</v>
      </c>
      <c r="J282" s="151" t="str">
        <f>IF($F282&lt;=1,"",IF($L282="","",$K282+$P282))</f>
        <v/>
      </c>
      <c r="K282" s="150" t="str">
        <f>IF($F282&lt;=1,"",IF($L282="","",$L282+$P282))</f>
        <v/>
      </c>
      <c r="L282" s="150" t="str">
        <f>IF($E282="","",INDEX('3.サラリースケール'!$R$5:$BH$38,MATCH($E282,'3.サラリースケール'!$R$5:$R$38,0),MATCH($I282,'3.サラリースケール'!$R$5:$BH$5,0)))</f>
        <v/>
      </c>
      <c r="M282" s="150" t="str">
        <f>IF($F282&lt;=1,"",IF($L282="","",$L282-$P282))</f>
        <v/>
      </c>
      <c r="N282" s="366" t="str">
        <f>IF($F282&lt;=1,"",IF($L282="","",$M282-$P282))</f>
        <v/>
      </c>
      <c r="O282" s="151" t="str">
        <f>IF($F282&lt;=1,"",IF($L281="",0,$L282-$L281))</f>
        <v/>
      </c>
      <c r="P282" s="368" t="str">
        <f t="shared" ref="P282:P323" si="175">IF($F282&lt;=1,"",IF($L282="","",IF($O282=0,$P281,ROUNDUP($O282/$L$2,-1))))</f>
        <v/>
      </c>
      <c r="Q282" s="152" t="str">
        <f>IF($L282="","",VLOOKUP($E282,'6.モデル年俸表の作成'!$C$7:$F$48,4,0))</f>
        <v/>
      </c>
      <c r="R282" s="159" t="str">
        <f>IF($E282="","",IF($G282="","",VLOOKUP($E282,'5.手当・賞与配分・洗い替え方式'!$C$7:$L$48,8,0)))</f>
        <v/>
      </c>
      <c r="S282" s="153" t="str">
        <f>IF(J282="","",ROUNDUP((J282*$R282),-1))</f>
        <v/>
      </c>
      <c r="T282" s="153" t="str">
        <f>IF(K282="","",ROUNDUP((K282*$R282),-1))</f>
        <v/>
      </c>
      <c r="U282" s="153" t="str">
        <f>IF(L282="","",ROUNDUP((L282*$R282),-1))</f>
        <v/>
      </c>
      <c r="V282" s="153" t="str">
        <f>IF(M282="","",ROUNDUP((M282*$R282),-1))</f>
        <v/>
      </c>
      <c r="W282" s="153" t="str">
        <f>IF(N282="","",ROUNDUP((N282*$R282),-1))</f>
        <v/>
      </c>
      <c r="X282" s="155" t="str">
        <f t="shared" ref="X282:X323" si="176">IF($L282="","",ROUNDDOWN($U282/($L282/$X$4*1.25),0))</f>
        <v/>
      </c>
      <c r="Y282" s="165" t="str">
        <f>IF(J282="","",J282+$Q282+S282)</f>
        <v/>
      </c>
      <c r="Z282" s="154" t="str">
        <f t="shared" ref="Z282:Z323" si="177">IF(K282="","",K282+$Q282+T282)</f>
        <v/>
      </c>
      <c r="AA282" s="154" t="str">
        <f t="shared" ref="AA282:AA323" si="178">IF(L282="","",L282+$Q282+U282)</f>
        <v/>
      </c>
      <c r="AB282" s="154" t="str">
        <f t="shared" ref="AB282:AB323" si="179">IF(M282="","",M282+$Q282+V282)</f>
        <v/>
      </c>
      <c r="AC282" s="166" t="str">
        <f t="shared" ref="AC282:AC288" si="180">IF(N282="","",N282+$Q282+W282)</f>
        <v/>
      </c>
      <c r="AD282" s="152" t="str">
        <f>IF($L282="","",$AA282*12)</f>
        <v/>
      </c>
      <c r="AE282" s="165" t="str">
        <f>IF(J282="","",IF('5.手当・賞与配分・洗い替え方式'!$O$4=1,ROUNDUP((J282+$Q282)*$AH$4,-1),ROUNDUP(J282*$AH$4,-1)))</f>
        <v/>
      </c>
      <c r="AF282" s="154" t="str">
        <f>IF(K282="","",IF('5.手当・賞与配分・洗い替え方式'!$O$4=1,ROUNDUP((K282+$Q282)*$AH$4,-1),ROUNDUP(K282*$AH$4,-1)))</f>
        <v/>
      </c>
      <c r="AG282" s="154" t="str">
        <f>IF(L282="","",IF('5.手当・賞与配分・洗い替え方式'!$O$4=1,ROUNDUP((L282+$Q282)*$AH$4,-1),ROUNDUP(L282*$AH$4,-1)))</f>
        <v/>
      </c>
      <c r="AH282" s="154" t="str">
        <f>IF(M282="","",IF('5.手当・賞与配分・洗い替え方式'!$O$4=1,ROUNDUP((M282+$Q282)*$AH$4,-1),ROUNDUP(M282*$AH$4,-1)))</f>
        <v/>
      </c>
      <c r="AI282" s="166" t="str">
        <f>IF(N282="","",IF('5.手当・賞与配分・洗い替え方式'!$O$4=1,ROUNDUP((N282+$Q282)*$AH$4,-1),ROUNDUP(N282*$AH$4,-1)))</f>
        <v/>
      </c>
      <c r="AJ282" s="165" t="str">
        <f>IF(J282="","",IF('5.手当・賞与配分・洗い替え方式'!$O$4=1,ROUNDUP((J282+$Q282)*$AM$4,-1),ROUNDUP(J282*$AM$4,-1)))</f>
        <v/>
      </c>
      <c r="AK282" s="154" t="str">
        <f>IF(K282="","",IF('5.手当・賞与配分・洗い替え方式'!$O$4=1,ROUNDUP((K282+$Q282)*$AM$4,-1),ROUNDUP(K282*$AM$4,-1)))</f>
        <v/>
      </c>
      <c r="AL282" s="154" t="str">
        <f>IF(L282="","",IF('5.手当・賞与配分・洗い替え方式'!$O$4=1,ROUNDUP((L282+$Q282)*$AM$4,-1),ROUNDUP(L282*$AM$4,-1)))</f>
        <v/>
      </c>
      <c r="AM282" s="154" t="str">
        <f>IF(M282="","",IF('5.手当・賞与配分・洗い替え方式'!$O$4=1,ROUNDUP((M282+$Q282)*$AM$4,-1),ROUNDUP(M282*$AM$4,-1)))</f>
        <v/>
      </c>
      <c r="AN282" s="166" t="str">
        <f>IF(N282="","",IF('5.手当・賞与配分・洗い替え方式'!$O$4=1,ROUNDUP((N282+$Q282)*$AM$4,-1),ROUNDUP(N282*$AM$4,-1)))</f>
        <v/>
      </c>
      <c r="AO282" s="367" t="str">
        <f>IF(J282="","",Y282*12+AE282+AJ282)</f>
        <v/>
      </c>
      <c r="AP282" s="133" t="str">
        <f t="shared" ref="AP282" si="181">IF(K282="","",Z282*12+AF282+AK282)</f>
        <v/>
      </c>
      <c r="AQ282" s="133" t="str">
        <f t="shared" ref="AQ282:AQ323" si="182">IF(L282="","",AA282*12+AG282+AL282)</f>
        <v/>
      </c>
      <c r="AR282" s="133" t="str">
        <f t="shared" ref="AR282:AR323" si="183">IF(M282="","",AB282*12+AH282+AM282)</f>
        <v/>
      </c>
      <c r="AS282" s="155" t="str">
        <f t="shared" ref="AS282:AS323" si="184">IF(N282="","",AC282*12+AI282+AN282)</f>
        <v/>
      </c>
    </row>
    <row r="283" spans="5:45" ht="18" customHeight="1">
      <c r="E283" s="148" t="str">
        <f t="shared" ref="E283:E323" si="185">IF($E$281="","",$E$281)</f>
        <v>C-3</v>
      </c>
      <c r="F283" s="105">
        <f t="shared" si="172"/>
        <v>0</v>
      </c>
      <c r="G283" s="105" t="str">
        <f t="shared" si="173"/>
        <v/>
      </c>
      <c r="H283" s="105" t="str">
        <f t="shared" si="174"/>
        <v/>
      </c>
      <c r="I283" s="149">
        <v>19</v>
      </c>
      <c r="J283" s="157" t="str">
        <f t="shared" ref="J283:J323" si="186">IF($F283&lt;=1,"",IF($L283="","",$K283+$P283))</f>
        <v/>
      </c>
      <c r="K283" s="131" t="str">
        <f t="shared" ref="K283:K323" si="187">IF($F283&lt;=1,"",IF($L283="","",$L283+$P283))</f>
        <v/>
      </c>
      <c r="L283" s="150" t="str">
        <f>IF($E283="","",INDEX('3.サラリースケール'!$R$5:$BH$38,MATCH($E283,'3.サラリースケール'!$R$5:$R$38,0),MATCH($I283,'3.サラリースケール'!$R$5:$BH$5,0)))</f>
        <v/>
      </c>
      <c r="M283" s="131" t="str">
        <f t="shared" ref="M283:M323" si="188">IF($F283&lt;=1,"",IF($L283="","",$L283-$P283))</f>
        <v/>
      </c>
      <c r="N283" s="368" t="str">
        <f t="shared" ref="N283:N323" si="189">IF($F283&lt;=1,"",IF($L283="","",$M283-$P283))</f>
        <v/>
      </c>
      <c r="O283" s="157" t="str">
        <f t="shared" ref="O283:O323" si="190">IF($F283&lt;=1,"",IF($L282="",0,$L283-$L282))</f>
        <v/>
      </c>
      <c r="P283" s="368" t="str">
        <f t="shared" si="175"/>
        <v/>
      </c>
      <c r="Q283" s="158" t="str">
        <f>IF($L283="","",VLOOKUP($E283,'6.モデル年俸表の作成'!$C$7:$F$48,4,0))</f>
        <v/>
      </c>
      <c r="R283" s="159" t="str">
        <f>IF($E283="","",IF($G283="","",VLOOKUP($E283,'5.手当・賞与配分・洗い替え方式'!$C$7:$L$48,8,0)))</f>
        <v/>
      </c>
      <c r="S283" s="160" t="str">
        <f t="shared" ref="S283:S323" si="191">IF(J283="","",ROUNDUP((J283*$R283),-1))</f>
        <v/>
      </c>
      <c r="T283" s="160" t="str">
        <f t="shared" ref="T283:T323" si="192">IF(K283="","",ROUNDUP((K283*$R283),-1))</f>
        <v/>
      </c>
      <c r="U283" s="160" t="str">
        <f t="shared" ref="U283:U287" si="193">IF(L283="","",ROUNDUP((L283*$R283),-1))</f>
        <v/>
      </c>
      <c r="V283" s="160" t="str">
        <f t="shared" ref="V283:V323" si="194">IF(M283="","",ROUNDUP((M283*$R283),-1))</f>
        <v/>
      </c>
      <c r="W283" s="160" t="str">
        <f t="shared" ref="W283:W323" si="195">IF(N283="","",ROUNDUP((N283*$R283),-1))</f>
        <v/>
      </c>
      <c r="X283" s="164" t="str">
        <f t="shared" si="176"/>
        <v/>
      </c>
      <c r="Y283" s="162" t="str">
        <f t="shared" ref="Y283:Y285" si="196">IF(J283="","",J283+$Q283+S283)</f>
        <v/>
      </c>
      <c r="Z283" s="161" t="str">
        <f t="shared" si="177"/>
        <v/>
      </c>
      <c r="AA283" s="161" t="str">
        <f t="shared" si="178"/>
        <v/>
      </c>
      <c r="AB283" s="161" t="str">
        <f t="shared" si="179"/>
        <v/>
      </c>
      <c r="AC283" s="163" t="str">
        <f t="shared" si="180"/>
        <v/>
      </c>
      <c r="AD283" s="158" t="str">
        <f t="shared" ref="AD283:AD323" si="197">IF(L283="","",AA283*12)</f>
        <v/>
      </c>
      <c r="AE283" s="165" t="str">
        <f>IF(J283="","",IF('5.手当・賞与配分・洗い替え方式'!$O$4=1,ROUNDUP((J283+$Q283)*$AH$4,-1),ROUNDUP(J283*$AH$4,-1)))</f>
        <v/>
      </c>
      <c r="AF283" s="154" t="str">
        <f>IF(K283="","",IF('5.手当・賞与配分・洗い替え方式'!$O$4=1,ROUNDUP((K283+$Q283)*$AH$4,-1),ROUNDUP(K283*$AH$4,-1)))</f>
        <v/>
      </c>
      <c r="AG283" s="154" t="str">
        <f>IF(L283="","",IF('5.手当・賞与配分・洗い替え方式'!$O$4=1,ROUNDUP((L283+$Q283)*$AH$4,-1),ROUNDUP(L283*$AH$4,-1)))</f>
        <v/>
      </c>
      <c r="AH283" s="154" t="str">
        <f>IF(M283="","",IF('5.手当・賞与配分・洗い替え方式'!$O$4=1,ROUNDUP((M283+$Q283)*$AH$4,-1),ROUNDUP(M283*$AH$4,-1)))</f>
        <v/>
      </c>
      <c r="AI283" s="166" t="str">
        <f>IF(N283="","",IF('5.手当・賞与配分・洗い替え方式'!$O$4=1,ROUNDUP((N283+$Q283)*$AH$4,-1),ROUNDUP(N283*$AH$4,-1)))</f>
        <v/>
      </c>
      <c r="AJ283" s="165" t="str">
        <f>IF(J283="","",IF('5.手当・賞与配分・洗い替え方式'!$O$4=1,ROUNDUP((J283+$Q283)*$AM$4,-1),ROUNDUP(J283*$AM$4,-1)))</f>
        <v/>
      </c>
      <c r="AK283" s="154" t="str">
        <f>IF(K283="","",IF('5.手当・賞与配分・洗い替え方式'!$O$4=1,ROUNDUP((K283+$Q283)*$AM$4,-1),ROUNDUP(K283*$AM$4,-1)))</f>
        <v/>
      </c>
      <c r="AL283" s="154" t="str">
        <f>IF(L283="","",IF('5.手当・賞与配分・洗い替え方式'!$O$4=1,ROUNDUP((L283+$Q283)*$AM$4,-1),ROUNDUP(L283*$AM$4,-1)))</f>
        <v/>
      </c>
      <c r="AM283" s="154" t="str">
        <f>IF(M283="","",IF('5.手当・賞与配分・洗い替え方式'!$O$4=1,ROUNDUP((M283+$Q283)*$AM$4,-1),ROUNDUP(M283*$AM$4,-1)))</f>
        <v/>
      </c>
      <c r="AN283" s="166" t="str">
        <f>IF(N283="","",IF('5.手当・賞与配分・洗い替え方式'!$O$4=1,ROUNDUP((N283+$Q283)*$AM$4,-1),ROUNDUP(N283*$AM$4,-1)))</f>
        <v/>
      </c>
      <c r="AO283" s="369" t="str">
        <f>IF(J283="","",Y283*12+AE283+AJ283)</f>
        <v/>
      </c>
      <c r="AP283" s="77" t="str">
        <f>IF(K283="","",Z283*12+AF283+AK283)</f>
        <v/>
      </c>
      <c r="AQ283" s="77" t="str">
        <f t="shared" si="182"/>
        <v/>
      </c>
      <c r="AR283" s="77" t="str">
        <f t="shared" si="183"/>
        <v/>
      </c>
      <c r="AS283" s="164" t="str">
        <f t="shared" si="184"/>
        <v/>
      </c>
    </row>
    <row r="284" spans="5:45" ht="18" customHeight="1">
      <c r="E284" s="148" t="str">
        <f t="shared" si="185"/>
        <v>C-3</v>
      </c>
      <c r="F284" s="105">
        <f t="shared" si="172"/>
        <v>0</v>
      </c>
      <c r="G284" s="105" t="str">
        <f t="shared" si="173"/>
        <v/>
      </c>
      <c r="H284" s="105" t="str">
        <f t="shared" si="174"/>
        <v/>
      </c>
      <c r="I284" s="149">
        <v>20</v>
      </c>
      <c r="J284" s="157" t="str">
        <f t="shared" si="186"/>
        <v/>
      </c>
      <c r="K284" s="131" t="str">
        <f t="shared" si="187"/>
        <v/>
      </c>
      <c r="L284" s="131" t="str">
        <f>IF($E284="","",INDEX('3.サラリースケール'!$R$5:$BH$38,MATCH($E284,'3.サラリースケール'!$R$5:$R$38,0),MATCH($I284,'3.サラリースケール'!$R$5:$BH$5,0)))</f>
        <v/>
      </c>
      <c r="M284" s="131" t="str">
        <f t="shared" si="188"/>
        <v/>
      </c>
      <c r="N284" s="368" t="str">
        <f t="shared" si="189"/>
        <v/>
      </c>
      <c r="O284" s="157" t="str">
        <f t="shared" si="190"/>
        <v/>
      </c>
      <c r="P284" s="368" t="str">
        <f t="shared" si="175"/>
        <v/>
      </c>
      <c r="Q284" s="158" t="str">
        <f>IF($L284="","",VLOOKUP($E284,'6.モデル年俸表の作成'!$C$7:$F$48,4,0))</f>
        <v/>
      </c>
      <c r="R284" s="159" t="str">
        <f>IF($E284="","",IF($G284="","",VLOOKUP($E284,'5.手当・賞与配分・洗い替え方式'!$C$7:$L$48,8,0)))</f>
        <v/>
      </c>
      <c r="S284" s="160" t="str">
        <f t="shared" si="191"/>
        <v/>
      </c>
      <c r="T284" s="160" t="str">
        <f t="shared" si="192"/>
        <v/>
      </c>
      <c r="U284" s="160" t="str">
        <f t="shared" si="193"/>
        <v/>
      </c>
      <c r="V284" s="160" t="str">
        <f t="shared" si="194"/>
        <v/>
      </c>
      <c r="W284" s="160" t="str">
        <f t="shared" si="195"/>
        <v/>
      </c>
      <c r="X284" s="164" t="str">
        <f t="shared" si="176"/>
        <v/>
      </c>
      <c r="Y284" s="162" t="str">
        <f t="shared" si="196"/>
        <v/>
      </c>
      <c r="Z284" s="161" t="str">
        <f t="shared" si="177"/>
        <v/>
      </c>
      <c r="AA284" s="161" t="str">
        <f t="shared" si="178"/>
        <v/>
      </c>
      <c r="AB284" s="161" t="str">
        <f t="shared" si="179"/>
        <v/>
      </c>
      <c r="AC284" s="163" t="str">
        <f t="shared" si="180"/>
        <v/>
      </c>
      <c r="AD284" s="158" t="str">
        <f t="shared" si="197"/>
        <v/>
      </c>
      <c r="AE284" s="165" t="str">
        <f>IF(J284="","",IF('5.手当・賞与配分・洗い替え方式'!$O$4=1,ROUNDUP((J284+$Q284)*$AH$4,-1),ROUNDUP(J284*$AH$4,-1)))</f>
        <v/>
      </c>
      <c r="AF284" s="154" t="str">
        <f>IF(K284="","",IF('5.手当・賞与配分・洗い替え方式'!$O$4=1,ROUNDUP((K284+$Q284)*$AH$4,-1),ROUNDUP(K284*$AH$4,-1)))</f>
        <v/>
      </c>
      <c r="AG284" s="154" t="str">
        <f>IF(L284="","",IF('5.手当・賞与配分・洗い替え方式'!$O$4=1,ROUNDUP((L284+$Q284)*$AH$4,-1),ROUNDUP(L284*$AH$4,-1)))</f>
        <v/>
      </c>
      <c r="AH284" s="154" t="str">
        <f>IF(M284="","",IF('5.手当・賞与配分・洗い替え方式'!$O$4=1,ROUNDUP((M284+$Q284)*$AH$4,-1),ROUNDUP(M284*$AH$4,-1)))</f>
        <v/>
      </c>
      <c r="AI284" s="166" t="str">
        <f>IF(N284="","",IF('5.手当・賞与配分・洗い替え方式'!$O$4=1,ROUNDUP((N284+$Q284)*$AH$4,-1),ROUNDUP(N284*$AH$4,-1)))</f>
        <v/>
      </c>
      <c r="AJ284" s="165" t="str">
        <f>IF(J284="","",IF('5.手当・賞与配分・洗い替え方式'!$O$4=1,ROUNDUP((J284+$Q284)*$AM$4,-1),ROUNDUP(J284*$AM$4,-1)))</f>
        <v/>
      </c>
      <c r="AK284" s="154" t="str">
        <f>IF(K284="","",IF('5.手当・賞与配分・洗い替え方式'!$O$4=1,ROUNDUP((K284+$Q284)*$AM$4,-1),ROUNDUP(K284*$AM$4,-1)))</f>
        <v/>
      </c>
      <c r="AL284" s="154" t="str">
        <f>IF(L284="","",IF('5.手当・賞与配分・洗い替え方式'!$O$4=1,ROUNDUP((L284+$Q284)*$AM$4,-1),ROUNDUP(L284*$AM$4,-1)))</f>
        <v/>
      </c>
      <c r="AM284" s="154" t="str">
        <f>IF(M284="","",IF('5.手当・賞与配分・洗い替え方式'!$O$4=1,ROUNDUP((M284+$Q284)*$AM$4,-1),ROUNDUP(M284*$AM$4,-1)))</f>
        <v/>
      </c>
      <c r="AN284" s="166" t="str">
        <f>IF(N284="","",IF('5.手当・賞与配分・洗い替え方式'!$O$4=1,ROUNDUP((N284+$Q284)*$AM$4,-1),ROUNDUP(N284*$AM$4,-1)))</f>
        <v/>
      </c>
      <c r="AO284" s="369" t="str">
        <f t="shared" ref="AO284:AO323" si="198">IF(J284="","",Y284*12+AE284+AJ284)</f>
        <v/>
      </c>
      <c r="AP284" s="77" t="str">
        <f t="shared" ref="AP284:AP323" si="199">IF(K284="","",Z284*12+AF284+AK284)</f>
        <v/>
      </c>
      <c r="AQ284" s="77" t="str">
        <f t="shared" si="182"/>
        <v/>
      </c>
      <c r="AR284" s="77" t="str">
        <f t="shared" si="183"/>
        <v/>
      </c>
      <c r="AS284" s="164" t="str">
        <f t="shared" si="184"/>
        <v/>
      </c>
    </row>
    <row r="285" spans="5:45" ht="18" customHeight="1">
      <c r="E285" s="148" t="str">
        <f t="shared" si="185"/>
        <v>C-3</v>
      </c>
      <c r="F285" s="105">
        <f t="shared" si="172"/>
        <v>0</v>
      </c>
      <c r="G285" s="105" t="str">
        <f t="shared" si="173"/>
        <v/>
      </c>
      <c r="H285" s="105" t="str">
        <f t="shared" si="174"/>
        <v/>
      </c>
      <c r="I285" s="149">
        <v>21</v>
      </c>
      <c r="J285" s="157" t="str">
        <f t="shared" si="186"/>
        <v/>
      </c>
      <c r="K285" s="131" t="str">
        <f t="shared" si="187"/>
        <v/>
      </c>
      <c r="L285" s="131" t="str">
        <f>IF($E285="","",INDEX('3.サラリースケール'!$R$5:$BH$38,MATCH($E285,'3.サラリースケール'!$R$5:$R$38,0),MATCH($I285,'3.サラリースケール'!$R$5:$BH$5,0)))</f>
        <v/>
      </c>
      <c r="M285" s="131" t="str">
        <f t="shared" si="188"/>
        <v/>
      </c>
      <c r="N285" s="368" t="str">
        <f t="shared" si="189"/>
        <v/>
      </c>
      <c r="O285" s="157" t="str">
        <f t="shared" si="190"/>
        <v/>
      </c>
      <c r="P285" s="368" t="str">
        <f t="shared" si="175"/>
        <v/>
      </c>
      <c r="Q285" s="158" t="str">
        <f>IF($L285="","",VLOOKUP($E285,'6.モデル年俸表の作成'!$C$7:$F$48,4,0))</f>
        <v/>
      </c>
      <c r="R285" s="159" t="str">
        <f>IF($E285="","",IF($G285="","",VLOOKUP($E285,'5.手当・賞与配分・洗い替え方式'!$C$7:$L$48,8,0)))</f>
        <v/>
      </c>
      <c r="S285" s="160" t="str">
        <f t="shared" si="191"/>
        <v/>
      </c>
      <c r="T285" s="160" t="str">
        <f t="shared" si="192"/>
        <v/>
      </c>
      <c r="U285" s="160" t="str">
        <f t="shared" si="193"/>
        <v/>
      </c>
      <c r="V285" s="160" t="str">
        <f t="shared" si="194"/>
        <v/>
      </c>
      <c r="W285" s="160" t="str">
        <f t="shared" si="195"/>
        <v/>
      </c>
      <c r="X285" s="164" t="str">
        <f t="shared" si="176"/>
        <v/>
      </c>
      <c r="Y285" s="162" t="str">
        <f t="shared" si="196"/>
        <v/>
      </c>
      <c r="Z285" s="161" t="str">
        <f t="shared" si="177"/>
        <v/>
      </c>
      <c r="AA285" s="161" t="str">
        <f t="shared" si="178"/>
        <v/>
      </c>
      <c r="AB285" s="161" t="str">
        <f t="shared" si="179"/>
        <v/>
      </c>
      <c r="AC285" s="163" t="str">
        <f t="shared" si="180"/>
        <v/>
      </c>
      <c r="AD285" s="158" t="str">
        <f t="shared" si="197"/>
        <v/>
      </c>
      <c r="AE285" s="165" t="str">
        <f>IF(J285="","",IF('5.手当・賞与配分・洗い替え方式'!$O$4=1,ROUNDUP((J285+$Q285)*$AH$4,-1),ROUNDUP(J285*$AH$4,-1)))</f>
        <v/>
      </c>
      <c r="AF285" s="154" t="str">
        <f>IF(K285="","",IF('5.手当・賞与配分・洗い替え方式'!$O$4=1,ROUNDUP((K285+$Q285)*$AH$4,-1),ROUNDUP(K285*$AH$4,-1)))</f>
        <v/>
      </c>
      <c r="AG285" s="154" t="str">
        <f>IF(L285="","",IF('5.手当・賞与配分・洗い替え方式'!$O$4=1,ROUNDUP((L285+$Q285)*$AH$4,-1),ROUNDUP(L285*$AH$4,-1)))</f>
        <v/>
      </c>
      <c r="AH285" s="154" t="str">
        <f>IF(M285="","",IF('5.手当・賞与配分・洗い替え方式'!$O$4=1,ROUNDUP((M285+$Q285)*$AH$4,-1),ROUNDUP(M285*$AH$4,-1)))</f>
        <v/>
      </c>
      <c r="AI285" s="166" t="str">
        <f>IF(N285="","",IF('5.手当・賞与配分・洗い替え方式'!$O$4=1,ROUNDUP((N285+$Q285)*$AH$4,-1),ROUNDUP(N285*$AH$4,-1)))</f>
        <v/>
      </c>
      <c r="AJ285" s="165" t="str">
        <f>IF(J285="","",IF('5.手当・賞与配分・洗い替え方式'!$O$4=1,ROUNDUP((J285+$Q285)*$AM$4,-1),ROUNDUP(J285*$AM$4,-1)))</f>
        <v/>
      </c>
      <c r="AK285" s="154" t="str">
        <f>IF(K285="","",IF('5.手当・賞与配分・洗い替え方式'!$O$4=1,ROUNDUP((K285+$Q285)*$AM$4,-1),ROUNDUP(K285*$AM$4,-1)))</f>
        <v/>
      </c>
      <c r="AL285" s="154" t="str">
        <f>IF(L285="","",IF('5.手当・賞与配分・洗い替え方式'!$O$4=1,ROUNDUP((L285+$Q285)*$AM$4,-1),ROUNDUP(L285*$AM$4,-1)))</f>
        <v/>
      </c>
      <c r="AM285" s="154" t="str">
        <f>IF(M285="","",IF('5.手当・賞与配分・洗い替え方式'!$O$4=1,ROUNDUP((M285+$Q285)*$AM$4,-1),ROUNDUP(M285*$AM$4,-1)))</f>
        <v/>
      </c>
      <c r="AN285" s="166" t="str">
        <f>IF(N285="","",IF('5.手当・賞与配分・洗い替え方式'!$O$4=1,ROUNDUP((N285+$Q285)*$AM$4,-1),ROUNDUP(N285*$AM$4,-1)))</f>
        <v/>
      </c>
      <c r="AO285" s="369" t="str">
        <f t="shared" si="198"/>
        <v/>
      </c>
      <c r="AP285" s="77" t="str">
        <f t="shared" si="199"/>
        <v/>
      </c>
      <c r="AQ285" s="77" t="str">
        <f t="shared" si="182"/>
        <v/>
      </c>
      <c r="AR285" s="77" t="str">
        <f t="shared" si="183"/>
        <v/>
      </c>
      <c r="AS285" s="164" t="str">
        <f t="shared" si="184"/>
        <v/>
      </c>
    </row>
    <row r="286" spans="5:45" ht="18" customHeight="1">
      <c r="E286" s="148" t="str">
        <f t="shared" si="185"/>
        <v>C-3</v>
      </c>
      <c r="F286" s="105">
        <f t="shared" si="172"/>
        <v>0</v>
      </c>
      <c r="G286" s="105" t="str">
        <f t="shared" si="173"/>
        <v/>
      </c>
      <c r="H286" s="105" t="str">
        <f t="shared" si="174"/>
        <v/>
      </c>
      <c r="I286" s="149">
        <v>22</v>
      </c>
      <c r="J286" s="157" t="str">
        <f t="shared" si="186"/>
        <v/>
      </c>
      <c r="K286" s="131" t="str">
        <f t="shared" si="187"/>
        <v/>
      </c>
      <c r="L286" s="131" t="str">
        <f>IF($E286="","",INDEX('3.サラリースケール'!$R$5:$BH$38,MATCH($E286,'3.サラリースケール'!$R$5:$R$38,0),MATCH($I286,'3.サラリースケール'!$R$5:$BH$5,0)))</f>
        <v/>
      </c>
      <c r="M286" s="131" t="str">
        <f t="shared" si="188"/>
        <v/>
      </c>
      <c r="N286" s="368" t="str">
        <f t="shared" si="189"/>
        <v/>
      </c>
      <c r="O286" s="157" t="str">
        <f t="shared" si="190"/>
        <v/>
      </c>
      <c r="P286" s="368" t="str">
        <f t="shared" si="175"/>
        <v/>
      </c>
      <c r="Q286" s="158" t="str">
        <f>IF($L286="","",VLOOKUP($E286,'6.モデル年俸表の作成'!$C$7:$F$48,4,0))</f>
        <v/>
      </c>
      <c r="R286" s="159" t="str">
        <f>IF($E286="","",IF($G286="","",VLOOKUP($E286,'5.手当・賞与配分・洗い替え方式'!$C$7:$L$48,8,0)))</f>
        <v/>
      </c>
      <c r="S286" s="160" t="str">
        <f t="shared" si="191"/>
        <v/>
      </c>
      <c r="T286" s="160" t="str">
        <f t="shared" si="192"/>
        <v/>
      </c>
      <c r="U286" s="160" t="str">
        <f t="shared" si="193"/>
        <v/>
      </c>
      <c r="V286" s="160" t="str">
        <f t="shared" si="194"/>
        <v/>
      </c>
      <c r="W286" s="160" t="str">
        <f t="shared" si="195"/>
        <v/>
      </c>
      <c r="X286" s="164" t="str">
        <f t="shared" si="176"/>
        <v/>
      </c>
      <c r="Y286" s="162" t="str">
        <f>IF(J286="","",J286+$Q286+S286)</f>
        <v/>
      </c>
      <c r="Z286" s="161" t="str">
        <f t="shared" si="177"/>
        <v/>
      </c>
      <c r="AA286" s="161" t="str">
        <f t="shared" si="178"/>
        <v/>
      </c>
      <c r="AB286" s="161" t="str">
        <f t="shared" si="179"/>
        <v/>
      </c>
      <c r="AC286" s="163" t="str">
        <f t="shared" si="180"/>
        <v/>
      </c>
      <c r="AD286" s="158" t="str">
        <f t="shared" si="197"/>
        <v/>
      </c>
      <c r="AE286" s="165" t="str">
        <f>IF(J286="","",IF('5.手当・賞与配分・洗い替え方式'!$O$4=1,ROUNDUP((J286+$Q286)*$AH$4,-1),ROUNDUP(J286*$AH$4,-1)))</f>
        <v/>
      </c>
      <c r="AF286" s="154" t="str">
        <f>IF(K286="","",IF('5.手当・賞与配分・洗い替え方式'!$O$4=1,ROUNDUP((K286+$Q286)*$AH$4,-1),ROUNDUP(K286*$AH$4,-1)))</f>
        <v/>
      </c>
      <c r="AG286" s="154" t="str">
        <f>IF(L286="","",IF('5.手当・賞与配分・洗い替え方式'!$O$4=1,ROUNDUP((L286+$Q286)*$AH$4,-1),ROUNDUP(L286*$AH$4,-1)))</f>
        <v/>
      </c>
      <c r="AH286" s="154" t="str">
        <f>IF(M286="","",IF('5.手当・賞与配分・洗い替え方式'!$O$4=1,ROUNDUP((M286+$Q286)*$AH$4,-1),ROUNDUP(M286*$AH$4,-1)))</f>
        <v/>
      </c>
      <c r="AI286" s="166" t="str">
        <f>IF(N286="","",IF('5.手当・賞与配分・洗い替え方式'!$O$4=1,ROUNDUP((N286+$Q286)*$AH$4,-1),ROUNDUP(N286*$AH$4,-1)))</f>
        <v/>
      </c>
      <c r="AJ286" s="165" t="str">
        <f>IF(J286="","",IF('5.手当・賞与配分・洗い替え方式'!$O$4=1,ROUNDUP((J286+$Q286)*$AM$4,-1),ROUNDUP(J286*$AM$4,-1)))</f>
        <v/>
      </c>
      <c r="AK286" s="154" t="str">
        <f>IF(K286="","",IF('5.手当・賞与配分・洗い替え方式'!$O$4=1,ROUNDUP((K286+$Q286)*$AM$4,-1),ROUNDUP(K286*$AM$4,-1)))</f>
        <v/>
      </c>
      <c r="AL286" s="154" t="str">
        <f>IF(L286="","",IF('5.手当・賞与配分・洗い替え方式'!$O$4=1,ROUNDUP((L286+$Q286)*$AM$4,-1),ROUNDUP(L286*$AM$4,-1)))</f>
        <v/>
      </c>
      <c r="AM286" s="154" t="str">
        <f>IF(M286="","",IF('5.手当・賞与配分・洗い替え方式'!$O$4=1,ROUNDUP((M286+$Q286)*$AM$4,-1),ROUNDUP(M286*$AM$4,-1)))</f>
        <v/>
      </c>
      <c r="AN286" s="166" t="str">
        <f>IF(N286="","",IF('5.手当・賞与配分・洗い替え方式'!$O$4=1,ROUNDUP((N286+$Q286)*$AM$4,-1),ROUNDUP(N286*$AM$4,-1)))</f>
        <v/>
      </c>
      <c r="AO286" s="369" t="str">
        <f t="shared" si="198"/>
        <v/>
      </c>
      <c r="AP286" s="77" t="str">
        <f t="shared" si="199"/>
        <v/>
      </c>
      <c r="AQ286" s="77" t="str">
        <f t="shared" si="182"/>
        <v/>
      </c>
      <c r="AR286" s="77" t="str">
        <f t="shared" si="183"/>
        <v/>
      </c>
      <c r="AS286" s="164" t="str">
        <f t="shared" si="184"/>
        <v/>
      </c>
    </row>
    <row r="287" spans="5:45" ht="18" customHeight="1">
      <c r="E287" s="148" t="str">
        <f t="shared" si="185"/>
        <v>C-3</v>
      </c>
      <c r="F287" s="105">
        <f t="shared" si="172"/>
        <v>0</v>
      </c>
      <c r="G287" s="105" t="str">
        <f t="shared" si="173"/>
        <v/>
      </c>
      <c r="H287" s="105" t="str">
        <f t="shared" si="174"/>
        <v/>
      </c>
      <c r="I287" s="149">
        <v>23</v>
      </c>
      <c r="J287" s="157" t="str">
        <f t="shared" si="186"/>
        <v/>
      </c>
      <c r="K287" s="131" t="str">
        <f t="shared" si="187"/>
        <v/>
      </c>
      <c r="L287" s="131" t="str">
        <f>IF($E287="","",INDEX('3.サラリースケール'!$R$5:$BH$38,MATCH($E287,'3.サラリースケール'!$R$5:$R$38,0),MATCH($I287,'3.サラリースケール'!$R$5:$BH$5,0)))</f>
        <v/>
      </c>
      <c r="M287" s="131" t="str">
        <f t="shared" si="188"/>
        <v/>
      </c>
      <c r="N287" s="368" t="str">
        <f t="shared" si="189"/>
        <v/>
      </c>
      <c r="O287" s="157" t="str">
        <f t="shared" si="190"/>
        <v/>
      </c>
      <c r="P287" s="368" t="str">
        <f t="shared" si="175"/>
        <v/>
      </c>
      <c r="Q287" s="158" t="str">
        <f>IF($L287="","",VLOOKUP($E287,'6.モデル年俸表の作成'!$C$7:$F$48,4,0))</f>
        <v/>
      </c>
      <c r="R287" s="159" t="str">
        <f>IF($E287="","",IF($G287="","",VLOOKUP($E287,'5.手当・賞与配分・洗い替え方式'!$C$7:$L$48,8,0)))</f>
        <v/>
      </c>
      <c r="S287" s="160" t="str">
        <f t="shared" si="191"/>
        <v/>
      </c>
      <c r="T287" s="160" t="str">
        <f t="shared" si="192"/>
        <v/>
      </c>
      <c r="U287" s="160" t="str">
        <f t="shared" si="193"/>
        <v/>
      </c>
      <c r="V287" s="160" t="str">
        <f t="shared" si="194"/>
        <v/>
      </c>
      <c r="W287" s="160" t="str">
        <f t="shared" si="195"/>
        <v/>
      </c>
      <c r="X287" s="164" t="str">
        <f t="shared" si="176"/>
        <v/>
      </c>
      <c r="Y287" s="162" t="str">
        <f t="shared" ref="Y287:Y323" si="200">IF(J287="","",J287+$Q287+S287)</f>
        <v/>
      </c>
      <c r="Z287" s="161" t="str">
        <f t="shared" si="177"/>
        <v/>
      </c>
      <c r="AA287" s="161" t="str">
        <f t="shared" si="178"/>
        <v/>
      </c>
      <c r="AB287" s="161" t="str">
        <f t="shared" si="179"/>
        <v/>
      </c>
      <c r="AC287" s="163" t="str">
        <f t="shared" si="180"/>
        <v/>
      </c>
      <c r="AD287" s="158" t="str">
        <f t="shared" si="197"/>
        <v/>
      </c>
      <c r="AE287" s="165" t="str">
        <f>IF(J287="","",IF('5.手当・賞与配分・洗い替え方式'!$O$4=1,ROUNDUP((J287+$Q287)*$AH$4,-1),ROUNDUP(J287*$AH$4,-1)))</f>
        <v/>
      </c>
      <c r="AF287" s="154" t="str">
        <f>IF(K287="","",IF('5.手当・賞与配分・洗い替え方式'!$O$4=1,ROUNDUP((K287+$Q287)*$AH$4,-1),ROUNDUP(K287*$AH$4,-1)))</f>
        <v/>
      </c>
      <c r="AG287" s="154" t="str">
        <f>IF(L287="","",IF('5.手当・賞与配分・洗い替え方式'!$O$4=1,ROUNDUP((L287+$Q287)*$AH$4,-1),ROUNDUP(L287*$AH$4,-1)))</f>
        <v/>
      </c>
      <c r="AH287" s="154" t="str">
        <f>IF(M287="","",IF('5.手当・賞与配分・洗い替え方式'!$O$4=1,ROUNDUP((M287+$Q287)*$AH$4,-1),ROUNDUP(M287*$AH$4,-1)))</f>
        <v/>
      </c>
      <c r="AI287" s="166" t="str">
        <f>IF(N287="","",IF('5.手当・賞与配分・洗い替え方式'!$O$4=1,ROUNDUP((N287+$Q287)*$AH$4,-1),ROUNDUP(N287*$AH$4,-1)))</f>
        <v/>
      </c>
      <c r="AJ287" s="165" t="str">
        <f>IF(J287="","",IF('5.手当・賞与配分・洗い替え方式'!$O$4=1,ROUNDUP((J287+$Q287)*$AM$4,-1),ROUNDUP(J287*$AM$4,-1)))</f>
        <v/>
      </c>
      <c r="AK287" s="154" t="str">
        <f>IF(K287="","",IF('5.手当・賞与配分・洗い替え方式'!$O$4=1,ROUNDUP((K287+$Q287)*$AM$4,-1),ROUNDUP(K287*$AM$4,-1)))</f>
        <v/>
      </c>
      <c r="AL287" s="154" t="str">
        <f>IF(L287="","",IF('5.手当・賞与配分・洗い替え方式'!$O$4=1,ROUNDUP((L287+$Q287)*$AM$4,-1),ROUNDUP(L287*$AM$4,-1)))</f>
        <v/>
      </c>
      <c r="AM287" s="154" t="str">
        <f>IF(M287="","",IF('5.手当・賞与配分・洗い替え方式'!$O$4=1,ROUNDUP((M287+$Q287)*$AM$4,-1),ROUNDUP(M287*$AM$4,-1)))</f>
        <v/>
      </c>
      <c r="AN287" s="166" t="str">
        <f>IF(N287="","",IF('5.手当・賞与配分・洗い替え方式'!$O$4=1,ROUNDUP((N287+$Q287)*$AM$4,-1),ROUNDUP(N287*$AM$4,-1)))</f>
        <v/>
      </c>
      <c r="AO287" s="369" t="str">
        <f t="shared" si="198"/>
        <v/>
      </c>
      <c r="AP287" s="77" t="str">
        <f t="shared" si="199"/>
        <v/>
      </c>
      <c r="AQ287" s="77" t="str">
        <f t="shared" si="182"/>
        <v/>
      </c>
      <c r="AR287" s="77" t="str">
        <f t="shared" si="183"/>
        <v/>
      </c>
      <c r="AS287" s="164" t="str">
        <f t="shared" si="184"/>
        <v/>
      </c>
    </row>
    <row r="288" spans="5:45" ht="18" customHeight="1">
      <c r="E288" s="148" t="str">
        <f t="shared" si="185"/>
        <v>C-3</v>
      </c>
      <c r="F288" s="105">
        <f t="shared" si="172"/>
        <v>1</v>
      </c>
      <c r="G288" s="105">
        <f t="shared" si="173"/>
        <v>1</v>
      </c>
      <c r="H288" s="105" t="str">
        <f t="shared" si="174"/>
        <v>C-3-1</v>
      </c>
      <c r="I288" s="149">
        <v>24</v>
      </c>
      <c r="J288" s="157" t="str">
        <f t="shared" si="186"/>
        <v/>
      </c>
      <c r="K288" s="131" t="str">
        <f t="shared" si="187"/>
        <v/>
      </c>
      <c r="L288" s="131">
        <f>IF($E288="","",INDEX('3.サラリースケール'!$R$5:$BH$38,MATCH($E288,'3.サラリースケール'!$R$5:$R$38,0),MATCH($I288,'3.サラリースケール'!$R$5:$BH$5,0)))</f>
        <v>249900</v>
      </c>
      <c r="M288" s="131" t="str">
        <f t="shared" si="188"/>
        <v/>
      </c>
      <c r="N288" s="368" t="str">
        <f t="shared" si="189"/>
        <v/>
      </c>
      <c r="O288" s="157" t="str">
        <f t="shared" si="190"/>
        <v/>
      </c>
      <c r="P288" s="368" t="str">
        <f t="shared" si="175"/>
        <v/>
      </c>
      <c r="Q288" s="158">
        <f>IF($L288="","",VLOOKUP($E288,'6.モデル年俸表の作成'!$C$7:$F$48,4,0))</f>
        <v>0</v>
      </c>
      <c r="R288" s="159">
        <f>IF($E288="","",IF($G288="","",VLOOKUP($E288,'5.手当・賞与配分・洗い替え方式'!$C$7:$L$48,8,0)))</f>
        <v>0.1</v>
      </c>
      <c r="S288" s="160" t="str">
        <f t="shared" si="191"/>
        <v/>
      </c>
      <c r="T288" s="160" t="str">
        <f t="shared" si="192"/>
        <v/>
      </c>
      <c r="U288" s="160">
        <f>IF(L288="","",ROUNDUP((L288*$R288),-1))</f>
        <v>24990</v>
      </c>
      <c r="V288" s="160" t="str">
        <f t="shared" si="194"/>
        <v/>
      </c>
      <c r="W288" s="160" t="str">
        <f t="shared" si="195"/>
        <v/>
      </c>
      <c r="X288" s="164">
        <f t="shared" si="176"/>
        <v>13</v>
      </c>
      <c r="Y288" s="162" t="str">
        <f t="shared" si="200"/>
        <v/>
      </c>
      <c r="Z288" s="161" t="str">
        <f t="shared" si="177"/>
        <v/>
      </c>
      <c r="AA288" s="161">
        <f t="shared" si="178"/>
        <v>274890</v>
      </c>
      <c r="AB288" s="161" t="str">
        <f t="shared" si="179"/>
        <v/>
      </c>
      <c r="AC288" s="163" t="str">
        <f t="shared" si="180"/>
        <v/>
      </c>
      <c r="AD288" s="158">
        <f t="shared" si="197"/>
        <v>3298680</v>
      </c>
      <c r="AE288" s="165" t="str">
        <f>IF(J288="","",IF('5.手当・賞与配分・洗い替え方式'!$O$4=1,ROUNDUP((J288+$Q288)*$AH$4,-1),ROUNDUP(J288*$AH$4,-1)))</f>
        <v/>
      </c>
      <c r="AF288" s="154" t="str">
        <f>IF(K288="","",IF('5.手当・賞与配分・洗い替え方式'!$O$4=1,ROUNDUP((K288+$Q288)*$AH$4,-1),ROUNDUP(K288*$AH$4,-1)))</f>
        <v/>
      </c>
      <c r="AG288" s="154">
        <f>IF(L288="","",IF('5.手当・賞与配分・洗い替え方式'!$O$4=1,ROUNDUP((L288+$Q288)*$AH$4,-1),ROUNDUP(L288*$AH$4,-1)))</f>
        <v>499800</v>
      </c>
      <c r="AH288" s="154" t="str">
        <f>IF(M288="","",IF('5.手当・賞与配分・洗い替え方式'!$O$4=1,ROUNDUP((M288+$Q288)*$AH$4,-1),ROUNDUP(M288*$AH$4,-1)))</f>
        <v/>
      </c>
      <c r="AI288" s="166" t="str">
        <f>IF(N288="","",IF('5.手当・賞与配分・洗い替え方式'!$O$4=1,ROUNDUP((N288+$Q288)*$AH$4,-1),ROUNDUP(N288*$AH$4,-1)))</f>
        <v/>
      </c>
      <c r="AJ288" s="165" t="str">
        <f>IF(J288="","",IF('5.手当・賞与配分・洗い替え方式'!$O$4=1,ROUNDUP((J288+$Q288)*$AM$4,-1),ROUNDUP(J288*$AM$4,-1)))</f>
        <v/>
      </c>
      <c r="AK288" s="154" t="str">
        <f>IF(K288="","",IF('5.手当・賞与配分・洗い替え方式'!$O$4=1,ROUNDUP((K288+$Q288)*$AM$4,-1),ROUNDUP(K288*$AM$4,-1)))</f>
        <v/>
      </c>
      <c r="AL288" s="154">
        <f>IF(L288="","",IF('5.手当・賞与配分・洗い替え方式'!$O$4=1,ROUNDUP((L288+$Q288)*$AM$4,-1),ROUNDUP(L288*$AM$4,-1)))</f>
        <v>624750</v>
      </c>
      <c r="AM288" s="154" t="str">
        <f>IF(M288="","",IF('5.手当・賞与配分・洗い替え方式'!$O$4=1,ROUNDUP((M288+$Q288)*$AM$4,-1),ROUNDUP(M288*$AM$4,-1)))</f>
        <v/>
      </c>
      <c r="AN288" s="166" t="str">
        <f>IF(N288="","",IF('5.手当・賞与配分・洗い替え方式'!$O$4=1,ROUNDUP((N288+$Q288)*$AM$4,-1),ROUNDUP(N288*$AM$4,-1)))</f>
        <v/>
      </c>
      <c r="AO288" s="369" t="str">
        <f t="shared" si="198"/>
        <v/>
      </c>
      <c r="AP288" s="77" t="str">
        <f t="shared" si="199"/>
        <v/>
      </c>
      <c r="AQ288" s="77">
        <f t="shared" si="182"/>
        <v>4423230</v>
      </c>
      <c r="AR288" s="77" t="str">
        <f t="shared" si="183"/>
        <v/>
      </c>
      <c r="AS288" s="164" t="str">
        <f t="shared" si="184"/>
        <v/>
      </c>
    </row>
    <row r="289" spans="5:45" ht="18" customHeight="1">
      <c r="E289" s="148" t="str">
        <f t="shared" si="185"/>
        <v>C-3</v>
      </c>
      <c r="F289" s="105">
        <f t="shared" si="172"/>
        <v>2</v>
      </c>
      <c r="G289" s="105">
        <f t="shared" si="173"/>
        <v>2</v>
      </c>
      <c r="H289" s="105" t="str">
        <f t="shared" si="174"/>
        <v>C-3-2</v>
      </c>
      <c r="I289" s="149">
        <v>25</v>
      </c>
      <c r="J289" s="157">
        <f t="shared" si="186"/>
        <v>258700</v>
      </c>
      <c r="K289" s="131">
        <f t="shared" si="187"/>
        <v>256500</v>
      </c>
      <c r="L289" s="131">
        <f>IF($E289="","",INDEX('3.サラリースケール'!$R$5:$BH$38,MATCH($E289,'3.サラリースケール'!$R$5:$R$38,0),MATCH($I289,'3.サラリースケール'!$R$5:$BH$5,0)))</f>
        <v>254300</v>
      </c>
      <c r="M289" s="131">
        <f t="shared" si="188"/>
        <v>252100</v>
      </c>
      <c r="N289" s="368">
        <f t="shared" si="189"/>
        <v>249900</v>
      </c>
      <c r="O289" s="157">
        <f t="shared" si="190"/>
        <v>4400</v>
      </c>
      <c r="P289" s="368">
        <f t="shared" si="175"/>
        <v>2200</v>
      </c>
      <c r="Q289" s="158">
        <f>IF($L289="","",VLOOKUP($E289,'6.モデル年俸表の作成'!$C$7:$F$48,4,0))</f>
        <v>0</v>
      </c>
      <c r="R289" s="159">
        <f>IF($E289="","",IF($G289="","",VLOOKUP($E289,'5.手当・賞与配分・洗い替え方式'!$C$7:$L$48,8,0)))</f>
        <v>0.1</v>
      </c>
      <c r="S289" s="160">
        <f t="shared" si="191"/>
        <v>25870</v>
      </c>
      <c r="T289" s="160">
        <f t="shared" si="192"/>
        <v>25650</v>
      </c>
      <c r="U289" s="160">
        <f t="shared" ref="U289:U323" si="201">IF(L289="","",ROUNDUP((L289*$R289),-1))</f>
        <v>25430</v>
      </c>
      <c r="V289" s="160">
        <f t="shared" si="194"/>
        <v>25210</v>
      </c>
      <c r="W289" s="160">
        <f t="shared" si="195"/>
        <v>24990</v>
      </c>
      <c r="X289" s="164">
        <f t="shared" si="176"/>
        <v>13</v>
      </c>
      <c r="Y289" s="162">
        <f t="shared" si="200"/>
        <v>284570</v>
      </c>
      <c r="Z289" s="161">
        <f t="shared" si="177"/>
        <v>282150</v>
      </c>
      <c r="AA289" s="161">
        <f t="shared" si="178"/>
        <v>279730</v>
      </c>
      <c r="AB289" s="161">
        <f t="shared" si="179"/>
        <v>277310</v>
      </c>
      <c r="AC289" s="163">
        <f>IF(N289="","",N289+$Q289+W289)</f>
        <v>274890</v>
      </c>
      <c r="AD289" s="158">
        <f t="shared" si="197"/>
        <v>3356760</v>
      </c>
      <c r="AE289" s="165">
        <f>IF(J289="","",IF('5.手当・賞与配分・洗い替え方式'!$O$4=1,ROUNDUP((J289+$Q289)*$AH$4,-1),ROUNDUP(J289*$AH$4,-1)))</f>
        <v>517400</v>
      </c>
      <c r="AF289" s="154">
        <f>IF(K289="","",IF('5.手当・賞与配分・洗い替え方式'!$O$4=1,ROUNDUP((K289+$Q289)*$AH$4,-1),ROUNDUP(K289*$AH$4,-1)))</f>
        <v>513000</v>
      </c>
      <c r="AG289" s="154">
        <f>IF(L289="","",IF('5.手当・賞与配分・洗い替え方式'!$O$4=1,ROUNDUP((L289+$Q289)*$AH$4,-1),ROUNDUP(L289*$AH$4,-1)))</f>
        <v>508600</v>
      </c>
      <c r="AH289" s="154">
        <f>IF(M289="","",IF('5.手当・賞与配分・洗い替え方式'!$O$4=1,ROUNDUP((M289+$Q289)*$AH$4,-1),ROUNDUP(M289*$AH$4,-1)))</f>
        <v>504200</v>
      </c>
      <c r="AI289" s="166">
        <f>IF(N289="","",IF('5.手当・賞与配分・洗い替え方式'!$O$4=1,ROUNDUP((N289+$Q289)*$AH$4,-1),ROUNDUP(N289*$AH$4,-1)))</f>
        <v>499800</v>
      </c>
      <c r="AJ289" s="165">
        <f>IF(J289="","",IF('5.手当・賞与配分・洗い替え方式'!$O$4=1,ROUNDUP((J289+$Q289)*$AM$4,-1),ROUNDUP(J289*$AM$4,-1)))</f>
        <v>646750</v>
      </c>
      <c r="AK289" s="154">
        <f>IF(K289="","",IF('5.手当・賞与配分・洗い替え方式'!$O$4=1,ROUNDUP((K289+$Q289)*$AM$4,-1),ROUNDUP(K289*$AM$4,-1)))</f>
        <v>641250</v>
      </c>
      <c r="AL289" s="154">
        <f>IF(L289="","",IF('5.手当・賞与配分・洗い替え方式'!$O$4=1,ROUNDUP((L289+$Q289)*$AM$4,-1),ROUNDUP(L289*$AM$4,-1)))</f>
        <v>635750</v>
      </c>
      <c r="AM289" s="154">
        <f>IF(M289="","",IF('5.手当・賞与配分・洗い替え方式'!$O$4=1,ROUNDUP((M289+$Q289)*$AM$4,-1),ROUNDUP(M289*$AM$4,-1)))</f>
        <v>630250</v>
      </c>
      <c r="AN289" s="166">
        <f>IF(N289="","",IF('5.手当・賞与配分・洗い替え方式'!$O$4=1,ROUNDUP((N289+$Q289)*$AM$4,-1),ROUNDUP(N289*$AM$4,-1)))</f>
        <v>624750</v>
      </c>
      <c r="AO289" s="369">
        <f t="shared" si="198"/>
        <v>4578990</v>
      </c>
      <c r="AP289" s="77">
        <f t="shared" si="199"/>
        <v>4540050</v>
      </c>
      <c r="AQ289" s="77">
        <f t="shared" si="182"/>
        <v>4501110</v>
      </c>
      <c r="AR289" s="77">
        <f t="shared" si="183"/>
        <v>4462170</v>
      </c>
      <c r="AS289" s="164">
        <f t="shared" si="184"/>
        <v>4423230</v>
      </c>
    </row>
    <row r="290" spans="5:45" ht="18" customHeight="1">
      <c r="E290" s="148" t="str">
        <f t="shared" si="185"/>
        <v>C-3</v>
      </c>
      <c r="F290" s="105">
        <f t="shared" si="172"/>
        <v>3</v>
      </c>
      <c r="G290" s="105">
        <f t="shared" si="173"/>
        <v>3</v>
      </c>
      <c r="H290" s="105" t="str">
        <f t="shared" si="174"/>
        <v>C-3-3</v>
      </c>
      <c r="I290" s="149">
        <v>26</v>
      </c>
      <c r="J290" s="157">
        <f t="shared" si="186"/>
        <v>263100</v>
      </c>
      <c r="K290" s="131">
        <f t="shared" si="187"/>
        <v>260900</v>
      </c>
      <c r="L290" s="131">
        <f>IF($E290="","",INDEX('3.サラリースケール'!$R$5:$BH$38,MATCH($E290,'3.サラリースケール'!$R$5:$R$38,0),MATCH($I290,'3.サラリースケール'!$R$5:$BH$5,0)))</f>
        <v>258700</v>
      </c>
      <c r="M290" s="131">
        <f t="shared" si="188"/>
        <v>256500</v>
      </c>
      <c r="N290" s="368">
        <f t="shared" si="189"/>
        <v>254300</v>
      </c>
      <c r="O290" s="157">
        <f t="shared" si="190"/>
        <v>4400</v>
      </c>
      <c r="P290" s="368">
        <f t="shared" si="175"/>
        <v>2200</v>
      </c>
      <c r="Q290" s="158">
        <f>IF($L290="","",VLOOKUP($E290,'6.モデル年俸表の作成'!$C$7:$F$48,4,0))</f>
        <v>0</v>
      </c>
      <c r="R290" s="159">
        <f>IF($E290="","",IF($G290="","",VLOOKUP($E290,'5.手当・賞与配分・洗い替え方式'!$C$7:$L$48,8,0)))</f>
        <v>0.1</v>
      </c>
      <c r="S290" s="160">
        <f t="shared" si="191"/>
        <v>26310</v>
      </c>
      <c r="T290" s="160">
        <f t="shared" si="192"/>
        <v>26090</v>
      </c>
      <c r="U290" s="160">
        <f t="shared" si="201"/>
        <v>25870</v>
      </c>
      <c r="V290" s="160">
        <f t="shared" si="194"/>
        <v>25650</v>
      </c>
      <c r="W290" s="160">
        <f t="shared" si="195"/>
        <v>25430</v>
      </c>
      <c r="X290" s="164">
        <f t="shared" si="176"/>
        <v>13</v>
      </c>
      <c r="Y290" s="162">
        <f t="shared" si="200"/>
        <v>289410</v>
      </c>
      <c r="Z290" s="161">
        <f t="shared" si="177"/>
        <v>286990</v>
      </c>
      <c r="AA290" s="161">
        <f t="shared" si="178"/>
        <v>284570</v>
      </c>
      <c r="AB290" s="161">
        <f t="shared" si="179"/>
        <v>282150</v>
      </c>
      <c r="AC290" s="163">
        <f t="shared" ref="AC290:AC323" si="202">IF(N290="","",N290+$Q290+W290)</f>
        <v>279730</v>
      </c>
      <c r="AD290" s="158">
        <f t="shared" si="197"/>
        <v>3414840</v>
      </c>
      <c r="AE290" s="165">
        <f>IF(J290="","",IF('5.手当・賞与配分・洗い替え方式'!$O$4=1,ROUNDUP((J290+$Q290)*$AH$4,-1),ROUNDUP(J290*$AH$4,-1)))</f>
        <v>526200</v>
      </c>
      <c r="AF290" s="154">
        <f>IF(K290="","",IF('5.手当・賞与配分・洗い替え方式'!$O$4=1,ROUNDUP((K290+$Q290)*$AH$4,-1),ROUNDUP(K290*$AH$4,-1)))</f>
        <v>521800</v>
      </c>
      <c r="AG290" s="154">
        <f>IF(L290="","",IF('5.手当・賞与配分・洗い替え方式'!$O$4=1,ROUNDUP((L290+$Q290)*$AH$4,-1),ROUNDUP(L290*$AH$4,-1)))</f>
        <v>517400</v>
      </c>
      <c r="AH290" s="154">
        <f>IF(M290="","",IF('5.手当・賞与配分・洗い替え方式'!$O$4=1,ROUNDUP((M290+$Q290)*$AH$4,-1),ROUNDUP(M290*$AH$4,-1)))</f>
        <v>513000</v>
      </c>
      <c r="AI290" s="166">
        <f>IF(N290="","",IF('5.手当・賞与配分・洗い替え方式'!$O$4=1,ROUNDUP((N290+$Q290)*$AH$4,-1),ROUNDUP(N290*$AH$4,-1)))</f>
        <v>508600</v>
      </c>
      <c r="AJ290" s="165">
        <f>IF(J290="","",IF('5.手当・賞与配分・洗い替え方式'!$O$4=1,ROUNDUP((J290+$Q290)*$AM$4,-1),ROUNDUP(J290*$AM$4,-1)))</f>
        <v>657750</v>
      </c>
      <c r="AK290" s="154">
        <f>IF(K290="","",IF('5.手当・賞与配分・洗い替え方式'!$O$4=1,ROUNDUP((K290+$Q290)*$AM$4,-1),ROUNDUP(K290*$AM$4,-1)))</f>
        <v>652250</v>
      </c>
      <c r="AL290" s="154">
        <f>IF(L290="","",IF('5.手当・賞与配分・洗い替え方式'!$O$4=1,ROUNDUP((L290+$Q290)*$AM$4,-1),ROUNDUP(L290*$AM$4,-1)))</f>
        <v>646750</v>
      </c>
      <c r="AM290" s="154">
        <f>IF(M290="","",IF('5.手当・賞与配分・洗い替え方式'!$O$4=1,ROUNDUP((M290+$Q290)*$AM$4,-1),ROUNDUP(M290*$AM$4,-1)))</f>
        <v>641250</v>
      </c>
      <c r="AN290" s="166">
        <f>IF(N290="","",IF('5.手当・賞与配分・洗い替え方式'!$O$4=1,ROUNDUP((N290+$Q290)*$AM$4,-1),ROUNDUP(N290*$AM$4,-1)))</f>
        <v>635750</v>
      </c>
      <c r="AO290" s="369">
        <f t="shared" si="198"/>
        <v>4656870</v>
      </c>
      <c r="AP290" s="77">
        <f t="shared" si="199"/>
        <v>4617930</v>
      </c>
      <c r="AQ290" s="77">
        <f t="shared" si="182"/>
        <v>4578990</v>
      </c>
      <c r="AR290" s="77">
        <f t="shared" si="183"/>
        <v>4540050</v>
      </c>
      <c r="AS290" s="164">
        <f t="shared" si="184"/>
        <v>4501110</v>
      </c>
    </row>
    <row r="291" spans="5:45" ht="18" customHeight="1">
      <c r="E291" s="148" t="str">
        <f t="shared" si="185"/>
        <v>C-3</v>
      </c>
      <c r="F291" s="105">
        <f t="shared" si="172"/>
        <v>4</v>
      </c>
      <c r="G291" s="105">
        <f t="shared" si="173"/>
        <v>4</v>
      </c>
      <c r="H291" s="105" t="str">
        <f t="shared" si="174"/>
        <v>C-3-4</v>
      </c>
      <c r="I291" s="149">
        <v>27</v>
      </c>
      <c r="J291" s="157">
        <f t="shared" si="186"/>
        <v>267500</v>
      </c>
      <c r="K291" s="131">
        <f t="shared" si="187"/>
        <v>265300</v>
      </c>
      <c r="L291" s="131">
        <f>IF($E291="","",INDEX('3.サラリースケール'!$R$5:$BH$38,MATCH($E291,'3.サラリースケール'!$R$5:$R$38,0),MATCH($I291,'3.サラリースケール'!$R$5:$BH$5,0)))</f>
        <v>263100</v>
      </c>
      <c r="M291" s="131">
        <f t="shared" si="188"/>
        <v>260900</v>
      </c>
      <c r="N291" s="368">
        <f t="shared" si="189"/>
        <v>258700</v>
      </c>
      <c r="O291" s="157">
        <f t="shared" si="190"/>
        <v>4400</v>
      </c>
      <c r="P291" s="368">
        <f t="shared" si="175"/>
        <v>2200</v>
      </c>
      <c r="Q291" s="158">
        <f>IF($L291="","",VLOOKUP($E291,'6.モデル年俸表の作成'!$C$7:$F$48,4,0))</f>
        <v>0</v>
      </c>
      <c r="R291" s="159">
        <f>IF($E291="","",IF($G291="","",VLOOKUP($E291,'5.手当・賞与配分・洗い替え方式'!$C$7:$L$48,8,0)))</f>
        <v>0.1</v>
      </c>
      <c r="S291" s="160">
        <f t="shared" si="191"/>
        <v>26750</v>
      </c>
      <c r="T291" s="160">
        <f t="shared" si="192"/>
        <v>26530</v>
      </c>
      <c r="U291" s="160">
        <f t="shared" si="201"/>
        <v>26310</v>
      </c>
      <c r="V291" s="160">
        <f t="shared" si="194"/>
        <v>26090</v>
      </c>
      <c r="W291" s="160">
        <f t="shared" si="195"/>
        <v>25870</v>
      </c>
      <c r="X291" s="164">
        <f t="shared" si="176"/>
        <v>13</v>
      </c>
      <c r="Y291" s="162">
        <f t="shared" si="200"/>
        <v>294250</v>
      </c>
      <c r="Z291" s="161">
        <f t="shared" si="177"/>
        <v>291830</v>
      </c>
      <c r="AA291" s="161">
        <f t="shared" si="178"/>
        <v>289410</v>
      </c>
      <c r="AB291" s="161">
        <f t="shared" si="179"/>
        <v>286990</v>
      </c>
      <c r="AC291" s="163">
        <f t="shared" si="202"/>
        <v>284570</v>
      </c>
      <c r="AD291" s="158">
        <f t="shared" si="197"/>
        <v>3472920</v>
      </c>
      <c r="AE291" s="165">
        <f>IF(J291="","",IF('5.手当・賞与配分・洗い替え方式'!$O$4=1,ROUNDUP((J291+$Q291)*$AH$4,-1),ROUNDUP(J291*$AH$4,-1)))</f>
        <v>535000</v>
      </c>
      <c r="AF291" s="154">
        <f>IF(K291="","",IF('5.手当・賞与配分・洗い替え方式'!$O$4=1,ROUNDUP((K291+$Q291)*$AH$4,-1),ROUNDUP(K291*$AH$4,-1)))</f>
        <v>530600</v>
      </c>
      <c r="AG291" s="154">
        <f>IF(L291="","",IF('5.手当・賞与配分・洗い替え方式'!$O$4=1,ROUNDUP((L291+$Q291)*$AH$4,-1),ROUNDUP(L291*$AH$4,-1)))</f>
        <v>526200</v>
      </c>
      <c r="AH291" s="154">
        <f>IF(M291="","",IF('5.手当・賞与配分・洗い替え方式'!$O$4=1,ROUNDUP((M291+$Q291)*$AH$4,-1),ROUNDUP(M291*$AH$4,-1)))</f>
        <v>521800</v>
      </c>
      <c r="AI291" s="166">
        <f>IF(N291="","",IF('5.手当・賞与配分・洗い替え方式'!$O$4=1,ROUNDUP((N291+$Q291)*$AH$4,-1),ROUNDUP(N291*$AH$4,-1)))</f>
        <v>517400</v>
      </c>
      <c r="AJ291" s="165">
        <f>IF(J291="","",IF('5.手当・賞与配分・洗い替え方式'!$O$4=1,ROUNDUP((J291+$Q291)*$AM$4,-1),ROUNDUP(J291*$AM$4,-1)))</f>
        <v>668750</v>
      </c>
      <c r="AK291" s="154">
        <f>IF(K291="","",IF('5.手当・賞与配分・洗い替え方式'!$O$4=1,ROUNDUP((K291+$Q291)*$AM$4,-1),ROUNDUP(K291*$AM$4,-1)))</f>
        <v>663250</v>
      </c>
      <c r="AL291" s="154">
        <f>IF(L291="","",IF('5.手当・賞与配分・洗い替え方式'!$O$4=1,ROUNDUP((L291+$Q291)*$AM$4,-1),ROUNDUP(L291*$AM$4,-1)))</f>
        <v>657750</v>
      </c>
      <c r="AM291" s="154">
        <f>IF(M291="","",IF('5.手当・賞与配分・洗い替え方式'!$O$4=1,ROUNDUP((M291+$Q291)*$AM$4,-1),ROUNDUP(M291*$AM$4,-1)))</f>
        <v>652250</v>
      </c>
      <c r="AN291" s="166">
        <f>IF(N291="","",IF('5.手当・賞与配分・洗い替え方式'!$O$4=1,ROUNDUP((N291+$Q291)*$AM$4,-1),ROUNDUP(N291*$AM$4,-1)))</f>
        <v>646750</v>
      </c>
      <c r="AO291" s="369">
        <f t="shared" si="198"/>
        <v>4734750</v>
      </c>
      <c r="AP291" s="77">
        <f t="shared" si="199"/>
        <v>4695810</v>
      </c>
      <c r="AQ291" s="77">
        <f t="shared" si="182"/>
        <v>4656870</v>
      </c>
      <c r="AR291" s="77">
        <f t="shared" si="183"/>
        <v>4617930</v>
      </c>
      <c r="AS291" s="164">
        <f t="shared" si="184"/>
        <v>4578990</v>
      </c>
    </row>
    <row r="292" spans="5:45" ht="18" customHeight="1">
      <c r="E292" s="148" t="str">
        <f t="shared" si="185"/>
        <v>C-3</v>
      </c>
      <c r="F292" s="105">
        <f t="shared" si="172"/>
        <v>5</v>
      </c>
      <c r="G292" s="105">
        <f t="shared" si="173"/>
        <v>5</v>
      </c>
      <c r="H292" s="105" t="str">
        <f t="shared" si="174"/>
        <v>C-3-5</v>
      </c>
      <c r="I292" s="149">
        <v>28</v>
      </c>
      <c r="J292" s="157">
        <f t="shared" si="186"/>
        <v>271900</v>
      </c>
      <c r="K292" s="131">
        <f t="shared" si="187"/>
        <v>269700</v>
      </c>
      <c r="L292" s="131">
        <f>IF($E292="","",INDEX('3.サラリースケール'!$R$5:$BH$38,MATCH($E292,'3.サラリースケール'!$R$5:$R$38,0),MATCH($I292,'3.サラリースケール'!$R$5:$BH$5,0)))</f>
        <v>267500</v>
      </c>
      <c r="M292" s="131">
        <f t="shared" si="188"/>
        <v>265300</v>
      </c>
      <c r="N292" s="368">
        <f t="shared" si="189"/>
        <v>263100</v>
      </c>
      <c r="O292" s="157">
        <f t="shared" si="190"/>
        <v>4400</v>
      </c>
      <c r="P292" s="368">
        <f t="shared" si="175"/>
        <v>2200</v>
      </c>
      <c r="Q292" s="158">
        <f>IF($L292="","",VLOOKUP($E292,'6.モデル年俸表の作成'!$C$7:$F$48,4,0))</f>
        <v>0</v>
      </c>
      <c r="R292" s="159">
        <f>IF($E292="","",IF($G292="","",VLOOKUP($E292,'5.手当・賞与配分・洗い替え方式'!$C$7:$L$48,8,0)))</f>
        <v>0.1</v>
      </c>
      <c r="S292" s="160">
        <f t="shared" si="191"/>
        <v>27190</v>
      </c>
      <c r="T292" s="160">
        <f t="shared" si="192"/>
        <v>26970</v>
      </c>
      <c r="U292" s="160">
        <f t="shared" si="201"/>
        <v>26750</v>
      </c>
      <c r="V292" s="160">
        <f t="shared" si="194"/>
        <v>26530</v>
      </c>
      <c r="W292" s="160">
        <f t="shared" si="195"/>
        <v>26310</v>
      </c>
      <c r="X292" s="164">
        <f t="shared" si="176"/>
        <v>13</v>
      </c>
      <c r="Y292" s="162">
        <f t="shared" si="200"/>
        <v>299090</v>
      </c>
      <c r="Z292" s="161">
        <f t="shared" si="177"/>
        <v>296670</v>
      </c>
      <c r="AA292" s="161">
        <f t="shared" si="178"/>
        <v>294250</v>
      </c>
      <c r="AB292" s="161">
        <f t="shared" si="179"/>
        <v>291830</v>
      </c>
      <c r="AC292" s="163">
        <f t="shared" si="202"/>
        <v>289410</v>
      </c>
      <c r="AD292" s="158">
        <f t="shared" si="197"/>
        <v>3531000</v>
      </c>
      <c r="AE292" s="165">
        <f>IF(J292="","",IF('5.手当・賞与配分・洗い替え方式'!$O$4=1,ROUNDUP((J292+$Q292)*$AH$4,-1),ROUNDUP(J292*$AH$4,-1)))</f>
        <v>543800</v>
      </c>
      <c r="AF292" s="154">
        <f>IF(K292="","",IF('5.手当・賞与配分・洗い替え方式'!$O$4=1,ROUNDUP((K292+$Q292)*$AH$4,-1),ROUNDUP(K292*$AH$4,-1)))</f>
        <v>539400</v>
      </c>
      <c r="AG292" s="154">
        <f>IF(L292="","",IF('5.手当・賞与配分・洗い替え方式'!$O$4=1,ROUNDUP((L292+$Q292)*$AH$4,-1),ROUNDUP(L292*$AH$4,-1)))</f>
        <v>535000</v>
      </c>
      <c r="AH292" s="154">
        <f>IF(M292="","",IF('5.手当・賞与配分・洗い替え方式'!$O$4=1,ROUNDUP((M292+$Q292)*$AH$4,-1),ROUNDUP(M292*$AH$4,-1)))</f>
        <v>530600</v>
      </c>
      <c r="AI292" s="166">
        <f>IF(N292="","",IF('5.手当・賞与配分・洗い替え方式'!$O$4=1,ROUNDUP((N292+$Q292)*$AH$4,-1),ROUNDUP(N292*$AH$4,-1)))</f>
        <v>526200</v>
      </c>
      <c r="AJ292" s="165">
        <f>IF(J292="","",IF('5.手当・賞与配分・洗い替え方式'!$O$4=1,ROUNDUP((J292+$Q292)*$AM$4,-1),ROUNDUP(J292*$AM$4,-1)))</f>
        <v>679750</v>
      </c>
      <c r="AK292" s="154">
        <f>IF(K292="","",IF('5.手当・賞与配分・洗い替え方式'!$O$4=1,ROUNDUP((K292+$Q292)*$AM$4,-1),ROUNDUP(K292*$AM$4,-1)))</f>
        <v>674250</v>
      </c>
      <c r="AL292" s="154">
        <f>IF(L292="","",IF('5.手当・賞与配分・洗い替え方式'!$O$4=1,ROUNDUP((L292+$Q292)*$AM$4,-1),ROUNDUP(L292*$AM$4,-1)))</f>
        <v>668750</v>
      </c>
      <c r="AM292" s="154">
        <f>IF(M292="","",IF('5.手当・賞与配分・洗い替え方式'!$O$4=1,ROUNDUP((M292+$Q292)*$AM$4,-1),ROUNDUP(M292*$AM$4,-1)))</f>
        <v>663250</v>
      </c>
      <c r="AN292" s="166">
        <f>IF(N292="","",IF('5.手当・賞与配分・洗い替え方式'!$O$4=1,ROUNDUP((N292+$Q292)*$AM$4,-1),ROUNDUP(N292*$AM$4,-1)))</f>
        <v>657750</v>
      </c>
      <c r="AO292" s="369">
        <f t="shared" si="198"/>
        <v>4812630</v>
      </c>
      <c r="AP292" s="77">
        <f t="shared" si="199"/>
        <v>4773690</v>
      </c>
      <c r="AQ292" s="77">
        <f t="shared" si="182"/>
        <v>4734750</v>
      </c>
      <c r="AR292" s="77">
        <f t="shared" si="183"/>
        <v>4695810</v>
      </c>
      <c r="AS292" s="164">
        <f t="shared" si="184"/>
        <v>4656870</v>
      </c>
    </row>
    <row r="293" spans="5:45" ht="18" customHeight="1">
      <c r="E293" s="148" t="str">
        <f t="shared" si="185"/>
        <v>C-3</v>
      </c>
      <c r="F293" s="105">
        <f t="shared" si="172"/>
        <v>6</v>
      </c>
      <c r="G293" s="105">
        <f t="shared" si="173"/>
        <v>6</v>
      </c>
      <c r="H293" s="105" t="str">
        <f t="shared" si="174"/>
        <v>C-3-6</v>
      </c>
      <c r="I293" s="149">
        <v>29</v>
      </c>
      <c r="J293" s="157">
        <f t="shared" si="186"/>
        <v>276300</v>
      </c>
      <c r="K293" s="131">
        <f t="shared" si="187"/>
        <v>274100</v>
      </c>
      <c r="L293" s="131">
        <f>IF($E293="","",INDEX('3.サラリースケール'!$R$5:$BH$38,MATCH($E293,'3.サラリースケール'!$R$5:$R$38,0),MATCH($I293,'3.サラリースケール'!$R$5:$BH$5,0)))</f>
        <v>271900</v>
      </c>
      <c r="M293" s="131">
        <f t="shared" si="188"/>
        <v>269700</v>
      </c>
      <c r="N293" s="368">
        <f t="shared" si="189"/>
        <v>267500</v>
      </c>
      <c r="O293" s="157">
        <f t="shared" si="190"/>
        <v>4400</v>
      </c>
      <c r="P293" s="368">
        <f t="shared" si="175"/>
        <v>2200</v>
      </c>
      <c r="Q293" s="158">
        <f>IF($L293="","",VLOOKUP($E293,'6.モデル年俸表の作成'!$C$7:$F$48,4,0))</f>
        <v>0</v>
      </c>
      <c r="R293" s="159">
        <f>IF($E293="","",IF($G293="","",VLOOKUP($E293,'5.手当・賞与配分・洗い替え方式'!$C$7:$L$48,8,0)))</f>
        <v>0.1</v>
      </c>
      <c r="S293" s="160">
        <f t="shared" si="191"/>
        <v>27630</v>
      </c>
      <c r="T293" s="160">
        <f t="shared" si="192"/>
        <v>27410</v>
      </c>
      <c r="U293" s="160">
        <f t="shared" si="201"/>
        <v>27190</v>
      </c>
      <c r="V293" s="160">
        <f t="shared" si="194"/>
        <v>26970</v>
      </c>
      <c r="W293" s="160">
        <f t="shared" si="195"/>
        <v>26750</v>
      </c>
      <c r="X293" s="164">
        <f t="shared" si="176"/>
        <v>13</v>
      </c>
      <c r="Y293" s="162">
        <f t="shared" si="200"/>
        <v>303930</v>
      </c>
      <c r="Z293" s="161">
        <f t="shared" si="177"/>
        <v>301510</v>
      </c>
      <c r="AA293" s="161">
        <f t="shared" si="178"/>
        <v>299090</v>
      </c>
      <c r="AB293" s="161">
        <f t="shared" si="179"/>
        <v>296670</v>
      </c>
      <c r="AC293" s="163">
        <f t="shared" si="202"/>
        <v>294250</v>
      </c>
      <c r="AD293" s="158">
        <f t="shared" si="197"/>
        <v>3589080</v>
      </c>
      <c r="AE293" s="165">
        <f>IF(J293="","",IF('5.手当・賞与配分・洗い替え方式'!$O$4=1,ROUNDUP((J293+$Q293)*$AH$4,-1),ROUNDUP(J293*$AH$4,-1)))</f>
        <v>552600</v>
      </c>
      <c r="AF293" s="154">
        <f>IF(K293="","",IF('5.手当・賞与配分・洗い替え方式'!$O$4=1,ROUNDUP((K293+$Q293)*$AH$4,-1),ROUNDUP(K293*$AH$4,-1)))</f>
        <v>548200</v>
      </c>
      <c r="AG293" s="154">
        <f>IF(L293="","",IF('5.手当・賞与配分・洗い替え方式'!$O$4=1,ROUNDUP((L293+$Q293)*$AH$4,-1),ROUNDUP(L293*$AH$4,-1)))</f>
        <v>543800</v>
      </c>
      <c r="AH293" s="154">
        <f>IF(M293="","",IF('5.手当・賞与配分・洗い替え方式'!$O$4=1,ROUNDUP((M293+$Q293)*$AH$4,-1),ROUNDUP(M293*$AH$4,-1)))</f>
        <v>539400</v>
      </c>
      <c r="AI293" s="166">
        <f>IF(N293="","",IF('5.手当・賞与配分・洗い替え方式'!$O$4=1,ROUNDUP((N293+$Q293)*$AH$4,-1),ROUNDUP(N293*$AH$4,-1)))</f>
        <v>535000</v>
      </c>
      <c r="AJ293" s="165">
        <f>IF(J293="","",IF('5.手当・賞与配分・洗い替え方式'!$O$4=1,ROUNDUP((J293+$Q293)*$AM$4,-1),ROUNDUP(J293*$AM$4,-1)))</f>
        <v>690750</v>
      </c>
      <c r="AK293" s="154">
        <f>IF(K293="","",IF('5.手当・賞与配分・洗い替え方式'!$O$4=1,ROUNDUP((K293+$Q293)*$AM$4,-1),ROUNDUP(K293*$AM$4,-1)))</f>
        <v>685250</v>
      </c>
      <c r="AL293" s="154">
        <f>IF(L293="","",IF('5.手当・賞与配分・洗い替え方式'!$O$4=1,ROUNDUP((L293+$Q293)*$AM$4,-1),ROUNDUP(L293*$AM$4,-1)))</f>
        <v>679750</v>
      </c>
      <c r="AM293" s="154">
        <f>IF(M293="","",IF('5.手当・賞与配分・洗い替え方式'!$O$4=1,ROUNDUP((M293+$Q293)*$AM$4,-1),ROUNDUP(M293*$AM$4,-1)))</f>
        <v>674250</v>
      </c>
      <c r="AN293" s="166">
        <f>IF(N293="","",IF('5.手当・賞与配分・洗い替え方式'!$O$4=1,ROUNDUP((N293+$Q293)*$AM$4,-1),ROUNDUP(N293*$AM$4,-1)))</f>
        <v>668750</v>
      </c>
      <c r="AO293" s="369">
        <f t="shared" si="198"/>
        <v>4890510</v>
      </c>
      <c r="AP293" s="77">
        <f t="shared" si="199"/>
        <v>4851570</v>
      </c>
      <c r="AQ293" s="77">
        <f t="shared" si="182"/>
        <v>4812630</v>
      </c>
      <c r="AR293" s="77">
        <f t="shared" si="183"/>
        <v>4773690</v>
      </c>
      <c r="AS293" s="164">
        <f t="shared" si="184"/>
        <v>4734750</v>
      </c>
    </row>
    <row r="294" spans="5:45" ht="18" customHeight="1">
      <c r="E294" s="148" t="str">
        <f t="shared" si="185"/>
        <v>C-3</v>
      </c>
      <c r="F294" s="105">
        <f t="shared" si="172"/>
        <v>7</v>
      </c>
      <c r="G294" s="105">
        <f t="shared" si="173"/>
        <v>7</v>
      </c>
      <c r="H294" s="105" t="str">
        <f t="shared" si="174"/>
        <v>C-3-7</v>
      </c>
      <c r="I294" s="149">
        <v>30</v>
      </c>
      <c r="J294" s="157">
        <f t="shared" si="186"/>
        <v>280700</v>
      </c>
      <c r="K294" s="131">
        <f t="shared" si="187"/>
        <v>278500</v>
      </c>
      <c r="L294" s="131">
        <f>IF($E294="","",INDEX('3.サラリースケール'!$R$5:$BH$38,MATCH($E294,'3.サラリースケール'!$R$5:$R$38,0),MATCH($I294,'3.サラリースケール'!$R$5:$BH$5,0)))</f>
        <v>276300</v>
      </c>
      <c r="M294" s="131">
        <f t="shared" si="188"/>
        <v>274100</v>
      </c>
      <c r="N294" s="368">
        <f t="shared" si="189"/>
        <v>271900</v>
      </c>
      <c r="O294" s="157">
        <f t="shared" si="190"/>
        <v>4400</v>
      </c>
      <c r="P294" s="368">
        <f t="shared" si="175"/>
        <v>2200</v>
      </c>
      <c r="Q294" s="158">
        <f>IF($L294="","",VLOOKUP($E294,'6.モデル年俸表の作成'!$C$7:$F$48,4,0))</f>
        <v>0</v>
      </c>
      <c r="R294" s="159">
        <f>IF($E294="","",IF($G294="","",VLOOKUP($E294,'5.手当・賞与配分・洗い替え方式'!$C$7:$L$48,8,0)))</f>
        <v>0.1</v>
      </c>
      <c r="S294" s="160">
        <f t="shared" si="191"/>
        <v>28070</v>
      </c>
      <c r="T294" s="160">
        <f t="shared" si="192"/>
        <v>27850</v>
      </c>
      <c r="U294" s="160">
        <f t="shared" si="201"/>
        <v>27630</v>
      </c>
      <c r="V294" s="160">
        <f t="shared" si="194"/>
        <v>27410</v>
      </c>
      <c r="W294" s="160">
        <f t="shared" si="195"/>
        <v>27190</v>
      </c>
      <c r="X294" s="164">
        <f t="shared" si="176"/>
        <v>13</v>
      </c>
      <c r="Y294" s="162">
        <f t="shared" si="200"/>
        <v>308770</v>
      </c>
      <c r="Z294" s="161">
        <f t="shared" si="177"/>
        <v>306350</v>
      </c>
      <c r="AA294" s="161">
        <f t="shared" si="178"/>
        <v>303930</v>
      </c>
      <c r="AB294" s="161">
        <f t="shared" si="179"/>
        <v>301510</v>
      </c>
      <c r="AC294" s="163">
        <f t="shared" si="202"/>
        <v>299090</v>
      </c>
      <c r="AD294" s="158">
        <f t="shared" si="197"/>
        <v>3647160</v>
      </c>
      <c r="AE294" s="165">
        <f>IF(J294="","",IF('5.手当・賞与配分・洗い替え方式'!$O$4=1,ROUNDUP((J294+$Q294)*$AH$4,-1),ROUNDUP(J294*$AH$4,-1)))</f>
        <v>561400</v>
      </c>
      <c r="AF294" s="154">
        <f>IF(K294="","",IF('5.手当・賞与配分・洗い替え方式'!$O$4=1,ROUNDUP((K294+$Q294)*$AH$4,-1),ROUNDUP(K294*$AH$4,-1)))</f>
        <v>557000</v>
      </c>
      <c r="AG294" s="154">
        <f>IF(L294="","",IF('5.手当・賞与配分・洗い替え方式'!$O$4=1,ROUNDUP((L294+$Q294)*$AH$4,-1),ROUNDUP(L294*$AH$4,-1)))</f>
        <v>552600</v>
      </c>
      <c r="AH294" s="154">
        <f>IF(M294="","",IF('5.手当・賞与配分・洗い替え方式'!$O$4=1,ROUNDUP((M294+$Q294)*$AH$4,-1),ROUNDUP(M294*$AH$4,-1)))</f>
        <v>548200</v>
      </c>
      <c r="AI294" s="166">
        <f>IF(N294="","",IF('5.手当・賞与配分・洗い替え方式'!$O$4=1,ROUNDUP((N294+$Q294)*$AH$4,-1),ROUNDUP(N294*$AH$4,-1)))</f>
        <v>543800</v>
      </c>
      <c r="AJ294" s="165">
        <f>IF(J294="","",IF('5.手当・賞与配分・洗い替え方式'!$O$4=1,ROUNDUP((J294+$Q294)*$AM$4,-1),ROUNDUP(J294*$AM$4,-1)))</f>
        <v>701750</v>
      </c>
      <c r="AK294" s="154">
        <f>IF(K294="","",IF('5.手当・賞与配分・洗い替え方式'!$O$4=1,ROUNDUP((K294+$Q294)*$AM$4,-1),ROUNDUP(K294*$AM$4,-1)))</f>
        <v>696250</v>
      </c>
      <c r="AL294" s="154">
        <f>IF(L294="","",IF('5.手当・賞与配分・洗い替え方式'!$O$4=1,ROUNDUP((L294+$Q294)*$AM$4,-1),ROUNDUP(L294*$AM$4,-1)))</f>
        <v>690750</v>
      </c>
      <c r="AM294" s="154">
        <f>IF(M294="","",IF('5.手当・賞与配分・洗い替え方式'!$O$4=1,ROUNDUP((M294+$Q294)*$AM$4,-1),ROUNDUP(M294*$AM$4,-1)))</f>
        <v>685250</v>
      </c>
      <c r="AN294" s="166">
        <f>IF(N294="","",IF('5.手当・賞与配分・洗い替え方式'!$O$4=1,ROUNDUP((N294+$Q294)*$AM$4,-1),ROUNDUP(N294*$AM$4,-1)))</f>
        <v>679750</v>
      </c>
      <c r="AO294" s="369">
        <f t="shared" si="198"/>
        <v>4968390</v>
      </c>
      <c r="AP294" s="77">
        <f t="shared" si="199"/>
        <v>4929450</v>
      </c>
      <c r="AQ294" s="77">
        <f t="shared" si="182"/>
        <v>4890510</v>
      </c>
      <c r="AR294" s="77">
        <f t="shared" si="183"/>
        <v>4851570</v>
      </c>
      <c r="AS294" s="164">
        <f t="shared" si="184"/>
        <v>4812630</v>
      </c>
    </row>
    <row r="295" spans="5:45" ht="18" customHeight="1">
      <c r="E295" s="148" t="str">
        <f t="shared" si="185"/>
        <v>C-3</v>
      </c>
      <c r="F295" s="105">
        <f t="shared" si="172"/>
        <v>8</v>
      </c>
      <c r="G295" s="105">
        <f t="shared" si="173"/>
        <v>8</v>
      </c>
      <c r="H295" s="105" t="str">
        <f t="shared" si="174"/>
        <v>C-3-8</v>
      </c>
      <c r="I295" s="149">
        <v>31</v>
      </c>
      <c r="J295" s="157">
        <f t="shared" si="186"/>
        <v>285100</v>
      </c>
      <c r="K295" s="131">
        <f t="shared" si="187"/>
        <v>282900</v>
      </c>
      <c r="L295" s="131">
        <f>IF($E295="","",INDEX('3.サラリースケール'!$R$5:$BH$38,MATCH($E295,'3.サラリースケール'!$R$5:$R$38,0),MATCH($I295,'3.サラリースケール'!$R$5:$BH$5,0)))</f>
        <v>280700</v>
      </c>
      <c r="M295" s="131">
        <f t="shared" si="188"/>
        <v>278500</v>
      </c>
      <c r="N295" s="368">
        <f t="shared" si="189"/>
        <v>276300</v>
      </c>
      <c r="O295" s="157">
        <f t="shared" si="190"/>
        <v>4400</v>
      </c>
      <c r="P295" s="368">
        <f t="shared" si="175"/>
        <v>2200</v>
      </c>
      <c r="Q295" s="158">
        <f>IF($L295="","",VLOOKUP($E295,'6.モデル年俸表の作成'!$C$7:$F$48,4,0))</f>
        <v>0</v>
      </c>
      <c r="R295" s="159">
        <f>IF($E295="","",IF($G295="","",VLOOKUP($E295,'5.手当・賞与配分・洗い替え方式'!$C$7:$L$48,8,0)))</f>
        <v>0.1</v>
      </c>
      <c r="S295" s="160">
        <f t="shared" si="191"/>
        <v>28510</v>
      </c>
      <c r="T295" s="160">
        <f t="shared" si="192"/>
        <v>28290</v>
      </c>
      <c r="U295" s="160">
        <f t="shared" si="201"/>
        <v>28070</v>
      </c>
      <c r="V295" s="160">
        <f t="shared" si="194"/>
        <v>27850</v>
      </c>
      <c r="W295" s="160">
        <f t="shared" si="195"/>
        <v>27630</v>
      </c>
      <c r="X295" s="164">
        <f t="shared" si="176"/>
        <v>13</v>
      </c>
      <c r="Y295" s="162">
        <f t="shared" si="200"/>
        <v>313610</v>
      </c>
      <c r="Z295" s="161">
        <f t="shared" si="177"/>
        <v>311190</v>
      </c>
      <c r="AA295" s="161">
        <f t="shared" si="178"/>
        <v>308770</v>
      </c>
      <c r="AB295" s="161">
        <f t="shared" si="179"/>
        <v>306350</v>
      </c>
      <c r="AC295" s="163">
        <f t="shared" si="202"/>
        <v>303930</v>
      </c>
      <c r="AD295" s="158">
        <f t="shared" si="197"/>
        <v>3705240</v>
      </c>
      <c r="AE295" s="165">
        <f>IF(J295="","",IF('5.手当・賞与配分・洗い替え方式'!$O$4=1,ROUNDUP((J295+$Q295)*$AH$4,-1),ROUNDUP(J295*$AH$4,-1)))</f>
        <v>570200</v>
      </c>
      <c r="AF295" s="154">
        <f>IF(K295="","",IF('5.手当・賞与配分・洗い替え方式'!$O$4=1,ROUNDUP((K295+$Q295)*$AH$4,-1),ROUNDUP(K295*$AH$4,-1)))</f>
        <v>565800</v>
      </c>
      <c r="AG295" s="154">
        <f>IF(L295="","",IF('5.手当・賞与配分・洗い替え方式'!$O$4=1,ROUNDUP((L295+$Q295)*$AH$4,-1),ROUNDUP(L295*$AH$4,-1)))</f>
        <v>561400</v>
      </c>
      <c r="AH295" s="154">
        <f>IF(M295="","",IF('5.手当・賞与配分・洗い替え方式'!$O$4=1,ROUNDUP((M295+$Q295)*$AH$4,-1),ROUNDUP(M295*$AH$4,-1)))</f>
        <v>557000</v>
      </c>
      <c r="AI295" s="166">
        <f>IF(N295="","",IF('5.手当・賞与配分・洗い替え方式'!$O$4=1,ROUNDUP((N295+$Q295)*$AH$4,-1),ROUNDUP(N295*$AH$4,-1)))</f>
        <v>552600</v>
      </c>
      <c r="AJ295" s="165">
        <f>IF(J295="","",IF('5.手当・賞与配分・洗い替え方式'!$O$4=1,ROUNDUP((J295+$Q295)*$AM$4,-1),ROUNDUP(J295*$AM$4,-1)))</f>
        <v>712750</v>
      </c>
      <c r="AK295" s="154">
        <f>IF(K295="","",IF('5.手当・賞与配分・洗い替え方式'!$O$4=1,ROUNDUP((K295+$Q295)*$AM$4,-1),ROUNDUP(K295*$AM$4,-1)))</f>
        <v>707250</v>
      </c>
      <c r="AL295" s="154">
        <f>IF(L295="","",IF('5.手当・賞与配分・洗い替え方式'!$O$4=1,ROUNDUP((L295+$Q295)*$AM$4,-1),ROUNDUP(L295*$AM$4,-1)))</f>
        <v>701750</v>
      </c>
      <c r="AM295" s="154">
        <f>IF(M295="","",IF('5.手当・賞与配分・洗い替え方式'!$O$4=1,ROUNDUP((M295+$Q295)*$AM$4,-1),ROUNDUP(M295*$AM$4,-1)))</f>
        <v>696250</v>
      </c>
      <c r="AN295" s="166">
        <f>IF(N295="","",IF('5.手当・賞与配分・洗い替え方式'!$O$4=1,ROUNDUP((N295+$Q295)*$AM$4,-1),ROUNDUP(N295*$AM$4,-1)))</f>
        <v>690750</v>
      </c>
      <c r="AO295" s="369">
        <f t="shared" si="198"/>
        <v>5046270</v>
      </c>
      <c r="AP295" s="77">
        <f t="shared" si="199"/>
        <v>5007330</v>
      </c>
      <c r="AQ295" s="77">
        <f t="shared" si="182"/>
        <v>4968390</v>
      </c>
      <c r="AR295" s="77">
        <f t="shared" si="183"/>
        <v>4929450</v>
      </c>
      <c r="AS295" s="164">
        <f t="shared" si="184"/>
        <v>4890510</v>
      </c>
    </row>
    <row r="296" spans="5:45" ht="18" customHeight="1">
      <c r="E296" s="148" t="str">
        <f t="shared" si="185"/>
        <v>C-3</v>
      </c>
      <c r="F296" s="105">
        <f t="shared" si="172"/>
        <v>9</v>
      </c>
      <c r="G296" s="105">
        <f t="shared" si="173"/>
        <v>9</v>
      </c>
      <c r="H296" s="105" t="str">
        <f t="shared" si="174"/>
        <v>C-3-9</v>
      </c>
      <c r="I296" s="149">
        <v>32</v>
      </c>
      <c r="J296" s="157">
        <f t="shared" si="186"/>
        <v>289500</v>
      </c>
      <c r="K296" s="131">
        <f t="shared" si="187"/>
        <v>287300</v>
      </c>
      <c r="L296" s="131">
        <f>IF($E296="","",INDEX('3.サラリースケール'!$R$5:$BH$38,MATCH($E296,'3.サラリースケール'!$R$5:$R$38,0),MATCH($I296,'3.サラリースケール'!$R$5:$BH$5,0)))</f>
        <v>285100</v>
      </c>
      <c r="M296" s="131">
        <f t="shared" si="188"/>
        <v>282900</v>
      </c>
      <c r="N296" s="368">
        <f t="shared" si="189"/>
        <v>280700</v>
      </c>
      <c r="O296" s="157">
        <f t="shared" si="190"/>
        <v>4400</v>
      </c>
      <c r="P296" s="368">
        <f t="shared" si="175"/>
        <v>2200</v>
      </c>
      <c r="Q296" s="158">
        <f>IF($L296="","",VLOOKUP($E296,'6.モデル年俸表の作成'!$C$7:$F$48,4,0))</f>
        <v>0</v>
      </c>
      <c r="R296" s="159">
        <f>IF($E296="","",IF($G296="","",VLOOKUP($E296,'5.手当・賞与配分・洗い替え方式'!$C$7:$L$48,8,0)))</f>
        <v>0.1</v>
      </c>
      <c r="S296" s="160">
        <f t="shared" si="191"/>
        <v>28950</v>
      </c>
      <c r="T296" s="160">
        <f t="shared" si="192"/>
        <v>28730</v>
      </c>
      <c r="U296" s="160">
        <f t="shared" si="201"/>
        <v>28510</v>
      </c>
      <c r="V296" s="160">
        <f t="shared" si="194"/>
        <v>28290</v>
      </c>
      <c r="W296" s="160">
        <f t="shared" si="195"/>
        <v>28070</v>
      </c>
      <c r="X296" s="164">
        <f t="shared" si="176"/>
        <v>13</v>
      </c>
      <c r="Y296" s="162">
        <f t="shared" si="200"/>
        <v>318450</v>
      </c>
      <c r="Z296" s="161">
        <f t="shared" si="177"/>
        <v>316030</v>
      </c>
      <c r="AA296" s="161">
        <f t="shared" si="178"/>
        <v>313610</v>
      </c>
      <c r="AB296" s="161">
        <f t="shared" si="179"/>
        <v>311190</v>
      </c>
      <c r="AC296" s="163">
        <f t="shared" si="202"/>
        <v>308770</v>
      </c>
      <c r="AD296" s="158">
        <f t="shared" si="197"/>
        <v>3763320</v>
      </c>
      <c r="AE296" s="165">
        <f>IF(J296="","",IF('5.手当・賞与配分・洗い替え方式'!$O$4=1,ROUNDUP((J296+$Q296)*$AH$4,-1),ROUNDUP(J296*$AH$4,-1)))</f>
        <v>579000</v>
      </c>
      <c r="AF296" s="154">
        <f>IF(K296="","",IF('5.手当・賞与配分・洗い替え方式'!$O$4=1,ROUNDUP((K296+$Q296)*$AH$4,-1),ROUNDUP(K296*$AH$4,-1)))</f>
        <v>574600</v>
      </c>
      <c r="AG296" s="154">
        <f>IF(L296="","",IF('5.手当・賞与配分・洗い替え方式'!$O$4=1,ROUNDUP((L296+$Q296)*$AH$4,-1),ROUNDUP(L296*$AH$4,-1)))</f>
        <v>570200</v>
      </c>
      <c r="AH296" s="154">
        <f>IF(M296="","",IF('5.手当・賞与配分・洗い替え方式'!$O$4=1,ROUNDUP((M296+$Q296)*$AH$4,-1),ROUNDUP(M296*$AH$4,-1)))</f>
        <v>565800</v>
      </c>
      <c r="AI296" s="166">
        <f>IF(N296="","",IF('5.手当・賞与配分・洗い替え方式'!$O$4=1,ROUNDUP((N296+$Q296)*$AH$4,-1),ROUNDUP(N296*$AH$4,-1)))</f>
        <v>561400</v>
      </c>
      <c r="AJ296" s="165">
        <f>IF(J296="","",IF('5.手当・賞与配分・洗い替え方式'!$O$4=1,ROUNDUP((J296+$Q296)*$AM$4,-1),ROUNDUP(J296*$AM$4,-1)))</f>
        <v>723750</v>
      </c>
      <c r="AK296" s="154">
        <f>IF(K296="","",IF('5.手当・賞与配分・洗い替え方式'!$O$4=1,ROUNDUP((K296+$Q296)*$AM$4,-1),ROUNDUP(K296*$AM$4,-1)))</f>
        <v>718250</v>
      </c>
      <c r="AL296" s="154">
        <f>IF(L296="","",IF('5.手当・賞与配分・洗い替え方式'!$O$4=1,ROUNDUP((L296+$Q296)*$AM$4,-1),ROUNDUP(L296*$AM$4,-1)))</f>
        <v>712750</v>
      </c>
      <c r="AM296" s="154">
        <f>IF(M296="","",IF('5.手当・賞与配分・洗い替え方式'!$O$4=1,ROUNDUP((M296+$Q296)*$AM$4,-1),ROUNDUP(M296*$AM$4,-1)))</f>
        <v>707250</v>
      </c>
      <c r="AN296" s="166">
        <f>IF(N296="","",IF('5.手当・賞与配分・洗い替え方式'!$O$4=1,ROUNDUP((N296+$Q296)*$AM$4,-1),ROUNDUP(N296*$AM$4,-1)))</f>
        <v>701750</v>
      </c>
      <c r="AO296" s="369">
        <f t="shared" si="198"/>
        <v>5124150</v>
      </c>
      <c r="AP296" s="77">
        <f t="shared" si="199"/>
        <v>5085210</v>
      </c>
      <c r="AQ296" s="77">
        <f t="shared" si="182"/>
        <v>5046270</v>
      </c>
      <c r="AR296" s="77">
        <f t="shared" si="183"/>
        <v>5007330</v>
      </c>
      <c r="AS296" s="164">
        <f t="shared" si="184"/>
        <v>4968390</v>
      </c>
    </row>
    <row r="297" spans="5:45" ht="18" customHeight="1">
      <c r="E297" s="148" t="str">
        <f t="shared" si="185"/>
        <v>C-3</v>
      </c>
      <c r="F297" s="105">
        <f t="shared" si="172"/>
        <v>10</v>
      </c>
      <c r="G297" s="105">
        <f t="shared" si="173"/>
        <v>10</v>
      </c>
      <c r="H297" s="105" t="str">
        <f t="shared" si="174"/>
        <v>C-3-10</v>
      </c>
      <c r="I297" s="149">
        <v>33</v>
      </c>
      <c r="J297" s="157">
        <f t="shared" si="186"/>
        <v>293900</v>
      </c>
      <c r="K297" s="131">
        <f t="shared" si="187"/>
        <v>291700</v>
      </c>
      <c r="L297" s="131">
        <f>IF($E297="","",INDEX('3.サラリースケール'!$R$5:$BH$38,MATCH($E297,'3.サラリースケール'!$R$5:$R$38,0),MATCH($I297,'3.サラリースケール'!$R$5:$BH$5,0)))</f>
        <v>289500</v>
      </c>
      <c r="M297" s="131">
        <f t="shared" si="188"/>
        <v>287300</v>
      </c>
      <c r="N297" s="368">
        <f t="shared" si="189"/>
        <v>285100</v>
      </c>
      <c r="O297" s="157">
        <f t="shared" si="190"/>
        <v>4400</v>
      </c>
      <c r="P297" s="368">
        <f t="shared" si="175"/>
        <v>2200</v>
      </c>
      <c r="Q297" s="158">
        <f>IF($L297="","",VLOOKUP($E297,'6.モデル年俸表の作成'!$C$7:$F$48,4,0))</f>
        <v>0</v>
      </c>
      <c r="R297" s="159">
        <f>IF($E297="","",IF($G297="","",VLOOKUP($E297,'5.手当・賞与配分・洗い替え方式'!$C$7:$L$48,8,0)))</f>
        <v>0.1</v>
      </c>
      <c r="S297" s="160">
        <f t="shared" si="191"/>
        <v>29390</v>
      </c>
      <c r="T297" s="160">
        <f t="shared" si="192"/>
        <v>29170</v>
      </c>
      <c r="U297" s="160">
        <f t="shared" si="201"/>
        <v>28950</v>
      </c>
      <c r="V297" s="160">
        <f t="shared" si="194"/>
        <v>28730</v>
      </c>
      <c r="W297" s="160">
        <f t="shared" si="195"/>
        <v>28510</v>
      </c>
      <c r="X297" s="164">
        <f t="shared" si="176"/>
        <v>13</v>
      </c>
      <c r="Y297" s="162">
        <f t="shared" si="200"/>
        <v>323290</v>
      </c>
      <c r="Z297" s="161">
        <f t="shared" si="177"/>
        <v>320870</v>
      </c>
      <c r="AA297" s="161">
        <f t="shared" si="178"/>
        <v>318450</v>
      </c>
      <c r="AB297" s="161">
        <f t="shared" si="179"/>
        <v>316030</v>
      </c>
      <c r="AC297" s="163">
        <f t="shared" si="202"/>
        <v>313610</v>
      </c>
      <c r="AD297" s="158">
        <f t="shared" si="197"/>
        <v>3821400</v>
      </c>
      <c r="AE297" s="165">
        <f>IF(J297="","",IF('5.手当・賞与配分・洗い替え方式'!$O$4=1,ROUNDUP((J297+$Q297)*$AH$4,-1),ROUNDUP(J297*$AH$4,-1)))</f>
        <v>587800</v>
      </c>
      <c r="AF297" s="154">
        <f>IF(K297="","",IF('5.手当・賞与配分・洗い替え方式'!$O$4=1,ROUNDUP((K297+$Q297)*$AH$4,-1),ROUNDUP(K297*$AH$4,-1)))</f>
        <v>583400</v>
      </c>
      <c r="AG297" s="154">
        <f>IF(L297="","",IF('5.手当・賞与配分・洗い替え方式'!$O$4=1,ROUNDUP((L297+$Q297)*$AH$4,-1),ROUNDUP(L297*$AH$4,-1)))</f>
        <v>579000</v>
      </c>
      <c r="AH297" s="154">
        <f>IF(M297="","",IF('5.手当・賞与配分・洗い替え方式'!$O$4=1,ROUNDUP((M297+$Q297)*$AH$4,-1),ROUNDUP(M297*$AH$4,-1)))</f>
        <v>574600</v>
      </c>
      <c r="AI297" s="166">
        <f>IF(N297="","",IF('5.手当・賞与配分・洗い替え方式'!$O$4=1,ROUNDUP((N297+$Q297)*$AH$4,-1),ROUNDUP(N297*$AH$4,-1)))</f>
        <v>570200</v>
      </c>
      <c r="AJ297" s="165">
        <f>IF(J297="","",IF('5.手当・賞与配分・洗い替え方式'!$O$4=1,ROUNDUP((J297+$Q297)*$AM$4,-1),ROUNDUP(J297*$AM$4,-1)))</f>
        <v>734750</v>
      </c>
      <c r="AK297" s="154">
        <f>IF(K297="","",IF('5.手当・賞与配分・洗い替え方式'!$O$4=1,ROUNDUP((K297+$Q297)*$AM$4,-1),ROUNDUP(K297*$AM$4,-1)))</f>
        <v>729250</v>
      </c>
      <c r="AL297" s="154">
        <f>IF(L297="","",IF('5.手当・賞与配分・洗い替え方式'!$O$4=1,ROUNDUP((L297+$Q297)*$AM$4,-1),ROUNDUP(L297*$AM$4,-1)))</f>
        <v>723750</v>
      </c>
      <c r="AM297" s="154">
        <f>IF(M297="","",IF('5.手当・賞与配分・洗い替え方式'!$O$4=1,ROUNDUP((M297+$Q297)*$AM$4,-1),ROUNDUP(M297*$AM$4,-1)))</f>
        <v>718250</v>
      </c>
      <c r="AN297" s="166">
        <f>IF(N297="","",IF('5.手当・賞与配分・洗い替え方式'!$O$4=1,ROUNDUP((N297+$Q297)*$AM$4,-1),ROUNDUP(N297*$AM$4,-1)))</f>
        <v>712750</v>
      </c>
      <c r="AO297" s="369">
        <f t="shared" si="198"/>
        <v>5202030</v>
      </c>
      <c r="AP297" s="77">
        <f t="shared" si="199"/>
        <v>5163090</v>
      </c>
      <c r="AQ297" s="77">
        <f t="shared" si="182"/>
        <v>5124150</v>
      </c>
      <c r="AR297" s="77">
        <f t="shared" si="183"/>
        <v>5085210</v>
      </c>
      <c r="AS297" s="164">
        <f t="shared" si="184"/>
        <v>5046270</v>
      </c>
    </row>
    <row r="298" spans="5:45" ht="18" customHeight="1">
      <c r="E298" s="148" t="str">
        <f t="shared" si="185"/>
        <v>C-3</v>
      </c>
      <c r="F298" s="105">
        <f t="shared" si="172"/>
        <v>11</v>
      </c>
      <c r="G298" s="105">
        <f t="shared" si="173"/>
        <v>11</v>
      </c>
      <c r="H298" s="105" t="str">
        <f t="shared" si="174"/>
        <v>C-3-11</v>
      </c>
      <c r="I298" s="149">
        <v>34</v>
      </c>
      <c r="J298" s="157">
        <f t="shared" si="186"/>
        <v>298300</v>
      </c>
      <c r="K298" s="131">
        <f t="shared" si="187"/>
        <v>296100</v>
      </c>
      <c r="L298" s="131">
        <f>IF($E298="","",INDEX('3.サラリースケール'!$R$5:$BH$38,MATCH($E298,'3.サラリースケール'!$R$5:$R$38,0),MATCH($I298,'3.サラリースケール'!$R$5:$BH$5,0)))</f>
        <v>293900</v>
      </c>
      <c r="M298" s="131">
        <f t="shared" si="188"/>
        <v>291700</v>
      </c>
      <c r="N298" s="368">
        <f t="shared" si="189"/>
        <v>289500</v>
      </c>
      <c r="O298" s="157">
        <f t="shared" si="190"/>
        <v>4400</v>
      </c>
      <c r="P298" s="368">
        <f t="shared" si="175"/>
        <v>2200</v>
      </c>
      <c r="Q298" s="158">
        <f>IF($L298="","",VLOOKUP($E298,'6.モデル年俸表の作成'!$C$7:$F$48,4,0))</f>
        <v>0</v>
      </c>
      <c r="R298" s="159">
        <f>IF($E298="","",IF($G298="","",VLOOKUP($E298,'5.手当・賞与配分・洗い替え方式'!$C$7:$L$48,8,0)))</f>
        <v>0.1</v>
      </c>
      <c r="S298" s="160">
        <f t="shared" si="191"/>
        <v>29830</v>
      </c>
      <c r="T298" s="160">
        <f t="shared" si="192"/>
        <v>29610</v>
      </c>
      <c r="U298" s="160">
        <f t="shared" si="201"/>
        <v>29390</v>
      </c>
      <c r="V298" s="160">
        <f t="shared" si="194"/>
        <v>29170</v>
      </c>
      <c r="W298" s="160">
        <f t="shared" si="195"/>
        <v>28950</v>
      </c>
      <c r="X298" s="164">
        <f t="shared" si="176"/>
        <v>13</v>
      </c>
      <c r="Y298" s="162">
        <f t="shared" si="200"/>
        <v>328130</v>
      </c>
      <c r="Z298" s="161">
        <f t="shared" si="177"/>
        <v>325710</v>
      </c>
      <c r="AA298" s="161">
        <f t="shared" si="178"/>
        <v>323290</v>
      </c>
      <c r="AB298" s="161">
        <f t="shared" si="179"/>
        <v>320870</v>
      </c>
      <c r="AC298" s="163">
        <f t="shared" si="202"/>
        <v>318450</v>
      </c>
      <c r="AD298" s="158">
        <f t="shared" si="197"/>
        <v>3879480</v>
      </c>
      <c r="AE298" s="165">
        <f>IF(J298="","",IF('5.手当・賞与配分・洗い替え方式'!$O$4=1,ROUNDUP((J298+$Q298)*$AH$4,-1),ROUNDUP(J298*$AH$4,-1)))</f>
        <v>596600</v>
      </c>
      <c r="AF298" s="154">
        <f>IF(K298="","",IF('5.手当・賞与配分・洗い替え方式'!$O$4=1,ROUNDUP((K298+$Q298)*$AH$4,-1),ROUNDUP(K298*$AH$4,-1)))</f>
        <v>592200</v>
      </c>
      <c r="AG298" s="154">
        <f>IF(L298="","",IF('5.手当・賞与配分・洗い替え方式'!$O$4=1,ROUNDUP((L298+$Q298)*$AH$4,-1),ROUNDUP(L298*$AH$4,-1)))</f>
        <v>587800</v>
      </c>
      <c r="AH298" s="154">
        <f>IF(M298="","",IF('5.手当・賞与配分・洗い替え方式'!$O$4=1,ROUNDUP((M298+$Q298)*$AH$4,-1),ROUNDUP(M298*$AH$4,-1)))</f>
        <v>583400</v>
      </c>
      <c r="AI298" s="166">
        <f>IF(N298="","",IF('5.手当・賞与配分・洗い替え方式'!$O$4=1,ROUNDUP((N298+$Q298)*$AH$4,-1),ROUNDUP(N298*$AH$4,-1)))</f>
        <v>579000</v>
      </c>
      <c r="AJ298" s="165">
        <f>IF(J298="","",IF('5.手当・賞与配分・洗い替え方式'!$O$4=1,ROUNDUP((J298+$Q298)*$AM$4,-1),ROUNDUP(J298*$AM$4,-1)))</f>
        <v>745750</v>
      </c>
      <c r="AK298" s="154">
        <f>IF(K298="","",IF('5.手当・賞与配分・洗い替え方式'!$O$4=1,ROUNDUP((K298+$Q298)*$AM$4,-1),ROUNDUP(K298*$AM$4,-1)))</f>
        <v>740250</v>
      </c>
      <c r="AL298" s="154">
        <f>IF(L298="","",IF('5.手当・賞与配分・洗い替え方式'!$O$4=1,ROUNDUP((L298+$Q298)*$AM$4,-1),ROUNDUP(L298*$AM$4,-1)))</f>
        <v>734750</v>
      </c>
      <c r="AM298" s="154">
        <f>IF(M298="","",IF('5.手当・賞与配分・洗い替え方式'!$O$4=1,ROUNDUP((M298+$Q298)*$AM$4,-1),ROUNDUP(M298*$AM$4,-1)))</f>
        <v>729250</v>
      </c>
      <c r="AN298" s="166">
        <f>IF(N298="","",IF('5.手当・賞与配分・洗い替え方式'!$O$4=1,ROUNDUP((N298+$Q298)*$AM$4,-1),ROUNDUP(N298*$AM$4,-1)))</f>
        <v>723750</v>
      </c>
      <c r="AO298" s="369">
        <f t="shared" si="198"/>
        <v>5279910</v>
      </c>
      <c r="AP298" s="77">
        <f t="shared" si="199"/>
        <v>5240970</v>
      </c>
      <c r="AQ298" s="77">
        <f t="shared" si="182"/>
        <v>5202030</v>
      </c>
      <c r="AR298" s="77">
        <f t="shared" si="183"/>
        <v>5163090</v>
      </c>
      <c r="AS298" s="164">
        <f t="shared" si="184"/>
        <v>5124150</v>
      </c>
    </row>
    <row r="299" spans="5:45" ht="18" customHeight="1">
      <c r="E299" s="148" t="str">
        <f t="shared" si="185"/>
        <v>C-3</v>
      </c>
      <c r="F299" s="105">
        <f t="shared" si="172"/>
        <v>12</v>
      </c>
      <c r="G299" s="105">
        <f t="shared" si="173"/>
        <v>12</v>
      </c>
      <c r="H299" s="105" t="str">
        <f t="shared" si="174"/>
        <v>C-3-12</v>
      </c>
      <c r="I299" s="149">
        <v>35</v>
      </c>
      <c r="J299" s="157">
        <f t="shared" si="186"/>
        <v>302700</v>
      </c>
      <c r="K299" s="131">
        <f t="shared" si="187"/>
        <v>300500</v>
      </c>
      <c r="L299" s="131">
        <f>IF($E299="","",INDEX('3.サラリースケール'!$R$5:$BH$38,MATCH($E299,'3.サラリースケール'!$R$5:$R$38,0),MATCH($I299,'3.サラリースケール'!$R$5:$BH$5,0)))</f>
        <v>298300</v>
      </c>
      <c r="M299" s="131">
        <f t="shared" si="188"/>
        <v>296100</v>
      </c>
      <c r="N299" s="368">
        <f t="shared" si="189"/>
        <v>293900</v>
      </c>
      <c r="O299" s="157">
        <f t="shared" si="190"/>
        <v>4400</v>
      </c>
      <c r="P299" s="368">
        <f t="shared" si="175"/>
        <v>2200</v>
      </c>
      <c r="Q299" s="158">
        <f>IF($L299="","",VLOOKUP($E299,'6.モデル年俸表の作成'!$C$7:$F$48,4,0))</f>
        <v>0</v>
      </c>
      <c r="R299" s="159">
        <f>IF($E299="","",IF($G299="","",VLOOKUP($E299,'5.手当・賞与配分・洗い替え方式'!$C$7:$L$48,8,0)))</f>
        <v>0.1</v>
      </c>
      <c r="S299" s="160">
        <f t="shared" si="191"/>
        <v>30270</v>
      </c>
      <c r="T299" s="160">
        <f t="shared" si="192"/>
        <v>30050</v>
      </c>
      <c r="U299" s="160">
        <f t="shared" si="201"/>
        <v>29830</v>
      </c>
      <c r="V299" s="160">
        <f t="shared" si="194"/>
        <v>29610</v>
      </c>
      <c r="W299" s="160">
        <f t="shared" si="195"/>
        <v>29390</v>
      </c>
      <c r="X299" s="164">
        <f t="shared" si="176"/>
        <v>13</v>
      </c>
      <c r="Y299" s="162">
        <f t="shared" si="200"/>
        <v>332970</v>
      </c>
      <c r="Z299" s="161">
        <f t="shared" si="177"/>
        <v>330550</v>
      </c>
      <c r="AA299" s="161">
        <f t="shared" si="178"/>
        <v>328130</v>
      </c>
      <c r="AB299" s="161">
        <f t="shared" si="179"/>
        <v>325710</v>
      </c>
      <c r="AC299" s="163">
        <f t="shared" si="202"/>
        <v>323290</v>
      </c>
      <c r="AD299" s="158">
        <f t="shared" si="197"/>
        <v>3937560</v>
      </c>
      <c r="AE299" s="165">
        <f>IF(J299="","",IF('5.手当・賞与配分・洗い替え方式'!$O$4=1,ROUNDUP((J299+$Q299)*$AH$4,-1),ROUNDUP(J299*$AH$4,-1)))</f>
        <v>605400</v>
      </c>
      <c r="AF299" s="154">
        <f>IF(K299="","",IF('5.手当・賞与配分・洗い替え方式'!$O$4=1,ROUNDUP((K299+$Q299)*$AH$4,-1),ROUNDUP(K299*$AH$4,-1)))</f>
        <v>601000</v>
      </c>
      <c r="AG299" s="154">
        <f>IF(L299="","",IF('5.手当・賞与配分・洗い替え方式'!$O$4=1,ROUNDUP((L299+$Q299)*$AH$4,-1),ROUNDUP(L299*$AH$4,-1)))</f>
        <v>596600</v>
      </c>
      <c r="AH299" s="154">
        <f>IF(M299="","",IF('5.手当・賞与配分・洗い替え方式'!$O$4=1,ROUNDUP((M299+$Q299)*$AH$4,-1),ROUNDUP(M299*$AH$4,-1)))</f>
        <v>592200</v>
      </c>
      <c r="AI299" s="166">
        <f>IF(N299="","",IF('5.手当・賞与配分・洗い替え方式'!$O$4=1,ROUNDUP((N299+$Q299)*$AH$4,-1),ROUNDUP(N299*$AH$4,-1)))</f>
        <v>587800</v>
      </c>
      <c r="AJ299" s="165">
        <f>IF(J299="","",IF('5.手当・賞与配分・洗い替え方式'!$O$4=1,ROUNDUP((J299+$Q299)*$AM$4,-1),ROUNDUP(J299*$AM$4,-1)))</f>
        <v>756750</v>
      </c>
      <c r="AK299" s="154">
        <f>IF(K299="","",IF('5.手当・賞与配分・洗い替え方式'!$O$4=1,ROUNDUP((K299+$Q299)*$AM$4,-1),ROUNDUP(K299*$AM$4,-1)))</f>
        <v>751250</v>
      </c>
      <c r="AL299" s="154">
        <f>IF(L299="","",IF('5.手当・賞与配分・洗い替え方式'!$O$4=1,ROUNDUP((L299+$Q299)*$AM$4,-1),ROUNDUP(L299*$AM$4,-1)))</f>
        <v>745750</v>
      </c>
      <c r="AM299" s="154">
        <f>IF(M299="","",IF('5.手当・賞与配分・洗い替え方式'!$O$4=1,ROUNDUP((M299+$Q299)*$AM$4,-1),ROUNDUP(M299*$AM$4,-1)))</f>
        <v>740250</v>
      </c>
      <c r="AN299" s="166">
        <f>IF(N299="","",IF('5.手当・賞与配分・洗い替え方式'!$O$4=1,ROUNDUP((N299+$Q299)*$AM$4,-1),ROUNDUP(N299*$AM$4,-1)))</f>
        <v>734750</v>
      </c>
      <c r="AO299" s="369">
        <f t="shared" si="198"/>
        <v>5357790</v>
      </c>
      <c r="AP299" s="77">
        <f t="shared" si="199"/>
        <v>5318850</v>
      </c>
      <c r="AQ299" s="77">
        <f t="shared" si="182"/>
        <v>5279910</v>
      </c>
      <c r="AR299" s="77">
        <f t="shared" si="183"/>
        <v>5240970</v>
      </c>
      <c r="AS299" s="164">
        <f t="shared" si="184"/>
        <v>5202030</v>
      </c>
    </row>
    <row r="300" spans="5:45" ht="18" customHeight="1">
      <c r="E300" s="148" t="str">
        <f t="shared" si="185"/>
        <v>C-3</v>
      </c>
      <c r="F300" s="105">
        <f t="shared" si="172"/>
        <v>13</v>
      </c>
      <c r="G300" s="105">
        <f t="shared" si="173"/>
        <v>13</v>
      </c>
      <c r="H300" s="105" t="str">
        <f t="shared" si="174"/>
        <v>C-3-13</v>
      </c>
      <c r="I300" s="149">
        <v>36</v>
      </c>
      <c r="J300" s="157">
        <f t="shared" si="186"/>
        <v>307100</v>
      </c>
      <c r="K300" s="131">
        <f t="shared" si="187"/>
        <v>304900</v>
      </c>
      <c r="L300" s="131">
        <f>IF($E300="","",INDEX('3.サラリースケール'!$R$5:$BH$38,MATCH($E300,'3.サラリースケール'!$R$5:$R$38,0),MATCH($I300,'3.サラリースケール'!$R$5:$BH$5,0)))</f>
        <v>302700</v>
      </c>
      <c r="M300" s="131">
        <f t="shared" si="188"/>
        <v>300500</v>
      </c>
      <c r="N300" s="368">
        <f t="shared" si="189"/>
        <v>298300</v>
      </c>
      <c r="O300" s="157">
        <f t="shared" si="190"/>
        <v>4400</v>
      </c>
      <c r="P300" s="368">
        <f t="shared" si="175"/>
        <v>2200</v>
      </c>
      <c r="Q300" s="158">
        <f>IF($L300="","",VLOOKUP($E300,'6.モデル年俸表の作成'!$C$7:$F$48,4,0))</f>
        <v>0</v>
      </c>
      <c r="R300" s="159">
        <f>IF($E300="","",IF($G300="","",VLOOKUP($E300,'5.手当・賞与配分・洗い替え方式'!$C$7:$L$48,8,0)))</f>
        <v>0.1</v>
      </c>
      <c r="S300" s="160">
        <f t="shared" si="191"/>
        <v>30710</v>
      </c>
      <c r="T300" s="160">
        <f t="shared" si="192"/>
        <v>30490</v>
      </c>
      <c r="U300" s="160">
        <f t="shared" si="201"/>
        <v>30270</v>
      </c>
      <c r="V300" s="160">
        <f t="shared" si="194"/>
        <v>30050</v>
      </c>
      <c r="W300" s="160">
        <f t="shared" si="195"/>
        <v>29830</v>
      </c>
      <c r="X300" s="164">
        <f t="shared" si="176"/>
        <v>13</v>
      </c>
      <c r="Y300" s="162">
        <f t="shared" si="200"/>
        <v>337810</v>
      </c>
      <c r="Z300" s="161">
        <f t="shared" si="177"/>
        <v>335390</v>
      </c>
      <c r="AA300" s="161">
        <f t="shared" si="178"/>
        <v>332970</v>
      </c>
      <c r="AB300" s="161">
        <f t="shared" si="179"/>
        <v>330550</v>
      </c>
      <c r="AC300" s="163">
        <f t="shared" si="202"/>
        <v>328130</v>
      </c>
      <c r="AD300" s="158">
        <f t="shared" si="197"/>
        <v>3995640</v>
      </c>
      <c r="AE300" s="165">
        <f>IF(J300="","",IF('5.手当・賞与配分・洗い替え方式'!$O$4=1,ROUNDUP((J300+$Q300)*$AH$4,-1),ROUNDUP(J300*$AH$4,-1)))</f>
        <v>614200</v>
      </c>
      <c r="AF300" s="154">
        <f>IF(K300="","",IF('5.手当・賞与配分・洗い替え方式'!$O$4=1,ROUNDUP((K300+$Q300)*$AH$4,-1),ROUNDUP(K300*$AH$4,-1)))</f>
        <v>609800</v>
      </c>
      <c r="AG300" s="154">
        <f>IF(L300="","",IF('5.手当・賞与配分・洗い替え方式'!$O$4=1,ROUNDUP((L300+$Q300)*$AH$4,-1),ROUNDUP(L300*$AH$4,-1)))</f>
        <v>605400</v>
      </c>
      <c r="AH300" s="154">
        <f>IF(M300="","",IF('5.手当・賞与配分・洗い替え方式'!$O$4=1,ROUNDUP((M300+$Q300)*$AH$4,-1),ROUNDUP(M300*$AH$4,-1)))</f>
        <v>601000</v>
      </c>
      <c r="AI300" s="166">
        <f>IF(N300="","",IF('5.手当・賞与配分・洗い替え方式'!$O$4=1,ROUNDUP((N300+$Q300)*$AH$4,-1),ROUNDUP(N300*$AH$4,-1)))</f>
        <v>596600</v>
      </c>
      <c r="AJ300" s="165">
        <f>IF(J300="","",IF('5.手当・賞与配分・洗い替え方式'!$O$4=1,ROUNDUP((J300+$Q300)*$AM$4,-1),ROUNDUP(J300*$AM$4,-1)))</f>
        <v>767750</v>
      </c>
      <c r="AK300" s="154">
        <f>IF(K300="","",IF('5.手当・賞与配分・洗い替え方式'!$O$4=1,ROUNDUP((K300+$Q300)*$AM$4,-1),ROUNDUP(K300*$AM$4,-1)))</f>
        <v>762250</v>
      </c>
      <c r="AL300" s="154">
        <f>IF(L300="","",IF('5.手当・賞与配分・洗い替え方式'!$O$4=1,ROUNDUP((L300+$Q300)*$AM$4,-1),ROUNDUP(L300*$AM$4,-1)))</f>
        <v>756750</v>
      </c>
      <c r="AM300" s="154">
        <f>IF(M300="","",IF('5.手当・賞与配分・洗い替え方式'!$O$4=1,ROUNDUP((M300+$Q300)*$AM$4,-1),ROUNDUP(M300*$AM$4,-1)))</f>
        <v>751250</v>
      </c>
      <c r="AN300" s="166">
        <f>IF(N300="","",IF('5.手当・賞与配分・洗い替え方式'!$O$4=1,ROUNDUP((N300+$Q300)*$AM$4,-1),ROUNDUP(N300*$AM$4,-1)))</f>
        <v>745750</v>
      </c>
      <c r="AO300" s="369">
        <f t="shared" si="198"/>
        <v>5435670</v>
      </c>
      <c r="AP300" s="77">
        <f t="shared" si="199"/>
        <v>5396730</v>
      </c>
      <c r="AQ300" s="77">
        <f t="shared" si="182"/>
        <v>5357790</v>
      </c>
      <c r="AR300" s="77">
        <f t="shared" si="183"/>
        <v>5318850</v>
      </c>
      <c r="AS300" s="164">
        <f t="shared" si="184"/>
        <v>5279910</v>
      </c>
    </row>
    <row r="301" spans="5:45" ht="18" customHeight="1">
      <c r="E301" s="148" t="str">
        <f t="shared" si="185"/>
        <v>C-3</v>
      </c>
      <c r="F301" s="105">
        <f t="shared" si="172"/>
        <v>14</v>
      </c>
      <c r="G301" s="105">
        <f t="shared" si="173"/>
        <v>14</v>
      </c>
      <c r="H301" s="105" t="str">
        <f t="shared" si="174"/>
        <v>C-3-14</v>
      </c>
      <c r="I301" s="149">
        <v>37</v>
      </c>
      <c r="J301" s="157">
        <f t="shared" si="186"/>
        <v>311500</v>
      </c>
      <c r="K301" s="131">
        <f t="shared" si="187"/>
        <v>309300</v>
      </c>
      <c r="L301" s="131">
        <f>IF($E301="","",INDEX('3.サラリースケール'!$R$5:$BH$38,MATCH($E301,'3.サラリースケール'!$R$5:$R$38,0),MATCH($I301,'3.サラリースケール'!$R$5:$BH$5,0)))</f>
        <v>307100</v>
      </c>
      <c r="M301" s="131">
        <f t="shared" si="188"/>
        <v>304900</v>
      </c>
      <c r="N301" s="368">
        <f t="shared" si="189"/>
        <v>302700</v>
      </c>
      <c r="O301" s="157">
        <f t="shared" si="190"/>
        <v>4400</v>
      </c>
      <c r="P301" s="368">
        <f t="shared" si="175"/>
        <v>2200</v>
      </c>
      <c r="Q301" s="158">
        <f>IF($L301="","",VLOOKUP($E301,'6.モデル年俸表の作成'!$C$7:$F$48,4,0))</f>
        <v>0</v>
      </c>
      <c r="R301" s="159">
        <f>IF($E301="","",IF($G301="","",VLOOKUP($E301,'5.手当・賞与配分・洗い替え方式'!$C$7:$L$48,8,0)))</f>
        <v>0.1</v>
      </c>
      <c r="S301" s="160">
        <f t="shared" si="191"/>
        <v>31150</v>
      </c>
      <c r="T301" s="160">
        <f t="shared" si="192"/>
        <v>30930</v>
      </c>
      <c r="U301" s="160">
        <f t="shared" si="201"/>
        <v>30710</v>
      </c>
      <c r="V301" s="160">
        <f t="shared" si="194"/>
        <v>30490</v>
      </c>
      <c r="W301" s="160">
        <f t="shared" si="195"/>
        <v>30270</v>
      </c>
      <c r="X301" s="164">
        <f t="shared" si="176"/>
        <v>13</v>
      </c>
      <c r="Y301" s="162">
        <f t="shared" si="200"/>
        <v>342650</v>
      </c>
      <c r="Z301" s="161">
        <f t="shared" si="177"/>
        <v>340230</v>
      </c>
      <c r="AA301" s="161">
        <f t="shared" si="178"/>
        <v>337810</v>
      </c>
      <c r="AB301" s="161">
        <f t="shared" si="179"/>
        <v>335390</v>
      </c>
      <c r="AC301" s="163">
        <f t="shared" si="202"/>
        <v>332970</v>
      </c>
      <c r="AD301" s="158">
        <f t="shared" si="197"/>
        <v>4053720</v>
      </c>
      <c r="AE301" s="165">
        <f>IF(J301="","",IF('5.手当・賞与配分・洗い替え方式'!$O$4=1,ROUNDUP((J301+$Q301)*$AH$4,-1),ROUNDUP(J301*$AH$4,-1)))</f>
        <v>623000</v>
      </c>
      <c r="AF301" s="154">
        <f>IF(K301="","",IF('5.手当・賞与配分・洗い替え方式'!$O$4=1,ROUNDUP((K301+$Q301)*$AH$4,-1),ROUNDUP(K301*$AH$4,-1)))</f>
        <v>618600</v>
      </c>
      <c r="AG301" s="154">
        <f>IF(L301="","",IF('5.手当・賞与配分・洗い替え方式'!$O$4=1,ROUNDUP((L301+$Q301)*$AH$4,-1),ROUNDUP(L301*$AH$4,-1)))</f>
        <v>614200</v>
      </c>
      <c r="AH301" s="154">
        <f>IF(M301="","",IF('5.手当・賞与配分・洗い替え方式'!$O$4=1,ROUNDUP((M301+$Q301)*$AH$4,-1),ROUNDUP(M301*$AH$4,-1)))</f>
        <v>609800</v>
      </c>
      <c r="AI301" s="166">
        <f>IF(N301="","",IF('5.手当・賞与配分・洗い替え方式'!$O$4=1,ROUNDUP((N301+$Q301)*$AH$4,-1),ROUNDUP(N301*$AH$4,-1)))</f>
        <v>605400</v>
      </c>
      <c r="AJ301" s="165">
        <f>IF(J301="","",IF('5.手当・賞与配分・洗い替え方式'!$O$4=1,ROUNDUP((J301+$Q301)*$AM$4,-1),ROUNDUP(J301*$AM$4,-1)))</f>
        <v>778750</v>
      </c>
      <c r="AK301" s="154">
        <f>IF(K301="","",IF('5.手当・賞与配分・洗い替え方式'!$O$4=1,ROUNDUP((K301+$Q301)*$AM$4,-1),ROUNDUP(K301*$AM$4,-1)))</f>
        <v>773250</v>
      </c>
      <c r="AL301" s="154">
        <f>IF(L301="","",IF('5.手当・賞与配分・洗い替え方式'!$O$4=1,ROUNDUP((L301+$Q301)*$AM$4,-1),ROUNDUP(L301*$AM$4,-1)))</f>
        <v>767750</v>
      </c>
      <c r="AM301" s="154">
        <f>IF(M301="","",IF('5.手当・賞与配分・洗い替え方式'!$O$4=1,ROUNDUP((M301+$Q301)*$AM$4,-1),ROUNDUP(M301*$AM$4,-1)))</f>
        <v>762250</v>
      </c>
      <c r="AN301" s="166">
        <f>IF(N301="","",IF('5.手当・賞与配分・洗い替え方式'!$O$4=1,ROUNDUP((N301+$Q301)*$AM$4,-1),ROUNDUP(N301*$AM$4,-1)))</f>
        <v>756750</v>
      </c>
      <c r="AO301" s="369">
        <f t="shared" si="198"/>
        <v>5513550</v>
      </c>
      <c r="AP301" s="77">
        <f t="shared" si="199"/>
        <v>5474610</v>
      </c>
      <c r="AQ301" s="77">
        <f t="shared" si="182"/>
        <v>5435670</v>
      </c>
      <c r="AR301" s="77">
        <f t="shared" si="183"/>
        <v>5396730</v>
      </c>
      <c r="AS301" s="164">
        <f t="shared" si="184"/>
        <v>5357790</v>
      </c>
    </row>
    <row r="302" spans="5:45" ht="18" customHeight="1">
      <c r="E302" s="148" t="str">
        <f t="shared" si="185"/>
        <v>C-3</v>
      </c>
      <c r="F302" s="105">
        <f t="shared" si="172"/>
        <v>15</v>
      </c>
      <c r="G302" s="105">
        <f t="shared" si="173"/>
        <v>15</v>
      </c>
      <c r="H302" s="105" t="str">
        <f t="shared" si="174"/>
        <v>C-3-15</v>
      </c>
      <c r="I302" s="149">
        <v>38</v>
      </c>
      <c r="J302" s="157">
        <f t="shared" si="186"/>
        <v>315900</v>
      </c>
      <c r="K302" s="131">
        <f t="shared" si="187"/>
        <v>313700</v>
      </c>
      <c r="L302" s="131">
        <f>IF($E302="","",INDEX('3.サラリースケール'!$R$5:$BH$38,MATCH($E302,'3.サラリースケール'!$R$5:$R$38,0),MATCH($I302,'3.サラリースケール'!$R$5:$BH$5,0)))</f>
        <v>311500</v>
      </c>
      <c r="M302" s="131">
        <f t="shared" si="188"/>
        <v>309300</v>
      </c>
      <c r="N302" s="368">
        <f t="shared" si="189"/>
        <v>307100</v>
      </c>
      <c r="O302" s="157">
        <f t="shared" si="190"/>
        <v>4400</v>
      </c>
      <c r="P302" s="368">
        <f t="shared" si="175"/>
        <v>2200</v>
      </c>
      <c r="Q302" s="158">
        <f>IF($L302="","",VLOOKUP($E302,'6.モデル年俸表の作成'!$C$7:$F$48,4,0))</f>
        <v>0</v>
      </c>
      <c r="R302" s="159">
        <f>IF($E302="","",IF($G302="","",VLOOKUP($E302,'5.手当・賞与配分・洗い替え方式'!$C$7:$L$48,8,0)))</f>
        <v>0.1</v>
      </c>
      <c r="S302" s="160">
        <f t="shared" si="191"/>
        <v>31590</v>
      </c>
      <c r="T302" s="160">
        <f t="shared" si="192"/>
        <v>31370</v>
      </c>
      <c r="U302" s="160">
        <f t="shared" si="201"/>
        <v>31150</v>
      </c>
      <c r="V302" s="160">
        <f t="shared" si="194"/>
        <v>30930</v>
      </c>
      <c r="W302" s="160">
        <f t="shared" si="195"/>
        <v>30710</v>
      </c>
      <c r="X302" s="164">
        <f t="shared" si="176"/>
        <v>13</v>
      </c>
      <c r="Y302" s="162">
        <f t="shared" si="200"/>
        <v>347490</v>
      </c>
      <c r="Z302" s="161">
        <f t="shared" si="177"/>
        <v>345070</v>
      </c>
      <c r="AA302" s="161">
        <f t="shared" si="178"/>
        <v>342650</v>
      </c>
      <c r="AB302" s="161">
        <f t="shared" si="179"/>
        <v>340230</v>
      </c>
      <c r="AC302" s="163">
        <f t="shared" si="202"/>
        <v>337810</v>
      </c>
      <c r="AD302" s="158">
        <f t="shared" si="197"/>
        <v>4111800</v>
      </c>
      <c r="AE302" s="165">
        <f>IF(J302="","",IF('5.手当・賞与配分・洗い替え方式'!$O$4=1,ROUNDUP((J302+$Q302)*$AH$4,-1),ROUNDUP(J302*$AH$4,-1)))</f>
        <v>631800</v>
      </c>
      <c r="AF302" s="154">
        <f>IF(K302="","",IF('5.手当・賞与配分・洗い替え方式'!$O$4=1,ROUNDUP((K302+$Q302)*$AH$4,-1),ROUNDUP(K302*$AH$4,-1)))</f>
        <v>627400</v>
      </c>
      <c r="AG302" s="154">
        <f>IF(L302="","",IF('5.手当・賞与配分・洗い替え方式'!$O$4=1,ROUNDUP((L302+$Q302)*$AH$4,-1),ROUNDUP(L302*$AH$4,-1)))</f>
        <v>623000</v>
      </c>
      <c r="AH302" s="154">
        <f>IF(M302="","",IF('5.手当・賞与配分・洗い替え方式'!$O$4=1,ROUNDUP((M302+$Q302)*$AH$4,-1),ROUNDUP(M302*$AH$4,-1)))</f>
        <v>618600</v>
      </c>
      <c r="AI302" s="166">
        <f>IF(N302="","",IF('5.手当・賞与配分・洗い替え方式'!$O$4=1,ROUNDUP((N302+$Q302)*$AH$4,-1),ROUNDUP(N302*$AH$4,-1)))</f>
        <v>614200</v>
      </c>
      <c r="AJ302" s="165">
        <f>IF(J302="","",IF('5.手当・賞与配分・洗い替え方式'!$O$4=1,ROUNDUP((J302+$Q302)*$AM$4,-1),ROUNDUP(J302*$AM$4,-1)))</f>
        <v>789750</v>
      </c>
      <c r="AK302" s="154">
        <f>IF(K302="","",IF('5.手当・賞与配分・洗い替え方式'!$O$4=1,ROUNDUP((K302+$Q302)*$AM$4,-1),ROUNDUP(K302*$AM$4,-1)))</f>
        <v>784250</v>
      </c>
      <c r="AL302" s="154">
        <f>IF(L302="","",IF('5.手当・賞与配分・洗い替え方式'!$O$4=1,ROUNDUP((L302+$Q302)*$AM$4,-1),ROUNDUP(L302*$AM$4,-1)))</f>
        <v>778750</v>
      </c>
      <c r="AM302" s="154">
        <f>IF(M302="","",IF('5.手当・賞与配分・洗い替え方式'!$O$4=1,ROUNDUP((M302+$Q302)*$AM$4,-1),ROUNDUP(M302*$AM$4,-1)))</f>
        <v>773250</v>
      </c>
      <c r="AN302" s="166">
        <f>IF(N302="","",IF('5.手当・賞与配分・洗い替え方式'!$O$4=1,ROUNDUP((N302+$Q302)*$AM$4,-1),ROUNDUP(N302*$AM$4,-1)))</f>
        <v>767750</v>
      </c>
      <c r="AO302" s="369">
        <f t="shared" si="198"/>
        <v>5591430</v>
      </c>
      <c r="AP302" s="77">
        <f t="shared" si="199"/>
        <v>5552490</v>
      </c>
      <c r="AQ302" s="77">
        <f t="shared" si="182"/>
        <v>5513550</v>
      </c>
      <c r="AR302" s="77">
        <f t="shared" si="183"/>
        <v>5474610</v>
      </c>
      <c r="AS302" s="164">
        <f t="shared" si="184"/>
        <v>5435670</v>
      </c>
    </row>
    <row r="303" spans="5:45" ht="18" customHeight="1">
      <c r="E303" s="148" t="str">
        <f t="shared" si="185"/>
        <v>C-3</v>
      </c>
      <c r="F303" s="105">
        <f t="shared" si="172"/>
        <v>16</v>
      </c>
      <c r="G303" s="105">
        <f t="shared" si="173"/>
        <v>16</v>
      </c>
      <c r="H303" s="105" t="str">
        <f t="shared" si="174"/>
        <v>C-3-16</v>
      </c>
      <c r="I303" s="149">
        <v>39</v>
      </c>
      <c r="J303" s="157">
        <f t="shared" si="186"/>
        <v>320300</v>
      </c>
      <c r="K303" s="131">
        <f t="shared" si="187"/>
        <v>318100</v>
      </c>
      <c r="L303" s="131">
        <f>IF($E303="","",INDEX('3.サラリースケール'!$R$5:$BH$38,MATCH($E303,'3.サラリースケール'!$R$5:$R$38,0),MATCH($I303,'3.サラリースケール'!$R$5:$BH$5,0)))</f>
        <v>315900</v>
      </c>
      <c r="M303" s="131">
        <f t="shared" si="188"/>
        <v>313700</v>
      </c>
      <c r="N303" s="368">
        <f t="shared" si="189"/>
        <v>311500</v>
      </c>
      <c r="O303" s="157">
        <f t="shared" si="190"/>
        <v>4400</v>
      </c>
      <c r="P303" s="368">
        <f t="shared" si="175"/>
        <v>2200</v>
      </c>
      <c r="Q303" s="158">
        <f>IF($L303="","",VLOOKUP($E303,'6.モデル年俸表の作成'!$C$7:$F$48,4,0))</f>
        <v>0</v>
      </c>
      <c r="R303" s="159">
        <f>IF($E303="","",IF($G303="","",VLOOKUP($E303,'5.手当・賞与配分・洗い替え方式'!$C$7:$L$48,8,0)))</f>
        <v>0.1</v>
      </c>
      <c r="S303" s="160">
        <f t="shared" si="191"/>
        <v>32030</v>
      </c>
      <c r="T303" s="160">
        <f t="shared" si="192"/>
        <v>31810</v>
      </c>
      <c r="U303" s="160">
        <f t="shared" si="201"/>
        <v>31590</v>
      </c>
      <c r="V303" s="160">
        <f t="shared" si="194"/>
        <v>31370</v>
      </c>
      <c r="W303" s="160">
        <f t="shared" si="195"/>
        <v>31150</v>
      </c>
      <c r="X303" s="164">
        <f t="shared" si="176"/>
        <v>13</v>
      </c>
      <c r="Y303" s="162">
        <f t="shared" si="200"/>
        <v>352330</v>
      </c>
      <c r="Z303" s="161">
        <f t="shared" si="177"/>
        <v>349910</v>
      </c>
      <c r="AA303" s="161">
        <f t="shared" si="178"/>
        <v>347490</v>
      </c>
      <c r="AB303" s="161">
        <f t="shared" si="179"/>
        <v>345070</v>
      </c>
      <c r="AC303" s="163">
        <f t="shared" si="202"/>
        <v>342650</v>
      </c>
      <c r="AD303" s="158">
        <f t="shared" si="197"/>
        <v>4169880</v>
      </c>
      <c r="AE303" s="165">
        <f>IF(J303="","",IF('5.手当・賞与配分・洗い替え方式'!$O$4=1,ROUNDUP((J303+$Q303)*$AH$4,-1),ROUNDUP(J303*$AH$4,-1)))</f>
        <v>640600</v>
      </c>
      <c r="AF303" s="154">
        <f>IF(K303="","",IF('5.手当・賞与配分・洗い替え方式'!$O$4=1,ROUNDUP((K303+$Q303)*$AH$4,-1),ROUNDUP(K303*$AH$4,-1)))</f>
        <v>636200</v>
      </c>
      <c r="AG303" s="154">
        <f>IF(L303="","",IF('5.手当・賞与配分・洗い替え方式'!$O$4=1,ROUNDUP((L303+$Q303)*$AH$4,-1),ROUNDUP(L303*$AH$4,-1)))</f>
        <v>631800</v>
      </c>
      <c r="AH303" s="154">
        <f>IF(M303="","",IF('5.手当・賞与配分・洗い替え方式'!$O$4=1,ROUNDUP((M303+$Q303)*$AH$4,-1),ROUNDUP(M303*$AH$4,-1)))</f>
        <v>627400</v>
      </c>
      <c r="AI303" s="166">
        <f>IF(N303="","",IF('5.手当・賞与配分・洗い替え方式'!$O$4=1,ROUNDUP((N303+$Q303)*$AH$4,-1),ROUNDUP(N303*$AH$4,-1)))</f>
        <v>623000</v>
      </c>
      <c r="AJ303" s="165">
        <f>IF(J303="","",IF('5.手当・賞与配分・洗い替え方式'!$O$4=1,ROUNDUP((J303+$Q303)*$AM$4,-1),ROUNDUP(J303*$AM$4,-1)))</f>
        <v>800750</v>
      </c>
      <c r="AK303" s="154">
        <f>IF(K303="","",IF('5.手当・賞与配分・洗い替え方式'!$O$4=1,ROUNDUP((K303+$Q303)*$AM$4,-1),ROUNDUP(K303*$AM$4,-1)))</f>
        <v>795250</v>
      </c>
      <c r="AL303" s="154">
        <f>IF(L303="","",IF('5.手当・賞与配分・洗い替え方式'!$O$4=1,ROUNDUP((L303+$Q303)*$AM$4,-1),ROUNDUP(L303*$AM$4,-1)))</f>
        <v>789750</v>
      </c>
      <c r="AM303" s="154">
        <f>IF(M303="","",IF('5.手当・賞与配分・洗い替え方式'!$O$4=1,ROUNDUP((M303+$Q303)*$AM$4,-1),ROUNDUP(M303*$AM$4,-1)))</f>
        <v>784250</v>
      </c>
      <c r="AN303" s="166">
        <f>IF(N303="","",IF('5.手当・賞与配分・洗い替え方式'!$O$4=1,ROUNDUP((N303+$Q303)*$AM$4,-1),ROUNDUP(N303*$AM$4,-1)))</f>
        <v>778750</v>
      </c>
      <c r="AO303" s="369">
        <f t="shared" si="198"/>
        <v>5669310</v>
      </c>
      <c r="AP303" s="77">
        <f t="shared" si="199"/>
        <v>5630370</v>
      </c>
      <c r="AQ303" s="77">
        <f t="shared" si="182"/>
        <v>5591430</v>
      </c>
      <c r="AR303" s="77">
        <f t="shared" si="183"/>
        <v>5552490</v>
      </c>
      <c r="AS303" s="164">
        <f t="shared" si="184"/>
        <v>5513550</v>
      </c>
    </row>
    <row r="304" spans="5:45" ht="18" customHeight="1">
      <c r="E304" s="148" t="str">
        <f t="shared" si="185"/>
        <v>C-3</v>
      </c>
      <c r="F304" s="105">
        <f t="shared" si="172"/>
        <v>17</v>
      </c>
      <c r="G304" s="105">
        <f t="shared" si="173"/>
        <v>17</v>
      </c>
      <c r="H304" s="105" t="str">
        <f t="shared" si="174"/>
        <v>C-3-17</v>
      </c>
      <c r="I304" s="149">
        <v>40</v>
      </c>
      <c r="J304" s="157">
        <f t="shared" si="186"/>
        <v>324700</v>
      </c>
      <c r="K304" s="131">
        <f t="shared" si="187"/>
        <v>322500</v>
      </c>
      <c r="L304" s="131">
        <f>IF($E304="","",INDEX('3.サラリースケール'!$R$5:$BH$38,MATCH($E304,'3.サラリースケール'!$R$5:$R$38,0),MATCH($I304,'3.サラリースケール'!$R$5:$BH$5,0)))</f>
        <v>320300</v>
      </c>
      <c r="M304" s="131">
        <f t="shared" si="188"/>
        <v>318100</v>
      </c>
      <c r="N304" s="368">
        <f t="shared" si="189"/>
        <v>315900</v>
      </c>
      <c r="O304" s="157">
        <f t="shared" si="190"/>
        <v>4400</v>
      </c>
      <c r="P304" s="368">
        <f t="shared" si="175"/>
        <v>2200</v>
      </c>
      <c r="Q304" s="158">
        <f>IF($L304="","",VLOOKUP($E304,'6.モデル年俸表の作成'!$C$7:$F$48,4,0))</f>
        <v>0</v>
      </c>
      <c r="R304" s="159">
        <f>IF($E304="","",IF($G304="","",VLOOKUP($E304,'5.手当・賞与配分・洗い替え方式'!$C$7:$L$48,8,0)))</f>
        <v>0.1</v>
      </c>
      <c r="S304" s="160">
        <f t="shared" si="191"/>
        <v>32470</v>
      </c>
      <c r="T304" s="160">
        <f t="shared" si="192"/>
        <v>32250</v>
      </c>
      <c r="U304" s="160">
        <f t="shared" si="201"/>
        <v>32030</v>
      </c>
      <c r="V304" s="160">
        <f t="shared" si="194"/>
        <v>31810</v>
      </c>
      <c r="W304" s="160">
        <f t="shared" si="195"/>
        <v>31590</v>
      </c>
      <c r="X304" s="164">
        <f t="shared" si="176"/>
        <v>13</v>
      </c>
      <c r="Y304" s="162">
        <f t="shared" si="200"/>
        <v>357170</v>
      </c>
      <c r="Z304" s="161">
        <f t="shared" si="177"/>
        <v>354750</v>
      </c>
      <c r="AA304" s="161">
        <f t="shared" si="178"/>
        <v>352330</v>
      </c>
      <c r="AB304" s="161">
        <f t="shared" si="179"/>
        <v>349910</v>
      </c>
      <c r="AC304" s="163">
        <f t="shared" si="202"/>
        <v>347490</v>
      </c>
      <c r="AD304" s="158">
        <f t="shared" si="197"/>
        <v>4227960</v>
      </c>
      <c r="AE304" s="165">
        <f>IF(J304="","",IF('5.手当・賞与配分・洗い替え方式'!$O$4=1,ROUNDUP((J304+$Q304)*$AH$4,-1),ROUNDUP(J304*$AH$4,-1)))</f>
        <v>649400</v>
      </c>
      <c r="AF304" s="154">
        <f>IF(K304="","",IF('5.手当・賞与配分・洗い替え方式'!$O$4=1,ROUNDUP((K304+$Q304)*$AH$4,-1),ROUNDUP(K304*$AH$4,-1)))</f>
        <v>645000</v>
      </c>
      <c r="AG304" s="154">
        <f>IF(L304="","",IF('5.手当・賞与配分・洗い替え方式'!$O$4=1,ROUNDUP((L304+$Q304)*$AH$4,-1),ROUNDUP(L304*$AH$4,-1)))</f>
        <v>640600</v>
      </c>
      <c r="AH304" s="154">
        <f>IF(M304="","",IF('5.手当・賞与配分・洗い替え方式'!$O$4=1,ROUNDUP((M304+$Q304)*$AH$4,-1),ROUNDUP(M304*$AH$4,-1)))</f>
        <v>636200</v>
      </c>
      <c r="AI304" s="166">
        <f>IF(N304="","",IF('5.手当・賞与配分・洗い替え方式'!$O$4=1,ROUNDUP((N304+$Q304)*$AH$4,-1),ROUNDUP(N304*$AH$4,-1)))</f>
        <v>631800</v>
      </c>
      <c r="AJ304" s="165">
        <f>IF(J304="","",IF('5.手当・賞与配分・洗い替え方式'!$O$4=1,ROUNDUP((J304+$Q304)*$AM$4,-1),ROUNDUP(J304*$AM$4,-1)))</f>
        <v>811750</v>
      </c>
      <c r="AK304" s="154">
        <f>IF(K304="","",IF('5.手当・賞与配分・洗い替え方式'!$O$4=1,ROUNDUP((K304+$Q304)*$AM$4,-1),ROUNDUP(K304*$AM$4,-1)))</f>
        <v>806250</v>
      </c>
      <c r="AL304" s="154">
        <f>IF(L304="","",IF('5.手当・賞与配分・洗い替え方式'!$O$4=1,ROUNDUP((L304+$Q304)*$AM$4,-1),ROUNDUP(L304*$AM$4,-1)))</f>
        <v>800750</v>
      </c>
      <c r="AM304" s="154">
        <f>IF(M304="","",IF('5.手当・賞与配分・洗い替え方式'!$O$4=1,ROUNDUP((M304+$Q304)*$AM$4,-1),ROUNDUP(M304*$AM$4,-1)))</f>
        <v>795250</v>
      </c>
      <c r="AN304" s="166">
        <f>IF(N304="","",IF('5.手当・賞与配分・洗い替え方式'!$O$4=1,ROUNDUP((N304+$Q304)*$AM$4,-1),ROUNDUP(N304*$AM$4,-1)))</f>
        <v>789750</v>
      </c>
      <c r="AO304" s="369">
        <f t="shared" si="198"/>
        <v>5747190</v>
      </c>
      <c r="AP304" s="77">
        <f t="shared" si="199"/>
        <v>5708250</v>
      </c>
      <c r="AQ304" s="77">
        <f t="shared" si="182"/>
        <v>5669310</v>
      </c>
      <c r="AR304" s="77">
        <f t="shared" si="183"/>
        <v>5630370</v>
      </c>
      <c r="AS304" s="164">
        <f t="shared" si="184"/>
        <v>5591430</v>
      </c>
    </row>
    <row r="305" spans="5:45" ht="18" customHeight="1">
      <c r="E305" s="148" t="str">
        <f t="shared" si="185"/>
        <v>C-3</v>
      </c>
      <c r="F305" s="105">
        <f t="shared" si="172"/>
        <v>18</v>
      </c>
      <c r="G305" s="105">
        <f t="shared" si="173"/>
        <v>18</v>
      </c>
      <c r="H305" s="105" t="str">
        <f t="shared" si="174"/>
        <v>C-3-18</v>
      </c>
      <c r="I305" s="149">
        <v>41</v>
      </c>
      <c r="J305" s="157">
        <f t="shared" si="186"/>
        <v>329100</v>
      </c>
      <c r="K305" s="131">
        <f t="shared" si="187"/>
        <v>326900</v>
      </c>
      <c r="L305" s="131">
        <f>IF($E305="","",INDEX('3.サラリースケール'!$R$5:$BH$38,MATCH($E305,'3.サラリースケール'!$R$5:$R$38,0),MATCH($I305,'3.サラリースケール'!$R$5:$BH$5,0)))</f>
        <v>324700</v>
      </c>
      <c r="M305" s="131">
        <f t="shared" si="188"/>
        <v>322500</v>
      </c>
      <c r="N305" s="368">
        <f t="shared" si="189"/>
        <v>320300</v>
      </c>
      <c r="O305" s="157">
        <f t="shared" si="190"/>
        <v>4400</v>
      </c>
      <c r="P305" s="368">
        <f t="shared" si="175"/>
        <v>2200</v>
      </c>
      <c r="Q305" s="158">
        <f>IF($L305="","",VLOOKUP($E305,'6.モデル年俸表の作成'!$C$7:$F$48,4,0))</f>
        <v>0</v>
      </c>
      <c r="R305" s="159">
        <f>IF($E305="","",IF($G305="","",VLOOKUP($E305,'5.手当・賞与配分・洗い替え方式'!$C$7:$L$48,8,0)))</f>
        <v>0.1</v>
      </c>
      <c r="S305" s="160">
        <f t="shared" si="191"/>
        <v>32910</v>
      </c>
      <c r="T305" s="160">
        <f t="shared" si="192"/>
        <v>32690</v>
      </c>
      <c r="U305" s="160">
        <f t="shared" si="201"/>
        <v>32470</v>
      </c>
      <c r="V305" s="160">
        <f t="shared" si="194"/>
        <v>32250</v>
      </c>
      <c r="W305" s="160">
        <f t="shared" si="195"/>
        <v>32030</v>
      </c>
      <c r="X305" s="164">
        <f t="shared" si="176"/>
        <v>13</v>
      </c>
      <c r="Y305" s="162">
        <f t="shared" si="200"/>
        <v>362010</v>
      </c>
      <c r="Z305" s="161">
        <f t="shared" si="177"/>
        <v>359590</v>
      </c>
      <c r="AA305" s="161">
        <f t="shared" si="178"/>
        <v>357170</v>
      </c>
      <c r="AB305" s="161">
        <f t="shared" si="179"/>
        <v>354750</v>
      </c>
      <c r="AC305" s="163">
        <f t="shared" si="202"/>
        <v>352330</v>
      </c>
      <c r="AD305" s="158">
        <f t="shared" si="197"/>
        <v>4286040</v>
      </c>
      <c r="AE305" s="165">
        <f>IF(J305="","",IF('5.手当・賞与配分・洗い替え方式'!$O$4=1,ROUNDUP((J305+$Q305)*$AH$4,-1),ROUNDUP(J305*$AH$4,-1)))</f>
        <v>658200</v>
      </c>
      <c r="AF305" s="154">
        <f>IF(K305="","",IF('5.手当・賞与配分・洗い替え方式'!$O$4=1,ROUNDUP((K305+$Q305)*$AH$4,-1),ROUNDUP(K305*$AH$4,-1)))</f>
        <v>653800</v>
      </c>
      <c r="AG305" s="154">
        <f>IF(L305="","",IF('5.手当・賞与配分・洗い替え方式'!$O$4=1,ROUNDUP((L305+$Q305)*$AH$4,-1),ROUNDUP(L305*$AH$4,-1)))</f>
        <v>649400</v>
      </c>
      <c r="AH305" s="154">
        <f>IF(M305="","",IF('5.手当・賞与配分・洗い替え方式'!$O$4=1,ROUNDUP((M305+$Q305)*$AH$4,-1),ROUNDUP(M305*$AH$4,-1)))</f>
        <v>645000</v>
      </c>
      <c r="AI305" s="166">
        <f>IF(N305="","",IF('5.手当・賞与配分・洗い替え方式'!$O$4=1,ROUNDUP((N305+$Q305)*$AH$4,-1),ROUNDUP(N305*$AH$4,-1)))</f>
        <v>640600</v>
      </c>
      <c r="AJ305" s="165">
        <f>IF(J305="","",IF('5.手当・賞与配分・洗い替え方式'!$O$4=1,ROUNDUP((J305+$Q305)*$AM$4,-1),ROUNDUP(J305*$AM$4,-1)))</f>
        <v>822750</v>
      </c>
      <c r="AK305" s="154">
        <f>IF(K305="","",IF('5.手当・賞与配分・洗い替え方式'!$O$4=1,ROUNDUP((K305+$Q305)*$AM$4,-1),ROUNDUP(K305*$AM$4,-1)))</f>
        <v>817250</v>
      </c>
      <c r="AL305" s="154">
        <f>IF(L305="","",IF('5.手当・賞与配分・洗い替え方式'!$O$4=1,ROUNDUP((L305+$Q305)*$AM$4,-1),ROUNDUP(L305*$AM$4,-1)))</f>
        <v>811750</v>
      </c>
      <c r="AM305" s="154">
        <f>IF(M305="","",IF('5.手当・賞与配分・洗い替え方式'!$O$4=1,ROUNDUP((M305+$Q305)*$AM$4,-1),ROUNDUP(M305*$AM$4,-1)))</f>
        <v>806250</v>
      </c>
      <c r="AN305" s="166">
        <f>IF(N305="","",IF('5.手当・賞与配分・洗い替え方式'!$O$4=1,ROUNDUP((N305+$Q305)*$AM$4,-1),ROUNDUP(N305*$AM$4,-1)))</f>
        <v>800750</v>
      </c>
      <c r="AO305" s="369">
        <f t="shared" si="198"/>
        <v>5825070</v>
      </c>
      <c r="AP305" s="77">
        <f t="shared" si="199"/>
        <v>5786130</v>
      </c>
      <c r="AQ305" s="77">
        <f t="shared" si="182"/>
        <v>5747190</v>
      </c>
      <c r="AR305" s="77">
        <f t="shared" si="183"/>
        <v>5708250</v>
      </c>
      <c r="AS305" s="164">
        <f t="shared" si="184"/>
        <v>5669310</v>
      </c>
    </row>
    <row r="306" spans="5:45" ht="18" customHeight="1">
      <c r="E306" s="148" t="str">
        <f t="shared" si="185"/>
        <v>C-3</v>
      </c>
      <c r="F306" s="105">
        <f t="shared" si="172"/>
        <v>19</v>
      </c>
      <c r="G306" s="105">
        <f t="shared" si="173"/>
        <v>19</v>
      </c>
      <c r="H306" s="105" t="str">
        <f t="shared" si="174"/>
        <v>C-3-19</v>
      </c>
      <c r="I306" s="149">
        <v>42</v>
      </c>
      <c r="J306" s="157">
        <f t="shared" si="186"/>
        <v>333500</v>
      </c>
      <c r="K306" s="131">
        <f t="shared" si="187"/>
        <v>331300</v>
      </c>
      <c r="L306" s="131">
        <f>IF($E306="","",INDEX('3.サラリースケール'!$R$5:$BH$38,MATCH($E306,'3.サラリースケール'!$R$5:$R$38,0),MATCH($I306,'3.サラリースケール'!$R$5:$BH$5,0)))</f>
        <v>329100</v>
      </c>
      <c r="M306" s="131">
        <f t="shared" si="188"/>
        <v>326900</v>
      </c>
      <c r="N306" s="368">
        <f t="shared" si="189"/>
        <v>324700</v>
      </c>
      <c r="O306" s="157">
        <f t="shared" si="190"/>
        <v>4400</v>
      </c>
      <c r="P306" s="368">
        <f t="shared" si="175"/>
        <v>2200</v>
      </c>
      <c r="Q306" s="158">
        <f>IF($L306="","",VLOOKUP($E306,'6.モデル年俸表の作成'!$C$7:$F$48,4,0))</f>
        <v>0</v>
      </c>
      <c r="R306" s="159">
        <f>IF($E306="","",IF($G306="","",VLOOKUP($E306,'5.手当・賞与配分・洗い替え方式'!$C$7:$L$48,8,0)))</f>
        <v>0.1</v>
      </c>
      <c r="S306" s="160">
        <f t="shared" si="191"/>
        <v>33350</v>
      </c>
      <c r="T306" s="160">
        <f t="shared" si="192"/>
        <v>33130</v>
      </c>
      <c r="U306" s="160">
        <f t="shared" si="201"/>
        <v>32910</v>
      </c>
      <c r="V306" s="160">
        <f t="shared" si="194"/>
        <v>32690</v>
      </c>
      <c r="W306" s="160">
        <f t="shared" si="195"/>
        <v>32470</v>
      </c>
      <c r="X306" s="164">
        <f t="shared" si="176"/>
        <v>13</v>
      </c>
      <c r="Y306" s="162">
        <f t="shared" si="200"/>
        <v>366850</v>
      </c>
      <c r="Z306" s="161">
        <f t="shared" si="177"/>
        <v>364430</v>
      </c>
      <c r="AA306" s="161">
        <f t="shared" si="178"/>
        <v>362010</v>
      </c>
      <c r="AB306" s="161">
        <f t="shared" si="179"/>
        <v>359590</v>
      </c>
      <c r="AC306" s="163">
        <f t="shared" si="202"/>
        <v>357170</v>
      </c>
      <c r="AD306" s="158">
        <f t="shared" si="197"/>
        <v>4344120</v>
      </c>
      <c r="AE306" s="165">
        <f>IF(J306="","",IF('5.手当・賞与配分・洗い替え方式'!$O$4=1,ROUNDUP((J306+$Q306)*$AH$4,-1),ROUNDUP(J306*$AH$4,-1)))</f>
        <v>667000</v>
      </c>
      <c r="AF306" s="154">
        <f>IF(K306="","",IF('5.手当・賞与配分・洗い替え方式'!$O$4=1,ROUNDUP((K306+$Q306)*$AH$4,-1),ROUNDUP(K306*$AH$4,-1)))</f>
        <v>662600</v>
      </c>
      <c r="AG306" s="154">
        <f>IF(L306="","",IF('5.手当・賞与配分・洗い替え方式'!$O$4=1,ROUNDUP((L306+$Q306)*$AH$4,-1),ROUNDUP(L306*$AH$4,-1)))</f>
        <v>658200</v>
      </c>
      <c r="AH306" s="154">
        <f>IF(M306="","",IF('5.手当・賞与配分・洗い替え方式'!$O$4=1,ROUNDUP((M306+$Q306)*$AH$4,-1),ROUNDUP(M306*$AH$4,-1)))</f>
        <v>653800</v>
      </c>
      <c r="AI306" s="166">
        <f>IF(N306="","",IF('5.手当・賞与配分・洗い替え方式'!$O$4=1,ROUNDUP((N306+$Q306)*$AH$4,-1),ROUNDUP(N306*$AH$4,-1)))</f>
        <v>649400</v>
      </c>
      <c r="AJ306" s="165">
        <f>IF(J306="","",IF('5.手当・賞与配分・洗い替え方式'!$O$4=1,ROUNDUP((J306+$Q306)*$AM$4,-1),ROUNDUP(J306*$AM$4,-1)))</f>
        <v>833750</v>
      </c>
      <c r="AK306" s="154">
        <f>IF(K306="","",IF('5.手当・賞与配分・洗い替え方式'!$O$4=1,ROUNDUP((K306+$Q306)*$AM$4,-1),ROUNDUP(K306*$AM$4,-1)))</f>
        <v>828250</v>
      </c>
      <c r="AL306" s="154">
        <f>IF(L306="","",IF('5.手当・賞与配分・洗い替え方式'!$O$4=1,ROUNDUP((L306+$Q306)*$AM$4,-1),ROUNDUP(L306*$AM$4,-1)))</f>
        <v>822750</v>
      </c>
      <c r="AM306" s="154">
        <f>IF(M306="","",IF('5.手当・賞与配分・洗い替え方式'!$O$4=1,ROUNDUP((M306+$Q306)*$AM$4,-1),ROUNDUP(M306*$AM$4,-1)))</f>
        <v>817250</v>
      </c>
      <c r="AN306" s="166">
        <f>IF(N306="","",IF('5.手当・賞与配分・洗い替え方式'!$O$4=1,ROUNDUP((N306+$Q306)*$AM$4,-1),ROUNDUP(N306*$AM$4,-1)))</f>
        <v>811750</v>
      </c>
      <c r="AO306" s="369">
        <f t="shared" si="198"/>
        <v>5902950</v>
      </c>
      <c r="AP306" s="77">
        <f t="shared" si="199"/>
        <v>5864010</v>
      </c>
      <c r="AQ306" s="77">
        <f t="shared" si="182"/>
        <v>5825070</v>
      </c>
      <c r="AR306" s="77">
        <f t="shared" si="183"/>
        <v>5786130</v>
      </c>
      <c r="AS306" s="164">
        <f t="shared" si="184"/>
        <v>5747190</v>
      </c>
    </row>
    <row r="307" spans="5:45" ht="18" customHeight="1">
      <c r="E307" s="148" t="str">
        <f t="shared" si="185"/>
        <v>C-3</v>
      </c>
      <c r="F307" s="167">
        <f t="shared" si="172"/>
        <v>20</v>
      </c>
      <c r="G307" s="105">
        <f t="shared" si="173"/>
        <v>20</v>
      </c>
      <c r="H307" s="105" t="str">
        <f t="shared" si="174"/>
        <v>C-3-20</v>
      </c>
      <c r="I307" s="149">
        <v>43</v>
      </c>
      <c r="J307" s="157">
        <f t="shared" si="186"/>
        <v>337900</v>
      </c>
      <c r="K307" s="131">
        <f t="shared" si="187"/>
        <v>335700</v>
      </c>
      <c r="L307" s="131">
        <f>IF($E307="","",INDEX('3.サラリースケール'!$R$5:$BH$38,MATCH($E307,'3.サラリースケール'!$R$5:$R$38,0),MATCH($I307,'3.サラリースケール'!$R$5:$BH$5,0)))</f>
        <v>333500</v>
      </c>
      <c r="M307" s="131">
        <f t="shared" si="188"/>
        <v>331300</v>
      </c>
      <c r="N307" s="368">
        <f t="shared" si="189"/>
        <v>329100</v>
      </c>
      <c r="O307" s="157">
        <f t="shared" si="190"/>
        <v>4400</v>
      </c>
      <c r="P307" s="368">
        <f t="shared" si="175"/>
        <v>2200</v>
      </c>
      <c r="Q307" s="158">
        <f>IF($L307="","",VLOOKUP($E307,'6.モデル年俸表の作成'!$C$7:$F$48,4,0))</f>
        <v>0</v>
      </c>
      <c r="R307" s="159">
        <f>IF($E307="","",IF($G307="","",VLOOKUP($E307,'5.手当・賞与配分・洗い替え方式'!$C$7:$L$48,8,0)))</f>
        <v>0.1</v>
      </c>
      <c r="S307" s="160">
        <f t="shared" si="191"/>
        <v>33790</v>
      </c>
      <c r="T307" s="160">
        <f t="shared" si="192"/>
        <v>33570</v>
      </c>
      <c r="U307" s="160">
        <f t="shared" si="201"/>
        <v>33350</v>
      </c>
      <c r="V307" s="160">
        <f t="shared" si="194"/>
        <v>33130</v>
      </c>
      <c r="W307" s="160">
        <f t="shared" si="195"/>
        <v>32910</v>
      </c>
      <c r="X307" s="164">
        <f t="shared" si="176"/>
        <v>13</v>
      </c>
      <c r="Y307" s="162">
        <f t="shared" si="200"/>
        <v>371690</v>
      </c>
      <c r="Z307" s="161">
        <f t="shared" si="177"/>
        <v>369270</v>
      </c>
      <c r="AA307" s="161">
        <f t="shared" si="178"/>
        <v>366850</v>
      </c>
      <c r="AB307" s="161">
        <f t="shared" si="179"/>
        <v>364430</v>
      </c>
      <c r="AC307" s="163">
        <f t="shared" si="202"/>
        <v>362010</v>
      </c>
      <c r="AD307" s="158">
        <f t="shared" si="197"/>
        <v>4402200</v>
      </c>
      <c r="AE307" s="165">
        <f>IF(J307="","",IF('5.手当・賞与配分・洗い替え方式'!$O$4=1,ROUNDUP((J307+$Q307)*$AH$4,-1),ROUNDUP(J307*$AH$4,-1)))</f>
        <v>675800</v>
      </c>
      <c r="AF307" s="154">
        <f>IF(K307="","",IF('5.手当・賞与配分・洗い替え方式'!$O$4=1,ROUNDUP((K307+$Q307)*$AH$4,-1),ROUNDUP(K307*$AH$4,-1)))</f>
        <v>671400</v>
      </c>
      <c r="AG307" s="154">
        <f>IF(L307="","",IF('5.手当・賞与配分・洗い替え方式'!$O$4=1,ROUNDUP((L307+$Q307)*$AH$4,-1),ROUNDUP(L307*$AH$4,-1)))</f>
        <v>667000</v>
      </c>
      <c r="AH307" s="154">
        <f>IF(M307="","",IF('5.手当・賞与配分・洗い替え方式'!$O$4=1,ROUNDUP((M307+$Q307)*$AH$4,-1),ROUNDUP(M307*$AH$4,-1)))</f>
        <v>662600</v>
      </c>
      <c r="AI307" s="166">
        <f>IF(N307="","",IF('5.手当・賞与配分・洗い替え方式'!$O$4=1,ROUNDUP((N307+$Q307)*$AH$4,-1),ROUNDUP(N307*$AH$4,-1)))</f>
        <v>658200</v>
      </c>
      <c r="AJ307" s="165">
        <f>IF(J307="","",IF('5.手当・賞与配分・洗い替え方式'!$O$4=1,ROUNDUP((J307+$Q307)*$AM$4,-1),ROUNDUP(J307*$AM$4,-1)))</f>
        <v>844750</v>
      </c>
      <c r="AK307" s="154">
        <f>IF(K307="","",IF('5.手当・賞与配分・洗い替え方式'!$O$4=1,ROUNDUP((K307+$Q307)*$AM$4,-1),ROUNDUP(K307*$AM$4,-1)))</f>
        <v>839250</v>
      </c>
      <c r="AL307" s="154">
        <f>IF(L307="","",IF('5.手当・賞与配分・洗い替え方式'!$O$4=1,ROUNDUP((L307+$Q307)*$AM$4,-1),ROUNDUP(L307*$AM$4,-1)))</f>
        <v>833750</v>
      </c>
      <c r="AM307" s="154">
        <f>IF(M307="","",IF('5.手当・賞与配分・洗い替え方式'!$O$4=1,ROUNDUP((M307+$Q307)*$AM$4,-1),ROUNDUP(M307*$AM$4,-1)))</f>
        <v>828250</v>
      </c>
      <c r="AN307" s="166">
        <f>IF(N307="","",IF('5.手当・賞与配分・洗い替え方式'!$O$4=1,ROUNDUP((N307+$Q307)*$AM$4,-1),ROUNDUP(N307*$AM$4,-1)))</f>
        <v>822750</v>
      </c>
      <c r="AO307" s="369">
        <f t="shared" si="198"/>
        <v>5980830</v>
      </c>
      <c r="AP307" s="77">
        <f t="shared" si="199"/>
        <v>5941890</v>
      </c>
      <c r="AQ307" s="77">
        <f t="shared" si="182"/>
        <v>5902950</v>
      </c>
      <c r="AR307" s="77">
        <f t="shared" si="183"/>
        <v>5864010</v>
      </c>
      <c r="AS307" s="164">
        <f t="shared" si="184"/>
        <v>5825070</v>
      </c>
    </row>
    <row r="308" spans="5:45" ht="18" customHeight="1">
      <c r="E308" s="148" t="str">
        <f t="shared" si="185"/>
        <v>C-3</v>
      </c>
      <c r="F308" s="167">
        <f t="shared" si="172"/>
        <v>21</v>
      </c>
      <c r="G308" s="105">
        <f t="shared" si="173"/>
        <v>21</v>
      </c>
      <c r="H308" s="105" t="str">
        <f t="shared" si="174"/>
        <v>C-3-21</v>
      </c>
      <c r="I308" s="149">
        <v>44</v>
      </c>
      <c r="J308" s="157">
        <f t="shared" si="186"/>
        <v>342300</v>
      </c>
      <c r="K308" s="131">
        <f t="shared" si="187"/>
        <v>340100</v>
      </c>
      <c r="L308" s="131">
        <f>IF($E308="","",INDEX('3.サラリースケール'!$R$5:$BH$38,MATCH($E308,'3.サラリースケール'!$R$5:$R$38,0),MATCH($I308,'3.サラリースケール'!$R$5:$BH$5,0)))</f>
        <v>337900</v>
      </c>
      <c r="M308" s="131">
        <f t="shared" si="188"/>
        <v>335700</v>
      </c>
      <c r="N308" s="368">
        <f t="shared" si="189"/>
        <v>333500</v>
      </c>
      <c r="O308" s="157">
        <f t="shared" si="190"/>
        <v>4400</v>
      </c>
      <c r="P308" s="368">
        <f t="shared" si="175"/>
        <v>2200</v>
      </c>
      <c r="Q308" s="158">
        <f>IF($L308="","",VLOOKUP($E308,'6.モデル年俸表の作成'!$C$7:$F$48,4,0))</f>
        <v>0</v>
      </c>
      <c r="R308" s="159">
        <f>IF($E308="","",IF($G308="","",VLOOKUP($E308,'5.手当・賞与配分・洗い替え方式'!$C$7:$L$48,8,0)))</f>
        <v>0.1</v>
      </c>
      <c r="S308" s="160">
        <f t="shared" si="191"/>
        <v>34230</v>
      </c>
      <c r="T308" s="160">
        <f t="shared" si="192"/>
        <v>34010</v>
      </c>
      <c r="U308" s="160">
        <f t="shared" si="201"/>
        <v>33790</v>
      </c>
      <c r="V308" s="160">
        <f t="shared" si="194"/>
        <v>33570</v>
      </c>
      <c r="W308" s="160">
        <f t="shared" si="195"/>
        <v>33350</v>
      </c>
      <c r="X308" s="164">
        <f t="shared" si="176"/>
        <v>13</v>
      </c>
      <c r="Y308" s="162">
        <f t="shared" si="200"/>
        <v>376530</v>
      </c>
      <c r="Z308" s="161">
        <f t="shared" si="177"/>
        <v>374110</v>
      </c>
      <c r="AA308" s="161">
        <f t="shared" si="178"/>
        <v>371690</v>
      </c>
      <c r="AB308" s="161">
        <f t="shared" si="179"/>
        <v>369270</v>
      </c>
      <c r="AC308" s="163">
        <f t="shared" si="202"/>
        <v>366850</v>
      </c>
      <c r="AD308" s="158">
        <f t="shared" si="197"/>
        <v>4460280</v>
      </c>
      <c r="AE308" s="165">
        <f>IF(J308="","",IF('5.手当・賞与配分・洗い替え方式'!$O$4=1,ROUNDUP((J308+$Q308)*$AH$4,-1),ROUNDUP(J308*$AH$4,-1)))</f>
        <v>684600</v>
      </c>
      <c r="AF308" s="154">
        <f>IF(K308="","",IF('5.手当・賞与配分・洗い替え方式'!$O$4=1,ROUNDUP((K308+$Q308)*$AH$4,-1),ROUNDUP(K308*$AH$4,-1)))</f>
        <v>680200</v>
      </c>
      <c r="AG308" s="154">
        <f>IF(L308="","",IF('5.手当・賞与配分・洗い替え方式'!$O$4=1,ROUNDUP((L308+$Q308)*$AH$4,-1),ROUNDUP(L308*$AH$4,-1)))</f>
        <v>675800</v>
      </c>
      <c r="AH308" s="154">
        <f>IF(M308="","",IF('5.手当・賞与配分・洗い替え方式'!$O$4=1,ROUNDUP((M308+$Q308)*$AH$4,-1),ROUNDUP(M308*$AH$4,-1)))</f>
        <v>671400</v>
      </c>
      <c r="AI308" s="166">
        <f>IF(N308="","",IF('5.手当・賞与配分・洗い替え方式'!$O$4=1,ROUNDUP((N308+$Q308)*$AH$4,-1),ROUNDUP(N308*$AH$4,-1)))</f>
        <v>667000</v>
      </c>
      <c r="AJ308" s="165">
        <f>IF(J308="","",IF('5.手当・賞与配分・洗い替え方式'!$O$4=1,ROUNDUP((J308+$Q308)*$AM$4,-1),ROUNDUP(J308*$AM$4,-1)))</f>
        <v>855750</v>
      </c>
      <c r="AK308" s="154">
        <f>IF(K308="","",IF('5.手当・賞与配分・洗い替え方式'!$O$4=1,ROUNDUP((K308+$Q308)*$AM$4,-1),ROUNDUP(K308*$AM$4,-1)))</f>
        <v>850250</v>
      </c>
      <c r="AL308" s="154">
        <f>IF(L308="","",IF('5.手当・賞与配分・洗い替え方式'!$O$4=1,ROUNDUP((L308+$Q308)*$AM$4,-1),ROUNDUP(L308*$AM$4,-1)))</f>
        <v>844750</v>
      </c>
      <c r="AM308" s="154">
        <f>IF(M308="","",IF('5.手当・賞与配分・洗い替え方式'!$O$4=1,ROUNDUP((M308+$Q308)*$AM$4,-1),ROUNDUP(M308*$AM$4,-1)))</f>
        <v>839250</v>
      </c>
      <c r="AN308" s="166">
        <f>IF(N308="","",IF('5.手当・賞与配分・洗い替え方式'!$O$4=1,ROUNDUP((N308+$Q308)*$AM$4,-1),ROUNDUP(N308*$AM$4,-1)))</f>
        <v>833750</v>
      </c>
      <c r="AO308" s="369">
        <f t="shared" si="198"/>
        <v>6058710</v>
      </c>
      <c r="AP308" s="77">
        <f t="shared" si="199"/>
        <v>6019770</v>
      </c>
      <c r="AQ308" s="77">
        <f t="shared" si="182"/>
        <v>5980830</v>
      </c>
      <c r="AR308" s="77">
        <f t="shared" si="183"/>
        <v>5941890</v>
      </c>
      <c r="AS308" s="164">
        <f t="shared" si="184"/>
        <v>5902950</v>
      </c>
    </row>
    <row r="309" spans="5:45" ht="18" customHeight="1">
      <c r="E309" s="148" t="str">
        <f t="shared" si="185"/>
        <v>C-3</v>
      </c>
      <c r="F309" s="167">
        <f t="shared" si="172"/>
        <v>22</v>
      </c>
      <c r="G309" s="105">
        <f t="shared" si="173"/>
        <v>22</v>
      </c>
      <c r="H309" s="105" t="str">
        <f t="shared" si="174"/>
        <v>C-3-22</v>
      </c>
      <c r="I309" s="149">
        <v>45</v>
      </c>
      <c r="J309" s="157">
        <f t="shared" si="186"/>
        <v>342300</v>
      </c>
      <c r="K309" s="131">
        <f t="shared" si="187"/>
        <v>341200</v>
      </c>
      <c r="L309" s="131">
        <f>IF($E309="","",INDEX('3.サラリースケール'!$R$5:$BH$38,MATCH($E309,'3.サラリースケール'!$R$5:$R$38,0),MATCH($I309,'3.サラリースケール'!$R$5:$BH$5,0)))</f>
        <v>340100</v>
      </c>
      <c r="M309" s="131">
        <f t="shared" si="188"/>
        <v>339000</v>
      </c>
      <c r="N309" s="368">
        <f t="shared" si="189"/>
        <v>337900</v>
      </c>
      <c r="O309" s="157">
        <f t="shared" si="190"/>
        <v>2200</v>
      </c>
      <c r="P309" s="368">
        <f t="shared" si="175"/>
        <v>1100</v>
      </c>
      <c r="Q309" s="158">
        <f>IF($L309="","",VLOOKUP($E309,'6.モデル年俸表の作成'!$C$7:$F$48,4,0))</f>
        <v>0</v>
      </c>
      <c r="R309" s="159">
        <f>IF($E309="","",IF($G309="","",VLOOKUP($E309,'5.手当・賞与配分・洗い替え方式'!$C$7:$L$48,8,0)))</f>
        <v>0.1</v>
      </c>
      <c r="S309" s="160">
        <f t="shared" si="191"/>
        <v>34230</v>
      </c>
      <c r="T309" s="160">
        <f t="shared" si="192"/>
        <v>34120</v>
      </c>
      <c r="U309" s="160">
        <f t="shared" si="201"/>
        <v>34010</v>
      </c>
      <c r="V309" s="160">
        <f t="shared" si="194"/>
        <v>33900</v>
      </c>
      <c r="W309" s="160">
        <f t="shared" si="195"/>
        <v>33790</v>
      </c>
      <c r="X309" s="164">
        <f t="shared" si="176"/>
        <v>13</v>
      </c>
      <c r="Y309" s="162">
        <f t="shared" si="200"/>
        <v>376530</v>
      </c>
      <c r="Z309" s="161">
        <f t="shared" si="177"/>
        <v>375320</v>
      </c>
      <c r="AA309" s="161">
        <f t="shared" si="178"/>
        <v>374110</v>
      </c>
      <c r="AB309" s="161">
        <f t="shared" si="179"/>
        <v>372900</v>
      </c>
      <c r="AC309" s="163">
        <f t="shared" si="202"/>
        <v>371690</v>
      </c>
      <c r="AD309" s="158">
        <f t="shared" si="197"/>
        <v>4489320</v>
      </c>
      <c r="AE309" s="165">
        <f>IF(J309="","",IF('5.手当・賞与配分・洗い替え方式'!$O$4=1,ROUNDUP((J309+$Q309)*$AH$4,-1),ROUNDUP(J309*$AH$4,-1)))</f>
        <v>684600</v>
      </c>
      <c r="AF309" s="154">
        <f>IF(K309="","",IF('5.手当・賞与配分・洗い替え方式'!$O$4=1,ROUNDUP((K309+$Q309)*$AH$4,-1),ROUNDUP(K309*$AH$4,-1)))</f>
        <v>682400</v>
      </c>
      <c r="AG309" s="154">
        <f>IF(L309="","",IF('5.手当・賞与配分・洗い替え方式'!$O$4=1,ROUNDUP((L309+$Q309)*$AH$4,-1),ROUNDUP(L309*$AH$4,-1)))</f>
        <v>680200</v>
      </c>
      <c r="AH309" s="154">
        <f>IF(M309="","",IF('5.手当・賞与配分・洗い替え方式'!$O$4=1,ROUNDUP((M309+$Q309)*$AH$4,-1),ROUNDUP(M309*$AH$4,-1)))</f>
        <v>678000</v>
      </c>
      <c r="AI309" s="166">
        <f>IF(N309="","",IF('5.手当・賞与配分・洗い替え方式'!$O$4=1,ROUNDUP((N309+$Q309)*$AH$4,-1),ROUNDUP(N309*$AH$4,-1)))</f>
        <v>675800</v>
      </c>
      <c r="AJ309" s="165">
        <f>IF(J309="","",IF('5.手当・賞与配分・洗い替え方式'!$O$4=1,ROUNDUP((J309+$Q309)*$AM$4,-1),ROUNDUP(J309*$AM$4,-1)))</f>
        <v>855750</v>
      </c>
      <c r="AK309" s="154">
        <f>IF(K309="","",IF('5.手当・賞与配分・洗い替え方式'!$O$4=1,ROUNDUP((K309+$Q309)*$AM$4,-1),ROUNDUP(K309*$AM$4,-1)))</f>
        <v>853000</v>
      </c>
      <c r="AL309" s="154">
        <f>IF(L309="","",IF('5.手当・賞与配分・洗い替え方式'!$O$4=1,ROUNDUP((L309+$Q309)*$AM$4,-1),ROUNDUP(L309*$AM$4,-1)))</f>
        <v>850250</v>
      </c>
      <c r="AM309" s="154">
        <f>IF(M309="","",IF('5.手当・賞与配分・洗い替え方式'!$O$4=1,ROUNDUP((M309+$Q309)*$AM$4,-1),ROUNDUP(M309*$AM$4,-1)))</f>
        <v>847500</v>
      </c>
      <c r="AN309" s="166">
        <f>IF(N309="","",IF('5.手当・賞与配分・洗い替え方式'!$O$4=1,ROUNDUP((N309+$Q309)*$AM$4,-1),ROUNDUP(N309*$AM$4,-1)))</f>
        <v>844750</v>
      </c>
      <c r="AO309" s="369">
        <f t="shared" si="198"/>
        <v>6058710</v>
      </c>
      <c r="AP309" s="77">
        <f t="shared" si="199"/>
        <v>6039240</v>
      </c>
      <c r="AQ309" s="77">
        <f t="shared" si="182"/>
        <v>6019770</v>
      </c>
      <c r="AR309" s="77">
        <f t="shared" si="183"/>
        <v>6000300</v>
      </c>
      <c r="AS309" s="164">
        <f t="shared" si="184"/>
        <v>5980830</v>
      </c>
    </row>
    <row r="310" spans="5:45" ht="18" customHeight="1">
      <c r="E310" s="148" t="str">
        <f t="shared" si="185"/>
        <v>C-3</v>
      </c>
      <c r="F310" s="167">
        <f t="shared" si="172"/>
        <v>23</v>
      </c>
      <c r="G310" s="105">
        <f t="shared" si="173"/>
        <v>23</v>
      </c>
      <c r="H310" s="105" t="str">
        <f t="shared" si="174"/>
        <v>C-3-23</v>
      </c>
      <c r="I310" s="149">
        <v>46</v>
      </c>
      <c r="J310" s="157">
        <f t="shared" si="186"/>
        <v>344500</v>
      </c>
      <c r="K310" s="131">
        <f t="shared" si="187"/>
        <v>343400</v>
      </c>
      <c r="L310" s="131">
        <f>IF($E310="","",INDEX('3.サラリースケール'!$R$5:$BH$38,MATCH($E310,'3.サラリースケール'!$R$5:$R$38,0),MATCH($I310,'3.サラリースケール'!$R$5:$BH$5,0)))</f>
        <v>342300</v>
      </c>
      <c r="M310" s="131">
        <f t="shared" si="188"/>
        <v>341200</v>
      </c>
      <c r="N310" s="368">
        <f t="shared" si="189"/>
        <v>340100</v>
      </c>
      <c r="O310" s="157">
        <f t="shared" si="190"/>
        <v>2200</v>
      </c>
      <c r="P310" s="368">
        <f t="shared" si="175"/>
        <v>1100</v>
      </c>
      <c r="Q310" s="158">
        <f>IF($L310="","",VLOOKUP($E310,'6.モデル年俸表の作成'!$C$7:$F$48,4,0))</f>
        <v>0</v>
      </c>
      <c r="R310" s="159">
        <f>IF($E310="","",IF($G310="","",VLOOKUP($E310,'5.手当・賞与配分・洗い替え方式'!$C$7:$L$48,8,0)))</f>
        <v>0.1</v>
      </c>
      <c r="S310" s="160">
        <f t="shared" si="191"/>
        <v>34450</v>
      </c>
      <c r="T310" s="160">
        <f t="shared" si="192"/>
        <v>34340</v>
      </c>
      <c r="U310" s="160">
        <f t="shared" si="201"/>
        <v>34230</v>
      </c>
      <c r="V310" s="160">
        <f t="shared" si="194"/>
        <v>34120</v>
      </c>
      <c r="W310" s="160">
        <f t="shared" si="195"/>
        <v>34010</v>
      </c>
      <c r="X310" s="164">
        <f t="shared" si="176"/>
        <v>13</v>
      </c>
      <c r="Y310" s="162">
        <f t="shared" si="200"/>
        <v>378950</v>
      </c>
      <c r="Z310" s="161">
        <f t="shared" si="177"/>
        <v>377740</v>
      </c>
      <c r="AA310" s="161">
        <f t="shared" si="178"/>
        <v>376530</v>
      </c>
      <c r="AB310" s="161">
        <f t="shared" si="179"/>
        <v>375320</v>
      </c>
      <c r="AC310" s="163">
        <f t="shared" si="202"/>
        <v>374110</v>
      </c>
      <c r="AD310" s="158">
        <f t="shared" si="197"/>
        <v>4518360</v>
      </c>
      <c r="AE310" s="165">
        <f>IF(J310="","",IF('5.手当・賞与配分・洗い替え方式'!$O$4=1,ROUNDUP((J310+$Q310)*$AH$4,-1),ROUNDUP(J310*$AH$4,-1)))</f>
        <v>689000</v>
      </c>
      <c r="AF310" s="154">
        <f>IF(K310="","",IF('5.手当・賞与配分・洗い替え方式'!$O$4=1,ROUNDUP((K310+$Q310)*$AH$4,-1),ROUNDUP(K310*$AH$4,-1)))</f>
        <v>686800</v>
      </c>
      <c r="AG310" s="154">
        <f>IF(L310="","",IF('5.手当・賞与配分・洗い替え方式'!$O$4=1,ROUNDUP((L310+$Q310)*$AH$4,-1),ROUNDUP(L310*$AH$4,-1)))</f>
        <v>684600</v>
      </c>
      <c r="AH310" s="154">
        <f>IF(M310="","",IF('5.手当・賞与配分・洗い替え方式'!$O$4=1,ROUNDUP((M310+$Q310)*$AH$4,-1),ROUNDUP(M310*$AH$4,-1)))</f>
        <v>682400</v>
      </c>
      <c r="AI310" s="166">
        <f>IF(N310="","",IF('5.手当・賞与配分・洗い替え方式'!$O$4=1,ROUNDUP((N310+$Q310)*$AH$4,-1),ROUNDUP(N310*$AH$4,-1)))</f>
        <v>680200</v>
      </c>
      <c r="AJ310" s="165">
        <f>IF(J310="","",IF('5.手当・賞与配分・洗い替え方式'!$O$4=1,ROUNDUP((J310+$Q310)*$AM$4,-1),ROUNDUP(J310*$AM$4,-1)))</f>
        <v>861250</v>
      </c>
      <c r="AK310" s="154">
        <f>IF(K310="","",IF('5.手当・賞与配分・洗い替え方式'!$O$4=1,ROUNDUP((K310+$Q310)*$AM$4,-1),ROUNDUP(K310*$AM$4,-1)))</f>
        <v>858500</v>
      </c>
      <c r="AL310" s="154">
        <f>IF(L310="","",IF('5.手当・賞与配分・洗い替え方式'!$O$4=1,ROUNDUP((L310+$Q310)*$AM$4,-1),ROUNDUP(L310*$AM$4,-1)))</f>
        <v>855750</v>
      </c>
      <c r="AM310" s="154">
        <f>IF(M310="","",IF('5.手当・賞与配分・洗い替え方式'!$O$4=1,ROUNDUP((M310+$Q310)*$AM$4,-1),ROUNDUP(M310*$AM$4,-1)))</f>
        <v>853000</v>
      </c>
      <c r="AN310" s="166">
        <f>IF(N310="","",IF('5.手当・賞与配分・洗い替え方式'!$O$4=1,ROUNDUP((N310+$Q310)*$AM$4,-1),ROUNDUP(N310*$AM$4,-1)))</f>
        <v>850250</v>
      </c>
      <c r="AO310" s="369">
        <f t="shared" si="198"/>
        <v>6097650</v>
      </c>
      <c r="AP310" s="77">
        <f t="shared" si="199"/>
        <v>6078180</v>
      </c>
      <c r="AQ310" s="77">
        <f t="shared" si="182"/>
        <v>6058710</v>
      </c>
      <c r="AR310" s="77">
        <f t="shared" si="183"/>
        <v>6039240</v>
      </c>
      <c r="AS310" s="164">
        <f t="shared" si="184"/>
        <v>6019770</v>
      </c>
    </row>
    <row r="311" spans="5:45" ht="18" customHeight="1">
      <c r="E311" s="148" t="str">
        <f t="shared" si="185"/>
        <v>C-3</v>
      </c>
      <c r="F311" s="167">
        <f t="shared" si="172"/>
        <v>24</v>
      </c>
      <c r="G311" s="105">
        <f t="shared" si="173"/>
        <v>24</v>
      </c>
      <c r="H311" s="105" t="str">
        <f t="shared" si="174"/>
        <v>C-3-24</v>
      </c>
      <c r="I311" s="149">
        <v>47</v>
      </c>
      <c r="J311" s="157">
        <f t="shared" si="186"/>
        <v>346700</v>
      </c>
      <c r="K311" s="131">
        <f t="shared" si="187"/>
        <v>345600</v>
      </c>
      <c r="L311" s="131">
        <f>IF($E311="","",INDEX('3.サラリースケール'!$R$5:$BH$38,MATCH($E311,'3.サラリースケール'!$R$5:$R$38,0),MATCH($I311,'3.サラリースケール'!$R$5:$BH$5,0)))</f>
        <v>344500</v>
      </c>
      <c r="M311" s="131">
        <f t="shared" si="188"/>
        <v>343400</v>
      </c>
      <c r="N311" s="368">
        <f t="shared" si="189"/>
        <v>342300</v>
      </c>
      <c r="O311" s="157">
        <f t="shared" si="190"/>
        <v>2200</v>
      </c>
      <c r="P311" s="368">
        <f t="shared" si="175"/>
        <v>1100</v>
      </c>
      <c r="Q311" s="158">
        <f>IF($L311="","",VLOOKUP($E311,'6.モデル年俸表の作成'!$C$7:$F$48,4,0))</f>
        <v>0</v>
      </c>
      <c r="R311" s="159">
        <f>IF($E311="","",IF($G311="","",VLOOKUP($E311,'5.手当・賞与配分・洗い替え方式'!$C$7:$L$48,8,0)))</f>
        <v>0.1</v>
      </c>
      <c r="S311" s="160">
        <f t="shared" si="191"/>
        <v>34670</v>
      </c>
      <c r="T311" s="160">
        <f t="shared" si="192"/>
        <v>34560</v>
      </c>
      <c r="U311" s="160">
        <f t="shared" si="201"/>
        <v>34450</v>
      </c>
      <c r="V311" s="160">
        <f t="shared" si="194"/>
        <v>34340</v>
      </c>
      <c r="W311" s="160">
        <f t="shared" si="195"/>
        <v>34230</v>
      </c>
      <c r="X311" s="164">
        <f t="shared" si="176"/>
        <v>13</v>
      </c>
      <c r="Y311" s="162">
        <f t="shared" si="200"/>
        <v>381370</v>
      </c>
      <c r="Z311" s="161">
        <f t="shared" si="177"/>
        <v>380160</v>
      </c>
      <c r="AA311" s="161">
        <f t="shared" si="178"/>
        <v>378950</v>
      </c>
      <c r="AB311" s="161">
        <f t="shared" si="179"/>
        <v>377740</v>
      </c>
      <c r="AC311" s="163">
        <f t="shared" si="202"/>
        <v>376530</v>
      </c>
      <c r="AD311" s="158">
        <f t="shared" si="197"/>
        <v>4547400</v>
      </c>
      <c r="AE311" s="165">
        <f>IF(J311="","",IF('5.手当・賞与配分・洗い替え方式'!$O$4=1,ROUNDUP((J311+$Q311)*$AH$4,-1),ROUNDUP(J311*$AH$4,-1)))</f>
        <v>693400</v>
      </c>
      <c r="AF311" s="154">
        <f>IF(K311="","",IF('5.手当・賞与配分・洗い替え方式'!$O$4=1,ROUNDUP((K311+$Q311)*$AH$4,-1),ROUNDUP(K311*$AH$4,-1)))</f>
        <v>691200</v>
      </c>
      <c r="AG311" s="154">
        <f>IF(L311="","",IF('5.手当・賞与配分・洗い替え方式'!$O$4=1,ROUNDUP((L311+$Q311)*$AH$4,-1),ROUNDUP(L311*$AH$4,-1)))</f>
        <v>689000</v>
      </c>
      <c r="AH311" s="154">
        <f>IF(M311="","",IF('5.手当・賞与配分・洗い替え方式'!$O$4=1,ROUNDUP((M311+$Q311)*$AH$4,-1),ROUNDUP(M311*$AH$4,-1)))</f>
        <v>686800</v>
      </c>
      <c r="AI311" s="166">
        <f>IF(N311="","",IF('5.手当・賞与配分・洗い替え方式'!$O$4=1,ROUNDUP((N311+$Q311)*$AH$4,-1),ROUNDUP(N311*$AH$4,-1)))</f>
        <v>684600</v>
      </c>
      <c r="AJ311" s="165">
        <f>IF(J311="","",IF('5.手当・賞与配分・洗い替え方式'!$O$4=1,ROUNDUP((J311+$Q311)*$AM$4,-1),ROUNDUP(J311*$AM$4,-1)))</f>
        <v>866750</v>
      </c>
      <c r="AK311" s="154">
        <f>IF(K311="","",IF('5.手当・賞与配分・洗い替え方式'!$O$4=1,ROUNDUP((K311+$Q311)*$AM$4,-1),ROUNDUP(K311*$AM$4,-1)))</f>
        <v>864000</v>
      </c>
      <c r="AL311" s="154">
        <f>IF(L311="","",IF('5.手当・賞与配分・洗い替え方式'!$O$4=1,ROUNDUP((L311+$Q311)*$AM$4,-1),ROUNDUP(L311*$AM$4,-1)))</f>
        <v>861250</v>
      </c>
      <c r="AM311" s="154">
        <f>IF(M311="","",IF('5.手当・賞与配分・洗い替え方式'!$O$4=1,ROUNDUP((M311+$Q311)*$AM$4,-1),ROUNDUP(M311*$AM$4,-1)))</f>
        <v>858500</v>
      </c>
      <c r="AN311" s="166">
        <f>IF(N311="","",IF('5.手当・賞与配分・洗い替え方式'!$O$4=1,ROUNDUP((N311+$Q311)*$AM$4,-1),ROUNDUP(N311*$AM$4,-1)))</f>
        <v>855750</v>
      </c>
      <c r="AO311" s="369">
        <f t="shared" si="198"/>
        <v>6136590</v>
      </c>
      <c r="AP311" s="77">
        <f t="shared" si="199"/>
        <v>6117120</v>
      </c>
      <c r="AQ311" s="77">
        <f t="shared" si="182"/>
        <v>6097650</v>
      </c>
      <c r="AR311" s="77">
        <f t="shared" si="183"/>
        <v>6078180</v>
      </c>
      <c r="AS311" s="164">
        <f t="shared" si="184"/>
        <v>6058710</v>
      </c>
    </row>
    <row r="312" spans="5:45" ht="18" customHeight="1">
      <c r="E312" s="148" t="str">
        <f t="shared" si="185"/>
        <v>C-3</v>
      </c>
      <c r="F312" s="167">
        <f t="shared" si="172"/>
        <v>25</v>
      </c>
      <c r="G312" s="105">
        <f t="shared" si="173"/>
        <v>25</v>
      </c>
      <c r="H312" s="105" t="str">
        <f t="shared" si="174"/>
        <v>C-3-25</v>
      </c>
      <c r="I312" s="149">
        <v>48</v>
      </c>
      <c r="J312" s="157">
        <f t="shared" si="186"/>
        <v>348900</v>
      </c>
      <c r="K312" s="131">
        <f t="shared" si="187"/>
        <v>347800</v>
      </c>
      <c r="L312" s="131">
        <f>IF($E312="","",INDEX('3.サラリースケール'!$R$5:$BH$38,MATCH($E312,'3.サラリースケール'!$R$5:$R$38,0),MATCH($I312,'3.サラリースケール'!$R$5:$BH$5,0)))</f>
        <v>346700</v>
      </c>
      <c r="M312" s="131">
        <f t="shared" si="188"/>
        <v>345600</v>
      </c>
      <c r="N312" s="368">
        <f t="shared" si="189"/>
        <v>344500</v>
      </c>
      <c r="O312" s="157">
        <f t="shared" si="190"/>
        <v>2200</v>
      </c>
      <c r="P312" s="368">
        <f t="shared" si="175"/>
        <v>1100</v>
      </c>
      <c r="Q312" s="158">
        <f>IF($L312="","",VLOOKUP($E312,'6.モデル年俸表の作成'!$C$7:$F$48,4,0))</f>
        <v>0</v>
      </c>
      <c r="R312" s="159">
        <f>IF($E312="","",IF($G312="","",VLOOKUP($E312,'5.手当・賞与配分・洗い替え方式'!$C$7:$L$48,8,0)))</f>
        <v>0.1</v>
      </c>
      <c r="S312" s="160">
        <f t="shared" si="191"/>
        <v>34890</v>
      </c>
      <c r="T312" s="160">
        <f t="shared" si="192"/>
        <v>34780</v>
      </c>
      <c r="U312" s="160">
        <f t="shared" si="201"/>
        <v>34670</v>
      </c>
      <c r="V312" s="160">
        <f t="shared" si="194"/>
        <v>34560</v>
      </c>
      <c r="W312" s="160">
        <f t="shared" si="195"/>
        <v>34450</v>
      </c>
      <c r="X312" s="164">
        <f t="shared" si="176"/>
        <v>13</v>
      </c>
      <c r="Y312" s="162">
        <f t="shared" si="200"/>
        <v>383790</v>
      </c>
      <c r="Z312" s="161">
        <f t="shared" si="177"/>
        <v>382580</v>
      </c>
      <c r="AA312" s="161">
        <f t="shared" si="178"/>
        <v>381370</v>
      </c>
      <c r="AB312" s="161">
        <f t="shared" si="179"/>
        <v>380160</v>
      </c>
      <c r="AC312" s="163">
        <f t="shared" si="202"/>
        <v>378950</v>
      </c>
      <c r="AD312" s="158">
        <f t="shared" si="197"/>
        <v>4576440</v>
      </c>
      <c r="AE312" s="165">
        <f>IF(J312="","",IF('5.手当・賞与配分・洗い替え方式'!$O$4=1,ROUNDUP((J312+$Q312)*$AH$4,-1),ROUNDUP(J312*$AH$4,-1)))</f>
        <v>697800</v>
      </c>
      <c r="AF312" s="154">
        <f>IF(K312="","",IF('5.手当・賞与配分・洗い替え方式'!$O$4=1,ROUNDUP((K312+$Q312)*$AH$4,-1),ROUNDUP(K312*$AH$4,-1)))</f>
        <v>695600</v>
      </c>
      <c r="AG312" s="154">
        <f>IF(L312="","",IF('5.手当・賞与配分・洗い替え方式'!$O$4=1,ROUNDUP((L312+$Q312)*$AH$4,-1),ROUNDUP(L312*$AH$4,-1)))</f>
        <v>693400</v>
      </c>
      <c r="AH312" s="154">
        <f>IF(M312="","",IF('5.手当・賞与配分・洗い替え方式'!$O$4=1,ROUNDUP((M312+$Q312)*$AH$4,-1),ROUNDUP(M312*$AH$4,-1)))</f>
        <v>691200</v>
      </c>
      <c r="AI312" s="166">
        <f>IF(N312="","",IF('5.手当・賞与配分・洗い替え方式'!$O$4=1,ROUNDUP((N312+$Q312)*$AH$4,-1),ROUNDUP(N312*$AH$4,-1)))</f>
        <v>689000</v>
      </c>
      <c r="AJ312" s="165">
        <f>IF(J312="","",IF('5.手当・賞与配分・洗い替え方式'!$O$4=1,ROUNDUP((J312+$Q312)*$AM$4,-1),ROUNDUP(J312*$AM$4,-1)))</f>
        <v>872250</v>
      </c>
      <c r="AK312" s="154">
        <f>IF(K312="","",IF('5.手当・賞与配分・洗い替え方式'!$O$4=1,ROUNDUP((K312+$Q312)*$AM$4,-1),ROUNDUP(K312*$AM$4,-1)))</f>
        <v>869500</v>
      </c>
      <c r="AL312" s="154">
        <f>IF(L312="","",IF('5.手当・賞与配分・洗い替え方式'!$O$4=1,ROUNDUP((L312+$Q312)*$AM$4,-1),ROUNDUP(L312*$AM$4,-1)))</f>
        <v>866750</v>
      </c>
      <c r="AM312" s="154">
        <f>IF(M312="","",IF('5.手当・賞与配分・洗い替え方式'!$O$4=1,ROUNDUP((M312+$Q312)*$AM$4,-1),ROUNDUP(M312*$AM$4,-1)))</f>
        <v>864000</v>
      </c>
      <c r="AN312" s="166">
        <f>IF(N312="","",IF('5.手当・賞与配分・洗い替え方式'!$O$4=1,ROUNDUP((N312+$Q312)*$AM$4,-1),ROUNDUP(N312*$AM$4,-1)))</f>
        <v>861250</v>
      </c>
      <c r="AO312" s="369">
        <f t="shared" si="198"/>
        <v>6175530</v>
      </c>
      <c r="AP312" s="77">
        <f t="shared" si="199"/>
        <v>6156060</v>
      </c>
      <c r="AQ312" s="77">
        <f t="shared" si="182"/>
        <v>6136590</v>
      </c>
      <c r="AR312" s="77">
        <f t="shared" si="183"/>
        <v>6117120</v>
      </c>
      <c r="AS312" s="164">
        <f t="shared" si="184"/>
        <v>6097650</v>
      </c>
    </row>
    <row r="313" spans="5:45" ht="18" customHeight="1">
      <c r="E313" s="148" t="str">
        <f t="shared" si="185"/>
        <v>C-3</v>
      </c>
      <c r="F313" s="167">
        <f t="shared" si="172"/>
        <v>26</v>
      </c>
      <c r="G313" s="105">
        <f t="shared" si="173"/>
        <v>26</v>
      </c>
      <c r="H313" s="105" t="str">
        <f t="shared" si="174"/>
        <v>C-3-26</v>
      </c>
      <c r="I313" s="149">
        <v>49</v>
      </c>
      <c r="J313" s="157">
        <f t="shared" si="186"/>
        <v>351100</v>
      </c>
      <c r="K313" s="131">
        <f t="shared" si="187"/>
        <v>350000</v>
      </c>
      <c r="L313" s="131">
        <f>IF($E313="","",INDEX('3.サラリースケール'!$R$5:$BH$38,MATCH($E313,'3.サラリースケール'!$R$5:$R$38,0),MATCH($I313,'3.サラリースケール'!$R$5:$BH$5,0)))</f>
        <v>348900</v>
      </c>
      <c r="M313" s="131">
        <f t="shared" si="188"/>
        <v>347800</v>
      </c>
      <c r="N313" s="368">
        <f t="shared" si="189"/>
        <v>346700</v>
      </c>
      <c r="O313" s="157">
        <f t="shared" si="190"/>
        <v>2200</v>
      </c>
      <c r="P313" s="368">
        <f t="shared" si="175"/>
        <v>1100</v>
      </c>
      <c r="Q313" s="158">
        <f>IF($L313="","",VLOOKUP($E313,'6.モデル年俸表の作成'!$C$7:$F$48,4,0))</f>
        <v>0</v>
      </c>
      <c r="R313" s="159">
        <f>IF($E313="","",IF($G313="","",VLOOKUP($E313,'5.手当・賞与配分・洗い替え方式'!$C$7:$L$48,8,0)))</f>
        <v>0.1</v>
      </c>
      <c r="S313" s="160">
        <f t="shared" si="191"/>
        <v>35110</v>
      </c>
      <c r="T313" s="160">
        <f t="shared" si="192"/>
        <v>35000</v>
      </c>
      <c r="U313" s="160">
        <f t="shared" si="201"/>
        <v>34890</v>
      </c>
      <c r="V313" s="160">
        <f t="shared" si="194"/>
        <v>34780</v>
      </c>
      <c r="W313" s="160">
        <f t="shared" si="195"/>
        <v>34670</v>
      </c>
      <c r="X313" s="164">
        <f t="shared" si="176"/>
        <v>13</v>
      </c>
      <c r="Y313" s="162">
        <f t="shared" si="200"/>
        <v>386210</v>
      </c>
      <c r="Z313" s="161">
        <f t="shared" si="177"/>
        <v>385000</v>
      </c>
      <c r="AA313" s="161">
        <f t="shared" si="178"/>
        <v>383790</v>
      </c>
      <c r="AB313" s="161">
        <f t="shared" si="179"/>
        <v>382580</v>
      </c>
      <c r="AC313" s="163">
        <f t="shared" si="202"/>
        <v>381370</v>
      </c>
      <c r="AD313" s="158">
        <f t="shared" si="197"/>
        <v>4605480</v>
      </c>
      <c r="AE313" s="165">
        <f>IF(J313="","",IF('5.手当・賞与配分・洗い替え方式'!$O$4=1,ROUNDUP((J313+$Q313)*$AH$4,-1),ROUNDUP(J313*$AH$4,-1)))</f>
        <v>702200</v>
      </c>
      <c r="AF313" s="154">
        <f>IF(K313="","",IF('5.手当・賞与配分・洗い替え方式'!$O$4=1,ROUNDUP((K313+$Q313)*$AH$4,-1),ROUNDUP(K313*$AH$4,-1)))</f>
        <v>700000</v>
      </c>
      <c r="AG313" s="154">
        <f>IF(L313="","",IF('5.手当・賞与配分・洗い替え方式'!$O$4=1,ROUNDUP((L313+$Q313)*$AH$4,-1),ROUNDUP(L313*$AH$4,-1)))</f>
        <v>697800</v>
      </c>
      <c r="AH313" s="154">
        <f>IF(M313="","",IF('5.手当・賞与配分・洗い替え方式'!$O$4=1,ROUNDUP((M313+$Q313)*$AH$4,-1),ROUNDUP(M313*$AH$4,-1)))</f>
        <v>695600</v>
      </c>
      <c r="AI313" s="166">
        <f>IF(N313="","",IF('5.手当・賞与配分・洗い替え方式'!$O$4=1,ROUNDUP((N313+$Q313)*$AH$4,-1),ROUNDUP(N313*$AH$4,-1)))</f>
        <v>693400</v>
      </c>
      <c r="AJ313" s="165">
        <f>IF(J313="","",IF('5.手当・賞与配分・洗い替え方式'!$O$4=1,ROUNDUP((J313+$Q313)*$AM$4,-1),ROUNDUP(J313*$AM$4,-1)))</f>
        <v>877750</v>
      </c>
      <c r="AK313" s="154">
        <f>IF(K313="","",IF('5.手当・賞与配分・洗い替え方式'!$O$4=1,ROUNDUP((K313+$Q313)*$AM$4,-1),ROUNDUP(K313*$AM$4,-1)))</f>
        <v>875000</v>
      </c>
      <c r="AL313" s="154">
        <f>IF(L313="","",IF('5.手当・賞与配分・洗い替え方式'!$O$4=1,ROUNDUP((L313+$Q313)*$AM$4,-1),ROUNDUP(L313*$AM$4,-1)))</f>
        <v>872250</v>
      </c>
      <c r="AM313" s="154">
        <f>IF(M313="","",IF('5.手当・賞与配分・洗い替え方式'!$O$4=1,ROUNDUP((M313+$Q313)*$AM$4,-1),ROUNDUP(M313*$AM$4,-1)))</f>
        <v>869500</v>
      </c>
      <c r="AN313" s="166">
        <f>IF(N313="","",IF('5.手当・賞与配分・洗い替え方式'!$O$4=1,ROUNDUP((N313+$Q313)*$AM$4,-1),ROUNDUP(N313*$AM$4,-1)))</f>
        <v>866750</v>
      </c>
      <c r="AO313" s="369">
        <f t="shared" si="198"/>
        <v>6214470</v>
      </c>
      <c r="AP313" s="77">
        <f t="shared" si="199"/>
        <v>6195000</v>
      </c>
      <c r="AQ313" s="77">
        <f t="shared" si="182"/>
        <v>6175530</v>
      </c>
      <c r="AR313" s="77">
        <f t="shared" si="183"/>
        <v>6156060</v>
      </c>
      <c r="AS313" s="164">
        <f t="shared" si="184"/>
        <v>6136590</v>
      </c>
    </row>
    <row r="314" spans="5:45" ht="18" customHeight="1">
      <c r="E314" s="148" t="str">
        <f t="shared" si="185"/>
        <v>C-3</v>
      </c>
      <c r="F314" s="167">
        <f t="shared" si="172"/>
        <v>27</v>
      </c>
      <c r="G314" s="105">
        <f t="shared" si="173"/>
        <v>27</v>
      </c>
      <c r="H314" s="105" t="str">
        <f t="shared" si="174"/>
        <v>C-3-27</v>
      </c>
      <c r="I314" s="149">
        <v>50</v>
      </c>
      <c r="J314" s="157">
        <f t="shared" si="186"/>
        <v>353300</v>
      </c>
      <c r="K314" s="131">
        <f t="shared" si="187"/>
        <v>352200</v>
      </c>
      <c r="L314" s="131">
        <f>IF($E314="","",INDEX('3.サラリースケール'!$R$5:$BH$38,MATCH($E314,'3.サラリースケール'!$R$5:$R$38,0),MATCH($I314,'3.サラリースケール'!$R$5:$BH$5,0)))</f>
        <v>351100</v>
      </c>
      <c r="M314" s="131">
        <f t="shared" si="188"/>
        <v>350000</v>
      </c>
      <c r="N314" s="368">
        <f t="shared" si="189"/>
        <v>348900</v>
      </c>
      <c r="O314" s="157">
        <f t="shared" si="190"/>
        <v>2200</v>
      </c>
      <c r="P314" s="368">
        <f t="shared" si="175"/>
        <v>1100</v>
      </c>
      <c r="Q314" s="158">
        <f>IF($L314="","",VLOOKUP($E314,'6.モデル年俸表の作成'!$C$7:$F$48,4,0))</f>
        <v>0</v>
      </c>
      <c r="R314" s="159">
        <f>IF($E314="","",IF($G314="","",VLOOKUP($E314,'5.手当・賞与配分・洗い替え方式'!$C$7:$L$48,8,0)))</f>
        <v>0.1</v>
      </c>
      <c r="S314" s="160">
        <f t="shared" si="191"/>
        <v>35330</v>
      </c>
      <c r="T314" s="160">
        <f t="shared" si="192"/>
        <v>35220</v>
      </c>
      <c r="U314" s="160">
        <f t="shared" si="201"/>
        <v>35110</v>
      </c>
      <c r="V314" s="160">
        <f t="shared" si="194"/>
        <v>35000</v>
      </c>
      <c r="W314" s="160">
        <f t="shared" si="195"/>
        <v>34890</v>
      </c>
      <c r="X314" s="164">
        <f t="shared" si="176"/>
        <v>13</v>
      </c>
      <c r="Y314" s="162">
        <f t="shared" si="200"/>
        <v>388630</v>
      </c>
      <c r="Z314" s="161">
        <f t="shared" si="177"/>
        <v>387420</v>
      </c>
      <c r="AA314" s="161">
        <f t="shared" si="178"/>
        <v>386210</v>
      </c>
      <c r="AB314" s="161">
        <f t="shared" si="179"/>
        <v>385000</v>
      </c>
      <c r="AC314" s="163">
        <f t="shared" si="202"/>
        <v>383790</v>
      </c>
      <c r="AD314" s="158">
        <f t="shared" si="197"/>
        <v>4634520</v>
      </c>
      <c r="AE314" s="165">
        <f>IF(J314="","",IF('5.手当・賞与配分・洗い替え方式'!$O$4=1,ROUNDUP((J314+$Q314)*$AH$4,-1),ROUNDUP(J314*$AH$4,-1)))</f>
        <v>706600</v>
      </c>
      <c r="AF314" s="154">
        <f>IF(K314="","",IF('5.手当・賞与配分・洗い替え方式'!$O$4=1,ROUNDUP((K314+$Q314)*$AH$4,-1),ROUNDUP(K314*$AH$4,-1)))</f>
        <v>704400</v>
      </c>
      <c r="AG314" s="154">
        <f>IF(L314="","",IF('5.手当・賞与配分・洗い替え方式'!$O$4=1,ROUNDUP((L314+$Q314)*$AH$4,-1),ROUNDUP(L314*$AH$4,-1)))</f>
        <v>702200</v>
      </c>
      <c r="AH314" s="154">
        <f>IF(M314="","",IF('5.手当・賞与配分・洗い替え方式'!$O$4=1,ROUNDUP((M314+$Q314)*$AH$4,-1),ROUNDUP(M314*$AH$4,-1)))</f>
        <v>700000</v>
      </c>
      <c r="AI314" s="166">
        <f>IF(N314="","",IF('5.手当・賞与配分・洗い替え方式'!$O$4=1,ROUNDUP((N314+$Q314)*$AH$4,-1),ROUNDUP(N314*$AH$4,-1)))</f>
        <v>697800</v>
      </c>
      <c r="AJ314" s="165">
        <f>IF(J314="","",IF('5.手当・賞与配分・洗い替え方式'!$O$4=1,ROUNDUP((J314+$Q314)*$AM$4,-1),ROUNDUP(J314*$AM$4,-1)))</f>
        <v>883250</v>
      </c>
      <c r="AK314" s="154">
        <f>IF(K314="","",IF('5.手当・賞与配分・洗い替え方式'!$O$4=1,ROUNDUP((K314+$Q314)*$AM$4,-1),ROUNDUP(K314*$AM$4,-1)))</f>
        <v>880500</v>
      </c>
      <c r="AL314" s="154">
        <f>IF(L314="","",IF('5.手当・賞与配分・洗い替え方式'!$O$4=1,ROUNDUP((L314+$Q314)*$AM$4,-1),ROUNDUP(L314*$AM$4,-1)))</f>
        <v>877750</v>
      </c>
      <c r="AM314" s="154">
        <f>IF(M314="","",IF('5.手当・賞与配分・洗い替え方式'!$O$4=1,ROUNDUP((M314+$Q314)*$AM$4,-1),ROUNDUP(M314*$AM$4,-1)))</f>
        <v>875000</v>
      </c>
      <c r="AN314" s="166">
        <f>IF(N314="","",IF('5.手当・賞与配分・洗い替え方式'!$O$4=1,ROUNDUP((N314+$Q314)*$AM$4,-1),ROUNDUP(N314*$AM$4,-1)))</f>
        <v>872250</v>
      </c>
      <c r="AO314" s="369">
        <f t="shared" si="198"/>
        <v>6253410</v>
      </c>
      <c r="AP314" s="77">
        <f t="shared" si="199"/>
        <v>6233940</v>
      </c>
      <c r="AQ314" s="77">
        <f t="shared" si="182"/>
        <v>6214470</v>
      </c>
      <c r="AR314" s="77">
        <f t="shared" si="183"/>
        <v>6195000</v>
      </c>
      <c r="AS314" s="164">
        <f t="shared" si="184"/>
        <v>6175530</v>
      </c>
    </row>
    <row r="315" spans="5:45" ht="18" customHeight="1">
      <c r="E315" s="148" t="str">
        <f t="shared" si="185"/>
        <v>C-3</v>
      </c>
      <c r="F315" s="167">
        <f t="shared" si="172"/>
        <v>27</v>
      </c>
      <c r="G315" s="105">
        <f t="shared" si="173"/>
        <v>27</v>
      </c>
      <c r="H315" s="105" t="str">
        <f t="shared" si="174"/>
        <v/>
      </c>
      <c r="I315" s="149">
        <v>51</v>
      </c>
      <c r="J315" s="157">
        <f t="shared" si="186"/>
        <v>353300</v>
      </c>
      <c r="K315" s="131">
        <f t="shared" si="187"/>
        <v>352200</v>
      </c>
      <c r="L315" s="131">
        <f>IF($E315="","",INDEX('3.サラリースケール'!$R$5:$BH$38,MATCH($E315,'3.サラリースケール'!$R$5:$R$38,0),MATCH($I315,'3.サラリースケール'!$R$5:$BH$5,0)))</f>
        <v>351100</v>
      </c>
      <c r="M315" s="131">
        <f t="shared" si="188"/>
        <v>350000</v>
      </c>
      <c r="N315" s="368">
        <f t="shared" si="189"/>
        <v>348900</v>
      </c>
      <c r="O315" s="157">
        <f t="shared" si="190"/>
        <v>0</v>
      </c>
      <c r="P315" s="368">
        <f t="shared" si="175"/>
        <v>1100</v>
      </c>
      <c r="Q315" s="158">
        <f>IF($L315="","",VLOOKUP($E315,'6.モデル年俸表の作成'!$C$7:$F$48,4,0))</f>
        <v>0</v>
      </c>
      <c r="R315" s="159">
        <f>IF($E315="","",IF($G315="","",VLOOKUP($E315,'5.手当・賞与配分・洗い替え方式'!$C$7:$L$48,8,0)))</f>
        <v>0.1</v>
      </c>
      <c r="S315" s="160">
        <f t="shared" si="191"/>
        <v>35330</v>
      </c>
      <c r="T315" s="160">
        <f t="shared" si="192"/>
        <v>35220</v>
      </c>
      <c r="U315" s="160">
        <f t="shared" si="201"/>
        <v>35110</v>
      </c>
      <c r="V315" s="160">
        <f t="shared" si="194"/>
        <v>35000</v>
      </c>
      <c r="W315" s="160">
        <f t="shared" si="195"/>
        <v>34890</v>
      </c>
      <c r="X315" s="164">
        <f t="shared" si="176"/>
        <v>13</v>
      </c>
      <c r="Y315" s="162">
        <f t="shared" si="200"/>
        <v>388630</v>
      </c>
      <c r="Z315" s="161">
        <f t="shared" si="177"/>
        <v>387420</v>
      </c>
      <c r="AA315" s="161">
        <f t="shared" si="178"/>
        <v>386210</v>
      </c>
      <c r="AB315" s="161">
        <f t="shared" si="179"/>
        <v>385000</v>
      </c>
      <c r="AC315" s="163">
        <f t="shared" si="202"/>
        <v>383790</v>
      </c>
      <c r="AD315" s="158">
        <f t="shared" si="197"/>
        <v>4634520</v>
      </c>
      <c r="AE315" s="165">
        <f>IF(J315="","",IF('5.手当・賞与配分・洗い替え方式'!$O$4=1,ROUNDUP((J315+$Q315)*$AH$4,-1),ROUNDUP(J315*$AH$4,-1)))</f>
        <v>706600</v>
      </c>
      <c r="AF315" s="154">
        <f>IF(K315="","",IF('5.手当・賞与配分・洗い替え方式'!$O$4=1,ROUNDUP((K315+$Q315)*$AH$4,-1),ROUNDUP(K315*$AH$4,-1)))</f>
        <v>704400</v>
      </c>
      <c r="AG315" s="154">
        <f>IF(L315="","",IF('5.手当・賞与配分・洗い替え方式'!$O$4=1,ROUNDUP((L315+$Q315)*$AH$4,-1),ROUNDUP(L315*$AH$4,-1)))</f>
        <v>702200</v>
      </c>
      <c r="AH315" s="154">
        <f>IF(M315="","",IF('5.手当・賞与配分・洗い替え方式'!$O$4=1,ROUNDUP((M315+$Q315)*$AH$4,-1),ROUNDUP(M315*$AH$4,-1)))</f>
        <v>700000</v>
      </c>
      <c r="AI315" s="166">
        <f>IF(N315="","",IF('5.手当・賞与配分・洗い替え方式'!$O$4=1,ROUNDUP((N315+$Q315)*$AH$4,-1),ROUNDUP(N315*$AH$4,-1)))</f>
        <v>697800</v>
      </c>
      <c r="AJ315" s="165">
        <f>IF(J315="","",IF('5.手当・賞与配分・洗い替え方式'!$O$4=1,ROUNDUP((J315+$Q315)*$AM$4,-1),ROUNDUP(J315*$AM$4,-1)))</f>
        <v>883250</v>
      </c>
      <c r="AK315" s="154">
        <f>IF(K315="","",IF('5.手当・賞与配分・洗い替え方式'!$O$4=1,ROUNDUP((K315+$Q315)*$AM$4,-1),ROUNDUP(K315*$AM$4,-1)))</f>
        <v>880500</v>
      </c>
      <c r="AL315" s="154">
        <f>IF(L315="","",IF('5.手当・賞与配分・洗い替え方式'!$O$4=1,ROUNDUP((L315+$Q315)*$AM$4,-1),ROUNDUP(L315*$AM$4,-1)))</f>
        <v>877750</v>
      </c>
      <c r="AM315" s="154">
        <f>IF(M315="","",IF('5.手当・賞与配分・洗い替え方式'!$O$4=1,ROUNDUP((M315+$Q315)*$AM$4,-1),ROUNDUP(M315*$AM$4,-1)))</f>
        <v>875000</v>
      </c>
      <c r="AN315" s="166">
        <f>IF(N315="","",IF('5.手当・賞与配分・洗い替え方式'!$O$4=1,ROUNDUP((N315+$Q315)*$AM$4,-1),ROUNDUP(N315*$AM$4,-1)))</f>
        <v>872250</v>
      </c>
      <c r="AO315" s="369">
        <f t="shared" si="198"/>
        <v>6253410</v>
      </c>
      <c r="AP315" s="77">
        <f t="shared" si="199"/>
        <v>6233940</v>
      </c>
      <c r="AQ315" s="77">
        <f t="shared" si="182"/>
        <v>6214470</v>
      </c>
      <c r="AR315" s="77">
        <f t="shared" si="183"/>
        <v>6195000</v>
      </c>
      <c r="AS315" s="164">
        <f t="shared" si="184"/>
        <v>6175530</v>
      </c>
    </row>
    <row r="316" spans="5:45" ht="18" customHeight="1">
      <c r="E316" s="148" t="str">
        <f t="shared" si="185"/>
        <v>C-3</v>
      </c>
      <c r="F316" s="167">
        <f t="shared" si="172"/>
        <v>27</v>
      </c>
      <c r="G316" s="105">
        <f t="shared" si="173"/>
        <v>27</v>
      </c>
      <c r="H316" s="105" t="str">
        <f t="shared" si="174"/>
        <v/>
      </c>
      <c r="I316" s="149">
        <v>52</v>
      </c>
      <c r="J316" s="157">
        <f t="shared" si="186"/>
        <v>353300</v>
      </c>
      <c r="K316" s="131">
        <f t="shared" si="187"/>
        <v>352200</v>
      </c>
      <c r="L316" s="131">
        <f>IF($E316="","",INDEX('3.サラリースケール'!$R$5:$BH$38,MATCH($E316,'3.サラリースケール'!$R$5:$R$38,0),MATCH($I316,'3.サラリースケール'!$R$5:$BH$5,0)))</f>
        <v>351100</v>
      </c>
      <c r="M316" s="131">
        <f t="shared" si="188"/>
        <v>350000</v>
      </c>
      <c r="N316" s="368">
        <f t="shared" si="189"/>
        <v>348900</v>
      </c>
      <c r="O316" s="157">
        <f t="shared" si="190"/>
        <v>0</v>
      </c>
      <c r="P316" s="368">
        <f t="shared" si="175"/>
        <v>1100</v>
      </c>
      <c r="Q316" s="158">
        <f>IF($L316="","",VLOOKUP($E316,'6.モデル年俸表の作成'!$C$7:$F$48,4,0))</f>
        <v>0</v>
      </c>
      <c r="R316" s="159">
        <f>IF($E316="","",IF($G316="","",VLOOKUP($E316,'5.手当・賞与配分・洗い替え方式'!$C$7:$L$48,8,0)))</f>
        <v>0.1</v>
      </c>
      <c r="S316" s="160">
        <f t="shared" si="191"/>
        <v>35330</v>
      </c>
      <c r="T316" s="160">
        <f t="shared" si="192"/>
        <v>35220</v>
      </c>
      <c r="U316" s="160">
        <f t="shared" si="201"/>
        <v>35110</v>
      </c>
      <c r="V316" s="160">
        <f t="shared" si="194"/>
        <v>35000</v>
      </c>
      <c r="W316" s="160">
        <f t="shared" si="195"/>
        <v>34890</v>
      </c>
      <c r="X316" s="164">
        <f t="shared" si="176"/>
        <v>13</v>
      </c>
      <c r="Y316" s="162">
        <f t="shared" si="200"/>
        <v>388630</v>
      </c>
      <c r="Z316" s="161">
        <f t="shared" si="177"/>
        <v>387420</v>
      </c>
      <c r="AA316" s="161">
        <f t="shared" si="178"/>
        <v>386210</v>
      </c>
      <c r="AB316" s="161">
        <f t="shared" si="179"/>
        <v>385000</v>
      </c>
      <c r="AC316" s="163">
        <f t="shared" si="202"/>
        <v>383790</v>
      </c>
      <c r="AD316" s="158">
        <f t="shared" si="197"/>
        <v>4634520</v>
      </c>
      <c r="AE316" s="165">
        <f>IF(J316="","",IF('5.手当・賞与配分・洗い替え方式'!$O$4=1,ROUNDUP((J316+$Q316)*$AH$4,-1),ROUNDUP(J316*$AH$4,-1)))</f>
        <v>706600</v>
      </c>
      <c r="AF316" s="154">
        <f>IF(K316="","",IF('5.手当・賞与配分・洗い替え方式'!$O$4=1,ROUNDUP((K316+$Q316)*$AH$4,-1),ROUNDUP(K316*$AH$4,-1)))</f>
        <v>704400</v>
      </c>
      <c r="AG316" s="154">
        <f>IF(L316="","",IF('5.手当・賞与配分・洗い替え方式'!$O$4=1,ROUNDUP((L316+$Q316)*$AH$4,-1),ROUNDUP(L316*$AH$4,-1)))</f>
        <v>702200</v>
      </c>
      <c r="AH316" s="154">
        <f>IF(M316="","",IF('5.手当・賞与配分・洗い替え方式'!$O$4=1,ROUNDUP((M316+$Q316)*$AH$4,-1),ROUNDUP(M316*$AH$4,-1)))</f>
        <v>700000</v>
      </c>
      <c r="AI316" s="166">
        <f>IF(N316="","",IF('5.手当・賞与配分・洗い替え方式'!$O$4=1,ROUNDUP((N316+$Q316)*$AH$4,-1),ROUNDUP(N316*$AH$4,-1)))</f>
        <v>697800</v>
      </c>
      <c r="AJ316" s="165">
        <f>IF(J316="","",IF('5.手当・賞与配分・洗い替え方式'!$O$4=1,ROUNDUP((J316+$Q316)*$AM$4,-1),ROUNDUP(J316*$AM$4,-1)))</f>
        <v>883250</v>
      </c>
      <c r="AK316" s="154">
        <f>IF(K316="","",IF('5.手当・賞与配分・洗い替え方式'!$O$4=1,ROUNDUP((K316+$Q316)*$AM$4,-1),ROUNDUP(K316*$AM$4,-1)))</f>
        <v>880500</v>
      </c>
      <c r="AL316" s="154">
        <f>IF(L316="","",IF('5.手当・賞与配分・洗い替え方式'!$O$4=1,ROUNDUP((L316+$Q316)*$AM$4,-1),ROUNDUP(L316*$AM$4,-1)))</f>
        <v>877750</v>
      </c>
      <c r="AM316" s="154">
        <f>IF(M316="","",IF('5.手当・賞与配分・洗い替え方式'!$O$4=1,ROUNDUP((M316+$Q316)*$AM$4,-1),ROUNDUP(M316*$AM$4,-1)))</f>
        <v>875000</v>
      </c>
      <c r="AN316" s="166">
        <f>IF(N316="","",IF('5.手当・賞与配分・洗い替え方式'!$O$4=1,ROUNDUP((N316+$Q316)*$AM$4,-1),ROUNDUP(N316*$AM$4,-1)))</f>
        <v>872250</v>
      </c>
      <c r="AO316" s="369">
        <f t="shared" si="198"/>
        <v>6253410</v>
      </c>
      <c r="AP316" s="77">
        <f t="shared" si="199"/>
        <v>6233940</v>
      </c>
      <c r="AQ316" s="77">
        <f t="shared" si="182"/>
        <v>6214470</v>
      </c>
      <c r="AR316" s="77">
        <f t="shared" si="183"/>
        <v>6195000</v>
      </c>
      <c r="AS316" s="164">
        <f t="shared" si="184"/>
        <v>6175530</v>
      </c>
    </row>
    <row r="317" spans="5:45" ht="18" customHeight="1">
      <c r="E317" s="148" t="str">
        <f t="shared" si="185"/>
        <v>C-3</v>
      </c>
      <c r="F317" s="167">
        <f t="shared" si="172"/>
        <v>27</v>
      </c>
      <c r="G317" s="105">
        <f t="shared" si="173"/>
        <v>27</v>
      </c>
      <c r="H317" s="105" t="str">
        <f t="shared" si="174"/>
        <v/>
      </c>
      <c r="I317" s="149">
        <v>53</v>
      </c>
      <c r="J317" s="157">
        <f t="shared" si="186"/>
        <v>353300</v>
      </c>
      <c r="K317" s="131">
        <f t="shared" si="187"/>
        <v>352200</v>
      </c>
      <c r="L317" s="131">
        <f>IF($E317="","",INDEX('3.サラリースケール'!$R$5:$BH$38,MATCH($E317,'3.サラリースケール'!$R$5:$R$38,0),MATCH($I317,'3.サラリースケール'!$R$5:$BH$5,0)))</f>
        <v>351100</v>
      </c>
      <c r="M317" s="131">
        <f t="shared" si="188"/>
        <v>350000</v>
      </c>
      <c r="N317" s="368">
        <f t="shared" si="189"/>
        <v>348900</v>
      </c>
      <c r="O317" s="157">
        <f t="shared" si="190"/>
        <v>0</v>
      </c>
      <c r="P317" s="368">
        <f t="shared" si="175"/>
        <v>1100</v>
      </c>
      <c r="Q317" s="158">
        <f>IF($L317="","",VLOOKUP($E317,'6.モデル年俸表の作成'!$C$7:$F$48,4,0))</f>
        <v>0</v>
      </c>
      <c r="R317" s="159">
        <f>IF($E317="","",IF($G317="","",VLOOKUP($E317,'5.手当・賞与配分・洗い替え方式'!$C$7:$L$48,8,0)))</f>
        <v>0.1</v>
      </c>
      <c r="S317" s="160">
        <f t="shared" si="191"/>
        <v>35330</v>
      </c>
      <c r="T317" s="160">
        <f t="shared" si="192"/>
        <v>35220</v>
      </c>
      <c r="U317" s="160">
        <f t="shared" si="201"/>
        <v>35110</v>
      </c>
      <c r="V317" s="160">
        <f t="shared" si="194"/>
        <v>35000</v>
      </c>
      <c r="W317" s="160">
        <f t="shared" si="195"/>
        <v>34890</v>
      </c>
      <c r="X317" s="164">
        <f t="shared" si="176"/>
        <v>13</v>
      </c>
      <c r="Y317" s="162">
        <f t="shared" si="200"/>
        <v>388630</v>
      </c>
      <c r="Z317" s="161">
        <f t="shared" si="177"/>
        <v>387420</v>
      </c>
      <c r="AA317" s="161">
        <f t="shared" si="178"/>
        <v>386210</v>
      </c>
      <c r="AB317" s="161">
        <f t="shared" si="179"/>
        <v>385000</v>
      </c>
      <c r="AC317" s="163">
        <f t="shared" si="202"/>
        <v>383790</v>
      </c>
      <c r="AD317" s="158">
        <f t="shared" si="197"/>
        <v>4634520</v>
      </c>
      <c r="AE317" s="165">
        <f>IF(J317="","",IF('5.手当・賞与配分・洗い替え方式'!$O$4=1,ROUNDUP((J317+$Q317)*$AH$4,-1),ROUNDUP(J317*$AH$4,-1)))</f>
        <v>706600</v>
      </c>
      <c r="AF317" s="154">
        <f>IF(K317="","",IF('5.手当・賞与配分・洗い替え方式'!$O$4=1,ROUNDUP((K317+$Q317)*$AH$4,-1),ROUNDUP(K317*$AH$4,-1)))</f>
        <v>704400</v>
      </c>
      <c r="AG317" s="154">
        <f>IF(L317="","",IF('5.手当・賞与配分・洗い替え方式'!$O$4=1,ROUNDUP((L317+$Q317)*$AH$4,-1),ROUNDUP(L317*$AH$4,-1)))</f>
        <v>702200</v>
      </c>
      <c r="AH317" s="154">
        <f>IF(M317="","",IF('5.手当・賞与配分・洗い替え方式'!$O$4=1,ROUNDUP((M317+$Q317)*$AH$4,-1),ROUNDUP(M317*$AH$4,-1)))</f>
        <v>700000</v>
      </c>
      <c r="AI317" s="166">
        <f>IF(N317="","",IF('5.手当・賞与配分・洗い替え方式'!$O$4=1,ROUNDUP((N317+$Q317)*$AH$4,-1),ROUNDUP(N317*$AH$4,-1)))</f>
        <v>697800</v>
      </c>
      <c r="AJ317" s="165">
        <f>IF(J317="","",IF('5.手当・賞与配分・洗い替え方式'!$O$4=1,ROUNDUP((J317+$Q317)*$AM$4,-1),ROUNDUP(J317*$AM$4,-1)))</f>
        <v>883250</v>
      </c>
      <c r="AK317" s="154">
        <f>IF(K317="","",IF('5.手当・賞与配分・洗い替え方式'!$O$4=1,ROUNDUP((K317+$Q317)*$AM$4,-1),ROUNDUP(K317*$AM$4,-1)))</f>
        <v>880500</v>
      </c>
      <c r="AL317" s="154">
        <f>IF(L317="","",IF('5.手当・賞与配分・洗い替え方式'!$O$4=1,ROUNDUP((L317+$Q317)*$AM$4,-1),ROUNDUP(L317*$AM$4,-1)))</f>
        <v>877750</v>
      </c>
      <c r="AM317" s="154">
        <f>IF(M317="","",IF('5.手当・賞与配分・洗い替え方式'!$O$4=1,ROUNDUP((M317+$Q317)*$AM$4,-1),ROUNDUP(M317*$AM$4,-1)))</f>
        <v>875000</v>
      </c>
      <c r="AN317" s="166">
        <f>IF(N317="","",IF('5.手当・賞与配分・洗い替え方式'!$O$4=1,ROUNDUP((N317+$Q317)*$AM$4,-1),ROUNDUP(N317*$AM$4,-1)))</f>
        <v>872250</v>
      </c>
      <c r="AO317" s="369">
        <f t="shared" si="198"/>
        <v>6253410</v>
      </c>
      <c r="AP317" s="77">
        <f t="shared" si="199"/>
        <v>6233940</v>
      </c>
      <c r="AQ317" s="77">
        <f t="shared" si="182"/>
        <v>6214470</v>
      </c>
      <c r="AR317" s="77">
        <f t="shared" si="183"/>
        <v>6195000</v>
      </c>
      <c r="AS317" s="164">
        <f t="shared" si="184"/>
        <v>6175530</v>
      </c>
    </row>
    <row r="318" spans="5:45" ht="18" customHeight="1">
      <c r="E318" s="148" t="str">
        <f t="shared" si="185"/>
        <v>C-3</v>
      </c>
      <c r="F318" s="167">
        <f t="shared" si="172"/>
        <v>27</v>
      </c>
      <c r="G318" s="105">
        <f t="shared" si="173"/>
        <v>27</v>
      </c>
      <c r="H318" s="105" t="str">
        <f t="shared" si="174"/>
        <v/>
      </c>
      <c r="I318" s="149">
        <v>54</v>
      </c>
      <c r="J318" s="157">
        <f t="shared" si="186"/>
        <v>353300</v>
      </c>
      <c r="K318" s="131">
        <f t="shared" si="187"/>
        <v>352200</v>
      </c>
      <c r="L318" s="131">
        <f>IF($E318="","",INDEX('3.サラリースケール'!$R$5:$BH$38,MATCH($E318,'3.サラリースケール'!$R$5:$R$38,0),MATCH($I318,'3.サラリースケール'!$R$5:$BH$5,0)))</f>
        <v>351100</v>
      </c>
      <c r="M318" s="131">
        <f t="shared" si="188"/>
        <v>350000</v>
      </c>
      <c r="N318" s="368">
        <f t="shared" si="189"/>
        <v>348900</v>
      </c>
      <c r="O318" s="157">
        <f t="shared" si="190"/>
        <v>0</v>
      </c>
      <c r="P318" s="368">
        <f t="shared" si="175"/>
        <v>1100</v>
      </c>
      <c r="Q318" s="158">
        <f>IF($L318="","",VLOOKUP($E318,'6.モデル年俸表の作成'!$C$7:$F$48,4,0))</f>
        <v>0</v>
      </c>
      <c r="R318" s="159">
        <f>IF($E318="","",IF($G318="","",VLOOKUP($E318,'5.手当・賞与配分・洗い替え方式'!$C$7:$L$48,8,0)))</f>
        <v>0.1</v>
      </c>
      <c r="S318" s="160">
        <f t="shared" si="191"/>
        <v>35330</v>
      </c>
      <c r="T318" s="160">
        <f t="shared" si="192"/>
        <v>35220</v>
      </c>
      <c r="U318" s="160">
        <f t="shared" si="201"/>
        <v>35110</v>
      </c>
      <c r="V318" s="160">
        <f t="shared" si="194"/>
        <v>35000</v>
      </c>
      <c r="W318" s="160">
        <f t="shared" si="195"/>
        <v>34890</v>
      </c>
      <c r="X318" s="164">
        <f t="shared" si="176"/>
        <v>13</v>
      </c>
      <c r="Y318" s="162">
        <f t="shared" si="200"/>
        <v>388630</v>
      </c>
      <c r="Z318" s="161">
        <f t="shared" si="177"/>
        <v>387420</v>
      </c>
      <c r="AA318" s="161">
        <f t="shared" si="178"/>
        <v>386210</v>
      </c>
      <c r="AB318" s="161">
        <f t="shared" si="179"/>
        <v>385000</v>
      </c>
      <c r="AC318" s="163">
        <f t="shared" si="202"/>
        <v>383790</v>
      </c>
      <c r="AD318" s="158">
        <f t="shared" si="197"/>
        <v>4634520</v>
      </c>
      <c r="AE318" s="165">
        <f>IF(J318="","",IF('5.手当・賞与配分・洗い替え方式'!$O$4=1,ROUNDUP((J318+$Q318)*$AH$4,-1),ROUNDUP(J318*$AH$4,-1)))</f>
        <v>706600</v>
      </c>
      <c r="AF318" s="154">
        <f>IF(K318="","",IF('5.手当・賞与配分・洗い替え方式'!$O$4=1,ROUNDUP((K318+$Q318)*$AH$4,-1),ROUNDUP(K318*$AH$4,-1)))</f>
        <v>704400</v>
      </c>
      <c r="AG318" s="154">
        <f>IF(L318="","",IF('5.手当・賞与配分・洗い替え方式'!$O$4=1,ROUNDUP((L318+$Q318)*$AH$4,-1),ROUNDUP(L318*$AH$4,-1)))</f>
        <v>702200</v>
      </c>
      <c r="AH318" s="154">
        <f>IF(M318="","",IF('5.手当・賞与配分・洗い替え方式'!$O$4=1,ROUNDUP((M318+$Q318)*$AH$4,-1),ROUNDUP(M318*$AH$4,-1)))</f>
        <v>700000</v>
      </c>
      <c r="AI318" s="166">
        <f>IF(N318="","",IF('5.手当・賞与配分・洗い替え方式'!$O$4=1,ROUNDUP((N318+$Q318)*$AH$4,-1),ROUNDUP(N318*$AH$4,-1)))</f>
        <v>697800</v>
      </c>
      <c r="AJ318" s="165">
        <f>IF(J318="","",IF('5.手当・賞与配分・洗い替え方式'!$O$4=1,ROUNDUP((J318+$Q318)*$AM$4,-1),ROUNDUP(J318*$AM$4,-1)))</f>
        <v>883250</v>
      </c>
      <c r="AK318" s="154">
        <f>IF(K318="","",IF('5.手当・賞与配分・洗い替え方式'!$O$4=1,ROUNDUP((K318+$Q318)*$AM$4,-1),ROUNDUP(K318*$AM$4,-1)))</f>
        <v>880500</v>
      </c>
      <c r="AL318" s="154">
        <f>IF(L318="","",IF('5.手当・賞与配分・洗い替え方式'!$O$4=1,ROUNDUP((L318+$Q318)*$AM$4,-1),ROUNDUP(L318*$AM$4,-1)))</f>
        <v>877750</v>
      </c>
      <c r="AM318" s="154">
        <f>IF(M318="","",IF('5.手当・賞与配分・洗い替え方式'!$O$4=1,ROUNDUP((M318+$Q318)*$AM$4,-1),ROUNDUP(M318*$AM$4,-1)))</f>
        <v>875000</v>
      </c>
      <c r="AN318" s="166">
        <f>IF(N318="","",IF('5.手当・賞与配分・洗い替え方式'!$O$4=1,ROUNDUP((N318+$Q318)*$AM$4,-1),ROUNDUP(N318*$AM$4,-1)))</f>
        <v>872250</v>
      </c>
      <c r="AO318" s="369">
        <f t="shared" si="198"/>
        <v>6253410</v>
      </c>
      <c r="AP318" s="77">
        <f t="shared" si="199"/>
        <v>6233940</v>
      </c>
      <c r="AQ318" s="77">
        <f t="shared" si="182"/>
        <v>6214470</v>
      </c>
      <c r="AR318" s="77">
        <f t="shared" si="183"/>
        <v>6195000</v>
      </c>
      <c r="AS318" s="164">
        <f t="shared" si="184"/>
        <v>6175530</v>
      </c>
    </row>
    <row r="319" spans="5:45" ht="18" customHeight="1">
      <c r="E319" s="148" t="str">
        <f t="shared" si="185"/>
        <v>C-3</v>
      </c>
      <c r="F319" s="167">
        <f t="shared" si="172"/>
        <v>27</v>
      </c>
      <c r="G319" s="105">
        <f t="shared" si="173"/>
        <v>27</v>
      </c>
      <c r="H319" s="105" t="str">
        <f t="shared" si="174"/>
        <v/>
      </c>
      <c r="I319" s="149">
        <v>55</v>
      </c>
      <c r="J319" s="157">
        <f t="shared" si="186"/>
        <v>353300</v>
      </c>
      <c r="K319" s="131">
        <f t="shared" si="187"/>
        <v>352200</v>
      </c>
      <c r="L319" s="131">
        <f>IF($E319="","",INDEX('3.サラリースケール'!$R$5:$BH$38,MATCH($E319,'3.サラリースケール'!$R$5:$R$38,0),MATCH($I319,'3.サラリースケール'!$R$5:$BH$5,0)))</f>
        <v>351100</v>
      </c>
      <c r="M319" s="131">
        <f t="shared" si="188"/>
        <v>350000</v>
      </c>
      <c r="N319" s="368">
        <f t="shared" si="189"/>
        <v>348900</v>
      </c>
      <c r="O319" s="157">
        <f t="shared" si="190"/>
        <v>0</v>
      </c>
      <c r="P319" s="368">
        <f t="shared" si="175"/>
        <v>1100</v>
      </c>
      <c r="Q319" s="158">
        <f>IF($L319="","",VLOOKUP($E319,'6.モデル年俸表の作成'!$C$7:$F$48,4,0))</f>
        <v>0</v>
      </c>
      <c r="R319" s="159">
        <f>IF($E319="","",IF($G319="","",VLOOKUP($E319,'5.手当・賞与配分・洗い替え方式'!$C$7:$L$48,8,0)))</f>
        <v>0.1</v>
      </c>
      <c r="S319" s="160">
        <f t="shared" si="191"/>
        <v>35330</v>
      </c>
      <c r="T319" s="160">
        <f t="shared" si="192"/>
        <v>35220</v>
      </c>
      <c r="U319" s="160">
        <f t="shared" si="201"/>
        <v>35110</v>
      </c>
      <c r="V319" s="160">
        <f t="shared" si="194"/>
        <v>35000</v>
      </c>
      <c r="W319" s="160">
        <f t="shared" si="195"/>
        <v>34890</v>
      </c>
      <c r="X319" s="164">
        <f t="shared" si="176"/>
        <v>13</v>
      </c>
      <c r="Y319" s="162">
        <f t="shared" si="200"/>
        <v>388630</v>
      </c>
      <c r="Z319" s="161">
        <f t="shared" si="177"/>
        <v>387420</v>
      </c>
      <c r="AA319" s="161">
        <f t="shared" si="178"/>
        <v>386210</v>
      </c>
      <c r="AB319" s="161">
        <f t="shared" si="179"/>
        <v>385000</v>
      </c>
      <c r="AC319" s="163">
        <f t="shared" si="202"/>
        <v>383790</v>
      </c>
      <c r="AD319" s="158">
        <f t="shared" si="197"/>
        <v>4634520</v>
      </c>
      <c r="AE319" s="165">
        <f>IF(J319="","",IF('5.手当・賞与配分・洗い替え方式'!$O$4=1,ROUNDUP((J319+$Q319)*$AH$4,-1),ROUNDUP(J319*$AH$4,-1)))</f>
        <v>706600</v>
      </c>
      <c r="AF319" s="154">
        <f>IF(K319="","",IF('5.手当・賞与配分・洗い替え方式'!$O$4=1,ROUNDUP((K319+$Q319)*$AH$4,-1),ROUNDUP(K319*$AH$4,-1)))</f>
        <v>704400</v>
      </c>
      <c r="AG319" s="154">
        <f>IF(L319="","",IF('5.手当・賞与配分・洗い替え方式'!$O$4=1,ROUNDUP((L319+$Q319)*$AH$4,-1),ROUNDUP(L319*$AH$4,-1)))</f>
        <v>702200</v>
      </c>
      <c r="AH319" s="154">
        <f>IF(M319="","",IF('5.手当・賞与配分・洗い替え方式'!$O$4=1,ROUNDUP((M319+$Q319)*$AH$4,-1),ROUNDUP(M319*$AH$4,-1)))</f>
        <v>700000</v>
      </c>
      <c r="AI319" s="166">
        <f>IF(N319="","",IF('5.手当・賞与配分・洗い替え方式'!$O$4=1,ROUNDUP((N319+$Q319)*$AH$4,-1),ROUNDUP(N319*$AH$4,-1)))</f>
        <v>697800</v>
      </c>
      <c r="AJ319" s="165">
        <f>IF(J319="","",IF('5.手当・賞与配分・洗い替え方式'!$O$4=1,ROUNDUP((J319+$Q319)*$AM$4,-1),ROUNDUP(J319*$AM$4,-1)))</f>
        <v>883250</v>
      </c>
      <c r="AK319" s="154">
        <f>IF(K319="","",IF('5.手当・賞与配分・洗い替え方式'!$O$4=1,ROUNDUP((K319+$Q319)*$AM$4,-1),ROUNDUP(K319*$AM$4,-1)))</f>
        <v>880500</v>
      </c>
      <c r="AL319" s="154">
        <f>IF(L319="","",IF('5.手当・賞与配分・洗い替え方式'!$O$4=1,ROUNDUP((L319+$Q319)*$AM$4,-1),ROUNDUP(L319*$AM$4,-1)))</f>
        <v>877750</v>
      </c>
      <c r="AM319" s="154">
        <f>IF(M319="","",IF('5.手当・賞与配分・洗い替え方式'!$O$4=1,ROUNDUP((M319+$Q319)*$AM$4,-1),ROUNDUP(M319*$AM$4,-1)))</f>
        <v>875000</v>
      </c>
      <c r="AN319" s="166">
        <f>IF(N319="","",IF('5.手当・賞与配分・洗い替え方式'!$O$4=1,ROUNDUP((N319+$Q319)*$AM$4,-1),ROUNDUP(N319*$AM$4,-1)))</f>
        <v>872250</v>
      </c>
      <c r="AO319" s="369">
        <f t="shared" si="198"/>
        <v>6253410</v>
      </c>
      <c r="AP319" s="77">
        <f t="shared" si="199"/>
        <v>6233940</v>
      </c>
      <c r="AQ319" s="77">
        <f t="shared" si="182"/>
        <v>6214470</v>
      </c>
      <c r="AR319" s="77">
        <f t="shared" si="183"/>
        <v>6195000</v>
      </c>
      <c r="AS319" s="164">
        <f t="shared" si="184"/>
        <v>6175530</v>
      </c>
    </row>
    <row r="320" spans="5:45" ht="18" customHeight="1">
      <c r="E320" s="148" t="str">
        <f t="shared" si="185"/>
        <v>C-3</v>
      </c>
      <c r="F320" s="167">
        <f t="shared" si="172"/>
        <v>27</v>
      </c>
      <c r="G320" s="105">
        <f t="shared" si="173"/>
        <v>27</v>
      </c>
      <c r="H320" s="105" t="str">
        <f t="shared" si="174"/>
        <v/>
      </c>
      <c r="I320" s="149">
        <v>56</v>
      </c>
      <c r="J320" s="157">
        <f t="shared" si="186"/>
        <v>353300</v>
      </c>
      <c r="K320" s="131">
        <f t="shared" si="187"/>
        <v>352200</v>
      </c>
      <c r="L320" s="131">
        <f>IF($E320="","",INDEX('3.サラリースケール'!$R$5:$BH$38,MATCH($E320,'3.サラリースケール'!$R$5:$R$38,0),MATCH($I320,'3.サラリースケール'!$R$5:$BH$5,0)))</f>
        <v>351100</v>
      </c>
      <c r="M320" s="131">
        <f t="shared" si="188"/>
        <v>350000</v>
      </c>
      <c r="N320" s="368">
        <f t="shared" si="189"/>
        <v>348900</v>
      </c>
      <c r="O320" s="157">
        <f t="shared" si="190"/>
        <v>0</v>
      </c>
      <c r="P320" s="368">
        <f t="shared" si="175"/>
        <v>1100</v>
      </c>
      <c r="Q320" s="158">
        <f>IF($L320="","",VLOOKUP($E320,'6.モデル年俸表の作成'!$C$7:$F$48,4,0))</f>
        <v>0</v>
      </c>
      <c r="R320" s="159">
        <f>IF($E320="","",IF($G320="","",VLOOKUP($E320,'5.手当・賞与配分・洗い替え方式'!$C$7:$L$48,8,0)))</f>
        <v>0.1</v>
      </c>
      <c r="S320" s="160">
        <f t="shared" si="191"/>
        <v>35330</v>
      </c>
      <c r="T320" s="160">
        <f t="shared" si="192"/>
        <v>35220</v>
      </c>
      <c r="U320" s="160">
        <f t="shared" si="201"/>
        <v>35110</v>
      </c>
      <c r="V320" s="160">
        <f t="shared" si="194"/>
        <v>35000</v>
      </c>
      <c r="W320" s="160">
        <f t="shared" si="195"/>
        <v>34890</v>
      </c>
      <c r="X320" s="164">
        <f t="shared" si="176"/>
        <v>13</v>
      </c>
      <c r="Y320" s="162">
        <f t="shared" si="200"/>
        <v>388630</v>
      </c>
      <c r="Z320" s="161">
        <f t="shared" si="177"/>
        <v>387420</v>
      </c>
      <c r="AA320" s="161">
        <f t="shared" si="178"/>
        <v>386210</v>
      </c>
      <c r="AB320" s="161">
        <f t="shared" si="179"/>
        <v>385000</v>
      </c>
      <c r="AC320" s="163">
        <f t="shared" si="202"/>
        <v>383790</v>
      </c>
      <c r="AD320" s="158">
        <f t="shared" si="197"/>
        <v>4634520</v>
      </c>
      <c r="AE320" s="165">
        <f>IF(J320="","",IF('5.手当・賞与配分・洗い替え方式'!$O$4=1,ROUNDUP((J320+$Q320)*$AH$4,-1),ROUNDUP(J320*$AH$4,-1)))</f>
        <v>706600</v>
      </c>
      <c r="AF320" s="154">
        <f>IF(K320="","",IF('5.手当・賞与配分・洗い替え方式'!$O$4=1,ROUNDUP((K320+$Q320)*$AH$4,-1),ROUNDUP(K320*$AH$4,-1)))</f>
        <v>704400</v>
      </c>
      <c r="AG320" s="154">
        <f>IF(L320="","",IF('5.手当・賞与配分・洗い替え方式'!$O$4=1,ROUNDUP((L320+$Q320)*$AH$4,-1),ROUNDUP(L320*$AH$4,-1)))</f>
        <v>702200</v>
      </c>
      <c r="AH320" s="154">
        <f>IF(M320="","",IF('5.手当・賞与配分・洗い替え方式'!$O$4=1,ROUNDUP((M320+$Q320)*$AH$4,-1),ROUNDUP(M320*$AH$4,-1)))</f>
        <v>700000</v>
      </c>
      <c r="AI320" s="166">
        <f>IF(N320="","",IF('5.手当・賞与配分・洗い替え方式'!$O$4=1,ROUNDUP((N320+$Q320)*$AH$4,-1),ROUNDUP(N320*$AH$4,-1)))</f>
        <v>697800</v>
      </c>
      <c r="AJ320" s="165">
        <f>IF(J320="","",IF('5.手当・賞与配分・洗い替え方式'!$O$4=1,ROUNDUP((J320+$Q320)*$AM$4,-1),ROUNDUP(J320*$AM$4,-1)))</f>
        <v>883250</v>
      </c>
      <c r="AK320" s="154">
        <f>IF(K320="","",IF('5.手当・賞与配分・洗い替え方式'!$O$4=1,ROUNDUP((K320+$Q320)*$AM$4,-1),ROUNDUP(K320*$AM$4,-1)))</f>
        <v>880500</v>
      </c>
      <c r="AL320" s="154">
        <f>IF(L320="","",IF('5.手当・賞与配分・洗い替え方式'!$O$4=1,ROUNDUP((L320+$Q320)*$AM$4,-1),ROUNDUP(L320*$AM$4,-1)))</f>
        <v>877750</v>
      </c>
      <c r="AM320" s="154">
        <f>IF(M320="","",IF('5.手当・賞与配分・洗い替え方式'!$O$4=1,ROUNDUP((M320+$Q320)*$AM$4,-1),ROUNDUP(M320*$AM$4,-1)))</f>
        <v>875000</v>
      </c>
      <c r="AN320" s="166">
        <f>IF(N320="","",IF('5.手当・賞与配分・洗い替え方式'!$O$4=1,ROUNDUP((N320+$Q320)*$AM$4,-1),ROUNDUP(N320*$AM$4,-1)))</f>
        <v>872250</v>
      </c>
      <c r="AO320" s="369">
        <f t="shared" si="198"/>
        <v>6253410</v>
      </c>
      <c r="AP320" s="77">
        <f t="shared" si="199"/>
        <v>6233940</v>
      </c>
      <c r="AQ320" s="77">
        <f t="shared" si="182"/>
        <v>6214470</v>
      </c>
      <c r="AR320" s="77">
        <f t="shared" si="183"/>
        <v>6195000</v>
      </c>
      <c r="AS320" s="164">
        <f t="shared" si="184"/>
        <v>6175530</v>
      </c>
    </row>
    <row r="321" spans="5:45" ht="18" customHeight="1">
      <c r="E321" s="148" t="str">
        <f t="shared" si="185"/>
        <v>C-3</v>
      </c>
      <c r="F321" s="167">
        <f t="shared" si="172"/>
        <v>27</v>
      </c>
      <c r="G321" s="105">
        <f t="shared" si="173"/>
        <v>27</v>
      </c>
      <c r="H321" s="105" t="str">
        <f t="shared" si="174"/>
        <v/>
      </c>
      <c r="I321" s="149">
        <v>57</v>
      </c>
      <c r="J321" s="157">
        <f t="shared" si="186"/>
        <v>353300</v>
      </c>
      <c r="K321" s="131">
        <f t="shared" si="187"/>
        <v>352200</v>
      </c>
      <c r="L321" s="131">
        <f>IF($E321="","",INDEX('3.サラリースケール'!$R$5:$BH$38,MATCH($E321,'3.サラリースケール'!$R$5:$R$38,0),MATCH($I321,'3.サラリースケール'!$R$5:$BH$5,0)))</f>
        <v>351100</v>
      </c>
      <c r="M321" s="131">
        <f t="shared" si="188"/>
        <v>350000</v>
      </c>
      <c r="N321" s="368">
        <f t="shared" si="189"/>
        <v>348900</v>
      </c>
      <c r="O321" s="157">
        <f t="shared" si="190"/>
        <v>0</v>
      </c>
      <c r="P321" s="368">
        <f t="shared" si="175"/>
        <v>1100</v>
      </c>
      <c r="Q321" s="158">
        <f>IF($L321="","",VLOOKUP($E321,'6.モデル年俸表の作成'!$C$7:$F$48,4,0))</f>
        <v>0</v>
      </c>
      <c r="R321" s="159">
        <f>IF($E321="","",IF($G321="","",VLOOKUP($E321,'5.手当・賞与配分・洗い替え方式'!$C$7:$L$48,8,0)))</f>
        <v>0.1</v>
      </c>
      <c r="S321" s="160">
        <f t="shared" si="191"/>
        <v>35330</v>
      </c>
      <c r="T321" s="160">
        <f t="shared" si="192"/>
        <v>35220</v>
      </c>
      <c r="U321" s="160">
        <f t="shared" si="201"/>
        <v>35110</v>
      </c>
      <c r="V321" s="160">
        <f t="shared" si="194"/>
        <v>35000</v>
      </c>
      <c r="W321" s="160">
        <f t="shared" si="195"/>
        <v>34890</v>
      </c>
      <c r="X321" s="164">
        <f t="shared" si="176"/>
        <v>13</v>
      </c>
      <c r="Y321" s="162">
        <f t="shared" si="200"/>
        <v>388630</v>
      </c>
      <c r="Z321" s="161">
        <f t="shared" si="177"/>
        <v>387420</v>
      </c>
      <c r="AA321" s="161">
        <f t="shared" si="178"/>
        <v>386210</v>
      </c>
      <c r="AB321" s="161">
        <f t="shared" si="179"/>
        <v>385000</v>
      </c>
      <c r="AC321" s="163">
        <f t="shared" si="202"/>
        <v>383790</v>
      </c>
      <c r="AD321" s="158">
        <f t="shared" si="197"/>
        <v>4634520</v>
      </c>
      <c r="AE321" s="165">
        <f>IF(J321="","",IF('5.手当・賞与配分・洗い替え方式'!$O$4=1,ROUNDUP((J321+$Q321)*$AH$4,-1),ROUNDUP(J321*$AH$4,-1)))</f>
        <v>706600</v>
      </c>
      <c r="AF321" s="154">
        <f>IF(K321="","",IF('5.手当・賞与配分・洗い替え方式'!$O$4=1,ROUNDUP((K321+$Q321)*$AH$4,-1),ROUNDUP(K321*$AH$4,-1)))</f>
        <v>704400</v>
      </c>
      <c r="AG321" s="154">
        <f>IF(L321="","",IF('5.手当・賞与配分・洗い替え方式'!$O$4=1,ROUNDUP((L321+$Q321)*$AH$4,-1),ROUNDUP(L321*$AH$4,-1)))</f>
        <v>702200</v>
      </c>
      <c r="AH321" s="154">
        <f>IF(M321="","",IF('5.手当・賞与配分・洗い替え方式'!$O$4=1,ROUNDUP((M321+$Q321)*$AH$4,-1),ROUNDUP(M321*$AH$4,-1)))</f>
        <v>700000</v>
      </c>
      <c r="AI321" s="166">
        <f>IF(N321="","",IF('5.手当・賞与配分・洗い替え方式'!$O$4=1,ROUNDUP((N321+$Q321)*$AH$4,-1),ROUNDUP(N321*$AH$4,-1)))</f>
        <v>697800</v>
      </c>
      <c r="AJ321" s="165">
        <f>IF(J321="","",IF('5.手当・賞与配分・洗い替え方式'!$O$4=1,ROUNDUP((J321+$Q321)*$AM$4,-1),ROUNDUP(J321*$AM$4,-1)))</f>
        <v>883250</v>
      </c>
      <c r="AK321" s="154">
        <f>IF(K321="","",IF('5.手当・賞与配分・洗い替え方式'!$O$4=1,ROUNDUP((K321+$Q321)*$AM$4,-1),ROUNDUP(K321*$AM$4,-1)))</f>
        <v>880500</v>
      </c>
      <c r="AL321" s="154">
        <f>IF(L321="","",IF('5.手当・賞与配分・洗い替え方式'!$O$4=1,ROUNDUP((L321+$Q321)*$AM$4,-1),ROUNDUP(L321*$AM$4,-1)))</f>
        <v>877750</v>
      </c>
      <c r="AM321" s="154">
        <f>IF(M321="","",IF('5.手当・賞与配分・洗い替え方式'!$O$4=1,ROUNDUP((M321+$Q321)*$AM$4,-1),ROUNDUP(M321*$AM$4,-1)))</f>
        <v>875000</v>
      </c>
      <c r="AN321" s="166">
        <f>IF(N321="","",IF('5.手当・賞与配分・洗い替え方式'!$O$4=1,ROUNDUP((N321+$Q321)*$AM$4,-1),ROUNDUP(N321*$AM$4,-1)))</f>
        <v>872250</v>
      </c>
      <c r="AO321" s="369">
        <f t="shared" si="198"/>
        <v>6253410</v>
      </c>
      <c r="AP321" s="77">
        <f t="shared" si="199"/>
        <v>6233940</v>
      </c>
      <c r="AQ321" s="77">
        <f t="shared" si="182"/>
        <v>6214470</v>
      </c>
      <c r="AR321" s="77">
        <f t="shared" si="183"/>
        <v>6195000</v>
      </c>
      <c r="AS321" s="164">
        <f t="shared" si="184"/>
        <v>6175530</v>
      </c>
    </row>
    <row r="322" spans="5:45" ht="18" customHeight="1">
      <c r="E322" s="148" t="str">
        <f t="shared" si="185"/>
        <v>C-3</v>
      </c>
      <c r="F322" s="167">
        <f t="shared" si="172"/>
        <v>27</v>
      </c>
      <c r="G322" s="105">
        <f t="shared" si="173"/>
        <v>27</v>
      </c>
      <c r="H322" s="105" t="str">
        <f t="shared" si="174"/>
        <v/>
      </c>
      <c r="I322" s="149">
        <v>58</v>
      </c>
      <c r="J322" s="157">
        <f t="shared" si="186"/>
        <v>353300</v>
      </c>
      <c r="K322" s="131">
        <f t="shared" si="187"/>
        <v>352200</v>
      </c>
      <c r="L322" s="131">
        <f>IF($E322="","",INDEX('3.サラリースケール'!$R$5:$BH$38,MATCH($E322,'3.サラリースケール'!$R$5:$R$38,0),MATCH($I322,'3.サラリースケール'!$R$5:$BH$5,0)))</f>
        <v>351100</v>
      </c>
      <c r="M322" s="131">
        <f t="shared" si="188"/>
        <v>350000</v>
      </c>
      <c r="N322" s="368">
        <f t="shared" si="189"/>
        <v>348900</v>
      </c>
      <c r="O322" s="157">
        <f t="shared" si="190"/>
        <v>0</v>
      </c>
      <c r="P322" s="368">
        <f t="shared" si="175"/>
        <v>1100</v>
      </c>
      <c r="Q322" s="158">
        <f>IF($L322="","",VLOOKUP($E322,'6.モデル年俸表の作成'!$C$7:$F$48,4,0))</f>
        <v>0</v>
      </c>
      <c r="R322" s="159">
        <f>IF($E322="","",IF($G322="","",VLOOKUP($E322,'5.手当・賞与配分・洗い替え方式'!$C$7:$L$48,8,0)))</f>
        <v>0.1</v>
      </c>
      <c r="S322" s="160">
        <f t="shared" si="191"/>
        <v>35330</v>
      </c>
      <c r="T322" s="160">
        <f t="shared" si="192"/>
        <v>35220</v>
      </c>
      <c r="U322" s="160">
        <f t="shared" si="201"/>
        <v>35110</v>
      </c>
      <c r="V322" s="160">
        <f t="shared" si="194"/>
        <v>35000</v>
      </c>
      <c r="W322" s="160">
        <f t="shared" si="195"/>
        <v>34890</v>
      </c>
      <c r="X322" s="164">
        <f t="shared" si="176"/>
        <v>13</v>
      </c>
      <c r="Y322" s="162">
        <f t="shared" si="200"/>
        <v>388630</v>
      </c>
      <c r="Z322" s="161">
        <f t="shared" si="177"/>
        <v>387420</v>
      </c>
      <c r="AA322" s="161">
        <f t="shared" si="178"/>
        <v>386210</v>
      </c>
      <c r="AB322" s="161">
        <f t="shared" si="179"/>
        <v>385000</v>
      </c>
      <c r="AC322" s="163">
        <f t="shared" si="202"/>
        <v>383790</v>
      </c>
      <c r="AD322" s="158">
        <f t="shared" si="197"/>
        <v>4634520</v>
      </c>
      <c r="AE322" s="165">
        <f>IF(J322="","",IF('5.手当・賞与配分・洗い替え方式'!$O$4=1,ROUNDUP((J322+$Q322)*$AH$4,-1),ROUNDUP(J322*$AH$4,-1)))</f>
        <v>706600</v>
      </c>
      <c r="AF322" s="154">
        <f>IF(K322="","",IF('5.手当・賞与配分・洗い替え方式'!$O$4=1,ROUNDUP((K322+$Q322)*$AH$4,-1),ROUNDUP(K322*$AH$4,-1)))</f>
        <v>704400</v>
      </c>
      <c r="AG322" s="154">
        <f>IF(L322="","",IF('5.手当・賞与配分・洗い替え方式'!$O$4=1,ROUNDUP((L322+$Q322)*$AH$4,-1),ROUNDUP(L322*$AH$4,-1)))</f>
        <v>702200</v>
      </c>
      <c r="AH322" s="154">
        <f>IF(M322="","",IF('5.手当・賞与配分・洗い替え方式'!$O$4=1,ROUNDUP((M322+$Q322)*$AH$4,-1),ROUNDUP(M322*$AH$4,-1)))</f>
        <v>700000</v>
      </c>
      <c r="AI322" s="166">
        <f>IF(N322="","",IF('5.手当・賞与配分・洗い替え方式'!$O$4=1,ROUNDUP((N322+$Q322)*$AH$4,-1),ROUNDUP(N322*$AH$4,-1)))</f>
        <v>697800</v>
      </c>
      <c r="AJ322" s="165">
        <f>IF(J322="","",IF('5.手当・賞与配分・洗い替え方式'!$O$4=1,ROUNDUP((J322+$Q322)*$AM$4,-1),ROUNDUP(J322*$AM$4,-1)))</f>
        <v>883250</v>
      </c>
      <c r="AK322" s="154">
        <f>IF(K322="","",IF('5.手当・賞与配分・洗い替え方式'!$O$4=1,ROUNDUP((K322+$Q322)*$AM$4,-1),ROUNDUP(K322*$AM$4,-1)))</f>
        <v>880500</v>
      </c>
      <c r="AL322" s="154">
        <f>IF(L322="","",IF('5.手当・賞与配分・洗い替え方式'!$O$4=1,ROUNDUP((L322+$Q322)*$AM$4,-1),ROUNDUP(L322*$AM$4,-1)))</f>
        <v>877750</v>
      </c>
      <c r="AM322" s="154">
        <f>IF(M322="","",IF('5.手当・賞与配分・洗い替え方式'!$O$4=1,ROUNDUP((M322+$Q322)*$AM$4,-1),ROUNDUP(M322*$AM$4,-1)))</f>
        <v>875000</v>
      </c>
      <c r="AN322" s="166">
        <f>IF(N322="","",IF('5.手当・賞与配分・洗い替え方式'!$O$4=1,ROUNDUP((N322+$Q322)*$AM$4,-1),ROUNDUP(N322*$AM$4,-1)))</f>
        <v>872250</v>
      </c>
      <c r="AO322" s="369">
        <f t="shared" si="198"/>
        <v>6253410</v>
      </c>
      <c r="AP322" s="77">
        <f t="shared" si="199"/>
        <v>6233940</v>
      </c>
      <c r="AQ322" s="77">
        <f t="shared" si="182"/>
        <v>6214470</v>
      </c>
      <c r="AR322" s="77">
        <f t="shared" si="183"/>
        <v>6195000</v>
      </c>
      <c r="AS322" s="164">
        <f t="shared" si="184"/>
        <v>6175530</v>
      </c>
    </row>
    <row r="323" spans="5:45" ht="18" customHeight="1" thickBot="1">
      <c r="E323" s="148" t="str">
        <f t="shared" si="185"/>
        <v>C-3</v>
      </c>
      <c r="F323" s="167">
        <f t="shared" si="172"/>
        <v>27</v>
      </c>
      <c r="G323" s="105">
        <f t="shared" si="173"/>
        <v>27</v>
      </c>
      <c r="H323" s="105" t="str">
        <f t="shared" si="174"/>
        <v/>
      </c>
      <c r="I323" s="149">
        <v>59</v>
      </c>
      <c r="J323" s="169">
        <f t="shared" si="186"/>
        <v>353300</v>
      </c>
      <c r="K323" s="168">
        <f t="shared" si="187"/>
        <v>352200</v>
      </c>
      <c r="L323" s="168">
        <f>IF($E323="","",INDEX('3.サラリースケール'!$R$5:$BH$38,MATCH($E323,'3.サラリースケール'!$R$5:$R$38,0),MATCH($I323,'3.サラリースケール'!$R$5:$BH$5,0)))</f>
        <v>351100</v>
      </c>
      <c r="M323" s="168">
        <f t="shared" si="188"/>
        <v>350000</v>
      </c>
      <c r="N323" s="370">
        <f t="shared" si="189"/>
        <v>348900</v>
      </c>
      <c r="O323" s="169">
        <f t="shared" si="190"/>
        <v>0</v>
      </c>
      <c r="P323" s="370">
        <f t="shared" si="175"/>
        <v>1100</v>
      </c>
      <c r="Q323" s="170">
        <f>IF($L323="","",VLOOKUP($E323,'6.モデル年俸表の作成'!$C$7:$F$48,4,0))</f>
        <v>0</v>
      </c>
      <c r="R323" s="171">
        <f>IF($E323="","",IF($G323="","",VLOOKUP($E323,'5.手当・賞与配分・洗い替え方式'!$C$7:$L$48,8,0)))</f>
        <v>0.1</v>
      </c>
      <c r="S323" s="172">
        <f t="shared" si="191"/>
        <v>35330</v>
      </c>
      <c r="T323" s="172">
        <f t="shared" si="192"/>
        <v>35220</v>
      </c>
      <c r="U323" s="172">
        <f t="shared" si="201"/>
        <v>35110</v>
      </c>
      <c r="V323" s="172">
        <f t="shared" si="194"/>
        <v>35000</v>
      </c>
      <c r="W323" s="172">
        <f t="shared" si="195"/>
        <v>34890</v>
      </c>
      <c r="X323" s="178">
        <f t="shared" si="176"/>
        <v>13</v>
      </c>
      <c r="Y323" s="371">
        <f t="shared" si="200"/>
        <v>388630</v>
      </c>
      <c r="Z323" s="173">
        <f t="shared" si="177"/>
        <v>387420</v>
      </c>
      <c r="AA323" s="173">
        <f t="shared" si="178"/>
        <v>386210</v>
      </c>
      <c r="AB323" s="173">
        <f t="shared" si="179"/>
        <v>385000</v>
      </c>
      <c r="AC323" s="372">
        <f t="shared" si="202"/>
        <v>383790</v>
      </c>
      <c r="AD323" s="170">
        <f t="shared" si="197"/>
        <v>4634520</v>
      </c>
      <c r="AE323" s="174">
        <f>IF(J323="","",IF('5.手当・賞与配分・洗い替え方式'!$O$4=1,ROUNDUP((J323+$Q323)*$AH$4,-1),ROUNDUP(J323*$AH$4,-1)))</f>
        <v>706600</v>
      </c>
      <c r="AF323" s="175">
        <f>IF(K323="","",IF('5.手当・賞与配分・洗い替え方式'!$O$4=1,ROUNDUP((K323+$Q323)*$AH$4,-1),ROUNDUP(K323*$AH$4,-1)))</f>
        <v>704400</v>
      </c>
      <c r="AG323" s="175">
        <f>IF(L323="","",IF('5.手当・賞与配分・洗い替え方式'!$O$4=1,ROUNDUP((L323+$Q323)*$AH$4,-1),ROUNDUP(L323*$AH$4,-1)))</f>
        <v>702200</v>
      </c>
      <c r="AH323" s="175">
        <f>IF(M323="","",IF('5.手当・賞与配分・洗い替え方式'!$O$4=1,ROUNDUP((M323+$Q323)*$AH$4,-1),ROUNDUP(M323*$AH$4,-1)))</f>
        <v>700000</v>
      </c>
      <c r="AI323" s="176">
        <f>IF(N323="","",IF('5.手当・賞与配分・洗い替え方式'!$O$4=1,ROUNDUP((N323+$Q323)*$AH$4,-1),ROUNDUP(N323*$AH$4,-1)))</f>
        <v>697800</v>
      </c>
      <c r="AJ323" s="174">
        <f>IF(J323="","",IF('5.手当・賞与配分・洗い替え方式'!$O$4=1,ROUNDUP((J323+$Q323)*$AM$4,-1),ROUNDUP(J323*$AM$4,-1)))</f>
        <v>883250</v>
      </c>
      <c r="AK323" s="175">
        <f>IF(K323="","",IF('5.手当・賞与配分・洗い替え方式'!$O$4=1,ROUNDUP((K323+$Q323)*$AM$4,-1),ROUNDUP(K323*$AM$4,-1)))</f>
        <v>880500</v>
      </c>
      <c r="AL323" s="175">
        <f>IF(L323="","",IF('5.手当・賞与配分・洗い替え方式'!$O$4=1,ROUNDUP((L323+$Q323)*$AM$4,-1),ROUNDUP(L323*$AM$4,-1)))</f>
        <v>877750</v>
      </c>
      <c r="AM323" s="175">
        <f>IF(M323="","",IF('5.手当・賞与配分・洗い替え方式'!$O$4=1,ROUNDUP((M323+$Q323)*$AM$4,-1),ROUNDUP(M323*$AM$4,-1)))</f>
        <v>875000</v>
      </c>
      <c r="AN323" s="176">
        <f>IF(N323="","",IF('5.手当・賞与配分・洗い替え方式'!$O$4=1,ROUNDUP((N323+$Q323)*$AM$4,-1),ROUNDUP(N323*$AM$4,-1)))</f>
        <v>872250</v>
      </c>
      <c r="AO323" s="373">
        <f t="shared" si="198"/>
        <v>6253410</v>
      </c>
      <c r="AP323" s="177">
        <f t="shared" si="199"/>
        <v>6233940</v>
      </c>
      <c r="AQ323" s="177">
        <f t="shared" si="182"/>
        <v>6214470</v>
      </c>
      <c r="AR323" s="177">
        <f t="shared" si="183"/>
        <v>6195000</v>
      </c>
      <c r="AS323" s="178">
        <f t="shared" si="184"/>
        <v>6175530</v>
      </c>
    </row>
    <row r="324" spans="5:45" ht="9" customHeight="1">
      <c r="R324" s="80"/>
      <c r="S324" s="80"/>
      <c r="T324" s="80"/>
    </row>
    <row r="325" spans="5:45" ht="20.100000000000001" customHeight="1" thickBot="1">
      <c r="E325" s="83"/>
      <c r="F325" s="83"/>
      <c r="G325" s="83"/>
      <c r="H325" s="83"/>
      <c r="Q325" s="83"/>
      <c r="X325" s="79" t="s">
        <v>91</v>
      </c>
      <c r="Y325" s="79"/>
      <c r="Z325" s="79"/>
      <c r="AJ325" s="179"/>
      <c r="AK325" s="179"/>
    </row>
    <row r="326" spans="5:45" ht="23.1" customHeight="1" thickBot="1">
      <c r="E326" s="138" t="s">
        <v>81</v>
      </c>
      <c r="F326" s="139" t="s">
        <v>28</v>
      </c>
      <c r="G326" s="508" t="s">
        <v>82</v>
      </c>
      <c r="H326" s="508" t="s">
        <v>28</v>
      </c>
      <c r="I326" s="510" t="s">
        <v>88</v>
      </c>
      <c r="J326" s="512" t="s">
        <v>245</v>
      </c>
      <c r="K326" s="513"/>
      <c r="L326" s="513"/>
      <c r="M326" s="513"/>
      <c r="N326" s="514"/>
      <c r="O326" s="515" t="s">
        <v>93</v>
      </c>
      <c r="P326" s="523" t="s">
        <v>246</v>
      </c>
      <c r="Q326" s="525" t="s">
        <v>90</v>
      </c>
      <c r="R326" s="374" t="s">
        <v>247</v>
      </c>
      <c r="S326" s="527" t="s">
        <v>248</v>
      </c>
      <c r="T326" s="528"/>
      <c r="U326" s="528"/>
      <c r="V326" s="528"/>
      <c r="W326" s="529"/>
      <c r="X326" s="356">
        <f>IF('5.手当・賞与配分・洗い替え方式'!$L$4="","",'5.手当・賞与配分・洗い替え方式'!$L$4)</f>
        <v>173</v>
      </c>
      <c r="Y326" s="512" t="s">
        <v>86</v>
      </c>
      <c r="Z326" s="513"/>
      <c r="AA326" s="513"/>
      <c r="AB326" s="513"/>
      <c r="AC326" s="514"/>
      <c r="AD326" s="515" t="s">
        <v>249</v>
      </c>
      <c r="AE326" s="530" t="s">
        <v>87</v>
      </c>
      <c r="AF326" s="517"/>
      <c r="AG326" s="517"/>
      <c r="AH326" s="357">
        <f>IF($E327="","",'5.手当・賞与配分・洗い替え方式'!$N$11)</f>
        <v>2</v>
      </c>
      <c r="AI326" s="358"/>
      <c r="AJ326" s="359" t="s">
        <v>250</v>
      </c>
      <c r="AK326" s="517" t="str">
        <f>IF($AL$2="","","「"&amp;$AL$2&amp;"」"&amp;"評価反映")</f>
        <v>「B」評価反映</v>
      </c>
      <c r="AL326" s="518"/>
      <c r="AM326" s="357">
        <f>IF($E327="","",'5.手当・賞与配分・洗い替え方式'!$O$11*'7.グレード別年俸表の作成'!$AM$2)</f>
        <v>2.5</v>
      </c>
      <c r="AN326" s="360"/>
      <c r="AO326" s="519" t="s">
        <v>251</v>
      </c>
      <c r="AP326" s="520"/>
      <c r="AQ326" s="521" t="str">
        <f>IF($AL$2="","","賞与"&amp;"「"&amp;$AL$2&amp;"」"&amp;"評価反映")</f>
        <v>賞与「B」評価反映</v>
      </c>
      <c r="AR326" s="521"/>
      <c r="AS326" s="522"/>
    </row>
    <row r="327" spans="5:45" ht="27.9" customHeight="1" thickBot="1">
      <c r="E327" s="142" t="str">
        <f>IF(C$12="","",$C$12)</f>
        <v>C-4</v>
      </c>
      <c r="F327" s="139">
        <v>0</v>
      </c>
      <c r="G327" s="509"/>
      <c r="H327" s="509"/>
      <c r="I327" s="511"/>
      <c r="J327" s="413" t="str">
        <f>IF($E327="","",$E327&amp;"-"&amp;$O$2)</f>
        <v>C-4-S</v>
      </c>
      <c r="K327" s="143" t="str">
        <f>IF($E327="","",$E327&amp;"-"&amp;$P$2)</f>
        <v>C-4-A</v>
      </c>
      <c r="L327" s="143" t="str">
        <f>IF($E327="","",$E327&amp;"-"&amp;$Q$2)</f>
        <v>C-4-B</v>
      </c>
      <c r="M327" s="143" t="str">
        <f>IF($E327="","",$E327&amp;"-"&amp;$R$2)</f>
        <v>C-4-C</v>
      </c>
      <c r="N327" s="414" t="str">
        <f>IF($E327="","",$E327&amp;"-"&amp;$S$2)</f>
        <v>C-4-D</v>
      </c>
      <c r="O327" s="516"/>
      <c r="P327" s="524"/>
      <c r="Q327" s="526"/>
      <c r="R327" s="362">
        <f>IF($E327="","",VLOOKUP($E327,'5.手当・賞与配分・洗い替え方式'!$C$7:$L$48,8,0))</f>
        <v>0.1</v>
      </c>
      <c r="S327" s="413" t="str">
        <f>$J327</f>
        <v>C-4-S</v>
      </c>
      <c r="T327" s="143" t="str">
        <f>$K327</f>
        <v>C-4-A</v>
      </c>
      <c r="U327" s="143" t="str">
        <f>$L327</f>
        <v>C-4-B</v>
      </c>
      <c r="V327" s="143" t="str">
        <f>$M327</f>
        <v>C-4-C</v>
      </c>
      <c r="W327" s="414" t="str">
        <f>$N327</f>
        <v>C-4-D</v>
      </c>
      <c r="X327" s="363" t="s">
        <v>85</v>
      </c>
      <c r="Y327" s="413" t="str">
        <f>$J327</f>
        <v>C-4-S</v>
      </c>
      <c r="Z327" s="143" t="str">
        <f>$K327</f>
        <v>C-4-A</v>
      </c>
      <c r="AA327" s="143" t="str">
        <f>$L327</f>
        <v>C-4-B</v>
      </c>
      <c r="AB327" s="143" t="str">
        <f>$M327</f>
        <v>C-4-C</v>
      </c>
      <c r="AC327" s="414" t="str">
        <f>$N327</f>
        <v>C-4-D</v>
      </c>
      <c r="AD327" s="516"/>
      <c r="AE327" s="144" t="str">
        <f>$J327</f>
        <v>C-4-S</v>
      </c>
      <c r="AF327" s="145" t="str">
        <f>$K327</f>
        <v>C-4-A</v>
      </c>
      <c r="AG327" s="145" t="str">
        <f>$L327</f>
        <v>C-4-B</v>
      </c>
      <c r="AH327" s="146" t="str">
        <f>$M327</f>
        <v>C-4-C</v>
      </c>
      <c r="AI327" s="364" t="str">
        <f>$N327</f>
        <v>C-4-D</v>
      </c>
      <c r="AJ327" s="365" t="str">
        <f>$J327</f>
        <v>C-4-S</v>
      </c>
      <c r="AK327" s="146" t="str">
        <f>$K327</f>
        <v>C-4-A</v>
      </c>
      <c r="AL327" s="146" t="str">
        <f>$L327</f>
        <v>C-4-B</v>
      </c>
      <c r="AM327" s="146" t="str">
        <f>$M327</f>
        <v>C-4-C</v>
      </c>
      <c r="AN327" s="147" t="str">
        <f>$N327</f>
        <v>C-4-D</v>
      </c>
      <c r="AO327" s="413" t="str">
        <f>$J327</f>
        <v>C-4-S</v>
      </c>
      <c r="AP327" s="143" t="str">
        <f>$K327</f>
        <v>C-4-A</v>
      </c>
      <c r="AQ327" s="143" t="str">
        <f>$L327</f>
        <v>C-4-B</v>
      </c>
      <c r="AR327" s="143" t="str">
        <f>$M327</f>
        <v>C-4-C</v>
      </c>
      <c r="AS327" s="414" t="str">
        <f>$N327</f>
        <v>C-4-D</v>
      </c>
    </row>
    <row r="328" spans="5:45" ht="18" customHeight="1">
      <c r="E328" s="148" t="str">
        <f>IF($E$327="","",$E$327)</f>
        <v>C-4</v>
      </c>
      <c r="F328" s="105">
        <f t="shared" ref="F328:F369" si="203">IF(L328="",0,IF(AND(L327&lt;L328,L328=L329),F327+1,IF(L328&lt;L329,F327+1,F327)))</f>
        <v>0</v>
      </c>
      <c r="G328" s="105" t="str">
        <f t="shared" ref="G328:G369" si="204">IF(AND(F328=0,L328=""),"",IF(AND(F328=0,L328&gt;0),1,IF(F328=0,"",F328)))</f>
        <v/>
      </c>
      <c r="H328" s="105" t="str">
        <f t="shared" ref="H328:H369" si="205">IF($G328="","",IF(F327&lt;F328,$E328&amp;"-"&amp;$G328,""))</f>
        <v/>
      </c>
      <c r="I328" s="149">
        <v>18</v>
      </c>
      <c r="J328" s="151" t="str">
        <f>IF($F328&lt;=1,"",IF($L328="","",$K328+$P328))</f>
        <v/>
      </c>
      <c r="K328" s="150" t="str">
        <f>IF($F328&lt;=1,"",IF($L328="","",$L328+$P328))</f>
        <v/>
      </c>
      <c r="L328" s="150" t="str">
        <f>IF($E328="","",INDEX('3.サラリースケール'!$R$5:$BH$38,MATCH($E328,'3.サラリースケール'!$R$5:$R$38,0),MATCH($I328,'3.サラリースケール'!$R$5:$BH$5,0)))</f>
        <v/>
      </c>
      <c r="M328" s="150" t="str">
        <f>IF($F328&lt;=1,"",IF($L328="","",$L328-$P328))</f>
        <v/>
      </c>
      <c r="N328" s="366" t="str">
        <f>IF($F328&lt;=1,"",IF($L328="","",$M328-$P328))</f>
        <v/>
      </c>
      <c r="O328" s="151" t="str">
        <f>IF($F328&lt;=1,"",IF($L327="",0,$L328-$L327))</f>
        <v/>
      </c>
      <c r="P328" s="368" t="str">
        <f t="shared" ref="P328:P369" si="206">IF($F328&lt;=1,"",IF($L328="","",IF($O328=0,$P327,ROUNDUP($O328/$L$2,-1))))</f>
        <v/>
      </c>
      <c r="Q328" s="152" t="str">
        <f>IF($L328="","",VLOOKUP($E328,'6.モデル年俸表の作成'!$C$7:$F$48,4,0))</f>
        <v/>
      </c>
      <c r="R328" s="159" t="str">
        <f>IF($E328="","",IF($G328="","",VLOOKUP($E328,'5.手当・賞与配分・洗い替え方式'!$C$7:$L$48,8,0)))</f>
        <v/>
      </c>
      <c r="S328" s="153" t="str">
        <f>IF(J328="","",ROUNDUP((J328*$R328),-1))</f>
        <v/>
      </c>
      <c r="T328" s="153" t="str">
        <f>IF(K328="","",ROUNDUP((K328*$R328),-1))</f>
        <v/>
      </c>
      <c r="U328" s="153" t="str">
        <f>IF(L328="","",ROUNDUP((L328*$R328),-1))</f>
        <v/>
      </c>
      <c r="V328" s="153" t="str">
        <f>IF(M328="","",ROUNDUP((M328*$R328),-1))</f>
        <v/>
      </c>
      <c r="W328" s="153" t="str">
        <f>IF(N328="","",ROUNDUP((N328*$R328),-1))</f>
        <v/>
      </c>
      <c r="X328" s="155" t="str">
        <f t="shared" ref="X328:X369" si="207">IF($L328="","",ROUNDDOWN($U328/($L328/$X$4*1.25),0))</f>
        <v/>
      </c>
      <c r="Y328" s="165" t="str">
        <f>IF(J328="","",J328+$Q328+S328)</f>
        <v/>
      </c>
      <c r="Z328" s="154" t="str">
        <f t="shared" ref="Z328:Z369" si="208">IF(K328="","",K328+$Q328+T328)</f>
        <v/>
      </c>
      <c r="AA328" s="154" t="str">
        <f t="shared" ref="AA328:AA369" si="209">IF(L328="","",L328+$Q328+U328)</f>
        <v/>
      </c>
      <c r="AB328" s="154" t="str">
        <f t="shared" ref="AB328:AB369" si="210">IF(M328="","",M328+$Q328+V328)</f>
        <v/>
      </c>
      <c r="AC328" s="166" t="str">
        <f t="shared" ref="AC328:AC334" si="211">IF(N328="","",N328+$Q328+W328)</f>
        <v/>
      </c>
      <c r="AD328" s="152" t="str">
        <f>IF($L328="","",$AA328*12)</f>
        <v/>
      </c>
      <c r="AE328" s="165" t="str">
        <f>IF(J328="","",IF('5.手当・賞与配分・洗い替え方式'!$O$4=1,ROUNDUP((J328+$Q328)*$AH$4,-1),ROUNDUP(J328*$AH$4,-1)))</f>
        <v/>
      </c>
      <c r="AF328" s="154" t="str">
        <f>IF(K328="","",IF('5.手当・賞与配分・洗い替え方式'!$O$4=1,ROUNDUP((K328+$Q328)*$AH$4,-1),ROUNDUP(K328*$AH$4,-1)))</f>
        <v/>
      </c>
      <c r="AG328" s="154" t="str">
        <f>IF(L328="","",IF('5.手当・賞与配分・洗い替え方式'!$O$4=1,ROUNDUP((L328+$Q328)*$AH$4,-1),ROUNDUP(L328*$AH$4,-1)))</f>
        <v/>
      </c>
      <c r="AH328" s="154" t="str">
        <f>IF(M328="","",IF('5.手当・賞与配分・洗い替え方式'!$O$4=1,ROUNDUP((M328+$Q328)*$AH$4,-1),ROUNDUP(M328*$AH$4,-1)))</f>
        <v/>
      </c>
      <c r="AI328" s="166" t="str">
        <f>IF(N328="","",IF('5.手当・賞与配分・洗い替え方式'!$O$4=1,ROUNDUP((N328+$Q328)*$AH$4,-1),ROUNDUP(N328*$AH$4,-1)))</f>
        <v/>
      </c>
      <c r="AJ328" s="165" t="str">
        <f>IF(J328="","",IF('5.手当・賞与配分・洗い替え方式'!$O$4=1,ROUNDUP((J328+$Q328)*$AM$4,-1),ROUNDUP(J328*$AM$4,-1)))</f>
        <v/>
      </c>
      <c r="AK328" s="154" t="str">
        <f>IF(K328="","",IF('5.手当・賞与配分・洗い替え方式'!$O$4=1,ROUNDUP((K328+$Q328)*$AM$4,-1),ROUNDUP(K328*$AM$4,-1)))</f>
        <v/>
      </c>
      <c r="AL328" s="154" t="str">
        <f>IF(L328="","",IF('5.手当・賞与配分・洗い替え方式'!$O$4=1,ROUNDUP((L328+$Q328)*$AM$4,-1),ROUNDUP(L328*$AM$4,-1)))</f>
        <v/>
      </c>
      <c r="AM328" s="154" t="str">
        <f>IF(M328="","",IF('5.手当・賞与配分・洗い替え方式'!$O$4=1,ROUNDUP((M328+$Q328)*$AM$4,-1),ROUNDUP(M328*$AM$4,-1)))</f>
        <v/>
      </c>
      <c r="AN328" s="166" t="str">
        <f>IF(N328="","",IF('5.手当・賞与配分・洗い替え方式'!$O$4=1,ROUNDUP((N328+$Q328)*$AM$4,-1),ROUNDUP(N328*$AM$4,-1)))</f>
        <v/>
      </c>
      <c r="AO328" s="367" t="str">
        <f>IF(J328="","",Y328*12+AE328+AJ328)</f>
        <v/>
      </c>
      <c r="AP328" s="133" t="str">
        <f t="shared" ref="AP328" si="212">IF(K328="","",Z328*12+AF328+AK328)</f>
        <v/>
      </c>
      <c r="AQ328" s="133" t="str">
        <f t="shared" ref="AQ328:AQ369" si="213">IF(L328="","",AA328*12+AG328+AL328)</f>
        <v/>
      </c>
      <c r="AR328" s="133" t="str">
        <f t="shared" ref="AR328:AR369" si="214">IF(M328="","",AB328*12+AH328+AM328)</f>
        <v/>
      </c>
      <c r="AS328" s="155" t="str">
        <f t="shared" ref="AS328:AS369" si="215">IF(N328="","",AC328*12+AI328+AN328)</f>
        <v/>
      </c>
    </row>
    <row r="329" spans="5:45" ht="18" customHeight="1">
      <c r="E329" s="148" t="str">
        <f t="shared" ref="E329:E369" si="216">IF($E$327="","",$E$327)</f>
        <v>C-4</v>
      </c>
      <c r="F329" s="105">
        <f t="shared" si="203"/>
        <v>0</v>
      </c>
      <c r="G329" s="105" t="str">
        <f t="shared" si="204"/>
        <v/>
      </c>
      <c r="H329" s="105" t="str">
        <f t="shared" si="205"/>
        <v/>
      </c>
      <c r="I329" s="149">
        <v>19</v>
      </c>
      <c r="J329" s="157" t="str">
        <f t="shared" ref="J329:J369" si="217">IF($F329&lt;=1,"",IF($L329="","",$K329+$P329))</f>
        <v/>
      </c>
      <c r="K329" s="131" t="str">
        <f t="shared" ref="K329:K369" si="218">IF($F329&lt;=1,"",IF($L329="","",$L329+$P329))</f>
        <v/>
      </c>
      <c r="L329" s="150" t="str">
        <f>IF($E329="","",INDEX('3.サラリースケール'!$R$5:$BH$38,MATCH($E329,'3.サラリースケール'!$R$5:$R$38,0),MATCH($I329,'3.サラリースケール'!$R$5:$BH$5,0)))</f>
        <v/>
      </c>
      <c r="M329" s="131" t="str">
        <f t="shared" ref="M329:M369" si="219">IF($F329&lt;=1,"",IF($L329="","",$L329-$P329))</f>
        <v/>
      </c>
      <c r="N329" s="368" t="str">
        <f t="shared" ref="N329:N369" si="220">IF($F329&lt;=1,"",IF($L329="","",$M329-$P329))</f>
        <v/>
      </c>
      <c r="O329" s="157" t="str">
        <f t="shared" ref="O329:O369" si="221">IF($F329&lt;=1,"",IF($L328="",0,$L329-$L328))</f>
        <v/>
      </c>
      <c r="P329" s="368" t="str">
        <f t="shared" si="206"/>
        <v/>
      </c>
      <c r="Q329" s="158" t="str">
        <f>IF($L329="","",VLOOKUP($E329,'6.モデル年俸表の作成'!$C$7:$F$48,4,0))</f>
        <v/>
      </c>
      <c r="R329" s="159" t="str">
        <f>IF($E329="","",IF($G329="","",VLOOKUP($E329,'5.手当・賞与配分・洗い替え方式'!$C$7:$L$48,8,0)))</f>
        <v/>
      </c>
      <c r="S329" s="160" t="str">
        <f t="shared" ref="S329:S369" si="222">IF(J329="","",ROUNDUP((J329*$R329),-1))</f>
        <v/>
      </c>
      <c r="T329" s="160" t="str">
        <f t="shared" ref="T329:T369" si="223">IF(K329="","",ROUNDUP((K329*$R329),-1))</f>
        <v/>
      </c>
      <c r="U329" s="160" t="str">
        <f t="shared" ref="U329:U333" si="224">IF(L329="","",ROUNDUP((L329*$R329),-1))</f>
        <v/>
      </c>
      <c r="V329" s="160" t="str">
        <f t="shared" ref="V329:V369" si="225">IF(M329="","",ROUNDUP((M329*$R329),-1))</f>
        <v/>
      </c>
      <c r="W329" s="160" t="str">
        <f t="shared" ref="W329:W369" si="226">IF(N329="","",ROUNDUP((N329*$R329),-1))</f>
        <v/>
      </c>
      <c r="X329" s="164" t="str">
        <f t="shared" si="207"/>
        <v/>
      </c>
      <c r="Y329" s="162" t="str">
        <f t="shared" ref="Y329:Y331" si="227">IF(J329="","",J329+$Q329+S329)</f>
        <v/>
      </c>
      <c r="Z329" s="161" t="str">
        <f t="shared" si="208"/>
        <v/>
      </c>
      <c r="AA329" s="161" t="str">
        <f t="shared" si="209"/>
        <v/>
      </c>
      <c r="AB329" s="161" t="str">
        <f t="shared" si="210"/>
        <v/>
      </c>
      <c r="AC329" s="163" t="str">
        <f t="shared" si="211"/>
        <v/>
      </c>
      <c r="AD329" s="158" t="str">
        <f t="shared" ref="AD329:AD369" si="228">IF(L329="","",AA329*12)</f>
        <v/>
      </c>
      <c r="AE329" s="165" t="str">
        <f>IF(J329="","",IF('5.手当・賞与配分・洗い替え方式'!$O$4=1,ROUNDUP((J329+$Q329)*$AH$4,-1),ROUNDUP(J329*$AH$4,-1)))</f>
        <v/>
      </c>
      <c r="AF329" s="154" t="str">
        <f>IF(K329="","",IF('5.手当・賞与配分・洗い替え方式'!$O$4=1,ROUNDUP((K329+$Q329)*$AH$4,-1),ROUNDUP(K329*$AH$4,-1)))</f>
        <v/>
      </c>
      <c r="AG329" s="154" t="str">
        <f>IF(L329="","",IF('5.手当・賞与配分・洗い替え方式'!$O$4=1,ROUNDUP((L329+$Q329)*$AH$4,-1),ROUNDUP(L329*$AH$4,-1)))</f>
        <v/>
      </c>
      <c r="AH329" s="154" t="str">
        <f>IF(M329="","",IF('5.手当・賞与配分・洗い替え方式'!$O$4=1,ROUNDUP((M329+$Q329)*$AH$4,-1),ROUNDUP(M329*$AH$4,-1)))</f>
        <v/>
      </c>
      <c r="AI329" s="166" t="str">
        <f>IF(N329="","",IF('5.手当・賞与配分・洗い替え方式'!$O$4=1,ROUNDUP((N329+$Q329)*$AH$4,-1),ROUNDUP(N329*$AH$4,-1)))</f>
        <v/>
      </c>
      <c r="AJ329" s="165" t="str">
        <f>IF(J329="","",IF('5.手当・賞与配分・洗い替え方式'!$O$4=1,ROUNDUP((J329+$Q329)*$AM$4,-1),ROUNDUP(J329*$AM$4,-1)))</f>
        <v/>
      </c>
      <c r="AK329" s="154" t="str">
        <f>IF(K329="","",IF('5.手当・賞与配分・洗い替え方式'!$O$4=1,ROUNDUP((K329+$Q329)*$AM$4,-1),ROUNDUP(K329*$AM$4,-1)))</f>
        <v/>
      </c>
      <c r="AL329" s="154" t="str">
        <f>IF(L329="","",IF('5.手当・賞与配分・洗い替え方式'!$O$4=1,ROUNDUP((L329+$Q329)*$AM$4,-1),ROUNDUP(L329*$AM$4,-1)))</f>
        <v/>
      </c>
      <c r="AM329" s="154" t="str">
        <f>IF(M329="","",IF('5.手当・賞与配分・洗い替え方式'!$O$4=1,ROUNDUP((M329+$Q329)*$AM$4,-1),ROUNDUP(M329*$AM$4,-1)))</f>
        <v/>
      </c>
      <c r="AN329" s="166" t="str">
        <f>IF(N329="","",IF('5.手当・賞与配分・洗い替え方式'!$O$4=1,ROUNDUP((N329+$Q329)*$AM$4,-1),ROUNDUP(N329*$AM$4,-1)))</f>
        <v/>
      </c>
      <c r="AO329" s="369" t="str">
        <f>IF(J329="","",Y329*12+AE329+AJ329)</f>
        <v/>
      </c>
      <c r="AP329" s="77" t="str">
        <f>IF(K329="","",Z329*12+AF329+AK329)</f>
        <v/>
      </c>
      <c r="AQ329" s="77" t="str">
        <f t="shared" si="213"/>
        <v/>
      </c>
      <c r="AR329" s="77" t="str">
        <f t="shared" si="214"/>
        <v/>
      </c>
      <c r="AS329" s="164" t="str">
        <f t="shared" si="215"/>
        <v/>
      </c>
    </row>
    <row r="330" spans="5:45" ht="18" customHeight="1">
      <c r="E330" s="148" t="str">
        <f t="shared" si="216"/>
        <v>C-4</v>
      </c>
      <c r="F330" s="105">
        <f t="shared" si="203"/>
        <v>0</v>
      </c>
      <c r="G330" s="105" t="str">
        <f t="shared" si="204"/>
        <v/>
      </c>
      <c r="H330" s="105" t="str">
        <f t="shared" si="205"/>
        <v/>
      </c>
      <c r="I330" s="149">
        <v>20</v>
      </c>
      <c r="J330" s="157" t="str">
        <f t="shared" si="217"/>
        <v/>
      </c>
      <c r="K330" s="131" t="str">
        <f t="shared" si="218"/>
        <v/>
      </c>
      <c r="L330" s="131" t="str">
        <f>IF($E330="","",INDEX('3.サラリースケール'!$R$5:$BH$38,MATCH($E330,'3.サラリースケール'!$R$5:$R$38,0),MATCH($I330,'3.サラリースケール'!$R$5:$BH$5,0)))</f>
        <v/>
      </c>
      <c r="M330" s="131" t="str">
        <f t="shared" si="219"/>
        <v/>
      </c>
      <c r="N330" s="368" t="str">
        <f t="shared" si="220"/>
        <v/>
      </c>
      <c r="O330" s="157" t="str">
        <f t="shared" si="221"/>
        <v/>
      </c>
      <c r="P330" s="368" t="str">
        <f t="shared" si="206"/>
        <v/>
      </c>
      <c r="Q330" s="158" t="str">
        <f>IF($L330="","",VLOOKUP($E330,'6.モデル年俸表の作成'!$C$7:$F$48,4,0))</f>
        <v/>
      </c>
      <c r="R330" s="159" t="str">
        <f>IF($E330="","",IF($G330="","",VLOOKUP($E330,'5.手当・賞与配分・洗い替え方式'!$C$7:$L$48,8,0)))</f>
        <v/>
      </c>
      <c r="S330" s="160" t="str">
        <f t="shared" si="222"/>
        <v/>
      </c>
      <c r="T330" s="160" t="str">
        <f t="shared" si="223"/>
        <v/>
      </c>
      <c r="U330" s="160" t="str">
        <f t="shared" si="224"/>
        <v/>
      </c>
      <c r="V330" s="160" t="str">
        <f t="shared" si="225"/>
        <v/>
      </c>
      <c r="W330" s="160" t="str">
        <f t="shared" si="226"/>
        <v/>
      </c>
      <c r="X330" s="164" t="str">
        <f t="shared" si="207"/>
        <v/>
      </c>
      <c r="Y330" s="162" t="str">
        <f t="shared" si="227"/>
        <v/>
      </c>
      <c r="Z330" s="161" t="str">
        <f t="shared" si="208"/>
        <v/>
      </c>
      <c r="AA330" s="161" t="str">
        <f t="shared" si="209"/>
        <v/>
      </c>
      <c r="AB330" s="161" t="str">
        <f t="shared" si="210"/>
        <v/>
      </c>
      <c r="AC330" s="163" t="str">
        <f t="shared" si="211"/>
        <v/>
      </c>
      <c r="AD330" s="158" t="str">
        <f t="shared" si="228"/>
        <v/>
      </c>
      <c r="AE330" s="165" t="str">
        <f>IF(J330="","",IF('5.手当・賞与配分・洗い替え方式'!$O$4=1,ROUNDUP((J330+$Q330)*$AH$4,-1),ROUNDUP(J330*$AH$4,-1)))</f>
        <v/>
      </c>
      <c r="AF330" s="154" t="str">
        <f>IF(K330="","",IF('5.手当・賞与配分・洗い替え方式'!$O$4=1,ROUNDUP((K330+$Q330)*$AH$4,-1),ROUNDUP(K330*$AH$4,-1)))</f>
        <v/>
      </c>
      <c r="AG330" s="154" t="str">
        <f>IF(L330="","",IF('5.手当・賞与配分・洗い替え方式'!$O$4=1,ROUNDUP((L330+$Q330)*$AH$4,-1),ROUNDUP(L330*$AH$4,-1)))</f>
        <v/>
      </c>
      <c r="AH330" s="154" t="str">
        <f>IF(M330="","",IF('5.手当・賞与配分・洗い替え方式'!$O$4=1,ROUNDUP((M330+$Q330)*$AH$4,-1),ROUNDUP(M330*$AH$4,-1)))</f>
        <v/>
      </c>
      <c r="AI330" s="166" t="str">
        <f>IF(N330="","",IF('5.手当・賞与配分・洗い替え方式'!$O$4=1,ROUNDUP((N330+$Q330)*$AH$4,-1),ROUNDUP(N330*$AH$4,-1)))</f>
        <v/>
      </c>
      <c r="AJ330" s="165" t="str">
        <f>IF(J330="","",IF('5.手当・賞与配分・洗い替え方式'!$O$4=1,ROUNDUP((J330+$Q330)*$AM$4,-1),ROUNDUP(J330*$AM$4,-1)))</f>
        <v/>
      </c>
      <c r="AK330" s="154" t="str">
        <f>IF(K330="","",IF('5.手当・賞与配分・洗い替え方式'!$O$4=1,ROUNDUP((K330+$Q330)*$AM$4,-1),ROUNDUP(K330*$AM$4,-1)))</f>
        <v/>
      </c>
      <c r="AL330" s="154" t="str">
        <f>IF(L330="","",IF('5.手当・賞与配分・洗い替え方式'!$O$4=1,ROUNDUP((L330+$Q330)*$AM$4,-1),ROUNDUP(L330*$AM$4,-1)))</f>
        <v/>
      </c>
      <c r="AM330" s="154" t="str">
        <f>IF(M330="","",IF('5.手当・賞与配分・洗い替え方式'!$O$4=1,ROUNDUP((M330+$Q330)*$AM$4,-1),ROUNDUP(M330*$AM$4,-1)))</f>
        <v/>
      </c>
      <c r="AN330" s="166" t="str">
        <f>IF(N330="","",IF('5.手当・賞与配分・洗い替え方式'!$O$4=1,ROUNDUP((N330+$Q330)*$AM$4,-1),ROUNDUP(N330*$AM$4,-1)))</f>
        <v/>
      </c>
      <c r="AO330" s="369" t="str">
        <f t="shared" ref="AO330:AO369" si="229">IF(J330="","",Y330*12+AE330+AJ330)</f>
        <v/>
      </c>
      <c r="AP330" s="77" t="str">
        <f t="shared" ref="AP330:AP369" si="230">IF(K330="","",Z330*12+AF330+AK330)</f>
        <v/>
      </c>
      <c r="AQ330" s="77" t="str">
        <f t="shared" si="213"/>
        <v/>
      </c>
      <c r="AR330" s="77" t="str">
        <f t="shared" si="214"/>
        <v/>
      </c>
      <c r="AS330" s="164" t="str">
        <f t="shared" si="215"/>
        <v/>
      </c>
    </row>
    <row r="331" spans="5:45" ht="18" customHeight="1">
      <c r="E331" s="148" t="str">
        <f t="shared" si="216"/>
        <v>C-4</v>
      </c>
      <c r="F331" s="105">
        <f t="shared" si="203"/>
        <v>0</v>
      </c>
      <c r="G331" s="105" t="str">
        <f t="shared" si="204"/>
        <v/>
      </c>
      <c r="H331" s="105" t="str">
        <f t="shared" si="205"/>
        <v/>
      </c>
      <c r="I331" s="149">
        <v>21</v>
      </c>
      <c r="J331" s="157" t="str">
        <f t="shared" si="217"/>
        <v/>
      </c>
      <c r="K331" s="131" t="str">
        <f t="shared" si="218"/>
        <v/>
      </c>
      <c r="L331" s="131" t="str">
        <f>IF($E331="","",INDEX('3.サラリースケール'!$R$5:$BH$38,MATCH($E331,'3.サラリースケール'!$R$5:$R$38,0),MATCH($I331,'3.サラリースケール'!$R$5:$BH$5,0)))</f>
        <v/>
      </c>
      <c r="M331" s="131" t="str">
        <f t="shared" si="219"/>
        <v/>
      </c>
      <c r="N331" s="368" t="str">
        <f t="shared" si="220"/>
        <v/>
      </c>
      <c r="O331" s="157" t="str">
        <f t="shared" si="221"/>
        <v/>
      </c>
      <c r="P331" s="368" t="str">
        <f t="shared" si="206"/>
        <v/>
      </c>
      <c r="Q331" s="158" t="str">
        <f>IF($L331="","",VLOOKUP($E331,'6.モデル年俸表の作成'!$C$7:$F$48,4,0))</f>
        <v/>
      </c>
      <c r="R331" s="159" t="str">
        <f>IF($E331="","",IF($G331="","",VLOOKUP($E331,'5.手当・賞与配分・洗い替え方式'!$C$7:$L$48,8,0)))</f>
        <v/>
      </c>
      <c r="S331" s="160" t="str">
        <f t="shared" si="222"/>
        <v/>
      </c>
      <c r="T331" s="160" t="str">
        <f t="shared" si="223"/>
        <v/>
      </c>
      <c r="U331" s="160" t="str">
        <f t="shared" si="224"/>
        <v/>
      </c>
      <c r="V331" s="160" t="str">
        <f t="shared" si="225"/>
        <v/>
      </c>
      <c r="W331" s="160" t="str">
        <f t="shared" si="226"/>
        <v/>
      </c>
      <c r="X331" s="164" t="str">
        <f t="shared" si="207"/>
        <v/>
      </c>
      <c r="Y331" s="162" t="str">
        <f t="shared" si="227"/>
        <v/>
      </c>
      <c r="Z331" s="161" t="str">
        <f t="shared" si="208"/>
        <v/>
      </c>
      <c r="AA331" s="161" t="str">
        <f t="shared" si="209"/>
        <v/>
      </c>
      <c r="AB331" s="161" t="str">
        <f t="shared" si="210"/>
        <v/>
      </c>
      <c r="AC331" s="163" t="str">
        <f t="shared" si="211"/>
        <v/>
      </c>
      <c r="AD331" s="158" t="str">
        <f t="shared" si="228"/>
        <v/>
      </c>
      <c r="AE331" s="165" t="str">
        <f>IF(J331="","",IF('5.手当・賞与配分・洗い替え方式'!$O$4=1,ROUNDUP((J331+$Q331)*$AH$4,-1),ROUNDUP(J331*$AH$4,-1)))</f>
        <v/>
      </c>
      <c r="AF331" s="154" t="str">
        <f>IF(K331="","",IF('5.手当・賞与配分・洗い替え方式'!$O$4=1,ROUNDUP((K331+$Q331)*$AH$4,-1),ROUNDUP(K331*$AH$4,-1)))</f>
        <v/>
      </c>
      <c r="AG331" s="154" t="str">
        <f>IF(L331="","",IF('5.手当・賞与配分・洗い替え方式'!$O$4=1,ROUNDUP((L331+$Q331)*$AH$4,-1),ROUNDUP(L331*$AH$4,-1)))</f>
        <v/>
      </c>
      <c r="AH331" s="154" t="str">
        <f>IF(M331="","",IF('5.手当・賞与配分・洗い替え方式'!$O$4=1,ROUNDUP((M331+$Q331)*$AH$4,-1),ROUNDUP(M331*$AH$4,-1)))</f>
        <v/>
      </c>
      <c r="AI331" s="166" t="str">
        <f>IF(N331="","",IF('5.手当・賞与配分・洗い替え方式'!$O$4=1,ROUNDUP((N331+$Q331)*$AH$4,-1),ROUNDUP(N331*$AH$4,-1)))</f>
        <v/>
      </c>
      <c r="AJ331" s="165" t="str">
        <f>IF(J331="","",IF('5.手当・賞与配分・洗い替え方式'!$O$4=1,ROUNDUP((J331+$Q331)*$AM$4,-1),ROUNDUP(J331*$AM$4,-1)))</f>
        <v/>
      </c>
      <c r="AK331" s="154" t="str">
        <f>IF(K331="","",IF('5.手当・賞与配分・洗い替え方式'!$O$4=1,ROUNDUP((K331+$Q331)*$AM$4,-1),ROUNDUP(K331*$AM$4,-1)))</f>
        <v/>
      </c>
      <c r="AL331" s="154" t="str">
        <f>IF(L331="","",IF('5.手当・賞与配分・洗い替え方式'!$O$4=1,ROUNDUP((L331+$Q331)*$AM$4,-1),ROUNDUP(L331*$AM$4,-1)))</f>
        <v/>
      </c>
      <c r="AM331" s="154" t="str">
        <f>IF(M331="","",IF('5.手当・賞与配分・洗い替え方式'!$O$4=1,ROUNDUP((M331+$Q331)*$AM$4,-1),ROUNDUP(M331*$AM$4,-1)))</f>
        <v/>
      </c>
      <c r="AN331" s="166" t="str">
        <f>IF(N331="","",IF('5.手当・賞与配分・洗い替え方式'!$O$4=1,ROUNDUP((N331+$Q331)*$AM$4,-1),ROUNDUP(N331*$AM$4,-1)))</f>
        <v/>
      </c>
      <c r="AO331" s="369" t="str">
        <f t="shared" si="229"/>
        <v/>
      </c>
      <c r="AP331" s="77" t="str">
        <f t="shared" si="230"/>
        <v/>
      </c>
      <c r="AQ331" s="77" t="str">
        <f t="shared" si="213"/>
        <v/>
      </c>
      <c r="AR331" s="77" t="str">
        <f t="shared" si="214"/>
        <v/>
      </c>
      <c r="AS331" s="164" t="str">
        <f t="shared" si="215"/>
        <v/>
      </c>
    </row>
    <row r="332" spans="5:45" ht="18" customHeight="1">
      <c r="E332" s="148" t="str">
        <f t="shared" si="216"/>
        <v>C-4</v>
      </c>
      <c r="F332" s="105">
        <f t="shared" si="203"/>
        <v>0</v>
      </c>
      <c r="G332" s="105" t="str">
        <f t="shared" si="204"/>
        <v/>
      </c>
      <c r="H332" s="105" t="str">
        <f t="shared" si="205"/>
        <v/>
      </c>
      <c r="I332" s="149">
        <v>22</v>
      </c>
      <c r="J332" s="157" t="str">
        <f t="shared" si="217"/>
        <v/>
      </c>
      <c r="K332" s="131" t="str">
        <f t="shared" si="218"/>
        <v/>
      </c>
      <c r="L332" s="131" t="str">
        <f>IF($E332="","",INDEX('3.サラリースケール'!$R$5:$BH$38,MATCH($E332,'3.サラリースケール'!$R$5:$R$38,0),MATCH($I332,'3.サラリースケール'!$R$5:$BH$5,0)))</f>
        <v/>
      </c>
      <c r="M332" s="131" t="str">
        <f t="shared" si="219"/>
        <v/>
      </c>
      <c r="N332" s="368" t="str">
        <f t="shared" si="220"/>
        <v/>
      </c>
      <c r="O332" s="157" t="str">
        <f t="shared" si="221"/>
        <v/>
      </c>
      <c r="P332" s="368" t="str">
        <f t="shared" si="206"/>
        <v/>
      </c>
      <c r="Q332" s="158" t="str">
        <f>IF($L332="","",VLOOKUP($E332,'6.モデル年俸表の作成'!$C$7:$F$48,4,0))</f>
        <v/>
      </c>
      <c r="R332" s="159" t="str">
        <f>IF($E332="","",IF($G332="","",VLOOKUP($E332,'5.手当・賞与配分・洗い替え方式'!$C$7:$L$48,8,0)))</f>
        <v/>
      </c>
      <c r="S332" s="160" t="str">
        <f t="shared" si="222"/>
        <v/>
      </c>
      <c r="T332" s="160" t="str">
        <f t="shared" si="223"/>
        <v/>
      </c>
      <c r="U332" s="160" t="str">
        <f t="shared" si="224"/>
        <v/>
      </c>
      <c r="V332" s="160" t="str">
        <f t="shared" si="225"/>
        <v/>
      </c>
      <c r="W332" s="160" t="str">
        <f t="shared" si="226"/>
        <v/>
      </c>
      <c r="X332" s="164" t="str">
        <f t="shared" si="207"/>
        <v/>
      </c>
      <c r="Y332" s="162" t="str">
        <f>IF(J332="","",J332+$Q332+S332)</f>
        <v/>
      </c>
      <c r="Z332" s="161" t="str">
        <f t="shared" si="208"/>
        <v/>
      </c>
      <c r="AA332" s="161" t="str">
        <f t="shared" si="209"/>
        <v/>
      </c>
      <c r="AB332" s="161" t="str">
        <f t="shared" si="210"/>
        <v/>
      </c>
      <c r="AC332" s="163" t="str">
        <f t="shared" si="211"/>
        <v/>
      </c>
      <c r="AD332" s="158" t="str">
        <f t="shared" si="228"/>
        <v/>
      </c>
      <c r="AE332" s="165" t="str">
        <f>IF(J332="","",IF('5.手当・賞与配分・洗い替え方式'!$O$4=1,ROUNDUP((J332+$Q332)*$AH$4,-1),ROUNDUP(J332*$AH$4,-1)))</f>
        <v/>
      </c>
      <c r="AF332" s="154" t="str">
        <f>IF(K332="","",IF('5.手当・賞与配分・洗い替え方式'!$O$4=1,ROUNDUP((K332+$Q332)*$AH$4,-1),ROUNDUP(K332*$AH$4,-1)))</f>
        <v/>
      </c>
      <c r="AG332" s="154" t="str">
        <f>IF(L332="","",IF('5.手当・賞与配分・洗い替え方式'!$O$4=1,ROUNDUP((L332+$Q332)*$AH$4,-1),ROUNDUP(L332*$AH$4,-1)))</f>
        <v/>
      </c>
      <c r="AH332" s="154" t="str">
        <f>IF(M332="","",IF('5.手当・賞与配分・洗い替え方式'!$O$4=1,ROUNDUP((M332+$Q332)*$AH$4,-1),ROUNDUP(M332*$AH$4,-1)))</f>
        <v/>
      </c>
      <c r="AI332" s="166" t="str">
        <f>IF(N332="","",IF('5.手当・賞与配分・洗い替え方式'!$O$4=1,ROUNDUP((N332+$Q332)*$AH$4,-1),ROUNDUP(N332*$AH$4,-1)))</f>
        <v/>
      </c>
      <c r="AJ332" s="165" t="str">
        <f>IF(J332="","",IF('5.手当・賞与配分・洗い替え方式'!$O$4=1,ROUNDUP((J332+$Q332)*$AM$4,-1),ROUNDUP(J332*$AM$4,-1)))</f>
        <v/>
      </c>
      <c r="AK332" s="154" t="str">
        <f>IF(K332="","",IF('5.手当・賞与配分・洗い替え方式'!$O$4=1,ROUNDUP((K332+$Q332)*$AM$4,-1),ROUNDUP(K332*$AM$4,-1)))</f>
        <v/>
      </c>
      <c r="AL332" s="154" t="str">
        <f>IF(L332="","",IF('5.手当・賞与配分・洗い替え方式'!$O$4=1,ROUNDUP((L332+$Q332)*$AM$4,-1),ROUNDUP(L332*$AM$4,-1)))</f>
        <v/>
      </c>
      <c r="AM332" s="154" t="str">
        <f>IF(M332="","",IF('5.手当・賞与配分・洗い替え方式'!$O$4=1,ROUNDUP((M332+$Q332)*$AM$4,-1),ROUNDUP(M332*$AM$4,-1)))</f>
        <v/>
      </c>
      <c r="AN332" s="166" t="str">
        <f>IF(N332="","",IF('5.手当・賞与配分・洗い替え方式'!$O$4=1,ROUNDUP((N332+$Q332)*$AM$4,-1),ROUNDUP(N332*$AM$4,-1)))</f>
        <v/>
      </c>
      <c r="AO332" s="369" t="str">
        <f t="shared" si="229"/>
        <v/>
      </c>
      <c r="AP332" s="77" t="str">
        <f t="shared" si="230"/>
        <v/>
      </c>
      <c r="AQ332" s="77" t="str">
        <f t="shared" si="213"/>
        <v/>
      </c>
      <c r="AR332" s="77" t="str">
        <f t="shared" si="214"/>
        <v/>
      </c>
      <c r="AS332" s="164" t="str">
        <f t="shared" si="215"/>
        <v/>
      </c>
    </row>
    <row r="333" spans="5:45" ht="18" customHeight="1">
      <c r="E333" s="148" t="str">
        <f t="shared" si="216"/>
        <v>C-4</v>
      </c>
      <c r="F333" s="105">
        <f t="shared" si="203"/>
        <v>0</v>
      </c>
      <c r="G333" s="105" t="str">
        <f t="shared" si="204"/>
        <v/>
      </c>
      <c r="H333" s="105" t="str">
        <f t="shared" si="205"/>
        <v/>
      </c>
      <c r="I333" s="149">
        <v>23</v>
      </c>
      <c r="J333" s="157" t="str">
        <f t="shared" si="217"/>
        <v/>
      </c>
      <c r="K333" s="131" t="str">
        <f t="shared" si="218"/>
        <v/>
      </c>
      <c r="L333" s="131" t="str">
        <f>IF($E333="","",INDEX('3.サラリースケール'!$R$5:$BH$38,MATCH($E333,'3.サラリースケール'!$R$5:$R$38,0),MATCH($I333,'3.サラリースケール'!$R$5:$BH$5,0)))</f>
        <v/>
      </c>
      <c r="M333" s="131" t="str">
        <f t="shared" si="219"/>
        <v/>
      </c>
      <c r="N333" s="368" t="str">
        <f t="shared" si="220"/>
        <v/>
      </c>
      <c r="O333" s="157" t="str">
        <f t="shared" si="221"/>
        <v/>
      </c>
      <c r="P333" s="368" t="str">
        <f t="shared" si="206"/>
        <v/>
      </c>
      <c r="Q333" s="158" t="str">
        <f>IF($L333="","",VLOOKUP($E333,'6.モデル年俸表の作成'!$C$7:$F$48,4,0))</f>
        <v/>
      </c>
      <c r="R333" s="159" t="str">
        <f>IF($E333="","",IF($G333="","",VLOOKUP($E333,'5.手当・賞与配分・洗い替え方式'!$C$7:$L$48,8,0)))</f>
        <v/>
      </c>
      <c r="S333" s="160" t="str">
        <f t="shared" si="222"/>
        <v/>
      </c>
      <c r="T333" s="160" t="str">
        <f t="shared" si="223"/>
        <v/>
      </c>
      <c r="U333" s="160" t="str">
        <f t="shared" si="224"/>
        <v/>
      </c>
      <c r="V333" s="160" t="str">
        <f t="shared" si="225"/>
        <v/>
      </c>
      <c r="W333" s="160" t="str">
        <f t="shared" si="226"/>
        <v/>
      </c>
      <c r="X333" s="164" t="str">
        <f t="shared" si="207"/>
        <v/>
      </c>
      <c r="Y333" s="162" t="str">
        <f t="shared" ref="Y333:Y369" si="231">IF(J333="","",J333+$Q333+S333)</f>
        <v/>
      </c>
      <c r="Z333" s="161" t="str">
        <f t="shared" si="208"/>
        <v/>
      </c>
      <c r="AA333" s="161" t="str">
        <f t="shared" si="209"/>
        <v/>
      </c>
      <c r="AB333" s="161" t="str">
        <f t="shared" si="210"/>
        <v/>
      </c>
      <c r="AC333" s="163" t="str">
        <f t="shared" si="211"/>
        <v/>
      </c>
      <c r="AD333" s="158" t="str">
        <f t="shared" si="228"/>
        <v/>
      </c>
      <c r="AE333" s="165" t="str">
        <f>IF(J333="","",IF('5.手当・賞与配分・洗い替え方式'!$O$4=1,ROUNDUP((J333+$Q333)*$AH$4,-1),ROUNDUP(J333*$AH$4,-1)))</f>
        <v/>
      </c>
      <c r="AF333" s="154" t="str">
        <f>IF(K333="","",IF('5.手当・賞与配分・洗い替え方式'!$O$4=1,ROUNDUP((K333+$Q333)*$AH$4,-1),ROUNDUP(K333*$AH$4,-1)))</f>
        <v/>
      </c>
      <c r="AG333" s="154" t="str">
        <f>IF(L333="","",IF('5.手当・賞与配分・洗い替え方式'!$O$4=1,ROUNDUP((L333+$Q333)*$AH$4,-1),ROUNDUP(L333*$AH$4,-1)))</f>
        <v/>
      </c>
      <c r="AH333" s="154" t="str">
        <f>IF(M333="","",IF('5.手当・賞与配分・洗い替え方式'!$O$4=1,ROUNDUP((M333+$Q333)*$AH$4,-1),ROUNDUP(M333*$AH$4,-1)))</f>
        <v/>
      </c>
      <c r="AI333" s="166" t="str">
        <f>IF(N333="","",IF('5.手当・賞与配分・洗い替え方式'!$O$4=1,ROUNDUP((N333+$Q333)*$AH$4,-1),ROUNDUP(N333*$AH$4,-1)))</f>
        <v/>
      </c>
      <c r="AJ333" s="165" t="str">
        <f>IF(J333="","",IF('5.手当・賞与配分・洗い替え方式'!$O$4=1,ROUNDUP((J333+$Q333)*$AM$4,-1),ROUNDUP(J333*$AM$4,-1)))</f>
        <v/>
      </c>
      <c r="AK333" s="154" t="str">
        <f>IF(K333="","",IF('5.手当・賞与配分・洗い替え方式'!$O$4=1,ROUNDUP((K333+$Q333)*$AM$4,-1),ROUNDUP(K333*$AM$4,-1)))</f>
        <v/>
      </c>
      <c r="AL333" s="154" t="str">
        <f>IF(L333="","",IF('5.手当・賞与配分・洗い替え方式'!$O$4=1,ROUNDUP((L333+$Q333)*$AM$4,-1),ROUNDUP(L333*$AM$4,-1)))</f>
        <v/>
      </c>
      <c r="AM333" s="154" t="str">
        <f>IF(M333="","",IF('5.手当・賞与配分・洗い替え方式'!$O$4=1,ROUNDUP((M333+$Q333)*$AM$4,-1),ROUNDUP(M333*$AM$4,-1)))</f>
        <v/>
      </c>
      <c r="AN333" s="166" t="str">
        <f>IF(N333="","",IF('5.手当・賞与配分・洗い替え方式'!$O$4=1,ROUNDUP((N333+$Q333)*$AM$4,-1),ROUNDUP(N333*$AM$4,-1)))</f>
        <v/>
      </c>
      <c r="AO333" s="369" t="str">
        <f t="shared" si="229"/>
        <v/>
      </c>
      <c r="AP333" s="77" t="str">
        <f t="shared" si="230"/>
        <v/>
      </c>
      <c r="AQ333" s="77" t="str">
        <f t="shared" si="213"/>
        <v/>
      </c>
      <c r="AR333" s="77" t="str">
        <f t="shared" si="214"/>
        <v/>
      </c>
      <c r="AS333" s="164" t="str">
        <f t="shared" si="215"/>
        <v/>
      </c>
    </row>
    <row r="334" spans="5:45" ht="18" customHeight="1">
      <c r="E334" s="148" t="str">
        <f t="shared" si="216"/>
        <v>C-4</v>
      </c>
      <c r="F334" s="105">
        <f t="shared" si="203"/>
        <v>0</v>
      </c>
      <c r="G334" s="105" t="str">
        <f t="shared" si="204"/>
        <v/>
      </c>
      <c r="H334" s="105" t="str">
        <f t="shared" si="205"/>
        <v/>
      </c>
      <c r="I334" s="149">
        <v>24</v>
      </c>
      <c r="J334" s="157" t="str">
        <f t="shared" si="217"/>
        <v/>
      </c>
      <c r="K334" s="131" t="str">
        <f t="shared" si="218"/>
        <v/>
      </c>
      <c r="L334" s="131" t="str">
        <f>IF($E334="","",INDEX('3.サラリースケール'!$R$5:$BH$38,MATCH($E334,'3.サラリースケール'!$R$5:$R$38,0),MATCH($I334,'3.サラリースケール'!$R$5:$BH$5,0)))</f>
        <v/>
      </c>
      <c r="M334" s="131" t="str">
        <f t="shared" si="219"/>
        <v/>
      </c>
      <c r="N334" s="368" t="str">
        <f t="shared" si="220"/>
        <v/>
      </c>
      <c r="O334" s="157" t="str">
        <f t="shared" si="221"/>
        <v/>
      </c>
      <c r="P334" s="368" t="str">
        <f t="shared" si="206"/>
        <v/>
      </c>
      <c r="Q334" s="158" t="str">
        <f>IF($L334="","",VLOOKUP($E334,'6.モデル年俸表の作成'!$C$7:$F$48,4,0))</f>
        <v/>
      </c>
      <c r="R334" s="159" t="str">
        <f>IF($E334="","",IF($G334="","",VLOOKUP($E334,'5.手当・賞与配分・洗い替え方式'!$C$7:$L$48,8,0)))</f>
        <v/>
      </c>
      <c r="S334" s="160" t="str">
        <f t="shared" si="222"/>
        <v/>
      </c>
      <c r="T334" s="160" t="str">
        <f t="shared" si="223"/>
        <v/>
      </c>
      <c r="U334" s="160" t="str">
        <f>IF(L334="","",ROUNDUP((L334*$R334),-1))</f>
        <v/>
      </c>
      <c r="V334" s="160" t="str">
        <f t="shared" si="225"/>
        <v/>
      </c>
      <c r="W334" s="160" t="str">
        <f t="shared" si="226"/>
        <v/>
      </c>
      <c r="X334" s="164" t="str">
        <f t="shared" si="207"/>
        <v/>
      </c>
      <c r="Y334" s="162" t="str">
        <f t="shared" si="231"/>
        <v/>
      </c>
      <c r="Z334" s="161" t="str">
        <f t="shared" si="208"/>
        <v/>
      </c>
      <c r="AA334" s="161" t="str">
        <f t="shared" si="209"/>
        <v/>
      </c>
      <c r="AB334" s="161" t="str">
        <f t="shared" si="210"/>
        <v/>
      </c>
      <c r="AC334" s="163" t="str">
        <f t="shared" si="211"/>
        <v/>
      </c>
      <c r="AD334" s="158" t="str">
        <f t="shared" si="228"/>
        <v/>
      </c>
      <c r="AE334" s="165" t="str">
        <f>IF(J334="","",IF('5.手当・賞与配分・洗い替え方式'!$O$4=1,ROUNDUP((J334+$Q334)*$AH$4,-1),ROUNDUP(J334*$AH$4,-1)))</f>
        <v/>
      </c>
      <c r="AF334" s="154" t="str">
        <f>IF(K334="","",IF('5.手当・賞与配分・洗い替え方式'!$O$4=1,ROUNDUP((K334+$Q334)*$AH$4,-1),ROUNDUP(K334*$AH$4,-1)))</f>
        <v/>
      </c>
      <c r="AG334" s="154" t="str">
        <f>IF(L334="","",IF('5.手当・賞与配分・洗い替え方式'!$O$4=1,ROUNDUP((L334+$Q334)*$AH$4,-1),ROUNDUP(L334*$AH$4,-1)))</f>
        <v/>
      </c>
      <c r="AH334" s="154" t="str">
        <f>IF(M334="","",IF('5.手当・賞与配分・洗い替え方式'!$O$4=1,ROUNDUP((M334+$Q334)*$AH$4,-1),ROUNDUP(M334*$AH$4,-1)))</f>
        <v/>
      </c>
      <c r="AI334" s="166" t="str">
        <f>IF(N334="","",IF('5.手当・賞与配分・洗い替え方式'!$O$4=1,ROUNDUP((N334+$Q334)*$AH$4,-1),ROUNDUP(N334*$AH$4,-1)))</f>
        <v/>
      </c>
      <c r="AJ334" s="165" t="str">
        <f>IF(J334="","",IF('5.手当・賞与配分・洗い替え方式'!$O$4=1,ROUNDUP((J334+$Q334)*$AM$4,-1),ROUNDUP(J334*$AM$4,-1)))</f>
        <v/>
      </c>
      <c r="AK334" s="154" t="str">
        <f>IF(K334="","",IF('5.手当・賞与配分・洗い替え方式'!$O$4=1,ROUNDUP((K334+$Q334)*$AM$4,-1),ROUNDUP(K334*$AM$4,-1)))</f>
        <v/>
      </c>
      <c r="AL334" s="154" t="str">
        <f>IF(L334="","",IF('5.手当・賞与配分・洗い替え方式'!$O$4=1,ROUNDUP((L334+$Q334)*$AM$4,-1),ROUNDUP(L334*$AM$4,-1)))</f>
        <v/>
      </c>
      <c r="AM334" s="154" t="str">
        <f>IF(M334="","",IF('5.手当・賞与配分・洗い替え方式'!$O$4=1,ROUNDUP((M334+$Q334)*$AM$4,-1),ROUNDUP(M334*$AM$4,-1)))</f>
        <v/>
      </c>
      <c r="AN334" s="166" t="str">
        <f>IF(N334="","",IF('5.手当・賞与配分・洗い替え方式'!$O$4=1,ROUNDUP((N334+$Q334)*$AM$4,-1),ROUNDUP(N334*$AM$4,-1)))</f>
        <v/>
      </c>
      <c r="AO334" s="369" t="str">
        <f t="shared" si="229"/>
        <v/>
      </c>
      <c r="AP334" s="77" t="str">
        <f t="shared" si="230"/>
        <v/>
      </c>
      <c r="AQ334" s="77" t="str">
        <f t="shared" si="213"/>
        <v/>
      </c>
      <c r="AR334" s="77" t="str">
        <f t="shared" si="214"/>
        <v/>
      </c>
      <c r="AS334" s="164" t="str">
        <f t="shared" si="215"/>
        <v/>
      </c>
    </row>
    <row r="335" spans="5:45" ht="18" customHeight="1">
      <c r="E335" s="148" t="str">
        <f t="shared" si="216"/>
        <v>C-4</v>
      </c>
      <c r="F335" s="105">
        <f t="shared" si="203"/>
        <v>1</v>
      </c>
      <c r="G335" s="105">
        <f t="shared" si="204"/>
        <v>1</v>
      </c>
      <c r="H335" s="105" t="str">
        <f t="shared" si="205"/>
        <v>C-4-1</v>
      </c>
      <c r="I335" s="149">
        <v>25</v>
      </c>
      <c r="J335" s="157" t="str">
        <f t="shared" si="217"/>
        <v/>
      </c>
      <c r="K335" s="131" t="str">
        <f t="shared" si="218"/>
        <v/>
      </c>
      <c r="L335" s="131">
        <f>IF($E335="","",INDEX('3.サラリースケール'!$R$5:$BH$38,MATCH($E335,'3.サラリースケール'!$R$5:$R$38,0),MATCH($I335,'3.サラリースケール'!$R$5:$BH$5,0)))</f>
        <v>257800</v>
      </c>
      <c r="M335" s="131" t="str">
        <f t="shared" si="219"/>
        <v/>
      </c>
      <c r="N335" s="368" t="str">
        <f t="shared" si="220"/>
        <v/>
      </c>
      <c r="O335" s="157" t="str">
        <f t="shared" si="221"/>
        <v/>
      </c>
      <c r="P335" s="368" t="str">
        <f t="shared" si="206"/>
        <v/>
      </c>
      <c r="Q335" s="158">
        <f>IF($L335="","",VLOOKUP($E335,'6.モデル年俸表の作成'!$C$7:$F$48,4,0))</f>
        <v>0</v>
      </c>
      <c r="R335" s="159">
        <f>IF($E335="","",IF($G335="","",VLOOKUP($E335,'5.手当・賞与配分・洗い替え方式'!$C$7:$L$48,8,0)))</f>
        <v>0.1</v>
      </c>
      <c r="S335" s="160" t="str">
        <f t="shared" si="222"/>
        <v/>
      </c>
      <c r="T335" s="160" t="str">
        <f t="shared" si="223"/>
        <v/>
      </c>
      <c r="U335" s="160">
        <f t="shared" ref="U335:U369" si="232">IF(L335="","",ROUNDUP((L335*$R335),-1))</f>
        <v>25780</v>
      </c>
      <c r="V335" s="160" t="str">
        <f t="shared" si="225"/>
        <v/>
      </c>
      <c r="W335" s="160" t="str">
        <f t="shared" si="226"/>
        <v/>
      </c>
      <c r="X335" s="164">
        <f t="shared" si="207"/>
        <v>13</v>
      </c>
      <c r="Y335" s="162" t="str">
        <f t="shared" si="231"/>
        <v/>
      </c>
      <c r="Z335" s="161" t="str">
        <f t="shared" si="208"/>
        <v/>
      </c>
      <c r="AA335" s="161">
        <f t="shared" si="209"/>
        <v>283580</v>
      </c>
      <c r="AB335" s="161" t="str">
        <f t="shared" si="210"/>
        <v/>
      </c>
      <c r="AC335" s="163" t="str">
        <f>IF(N335="","",N335+$Q335+W335)</f>
        <v/>
      </c>
      <c r="AD335" s="158">
        <f t="shared" si="228"/>
        <v>3402960</v>
      </c>
      <c r="AE335" s="165" t="str">
        <f>IF(J335="","",IF('5.手当・賞与配分・洗い替え方式'!$O$4=1,ROUNDUP((J335+$Q335)*$AH$4,-1),ROUNDUP(J335*$AH$4,-1)))</f>
        <v/>
      </c>
      <c r="AF335" s="154" t="str">
        <f>IF(K335="","",IF('5.手当・賞与配分・洗い替え方式'!$O$4=1,ROUNDUP((K335+$Q335)*$AH$4,-1),ROUNDUP(K335*$AH$4,-1)))</f>
        <v/>
      </c>
      <c r="AG335" s="154">
        <f>IF(L335="","",IF('5.手当・賞与配分・洗い替え方式'!$O$4=1,ROUNDUP((L335+$Q335)*$AH$4,-1),ROUNDUP(L335*$AH$4,-1)))</f>
        <v>515600</v>
      </c>
      <c r="AH335" s="154" t="str">
        <f>IF(M335="","",IF('5.手当・賞与配分・洗い替え方式'!$O$4=1,ROUNDUP((M335+$Q335)*$AH$4,-1),ROUNDUP(M335*$AH$4,-1)))</f>
        <v/>
      </c>
      <c r="AI335" s="166" t="str">
        <f>IF(N335="","",IF('5.手当・賞与配分・洗い替え方式'!$O$4=1,ROUNDUP((N335+$Q335)*$AH$4,-1),ROUNDUP(N335*$AH$4,-1)))</f>
        <v/>
      </c>
      <c r="AJ335" s="165" t="str">
        <f>IF(J335="","",IF('5.手当・賞与配分・洗い替え方式'!$O$4=1,ROUNDUP((J335+$Q335)*$AM$4,-1),ROUNDUP(J335*$AM$4,-1)))</f>
        <v/>
      </c>
      <c r="AK335" s="154" t="str">
        <f>IF(K335="","",IF('5.手当・賞与配分・洗い替え方式'!$O$4=1,ROUNDUP((K335+$Q335)*$AM$4,-1),ROUNDUP(K335*$AM$4,-1)))</f>
        <v/>
      </c>
      <c r="AL335" s="154">
        <f>IF(L335="","",IF('5.手当・賞与配分・洗い替え方式'!$O$4=1,ROUNDUP((L335+$Q335)*$AM$4,-1),ROUNDUP(L335*$AM$4,-1)))</f>
        <v>644500</v>
      </c>
      <c r="AM335" s="154" t="str">
        <f>IF(M335="","",IF('5.手当・賞与配分・洗い替え方式'!$O$4=1,ROUNDUP((M335+$Q335)*$AM$4,-1),ROUNDUP(M335*$AM$4,-1)))</f>
        <v/>
      </c>
      <c r="AN335" s="166" t="str">
        <f>IF(N335="","",IF('5.手当・賞与配分・洗い替え方式'!$O$4=1,ROUNDUP((N335+$Q335)*$AM$4,-1),ROUNDUP(N335*$AM$4,-1)))</f>
        <v/>
      </c>
      <c r="AO335" s="369" t="str">
        <f t="shared" si="229"/>
        <v/>
      </c>
      <c r="AP335" s="77" t="str">
        <f t="shared" si="230"/>
        <v/>
      </c>
      <c r="AQ335" s="77">
        <f t="shared" si="213"/>
        <v>4563060</v>
      </c>
      <c r="AR335" s="77" t="str">
        <f t="shared" si="214"/>
        <v/>
      </c>
      <c r="AS335" s="164" t="str">
        <f t="shared" si="215"/>
        <v/>
      </c>
    </row>
    <row r="336" spans="5:45" ht="18" customHeight="1">
      <c r="E336" s="148" t="str">
        <f t="shared" si="216"/>
        <v>C-4</v>
      </c>
      <c r="F336" s="105">
        <f t="shared" si="203"/>
        <v>2</v>
      </c>
      <c r="G336" s="105">
        <f t="shared" si="204"/>
        <v>2</v>
      </c>
      <c r="H336" s="105" t="str">
        <f t="shared" si="205"/>
        <v>C-4-2</v>
      </c>
      <c r="I336" s="149">
        <v>26</v>
      </c>
      <c r="J336" s="157">
        <f t="shared" si="217"/>
        <v>266600</v>
      </c>
      <c r="K336" s="131">
        <f t="shared" si="218"/>
        <v>264400</v>
      </c>
      <c r="L336" s="131">
        <f>IF($E336="","",INDEX('3.サラリースケール'!$R$5:$BH$38,MATCH($E336,'3.サラリースケール'!$R$5:$R$38,0),MATCH($I336,'3.サラリースケール'!$R$5:$BH$5,0)))</f>
        <v>262200</v>
      </c>
      <c r="M336" s="131">
        <f t="shared" si="219"/>
        <v>260000</v>
      </c>
      <c r="N336" s="368">
        <f t="shared" si="220"/>
        <v>257800</v>
      </c>
      <c r="O336" s="157">
        <f t="shared" si="221"/>
        <v>4400</v>
      </c>
      <c r="P336" s="368">
        <f t="shared" si="206"/>
        <v>2200</v>
      </c>
      <c r="Q336" s="158">
        <f>IF($L336="","",VLOOKUP($E336,'6.モデル年俸表の作成'!$C$7:$F$48,4,0))</f>
        <v>0</v>
      </c>
      <c r="R336" s="159">
        <f>IF($E336="","",IF($G336="","",VLOOKUP($E336,'5.手当・賞与配分・洗い替え方式'!$C$7:$L$48,8,0)))</f>
        <v>0.1</v>
      </c>
      <c r="S336" s="160">
        <f t="shared" si="222"/>
        <v>26660</v>
      </c>
      <c r="T336" s="160">
        <f t="shared" si="223"/>
        <v>26440</v>
      </c>
      <c r="U336" s="160">
        <f t="shared" si="232"/>
        <v>26220</v>
      </c>
      <c r="V336" s="160">
        <f t="shared" si="225"/>
        <v>26000</v>
      </c>
      <c r="W336" s="160">
        <f t="shared" si="226"/>
        <v>25780</v>
      </c>
      <c r="X336" s="164">
        <f t="shared" si="207"/>
        <v>13</v>
      </c>
      <c r="Y336" s="162">
        <f t="shared" si="231"/>
        <v>293260</v>
      </c>
      <c r="Z336" s="161">
        <f t="shared" si="208"/>
        <v>290840</v>
      </c>
      <c r="AA336" s="161">
        <f t="shared" si="209"/>
        <v>288420</v>
      </c>
      <c r="AB336" s="161">
        <f t="shared" si="210"/>
        <v>286000</v>
      </c>
      <c r="AC336" s="163">
        <f t="shared" ref="AC336:AC369" si="233">IF(N336="","",N336+$Q336+W336)</f>
        <v>283580</v>
      </c>
      <c r="AD336" s="158">
        <f t="shared" si="228"/>
        <v>3461040</v>
      </c>
      <c r="AE336" s="165">
        <f>IF(J336="","",IF('5.手当・賞与配分・洗い替え方式'!$O$4=1,ROUNDUP((J336+$Q336)*$AH$4,-1),ROUNDUP(J336*$AH$4,-1)))</f>
        <v>533200</v>
      </c>
      <c r="AF336" s="154">
        <f>IF(K336="","",IF('5.手当・賞与配分・洗い替え方式'!$O$4=1,ROUNDUP((K336+$Q336)*$AH$4,-1),ROUNDUP(K336*$AH$4,-1)))</f>
        <v>528800</v>
      </c>
      <c r="AG336" s="154">
        <f>IF(L336="","",IF('5.手当・賞与配分・洗い替え方式'!$O$4=1,ROUNDUP((L336+$Q336)*$AH$4,-1),ROUNDUP(L336*$AH$4,-1)))</f>
        <v>524400</v>
      </c>
      <c r="AH336" s="154">
        <f>IF(M336="","",IF('5.手当・賞与配分・洗い替え方式'!$O$4=1,ROUNDUP((M336+$Q336)*$AH$4,-1),ROUNDUP(M336*$AH$4,-1)))</f>
        <v>520000</v>
      </c>
      <c r="AI336" s="166">
        <f>IF(N336="","",IF('5.手当・賞与配分・洗い替え方式'!$O$4=1,ROUNDUP((N336+$Q336)*$AH$4,-1),ROUNDUP(N336*$AH$4,-1)))</f>
        <v>515600</v>
      </c>
      <c r="AJ336" s="165">
        <f>IF(J336="","",IF('5.手当・賞与配分・洗い替え方式'!$O$4=1,ROUNDUP((J336+$Q336)*$AM$4,-1),ROUNDUP(J336*$AM$4,-1)))</f>
        <v>666500</v>
      </c>
      <c r="AK336" s="154">
        <f>IF(K336="","",IF('5.手当・賞与配分・洗い替え方式'!$O$4=1,ROUNDUP((K336+$Q336)*$AM$4,-1),ROUNDUP(K336*$AM$4,-1)))</f>
        <v>661000</v>
      </c>
      <c r="AL336" s="154">
        <f>IF(L336="","",IF('5.手当・賞与配分・洗い替え方式'!$O$4=1,ROUNDUP((L336+$Q336)*$AM$4,-1),ROUNDUP(L336*$AM$4,-1)))</f>
        <v>655500</v>
      </c>
      <c r="AM336" s="154">
        <f>IF(M336="","",IF('5.手当・賞与配分・洗い替え方式'!$O$4=1,ROUNDUP((M336+$Q336)*$AM$4,-1),ROUNDUP(M336*$AM$4,-1)))</f>
        <v>650000</v>
      </c>
      <c r="AN336" s="166">
        <f>IF(N336="","",IF('5.手当・賞与配分・洗い替え方式'!$O$4=1,ROUNDUP((N336+$Q336)*$AM$4,-1),ROUNDUP(N336*$AM$4,-1)))</f>
        <v>644500</v>
      </c>
      <c r="AO336" s="369">
        <f t="shared" si="229"/>
        <v>4718820</v>
      </c>
      <c r="AP336" s="77">
        <f t="shared" si="230"/>
        <v>4679880</v>
      </c>
      <c r="AQ336" s="77">
        <f t="shared" si="213"/>
        <v>4640940</v>
      </c>
      <c r="AR336" s="77">
        <f t="shared" si="214"/>
        <v>4602000</v>
      </c>
      <c r="AS336" s="164">
        <f t="shared" si="215"/>
        <v>4563060</v>
      </c>
    </row>
    <row r="337" spans="5:45" ht="18" customHeight="1">
      <c r="E337" s="148" t="str">
        <f t="shared" si="216"/>
        <v>C-4</v>
      </c>
      <c r="F337" s="105">
        <f t="shared" si="203"/>
        <v>3</v>
      </c>
      <c r="G337" s="105">
        <f t="shared" si="204"/>
        <v>3</v>
      </c>
      <c r="H337" s="105" t="str">
        <f t="shared" si="205"/>
        <v>C-4-3</v>
      </c>
      <c r="I337" s="149">
        <v>27</v>
      </c>
      <c r="J337" s="157">
        <f t="shared" si="217"/>
        <v>271000</v>
      </c>
      <c r="K337" s="131">
        <f t="shared" si="218"/>
        <v>268800</v>
      </c>
      <c r="L337" s="131">
        <f>IF($E337="","",INDEX('3.サラリースケール'!$R$5:$BH$38,MATCH($E337,'3.サラリースケール'!$R$5:$R$38,0),MATCH($I337,'3.サラリースケール'!$R$5:$BH$5,0)))</f>
        <v>266600</v>
      </c>
      <c r="M337" s="131">
        <f t="shared" si="219"/>
        <v>264400</v>
      </c>
      <c r="N337" s="368">
        <f t="shared" si="220"/>
        <v>262200</v>
      </c>
      <c r="O337" s="157">
        <f t="shared" si="221"/>
        <v>4400</v>
      </c>
      <c r="P337" s="368">
        <f t="shared" si="206"/>
        <v>2200</v>
      </c>
      <c r="Q337" s="158">
        <f>IF($L337="","",VLOOKUP($E337,'6.モデル年俸表の作成'!$C$7:$F$48,4,0))</f>
        <v>0</v>
      </c>
      <c r="R337" s="159">
        <f>IF($E337="","",IF($G337="","",VLOOKUP($E337,'5.手当・賞与配分・洗い替え方式'!$C$7:$L$48,8,0)))</f>
        <v>0.1</v>
      </c>
      <c r="S337" s="160">
        <f t="shared" si="222"/>
        <v>27100</v>
      </c>
      <c r="T337" s="160">
        <f t="shared" si="223"/>
        <v>26880</v>
      </c>
      <c r="U337" s="160">
        <f t="shared" si="232"/>
        <v>26660</v>
      </c>
      <c r="V337" s="160">
        <f t="shared" si="225"/>
        <v>26440</v>
      </c>
      <c r="W337" s="160">
        <f t="shared" si="226"/>
        <v>26220</v>
      </c>
      <c r="X337" s="164">
        <f t="shared" si="207"/>
        <v>13</v>
      </c>
      <c r="Y337" s="162">
        <f t="shared" si="231"/>
        <v>298100</v>
      </c>
      <c r="Z337" s="161">
        <f t="shared" si="208"/>
        <v>295680</v>
      </c>
      <c r="AA337" s="161">
        <f t="shared" si="209"/>
        <v>293260</v>
      </c>
      <c r="AB337" s="161">
        <f t="shared" si="210"/>
        <v>290840</v>
      </c>
      <c r="AC337" s="163">
        <f t="shared" si="233"/>
        <v>288420</v>
      </c>
      <c r="AD337" s="158">
        <f t="shared" si="228"/>
        <v>3519120</v>
      </c>
      <c r="AE337" s="165">
        <f>IF(J337="","",IF('5.手当・賞与配分・洗い替え方式'!$O$4=1,ROUNDUP((J337+$Q337)*$AH$4,-1),ROUNDUP(J337*$AH$4,-1)))</f>
        <v>542000</v>
      </c>
      <c r="AF337" s="154">
        <f>IF(K337="","",IF('5.手当・賞与配分・洗い替え方式'!$O$4=1,ROUNDUP((K337+$Q337)*$AH$4,-1),ROUNDUP(K337*$AH$4,-1)))</f>
        <v>537600</v>
      </c>
      <c r="AG337" s="154">
        <f>IF(L337="","",IF('5.手当・賞与配分・洗い替え方式'!$O$4=1,ROUNDUP((L337+$Q337)*$AH$4,-1),ROUNDUP(L337*$AH$4,-1)))</f>
        <v>533200</v>
      </c>
      <c r="AH337" s="154">
        <f>IF(M337="","",IF('5.手当・賞与配分・洗い替え方式'!$O$4=1,ROUNDUP((M337+$Q337)*$AH$4,-1),ROUNDUP(M337*$AH$4,-1)))</f>
        <v>528800</v>
      </c>
      <c r="AI337" s="166">
        <f>IF(N337="","",IF('5.手当・賞与配分・洗い替え方式'!$O$4=1,ROUNDUP((N337+$Q337)*$AH$4,-1),ROUNDUP(N337*$AH$4,-1)))</f>
        <v>524400</v>
      </c>
      <c r="AJ337" s="165">
        <f>IF(J337="","",IF('5.手当・賞与配分・洗い替え方式'!$O$4=1,ROUNDUP((J337+$Q337)*$AM$4,-1),ROUNDUP(J337*$AM$4,-1)))</f>
        <v>677500</v>
      </c>
      <c r="AK337" s="154">
        <f>IF(K337="","",IF('5.手当・賞与配分・洗い替え方式'!$O$4=1,ROUNDUP((K337+$Q337)*$AM$4,-1),ROUNDUP(K337*$AM$4,-1)))</f>
        <v>672000</v>
      </c>
      <c r="AL337" s="154">
        <f>IF(L337="","",IF('5.手当・賞与配分・洗い替え方式'!$O$4=1,ROUNDUP((L337+$Q337)*$AM$4,-1),ROUNDUP(L337*$AM$4,-1)))</f>
        <v>666500</v>
      </c>
      <c r="AM337" s="154">
        <f>IF(M337="","",IF('5.手当・賞与配分・洗い替え方式'!$O$4=1,ROUNDUP((M337+$Q337)*$AM$4,-1),ROUNDUP(M337*$AM$4,-1)))</f>
        <v>661000</v>
      </c>
      <c r="AN337" s="166">
        <f>IF(N337="","",IF('5.手当・賞与配分・洗い替え方式'!$O$4=1,ROUNDUP((N337+$Q337)*$AM$4,-1),ROUNDUP(N337*$AM$4,-1)))</f>
        <v>655500</v>
      </c>
      <c r="AO337" s="369">
        <f t="shared" si="229"/>
        <v>4796700</v>
      </c>
      <c r="AP337" s="77">
        <f t="shared" si="230"/>
        <v>4757760</v>
      </c>
      <c r="AQ337" s="77">
        <f t="shared" si="213"/>
        <v>4718820</v>
      </c>
      <c r="AR337" s="77">
        <f t="shared" si="214"/>
        <v>4679880</v>
      </c>
      <c r="AS337" s="164">
        <f t="shared" si="215"/>
        <v>4640940</v>
      </c>
    </row>
    <row r="338" spans="5:45" ht="18" customHeight="1">
      <c r="E338" s="148" t="str">
        <f t="shared" si="216"/>
        <v>C-4</v>
      </c>
      <c r="F338" s="105">
        <f t="shared" si="203"/>
        <v>4</v>
      </c>
      <c r="G338" s="105">
        <f t="shared" si="204"/>
        <v>4</v>
      </c>
      <c r="H338" s="105" t="str">
        <f t="shared" si="205"/>
        <v>C-4-4</v>
      </c>
      <c r="I338" s="149">
        <v>28</v>
      </c>
      <c r="J338" s="157">
        <f t="shared" si="217"/>
        <v>275400</v>
      </c>
      <c r="K338" s="131">
        <f t="shared" si="218"/>
        <v>273200</v>
      </c>
      <c r="L338" s="131">
        <f>IF($E338="","",INDEX('3.サラリースケール'!$R$5:$BH$38,MATCH($E338,'3.サラリースケール'!$R$5:$R$38,0),MATCH($I338,'3.サラリースケール'!$R$5:$BH$5,0)))</f>
        <v>271000</v>
      </c>
      <c r="M338" s="131">
        <f t="shared" si="219"/>
        <v>268800</v>
      </c>
      <c r="N338" s="368">
        <f t="shared" si="220"/>
        <v>266600</v>
      </c>
      <c r="O338" s="157">
        <f t="shared" si="221"/>
        <v>4400</v>
      </c>
      <c r="P338" s="368">
        <f t="shared" si="206"/>
        <v>2200</v>
      </c>
      <c r="Q338" s="158">
        <f>IF($L338="","",VLOOKUP($E338,'6.モデル年俸表の作成'!$C$7:$F$48,4,0))</f>
        <v>0</v>
      </c>
      <c r="R338" s="159">
        <f>IF($E338="","",IF($G338="","",VLOOKUP($E338,'5.手当・賞与配分・洗い替え方式'!$C$7:$L$48,8,0)))</f>
        <v>0.1</v>
      </c>
      <c r="S338" s="160">
        <f t="shared" si="222"/>
        <v>27540</v>
      </c>
      <c r="T338" s="160">
        <f t="shared" si="223"/>
        <v>27320</v>
      </c>
      <c r="U338" s="160">
        <f t="shared" si="232"/>
        <v>27100</v>
      </c>
      <c r="V338" s="160">
        <f t="shared" si="225"/>
        <v>26880</v>
      </c>
      <c r="W338" s="160">
        <f t="shared" si="226"/>
        <v>26660</v>
      </c>
      <c r="X338" s="164">
        <f t="shared" si="207"/>
        <v>13</v>
      </c>
      <c r="Y338" s="162">
        <f t="shared" si="231"/>
        <v>302940</v>
      </c>
      <c r="Z338" s="161">
        <f t="shared" si="208"/>
        <v>300520</v>
      </c>
      <c r="AA338" s="161">
        <f t="shared" si="209"/>
        <v>298100</v>
      </c>
      <c r="AB338" s="161">
        <f t="shared" si="210"/>
        <v>295680</v>
      </c>
      <c r="AC338" s="163">
        <f t="shared" si="233"/>
        <v>293260</v>
      </c>
      <c r="AD338" s="158">
        <f t="shared" si="228"/>
        <v>3577200</v>
      </c>
      <c r="AE338" s="165">
        <f>IF(J338="","",IF('5.手当・賞与配分・洗い替え方式'!$O$4=1,ROUNDUP((J338+$Q338)*$AH$4,-1),ROUNDUP(J338*$AH$4,-1)))</f>
        <v>550800</v>
      </c>
      <c r="AF338" s="154">
        <f>IF(K338="","",IF('5.手当・賞与配分・洗い替え方式'!$O$4=1,ROUNDUP((K338+$Q338)*$AH$4,-1),ROUNDUP(K338*$AH$4,-1)))</f>
        <v>546400</v>
      </c>
      <c r="AG338" s="154">
        <f>IF(L338="","",IF('5.手当・賞与配分・洗い替え方式'!$O$4=1,ROUNDUP((L338+$Q338)*$AH$4,-1),ROUNDUP(L338*$AH$4,-1)))</f>
        <v>542000</v>
      </c>
      <c r="AH338" s="154">
        <f>IF(M338="","",IF('5.手当・賞与配分・洗い替え方式'!$O$4=1,ROUNDUP((M338+$Q338)*$AH$4,-1),ROUNDUP(M338*$AH$4,-1)))</f>
        <v>537600</v>
      </c>
      <c r="AI338" s="166">
        <f>IF(N338="","",IF('5.手当・賞与配分・洗い替え方式'!$O$4=1,ROUNDUP((N338+$Q338)*$AH$4,-1),ROUNDUP(N338*$AH$4,-1)))</f>
        <v>533200</v>
      </c>
      <c r="AJ338" s="165">
        <f>IF(J338="","",IF('5.手当・賞与配分・洗い替え方式'!$O$4=1,ROUNDUP((J338+$Q338)*$AM$4,-1),ROUNDUP(J338*$AM$4,-1)))</f>
        <v>688500</v>
      </c>
      <c r="AK338" s="154">
        <f>IF(K338="","",IF('5.手当・賞与配分・洗い替え方式'!$O$4=1,ROUNDUP((K338+$Q338)*$AM$4,-1),ROUNDUP(K338*$AM$4,-1)))</f>
        <v>683000</v>
      </c>
      <c r="AL338" s="154">
        <f>IF(L338="","",IF('5.手当・賞与配分・洗い替え方式'!$O$4=1,ROUNDUP((L338+$Q338)*$AM$4,-1),ROUNDUP(L338*$AM$4,-1)))</f>
        <v>677500</v>
      </c>
      <c r="AM338" s="154">
        <f>IF(M338="","",IF('5.手当・賞与配分・洗い替え方式'!$O$4=1,ROUNDUP((M338+$Q338)*$AM$4,-1),ROUNDUP(M338*$AM$4,-1)))</f>
        <v>672000</v>
      </c>
      <c r="AN338" s="166">
        <f>IF(N338="","",IF('5.手当・賞与配分・洗い替え方式'!$O$4=1,ROUNDUP((N338+$Q338)*$AM$4,-1),ROUNDUP(N338*$AM$4,-1)))</f>
        <v>666500</v>
      </c>
      <c r="AO338" s="369">
        <f t="shared" si="229"/>
        <v>4874580</v>
      </c>
      <c r="AP338" s="77">
        <f t="shared" si="230"/>
        <v>4835640</v>
      </c>
      <c r="AQ338" s="77">
        <f t="shared" si="213"/>
        <v>4796700</v>
      </c>
      <c r="AR338" s="77">
        <f t="shared" si="214"/>
        <v>4757760</v>
      </c>
      <c r="AS338" s="164">
        <f t="shared" si="215"/>
        <v>4718820</v>
      </c>
    </row>
    <row r="339" spans="5:45" ht="18" customHeight="1">
      <c r="E339" s="148" t="str">
        <f t="shared" si="216"/>
        <v>C-4</v>
      </c>
      <c r="F339" s="105">
        <f t="shared" si="203"/>
        <v>5</v>
      </c>
      <c r="G339" s="105">
        <f t="shared" si="204"/>
        <v>5</v>
      </c>
      <c r="H339" s="105" t="str">
        <f t="shared" si="205"/>
        <v>C-4-5</v>
      </c>
      <c r="I339" s="149">
        <v>29</v>
      </c>
      <c r="J339" s="157">
        <f t="shared" si="217"/>
        <v>279800</v>
      </c>
      <c r="K339" s="131">
        <f t="shared" si="218"/>
        <v>277600</v>
      </c>
      <c r="L339" s="131">
        <f>IF($E339="","",INDEX('3.サラリースケール'!$R$5:$BH$38,MATCH($E339,'3.サラリースケール'!$R$5:$R$38,0),MATCH($I339,'3.サラリースケール'!$R$5:$BH$5,0)))</f>
        <v>275400</v>
      </c>
      <c r="M339" s="131">
        <f t="shared" si="219"/>
        <v>273200</v>
      </c>
      <c r="N339" s="368">
        <f t="shared" si="220"/>
        <v>271000</v>
      </c>
      <c r="O339" s="157">
        <f t="shared" si="221"/>
        <v>4400</v>
      </c>
      <c r="P339" s="368">
        <f t="shared" si="206"/>
        <v>2200</v>
      </c>
      <c r="Q339" s="158">
        <f>IF($L339="","",VLOOKUP($E339,'6.モデル年俸表の作成'!$C$7:$F$48,4,0))</f>
        <v>0</v>
      </c>
      <c r="R339" s="159">
        <f>IF($E339="","",IF($G339="","",VLOOKUP($E339,'5.手当・賞与配分・洗い替え方式'!$C$7:$L$48,8,0)))</f>
        <v>0.1</v>
      </c>
      <c r="S339" s="160">
        <f t="shared" si="222"/>
        <v>27980</v>
      </c>
      <c r="T339" s="160">
        <f t="shared" si="223"/>
        <v>27760</v>
      </c>
      <c r="U339" s="160">
        <f t="shared" si="232"/>
        <v>27540</v>
      </c>
      <c r="V339" s="160">
        <f t="shared" si="225"/>
        <v>27320</v>
      </c>
      <c r="W339" s="160">
        <f t="shared" si="226"/>
        <v>27100</v>
      </c>
      <c r="X339" s="164">
        <f t="shared" si="207"/>
        <v>13</v>
      </c>
      <c r="Y339" s="162">
        <f t="shared" si="231"/>
        <v>307780</v>
      </c>
      <c r="Z339" s="161">
        <f t="shared" si="208"/>
        <v>305360</v>
      </c>
      <c r="AA339" s="161">
        <f t="shared" si="209"/>
        <v>302940</v>
      </c>
      <c r="AB339" s="161">
        <f t="shared" si="210"/>
        <v>300520</v>
      </c>
      <c r="AC339" s="163">
        <f t="shared" si="233"/>
        <v>298100</v>
      </c>
      <c r="AD339" s="158">
        <f t="shared" si="228"/>
        <v>3635280</v>
      </c>
      <c r="AE339" s="165">
        <f>IF(J339="","",IF('5.手当・賞与配分・洗い替え方式'!$O$4=1,ROUNDUP((J339+$Q339)*$AH$4,-1),ROUNDUP(J339*$AH$4,-1)))</f>
        <v>559600</v>
      </c>
      <c r="AF339" s="154">
        <f>IF(K339="","",IF('5.手当・賞与配分・洗い替え方式'!$O$4=1,ROUNDUP((K339+$Q339)*$AH$4,-1),ROUNDUP(K339*$AH$4,-1)))</f>
        <v>555200</v>
      </c>
      <c r="AG339" s="154">
        <f>IF(L339="","",IF('5.手当・賞与配分・洗い替え方式'!$O$4=1,ROUNDUP((L339+$Q339)*$AH$4,-1),ROUNDUP(L339*$AH$4,-1)))</f>
        <v>550800</v>
      </c>
      <c r="AH339" s="154">
        <f>IF(M339="","",IF('5.手当・賞与配分・洗い替え方式'!$O$4=1,ROUNDUP((M339+$Q339)*$AH$4,-1),ROUNDUP(M339*$AH$4,-1)))</f>
        <v>546400</v>
      </c>
      <c r="AI339" s="166">
        <f>IF(N339="","",IF('5.手当・賞与配分・洗い替え方式'!$O$4=1,ROUNDUP((N339+$Q339)*$AH$4,-1),ROUNDUP(N339*$AH$4,-1)))</f>
        <v>542000</v>
      </c>
      <c r="AJ339" s="165">
        <f>IF(J339="","",IF('5.手当・賞与配分・洗い替え方式'!$O$4=1,ROUNDUP((J339+$Q339)*$AM$4,-1),ROUNDUP(J339*$AM$4,-1)))</f>
        <v>699500</v>
      </c>
      <c r="AK339" s="154">
        <f>IF(K339="","",IF('5.手当・賞与配分・洗い替え方式'!$O$4=1,ROUNDUP((K339+$Q339)*$AM$4,-1),ROUNDUP(K339*$AM$4,-1)))</f>
        <v>694000</v>
      </c>
      <c r="AL339" s="154">
        <f>IF(L339="","",IF('5.手当・賞与配分・洗い替え方式'!$O$4=1,ROUNDUP((L339+$Q339)*$AM$4,-1),ROUNDUP(L339*$AM$4,-1)))</f>
        <v>688500</v>
      </c>
      <c r="AM339" s="154">
        <f>IF(M339="","",IF('5.手当・賞与配分・洗い替え方式'!$O$4=1,ROUNDUP((M339+$Q339)*$AM$4,-1),ROUNDUP(M339*$AM$4,-1)))</f>
        <v>683000</v>
      </c>
      <c r="AN339" s="166">
        <f>IF(N339="","",IF('5.手当・賞与配分・洗い替え方式'!$O$4=1,ROUNDUP((N339+$Q339)*$AM$4,-1),ROUNDUP(N339*$AM$4,-1)))</f>
        <v>677500</v>
      </c>
      <c r="AO339" s="369">
        <f t="shared" si="229"/>
        <v>4952460</v>
      </c>
      <c r="AP339" s="77">
        <f t="shared" si="230"/>
        <v>4913520</v>
      </c>
      <c r="AQ339" s="77">
        <f t="shared" si="213"/>
        <v>4874580</v>
      </c>
      <c r="AR339" s="77">
        <f t="shared" si="214"/>
        <v>4835640</v>
      </c>
      <c r="AS339" s="164">
        <f t="shared" si="215"/>
        <v>4796700</v>
      </c>
    </row>
    <row r="340" spans="5:45" ht="18" customHeight="1">
      <c r="E340" s="148" t="str">
        <f t="shared" si="216"/>
        <v>C-4</v>
      </c>
      <c r="F340" s="105">
        <f t="shared" si="203"/>
        <v>6</v>
      </c>
      <c r="G340" s="105">
        <f t="shared" si="204"/>
        <v>6</v>
      </c>
      <c r="H340" s="105" t="str">
        <f t="shared" si="205"/>
        <v>C-4-6</v>
      </c>
      <c r="I340" s="149">
        <v>30</v>
      </c>
      <c r="J340" s="157">
        <f t="shared" si="217"/>
        <v>284200</v>
      </c>
      <c r="K340" s="131">
        <f t="shared" si="218"/>
        <v>282000</v>
      </c>
      <c r="L340" s="131">
        <f>IF($E340="","",INDEX('3.サラリースケール'!$R$5:$BH$38,MATCH($E340,'3.サラリースケール'!$R$5:$R$38,0),MATCH($I340,'3.サラリースケール'!$R$5:$BH$5,0)))</f>
        <v>279800</v>
      </c>
      <c r="M340" s="131">
        <f t="shared" si="219"/>
        <v>277600</v>
      </c>
      <c r="N340" s="368">
        <f t="shared" si="220"/>
        <v>275400</v>
      </c>
      <c r="O340" s="157">
        <f t="shared" si="221"/>
        <v>4400</v>
      </c>
      <c r="P340" s="368">
        <f t="shared" si="206"/>
        <v>2200</v>
      </c>
      <c r="Q340" s="158">
        <f>IF($L340="","",VLOOKUP($E340,'6.モデル年俸表の作成'!$C$7:$F$48,4,0))</f>
        <v>0</v>
      </c>
      <c r="R340" s="159">
        <f>IF($E340="","",IF($G340="","",VLOOKUP($E340,'5.手当・賞与配分・洗い替え方式'!$C$7:$L$48,8,0)))</f>
        <v>0.1</v>
      </c>
      <c r="S340" s="160">
        <f t="shared" si="222"/>
        <v>28420</v>
      </c>
      <c r="T340" s="160">
        <f t="shared" si="223"/>
        <v>28200</v>
      </c>
      <c r="U340" s="160">
        <f t="shared" si="232"/>
        <v>27980</v>
      </c>
      <c r="V340" s="160">
        <f t="shared" si="225"/>
        <v>27760</v>
      </c>
      <c r="W340" s="160">
        <f t="shared" si="226"/>
        <v>27540</v>
      </c>
      <c r="X340" s="164">
        <f t="shared" si="207"/>
        <v>13</v>
      </c>
      <c r="Y340" s="162">
        <f t="shared" si="231"/>
        <v>312620</v>
      </c>
      <c r="Z340" s="161">
        <f t="shared" si="208"/>
        <v>310200</v>
      </c>
      <c r="AA340" s="161">
        <f t="shared" si="209"/>
        <v>307780</v>
      </c>
      <c r="AB340" s="161">
        <f t="shared" si="210"/>
        <v>305360</v>
      </c>
      <c r="AC340" s="163">
        <f t="shared" si="233"/>
        <v>302940</v>
      </c>
      <c r="AD340" s="158">
        <f t="shared" si="228"/>
        <v>3693360</v>
      </c>
      <c r="AE340" s="165">
        <f>IF(J340="","",IF('5.手当・賞与配分・洗い替え方式'!$O$4=1,ROUNDUP((J340+$Q340)*$AH$4,-1),ROUNDUP(J340*$AH$4,-1)))</f>
        <v>568400</v>
      </c>
      <c r="AF340" s="154">
        <f>IF(K340="","",IF('5.手当・賞与配分・洗い替え方式'!$O$4=1,ROUNDUP((K340+$Q340)*$AH$4,-1),ROUNDUP(K340*$AH$4,-1)))</f>
        <v>564000</v>
      </c>
      <c r="AG340" s="154">
        <f>IF(L340="","",IF('5.手当・賞与配分・洗い替え方式'!$O$4=1,ROUNDUP((L340+$Q340)*$AH$4,-1),ROUNDUP(L340*$AH$4,-1)))</f>
        <v>559600</v>
      </c>
      <c r="AH340" s="154">
        <f>IF(M340="","",IF('5.手当・賞与配分・洗い替え方式'!$O$4=1,ROUNDUP((M340+$Q340)*$AH$4,-1),ROUNDUP(M340*$AH$4,-1)))</f>
        <v>555200</v>
      </c>
      <c r="AI340" s="166">
        <f>IF(N340="","",IF('5.手当・賞与配分・洗い替え方式'!$O$4=1,ROUNDUP((N340+$Q340)*$AH$4,-1),ROUNDUP(N340*$AH$4,-1)))</f>
        <v>550800</v>
      </c>
      <c r="AJ340" s="165">
        <f>IF(J340="","",IF('5.手当・賞与配分・洗い替え方式'!$O$4=1,ROUNDUP((J340+$Q340)*$AM$4,-1),ROUNDUP(J340*$AM$4,-1)))</f>
        <v>710500</v>
      </c>
      <c r="AK340" s="154">
        <f>IF(K340="","",IF('5.手当・賞与配分・洗い替え方式'!$O$4=1,ROUNDUP((K340+$Q340)*$AM$4,-1),ROUNDUP(K340*$AM$4,-1)))</f>
        <v>705000</v>
      </c>
      <c r="AL340" s="154">
        <f>IF(L340="","",IF('5.手当・賞与配分・洗い替え方式'!$O$4=1,ROUNDUP((L340+$Q340)*$AM$4,-1),ROUNDUP(L340*$AM$4,-1)))</f>
        <v>699500</v>
      </c>
      <c r="AM340" s="154">
        <f>IF(M340="","",IF('5.手当・賞与配分・洗い替え方式'!$O$4=1,ROUNDUP((M340+$Q340)*$AM$4,-1),ROUNDUP(M340*$AM$4,-1)))</f>
        <v>694000</v>
      </c>
      <c r="AN340" s="166">
        <f>IF(N340="","",IF('5.手当・賞与配分・洗い替え方式'!$O$4=1,ROUNDUP((N340+$Q340)*$AM$4,-1),ROUNDUP(N340*$AM$4,-1)))</f>
        <v>688500</v>
      </c>
      <c r="AO340" s="369">
        <f t="shared" si="229"/>
        <v>5030340</v>
      </c>
      <c r="AP340" s="77">
        <f t="shared" si="230"/>
        <v>4991400</v>
      </c>
      <c r="AQ340" s="77">
        <f t="shared" si="213"/>
        <v>4952460</v>
      </c>
      <c r="AR340" s="77">
        <f t="shared" si="214"/>
        <v>4913520</v>
      </c>
      <c r="AS340" s="164">
        <f t="shared" si="215"/>
        <v>4874580</v>
      </c>
    </row>
    <row r="341" spans="5:45" ht="18" customHeight="1">
      <c r="E341" s="148" t="str">
        <f t="shared" si="216"/>
        <v>C-4</v>
      </c>
      <c r="F341" s="105">
        <f t="shared" si="203"/>
        <v>7</v>
      </c>
      <c r="G341" s="105">
        <f t="shared" si="204"/>
        <v>7</v>
      </c>
      <c r="H341" s="105" t="str">
        <f t="shared" si="205"/>
        <v>C-4-7</v>
      </c>
      <c r="I341" s="149">
        <v>31</v>
      </c>
      <c r="J341" s="157">
        <f t="shared" si="217"/>
        <v>288600</v>
      </c>
      <c r="K341" s="131">
        <f t="shared" si="218"/>
        <v>286400</v>
      </c>
      <c r="L341" s="131">
        <f>IF($E341="","",INDEX('3.サラリースケール'!$R$5:$BH$38,MATCH($E341,'3.サラリースケール'!$R$5:$R$38,0),MATCH($I341,'3.サラリースケール'!$R$5:$BH$5,0)))</f>
        <v>284200</v>
      </c>
      <c r="M341" s="131">
        <f t="shared" si="219"/>
        <v>282000</v>
      </c>
      <c r="N341" s="368">
        <f t="shared" si="220"/>
        <v>279800</v>
      </c>
      <c r="O341" s="157">
        <f t="shared" si="221"/>
        <v>4400</v>
      </c>
      <c r="P341" s="368">
        <f t="shared" si="206"/>
        <v>2200</v>
      </c>
      <c r="Q341" s="158">
        <f>IF($L341="","",VLOOKUP($E341,'6.モデル年俸表の作成'!$C$7:$F$48,4,0))</f>
        <v>0</v>
      </c>
      <c r="R341" s="159">
        <f>IF($E341="","",IF($G341="","",VLOOKUP($E341,'5.手当・賞与配分・洗い替え方式'!$C$7:$L$48,8,0)))</f>
        <v>0.1</v>
      </c>
      <c r="S341" s="160">
        <f t="shared" si="222"/>
        <v>28860</v>
      </c>
      <c r="T341" s="160">
        <f t="shared" si="223"/>
        <v>28640</v>
      </c>
      <c r="U341" s="160">
        <f t="shared" si="232"/>
        <v>28420</v>
      </c>
      <c r="V341" s="160">
        <f t="shared" si="225"/>
        <v>28200</v>
      </c>
      <c r="W341" s="160">
        <f t="shared" si="226"/>
        <v>27980</v>
      </c>
      <c r="X341" s="164">
        <f t="shared" si="207"/>
        <v>13</v>
      </c>
      <c r="Y341" s="162">
        <f t="shared" si="231"/>
        <v>317460</v>
      </c>
      <c r="Z341" s="161">
        <f t="shared" si="208"/>
        <v>315040</v>
      </c>
      <c r="AA341" s="161">
        <f t="shared" si="209"/>
        <v>312620</v>
      </c>
      <c r="AB341" s="161">
        <f t="shared" si="210"/>
        <v>310200</v>
      </c>
      <c r="AC341" s="163">
        <f t="shared" si="233"/>
        <v>307780</v>
      </c>
      <c r="AD341" s="158">
        <f t="shared" si="228"/>
        <v>3751440</v>
      </c>
      <c r="AE341" s="165">
        <f>IF(J341="","",IF('5.手当・賞与配分・洗い替え方式'!$O$4=1,ROUNDUP((J341+$Q341)*$AH$4,-1),ROUNDUP(J341*$AH$4,-1)))</f>
        <v>577200</v>
      </c>
      <c r="AF341" s="154">
        <f>IF(K341="","",IF('5.手当・賞与配分・洗い替え方式'!$O$4=1,ROUNDUP((K341+$Q341)*$AH$4,-1),ROUNDUP(K341*$AH$4,-1)))</f>
        <v>572800</v>
      </c>
      <c r="AG341" s="154">
        <f>IF(L341="","",IF('5.手当・賞与配分・洗い替え方式'!$O$4=1,ROUNDUP((L341+$Q341)*$AH$4,-1),ROUNDUP(L341*$AH$4,-1)))</f>
        <v>568400</v>
      </c>
      <c r="AH341" s="154">
        <f>IF(M341="","",IF('5.手当・賞与配分・洗い替え方式'!$O$4=1,ROUNDUP((M341+$Q341)*$AH$4,-1),ROUNDUP(M341*$AH$4,-1)))</f>
        <v>564000</v>
      </c>
      <c r="AI341" s="166">
        <f>IF(N341="","",IF('5.手当・賞与配分・洗い替え方式'!$O$4=1,ROUNDUP((N341+$Q341)*$AH$4,-1),ROUNDUP(N341*$AH$4,-1)))</f>
        <v>559600</v>
      </c>
      <c r="AJ341" s="165">
        <f>IF(J341="","",IF('5.手当・賞与配分・洗い替え方式'!$O$4=1,ROUNDUP((J341+$Q341)*$AM$4,-1),ROUNDUP(J341*$AM$4,-1)))</f>
        <v>721500</v>
      </c>
      <c r="AK341" s="154">
        <f>IF(K341="","",IF('5.手当・賞与配分・洗い替え方式'!$O$4=1,ROUNDUP((K341+$Q341)*$AM$4,-1),ROUNDUP(K341*$AM$4,-1)))</f>
        <v>716000</v>
      </c>
      <c r="AL341" s="154">
        <f>IF(L341="","",IF('5.手当・賞与配分・洗い替え方式'!$O$4=1,ROUNDUP((L341+$Q341)*$AM$4,-1),ROUNDUP(L341*$AM$4,-1)))</f>
        <v>710500</v>
      </c>
      <c r="AM341" s="154">
        <f>IF(M341="","",IF('5.手当・賞与配分・洗い替え方式'!$O$4=1,ROUNDUP((M341+$Q341)*$AM$4,-1),ROUNDUP(M341*$AM$4,-1)))</f>
        <v>705000</v>
      </c>
      <c r="AN341" s="166">
        <f>IF(N341="","",IF('5.手当・賞与配分・洗い替え方式'!$O$4=1,ROUNDUP((N341+$Q341)*$AM$4,-1),ROUNDUP(N341*$AM$4,-1)))</f>
        <v>699500</v>
      </c>
      <c r="AO341" s="369">
        <f t="shared" si="229"/>
        <v>5108220</v>
      </c>
      <c r="AP341" s="77">
        <f t="shared" si="230"/>
        <v>5069280</v>
      </c>
      <c r="AQ341" s="77">
        <f t="shared" si="213"/>
        <v>5030340</v>
      </c>
      <c r="AR341" s="77">
        <f t="shared" si="214"/>
        <v>4991400</v>
      </c>
      <c r="AS341" s="164">
        <f t="shared" si="215"/>
        <v>4952460</v>
      </c>
    </row>
    <row r="342" spans="5:45" ht="18" customHeight="1">
      <c r="E342" s="148" t="str">
        <f t="shared" si="216"/>
        <v>C-4</v>
      </c>
      <c r="F342" s="105">
        <f t="shared" si="203"/>
        <v>8</v>
      </c>
      <c r="G342" s="105">
        <f t="shared" si="204"/>
        <v>8</v>
      </c>
      <c r="H342" s="105" t="str">
        <f t="shared" si="205"/>
        <v>C-4-8</v>
      </c>
      <c r="I342" s="149">
        <v>32</v>
      </c>
      <c r="J342" s="157">
        <f t="shared" si="217"/>
        <v>293000</v>
      </c>
      <c r="K342" s="131">
        <f t="shared" si="218"/>
        <v>290800</v>
      </c>
      <c r="L342" s="131">
        <f>IF($E342="","",INDEX('3.サラリースケール'!$R$5:$BH$38,MATCH($E342,'3.サラリースケール'!$R$5:$R$38,0),MATCH($I342,'3.サラリースケール'!$R$5:$BH$5,0)))</f>
        <v>288600</v>
      </c>
      <c r="M342" s="131">
        <f t="shared" si="219"/>
        <v>286400</v>
      </c>
      <c r="N342" s="368">
        <f t="shared" si="220"/>
        <v>284200</v>
      </c>
      <c r="O342" s="157">
        <f t="shared" si="221"/>
        <v>4400</v>
      </c>
      <c r="P342" s="368">
        <f t="shared" si="206"/>
        <v>2200</v>
      </c>
      <c r="Q342" s="158">
        <f>IF($L342="","",VLOOKUP($E342,'6.モデル年俸表の作成'!$C$7:$F$48,4,0))</f>
        <v>0</v>
      </c>
      <c r="R342" s="159">
        <f>IF($E342="","",IF($G342="","",VLOOKUP($E342,'5.手当・賞与配分・洗い替え方式'!$C$7:$L$48,8,0)))</f>
        <v>0.1</v>
      </c>
      <c r="S342" s="160">
        <f t="shared" si="222"/>
        <v>29300</v>
      </c>
      <c r="T342" s="160">
        <f t="shared" si="223"/>
        <v>29080</v>
      </c>
      <c r="U342" s="160">
        <f t="shared" si="232"/>
        <v>28860</v>
      </c>
      <c r="V342" s="160">
        <f t="shared" si="225"/>
        <v>28640</v>
      </c>
      <c r="W342" s="160">
        <f t="shared" si="226"/>
        <v>28420</v>
      </c>
      <c r="X342" s="164">
        <f t="shared" si="207"/>
        <v>13</v>
      </c>
      <c r="Y342" s="162">
        <f t="shared" si="231"/>
        <v>322300</v>
      </c>
      <c r="Z342" s="161">
        <f t="shared" si="208"/>
        <v>319880</v>
      </c>
      <c r="AA342" s="161">
        <f t="shared" si="209"/>
        <v>317460</v>
      </c>
      <c r="AB342" s="161">
        <f t="shared" si="210"/>
        <v>315040</v>
      </c>
      <c r="AC342" s="163">
        <f t="shared" si="233"/>
        <v>312620</v>
      </c>
      <c r="AD342" s="158">
        <f t="shared" si="228"/>
        <v>3809520</v>
      </c>
      <c r="AE342" s="165">
        <f>IF(J342="","",IF('5.手当・賞与配分・洗い替え方式'!$O$4=1,ROUNDUP((J342+$Q342)*$AH$4,-1),ROUNDUP(J342*$AH$4,-1)))</f>
        <v>586000</v>
      </c>
      <c r="AF342" s="154">
        <f>IF(K342="","",IF('5.手当・賞与配分・洗い替え方式'!$O$4=1,ROUNDUP((K342+$Q342)*$AH$4,-1),ROUNDUP(K342*$AH$4,-1)))</f>
        <v>581600</v>
      </c>
      <c r="AG342" s="154">
        <f>IF(L342="","",IF('5.手当・賞与配分・洗い替え方式'!$O$4=1,ROUNDUP((L342+$Q342)*$AH$4,-1),ROUNDUP(L342*$AH$4,-1)))</f>
        <v>577200</v>
      </c>
      <c r="AH342" s="154">
        <f>IF(M342="","",IF('5.手当・賞与配分・洗い替え方式'!$O$4=1,ROUNDUP((M342+$Q342)*$AH$4,-1),ROUNDUP(M342*$AH$4,-1)))</f>
        <v>572800</v>
      </c>
      <c r="AI342" s="166">
        <f>IF(N342="","",IF('5.手当・賞与配分・洗い替え方式'!$O$4=1,ROUNDUP((N342+$Q342)*$AH$4,-1),ROUNDUP(N342*$AH$4,-1)))</f>
        <v>568400</v>
      </c>
      <c r="AJ342" s="165">
        <f>IF(J342="","",IF('5.手当・賞与配分・洗い替え方式'!$O$4=1,ROUNDUP((J342+$Q342)*$AM$4,-1),ROUNDUP(J342*$AM$4,-1)))</f>
        <v>732500</v>
      </c>
      <c r="AK342" s="154">
        <f>IF(K342="","",IF('5.手当・賞与配分・洗い替え方式'!$O$4=1,ROUNDUP((K342+$Q342)*$AM$4,-1),ROUNDUP(K342*$AM$4,-1)))</f>
        <v>727000</v>
      </c>
      <c r="AL342" s="154">
        <f>IF(L342="","",IF('5.手当・賞与配分・洗い替え方式'!$O$4=1,ROUNDUP((L342+$Q342)*$AM$4,-1),ROUNDUP(L342*$AM$4,-1)))</f>
        <v>721500</v>
      </c>
      <c r="AM342" s="154">
        <f>IF(M342="","",IF('5.手当・賞与配分・洗い替え方式'!$O$4=1,ROUNDUP((M342+$Q342)*$AM$4,-1),ROUNDUP(M342*$AM$4,-1)))</f>
        <v>716000</v>
      </c>
      <c r="AN342" s="166">
        <f>IF(N342="","",IF('5.手当・賞与配分・洗い替え方式'!$O$4=1,ROUNDUP((N342+$Q342)*$AM$4,-1),ROUNDUP(N342*$AM$4,-1)))</f>
        <v>710500</v>
      </c>
      <c r="AO342" s="369">
        <f t="shared" si="229"/>
        <v>5186100</v>
      </c>
      <c r="AP342" s="77">
        <f t="shared" si="230"/>
        <v>5147160</v>
      </c>
      <c r="AQ342" s="77">
        <f t="shared" si="213"/>
        <v>5108220</v>
      </c>
      <c r="AR342" s="77">
        <f t="shared" si="214"/>
        <v>5069280</v>
      </c>
      <c r="AS342" s="164">
        <f t="shared" si="215"/>
        <v>5030340</v>
      </c>
    </row>
    <row r="343" spans="5:45" ht="18" customHeight="1">
      <c r="E343" s="148" t="str">
        <f t="shared" si="216"/>
        <v>C-4</v>
      </c>
      <c r="F343" s="105">
        <f t="shared" si="203"/>
        <v>9</v>
      </c>
      <c r="G343" s="105">
        <f t="shared" si="204"/>
        <v>9</v>
      </c>
      <c r="H343" s="105" t="str">
        <f t="shared" si="205"/>
        <v>C-4-9</v>
      </c>
      <c r="I343" s="149">
        <v>33</v>
      </c>
      <c r="J343" s="157">
        <f t="shared" si="217"/>
        <v>297400</v>
      </c>
      <c r="K343" s="131">
        <f t="shared" si="218"/>
        <v>295200</v>
      </c>
      <c r="L343" s="131">
        <f>IF($E343="","",INDEX('3.サラリースケール'!$R$5:$BH$38,MATCH($E343,'3.サラリースケール'!$R$5:$R$38,0),MATCH($I343,'3.サラリースケール'!$R$5:$BH$5,0)))</f>
        <v>293000</v>
      </c>
      <c r="M343" s="131">
        <f t="shared" si="219"/>
        <v>290800</v>
      </c>
      <c r="N343" s="368">
        <f t="shared" si="220"/>
        <v>288600</v>
      </c>
      <c r="O343" s="157">
        <f t="shared" si="221"/>
        <v>4400</v>
      </c>
      <c r="P343" s="368">
        <f t="shared" si="206"/>
        <v>2200</v>
      </c>
      <c r="Q343" s="158">
        <f>IF($L343="","",VLOOKUP($E343,'6.モデル年俸表の作成'!$C$7:$F$48,4,0))</f>
        <v>0</v>
      </c>
      <c r="R343" s="159">
        <f>IF($E343="","",IF($G343="","",VLOOKUP($E343,'5.手当・賞与配分・洗い替え方式'!$C$7:$L$48,8,0)))</f>
        <v>0.1</v>
      </c>
      <c r="S343" s="160">
        <f t="shared" si="222"/>
        <v>29740</v>
      </c>
      <c r="T343" s="160">
        <f t="shared" si="223"/>
        <v>29520</v>
      </c>
      <c r="U343" s="160">
        <f t="shared" si="232"/>
        <v>29300</v>
      </c>
      <c r="V343" s="160">
        <f t="shared" si="225"/>
        <v>29080</v>
      </c>
      <c r="W343" s="160">
        <f t="shared" si="226"/>
        <v>28860</v>
      </c>
      <c r="X343" s="164">
        <f t="shared" si="207"/>
        <v>13</v>
      </c>
      <c r="Y343" s="162">
        <f t="shared" si="231"/>
        <v>327140</v>
      </c>
      <c r="Z343" s="161">
        <f t="shared" si="208"/>
        <v>324720</v>
      </c>
      <c r="AA343" s="161">
        <f t="shared" si="209"/>
        <v>322300</v>
      </c>
      <c r="AB343" s="161">
        <f t="shared" si="210"/>
        <v>319880</v>
      </c>
      <c r="AC343" s="163">
        <f t="shared" si="233"/>
        <v>317460</v>
      </c>
      <c r="AD343" s="158">
        <f t="shared" si="228"/>
        <v>3867600</v>
      </c>
      <c r="AE343" s="165">
        <f>IF(J343="","",IF('5.手当・賞与配分・洗い替え方式'!$O$4=1,ROUNDUP((J343+$Q343)*$AH$4,-1),ROUNDUP(J343*$AH$4,-1)))</f>
        <v>594800</v>
      </c>
      <c r="AF343" s="154">
        <f>IF(K343="","",IF('5.手当・賞与配分・洗い替え方式'!$O$4=1,ROUNDUP((K343+$Q343)*$AH$4,-1),ROUNDUP(K343*$AH$4,-1)))</f>
        <v>590400</v>
      </c>
      <c r="AG343" s="154">
        <f>IF(L343="","",IF('5.手当・賞与配分・洗い替え方式'!$O$4=1,ROUNDUP((L343+$Q343)*$AH$4,-1),ROUNDUP(L343*$AH$4,-1)))</f>
        <v>586000</v>
      </c>
      <c r="AH343" s="154">
        <f>IF(M343="","",IF('5.手当・賞与配分・洗い替え方式'!$O$4=1,ROUNDUP((M343+$Q343)*$AH$4,-1),ROUNDUP(M343*$AH$4,-1)))</f>
        <v>581600</v>
      </c>
      <c r="AI343" s="166">
        <f>IF(N343="","",IF('5.手当・賞与配分・洗い替え方式'!$O$4=1,ROUNDUP((N343+$Q343)*$AH$4,-1),ROUNDUP(N343*$AH$4,-1)))</f>
        <v>577200</v>
      </c>
      <c r="AJ343" s="165">
        <f>IF(J343="","",IF('5.手当・賞与配分・洗い替え方式'!$O$4=1,ROUNDUP((J343+$Q343)*$AM$4,-1),ROUNDUP(J343*$AM$4,-1)))</f>
        <v>743500</v>
      </c>
      <c r="AK343" s="154">
        <f>IF(K343="","",IF('5.手当・賞与配分・洗い替え方式'!$O$4=1,ROUNDUP((K343+$Q343)*$AM$4,-1),ROUNDUP(K343*$AM$4,-1)))</f>
        <v>738000</v>
      </c>
      <c r="AL343" s="154">
        <f>IF(L343="","",IF('5.手当・賞与配分・洗い替え方式'!$O$4=1,ROUNDUP((L343+$Q343)*$AM$4,-1),ROUNDUP(L343*$AM$4,-1)))</f>
        <v>732500</v>
      </c>
      <c r="AM343" s="154">
        <f>IF(M343="","",IF('5.手当・賞与配分・洗い替え方式'!$O$4=1,ROUNDUP((M343+$Q343)*$AM$4,-1),ROUNDUP(M343*$AM$4,-1)))</f>
        <v>727000</v>
      </c>
      <c r="AN343" s="166">
        <f>IF(N343="","",IF('5.手当・賞与配分・洗い替え方式'!$O$4=1,ROUNDUP((N343+$Q343)*$AM$4,-1),ROUNDUP(N343*$AM$4,-1)))</f>
        <v>721500</v>
      </c>
      <c r="AO343" s="369">
        <f t="shared" si="229"/>
        <v>5263980</v>
      </c>
      <c r="AP343" s="77">
        <f t="shared" si="230"/>
        <v>5225040</v>
      </c>
      <c r="AQ343" s="77">
        <f t="shared" si="213"/>
        <v>5186100</v>
      </c>
      <c r="AR343" s="77">
        <f t="shared" si="214"/>
        <v>5147160</v>
      </c>
      <c r="AS343" s="164">
        <f t="shared" si="215"/>
        <v>5108220</v>
      </c>
    </row>
    <row r="344" spans="5:45" ht="18" customHeight="1">
      <c r="E344" s="148" t="str">
        <f t="shared" si="216"/>
        <v>C-4</v>
      </c>
      <c r="F344" s="105">
        <f t="shared" si="203"/>
        <v>10</v>
      </c>
      <c r="G344" s="105">
        <f t="shared" si="204"/>
        <v>10</v>
      </c>
      <c r="H344" s="105" t="str">
        <f t="shared" si="205"/>
        <v>C-4-10</v>
      </c>
      <c r="I344" s="149">
        <v>34</v>
      </c>
      <c r="J344" s="157">
        <f t="shared" si="217"/>
        <v>301800</v>
      </c>
      <c r="K344" s="131">
        <f t="shared" si="218"/>
        <v>299600</v>
      </c>
      <c r="L344" s="131">
        <f>IF($E344="","",INDEX('3.サラリースケール'!$R$5:$BH$38,MATCH($E344,'3.サラリースケール'!$R$5:$R$38,0),MATCH($I344,'3.サラリースケール'!$R$5:$BH$5,0)))</f>
        <v>297400</v>
      </c>
      <c r="M344" s="131">
        <f t="shared" si="219"/>
        <v>295200</v>
      </c>
      <c r="N344" s="368">
        <f t="shared" si="220"/>
        <v>293000</v>
      </c>
      <c r="O344" s="157">
        <f t="shared" si="221"/>
        <v>4400</v>
      </c>
      <c r="P344" s="368">
        <f t="shared" si="206"/>
        <v>2200</v>
      </c>
      <c r="Q344" s="158">
        <f>IF($L344="","",VLOOKUP($E344,'6.モデル年俸表の作成'!$C$7:$F$48,4,0))</f>
        <v>0</v>
      </c>
      <c r="R344" s="159">
        <f>IF($E344="","",IF($G344="","",VLOOKUP($E344,'5.手当・賞与配分・洗い替え方式'!$C$7:$L$48,8,0)))</f>
        <v>0.1</v>
      </c>
      <c r="S344" s="160">
        <f t="shared" si="222"/>
        <v>30180</v>
      </c>
      <c r="T344" s="160">
        <f t="shared" si="223"/>
        <v>29960</v>
      </c>
      <c r="U344" s="160">
        <f t="shared" si="232"/>
        <v>29740</v>
      </c>
      <c r="V344" s="160">
        <f t="shared" si="225"/>
        <v>29520</v>
      </c>
      <c r="W344" s="160">
        <f t="shared" si="226"/>
        <v>29300</v>
      </c>
      <c r="X344" s="164">
        <f t="shared" si="207"/>
        <v>13</v>
      </c>
      <c r="Y344" s="162">
        <f t="shared" si="231"/>
        <v>331980</v>
      </c>
      <c r="Z344" s="161">
        <f t="shared" si="208"/>
        <v>329560</v>
      </c>
      <c r="AA344" s="161">
        <f t="shared" si="209"/>
        <v>327140</v>
      </c>
      <c r="AB344" s="161">
        <f t="shared" si="210"/>
        <v>324720</v>
      </c>
      <c r="AC344" s="163">
        <f t="shared" si="233"/>
        <v>322300</v>
      </c>
      <c r="AD344" s="158">
        <f t="shared" si="228"/>
        <v>3925680</v>
      </c>
      <c r="AE344" s="165">
        <f>IF(J344="","",IF('5.手当・賞与配分・洗い替え方式'!$O$4=1,ROUNDUP((J344+$Q344)*$AH$4,-1),ROUNDUP(J344*$AH$4,-1)))</f>
        <v>603600</v>
      </c>
      <c r="AF344" s="154">
        <f>IF(K344="","",IF('5.手当・賞与配分・洗い替え方式'!$O$4=1,ROUNDUP((K344+$Q344)*$AH$4,-1),ROUNDUP(K344*$AH$4,-1)))</f>
        <v>599200</v>
      </c>
      <c r="AG344" s="154">
        <f>IF(L344="","",IF('5.手当・賞与配分・洗い替え方式'!$O$4=1,ROUNDUP((L344+$Q344)*$AH$4,-1),ROUNDUP(L344*$AH$4,-1)))</f>
        <v>594800</v>
      </c>
      <c r="AH344" s="154">
        <f>IF(M344="","",IF('5.手当・賞与配分・洗い替え方式'!$O$4=1,ROUNDUP((M344+$Q344)*$AH$4,-1),ROUNDUP(M344*$AH$4,-1)))</f>
        <v>590400</v>
      </c>
      <c r="AI344" s="166">
        <f>IF(N344="","",IF('5.手当・賞与配分・洗い替え方式'!$O$4=1,ROUNDUP((N344+$Q344)*$AH$4,-1),ROUNDUP(N344*$AH$4,-1)))</f>
        <v>586000</v>
      </c>
      <c r="AJ344" s="165">
        <f>IF(J344="","",IF('5.手当・賞与配分・洗い替え方式'!$O$4=1,ROUNDUP((J344+$Q344)*$AM$4,-1),ROUNDUP(J344*$AM$4,-1)))</f>
        <v>754500</v>
      </c>
      <c r="AK344" s="154">
        <f>IF(K344="","",IF('5.手当・賞与配分・洗い替え方式'!$O$4=1,ROUNDUP((K344+$Q344)*$AM$4,-1),ROUNDUP(K344*$AM$4,-1)))</f>
        <v>749000</v>
      </c>
      <c r="AL344" s="154">
        <f>IF(L344="","",IF('5.手当・賞与配分・洗い替え方式'!$O$4=1,ROUNDUP((L344+$Q344)*$AM$4,-1),ROUNDUP(L344*$AM$4,-1)))</f>
        <v>743500</v>
      </c>
      <c r="AM344" s="154">
        <f>IF(M344="","",IF('5.手当・賞与配分・洗い替え方式'!$O$4=1,ROUNDUP((M344+$Q344)*$AM$4,-1),ROUNDUP(M344*$AM$4,-1)))</f>
        <v>738000</v>
      </c>
      <c r="AN344" s="166">
        <f>IF(N344="","",IF('5.手当・賞与配分・洗い替え方式'!$O$4=1,ROUNDUP((N344+$Q344)*$AM$4,-1),ROUNDUP(N344*$AM$4,-1)))</f>
        <v>732500</v>
      </c>
      <c r="AO344" s="369">
        <f t="shared" si="229"/>
        <v>5341860</v>
      </c>
      <c r="AP344" s="77">
        <f t="shared" si="230"/>
        <v>5302920</v>
      </c>
      <c r="AQ344" s="77">
        <f t="shared" si="213"/>
        <v>5263980</v>
      </c>
      <c r="AR344" s="77">
        <f t="shared" si="214"/>
        <v>5225040</v>
      </c>
      <c r="AS344" s="164">
        <f t="shared" si="215"/>
        <v>5186100</v>
      </c>
    </row>
    <row r="345" spans="5:45" ht="18" customHeight="1">
      <c r="E345" s="148" t="str">
        <f t="shared" si="216"/>
        <v>C-4</v>
      </c>
      <c r="F345" s="105">
        <f t="shared" si="203"/>
        <v>11</v>
      </c>
      <c r="G345" s="105">
        <f t="shared" si="204"/>
        <v>11</v>
      </c>
      <c r="H345" s="105" t="str">
        <f t="shared" si="205"/>
        <v>C-4-11</v>
      </c>
      <c r="I345" s="149">
        <v>35</v>
      </c>
      <c r="J345" s="157">
        <f t="shared" si="217"/>
        <v>306200</v>
      </c>
      <c r="K345" s="131">
        <f t="shared" si="218"/>
        <v>304000</v>
      </c>
      <c r="L345" s="131">
        <f>IF($E345="","",INDEX('3.サラリースケール'!$R$5:$BH$38,MATCH($E345,'3.サラリースケール'!$R$5:$R$38,0),MATCH($I345,'3.サラリースケール'!$R$5:$BH$5,0)))</f>
        <v>301800</v>
      </c>
      <c r="M345" s="131">
        <f t="shared" si="219"/>
        <v>299600</v>
      </c>
      <c r="N345" s="368">
        <f t="shared" si="220"/>
        <v>297400</v>
      </c>
      <c r="O345" s="157">
        <f t="shared" si="221"/>
        <v>4400</v>
      </c>
      <c r="P345" s="368">
        <f t="shared" si="206"/>
        <v>2200</v>
      </c>
      <c r="Q345" s="158">
        <f>IF($L345="","",VLOOKUP($E345,'6.モデル年俸表の作成'!$C$7:$F$48,4,0))</f>
        <v>0</v>
      </c>
      <c r="R345" s="159">
        <f>IF($E345="","",IF($G345="","",VLOOKUP($E345,'5.手当・賞与配分・洗い替え方式'!$C$7:$L$48,8,0)))</f>
        <v>0.1</v>
      </c>
      <c r="S345" s="160">
        <f t="shared" si="222"/>
        <v>30620</v>
      </c>
      <c r="T345" s="160">
        <f t="shared" si="223"/>
        <v>30400</v>
      </c>
      <c r="U345" s="160">
        <f t="shared" si="232"/>
        <v>30180</v>
      </c>
      <c r="V345" s="160">
        <f t="shared" si="225"/>
        <v>29960</v>
      </c>
      <c r="W345" s="160">
        <f t="shared" si="226"/>
        <v>29740</v>
      </c>
      <c r="X345" s="164">
        <f t="shared" si="207"/>
        <v>13</v>
      </c>
      <c r="Y345" s="162">
        <f t="shared" si="231"/>
        <v>336820</v>
      </c>
      <c r="Z345" s="161">
        <f t="shared" si="208"/>
        <v>334400</v>
      </c>
      <c r="AA345" s="161">
        <f t="shared" si="209"/>
        <v>331980</v>
      </c>
      <c r="AB345" s="161">
        <f t="shared" si="210"/>
        <v>329560</v>
      </c>
      <c r="AC345" s="163">
        <f t="shared" si="233"/>
        <v>327140</v>
      </c>
      <c r="AD345" s="158">
        <f t="shared" si="228"/>
        <v>3983760</v>
      </c>
      <c r="AE345" s="165">
        <f>IF(J345="","",IF('5.手当・賞与配分・洗い替え方式'!$O$4=1,ROUNDUP((J345+$Q345)*$AH$4,-1),ROUNDUP(J345*$AH$4,-1)))</f>
        <v>612400</v>
      </c>
      <c r="AF345" s="154">
        <f>IF(K345="","",IF('5.手当・賞与配分・洗い替え方式'!$O$4=1,ROUNDUP((K345+$Q345)*$AH$4,-1),ROUNDUP(K345*$AH$4,-1)))</f>
        <v>608000</v>
      </c>
      <c r="AG345" s="154">
        <f>IF(L345="","",IF('5.手当・賞与配分・洗い替え方式'!$O$4=1,ROUNDUP((L345+$Q345)*$AH$4,-1),ROUNDUP(L345*$AH$4,-1)))</f>
        <v>603600</v>
      </c>
      <c r="AH345" s="154">
        <f>IF(M345="","",IF('5.手当・賞与配分・洗い替え方式'!$O$4=1,ROUNDUP((M345+$Q345)*$AH$4,-1),ROUNDUP(M345*$AH$4,-1)))</f>
        <v>599200</v>
      </c>
      <c r="AI345" s="166">
        <f>IF(N345="","",IF('5.手当・賞与配分・洗い替え方式'!$O$4=1,ROUNDUP((N345+$Q345)*$AH$4,-1),ROUNDUP(N345*$AH$4,-1)))</f>
        <v>594800</v>
      </c>
      <c r="AJ345" s="165">
        <f>IF(J345="","",IF('5.手当・賞与配分・洗い替え方式'!$O$4=1,ROUNDUP((J345+$Q345)*$AM$4,-1),ROUNDUP(J345*$AM$4,-1)))</f>
        <v>765500</v>
      </c>
      <c r="AK345" s="154">
        <f>IF(K345="","",IF('5.手当・賞与配分・洗い替え方式'!$O$4=1,ROUNDUP((K345+$Q345)*$AM$4,-1),ROUNDUP(K345*$AM$4,-1)))</f>
        <v>760000</v>
      </c>
      <c r="AL345" s="154">
        <f>IF(L345="","",IF('5.手当・賞与配分・洗い替え方式'!$O$4=1,ROUNDUP((L345+$Q345)*$AM$4,-1),ROUNDUP(L345*$AM$4,-1)))</f>
        <v>754500</v>
      </c>
      <c r="AM345" s="154">
        <f>IF(M345="","",IF('5.手当・賞与配分・洗い替え方式'!$O$4=1,ROUNDUP((M345+$Q345)*$AM$4,-1),ROUNDUP(M345*$AM$4,-1)))</f>
        <v>749000</v>
      </c>
      <c r="AN345" s="166">
        <f>IF(N345="","",IF('5.手当・賞与配分・洗い替え方式'!$O$4=1,ROUNDUP((N345+$Q345)*$AM$4,-1),ROUNDUP(N345*$AM$4,-1)))</f>
        <v>743500</v>
      </c>
      <c r="AO345" s="369">
        <f t="shared" si="229"/>
        <v>5419740</v>
      </c>
      <c r="AP345" s="77">
        <f t="shared" si="230"/>
        <v>5380800</v>
      </c>
      <c r="AQ345" s="77">
        <f t="shared" si="213"/>
        <v>5341860</v>
      </c>
      <c r="AR345" s="77">
        <f t="shared" si="214"/>
        <v>5302920</v>
      </c>
      <c r="AS345" s="164">
        <f t="shared" si="215"/>
        <v>5263980</v>
      </c>
    </row>
    <row r="346" spans="5:45" ht="18" customHeight="1">
      <c r="E346" s="148" t="str">
        <f t="shared" si="216"/>
        <v>C-4</v>
      </c>
      <c r="F346" s="105">
        <f t="shared" si="203"/>
        <v>12</v>
      </c>
      <c r="G346" s="105">
        <f t="shared" si="204"/>
        <v>12</v>
      </c>
      <c r="H346" s="105" t="str">
        <f t="shared" si="205"/>
        <v>C-4-12</v>
      </c>
      <c r="I346" s="149">
        <v>36</v>
      </c>
      <c r="J346" s="157">
        <f t="shared" si="217"/>
        <v>310600</v>
      </c>
      <c r="K346" s="131">
        <f t="shared" si="218"/>
        <v>308400</v>
      </c>
      <c r="L346" s="131">
        <f>IF($E346="","",INDEX('3.サラリースケール'!$R$5:$BH$38,MATCH($E346,'3.サラリースケール'!$R$5:$R$38,0),MATCH($I346,'3.サラリースケール'!$R$5:$BH$5,0)))</f>
        <v>306200</v>
      </c>
      <c r="M346" s="131">
        <f t="shared" si="219"/>
        <v>304000</v>
      </c>
      <c r="N346" s="368">
        <f t="shared" si="220"/>
        <v>301800</v>
      </c>
      <c r="O346" s="157">
        <f t="shared" si="221"/>
        <v>4400</v>
      </c>
      <c r="P346" s="368">
        <f t="shared" si="206"/>
        <v>2200</v>
      </c>
      <c r="Q346" s="158">
        <f>IF($L346="","",VLOOKUP($E346,'6.モデル年俸表の作成'!$C$7:$F$48,4,0))</f>
        <v>0</v>
      </c>
      <c r="R346" s="159">
        <f>IF($E346="","",IF($G346="","",VLOOKUP($E346,'5.手当・賞与配分・洗い替え方式'!$C$7:$L$48,8,0)))</f>
        <v>0.1</v>
      </c>
      <c r="S346" s="160">
        <f t="shared" si="222"/>
        <v>31060</v>
      </c>
      <c r="T346" s="160">
        <f t="shared" si="223"/>
        <v>30840</v>
      </c>
      <c r="U346" s="160">
        <f t="shared" si="232"/>
        <v>30620</v>
      </c>
      <c r="V346" s="160">
        <f t="shared" si="225"/>
        <v>30400</v>
      </c>
      <c r="W346" s="160">
        <f t="shared" si="226"/>
        <v>30180</v>
      </c>
      <c r="X346" s="164">
        <f t="shared" si="207"/>
        <v>13</v>
      </c>
      <c r="Y346" s="162">
        <f t="shared" si="231"/>
        <v>341660</v>
      </c>
      <c r="Z346" s="161">
        <f t="shared" si="208"/>
        <v>339240</v>
      </c>
      <c r="AA346" s="161">
        <f t="shared" si="209"/>
        <v>336820</v>
      </c>
      <c r="AB346" s="161">
        <f t="shared" si="210"/>
        <v>334400</v>
      </c>
      <c r="AC346" s="163">
        <f t="shared" si="233"/>
        <v>331980</v>
      </c>
      <c r="AD346" s="158">
        <f t="shared" si="228"/>
        <v>4041840</v>
      </c>
      <c r="AE346" s="165">
        <f>IF(J346="","",IF('5.手当・賞与配分・洗い替え方式'!$O$4=1,ROUNDUP((J346+$Q346)*$AH$4,-1),ROUNDUP(J346*$AH$4,-1)))</f>
        <v>621200</v>
      </c>
      <c r="AF346" s="154">
        <f>IF(K346="","",IF('5.手当・賞与配分・洗い替え方式'!$O$4=1,ROUNDUP((K346+$Q346)*$AH$4,-1),ROUNDUP(K346*$AH$4,-1)))</f>
        <v>616800</v>
      </c>
      <c r="AG346" s="154">
        <f>IF(L346="","",IF('5.手当・賞与配分・洗い替え方式'!$O$4=1,ROUNDUP((L346+$Q346)*$AH$4,-1),ROUNDUP(L346*$AH$4,-1)))</f>
        <v>612400</v>
      </c>
      <c r="AH346" s="154">
        <f>IF(M346="","",IF('5.手当・賞与配分・洗い替え方式'!$O$4=1,ROUNDUP((M346+$Q346)*$AH$4,-1),ROUNDUP(M346*$AH$4,-1)))</f>
        <v>608000</v>
      </c>
      <c r="AI346" s="166">
        <f>IF(N346="","",IF('5.手当・賞与配分・洗い替え方式'!$O$4=1,ROUNDUP((N346+$Q346)*$AH$4,-1),ROUNDUP(N346*$AH$4,-1)))</f>
        <v>603600</v>
      </c>
      <c r="AJ346" s="165">
        <f>IF(J346="","",IF('5.手当・賞与配分・洗い替え方式'!$O$4=1,ROUNDUP((J346+$Q346)*$AM$4,-1),ROUNDUP(J346*$AM$4,-1)))</f>
        <v>776500</v>
      </c>
      <c r="AK346" s="154">
        <f>IF(K346="","",IF('5.手当・賞与配分・洗い替え方式'!$O$4=1,ROUNDUP((K346+$Q346)*$AM$4,-1),ROUNDUP(K346*$AM$4,-1)))</f>
        <v>771000</v>
      </c>
      <c r="AL346" s="154">
        <f>IF(L346="","",IF('5.手当・賞与配分・洗い替え方式'!$O$4=1,ROUNDUP((L346+$Q346)*$AM$4,-1),ROUNDUP(L346*$AM$4,-1)))</f>
        <v>765500</v>
      </c>
      <c r="AM346" s="154">
        <f>IF(M346="","",IF('5.手当・賞与配分・洗い替え方式'!$O$4=1,ROUNDUP((M346+$Q346)*$AM$4,-1),ROUNDUP(M346*$AM$4,-1)))</f>
        <v>760000</v>
      </c>
      <c r="AN346" s="166">
        <f>IF(N346="","",IF('5.手当・賞与配分・洗い替え方式'!$O$4=1,ROUNDUP((N346+$Q346)*$AM$4,-1),ROUNDUP(N346*$AM$4,-1)))</f>
        <v>754500</v>
      </c>
      <c r="AO346" s="369">
        <f t="shared" si="229"/>
        <v>5497620</v>
      </c>
      <c r="AP346" s="77">
        <f t="shared" si="230"/>
        <v>5458680</v>
      </c>
      <c r="AQ346" s="77">
        <f t="shared" si="213"/>
        <v>5419740</v>
      </c>
      <c r="AR346" s="77">
        <f t="shared" si="214"/>
        <v>5380800</v>
      </c>
      <c r="AS346" s="164">
        <f t="shared" si="215"/>
        <v>5341860</v>
      </c>
    </row>
    <row r="347" spans="5:45" ht="18" customHeight="1">
      <c r="E347" s="148" t="str">
        <f t="shared" si="216"/>
        <v>C-4</v>
      </c>
      <c r="F347" s="105">
        <f t="shared" si="203"/>
        <v>13</v>
      </c>
      <c r="G347" s="105">
        <f t="shared" si="204"/>
        <v>13</v>
      </c>
      <c r="H347" s="105" t="str">
        <f t="shared" si="205"/>
        <v>C-4-13</v>
      </c>
      <c r="I347" s="149">
        <v>37</v>
      </c>
      <c r="J347" s="157">
        <f t="shared" si="217"/>
        <v>315000</v>
      </c>
      <c r="K347" s="131">
        <f t="shared" si="218"/>
        <v>312800</v>
      </c>
      <c r="L347" s="131">
        <f>IF($E347="","",INDEX('3.サラリースケール'!$R$5:$BH$38,MATCH($E347,'3.サラリースケール'!$R$5:$R$38,0),MATCH($I347,'3.サラリースケール'!$R$5:$BH$5,0)))</f>
        <v>310600</v>
      </c>
      <c r="M347" s="131">
        <f t="shared" si="219"/>
        <v>308400</v>
      </c>
      <c r="N347" s="368">
        <f t="shared" si="220"/>
        <v>306200</v>
      </c>
      <c r="O347" s="157">
        <f t="shared" si="221"/>
        <v>4400</v>
      </c>
      <c r="P347" s="368">
        <f t="shared" si="206"/>
        <v>2200</v>
      </c>
      <c r="Q347" s="158">
        <f>IF($L347="","",VLOOKUP($E347,'6.モデル年俸表の作成'!$C$7:$F$48,4,0))</f>
        <v>0</v>
      </c>
      <c r="R347" s="159">
        <f>IF($E347="","",IF($G347="","",VLOOKUP($E347,'5.手当・賞与配分・洗い替え方式'!$C$7:$L$48,8,0)))</f>
        <v>0.1</v>
      </c>
      <c r="S347" s="160">
        <f t="shared" si="222"/>
        <v>31500</v>
      </c>
      <c r="T347" s="160">
        <f t="shared" si="223"/>
        <v>31280</v>
      </c>
      <c r="U347" s="160">
        <f t="shared" si="232"/>
        <v>31060</v>
      </c>
      <c r="V347" s="160">
        <f t="shared" si="225"/>
        <v>30840</v>
      </c>
      <c r="W347" s="160">
        <f t="shared" si="226"/>
        <v>30620</v>
      </c>
      <c r="X347" s="164">
        <f t="shared" si="207"/>
        <v>13</v>
      </c>
      <c r="Y347" s="162">
        <f t="shared" si="231"/>
        <v>346500</v>
      </c>
      <c r="Z347" s="161">
        <f t="shared" si="208"/>
        <v>344080</v>
      </c>
      <c r="AA347" s="161">
        <f t="shared" si="209"/>
        <v>341660</v>
      </c>
      <c r="AB347" s="161">
        <f t="shared" si="210"/>
        <v>339240</v>
      </c>
      <c r="AC347" s="163">
        <f t="shared" si="233"/>
        <v>336820</v>
      </c>
      <c r="AD347" s="158">
        <f t="shared" si="228"/>
        <v>4099920</v>
      </c>
      <c r="AE347" s="165">
        <f>IF(J347="","",IF('5.手当・賞与配分・洗い替え方式'!$O$4=1,ROUNDUP((J347+$Q347)*$AH$4,-1),ROUNDUP(J347*$AH$4,-1)))</f>
        <v>630000</v>
      </c>
      <c r="AF347" s="154">
        <f>IF(K347="","",IF('5.手当・賞与配分・洗い替え方式'!$O$4=1,ROUNDUP((K347+$Q347)*$AH$4,-1),ROUNDUP(K347*$AH$4,-1)))</f>
        <v>625600</v>
      </c>
      <c r="AG347" s="154">
        <f>IF(L347="","",IF('5.手当・賞与配分・洗い替え方式'!$O$4=1,ROUNDUP((L347+$Q347)*$AH$4,-1),ROUNDUP(L347*$AH$4,-1)))</f>
        <v>621200</v>
      </c>
      <c r="AH347" s="154">
        <f>IF(M347="","",IF('5.手当・賞与配分・洗い替え方式'!$O$4=1,ROUNDUP((M347+$Q347)*$AH$4,-1),ROUNDUP(M347*$AH$4,-1)))</f>
        <v>616800</v>
      </c>
      <c r="AI347" s="166">
        <f>IF(N347="","",IF('5.手当・賞与配分・洗い替え方式'!$O$4=1,ROUNDUP((N347+$Q347)*$AH$4,-1),ROUNDUP(N347*$AH$4,-1)))</f>
        <v>612400</v>
      </c>
      <c r="AJ347" s="165">
        <f>IF(J347="","",IF('5.手当・賞与配分・洗い替え方式'!$O$4=1,ROUNDUP((J347+$Q347)*$AM$4,-1),ROUNDUP(J347*$AM$4,-1)))</f>
        <v>787500</v>
      </c>
      <c r="AK347" s="154">
        <f>IF(K347="","",IF('5.手当・賞与配分・洗い替え方式'!$O$4=1,ROUNDUP((K347+$Q347)*$AM$4,-1),ROUNDUP(K347*$AM$4,-1)))</f>
        <v>782000</v>
      </c>
      <c r="AL347" s="154">
        <f>IF(L347="","",IF('5.手当・賞与配分・洗い替え方式'!$O$4=1,ROUNDUP((L347+$Q347)*$AM$4,-1),ROUNDUP(L347*$AM$4,-1)))</f>
        <v>776500</v>
      </c>
      <c r="AM347" s="154">
        <f>IF(M347="","",IF('5.手当・賞与配分・洗い替え方式'!$O$4=1,ROUNDUP((M347+$Q347)*$AM$4,-1),ROUNDUP(M347*$AM$4,-1)))</f>
        <v>771000</v>
      </c>
      <c r="AN347" s="166">
        <f>IF(N347="","",IF('5.手当・賞与配分・洗い替え方式'!$O$4=1,ROUNDUP((N347+$Q347)*$AM$4,-1),ROUNDUP(N347*$AM$4,-1)))</f>
        <v>765500</v>
      </c>
      <c r="AO347" s="369">
        <f t="shared" si="229"/>
        <v>5575500</v>
      </c>
      <c r="AP347" s="77">
        <f t="shared" si="230"/>
        <v>5536560</v>
      </c>
      <c r="AQ347" s="77">
        <f t="shared" si="213"/>
        <v>5497620</v>
      </c>
      <c r="AR347" s="77">
        <f t="shared" si="214"/>
        <v>5458680</v>
      </c>
      <c r="AS347" s="164">
        <f t="shared" si="215"/>
        <v>5419740</v>
      </c>
    </row>
    <row r="348" spans="5:45" ht="18" customHeight="1">
      <c r="E348" s="148" t="str">
        <f t="shared" si="216"/>
        <v>C-4</v>
      </c>
      <c r="F348" s="105">
        <f t="shared" si="203"/>
        <v>14</v>
      </c>
      <c r="G348" s="105">
        <f t="shared" si="204"/>
        <v>14</v>
      </c>
      <c r="H348" s="105" t="str">
        <f t="shared" si="205"/>
        <v>C-4-14</v>
      </c>
      <c r="I348" s="149">
        <v>38</v>
      </c>
      <c r="J348" s="157">
        <f t="shared" si="217"/>
        <v>319400</v>
      </c>
      <c r="K348" s="131">
        <f t="shared" si="218"/>
        <v>317200</v>
      </c>
      <c r="L348" s="131">
        <f>IF($E348="","",INDEX('3.サラリースケール'!$R$5:$BH$38,MATCH($E348,'3.サラリースケール'!$R$5:$R$38,0),MATCH($I348,'3.サラリースケール'!$R$5:$BH$5,0)))</f>
        <v>315000</v>
      </c>
      <c r="M348" s="131">
        <f t="shared" si="219"/>
        <v>312800</v>
      </c>
      <c r="N348" s="368">
        <f t="shared" si="220"/>
        <v>310600</v>
      </c>
      <c r="O348" s="157">
        <f t="shared" si="221"/>
        <v>4400</v>
      </c>
      <c r="P348" s="368">
        <f t="shared" si="206"/>
        <v>2200</v>
      </c>
      <c r="Q348" s="158">
        <f>IF($L348="","",VLOOKUP($E348,'6.モデル年俸表の作成'!$C$7:$F$48,4,0))</f>
        <v>0</v>
      </c>
      <c r="R348" s="159">
        <f>IF($E348="","",IF($G348="","",VLOOKUP($E348,'5.手当・賞与配分・洗い替え方式'!$C$7:$L$48,8,0)))</f>
        <v>0.1</v>
      </c>
      <c r="S348" s="160">
        <f t="shared" si="222"/>
        <v>31940</v>
      </c>
      <c r="T348" s="160">
        <f t="shared" si="223"/>
        <v>31720</v>
      </c>
      <c r="U348" s="160">
        <f t="shared" si="232"/>
        <v>31500</v>
      </c>
      <c r="V348" s="160">
        <f t="shared" si="225"/>
        <v>31280</v>
      </c>
      <c r="W348" s="160">
        <f t="shared" si="226"/>
        <v>31060</v>
      </c>
      <c r="X348" s="164">
        <f t="shared" si="207"/>
        <v>13</v>
      </c>
      <c r="Y348" s="162">
        <f t="shared" si="231"/>
        <v>351340</v>
      </c>
      <c r="Z348" s="161">
        <f t="shared" si="208"/>
        <v>348920</v>
      </c>
      <c r="AA348" s="161">
        <f t="shared" si="209"/>
        <v>346500</v>
      </c>
      <c r="AB348" s="161">
        <f t="shared" si="210"/>
        <v>344080</v>
      </c>
      <c r="AC348" s="163">
        <f t="shared" si="233"/>
        <v>341660</v>
      </c>
      <c r="AD348" s="158">
        <f t="shared" si="228"/>
        <v>4158000</v>
      </c>
      <c r="AE348" s="165">
        <f>IF(J348="","",IF('5.手当・賞与配分・洗い替え方式'!$O$4=1,ROUNDUP((J348+$Q348)*$AH$4,-1),ROUNDUP(J348*$AH$4,-1)))</f>
        <v>638800</v>
      </c>
      <c r="AF348" s="154">
        <f>IF(K348="","",IF('5.手当・賞与配分・洗い替え方式'!$O$4=1,ROUNDUP((K348+$Q348)*$AH$4,-1),ROUNDUP(K348*$AH$4,-1)))</f>
        <v>634400</v>
      </c>
      <c r="AG348" s="154">
        <f>IF(L348="","",IF('5.手当・賞与配分・洗い替え方式'!$O$4=1,ROUNDUP((L348+$Q348)*$AH$4,-1),ROUNDUP(L348*$AH$4,-1)))</f>
        <v>630000</v>
      </c>
      <c r="AH348" s="154">
        <f>IF(M348="","",IF('5.手当・賞与配分・洗い替え方式'!$O$4=1,ROUNDUP((M348+$Q348)*$AH$4,-1),ROUNDUP(M348*$AH$4,-1)))</f>
        <v>625600</v>
      </c>
      <c r="AI348" s="166">
        <f>IF(N348="","",IF('5.手当・賞与配分・洗い替え方式'!$O$4=1,ROUNDUP((N348+$Q348)*$AH$4,-1),ROUNDUP(N348*$AH$4,-1)))</f>
        <v>621200</v>
      </c>
      <c r="AJ348" s="165">
        <f>IF(J348="","",IF('5.手当・賞与配分・洗い替え方式'!$O$4=1,ROUNDUP((J348+$Q348)*$AM$4,-1),ROUNDUP(J348*$AM$4,-1)))</f>
        <v>798500</v>
      </c>
      <c r="AK348" s="154">
        <f>IF(K348="","",IF('5.手当・賞与配分・洗い替え方式'!$O$4=1,ROUNDUP((K348+$Q348)*$AM$4,-1),ROUNDUP(K348*$AM$4,-1)))</f>
        <v>793000</v>
      </c>
      <c r="AL348" s="154">
        <f>IF(L348="","",IF('5.手当・賞与配分・洗い替え方式'!$O$4=1,ROUNDUP((L348+$Q348)*$AM$4,-1),ROUNDUP(L348*$AM$4,-1)))</f>
        <v>787500</v>
      </c>
      <c r="AM348" s="154">
        <f>IF(M348="","",IF('5.手当・賞与配分・洗い替え方式'!$O$4=1,ROUNDUP((M348+$Q348)*$AM$4,-1),ROUNDUP(M348*$AM$4,-1)))</f>
        <v>782000</v>
      </c>
      <c r="AN348" s="166">
        <f>IF(N348="","",IF('5.手当・賞与配分・洗い替え方式'!$O$4=1,ROUNDUP((N348+$Q348)*$AM$4,-1),ROUNDUP(N348*$AM$4,-1)))</f>
        <v>776500</v>
      </c>
      <c r="AO348" s="369">
        <f t="shared" si="229"/>
        <v>5653380</v>
      </c>
      <c r="AP348" s="77">
        <f t="shared" si="230"/>
        <v>5614440</v>
      </c>
      <c r="AQ348" s="77">
        <f t="shared" si="213"/>
        <v>5575500</v>
      </c>
      <c r="AR348" s="77">
        <f t="shared" si="214"/>
        <v>5536560</v>
      </c>
      <c r="AS348" s="164">
        <f t="shared" si="215"/>
        <v>5497620</v>
      </c>
    </row>
    <row r="349" spans="5:45" ht="18" customHeight="1">
      <c r="E349" s="148" t="str">
        <f t="shared" si="216"/>
        <v>C-4</v>
      </c>
      <c r="F349" s="105">
        <f t="shared" si="203"/>
        <v>15</v>
      </c>
      <c r="G349" s="105">
        <f t="shared" si="204"/>
        <v>15</v>
      </c>
      <c r="H349" s="105" t="str">
        <f t="shared" si="205"/>
        <v>C-4-15</v>
      </c>
      <c r="I349" s="149">
        <v>39</v>
      </c>
      <c r="J349" s="157">
        <f t="shared" si="217"/>
        <v>323800</v>
      </c>
      <c r="K349" s="131">
        <f t="shared" si="218"/>
        <v>321600</v>
      </c>
      <c r="L349" s="131">
        <f>IF($E349="","",INDEX('3.サラリースケール'!$R$5:$BH$38,MATCH($E349,'3.サラリースケール'!$R$5:$R$38,0),MATCH($I349,'3.サラリースケール'!$R$5:$BH$5,0)))</f>
        <v>319400</v>
      </c>
      <c r="M349" s="131">
        <f t="shared" si="219"/>
        <v>317200</v>
      </c>
      <c r="N349" s="368">
        <f t="shared" si="220"/>
        <v>315000</v>
      </c>
      <c r="O349" s="157">
        <f t="shared" si="221"/>
        <v>4400</v>
      </c>
      <c r="P349" s="368">
        <f t="shared" si="206"/>
        <v>2200</v>
      </c>
      <c r="Q349" s="158">
        <f>IF($L349="","",VLOOKUP($E349,'6.モデル年俸表の作成'!$C$7:$F$48,4,0))</f>
        <v>0</v>
      </c>
      <c r="R349" s="159">
        <f>IF($E349="","",IF($G349="","",VLOOKUP($E349,'5.手当・賞与配分・洗い替え方式'!$C$7:$L$48,8,0)))</f>
        <v>0.1</v>
      </c>
      <c r="S349" s="160">
        <f t="shared" si="222"/>
        <v>32380</v>
      </c>
      <c r="T349" s="160">
        <f t="shared" si="223"/>
        <v>32160</v>
      </c>
      <c r="U349" s="160">
        <f t="shared" si="232"/>
        <v>31940</v>
      </c>
      <c r="V349" s="160">
        <f t="shared" si="225"/>
        <v>31720</v>
      </c>
      <c r="W349" s="160">
        <f t="shared" si="226"/>
        <v>31500</v>
      </c>
      <c r="X349" s="164">
        <f t="shared" si="207"/>
        <v>13</v>
      </c>
      <c r="Y349" s="162">
        <f t="shared" si="231"/>
        <v>356180</v>
      </c>
      <c r="Z349" s="161">
        <f t="shared" si="208"/>
        <v>353760</v>
      </c>
      <c r="AA349" s="161">
        <f t="shared" si="209"/>
        <v>351340</v>
      </c>
      <c r="AB349" s="161">
        <f t="shared" si="210"/>
        <v>348920</v>
      </c>
      <c r="AC349" s="163">
        <f t="shared" si="233"/>
        <v>346500</v>
      </c>
      <c r="AD349" s="158">
        <f t="shared" si="228"/>
        <v>4216080</v>
      </c>
      <c r="AE349" s="165">
        <f>IF(J349="","",IF('5.手当・賞与配分・洗い替え方式'!$O$4=1,ROUNDUP((J349+$Q349)*$AH$4,-1),ROUNDUP(J349*$AH$4,-1)))</f>
        <v>647600</v>
      </c>
      <c r="AF349" s="154">
        <f>IF(K349="","",IF('5.手当・賞与配分・洗い替え方式'!$O$4=1,ROUNDUP((K349+$Q349)*$AH$4,-1),ROUNDUP(K349*$AH$4,-1)))</f>
        <v>643200</v>
      </c>
      <c r="AG349" s="154">
        <f>IF(L349="","",IF('5.手当・賞与配分・洗い替え方式'!$O$4=1,ROUNDUP((L349+$Q349)*$AH$4,-1),ROUNDUP(L349*$AH$4,-1)))</f>
        <v>638800</v>
      </c>
      <c r="AH349" s="154">
        <f>IF(M349="","",IF('5.手当・賞与配分・洗い替え方式'!$O$4=1,ROUNDUP((M349+$Q349)*$AH$4,-1),ROUNDUP(M349*$AH$4,-1)))</f>
        <v>634400</v>
      </c>
      <c r="AI349" s="166">
        <f>IF(N349="","",IF('5.手当・賞与配分・洗い替え方式'!$O$4=1,ROUNDUP((N349+$Q349)*$AH$4,-1),ROUNDUP(N349*$AH$4,-1)))</f>
        <v>630000</v>
      </c>
      <c r="AJ349" s="165">
        <f>IF(J349="","",IF('5.手当・賞与配分・洗い替え方式'!$O$4=1,ROUNDUP((J349+$Q349)*$AM$4,-1),ROUNDUP(J349*$AM$4,-1)))</f>
        <v>809500</v>
      </c>
      <c r="AK349" s="154">
        <f>IF(K349="","",IF('5.手当・賞与配分・洗い替え方式'!$O$4=1,ROUNDUP((K349+$Q349)*$AM$4,-1),ROUNDUP(K349*$AM$4,-1)))</f>
        <v>804000</v>
      </c>
      <c r="AL349" s="154">
        <f>IF(L349="","",IF('5.手当・賞与配分・洗い替え方式'!$O$4=1,ROUNDUP((L349+$Q349)*$AM$4,-1),ROUNDUP(L349*$AM$4,-1)))</f>
        <v>798500</v>
      </c>
      <c r="AM349" s="154">
        <f>IF(M349="","",IF('5.手当・賞与配分・洗い替え方式'!$O$4=1,ROUNDUP((M349+$Q349)*$AM$4,-1),ROUNDUP(M349*$AM$4,-1)))</f>
        <v>793000</v>
      </c>
      <c r="AN349" s="166">
        <f>IF(N349="","",IF('5.手当・賞与配分・洗い替え方式'!$O$4=1,ROUNDUP((N349+$Q349)*$AM$4,-1),ROUNDUP(N349*$AM$4,-1)))</f>
        <v>787500</v>
      </c>
      <c r="AO349" s="369">
        <f t="shared" si="229"/>
        <v>5731260</v>
      </c>
      <c r="AP349" s="77">
        <f t="shared" si="230"/>
        <v>5692320</v>
      </c>
      <c r="AQ349" s="77">
        <f t="shared" si="213"/>
        <v>5653380</v>
      </c>
      <c r="AR349" s="77">
        <f t="shared" si="214"/>
        <v>5614440</v>
      </c>
      <c r="AS349" s="164">
        <f t="shared" si="215"/>
        <v>5575500</v>
      </c>
    </row>
    <row r="350" spans="5:45" ht="18" customHeight="1">
      <c r="E350" s="148" t="str">
        <f t="shared" si="216"/>
        <v>C-4</v>
      </c>
      <c r="F350" s="105">
        <f t="shared" si="203"/>
        <v>16</v>
      </c>
      <c r="G350" s="105">
        <f t="shared" si="204"/>
        <v>16</v>
      </c>
      <c r="H350" s="105" t="str">
        <f t="shared" si="205"/>
        <v>C-4-16</v>
      </c>
      <c r="I350" s="149">
        <v>40</v>
      </c>
      <c r="J350" s="157">
        <f t="shared" si="217"/>
        <v>328200</v>
      </c>
      <c r="K350" s="131">
        <f t="shared" si="218"/>
        <v>326000</v>
      </c>
      <c r="L350" s="131">
        <f>IF($E350="","",INDEX('3.サラリースケール'!$R$5:$BH$38,MATCH($E350,'3.サラリースケール'!$R$5:$R$38,0),MATCH($I350,'3.サラリースケール'!$R$5:$BH$5,0)))</f>
        <v>323800</v>
      </c>
      <c r="M350" s="131">
        <f t="shared" si="219"/>
        <v>321600</v>
      </c>
      <c r="N350" s="368">
        <f t="shared" si="220"/>
        <v>319400</v>
      </c>
      <c r="O350" s="157">
        <f t="shared" si="221"/>
        <v>4400</v>
      </c>
      <c r="P350" s="368">
        <f t="shared" si="206"/>
        <v>2200</v>
      </c>
      <c r="Q350" s="158">
        <f>IF($L350="","",VLOOKUP($E350,'6.モデル年俸表の作成'!$C$7:$F$48,4,0))</f>
        <v>0</v>
      </c>
      <c r="R350" s="159">
        <f>IF($E350="","",IF($G350="","",VLOOKUP($E350,'5.手当・賞与配分・洗い替え方式'!$C$7:$L$48,8,0)))</f>
        <v>0.1</v>
      </c>
      <c r="S350" s="160">
        <f t="shared" si="222"/>
        <v>32820</v>
      </c>
      <c r="T350" s="160">
        <f t="shared" si="223"/>
        <v>32600</v>
      </c>
      <c r="U350" s="160">
        <f t="shared" si="232"/>
        <v>32380</v>
      </c>
      <c r="V350" s="160">
        <f t="shared" si="225"/>
        <v>32160</v>
      </c>
      <c r="W350" s="160">
        <f t="shared" si="226"/>
        <v>31940</v>
      </c>
      <c r="X350" s="164">
        <f t="shared" si="207"/>
        <v>13</v>
      </c>
      <c r="Y350" s="162">
        <f t="shared" si="231"/>
        <v>361020</v>
      </c>
      <c r="Z350" s="161">
        <f t="shared" si="208"/>
        <v>358600</v>
      </c>
      <c r="AA350" s="161">
        <f t="shared" si="209"/>
        <v>356180</v>
      </c>
      <c r="AB350" s="161">
        <f t="shared" si="210"/>
        <v>353760</v>
      </c>
      <c r="AC350" s="163">
        <f t="shared" si="233"/>
        <v>351340</v>
      </c>
      <c r="AD350" s="158">
        <f t="shared" si="228"/>
        <v>4274160</v>
      </c>
      <c r="AE350" s="165">
        <f>IF(J350="","",IF('5.手当・賞与配分・洗い替え方式'!$O$4=1,ROUNDUP((J350+$Q350)*$AH$4,-1),ROUNDUP(J350*$AH$4,-1)))</f>
        <v>656400</v>
      </c>
      <c r="AF350" s="154">
        <f>IF(K350="","",IF('5.手当・賞与配分・洗い替え方式'!$O$4=1,ROUNDUP((K350+$Q350)*$AH$4,-1),ROUNDUP(K350*$AH$4,-1)))</f>
        <v>652000</v>
      </c>
      <c r="AG350" s="154">
        <f>IF(L350="","",IF('5.手当・賞与配分・洗い替え方式'!$O$4=1,ROUNDUP((L350+$Q350)*$AH$4,-1),ROUNDUP(L350*$AH$4,-1)))</f>
        <v>647600</v>
      </c>
      <c r="AH350" s="154">
        <f>IF(M350="","",IF('5.手当・賞与配分・洗い替え方式'!$O$4=1,ROUNDUP((M350+$Q350)*$AH$4,-1),ROUNDUP(M350*$AH$4,-1)))</f>
        <v>643200</v>
      </c>
      <c r="AI350" s="166">
        <f>IF(N350="","",IF('5.手当・賞与配分・洗い替え方式'!$O$4=1,ROUNDUP((N350+$Q350)*$AH$4,-1),ROUNDUP(N350*$AH$4,-1)))</f>
        <v>638800</v>
      </c>
      <c r="AJ350" s="165">
        <f>IF(J350="","",IF('5.手当・賞与配分・洗い替え方式'!$O$4=1,ROUNDUP((J350+$Q350)*$AM$4,-1),ROUNDUP(J350*$AM$4,-1)))</f>
        <v>820500</v>
      </c>
      <c r="AK350" s="154">
        <f>IF(K350="","",IF('5.手当・賞与配分・洗い替え方式'!$O$4=1,ROUNDUP((K350+$Q350)*$AM$4,-1),ROUNDUP(K350*$AM$4,-1)))</f>
        <v>815000</v>
      </c>
      <c r="AL350" s="154">
        <f>IF(L350="","",IF('5.手当・賞与配分・洗い替え方式'!$O$4=1,ROUNDUP((L350+$Q350)*$AM$4,-1),ROUNDUP(L350*$AM$4,-1)))</f>
        <v>809500</v>
      </c>
      <c r="AM350" s="154">
        <f>IF(M350="","",IF('5.手当・賞与配分・洗い替え方式'!$O$4=1,ROUNDUP((M350+$Q350)*$AM$4,-1),ROUNDUP(M350*$AM$4,-1)))</f>
        <v>804000</v>
      </c>
      <c r="AN350" s="166">
        <f>IF(N350="","",IF('5.手当・賞与配分・洗い替え方式'!$O$4=1,ROUNDUP((N350+$Q350)*$AM$4,-1),ROUNDUP(N350*$AM$4,-1)))</f>
        <v>798500</v>
      </c>
      <c r="AO350" s="369">
        <f t="shared" si="229"/>
        <v>5809140</v>
      </c>
      <c r="AP350" s="77">
        <f t="shared" si="230"/>
        <v>5770200</v>
      </c>
      <c r="AQ350" s="77">
        <f t="shared" si="213"/>
        <v>5731260</v>
      </c>
      <c r="AR350" s="77">
        <f t="shared" si="214"/>
        <v>5692320</v>
      </c>
      <c r="AS350" s="164">
        <f t="shared" si="215"/>
        <v>5653380</v>
      </c>
    </row>
    <row r="351" spans="5:45" ht="18" customHeight="1">
      <c r="E351" s="148" t="str">
        <f t="shared" si="216"/>
        <v>C-4</v>
      </c>
      <c r="F351" s="105">
        <f t="shared" si="203"/>
        <v>17</v>
      </c>
      <c r="G351" s="105">
        <f t="shared" si="204"/>
        <v>17</v>
      </c>
      <c r="H351" s="105" t="str">
        <f t="shared" si="205"/>
        <v>C-4-17</v>
      </c>
      <c r="I351" s="149">
        <v>41</v>
      </c>
      <c r="J351" s="157">
        <f t="shared" si="217"/>
        <v>332600</v>
      </c>
      <c r="K351" s="131">
        <f t="shared" si="218"/>
        <v>330400</v>
      </c>
      <c r="L351" s="131">
        <f>IF($E351="","",INDEX('3.サラリースケール'!$R$5:$BH$38,MATCH($E351,'3.サラリースケール'!$R$5:$R$38,0),MATCH($I351,'3.サラリースケール'!$R$5:$BH$5,0)))</f>
        <v>328200</v>
      </c>
      <c r="M351" s="131">
        <f t="shared" si="219"/>
        <v>326000</v>
      </c>
      <c r="N351" s="368">
        <f t="shared" si="220"/>
        <v>323800</v>
      </c>
      <c r="O351" s="157">
        <f t="shared" si="221"/>
        <v>4400</v>
      </c>
      <c r="P351" s="368">
        <f t="shared" si="206"/>
        <v>2200</v>
      </c>
      <c r="Q351" s="158">
        <f>IF($L351="","",VLOOKUP($E351,'6.モデル年俸表の作成'!$C$7:$F$48,4,0))</f>
        <v>0</v>
      </c>
      <c r="R351" s="159">
        <f>IF($E351="","",IF($G351="","",VLOOKUP($E351,'5.手当・賞与配分・洗い替え方式'!$C$7:$L$48,8,0)))</f>
        <v>0.1</v>
      </c>
      <c r="S351" s="160">
        <f t="shared" si="222"/>
        <v>33260</v>
      </c>
      <c r="T351" s="160">
        <f t="shared" si="223"/>
        <v>33040</v>
      </c>
      <c r="U351" s="160">
        <f t="shared" si="232"/>
        <v>32820</v>
      </c>
      <c r="V351" s="160">
        <f t="shared" si="225"/>
        <v>32600</v>
      </c>
      <c r="W351" s="160">
        <f t="shared" si="226"/>
        <v>32380</v>
      </c>
      <c r="X351" s="164">
        <f t="shared" si="207"/>
        <v>13</v>
      </c>
      <c r="Y351" s="162">
        <f t="shared" si="231"/>
        <v>365860</v>
      </c>
      <c r="Z351" s="161">
        <f t="shared" si="208"/>
        <v>363440</v>
      </c>
      <c r="AA351" s="161">
        <f t="shared" si="209"/>
        <v>361020</v>
      </c>
      <c r="AB351" s="161">
        <f t="shared" si="210"/>
        <v>358600</v>
      </c>
      <c r="AC351" s="163">
        <f t="shared" si="233"/>
        <v>356180</v>
      </c>
      <c r="AD351" s="158">
        <f t="shared" si="228"/>
        <v>4332240</v>
      </c>
      <c r="AE351" s="165">
        <f>IF(J351="","",IF('5.手当・賞与配分・洗い替え方式'!$O$4=1,ROUNDUP((J351+$Q351)*$AH$4,-1),ROUNDUP(J351*$AH$4,-1)))</f>
        <v>665200</v>
      </c>
      <c r="AF351" s="154">
        <f>IF(K351="","",IF('5.手当・賞与配分・洗い替え方式'!$O$4=1,ROUNDUP((K351+$Q351)*$AH$4,-1),ROUNDUP(K351*$AH$4,-1)))</f>
        <v>660800</v>
      </c>
      <c r="AG351" s="154">
        <f>IF(L351="","",IF('5.手当・賞与配分・洗い替え方式'!$O$4=1,ROUNDUP((L351+$Q351)*$AH$4,-1),ROUNDUP(L351*$AH$4,-1)))</f>
        <v>656400</v>
      </c>
      <c r="AH351" s="154">
        <f>IF(M351="","",IF('5.手当・賞与配分・洗い替え方式'!$O$4=1,ROUNDUP((M351+$Q351)*$AH$4,-1),ROUNDUP(M351*$AH$4,-1)))</f>
        <v>652000</v>
      </c>
      <c r="AI351" s="166">
        <f>IF(N351="","",IF('5.手当・賞与配分・洗い替え方式'!$O$4=1,ROUNDUP((N351+$Q351)*$AH$4,-1),ROUNDUP(N351*$AH$4,-1)))</f>
        <v>647600</v>
      </c>
      <c r="AJ351" s="165">
        <f>IF(J351="","",IF('5.手当・賞与配分・洗い替え方式'!$O$4=1,ROUNDUP((J351+$Q351)*$AM$4,-1),ROUNDUP(J351*$AM$4,-1)))</f>
        <v>831500</v>
      </c>
      <c r="AK351" s="154">
        <f>IF(K351="","",IF('5.手当・賞与配分・洗い替え方式'!$O$4=1,ROUNDUP((K351+$Q351)*$AM$4,-1),ROUNDUP(K351*$AM$4,-1)))</f>
        <v>826000</v>
      </c>
      <c r="AL351" s="154">
        <f>IF(L351="","",IF('5.手当・賞与配分・洗い替え方式'!$O$4=1,ROUNDUP((L351+$Q351)*$AM$4,-1),ROUNDUP(L351*$AM$4,-1)))</f>
        <v>820500</v>
      </c>
      <c r="AM351" s="154">
        <f>IF(M351="","",IF('5.手当・賞与配分・洗い替え方式'!$O$4=1,ROUNDUP((M351+$Q351)*$AM$4,-1),ROUNDUP(M351*$AM$4,-1)))</f>
        <v>815000</v>
      </c>
      <c r="AN351" s="166">
        <f>IF(N351="","",IF('5.手当・賞与配分・洗い替え方式'!$O$4=1,ROUNDUP((N351+$Q351)*$AM$4,-1),ROUNDUP(N351*$AM$4,-1)))</f>
        <v>809500</v>
      </c>
      <c r="AO351" s="369">
        <f t="shared" si="229"/>
        <v>5887020</v>
      </c>
      <c r="AP351" s="77">
        <f t="shared" si="230"/>
        <v>5848080</v>
      </c>
      <c r="AQ351" s="77">
        <f t="shared" si="213"/>
        <v>5809140</v>
      </c>
      <c r="AR351" s="77">
        <f t="shared" si="214"/>
        <v>5770200</v>
      </c>
      <c r="AS351" s="164">
        <f t="shared" si="215"/>
        <v>5731260</v>
      </c>
    </row>
    <row r="352" spans="5:45" ht="18" customHeight="1">
      <c r="E352" s="148" t="str">
        <f t="shared" si="216"/>
        <v>C-4</v>
      </c>
      <c r="F352" s="105">
        <f t="shared" si="203"/>
        <v>18</v>
      </c>
      <c r="G352" s="105">
        <f t="shared" si="204"/>
        <v>18</v>
      </c>
      <c r="H352" s="105" t="str">
        <f t="shared" si="205"/>
        <v>C-4-18</v>
      </c>
      <c r="I352" s="149">
        <v>42</v>
      </c>
      <c r="J352" s="157">
        <f t="shared" si="217"/>
        <v>337000</v>
      </c>
      <c r="K352" s="131">
        <f t="shared" si="218"/>
        <v>334800</v>
      </c>
      <c r="L352" s="131">
        <f>IF($E352="","",INDEX('3.サラリースケール'!$R$5:$BH$38,MATCH($E352,'3.サラリースケール'!$R$5:$R$38,0),MATCH($I352,'3.サラリースケール'!$R$5:$BH$5,0)))</f>
        <v>332600</v>
      </c>
      <c r="M352" s="131">
        <f t="shared" si="219"/>
        <v>330400</v>
      </c>
      <c r="N352" s="368">
        <f t="shared" si="220"/>
        <v>328200</v>
      </c>
      <c r="O352" s="157">
        <f t="shared" si="221"/>
        <v>4400</v>
      </c>
      <c r="P352" s="368">
        <f t="shared" si="206"/>
        <v>2200</v>
      </c>
      <c r="Q352" s="158">
        <f>IF($L352="","",VLOOKUP($E352,'6.モデル年俸表の作成'!$C$7:$F$48,4,0))</f>
        <v>0</v>
      </c>
      <c r="R352" s="159">
        <f>IF($E352="","",IF($G352="","",VLOOKUP($E352,'5.手当・賞与配分・洗い替え方式'!$C$7:$L$48,8,0)))</f>
        <v>0.1</v>
      </c>
      <c r="S352" s="160">
        <f t="shared" si="222"/>
        <v>33700</v>
      </c>
      <c r="T352" s="160">
        <f t="shared" si="223"/>
        <v>33480</v>
      </c>
      <c r="U352" s="160">
        <f t="shared" si="232"/>
        <v>33260</v>
      </c>
      <c r="V352" s="160">
        <f t="shared" si="225"/>
        <v>33040</v>
      </c>
      <c r="W352" s="160">
        <f t="shared" si="226"/>
        <v>32820</v>
      </c>
      <c r="X352" s="164">
        <f t="shared" si="207"/>
        <v>13</v>
      </c>
      <c r="Y352" s="162">
        <f t="shared" si="231"/>
        <v>370700</v>
      </c>
      <c r="Z352" s="161">
        <f t="shared" si="208"/>
        <v>368280</v>
      </c>
      <c r="AA352" s="161">
        <f t="shared" si="209"/>
        <v>365860</v>
      </c>
      <c r="AB352" s="161">
        <f t="shared" si="210"/>
        <v>363440</v>
      </c>
      <c r="AC352" s="163">
        <f t="shared" si="233"/>
        <v>361020</v>
      </c>
      <c r="AD352" s="158">
        <f t="shared" si="228"/>
        <v>4390320</v>
      </c>
      <c r="AE352" s="165">
        <f>IF(J352="","",IF('5.手当・賞与配分・洗い替え方式'!$O$4=1,ROUNDUP((J352+$Q352)*$AH$4,-1),ROUNDUP(J352*$AH$4,-1)))</f>
        <v>674000</v>
      </c>
      <c r="AF352" s="154">
        <f>IF(K352="","",IF('5.手当・賞与配分・洗い替え方式'!$O$4=1,ROUNDUP((K352+$Q352)*$AH$4,-1),ROUNDUP(K352*$AH$4,-1)))</f>
        <v>669600</v>
      </c>
      <c r="AG352" s="154">
        <f>IF(L352="","",IF('5.手当・賞与配分・洗い替え方式'!$O$4=1,ROUNDUP((L352+$Q352)*$AH$4,-1),ROUNDUP(L352*$AH$4,-1)))</f>
        <v>665200</v>
      </c>
      <c r="AH352" s="154">
        <f>IF(M352="","",IF('5.手当・賞与配分・洗い替え方式'!$O$4=1,ROUNDUP((M352+$Q352)*$AH$4,-1),ROUNDUP(M352*$AH$4,-1)))</f>
        <v>660800</v>
      </c>
      <c r="AI352" s="166">
        <f>IF(N352="","",IF('5.手当・賞与配分・洗い替え方式'!$O$4=1,ROUNDUP((N352+$Q352)*$AH$4,-1),ROUNDUP(N352*$AH$4,-1)))</f>
        <v>656400</v>
      </c>
      <c r="AJ352" s="165">
        <f>IF(J352="","",IF('5.手当・賞与配分・洗い替え方式'!$O$4=1,ROUNDUP((J352+$Q352)*$AM$4,-1),ROUNDUP(J352*$AM$4,-1)))</f>
        <v>842500</v>
      </c>
      <c r="AK352" s="154">
        <f>IF(K352="","",IF('5.手当・賞与配分・洗い替え方式'!$O$4=1,ROUNDUP((K352+$Q352)*$AM$4,-1),ROUNDUP(K352*$AM$4,-1)))</f>
        <v>837000</v>
      </c>
      <c r="AL352" s="154">
        <f>IF(L352="","",IF('5.手当・賞与配分・洗い替え方式'!$O$4=1,ROUNDUP((L352+$Q352)*$AM$4,-1),ROUNDUP(L352*$AM$4,-1)))</f>
        <v>831500</v>
      </c>
      <c r="AM352" s="154">
        <f>IF(M352="","",IF('5.手当・賞与配分・洗い替え方式'!$O$4=1,ROUNDUP((M352+$Q352)*$AM$4,-1),ROUNDUP(M352*$AM$4,-1)))</f>
        <v>826000</v>
      </c>
      <c r="AN352" s="166">
        <f>IF(N352="","",IF('5.手当・賞与配分・洗い替え方式'!$O$4=1,ROUNDUP((N352+$Q352)*$AM$4,-1),ROUNDUP(N352*$AM$4,-1)))</f>
        <v>820500</v>
      </c>
      <c r="AO352" s="369">
        <f t="shared" si="229"/>
        <v>5964900</v>
      </c>
      <c r="AP352" s="77">
        <f t="shared" si="230"/>
        <v>5925960</v>
      </c>
      <c r="AQ352" s="77">
        <f t="shared" si="213"/>
        <v>5887020</v>
      </c>
      <c r="AR352" s="77">
        <f t="shared" si="214"/>
        <v>5848080</v>
      </c>
      <c r="AS352" s="164">
        <f t="shared" si="215"/>
        <v>5809140</v>
      </c>
    </row>
    <row r="353" spans="5:45" ht="18" customHeight="1">
      <c r="E353" s="148" t="str">
        <f t="shared" si="216"/>
        <v>C-4</v>
      </c>
      <c r="F353" s="167">
        <f t="shared" si="203"/>
        <v>19</v>
      </c>
      <c r="G353" s="105">
        <f t="shared" si="204"/>
        <v>19</v>
      </c>
      <c r="H353" s="105" t="str">
        <f t="shared" si="205"/>
        <v>C-4-19</v>
      </c>
      <c r="I353" s="149">
        <v>43</v>
      </c>
      <c r="J353" s="157">
        <f t="shared" si="217"/>
        <v>341400</v>
      </c>
      <c r="K353" s="131">
        <f t="shared" si="218"/>
        <v>339200</v>
      </c>
      <c r="L353" s="131">
        <f>IF($E353="","",INDEX('3.サラリースケール'!$R$5:$BH$38,MATCH($E353,'3.サラリースケール'!$R$5:$R$38,0),MATCH($I353,'3.サラリースケール'!$R$5:$BH$5,0)))</f>
        <v>337000</v>
      </c>
      <c r="M353" s="131">
        <f t="shared" si="219"/>
        <v>334800</v>
      </c>
      <c r="N353" s="368">
        <f t="shared" si="220"/>
        <v>332600</v>
      </c>
      <c r="O353" s="157">
        <f t="shared" si="221"/>
        <v>4400</v>
      </c>
      <c r="P353" s="368">
        <f t="shared" si="206"/>
        <v>2200</v>
      </c>
      <c r="Q353" s="158">
        <f>IF($L353="","",VLOOKUP($E353,'6.モデル年俸表の作成'!$C$7:$F$48,4,0))</f>
        <v>0</v>
      </c>
      <c r="R353" s="159">
        <f>IF($E353="","",IF($G353="","",VLOOKUP($E353,'5.手当・賞与配分・洗い替え方式'!$C$7:$L$48,8,0)))</f>
        <v>0.1</v>
      </c>
      <c r="S353" s="160">
        <f t="shared" si="222"/>
        <v>34140</v>
      </c>
      <c r="T353" s="160">
        <f t="shared" si="223"/>
        <v>33920</v>
      </c>
      <c r="U353" s="160">
        <f t="shared" si="232"/>
        <v>33700</v>
      </c>
      <c r="V353" s="160">
        <f t="shared" si="225"/>
        <v>33480</v>
      </c>
      <c r="W353" s="160">
        <f t="shared" si="226"/>
        <v>33260</v>
      </c>
      <c r="X353" s="164">
        <f t="shared" si="207"/>
        <v>13</v>
      </c>
      <c r="Y353" s="162">
        <f t="shared" si="231"/>
        <v>375540</v>
      </c>
      <c r="Z353" s="161">
        <f t="shared" si="208"/>
        <v>373120</v>
      </c>
      <c r="AA353" s="161">
        <f t="shared" si="209"/>
        <v>370700</v>
      </c>
      <c r="AB353" s="161">
        <f t="shared" si="210"/>
        <v>368280</v>
      </c>
      <c r="AC353" s="163">
        <f t="shared" si="233"/>
        <v>365860</v>
      </c>
      <c r="AD353" s="158">
        <f t="shared" si="228"/>
        <v>4448400</v>
      </c>
      <c r="AE353" s="165">
        <f>IF(J353="","",IF('5.手当・賞与配分・洗い替え方式'!$O$4=1,ROUNDUP((J353+$Q353)*$AH$4,-1),ROUNDUP(J353*$AH$4,-1)))</f>
        <v>682800</v>
      </c>
      <c r="AF353" s="154">
        <f>IF(K353="","",IF('5.手当・賞与配分・洗い替え方式'!$O$4=1,ROUNDUP((K353+$Q353)*$AH$4,-1),ROUNDUP(K353*$AH$4,-1)))</f>
        <v>678400</v>
      </c>
      <c r="AG353" s="154">
        <f>IF(L353="","",IF('5.手当・賞与配分・洗い替え方式'!$O$4=1,ROUNDUP((L353+$Q353)*$AH$4,-1),ROUNDUP(L353*$AH$4,-1)))</f>
        <v>674000</v>
      </c>
      <c r="AH353" s="154">
        <f>IF(M353="","",IF('5.手当・賞与配分・洗い替え方式'!$O$4=1,ROUNDUP((M353+$Q353)*$AH$4,-1),ROUNDUP(M353*$AH$4,-1)))</f>
        <v>669600</v>
      </c>
      <c r="AI353" s="166">
        <f>IF(N353="","",IF('5.手当・賞与配分・洗い替え方式'!$O$4=1,ROUNDUP((N353+$Q353)*$AH$4,-1),ROUNDUP(N353*$AH$4,-1)))</f>
        <v>665200</v>
      </c>
      <c r="AJ353" s="165">
        <f>IF(J353="","",IF('5.手当・賞与配分・洗い替え方式'!$O$4=1,ROUNDUP((J353+$Q353)*$AM$4,-1),ROUNDUP(J353*$AM$4,-1)))</f>
        <v>853500</v>
      </c>
      <c r="AK353" s="154">
        <f>IF(K353="","",IF('5.手当・賞与配分・洗い替え方式'!$O$4=1,ROUNDUP((K353+$Q353)*$AM$4,-1),ROUNDUP(K353*$AM$4,-1)))</f>
        <v>848000</v>
      </c>
      <c r="AL353" s="154">
        <f>IF(L353="","",IF('5.手当・賞与配分・洗い替え方式'!$O$4=1,ROUNDUP((L353+$Q353)*$AM$4,-1),ROUNDUP(L353*$AM$4,-1)))</f>
        <v>842500</v>
      </c>
      <c r="AM353" s="154">
        <f>IF(M353="","",IF('5.手当・賞与配分・洗い替え方式'!$O$4=1,ROUNDUP((M353+$Q353)*$AM$4,-1),ROUNDUP(M353*$AM$4,-1)))</f>
        <v>837000</v>
      </c>
      <c r="AN353" s="166">
        <f>IF(N353="","",IF('5.手当・賞与配分・洗い替え方式'!$O$4=1,ROUNDUP((N353+$Q353)*$AM$4,-1),ROUNDUP(N353*$AM$4,-1)))</f>
        <v>831500</v>
      </c>
      <c r="AO353" s="369">
        <f t="shared" si="229"/>
        <v>6042780</v>
      </c>
      <c r="AP353" s="77">
        <f t="shared" si="230"/>
        <v>6003840</v>
      </c>
      <c r="AQ353" s="77">
        <f t="shared" si="213"/>
        <v>5964900</v>
      </c>
      <c r="AR353" s="77">
        <f t="shared" si="214"/>
        <v>5925960</v>
      </c>
      <c r="AS353" s="164">
        <f t="shared" si="215"/>
        <v>5887020</v>
      </c>
    </row>
    <row r="354" spans="5:45" ht="18" customHeight="1">
      <c r="E354" s="148" t="str">
        <f t="shared" si="216"/>
        <v>C-4</v>
      </c>
      <c r="F354" s="167">
        <f t="shared" si="203"/>
        <v>20</v>
      </c>
      <c r="G354" s="105">
        <f t="shared" si="204"/>
        <v>20</v>
      </c>
      <c r="H354" s="105" t="str">
        <f t="shared" si="205"/>
        <v>C-4-20</v>
      </c>
      <c r="I354" s="149">
        <v>44</v>
      </c>
      <c r="J354" s="157">
        <f t="shared" si="217"/>
        <v>345800</v>
      </c>
      <c r="K354" s="131">
        <f t="shared" si="218"/>
        <v>343600</v>
      </c>
      <c r="L354" s="131">
        <f>IF($E354="","",INDEX('3.サラリースケール'!$R$5:$BH$38,MATCH($E354,'3.サラリースケール'!$R$5:$R$38,0),MATCH($I354,'3.サラリースケール'!$R$5:$BH$5,0)))</f>
        <v>341400</v>
      </c>
      <c r="M354" s="131">
        <f t="shared" si="219"/>
        <v>339200</v>
      </c>
      <c r="N354" s="368">
        <f t="shared" si="220"/>
        <v>337000</v>
      </c>
      <c r="O354" s="157">
        <f t="shared" si="221"/>
        <v>4400</v>
      </c>
      <c r="P354" s="368">
        <f t="shared" si="206"/>
        <v>2200</v>
      </c>
      <c r="Q354" s="158">
        <f>IF($L354="","",VLOOKUP($E354,'6.モデル年俸表の作成'!$C$7:$F$48,4,0))</f>
        <v>0</v>
      </c>
      <c r="R354" s="159">
        <f>IF($E354="","",IF($G354="","",VLOOKUP($E354,'5.手当・賞与配分・洗い替え方式'!$C$7:$L$48,8,0)))</f>
        <v>0.1</v>
      </c>
      <c r="S354" s="160">
        <f t="shared" si="222"/>
        <v>34580</v>
      </c>
      <c r="T354" s="160">
        <f t="shared" si="223"/>
        <v>34360</v>
      </c>
      <c r="U354" s="160">
        <f t="shared" si="232"/>
        <v>34140</v>
      </c>
      <c r="V354" s="160">
        <f t="shared" si="225"/>
        <v>33920</v>
      </c>
      <c r="W354" s="160">
        <f t="shared" si="226"/>
        <v>33700</v>
      </c>
      <c r="X354" s="164">
        <f t="shared" si="207"/>
        <v>13</v>
      </c>
      <c r="Y354" s="162">
        <f t="shared" si="231"/>
        <v>380380</v>
      </c>
      <c r="Z354" s="161">
        <f t="shared" si="208"/>
        <v>377960</v>
      </c>
      <c r="AA354" s="161">
        <f t="shared" si="209"/>
        <v>375540</v>
      </c>
      <c r="AB354" s="161">
        <f t="shared" si="210"/>
        <v>373120</v>
      </c>
      <c r="AC354" s="163">
        <f t="shared" si="233"/>
        <v>370700</v>
      </c>
      <c r="AD354" s="158">
        <f t="shared" si="228"/>
        <v>4506480</v>
      </c>
      <c r="AE354" s="165">
        <f>IF(J354="","",IF('5.手当・賞与配分・洗い替え方式'!$O$4=1,ROUNDUP((J354+$Q354)*$AH$4,-1),ROUNDUP(J354*$AH$4,-1)))</f>
        <v>691600</v>
      </c>
      <c r="AF354" s="154">
        <f>IF(K354="","",IF('5.手当・賞与配分・洗い替え方式'!$O$4=1,ROUNDUP((K354+$Q354)*$AH$4,-1),ROUNDUP(K354*$AH$4,-1)))</f>
        <v>687200</v>
      </c>
      <c r="AG354" s="154">
        <f>IF(L354="","",IF('5.手当・賞与配分・洗い替え方式'!$O$4=1,ROUNDUP((L354+$Q354)*$AH$4,-1),ROUNDUP(L354*$AH$4,-1)))</f>
        <v>682800</v>
      </c>
      <c r="AH354" s="154">
        <f>IF(M354="","",IF('5.手当・賞与配分・洗い替え方式'!$O$4=1,ROUNDUP((M354+$Q354)*$AH$4,-1),ROUNDUP(M354*$AH$4,-1)))</f>
        <v>678400</v>
      </c>
      <c r="AI354" s="166">
        <f>IF(N354="","",IF('5.手当・賞与配分・洗い替え方式'!$O$4=1,ROUNDUP((N354+$Q354)*$AH$4,-1),ROUNDUP(N354*$AH$4,-1)))</f>
        <v>674000</v>
      </c>
      <c r="AJ354" s="165">
        <f>IF(J354="","",IF('5.手当・賞与配分・洗い替え方式'!$O$4=1,ROUNDUP((J354+$Q354)*$AM$4,-1),ROUNDUP(J354*$AM$4,-1)))</f>
        <v>864500</v>
      </c>
      <c r="AK354" s="154">
        <f>IF(K354="","",IF('5.手当・賞与配分・洗い替え方式'!$O$4=1,ROUNDUP((K354+$Q354)*$AM$4,-1),ROUNDUP(K354*$AM$4,-1)))</f>
        <v>859000</v>
      </c>
      <c r="AL354" s="154">
        <f>IF(L354="","",IF('5.手当・賞与配分・洗い替え方式'!$O$4=1,ROUNDUP((L354+$Q354)*$AM$4,-1),ROUNDUP(L354*$AM$4,-1)))</f>
        <v>853500</v>
      </c>
      <c r="AM354" s="154">
        <f>IF(M354="","",IF('5.手当・賞与配分・洗い替え方式'!$O$4=1,ROUNDUP((M354+$Q354)*$AM$4,-1),ROUNDUP(M354*$AM$4,-1)))</f>
        <v>848000</v>
      </c>
      <c r="AN354" s="166">
        <f>IF(N354="","",IF('5.手当・賞与配分・洗い替え方式'!$O$4=1,ROUNDUP((N354+$Q354)*$AM$4,-1),ROUNDUP(N354*$AM$4,-1)))</f>
        <v>842500</v>
      </c>
      <c r="AO354" s="369">
        <f t="shared" si="229"/>
        <v>6120660</v>
      </c>
      <c r="AP354" s="77">
        <f t="shared" si="230"/>
        <v>6081720</v>
      </c>
      <c r="AQ354" s="77">
        <f t="shared" si="213"/>
        <v>6042780</v>
      </c>
      <c r="AR354" s="77">
        <f t="shared" si="214"/>
        <v>6003840</v>
      </c>
      <c r="AS354" s="164">
        <f t="shared" si="215"/>
        <v>5964900</v>
      </c>
    </row>
    <row r="355" spans="5:45" ht="18" customHeight="1">
      <c r="E355" s="148" t="str">
        <f t="shared" si="216"/>
        <v>C-4</v>
      </c>
      <c r="F355" s="167">
        <f t="shared" si="203"/>
        <v>21</v>
      </c>
      <c r="G355" s="105">
        <f t="shared" si="204"/>
        <v>21</v>
      </c>
      <c r="H355" s="105" t="str">
        <f t="shared" si="205"/>
        <v>C-4-21</v>
      </c>
      <c r="I355" s="149">
        <v>45</v>
      </c>
      <c r="J355" s="157">
        <f t="shared" si="217"/>
        <v>350200</v>
      </c>
      <c r="K355" s="131">
        <f t="shared" si="218"/>
        <v>348000</v>
      </c>
      <c r="L355" s="131">
        <f>IF($E355="","",INDEX('3.サラリースケール'!$R$5:$BH$38,MATCH($E355,'3.サラリースケール'!$R$5:$R$38,0),MATCH($I355,'3.サラリースケール'!$R$5:$BH$5,0)))</f>
        <v>345800</v>
      </c>
      <c r="M355" s="131">
        <f t="shared" si="219"/>
        <v>343600</v>
      </c>
      <c r="N355" s="368">
        <f t="shared" si="220"/>
        <v>341400</v>
      </c>
      <c r="O355" s="157">
        <f t="shared" si="221"/>
        <v>4400</v>
      </c>
      <c r="P355" s="368">
        <f t="shared" si="206"/>
        <v>2200</v>
      </c>
      <c r="Q355" s="158">
        <f>IF($L355="","",VLOOKUP($E355,'6.モデル年俸表の作成'!$C$7:$F$48,4,0))</f>
        <v>0</v>
      </c>
      <c r="R355" s="159">
        <f>IF($E355="","",IF($G355="","",VLOOKUP($E355,'5.手当・賞与配分・洗い替え方式'!$C$7:$L$48,8,0)))</f>
        <v>0.1</v>
      </c>
      <c r="S355" s="160">
        <f t="shared" si="222"/>
        <v>35020</v>
      </c>
      <c r="T355" s="160">
        <f t="shared" si="223"/>
        <v>34800</v>
      </c>
      <c r="U355" s="160">
        <f t="shared" si="232"/>
        <v>34580</v>
      </c>
      <c r="V355" s="160">
        <f t="shared" si="225"/>
        <v>34360</v>
      </c>
      <c r="W355" s="160">
        <f t="shared" si="226"/>
        <v>34140</v>
      </c>
      <c r="X355" s="164">
        <f t="shared" si="207"/>
        <v>13</v>
      </c>
      <c r="Y355" s="162">
        <f t="shared" si="231"/>
        <v>385220</v>
      </c>
      <c r="Z355" s="161">
        <f t="shared" si="208"/>
        <v>382800</v>
      </c>
      <c r="AA355" s="161">
        <f t="shared" si="209"/>
        <v>380380</v>
      </c>
      <c r="AB355" s="161">
        <f t="shared" si="210"/>
        <v>377960</v>
      </c>
      <c r="AC355" s="163">
        <f t="shared" si="233"/>
        <v>375540</v>
      </c>
      <c r="AD355" s="158">
        <f t="shared" si="228"/>
        <v>4564560</v>
      </c>
      <c r="AE355" s="165">
        <f>IF(J355="","",IF('5.手当・賞与配分・洗い替え方式'!$O$4=1,ROUNDUP((J355+$Q355)*$AH$4,-1),ROUNDUP(J355*$AH$4,-1)))</f>
        <v>700400</v>
      </c>
      <c r="AF355" s="154">
        <f>IF(K355="","",IF('5.手当・賞与配分・洗い替え方式'!$O$4=1,ROUNDUP((K355+$Q355)*$AH$4,-1),ROUNDUP(K355*$AH$4,-1)))</f>
        <v>696000</v>
      </c>
      <c r="AG355" s="154">
        <f>IF(L355="","",IF('5.手当・賞与配分・洗い替え方式'!$O$4=1,ROUNDUP((L355+$Q355)*$AH$4,-1),ROUNDUP(L355*$AH$4,-1)))</f>
        <v>691600</v>
      </c>
      <c r="AH355" s="154">
        <f>IF(M355="","",IF('5.手当・賞与配分・洗い替え方式'!$O$4=1,ROUNDUP((M355+$Q355)*$AH$4,-1),ROUNDUP(M355*$AH$4,-1)))</f>
        <v>687200</v>
      </c>
      <c r="AI355" s="166">
        <f>IF(N355="","",IF('5.手当・賞与配分・洗い替え方式'!$O$4=1,ROUNDUP((N355+$Q355)*$AH$4,-1),ROUNDUP(N355*$AH$4,-1)))</f>
        <v>682800</v>
      </c>
      <c r="AJ355" s="165">
        <f>IF(J355="","",IF('5.手当・賞与配分・洗い替え方式'!$O$4=1,ROUNDUP((J355+$Q355)*$AM$4,-1),ROUNDUP(J355*$AM$4,-1)))</f>
        <v>875500</v>
      </c>
      <c r="AK355" s="154">
        <f>IF(K355="","",IF('5.手当・賞与配分・洗い替え方式'!$O$4=1,ROUNDUP((K355+$Q355)*$AM$4,-1),ROUNDUP(K355*$AM$4,-1)))</f>
        <v>870000</v>
      </c>
      <c r="AL355" s="154">
        <f>IF(L355="","",IF('5.手当・賞与配分・洗い替え方式'!$O$4=1,ROUNDUP((L355+$Q355)*$AM$4,-1),ROUNDUP(L355*$AM$4,-1)))</f>
        <v>864500</v>
      </c>
      <c r="AM355" s="154">
        <f>IF(M355="","",IF('5.手当・賞与配分・洗い替え方式'!$O$4=1,ROUNDUP((M355+$Q355)*$AM$4,-1),ROUNDUP(M355*$AM$4,-1)))</f>
        <v>859000</v>
      </c>
      <c r="AN355" s="166">
        <f>IF(N355="","",IF('5.手当・賞与配分・洗い替え方式'!$O$4=1,ROUNDUP((N355+$Q355)*$AM$4,-1),ROUNDUP(N355*$AM$4,-1)))</f>
        <v>853500</v>
      </c>
      <c r="AO355" s="369">
        <f t="shared" si="229"/>
        <v>6198540</v>
      </c>
      <c r="AP355" s="77">
        <f t="shared" si="230"/>
        <v>6159600</v>
      </c>
      <c r="AQ355" s="77">
        <f t="shared" si="213"/>
        <v>6120660</v>
      </c>
      <c r="AR355" s="77">
        <f t="shared" si="214"/>
        <v>6081720</v>
      </c>
      <c r="AS355" s="164">
        <f t="shared" si="215"/>
        <v>6042780</v>
      </c>
    </row>
    <row r="356" spans="5:45" ht="18" customHeight="1">
      <c r="E356" s="148" t="str">
        <f t="shared" si="216"/>
        <v>C-4</v>
      </c>
      <c r="F356" s="167">
        <f t="shared" si="203"/>
        <v>22</v>
      </c>
      <c r="G356" s="105">
        <f t="shared" si="204"/>
        <v>22</v>
      </c>
      <c r="H356" s="105" t="str">
        <f t="shared" si="205"/>
        <v>C-4-22</v>
      </c>
      <c r="I356" s="149">
        <v>46</v>
      </c>
      <c r="J356" s="157">
        <f t="shared" si="217"/>
        <v>350200</v>
      </c>
      <c r="K356" s="131">
        <f t="shared" si="218"/>
        <v>349100</v>
      </c>
      <c r="L356" s="131">
        <f>IF($E356="","",INDEX('3.サラリースケール'!$R$5:$BH$38,MATCH($E356,'3.サラリースケール'!$R$5:$R$38,0),MATCH($I356,'3.サラリースケール'!$R$5:$BH$5,0)))</f>
        <v>348000</v>
      </c>
      <c r="M356" s="131">
        <f t="shared" si="219"/>
        <v>346900</v>
      </c>
      <c r="N356" s="368">
        <f t="shared" si="220"/>
        <v>345800</v>
      </c>
      <c r="O356" s="157">
        <f t="shared" si="221"/>
        <v>2200</v>
      </c>
      <c r="P356" s="368">
        <f t="shared" si="206"/>
        <v>1100</v>
      </c>
      <c r="Q356" s="158">
        <f>IF($L356="","",VLOOKUP($E356,'6.モデル年俸表の作成'!$C$7:$F$48,4,0))</f>
        <v>0</v>
      </c>
      <c r="R356" s="159">
        <f>IF($E356="","",IF($G356="","",VLOOKUP($E356,'5.手当・賞与配分・洗い替え方式'!$C$7:$L$48,8,0)))</f>
        <v>0.1</v>
      </c>
      <c r="S356" s="160">
        <f t="shared" si="222"/>
        <v>35020</v>
      </c>
      <c r="T356" s="160">
        <f t="shared" si="223"/>
        <v>34910</v>
      </c>
      <c r="U356" s="160">
        <f t="shared" si="232"/>
        <v>34800</v>
      </c>
      <c r="V356" s="160">
        <f t="shared" si="225"/>
        <v>34690</v>
      </c>
      <c r="W356" s="160">
        <f t="shared" si="226"/>
        <v>34580</v>
      </c>
      <c r="X356" s="164">
        <f t="shared" si="207"/>
        <v>13</v>
      </c>
      <c r="Y356" s="162">
        <f t="shared" si="231"/>
        <v>385220</v>
      </c>
      <c r="Z356" s="161">
        <f t="shared" si="208"/>
        <v>384010</v>
      </c>
      <c r="AA356" s="161">
        <f t="shared" si="209"/>
        <v>382800</v>
      </c>
      <c r="AB356" s="161">
        <f t="shared" si="210"/>
        <v>381590</v>
      </c>
      <c r="AC356" s="163">
        <f t="shared" si="233"/>
        <v>380380</v>
      </c>
      <c r="AD356" s="158">
        <f t="shared" si="228"/>
        <v>4593600</v>
      </c>
      <c r="AE356" s="165">
        <f>IF(J356="","",IF('5.手当・賞与配分・洗い替え方式'!$O$4=1,ROUNDUP((J356+$Q356)*$AH$4,-1),ROUNDUP(J356*$AH$4,-1)))</f>
        <v>700400</v>
      </c>
      <c r="AF356" s="154">
        <f>IF(K356="","",IF('5.手当・賞与配分・洗い替え方式'!$O$4=1,ROUNDUP((K356+$Q356)*$AH$4,-1),ROUNDUP(K356*$AH$4,-1)))</f>
        <v>698200</v>
      </c>
      <c r="AG356" s="154">
        <f>IF(L356="","",IF('5.手当・賞与配分・洗い替え方式'!$O$4=1,ROUNDUP((L356+$Q356)*$AH$4,-1),ROUNDUP(L356*$AH$4,-1)))</f>
        <v>696000</v>
      </c>
      <c r="AH356" s="154">
        <f>IF(M356="","",IF('5.手当・賞与配分・洗い替え方式'!$O$4=1,ROUNDUP((M356+$Q356)*$AH$4,-1),ROUNDUP(M356*$AH$4,-1)))</f>
        <v>693800</v>
      </c>
      <c r="AI356" s="166">
        <f>IF(N356="","",IF('5.手当・賞与配分・洗い替え方式'!$O$4=1,ROUNDUP((N356+$Q356)*$AH$4,-1),ROUNDUP(N356*$AH$4,-1)))</f>
        <v>691600</v>
      </c>
      <c r="AJ356" s="165">
        <f>IF(J356="","",IF('5.手当・賞与配分・洗い替え方式'!$O$4=1,ROUNDUP((J356+$Q356)*$AM$4,-1),ROUNDUP(J356*$AM$4,-1)))</f>
        <v>875500</v>
      </c>
      <c r="AK356" s="154">
        <f>IF(K356="","",IF('5.手当・賞与配分・洗い替え方式'!$O$4=1,ROUNDUP((K356+$Q356)*$AM$4,-1),ROUNDUP(K356*$AM$4,-1)))</f>
        <v>872750</v>
      </c>
      <c r="AL356" s="154">
        <f>IF(L356="","",IF('5.手当・賞与配分・洗い替え方式'!$O$4=1,ROUNDUP((L356+$Q356)*$AM$4,-1),ROUNDUP(L356*$AM$4,-1)))</f>
        <v>870000</v>
      </c>
      <c r="AM356" s="154">
        <f>IF(M356="","",IF('5.手当・賞与配分・洗い替え方式'!$O$4=1,ROUNDUP((M356+$Q356)*$AM$4,-1),ROUNDUP(M356*$AM$4,-1)))</f>
        <v>867250</v>
      </c>
      <c r="AN356" s="166">
        <f>IF(N356="","",IF('5.手当・賞与配分・洗い替え方式'!$O$4=1,ROUNDUP((N356+$Q356)*$AM$4,-1),ROUNDUP(N356*$AM$4,-1)))</f>
        <v>864500</v>
      </c>
      <c r="AO356" s="369">
        <f t="shared" si="229"/>
        <v>6198540</v>
      </c>
      <c r="AP356" s="77">
        <f t="shared" si="230"/>
        <v>6179070</v>
      </c>
      <c r="AQ356" s="77">
        <f t="shared" si="213"/>
        <v>6159600</v>
      </c>
      <c r="AR356" s="77">
        <f t="shared" si="214"/>
        <v>6140130</v>
      </c>
      <c r="AS356" s="164">
        <f t="shared" si="215"/>
        <v>6120660</v>
      </c>
    </row>
    <row r="357" spans="5:45" ht="18" customHeight="1">
      <c r="E357" s="148" t="str">
        <f t="shared" si="216"/>
        <v>C-4</v>
      </c>
      <c r="F357" s="167">
        <f t="shared" si="203"/>
        <v>23</v>
      </c>
      <c r="G357" s="105">
        <f t="shared" si="204"/>
        <v>23</v>
      </c>
      <c r="H357" s="105" t="str">
        <f t="shared" si="205"/>
        <v>C-4-23</v>
      </c>
      <c r="I357" s="149">
        <v>47</v>
      </c>
      <c r="J357" s="157">
        <f t="shared" si="217"/>
        <v>352400</v>
      </c>
      <c r="K357" s="131">
        <f t="shared" si="218"/>
        <v>351300</v>
      </c>
      <c r="L357" s="131">
        <f>IF($E357="","",INDEX('3.サラリースケール'!$R$5:$BH$38,MATCH($E357,'3.サラリースケール'!$R$5:$R$38,0),MATCH($I357,'3.サラリースケール'!$R$5:$BH$5,0)))</f>
        <v>350200</v>
      </c>
      <c r="M357" s="131">
        <f t="shared" si="219"/>
        <v>349100</v>
      </c>
      <c r="N357" s="368">
        <f t="shared" si="220"/>
        <v>348000</v>
      </c>
      <c r="O357" s="157">
        <f t="shared" si="221"/>
        <v>2200</v>
      </c>
      <c r="P357" s="368">
        <f t="shared" si="206"/>
        <v>1100</v>
      </c>
      <c r="Q357" s="158">
        <f>IF($L357="","",VLOOKUP($E357,'6.モデル年俸表の作成'!$C$7:$F$48,4,0))</f>
        <v>0</v>
      </c>
      <c r="R357" s="159">
        <f>IF($E357="","",IF($G357="","",VLOOKUP($E357,'5.手当・賞与配分・洗い替え方式'!$C$7:$L$48,8,0)))</f>
        <v>0.1</v>
      </c>
      <c r="S357" s="160">
        <f t="shared" si="222"/>
        <v>35240</v>
      </c>
      <c r="T357" s="160">
        <f t="shared" si="223"/>
        <v>35130</v>
      </c>
      <c r="U357" s="160">
        <f t="shared" si="232"/>
        <v>35020</v>
      </c>
      <c r="V357" s="160">
        <f t="shared" si="225"/>
        <v>34910</v>
      </c>
      <c r="W357" s="160">
        <f t="shared" si="226"/>
        <v>34800</v>
      </c>
      <c r="X357" s="164">
        <f t="shared" si="207"/>
        <v>13</v>
      </c>
      <c r="Y357" s="162">
        <f t="shared" si="231"/>
        <v>387640</v>
      </c>
      <c r="Z357" s="161">
        <f t="shared" si="208"/>
        <v>386430</v>
      </c>
      <c r="AA357" s="161">
        <f t="shared" si="209"/>
        <v>385220</v>
      </c>
      <c r="AB357" s="161">
        <f t="shared" si="210"/>
        <v>384010</v>
      </c>
      <c r="AC357" s="163">
        <f t="shared" si="233"/>
        <v>382800</v>
      </c>
      <c r="AD357" s="158">
        <f t="shared" si="228"/>
        <v>4622640</v>
      </c>
      <c r="AE357" s="165">
        <f>IF(J357="","",IF('5.手当・賞与配分・洗い替え方式'!$O$4=1,ROUNDUP((J357+$Q357)*$AH$4,-1),ROUNDUP(J357*$AH$4,-1)))</f>
        <v>704800</v>
      </c>
      <c r="AF357" s="154">
        <f>IF(K357="","",IF('5.手当・賞与配分・洗い替え方式'!$O$4=1,ROUNDUP((K357+$Q357)*$AH$4,-1),ROUNDUP(K357*$AH$4,-1)))</f>
        <v>702600</v>
      </c>
      <c r="AG357" s="154">
        <f>IF(L357="","",IF('5.手当・賞与配分・洗い替え方式'!$O$4=1,ROUNDUP((L357+$Q357)*$AH$4,-1),ROUNDUP(L357*$AH$4,-1)))</f>
        <v>700400</v>
      </c>
      <c r="AH357" s="154">
        <f>IF(M357="","",IF('5.手当・賞与配分・洗い替え方式'!$O$4=1,ROUNDUP((M357+$Q357)*$AH$4,-1),ROUNDUP(M357*$AH$4,-1)))</f>
        <v>698200</v>
      </c>
      <c r="AI357" s="166">
        <f>IF(N357="","",IF('5.手当・賞与配分・洗い替え方式'!$O$4=1,ROUNDUP((N357+$Q357)*$AH$4,-1),ROUNDUP(N357*$AH$4,-1)))</f>
        <v>696000</v>
      </c>
      <c r="AJ357" s="165">
        <f>IF(J357="","",IF('5.手当・賞与配分・洗い替え方式'!$O$4=1,ROUNDUP((J357+$Q357)*$AM$4,-1),ROUNDUP(J357*$AM$4,-1)))</f>
        <v>881000</v>
      </c>
      <c r="AK357" s="154">
        <f>IF(K357="","",IF('5.手当・賞与配分・洗い替え方式'!$O$4=1,ROUNDUP((K357+$Q357)*$AM$4,-1),ROUNDUP(K357*$AM$4,-1)))</f>
        <v>878250</v>
      </c>
      <c r="AL357" s="154">
        <f>IF(L357="","",IF('5.手当・賞与配分・洗い替え方式'!$O$4=1,ROUNDUP((L357+$Q357)*$AM$4,-1),ROUNDUP(L357*$AM$4,-1)))</f>
        <v>875500</v>
      </c>
      <c r="AM357" s="154">
        <f>IF(M357="","",IF('5.手当・賞与配分・洗い替え方式'!$O$4=1,ROUNDUP((M357+$Q357)*$AM$4,-1),ROUNDUP(M357*$AM$4,-1)))</f>
        <v>872750</v>
      </c>
      <c r="AN357" s="166">
        <f>IF(N357="","",IF('5.手当・賞与配分・洗い替え方式'!$O$4=1,ROUNDUP((N357+$Q357)*$AM$4,-1),ROUNDUP(N357*$AM$4,-1)))</f>
        <v>870000</v>
      </c>
      <c r="AO357" s="369">
        <f t="shared" si="229"/>
        <v>6237480</v>
      </c>
      <c r="AP357" s="77">
        <f t="shared" si="230"/>
        <v>6218010</v>
      </c>
      <c r="AQ357" s="77">
        <f t="shared" si="213"/>
        <v>6198540</v>
      </c>
      <c r="AR357" s="77">
        <f t="shared" si="214"/>
        <v>6179070</v>
      </c>
      <c r="AS357" s="164">
        <f t="shared" si="215"/>
        <v>6159600</v>
      </c>
    </row>
    <row r="358" spans="5:45" ht="18" customHeight="1">
      <c r="E358" s="148" t="str">
        <f t="shared" si="216"/>
        <v>C-4</v>
      </c>
      <c r="F358" s="167">
        <f t="shared" si="203"/>
        <v>24</v>
      </c>
      <c r="G358" s="105">
        <f t="shared" si="204"/>
        <v>24</v>
      </c>
      <c r="H358" s="105" t="str">
        <f t="shared" si="205"/>
        <v>C-4-24</v>
      </c>
      <c r="I358" s="149">
        <v>48</v>
      </c>
      <c r="J358" s="157">
        <f t="shared" si="217"/>
        <v>354600</v>
      </c>
      <c r="K358" s="131">
        <f t="shared" si="218"/>
        <v>353500</v>
      </c>
      <c r="L358" s="131">
        <f>IF($E358="","",INDEX('3.サラリースケール'!$R$5:$BH$38,MATCH($E358,'3.サラリースケール'!$R$5:$R$38,0),MATCH($I358,'3.サラリースケール'!$R$5:$BH$5,0)))</f>
        <v>352400</v>
      </c>
      <c r="M358" s="131">
        <f t="shared" si="219"/>
        <v>351300</v>
      </c>
      <c r="N358" s="368">
        <f t="shared" si="220"/>
        <v>350200</v>
      </c>
      <c r="O358" s="157">
        <f t="shared" si="221"/>
        <v>2200</v>
      </c>
      <c r="P358" s="368">
        <f t="shared" si="206"/>
        <v>1100</v>
      </c>
      <c r="Q358" s="158">
        <f>IF($L358="","",VLOOKUP($E358,'6.モデル年俸表の作成'!$C$7:$F$48,4,0))</f>
        <v>0</v>
      </c>
      <c r="R358" s="159">
        <f>IF($E358="","",IF($G358="","",VLOOKUP($E358,'5.手当・賞与配分・洗い替え方式'!$C$7:$L$48,8,0)))</f>
        <v>0.1</v>
      </c>
      <c r="S358" s="160">
        <f t="shared" si="222"/>
        <v>35460</v>
      </c>
      <c r="T358" s="160">
        <f t="shared" si="223"/>
        <v>35350</v>
      </c>
      <c r="U358" s="160">
        <f t="shared" si="232"/>
        <v>35240</v>
      </c>
      <c r="V358" s="160">
        <f t="shared" si="225"/>
        <v>35130</v>
      </c>
      <c r="W358" s="160">
        <f t="shared" si="226"/>
        <v>35020</v>
      </c>
      <c r="X358" s="164">
        <f t="shared" si="207"/>
        <v>13</v>
      </c>
      <c r="Y358" s="162">
        <f t="shared" si="231"/>
        <v>390060</v>
      </c>
      <c r="Z358" s="161">
        <f t="shared" si="208"/>
        <v>388850</v>
      </c>
      <c r="AA358" s="161">
        <f t="shared" si="209"/>
        <v>387640</v>
      </c>
      <c r="AB358" s="161">
        <f t="shared" si="210"/>
        <v>386430</v>
      </c>
      <c r="AC358" s="163">
        <f t="shared" si="233"/>
        <v>385220</v>
      </c>
      <c r="AD358" s="158">
        <f t="shared" si="228"/>
        <v>4651680</v>
      </c>
      <c r="AE358" s="165">
        <f>IF(J358="","",IF('5.手当・賞与配分・洗い替え方式'!$O$4=1,ROUNDUP((J358+$Q358)*$AH$4,-1),ROUNDUP(J358*$AH$4,-1)))</f>
        <v>709200</v>
      </c>
      <c r="AF358" s="154">
        <f>IF(K358="","",IF('5.手当・賞与配分・洗い替え方式'!$O$4=1,ROUNDUP((K358+$Q358)*$AH$4,-1),ROUNDUP(K358*$AH$4,-1)))</f>
        <v>707000</v>
      </c>
      <c r="AG358" s="154">
        <f>IF(L358="","",IF('5.手当・賞与配分・洗い替え方式'!$O$4=1,ROUNDUP((L358+$Q358)*$AH$4,-1),ROUNDUP(L358*$AH$4,-1)))</f>
        <v>704800</v>
      </c>
      <c r="AH358" s="154">
        <f>IF(M358="","",IF('5.手当・賞与配分・洗い替え方式'!$O$4=1,ROUNDUP((M358+$Q358)*$AH$4,-1),ROUNDUP(M358*$AH$4,-1)))</f>
        <v>702600</v>
      </c>
      <c r="AI358" s="166">
        <f>IF(N358="","",IF('5.手当・賞与配分・洗い替え方式'!$O$4=1,ROUNDUP((N358+$Q358)*$AH$4,-1),ROUNDUP(N358*$AH$4,-1)))</f>
        <v>700400</v>
      </c>
      <c r="AJ358" s="165">
        <f>IF(J358="","",IF('5.手当・賞与配分・洗い替え方式'!$O$4=1,ROUNDUP((J358+$Q358)*$AM$4,-1),ROUNDUP(J358*$AM$4,-1)))</f>
        <v>886500</v>
      </c>
      <c r="AK358" s="154">
        <f>IF(K358="","",IF('5.手当・賞与配分・洗い替え方式'!$O$4=1,ROUNDUP((K358+$Q358)*$AM$4,-1),ROUNDUP(K358*$AM$4,-1)))</f>
        <v>883750</v>
      </c>
      <c r="AL358" s="154">
        <f>IF(L358="","",IF('5.手当・賞与配分・洗い替え方式'!$O$4=1,ROUNDUP((L358+$Q358)*$AM$4,-1),ROUNDUP(L358*$AM$4,-1)))</f>
        <v>881000</v>
      </c>
      <c r="AM358" s="154">
        <f>IF(M358="","",IF('5.手当・賞与配分・洗い替え方式'!$O$4=1,ROUNDUP((M358+$Q358)*$AM$4,-1),ROUNDUP(M358*$AM$4,-1)))</f>
        <v>878250</v>
      </c>
      <c r="AN358" s="166">
        <f>IF(N358="","",IF('5.手当・賞与配分・洗い替え方式'!$O$4=1,ROUNDUP((N358+$Q358)*$AM$4,-1),ROUNDUP(N358*$AM$4,-1)))</f>
        <v>875500</v>
      </c>
      <c r="AO358" s="369">
        <f t="shared" si="229"/>
        <v>6276420</v>
      </c>
      <c r="AP358" s="77">
        <f t="shared" si="230"/>
        <v>6256950</v>
      </c>
      <c r="AQ358" s="77">
        <f t="shared" si="213"/>
        <v>6237480</v>
      </c>
      <c r="AR358" s="77">
        <f t="shared" si="214"/>
        <v>6218010</v>
      </c>
      <c r="AS358" s="164">
        <f t="shared" si="215"/>
        <v>6198540</v>
      </c>
    </row>
    <row r="359" spans="5:45" ht="18" customHeight="1">
      <c r="E359" s="148" t="str">
        <f t="shared" si="216"/>
        <v>C-4</v>
      </c>
      <c r="F359" s="167">
        <f t="shared" si="203"/>
        <v>25</v>
      </c>
      <c r="G359" s="105">
        <f t="shared" si="204"/>
        <v>25</v>
      </c>
      <c r="H359" s="105" t="str">
        <f t="shared" si="205"/>
        <v>C-4-25</v>
      </c>
      <c r="I359" s="149">
        <v>49</v>
      </c>
      <c r="J359" s="157">
        <f t="shared" si="217"/>
        <v>356800</v>
      </c>
      <c r="K359" s="131">
        <f t="shared" si="218"/>
        <v>355700</v>
      </c>
      <c r="L359" s="131">
        <f>IF($E359="","",INDEX('3.サラリースケール'!$R$5:$BH$38,MATCH($E359,'3.サラリースケール'!$R$5:$R$38,0),MATCH($I359,'3.サラリースケール'!$R$5:$BH$5,0)))</f>
        <v>354600</v>
      </c>
      <c r="M359" s="131">
        <f t="shared" si="219"/>
        <v>353500</v>
      </c>
      <c r="N359" s="368">
        <f t="shared" si="220"/>
        <v>352400</v>
      </c>
      <c r="O359" s="157">
        <f t="shared" si="221"/>
        <v>2200</v>
      </c>
      <c r="P359" s="368">
        <f t="shared" si="206"/>
        <v>1100</v>
      </c>
      <c r="Q359" s="158">
        <f>IF($L359="","",VLOOKUP($E359,'6.モデル年俸表の作成'!$C$7:$F$48,4,0))</f>
        <v>0</v>
      </c>
      <c r="R359" s="159">
        <f>IF($E359="","",IF($G359="","",VLOOKUP($E359,'5.手当・賞与配分・洗い替え方式'!$C$7:$L$48,8,0)))</f>
        <v>0.1</v>
      </c>
      <c r="S359" s="160">
        <f t="shared" si="222"/>
        <v>35680</v>
      </c>
      <c r="T359" s="160">
        <f t="shared" si="223"/>
        <v>35570</v>
      </c>
      <c r="U359" s="160">
        <f t="shared" si="232"/>
        <v>35460</v>
      </c>
      <c r="V359" s="160">
        <f t="shared" si="225"/>
        <v>35350</v>
      </c>
      <c r="W359" s="160">
        <f t="shared" si="226"/>
        <v>35240</v>
      </c>
      <c r="X359" s="164">
        <f t="shared" si="207"/>
        <v>13</v>
      </c>
      <c r="Y359" s="162">
        <f t="shared" si="231"/>
        <v>392480</v>
      </c>
      <c r="Z359" s="161">
        <f t="shared" si="208"/>
        <v>391270</v>
      </c>
      <c r="AA359" s="161">
        <f t="shared" si="209"/>
        <v>390060</v>
      </c>
      <c r="AB359" s="161">
        <f t="shared" si="210"/>
        <v>388850</v>
      </c>
      <c r="AC359" s="163">
        <f t="shared" si="233"/>
        <v>387640</v>
      </c>
      <c r="AD359" s="158">
        <f t="shared" si="228"/>
        <v>4680720</v>
      </c>
      <c r="AE359" s="165">
        <f>IF(J359="","",IF('5.手当・賞与配分・洗い替え方式'!$O$4=1,ROUNDUP((J359+$Q359)*$AH$4,-1),ROUNDUP(J359*$AH$4,-1)))</f>
        <v>713600</v>
      </c>
      <c r="AF359" s="154">
        <f>IF(K359="","",IF('5.手当・賞与配分・洗い替え方式'!$O$4=1,ROUNDUP((K359+$Q359)*$AH$4,-1),ROUNDUP(K359*$AH$4,-1)))</f>
        <v>711400</v>
      </c>
      <c r="AG359" s="154">
        <f>IF(L359="","",IF('5.手当・賞与配分・洗い替え方式'!$O$4=1,ROUNDUP((L359+$Q359)*$AH$4,-1),ROUNDUP(L359*$AH$4,-1)))</f>
        <v>709200</v>
      </c>
      <c r="AH359" s="154">
        <f>IF(M359="","",IF('5.手当・賞与配分・洗い替え方式'!$O$4=1,ROUNDUP((M359+$Q359)*$AH$4,-1),ROUNDUP(M359*$AH$4,-1)))</f>
        <v>707000</v>
      </c>
      <c r="AI359" s="166">
        <f>IF(N359="","",IF('5.手当・賞与配分・洗い替え方式'!$O$4=1,ROUNDUP((N359+$Q359)*$AH$4,-1),ROUNDUP(N359*$AH$4,-1)))</f>
        <v>704800</v>
      </c>
      <c r="AJ359" s="165">
        <f>IF(J359="","",IF('5.手当・賞与配分・洗い替え方式'!$O$4=1,ROUNDUP((J359+$Q359)*$AM$4,-1),ROUNDUP(J359*$AM$4,-1)))</f>
        <v>892000</v>
      </c>
      <c r="AK359" s="154">
        <f>IF(K359="","",IF('5.手当・賞与配分・洗い替え方式'!$O$4=1,ROUNDUP((K359+$Q359)*$AM$4,-1),ROUNDUP(K359*$AM$4,-1)))</f>
        <v>889250</v>
      </c>
      <c r="AL359" s="154">
        <f>IF(L359="","",IF('5.手当・賞与配分・洗い替え方式'!$O$4=1,ROUNDUP((L359+$Q359)*$AM$4,-1),ROUNDUP(L359*$AM$4,-1)))</f>
        <v>886500</v>
      </c>
      <c r="AM359" s="154">
        <f>IF(M359="","",IF('5.手当・賞与配分・洗い替え方式'!$O$4=1,ROUNDUP((M359+$Q359)*$AM$4,-1),ROUNDUP(M359*$AM$4,-1)))</f>
        <v>883750</v>
      </c>
      <c r="AN359" s="166">
        <f>IF(N359="","",IF('5.手当・賞与配分・洗い替え方式'!$O$4=1,ROUNDUP((N359+$Q359)*$AM$4,-1),ROUNDUP(N359*$AM$4,-1)))</f>
        <v>881000</v>
      </c>
      <c r="AO359" s="369">
        <f t="shared" si="229"/>
        <v>6315360</v>
      </c>
      <c r="AP359" s="77">
        <f t="shared" si="230"/>
        <v>6295890</v>
      </c>
      <c r="AQ359" s="77">
        <f t="shared" si="213"/>
        <v>6276420</v>
      </c>
      <c r="AR359" s="77">
        <f t="shared" si="214"/>
        <v>6256950</v>
      </c>
      <c r="AS359" s="164">
        <f t="shared" si="215"/>
        <v>6237480</v>
      </c>
    </row>
    <row r="360" spans="5:45" ht="18" customHeight="1">
      <c r="E360" s="148" t="str">
        <f t="shared" si="216"/>
        <v>C-4</v>
      </c>
      <c r="F360" s="167">
        <f t="shared" si="203"/>
        <v>26</v>
      </c>
      <c r="G360" s="105">
        <f t="shared" si="204"/>
        <v>26</v>
      </c>
      <c r="H360" s="105" t="str">
        <f t="shared" si="205"/>
        <v>C-4-26</v>
      </c>
      <c r="I360" s="149">
        <v>50</v>
      </c>
      <c r="J360" s="157">
        <f t="shared" si="217"/>
        <v>359000</v>
      </c>
      <c r="K360" s="131">
        <f t="shared" si="218"/>
        <v>357900</v>
      </c>
      <c r="L360" s="131">
        <f>IF($E360="","",INDEX('3.サラリースケール'!$R$5:$BH$38,MATCH($E360,'3.サラリースケール'!$R$5:$R$38,0),MATCH($I360,'3.サラリースケール'!$R$5:$BH$5,0)))</f>
        <v>356800</v>
      </c>
      <c r="M360" s="131">
        <f t="shared" si="219"/>
        <v>355700</v>
      </c>
      <c r="N360" s="368">
        <f t="shared" si="220"/>
        <v>354600</v>
      </c>
      <c r="O360" s="157">
        <f t="shared" si="221"/>
        <v>2200</v>
      </c>
      <c r="P360" s="368">
        <f t="shared" si="206"/>
        <v>1100</v>
      </c>
      <c r="Q360" s="158">
        <f>IF($L360="","",VLOOKUP($E360,'6.モデル年俸表の作成'!$C$7:$F$48,4,0))</f>
        <v>0</v>
      </c>
      <c r="R360" s="159">
        <f>IF($E360="","",IF($G360="","",VLOOKUP($E360,'5.手当・賞与配分・洗い替え方式'!$C$7:$L$48,8,0)))</f>
        <v>0.1</v>
      </c>
      <c r="S360" s="160">
        <f t="shared" si="222"/>
        <v>35900</v>
      </c>
      <c r="T360" s="160">
        <f t="shared" si="223"/>
        <v>35790</v>
      </c>
      <c r="U360" s="160">
        <f t="shared" si="232"/>
        <v>35680</v>
      </c>
      <c r="V360" s="160">
        <f t="shared" si="225"/>
        <v>35570</v>
      </c>
      <c r="W360" s="160">
        <f t="shared" si="226"/>
        <v>35460</v>
      </c>
      <c r="X360" s="164">
        <f t="shared" si="207"/>
        <v>13</v>
      </c>
      <c r="Y360" s="162">
        <f t="shared" si="231"/>
        <v>394900</v>
      </c>
      <c r="Z360" s="161">
        <f t="shared" si="208"/>
        <v>393690</v>
      </c>
      <c r="AA360" s="161">
        <f t="shared" si="209"/>
        <v>392480</v>
      </c>
      <c r="AB360" s="161">
        <f t="shared" si="210"/>
        <v>391270</v>
      </c>
      <c r="AC360" s="163">
        <f t="shared" si="233"/>
        <v>390060</v>
      </c>
      <c r="AD360" s="158">
        <f t="shared" si="228"/>
        <v>4709760</v>
      </c>
      <c r="AE360" s="165">
        <f>IF(J360="","",IF('5.手当・賞与配分・洗い替え方式'!$O$4=1,ROUNDUP((J360+$Q360)*$AH$4,-1),ROUNDUP(J360*$AH$4,-1)))</f>
        <v>718000</v>
      </c>
      <c r="AF360" s="154">
        <f>IF(K360="","",IF('5.手当・賞与配分・洗い替え方式'!$O$4=1,ROUNDUP((K360+$Q360)*$AH$4,-1),ROUNDUP(K360*$AH$4,-1)))</f>
        <v>715800</v>
      </c>
      <c r="AG360" s="154">
        <f>IF(L360="","",IF('5.手当・賞与配分・洗い替え方式'!$O$4=1,ROUNDUP((L360+$Q360)*$AH$4,-1),ROUNDUP(L360*$AH$4,-1)))</f>
        <v>713600</v>
      </c>
      <c r="AH360" s="154">
        <f>IF(M360="","",IF('5.手当・賞与配分・洗い替え方式'!$O$4=1,ROUNDUP((M360+$Q360)*$AH$4,-1),ROUNDUP(M360*$AH$4,-1)))</f>
        <v>711400</v>
      </c>
      <c r="AI360" s="166">
        <f>IF(N360="","",IF('5.手当・賞与配分・洗い替え方式'!$O$4=1,ROUNDUP((N360+$Q360)*$AH$4,-1),ROUNDUP(N360*$AH$4,-1)))</f>
        <v>709200</v>
      </c>
      <c r="AJ360" s="165">
        <f>IF(J360="","",IF('5.手当・賞与配分・洗い替え方式'!$O$4=1,ROUNDUP((J360+$Q360)*$AM$4,-1),ROUNDUP(J360*$AM$4,-1)))</f>
        <v>897500</v>
      </c>
      <c r="AK360" s="154">
        <f>IF(K360="","",IF('5.手当・賞与配分・洗い替え方式'!$O$4=1,ROUNDUP((K360+$Q360)*$AM$4,-1),ROUNDUP(K360*$AM$4,-1)))</f>
        <v>894750</v>
      </c>
      <c r="AL360" s="154">
        <f>IF(L360="","",IF('5.手当・賞与配分・洗い替え方式'!$O$4=1,ROUNDUP((L360+$Q360)*$AM$4,-1),ROUNDUP(L360*$AM$4,-1)))</f>
        <v>892000</v>
      </c>
      <c r="AM360" s="154">
        <f>IF(M360="","",IF('5.手当・賞与配分・洗い替え方式'!$O$4=1,ROUNDUP((M360+$Q360)*$AM$4,-1),ROUNDUP(M360*$AM$4,-1)))</f>
        <v>889250</v>
      </c>
      <c r="AN360" s="166">
        <f>IF(N360="","",IF('5.手当・賞与配分・洗い替え方式'!$O$4=1,ROUNDUP((N360+$Q360)*$AM$4,-1),ROUNDUP(N360*$AM$4,-1)))</f>
        <v>886500</v>
      </c>
      <c r="AO360" s="369">
        <f t="shared" si="229"/>
        <v>6354300</v>
      </c>
      <c r="AP360" s="77">
        <f t="shared" si="230"/>
        <v>6334830</v>
      </c>
      <c r="AQ360" s="77">
        <f t="shared" si="213"/>
        <v>6315360</v>
      </c>
      <c r="AR360" s="77">
        <f t="shared" si="214"/>
        <v>6295890</v>
      </c>
      <c r="AS360" s="164">
        <f t="shared" si="215"/>
        <v>6276420</v>
      </c>
    </row>
    <row r="361" spans="5:45" ht="18" customHeight="1">
      <c r="E361" s="148" t="str">
        <f t="shared" si="216"/>
        <v>C-4</v>
      </c>
      <c r="F361" s="167">
        <f t="shared" si="203"/>
        <v>26</v>
      </c>
      <c r="G361" s="105">
        <f t="shared" si="204"/>
        <v>26</v>
      </c>
      <c r="H361" s="105" t="str">
        <f t="shared" si="205"/>
        <v/>
      </c>
      <c r="I361" s="149">
        <v>51</v>
      </c>
      <c r="J361" s="157">
        <f t="shared" si="217"/>
        <v>359000</v>
      </c>
      <c r="K361" s="131">
        <f t="shared" si="218"/>
        <v>357900</v>
      </c>
      <c r="L361" s="131">
        <f>IF($E361="","",INDEX('3.サラリースケール'!$R$5:$BH$38,MATCH($E361,'3.サラリースケール'!$R$5:$R$38,0),MATCH($I361,'3.サラリースケール'!$R$5:$BH$5,0)))</f>
        <v>356800</v>
      </c>
      <c r="M361" s="131">
        <f t="shared" si="219"/>
        <v>355700</v>
      </c>
      <c r="N361" s="368">
        <f t="shared" si="220"/>
        <v>354600</v>
      </c>
      <c r="O361" s="157">
        <f t="shared" si="221"/>
        <v>0</v>
      </c>
      <c r="P361" s="368">
        <f t="shared" si="206"/>
        <v>1100</v>
      </c>
      <c r="Q361" s="158">
        <f>IF($L361="","",VLOOKUP($E361,'6.モデル年俸表の作成'!$C$7:$F$48,4,0))</f>
        <v>0</v>
      </c>
      <c r="R361" s="159">
        <f>IF($E361="","",IF($G361="","",VLOOKUP($E361,'5.手当・賞与配分・洗い替え方式'!$C$7:$L$48,8,0)))</f>
        <v>0.1</v>
      </c>
      <c r="S361" s="160">
        <f t="shared" si="222"/>
        <v>35900</v>
      </c>
      <c r="T361" s="160">
        <f t="shared" si="223"/>
        <v>35790</v>
      </c>
      <c r="U361" s="160">
        <f t="shared" si="232"/>
        <v>35680</v>
      </c>
      <c r="V361" s="160">
        <f t="shared" si="225"/>
        <v>35570</v>
      </c>
      <c r="W361" s="160">
        <f t="shared" si="226"/>
        <v>35460</v>
      </c>
      <c r="X361" s="164">
        <f t="shared" si="207"/>
        <v>13</v>
      </c>
      <c r="Y361" s="162">
        <f t="shared" si="231"/>
        <v>394900</v>
      </c>
      <c r="Z361" s="161">
        <f t="shared" si="208"/>
        <v>393690</v>
      </c>
      <c r="AA361" s="161">
        <f t="shared" si="209"/>
        <v>392480</v>
      </c>
      <c r="AB361" s="161">
        <f t="shared" si="210"/>
        <v>391270</v>
      </c>
      <c r="AC361" s="163">
        <f t="shared" si="233"/>
        <v>390060</v>
      </c>
      <c r="AD361" s="158">
        <f t="shared" si="228"/>
        <v>4709760</v>
      </c>
      <c r="AE361" s="165">
        <f>IF(J361="","",IF('5.手当・賞与配分・洗い替え方式'!$O$4=1,ROUNDUP((J361+$Q361)*$AH$4,-1),ROUNDUP(J361*$AH$4,-1)))</f>
        <v>718000</v>
      </c>
      <c r="AF361" s="154">
        <f>IF(K361="","",IF('5.手当・賞与配分・洗い替え方式'!$O$4=1,ROUNDUP((K361+$Q361)*$AH$4,-1),ROUNDUP(K361*$AH$4,-1)))</f>
        <v>715800</v>
      </c>
      <c r="AG361" s="154">
        <f>IF(L361="","",IF('5.手当・賞与配分・洗い替え方式'!$O$4=1,ROUNDUP((L361+$Q361)*$AH$4,-1),ROUNDUP(L361*$AH$4,-1)))</f>
        <v>713600</v>
      </c>
      <c r="AH361" s="154">
        <f>IF(M361="","",IF('5.手当・賞与配分・洗い替え方式'!$O$4=1,ROUNDUP((M361+$Q361)*$AH$4,-1),ROUNDUP(M361*$AH$4,-1)))</f>
        <v>711400</v>
      </c>
      <c r="AI361" s="166">
        <f>IF(N361="","",IF('5.手当・賞与配分・洗い替え方式'!$O$4=1,ROUNDUP((N361+$Q361)*$AH$4,-1),ROUNDUP(N361*$AH$4,-1)))</f>
        <v>709200</v>
      </c>
      <c r="AJ361" s="165">
        <f>IF(J361="","",IF('5.手当・賞与配分・洗い替え方式'!$O$4=1,ROUNDUP((J361+$Q361)*$AM$4,-1),ROUNDUP(J361*$AM$4,-1)))</f>
        <v>897500</v>
      </c>
      <c r="AK361" s="154">
        <f>IF(K361="","",IF('5.手当・賞与配分・洗い替え方式'!$O$4=1,ROUNDUP((K361+$Q361)*$AM$4,-1),ROUNDUP(K361*$AM$4,-1)))</f>
        <v>894750</v>
      </c>
      <c r="AL361" s="154">
        <f>IF(L361="","",IF('5.手当・賞与配分・洗い替え方式'!$O$4=1,ROUNDUP((L361+$Q361)*$AM$4,-1),ROUNDUP(L361*$AM$4,-1)))</f>
        <v>892000</v>
      </c>
      <c r="AM361" s="154">
        <f>IF(M361="","",IF('5.手当・賞与配分・洗い替え方式'!$O$4=1,ROUNDUP((M361+$Q361)*$AM$4,-1),ROUNDUP(M361*$AM$4,-1)))</f>
        <v>889250</v>
      </c>
      <c r="AN361" s="166">
        <f>IF(N361="","",IF('5.手当・賞与配分・洗い替え方式'!$O$4=1,ROUNDUP((N361+$Q361)*$AM$4,-1),ROUNDUP(N361*$AM$4,-1)))</f>
        <v>886500</v>
      </c>
      <c r="AO361" s="369">
        <f t="shared" si="229"/>
        <v>6354300</v>
      </c>
      <c r="AP361" s="77">
        <f t="shared" si="230"/>
        <v>6334830</v>
      </c>
      <c r="AQ361" s="77">
        <f t="shared" si="213"/>
        <v>6315360</v>
      </c>
      <c r="AR361" s="77">
        <f t="shared" si="214"/>
        <v>6295890</v>
      </c>
      <c r="AS361" s="164">
        <f t="shared" si="215"/>
        <v>6276420</v>
      </c>
    </row>
    <row r="362" spans="5:45" ht="18" customHeight="1">
      <c r="E362" s="148" t="str">
        <f t="shared" si="216"/>
        <v>C-4</v>
      </c>
      <c r="F362" s="167">
        <f t="shared" si="203"/>
        <v>26</v>
      </c>
      <c r="G362" s="105">
        <f t="shared" si="204"/>
        <v>26</v>
      </c>
      <c r="H362" s="105" t="str">
        <f t="shared" si="205"/>
        <v/>
      </c>
      <c r="I362" s="149">
        <v>52</v>
      </c>
      <c r="J362" s="157">
        <f t="shared" si="217"/>
        <v>359000</v>
      </c>
      <c r="K362" s="131">
        <f t="shared" si="218"/>
        <v>357900</v>
      </c>
      <c r="L362" s="131">
        <f>IF($E362="","",INDEX('3.サラリースケール'!$R$5:$BH$38,MATCH($E362,'3.サラリースケール'!$R$5:$R$38,0),MATCH($I362,'3.サラリースケール'!$R$5:$BH$5,0)))</f>
        <v>356800</v>
      </c>
      <c r="M362" s="131">
        <f t="shared" si="219"/>
        <v>355700</v>
      </c>
      <c r="N362" s="368">
        <f t="shared" si="220"/>
        <v>354600</v>
      </c>
      <c r="O362" s="157">
        <f t="shared" si="221"/>
        <v>0</v>
      </c>
      <c r="P362" s="368">
        <f t="shared" si="206"/>
        <v>1100</v>
      </c>
      <c r="Q362" s="158">
        <f>IF($L362="","",VLOOKUP($E362,'6.モデル年俸表の作成'!$C$7:$F$48,4,0))</f>
        <v>0</v>
      </c>
      <c r="R362" s="159">
        <f>IF($E362="","",IF($G362="","",VLOOKUP($E362,'5.手当・賞与配分・洗い替え方式'!$C$7:$L$48,8,0)))</f>
        <v>0.1</v>
      </c>
      <c r="S362" s="160">
        <f t="shared" si="222"/>
        <v>35900</v>
      </c>
      <c r="T362" s="160">
        <f t="shared" si="223"/>
        <v>35790</v>
      </c>
      <c r="U362" s="160">
        <f t="shared" si="232"/>
        <v>35680</v>
      </c>
      <c r="V362" s="160">
        <f t="shared" si="225"/>
        <v>35570</v>
      </c>
      <c r="W362" s="160">
        <f t="shared" si="226"/>
        <v>35460</v>
      </c>
      <c r="X362" s="164">
        <f t="shared" si="207"/>
        <v>13</v>
      </c>
      <c r="Y362" s="162">
        <f t="shared" si="231"/>
        <v>394900</v>
      </c>
      <c r="Z362" s="161">
        <f t="shared" si="208"/>
        <v>393690</v>
      </c>
      <c r="AA362" s="161">
        <f t="shared" si="209"/>
        <v>392480</v>
      </c>
      <c r="AB362" s="161">
        <f t="shared" si="210"/>
        <v>391270</v>
      </c>
      <c r="AC362" s="163">
        <f t="shared" si="233"/>
        <v>390060</v>
      </c>
      <c r="AD362" s="158">
        <f t="shared" si="228"/>
        <v>4709760</v>
      </c>
      <c r="AE362" s="165">
        <f>IF(J362="","",IF('5.手当・賞与配分・洗い替え方式'!$O$4=1,ROUNDUP((J362+$Q362)*$AH$4,-1),ROUNDUP(J362*$AH$4,-1)))</f>
        <v>718000</v>
      </c>
      <c r="AF362" s="154">
        <f>IF(K362="","",IF('5.手当・賞与配分・洗い替え方式'!$O$4=1,ROUNDUP((K362+$Q362)*$AH$4,-1),ROUNDUP(K362*$AH$4,-1)))</f>
        <v>715800</v>
      </c>
      <c r="AG362" s="154">
        <f>IF(L362="","",IF('5.手当・賞与配分・洗い替え方式'!$O$4=1,ROUNDUP((L362+$Q362)*$AH$4,-1),ROUNDUP(L362*$AH$4,-1)))</f>
        <v>713600</v>
      </c>
      <c r="AH362" s="154">
        <f>IF(M362="","",IF('5.手当・賞与配分・洗い替え方式'!$O$4=1,ROUNDUP((M362+$Q362)*$AH$4,-1),ROUNDUP(M362*$AH$4,-1)))</f>
        <v>711400</v>
      </c>
      <c r="AI362" s="166">
        <f>IF(N362="","",IF('5.手当・賞与配分・洗い替え方式'!$O$4=1,ROUNDUP((N362+$Q362)*$AH$4,-1),ROUNDUP(N362*$AH$4,-1)))</f>
        <v>709200</v>
      </c>
      <c r="AJ362" s="165">
        <f>IF(J362="","",IF('5.手当・賞与配分・洗い替え方式'!$O$4=1,ROUNDUP((J362+$Q362)*$AM$4,-1),ROUNDUP(J362*$AM$4,-1)))</f>
        <v>897500</v>
      </c>
      <c r="AK362" s="154">
        <f>IF(K362="","",IF('5.手当・賞与配分・洗い替え方式'!$O$4=1,ROUNDUP((K362+$Q362)*$AM$4,-1),ROUNDUP(K362*$AM$4,-1)))</f>
        <v>894750</v>
      </c>
      <c r="AL362" s="154">
        <f>IF(L362="","",IF('5.手当・賞与配分・洗い替え方式'!$O$4=1,ROUNDUP((L362+$Q362)*$AM$4,-1),ROUNDUP(L362*$AM$4,-1)))</f>
        <v>892000</v>
      </c>
      <c r="AM362" s="154">
        <f>IF(M362="","",IF('5.手当・賞与配分・洗い替え方式'!$O$4=1,ROUNDUP((M362+$Q362)*$AM$4,-1),ROUNDUP(M362*$AM$4,-1)))</f>
        <v>889250</v>
      </c>
      <c r="AN362" s="166">
        <f>IF(N362="","",IF('5.手当・賞与配分・洗い替え方式'!$O$4=1,ROUNDUP((N362+$Q362)*$AM$4,-1),ROUNDUP(N362*$AM$4,-1)))</f>
        <v>886500</v>
      </c>
      <c r="AO362" s="369">
        <f t="shared" si="229"/>
        <v>6354300</v>
      </c>
      <c r="AP362" s="77">
        <f t="shared" si="230"/>
        <v>6334830</v>
      </c>
      <c r="AQ362" s="77">
        <f t="shared" si="213"/>
        <v>6315360</v>
      </c>
      <c r="AR362" s="77">
        <f t="shared" si="214"/>
        <v>6295890</v>
      </c>
      <c r="AS362" s="164">
        <f t="shared" si="215"/>
        <v>6276420</v>
      </c>
    </row>
    <row r="363" spans="5:45" ht="18" customHeight="1">
      <c r="E363" s="148" t="str">
        <f t="shared" si="216"/>
        <v>C-4</v>
      </c>
      <c r="F363" s="167">
        <f t="shared" si="203"/>
        <v>26</v>
      </c>
      <c r="G363" s="105">
        <f t="shared" si="204"/>
        <v>26</v>
      </c>
      <c r="H363" s="105" t="str">
        <f t="shared" si="205"/>
        <v/>
      </c>
      <c r="I363" s="149">
        <v>53</v>
      </c>
      <c r="J363" s="157">
        <f t="shared" si="217"/>
        <v>359000</v>
      </c>
      <c r="K363" s="131">
        <f t="shared" si="218"/>
        <v>357900</v>
      </c>
      <c r="L363" s="131">
        <f>IF($E363="","",INDEX('3.サラリースケール'!$R$5:$BH$38,MATCH($E363,'3.サラリースケール'!$R$5:$R$38,0),MATCH($I363,'3.サラリースケール'!$R$5:$BH$5,0)))</f>
        <v>356800</v>
      </c>
      <c r="M363" s="131">
        <f t="shared" si="219"/>
        <v>355700</v>
      </c>
      <c r="N363" s="368">
        <f t="shared" si="220"/>
        <v>354600</v>
      </c>
      <c r="O363" s="157">
        <f t="shared" si="221"/>
        <v>0</v>
      </c>
      <c r="P363" s="368">
        <f t="shared" si="206"/>
        <v>1100</v>
      </c>
      <c r="Q363" s="158">
        <f>IF($L363="","",VLOOKUP($E363,'6.モデル年俸表の作成'!$C$7:$F$48,4,0))</f>
        <v>0</v>
      </c>
      <c r="R363" s="159">
        <f>IF($E363="","",IF($G363="","",VLOOKUP($E363,'5.手当・賞与配分・洗い替え方式'!$C$7:$L$48,8,0)))</f>
        <v>0.1</v>
      </c>
      <c r="S363" s="160">
        <f t="shared" si="222"/>
        <v>35900</v>
      </c>
      <c r="T363" s="160">
        <f t="shared" si="223"/>
        <v>35790</v>
      </c>
      <c r="U363" s="160">
        <f t="shared" si="232"/>
        <v>35680</v>
      </c>
      <c r="V363" s="160">
        <f t="shared" si="225"/>
        <v>35570</v>
      </c>
      <c r="W363" s="160">
        <f t="shared" si="226"/>
        <v>35460</v>
      </c>
      <c r="X363" s="164">
        <f t="shared" si="207"/>
        <v>13</v>
      </c>
      <c r="Y363" s="162">
        <f t="shared" si="231"/>
        <v>394900</v>
      </c>
      <c r="Z363" s="161">
        <f t="shared" si="208"/>
        <v>393690</v>
      </c>
      <c r="AA363" s="161">
        <f t="shared" si="209"/>
        <v>392480</v>
      </c>
      <c r="AB363" s="161">
        <f t="shared" si="210"/>
        <v>391270</v>
      </c>
      <c r="AC363" s="163">
        <f t="shared" si="233"/>
        <v>390060</v>
      </c>
      <c r="AD363" s="158">
        <f t="shared" si="228"/>
        <v>4709760</v>
      </c>
      <c r="AE363" s="165">
        <f>IF(J363="","",IF('5.手当・賞与配分・洗い替え方式'!$O$4=1,ROUNDUP((J363+$Q363)*$AH$4,-1),ROUNDUP(J363*$AH$4,-1)))</f>
        <v>718000</v>
      </c>
      <c r="AF363" s="154">
        <f>IF(K363="","",IF('5.手当・賞与配分・洗い替え方式'!$O$4=1,ROUNDUP((K363+$Q363)*$AH$4,-1),ROUNDUP(K363*$AH$4,-1)))</f>
        <v>715800</v>
      </c>
      <c r="AG363" s="154">
        <f>IF(L363="","",IF('5.手当・賞与配分・洗い替え方式'!$O$4=1,ROUNDUP((L363+$Q363)*$AH$4,-1),ROUNDUP(L363*$AH$4,-1)))</f>
        <v>713600</v>
      </c>
      <c r="AH363" s="154">
        <f>IF(M363="","",IF('5.手当・賞与配分・洗い替え方式'!$O$4=1,ROUNDUP((M363+$Q363)*$AH$4,-1),ROUNDUP(M363*$AH$4,-1)))</f>
        <v>711400</v>
      </c>
      <c r="AI363" s="166">
        <f>IF(N363="","",IF('5.手当・賞与配分・洗い替え方式'!$O$4=1,ROUNDUP((N363+$Q363)*$AH$4,-1),ROUNDUP(N363*$AH$4,-1)))</f>
        <v>709200</v>
      </c>
      <c r="AJ363" s="165">
        <f>IF(J363="","",IF('5.手当・賞与配分・洗い替え方式'!$O$4=1,ROUNDUP((J363+$Q363)*$AM$4,-1),ROUNDUP(J363*$AM$4,-1)))</f>
        <v>897500</v>
      </c>
      <c r="AK363" s="154">
        <f>IF(K363="","",IF('5.手当・賞与配分・洗い替え方式'!$O$4=1,ROUNDUP((K363+$Q363)*$AM$4,-1),ROUNDUP(K363*$AM$4,-1)))</f>
        <v>894750</v>
      </c>
      <c r="AL363" s="154">
        <f>IF(L363="","",IF('5.手当・賞与配分・洗い替え方式'!$O$4=1,ROUNDUP((L363+$Q363)*$AM$4,-1),ROUNDUP(L363*$AM$4,-1)))</f>
        <v>892000</v>
      </c>
      <c r="AM363" s="154">
        <f>IF(M363="","",IF('5.手当・賞与配分・洗い替え方式'!$O$4=1,ROUNDUP((M363+$Q363)*$AM$4,-1),ROUNDUP(M363*$AM$4,-1)))</f>
        <v>889250</v>
      </c>
      <c r="AN363" s="166">
        <f>IF(N363="","",IF('5.手当・賞与配分・洗い替え方式'!$O$4=1,ROUNDUP((N363+$Q363)*$AM$4,-1),ROUNDUP(N363*$AM$4,-1)))</f>
        <v>886500</v>
      </c>
      <c r="AO363" s="369">
        <f t="shared" si="229"/>
        <v>6354300</v>
      </c>
      <c r="AP363" s="77">
        <f t="shared" si="230"/>
        <v>6334830</v>
      </c>
      <c r="AQ363" s="77">
        <f t="shared" si="213"/>
        <v>6315360</v>
      </c>
      <c r="AR363" s="77">
        <f t="shared" si="214"/>
        <v>6295890</v>
      </c>
      <c r="AS363" s="164">
        <f t="shared" si="215"/>
        <v>6276420</v>
      </c>
    </row>
    <row r="364" spans="5:45" ht="18" customHeight="1">
      <c r="E364" s="148" t="str">
        <f t="shared" si="216"/>
        <v>C-4</v>
      </c>
      <c r="F364" s="167">
        <f t="shared" si="203"/>
        <v>26</v>
      </c>
      <c r="G364" s="105">
        <f t="shared" si="204"/>
        <v>26</v>
      </c>
      <c r="H364" s="105" t="str">
        <f t="shared" si="205"/>
        <v/>
      </c>
      <c r="I364" s="149">
        <v>54</v>
      </c>
      <c r="J364" s="157">
        <f t="shared" si="217"/>
        <v>359000</v>
      </c>
      <c r="K364" s="131">
        <f t="shared" si="218"/>
        <v>357900</v>
      </c>
      <c r="L364" s="131">
        <f>IF($E364="","",INDEX('3.サラリースケール'!$R$5:$BH$38,MATCH($E364,'3.サラリースケール'!$R$5:$R$38,0),MATCH($I364,'3.サラリースケール'!$R$5:$BH$5,0)))</f>
        <v>356800</v>
      </c>
      <c r="M364" s="131">
        <f t="shared" si="219"/>
        <v>355700</v>
      </c>
      <c r="N364" s="368">
        <f t="shared" si="220"/>
        <v>354600</v>
      </c>
      <c r="O364" s="157">
        <f t="shared" si="221"/>
        <v>0</v>
      </c>
      <c r="P364" s="368">
        <f t="shared" si="206"/>
        <v>1100</v>
      </c>
      <c r="Q364" s="158">
        <f>IF($L364="","",VLOOKUP($E364,'6.モデル年俸表の作成'!$C$7:$F$48,4,0))</f>
        <v>0</v>
      </c>
      <c r="R364" s="159">
        <f>IF($E364="","",IF($G364="","",VLOOKUP($E364,'5.手当・賞与配分・洗い替え方式'!$C$7:$L$48,8,0)))</f>
        <v>0.1</v>
      </c>
      <c r="S364" s="160">
        <f t="shared" si="222"/>
        <v>35900</v>
      </c>
      <c r="T364" s="160">
        <f t="shared" si="223"/>
        <v>35790</v>
      </c>
      <c r="U364" s="160">
        <f t="shared" si="232"/>
        <v>35680</v>
      </c>
      <c r="V364" s="160">
        <f t="shared" si="225"/>
        <v>35570</v>
      </c>
      <c r="W364" s="160">
        <f t="shared" si="226"/>
        <v>35460</v>
      </c>
      <c r="X364" s="164">
        <f t="shared" si="207"/>
        <v>13</v>
      </c>
      <c r="Y364" s="162">
        <f t="shared" si="231"/>
        <v>394900</v>
      </c>
      <c r="Z364" s="161">
        <f t="shared" si="208"/>
        <v>393690</v>
      </c>
      <c r="AA364" s="161">
        <f t="shared" si="209"/>
        <v>392480</v>
      </c>
      <c r="AB364" s="161">
        <f t="shared" si="210"/>
        <v>391270</v>
      </c>
      <c r="AC364" s="163">
        <f t="shared" si="233"/>
        <v>390060</v>
      </c>
      <c r="AD364" s="158">
        <f t="shared" si="228"/>
        <v>4709760</v>
      </c>
      <c r="AE364" s="165">
        <f>IF(J364="","",IF('5.手当・賞与配分・洗い替え方式'!$O$4=1,ROUNDUP((J364+$Q364)*$AH$4,-1),ROUNDUP(J364*$AH$4,-1)))</f>
        <v>718000</v>
      </c>
      <c r="AF364" s="154">
        <f>IF(K364="","",IF('5.手当・賞与配分・洗い替え方式'!$O$4=1,ROUNDUP((K364+$Q364)*$AH$4,-1),ROUNDUP(K364*$AH$4,-1)))</f>
        <v>715800</v>
      </c>
      <c r="AG364" s="154">
        <f>IF(L364="","",IF('5.手当・賞与配分・洗い替え方式'!$O$4=1,ROUNDUP((L364+$Q364)*$AH$4,-1),ROUNDUP(L364*$AH$4,-1)))</f>
        <v>713600</v>
      </c>
      <c r="AH364" s="154">
        <f>IF(M364="","",IF('5.手当・賞与配分・洗い替え方式'!$O$4=1,ROUNDUP((M364+$Q364)*$AH$4,-1),ROUNDUP(M364*$AH$4,-1)))</f>
        <v>711400</v>
      </c>
      <c r="AI364" s="166">
        <f>IF(N364="","",IF('5.手当・賞与配分・洗い替え方式'!$O$4=1,ROUNDUP((N364+$Q364)*$AH$4,-1),ROUNDUP(N364*$AH$4,-1)))</f>
        <v>709200</v>
      </c>
      <c r="AJ364" s="165">
        <f>IF(J364="","",IF('5.手当・賞与配分・洗い替え方式'!$O$4=1,ROUNDUP((J364+$Q364)*$AM$4,-1),ROUNDUP(J364*$AM$4,-1)))</f>
        <v>897500</v>
      </c>
      <c r="AK364" s="154">
        <f>IF(K364="","",IF('5.手当・賞与配分・洗い替え方式'!$O$4=1,ROUNDUP((K364+$Q364)*$AM$4,-1),ROUNDUP(K364*$AM$4,-1)))</f>
        <v>894750</v>
      </c>
      <c r="AL364" s="154">
        <f>IF(L364="","",IF('5.手当・賞与配分・洗い替え方式'!$O$4=1,ROUNDUP((L364+$Q364)*$AM$4,-1),ROUNDUP(L364*$AM$4,-1)))</f>
        <v>892000</v>
      </c>
      <c r="AM364" s="154">
        <f>IF(M364="","",IF('5.手当・賞与配分・洗い替え方式'!$O$4=1,ROUNDUP((M364+$Q364)*$AM$4,-1),ROUNDUP(M364*$AM$4,-1)))</f>
        <v>889250</v>
      </c>
      <c r="AN364" s="166">
        <f>IF(N364="","",IF('5.手当・賞与配分・洗い替え方式'!$O$4=1,ROUNDUP((N364+$Q364)*$AM$4,-1),ROUNDUP(N364*$AM$4,-1)))</f>
        <v>886500</v>
      </c>
      <c r="AO364" s="369">
        <f t="shared" si="229"/>
        <v>6354300</v>
      </c>
      <c r="AP364" s="77">
        <f t="shared" si="230"/>
        <v>6334830</v>
      </c>
      <c r="AQ364" s="77">
        <f t="shared" si="213"/>
        <v>6315360</v>
      </c>
      <c r="AR364" s="77">
        <f t="shared" si="214"/>
        <v>6295890</v>
      </c>
      <c r="AS364" s="164">
        <f t="shared" si="215"/>
        <v>6276420</v>
      </c>
    </row>
    <row r="365" spans="5:45" ht="18" customHeight="1">
      <c r="E365" s="148" t="str">
        <f t="shared" si="216"/>
        <v>C-4</v>
      </c>
      <c r="F365" s="167">
        <f t="shared" si="203"/>
        <v>26</v>
      </c>
      <c r="G365" s="105">
        <f t="shared" si="204"/>
        <v>26</v>
      </c>
      <c r="H365" s="105" t="str">
        <f t="shared" si="205"/>
        <v/>
      </c>
      <c r="I365" s="149">
        <v>55</v>
      </c>
      <c r="J365" s="157">
        <f t="shared" si="217"/>
        <v>359000</v>
      </c>
      <c r="K365" s="131">
        <f t="shared" si="218"/>
        <v>357900</v>
      </c>
      <c r="L365" s="131">
        <f>IF($E365="","",INDEX('3.サラリースケール'!$R$5:$BH$38,MATCH($E365,'3.サラリースケール'!$R$5:$R$38,0),MATCH($I365,'3.サラリースケール'!$R$5:$BH$5,0)))</f>
        <v>356800</v>
      </c>
      <c r="M365" s="131">
        <f t="shared" si="219"/>
        <v>355700</v>
      </c>
      <c r="N365" s="368">
        <f t="shared" si="220"/>
        <v>354600</v>
      </c>
      <c r="O365" s="157">
        <f t="shared" si="221"/>
        <v>0</v>
      </c>
      <c r="P365" s="368">
        <f t="shared" si="206"/>
        <v>1100</v>
      </c>
      <c r="Q365" s="158">
        <f>IF($L365="","",VLOOKUP($E365,'6.モデル年俸表の作成'!$C$7:$F$48,4,0))</f>
        <v>0</v>
      </c>
      <c r="R365" s="159">
        <f>IF($E365="","",IF($G365="","",VLOOKUP($E365,'5.手当・賞与配分・洗い替え方式'!$C$7:$L$48,8,0)))</f>
        <v>0.1</v>
      </c>
      <c r="S365" s="160">
        <f t="shared" si="222"/>
        <v>35900</v>
      </c>
      <c r="T365" s="160">
        <f t="shared" si="223"/>
        <v>35790</v>
      </c>
      <c r="U365" s="160">
        <f t="shared" si="232"/>
        <v>35680</v>
      </c>
      <c r="V365" s="160">
        <f t="shared" si="225"/>
        <v>35570</v>
      </c>
      <c r="W365" s="160">
        <f t="shared" si="226"/>
        <v>35460</v>
      </c>
      <c r="X365" s="164">
        <f t="shared" si="207"/>
        <v>13</v>
      </c>
      <c r="Y365" s="162">
        <f t="shared" si="231"/>
        <v>394900</v>
      </c>
      <c r="Z365" s="161">
        <f t="shared" si="208"/>
        <v>393690</v>
      </c>
      <c r="AA365" s="161">
        <f t="shared" si="209"/>
        <v>392480</v>
      </c>
      <c r="AB365" s="161">
        <f t="shared" si="210"/>
        <v>391270</v>
      </c>
      <c r="AC365" s="163">
        <f t="shared" si="233"/>
        <v>390060</v>
      </c>
      <c r="AD365" s="158">
        <f t="shared" si="228"/>
        <v>4709760</v>
      </c>
      <c r="AE365" s="165">
        <f>IF(J365="","",IF('5.手当・賞与配分・洗い替え方式'!$O$4=1,ROUNDUP((J365+$Q365)*$AH$4,-1),ROUNDUP(J365*$AH$4,-1)))</f>
        <v>718000</v>
      </c>
      <c r="AF365" s="154">
        <f>IF(K365="","",IF('5.手当・賞与配分・洗い替え方式'!$O$4=1,ROUNDUP((K365+$Q365)*$AH$4,-1),ROUNDUP(K365*$AH$4,-1)))</f>
        <v>715800</v>
      </c>
      <c r="AG365" s="154">
        <f>IF(L365="","",IF('5.手当・賞与配分・洗い替え方式'!$O$4=1,ROUNDUP((L365+$Q365)*$AH$4,-1),ROUNDUP(L365*$AH$4,-1)))</f>
        <v>713600</v>
      </c>
      <c r="AH365" s="154">
        <f>IF(M365="","",IF('5.手当・賞与配分・洗い替え方式'!$O$4=1,ROUNDUP((M365+$Q365)*$AH$4,-1),ROUNDUP(M365*$AH$4,-1)))</f>
        <v>711400</v>
      </c>
      <c r="AI365" s="166">
        <f>IF(N365="","",IF('5.手当・賞与配分・洗い替え方式'!$O$4=1,ROUNDUP((N365+$Q365)*$AH$4,-1),ROUNDUP(N365*$AH$4,-1)))</f>
        <v>709200</v>
      </c>
      <c r="AJ365" s="165">
        <f>IF(J365="","",IF('5.手当・賞与配分・洗い替え方式'!$O$4=1,ROUNDUP((J365+$Q365)*$AM$4,-1),ROUNDUP(J365*$AM$4,-1)))</f>
        <v>897500</v>
      </c>
      <c r="AK365" s="154">
        <f>IF(K365="","",IF('5.手当・賞与配分・洗い替え方式'!$O$4=1,ROUNDUP((K365+$Q365)*$AM$4,-1),ROUNDUP(K365*$AM$4,-1)))</f>
        <v>894750</v>
      </c>
      <c r="AL365" s="154">
        <f>IF(L365="","",IF('5.手当・賞与配分・洗い替え方式'!$O$4=1,ROUNDUP((L365+$Q365)*$AM$4,-1),ROUNDUP(L365*$AM$4,-1)))</f>
        <v>892000</v>
      </c>
      <c r="AM365" s="154">
        <f>IF(M365="","",IF('5.手当・賞与配分・洗い替え方式'!$O$4=1,ROUNDUP((M365+$Q365)*$AM$4,-1),ROUNDUP(M365*$AM$4,-1)))</f>
        <v>889250</v>
      </c>
      <c r="AN365" s="166">
        <f>IF(N365="","",IF('5.手当・賞与配分・洗い替え方式'!$O$4=1,ROUNDUP((N365+$Q365)*$AM$4,-1),ROUNDUP(N365*$AM$4,-1)))</f>
        <v>886500</v>
      </c>
      <c r="AO365" s="369">
        <f t="shared" si="229"/>
        <v>6354300</v>
      </c>
      <c r="AP365" s="77">
        <f t="shared" si="230"/>
        <v>6334830</v>
      </c>
      <c r="AQ365" s="77">
        <f t="shared" si="213"/>
        <v>6315360</v>
      </c>
      <c r="AR365" s="77">
        <f t="shared" si="214"/>
        <v>6295890</v>
      </c>
      <c r="AS365" s="164">
        <f t="shared" si="215"/>
        <v>6276420</v>
      </c>
    </row>
    <row r="366" spans="5:45" ht="18" customHeight="1">
      <c r="E366" s="148" t="str">
        <f t="shared" si="216"/>
        <v>C-4</v>
      </c>
      <c r="F366" s="167">
        <f t="shared" si="203"/>
        <v>26</v>
      </c>
      <c r="G366" s="105">
        <f t="shared" si="204"/>
        <v>26</v>
      </c>
      <c r="H366" s="105" t="str">
        <f t="shared" si="205"/>
        <v/>
      </c>
      <c r="I366" s="149">
        <v>56</v>
      </c>
      <c r="J366" s="157">
        <f t="shared" si="217"/>
        <v>359000</v>
      </c>
      <c r="K366" s="131">
        <f t="shared" si="218"/>
        <v>357900</v>
      </c>
      <c r="L366" s="131">
        <f>IF($E366="","",INDEX('3.サラリースケール'!$R$5:$BH$38,MATCH($E366,'3.サラリースケール'!$R$5:$R$38,0),MATCH($I366,'3.サラリースケール'!$R$5:$BH$5,0)))</f>
        <v>356800</v>
      </c>
      <c r="M366" s="131">
        <f t="shared" si="219"/>
        <v>355700</v>
      </c>
      <c r="N366" s="368">
        <f t="shared" si="220"/>
        <v>354600</v>
      </c>
      <c r="O366" s="157">
        <f t="shared" si="221"/>
        <v>0</v>
      </c>
      <c r="P366" s="368">
        <f t="shared" si="206"/>
        <v>1100</v>
      </c>
      <c r="Q366" s="158">
        <f>IF($L366="","",VLOOKUP($E366,'6.モデル年俸表の作成'!$C$7:$F$48,4,0))</f>
        <v>0</v>
      </c>
      <c r="R366" s="159">
        <f>IF($E366="","",IF($G366="","",VLOOKUP($E366,'5.手当・賞与配分・洗い替え方式'!$C$7:$L$48,8,0)))</f>
        <v>0.1</v>
      </c>
      <c r="S366" s="160">
        <f t="shared" si="222"/>
        <v>35900</v>
      </c>
      <c r="T366" s="160">
        <f t="shared" si="223"/>
        <v>35790</v>
      </c>
      <c r="U366" s="160">
        <f t="shared" si="232"/>
        <v>35680</v>
      </c>
      <c r="V366" s="160">
        <f t="shared" si="225"/>
        <v>35570</v>
      </c>
      <c r="W366" s="160">
        <f t="shared" si="226"/>
        <v>35460</v>
      </c>
      <c r="X366" s="164">
        <f t="shared" si="207"/>
        <v>13</v>
      </c>
      <c r="Y366" s="162">
        <f t="shared" si="231"/>
        <v>394900</v>
      </c>
      <c r="Z366" s="161">
        <f t="shared" si="208"/>
        <v>393690</v>
      </c>
      <c r="AA366" s="161">
        <f t="shared" si="209"/>
        <v>392480</v>
      </c>
      <c r="AB366" s="161">
        <f t="shared" si="210"/>
        <v>391270</v>
      </c>
      <c r="AC366" s="163">
        <f t="shared" si="233"/>
        <v>390060</v>
      </c>
      <c r="AD366" s="158">
        <f t="shared" si="228"/>
        <v>4709760</v>
      </c>
      <c r="AE366" s="165">
        <f>IF(J366="","",IF('5.手当・賞与配分・洗い替え方式'!$O$4=1,ROUNDUP((J366+$Q366)*$AH$4,-1),ROUNDUP(J366*$AH$4,-1)))</f>
        <v>718000</v>
      </c>
      <c r="AF366" s="154">
        <f>IF(K366="","",IF('5.手当・賞与配分・洗い替え方式'!$O$4=1,ROUNDUP((K366+$Q366)*$AH$4,-1),ROUNDUP(K366*$AH$4,-1)))</f>
        <v>715800</v>
      </c>
      <c r="AG366" s="154">
        <f>IF(L366="","",IF('5.手当・賞与配分・洗い替え方式'!$O$4=1,ROUNDUP((L366+$Q366)*$AH$4,-1),ROUNDUP(L366*$AH$4,-1)))</f>
        <v>713600</v>
      </c>
      <c r="AH366" s="154">
        <f>IF(M366="","",IF('5.手当・賞与配分・洗い替え方式'!$O$4=1,ROUNDUP((M366+$Q366)*$AH$4,-1),ROUNDUP(M366*$AH$4,-1)))</f>
        <v>711400</v>
      </c>
      <c r="AI366" s="166">
        <f>IF(N366="","",IF('5.手当・賞与配分・洗い替え方式'!$O$4=1,ROUNDUP((N366+$Q366)*$AH$4,-1),ROUNDUP(N366*$AH$4,-1)))</f>
        <v>709200</v>
      </c>
      <c r="AJ366" s="165">
        <f>IF(J366="","",IF('5.手当・賞与配分・洗い替え方式'!$O$4=1,ROUNDUP((J366+$Q366)*$AM$4,-1),ROUNDUP(J366*$AM$4,-1)))</f>
        <v>897500</v>
      </c>
      <c r="AK366" s="154">
        <f>IF(K366="","",IF('5.手当・賞与配分・洗い替え方式'!$O$4=1,ROUNDUP((K366+$Q366)*$AM$4,-1),ROUNDUP(K366*$AM$4,-1)))</f>
        <v>894750</v>
      </c>
      <c r="AL366" s="154">
        <f>IF(L366="","",IF('5.手当・賞与配分・洗い替え方式'!$O$4=1,ROUNDUP((L366+$Q366)*$AM$4,-1),ROUNDUP(L366*$AM$4,-1)))</f>
        <v>892000</v>
      </c>
      <c r="AM366" s="154">
        <f>IF(M366="","",IF('5.手当・賞与配分・洗い替え方式'!$O$4=1,ROUNDUP((M366+$Q366)*$AM$4,-1),ROUNDUP(M366*$AM$4,-1)))</f>
        <v>889250</v>
      </c>
      <c r="AN366" s="166">
        <f>IF(N366="","",IF('5.手当・賞与配分・洗い替え方式'!$O$4=1,ROUNDUP((N366+$Q366)*$AM$4,-1),ROUNDUP(N366*$AM$4,-1)))</f>
        <v>886500</v>
      </c>
      <c r="AO366" s="369">
        <f t="shared" si="229"/>
        <v>6354300</v>
      </c>
      <c r="AP366" s="77">
        <f t="shared" si="230"/>
        <v>6334830</v>
      </c>
      <c r="AQ366" s="77">
        <f t="shared" si="213"/>
        <v>6315360</v>
      </c>
      <c r="AR366" s="77">
        <f t="shared" si="214"/>
        <v>6295890</v>
      </c>
      <c r="AS366" s="164">
        <f t="shared" si="215"/>
        <v>6276420</v>
      </c>
    </row>
    <row r="367" spans="5:45" ht="18" customHeight="1">
      <c r="E367" s="148" t="str">
        <f t="shared" si="216"/>
        <v>C-4</v>
      </c>
      <c r="F367" s="167">
        <f t="shared" si="203"/>
        <v>26</v>
      </c>
      <c r="G367" s="105">
        <f t="shared" si="204"/>
        <v>26</v>
      </c>
      <c r="H367" s="105" t="str">
        <f t="shared" si="205"/>
        <v/>
      </c>
      <c r="I367" s="149">
        <v>57</v>
      </c>
      <c r="J367" s="157">
        <f t="shared" si="217"/>
        <v>359000</v>
      </c>
      <c r="K367" s="131">
        <f t="shared" si="218"/>
        <v>357900</v>
      </c>
      <c r="L367" s="131">
        <f>IF($E367="","",INDEX('3.サラリースケール'!$R$5:$BH$38,MATCH($E367,'3.サラリースケール'!$R$5:$R$38,0),MATCH($I367,'3.サラリースケール'!$R$5:$BH$5,0)))</f>
        <v>356800</v>
      </c>
      <c r="M367" s="131">
        <f t="shared" si="219"/>
        <v>355700</v>
      </c>
      <c r="N367" s="368">
        <f t="shared" si="220"/>
        <v>354600</v>
      </c>
      <c r="O367" s="157">
        <f t="shared" si="221"/>
        <v>0</v>
      </c>
      <c r="P367" s="368">
        <f t="shared" si="206"/>
        <v>1100</v>
      </c>
      <c r="Q367" s="158">
        <f>IF($L367="","",VLOOKUP($E367,'6.モデル年俸表の作成'!$C$7:$F$48,4,0))</f>
        <v>0</v>
      </c>
      <c r="R367" s="159">
        <f>IF($E367="","",IF($G367="","",VLOOKUP($E367,'5.手当・賞与配分・洗い替え方式'!$C$7:$L$48,8,0)))</f>
        <v>0.1</v>
      </c>
      <c r="S367" s="160">
        <f t="shared" si="222"/>
        <v>35900</v>
      </c>
      <c r="T367" s="160">
        <f t="shared" si="223"/>
        <v>35790</v>
      </c>
      <c r="U367" s="160">
        <f t="shared" si="232"/>
        <v>35680</v>
      </c>
      <c r="V367" s="160">
        <f t="shared" si="225"/>
        <v>35570</v>
      </c>
      <c r="W367" s="160">
        <f t="shared" si="226"/>
        <v>35460</v>
      </c>
      <c r="X367" s="164">
        <f t="shared" si="207"/>
        <v>13</v>
      </c>
      <c r="Y367" s="162">
        <f t="shared" si="231"/>
        <v>394900</v>
      </c>
      <c r="Z367" s="161">
        <f t="shared" si="208"/>
        <v>393690</v>
      </c>
      <c r="AA367" s="161">
        <f t="shared" si="209"/>
        <v>392480</v>
      </c>
      <c r="AB367" s="161">
        <f t="shared" si="210"/>
        <v>391270</v>
      </c>
      <c r="AC367" s="163">
        <f t="shared" si="233"/>
        <v>390060</v>
      </c>
      <c r="AD367" s="158">
        <f t="shared" si="228"/>
        <v>4709760</v>
      </c>
      <c r="AE367" s="165">
        <f>IF(J367="","",IF('5.手当・賞与配分・洗い替え方式'!$O$4=1,ROUNDUP((J367+$Q367)*$AH$4,-1),ROUNDUP(J367*$AH$4,-1)))</f>
        <v>718000</v>
      </c>
      <c r="AF367" s="154">
        <f>IF(K367="","",IF('5.手当・賞与配分・洗い替え方式'!$O$4=1,ROUNDUP((K367+$Q367)*$AH$4,-1),ROUNDUP(K367*$AH$4,-1)))</f>
        <v>715800</v>
      </c>
      <c r="AG367" s="154">
        <f>IF(L367="","",IF('5.手当・賞与配分・洗い替え方式'!$O$4=1,ROUNDUP((L367+$Q367)*$AH$4,-1),ROUNDUP(L367*$AH$4,-1)))</f>
        <v>713600</v>
      </c>
      <c r="AH367" s="154">
        <f>IF(M367="","",IF('5.手当・賞与配分・洗い替え方式'!$O$4=1,ROUNDUP((M367+$Q367)*$AH$4,-1),ROUNDUP(M367*$AH$4,-1)))</f>
        <v>711400</v>
      </c>
      <c r="AI367" s="166">
        <f>IF(N367="","",IF('5.手当・賞与配分・洗い替え方式'!$O$4=1,ROUNDUP((N367+$Q367)*$AH$4,-1),ROUNDUP(N367*$AH$4,-1)))</f>
        <v>709200</v>
      </c>
      <c r="AJ367" s="165">
        <f>IF(J367="","",IF('5.手当・賞与配分・洗い替え方式'!$O$4=1,ROUNDUP((J367+$Q367)*$AM$4,-1),ROUNDUP(J367*$AM$4,-1)))</f>
        <v>897500</v>
      </c>
      <c r="AK367" s="154">
        <f>IF(K367="","",IF('5.手当・賞与配分・洗い替え方式'!$O$4=1,ROUNDUP((K367+$Q367)*$AM$4,-1),ROUNDUP(K367*$AM$4,-1)))</f>
        <v>894750</v>
      </c>
      <c r="AL367" s="154">
        <f>IF(L367="","",IF('5.手当・賞与配分・洗い替え方式'!$O$4=1,ROUNDUP((L367+$Q367)*$AM$4,-1),ROUNDUP(L367*$AM$4,-1)))</f>
        <v>892000</v>
      </c>
      <c r="AM367" s="154">
        <f>IF(M367="","",IF('5.手当・賞与配分・洗い替え方式'!$O$4=1,ROUNDUP((M367+$Q367)*$AM$4,-1),ROUNDUP(M367*$AM$4,-1)))</f>
        <v>889250</v>
      </c>
      <c r="AN367" s="166">
        <f>IF(N367="","",IF('5.手当・賞与配分・洗い替え方式'!$O$4=1,ROUNDUP((N367+$Q367)*$AM$4,-1),ROUNDUP(N367*$AM$4,-1)))</f>
        <v>886500</v>
      </c>
      <c r="AO367" s="369">
        <f t="shared" si="229"/>
        <v>6354300</v>
      </c>
      <c r="AP367" s="77">
        <f t="shared" si="230"/>
        <v>6334830</v>
      </c>
      <c r="AQ367" s="77">
        <f t="shared" si="213"/>
        <v>6315360</v>
      </c>
      <c r="AR367" s="77">
        <f t="shared" si="214"/>
        <v>6295890</v>
      </c>
      <c r="AS367" s="164">
        <f t="shared" si="215"/>
        <v>6276420</v>
      </c>
    </row>
    <row r="368" spans="5:45" ht="18" customHeight="1">
      <c r="E368" s="148" t="str">
        <f t="shared" si="216"/>
        <v>C-4</v>
      </c>
      <c r="F368" s="167">
        <f t="shared" si="203"/>
        <v>26</v>
      </c>
      <c r="G368" s="105">
        <f t="shared" si="204"/>
        <v>26</v>
      </c>
      <c r="H368" s="105" t="str">
        <f t="shared" si="205"/>
        <v/>
      </c>
      <c r="I368" s="149">
        <v>58</v>
      </c>
      <c r="J368" s="157">
        <f t="shared" si="217"/>
        <v>359000</v>
      </c>
      <c r="K368" s="131">
        <f t="shared" si="218"/>
        <v>357900</v>
      </c>
      <c r="L368" s="131">
        <f>IF($E368="","",INDEX('3.サラリースケール'!$R$5:$BH$38,MATCH($E368,'3.サラリースケール'!$R$5:$R$38,0),MATCH($I368,'3.サラリースケール'!$R$5:$BH$5,0)))</f>
        <v>356800</v>
      </c>
      <c r="M368" s="131">
        <f t="shared" si="219"/>
        <v>355700</v>
      </c>
      <c r="N368" s="368">
        <f t="shared" si="220"/>
        <v>354600</v>
      </c>
      <c r="O368" s="157">
        <f t="shared" si="221"/>
        <v>0</v>
      </c>
      <c r="P368" s="368">
        <f t="shared" si="206"/>
        <v>1100</v>
      </c>
      <c r="Q368" s="158">
        <f>IF($L368="","",VLOOKUP($E368,'6.モデル年俸表の作成'!$C$7:$F$48,4,0))</f>
        <v>0</v>
      </c>
      <c r="R368" s="159">
        <f>IF($E368="","",IF($G368="","",VLOOKUP($E368,'5.手当・賞与配分・洗い替え方式'!$C$7:$L$48,8,0)))</f>
        <v>0.1</v>
      </c>
      <c r="S368" s="160">
        <f t="shared" si="222"/>
        <v>35900</v>
      </c>
      <c r="T368" s="160">
        <f t="shared" si="223"/>
        <v>35790</v>
      </c>
      <c r="U368" s="160">
        <f t="shared" si="232"/>
        <v>35680</v>
      </c>
      <c r="V368" s="160">
        <f t="shared" si="225"/>
        <v>35570</v>
      </c>
      <c r="W368" s="160">
        <f t="shared" si="226"/>
        <v>35460</v>
      </c>
      <c r="X368" s="164">
        <f t="shared" si="207"/>
        <v>13</v>
      </c>
      <c r="Y368" s="162">
        <f t="shared" si="231"/>
        <v>394900</v>
      </c>
      <c r="Z368" s="161">
        <f t="shared" si="208"/>
        <v>393690</v>
      </c>
      <c r="AA368" s="161">
        <f t="shared" si="209"/>
        <v>392480</v>
      </c>
      <c r="AB368" s="161">
        <f t="shared" si="210"/>
        <v>391270</v>
      </c>
      <c r="AC368" s="163">
        <f t="shared" si="233"/>
        <v>390060</v>
      </c>
      <c r="AD368" s="158">
        <f t="shared" si="228"/>
        <v>4709760</v>
      </c>
      <c r="AE368" s="165">
        <f>IF(J368="","",IF('5.手当・賞与配分・洗い替え方式'!$O$4=1,ROUNDUP((J368+$Q368)*$AH$4,-1),ROUNDUP(J368*$AH$4,-1)))</f>
        <v>718000</v>
      </c>
      <c r="AF368" s="154">
        <f>IF(K368="","",IF('5.手当・賞与配分・洗い替え方式'!$O$4=1,ROUNDUP((K368+$Q368)*$AH$4,-1),ROUNDUP(K368*$AH$4,-1)))</f>
        <v>715800</v>
      </c>
      <c r="AG368" s="154">
        <f>IF(L368="","",IF('5.手当・賞与配分・洗い替え方式'!$O$4=1,ROUNDUP((L368+$Q368)*$AH$4,-1),ROUNDUP(L368*$AH$4,-1)))</f>
        <v>713600</v>
      </c>
      <c r="AH368" s="154">
        <f>IF(M368="","",IF('5.手当・賞与配分・洗い替え方式'!$O$4=1,ROUNDUP((M368+$Q368)*$AH$4,-1),ROUNDUP(M368*$AH$4,-1)))</f>
        <v>711400</v>
      </c>
      <c r="AI368" s="166">
        <f>IF(N368="","",IF('5.手当・賞与配分・洗い替え方式'!$O$4=1,ROUNDUP((N368+$Q368)*$AH$4,-1),ROUNDUP(N368*$AH$4,-1)))</f>
        <v>709200</v>
      </c>
      <c r="AJ368" s="165">
        <f>IF(J368="","",IF('5.手当・賞与配分・洗い替え方式'!$O$4=1,ROUNDUP((J368+$Q368)*$AM$4,-1),ROUNDUP(J368*$AM$4,-1)))</f>
        <v>897500</v>
      </c>
      <c r="AK368" s="154">
        <f>IF(K368="","",IF('5.手当・賞与配分・洗い替え方式'!$O$4=1,ROUNDUP((K368+$Q368)*$AM$4,-1),ROUNDUP(K368*$AM$4,-1)))</f>
        <v>894750</v>
      </c>
      <c r="AL368" s="154">
        <f>IF(L368="","",IF('5.手当・賞与配分・洗い替え方式'!$O$4=1,ROUNDUP((L368+$Q368)*$AM$4,-1),ROUNDUP(L368*$AM$4,-1)))</f>
        <v>892000</v>
      </c>
      <c r="AM368" s="154">
        <f>IF(M368="","",IF('5.手当・賞与配分・洗い替え方式'!$O$4=1,ROUNDUP((M368+$Q368)*$AM$4,-1),ROUNDUP(M368*$AM$4,-1)))</f>
        <v>889250</v>
      </c>
      <c r="AN368" s="166">
        <f>IF(N368="","",IF('5.手当・賞与配分・洗い替え方式'!$O$4=1,ROUNDUP((N368+$Q368)*$AM$4,-1),ROUNDUP(N368*$AM$4,-1)))</f>
        <v>886500</v>
      </c>
      <c r="AO368" s="369">
        <f t="shared" si="229"/>
        <v>6354300</v>
      </c>
      <c r="AP368" s="77">
        <f t="shared" si="230"/>
        <v>6334830</v>
      </c>
      <c r="AQ368" s="77">
        <f t="shared" si="213"/>
        <v>6315360</v>
      </c>
      <c r="AR368" s="77">
        <f t="shared" si="214"/>
        <v>6295890</v>
      </c>
      <c r="AS368" s="164">
        <f t="shared" si="215"/>
        <v>6276420</v>
      </c>
    </row>
    <row r="369" spans="5:45" ht="18" customHeight="1" thickBot="1">
      <c r="E369" s="148" t="str">
        <f t="shared" si="216"/>
        <v>C-4</v>
      </c>
      <c r="F369" s="167">
        <f t="shared" si="203"/>
        <v>26</v>
      </c>
      <c r="G369" s="105">
        <f t="shared" si="204"/>
        <v>26</v>
      </c>
      <c r="H369" s="105" t="str">
        <f t="shared" si="205"/>
        <v/>
      </c>
      <c r="I369" s="149">
        <v>59</v>
      </c>
      <c r="J369" s="169">
        <f t="shared" si="217"/>
        <v>359000</v>
      </c>
      <c r="K369" s="168">
        <f t="shared" si="218"/>
        <v>357900</v>
      </c>
      <c r="L369" s="168">
        <f>IF($E369="","",INDEX('3.サラリースケール'!$R$5:$BH$38,MATCH($E369,'3.サラリースケール'!$R$5:$R$38,0),MATCH($I369,'3.サラリースケール'!$R$5:$BH$5,0)))</f>
        <v>356800</v>
      </c>
      <c r="M369" s="168">
        <f t="shared" si="219"/>
        <v>355700</v>
      </c>
      <c r="N369" s="370">
        <f t="shared" si="220"/>
        <v>354600</v>
      </c>
      <c r="O369" s="169">
        <f t="shared" si="221"/>
        <v>0</v>
      </c>
      <c r="P369" s="370">
        <f t="shared" si="206"/>
        <v>1100</v>
      </c>
      <c r="Q369" s="170">
        <f>IF($L369="","",VLOOKUP($E369,'6.モデル年俸表の作成'!$C$7:$F$48,4,0))</f>
        <v>0</v>
      </c>
      <c r="R369" s="171">
        <f>IF($E369="","",IF($G369="","",VLOOKUP($E369,'5.手当・賞与配分・洗い替え方式'!$C$7:$L$48,8,0)))</f>
        <v>0.1</v>
      </c>
      <c r="S369" s="172">
        <f t="shared" si="222"/>
        <v>35900</v>
      </c>
      <c r="T369" s="172">
        <f t="shared" si="223"/>
        <v>35790</v>
      </c>
      <c r="U369" s="172">
        <f t="shared" si="232"/>
        <v>35680</v>
      </c>
      <c r="V369" s="172">
        <f t="shared" si="225"/>
        <v>35570</v>
      </c>
      <c r="W369" s="172">
        <f t="shared" si="226"/>
        <v>35460</v>
      </c>
      <c r="X369" s="178">
        <f t="shared" si="207"/>
        <v>13</v>
      </c>
      <c r="Y369" s="371">
        <f t="shared" si="231"/>
        <v>394900</v>
      </c>
      <c r="Z369" s="173">
        <f t="shared" si="208"/>
        <v>393690</v>
      </c>
      <c r="AA369" s="173">
        <f t="shared" si="209"/>
        <v>392480</v>
      </c>
      <c r="AB369" s="173">
        <f t="shared" si="210"/>
        <v>391270</v>
      </c>
      <c r="AC369" s="372">
        <f t="shared" si="233"/>
        <v>390060</v>
      </c>
      <c r="AD369" s="170">
        <f t="shared" si="228"/>
        <v>4709760</v>
      </c>
      <c r="AE369" s="174">
        <f>IF(J369="","",IF('5.手当・賞与配分・洗い替え方式'!$O$4=1,ROUNDUP((J369+$Q369)*$AH$4,-1),ROUNDUP(J369*$AH$4,-1)))</f>
        <v>718000</v>
      </c>
      <c r="AF369" s="175">
        <f>IF(K369="","",IF('5.手当・賞与配分・洗い替え方式'!$O$4=1,ROUNDUP((K369+$Q369)*$AH$4,-1),ROUNDUP(K369*$AH$4,-1)))</f>
        <v>715800</v>
      </c>
      <c r="AG369" s="175">
        <f>IF(L369="","",IF('5.手当・賞与配分・洗い替え方式'!$O$4=1,ROUNDUP((L369+$Q369)*$AH$4,-1),ROUNDUP(L369*$AH$4,-1)))</f>
        <v>713600</v>
      </c>
      <c r="AH369" s="175">
        <f>IF(M369="","",IF('5.手当・賞与配分・洗い替え方式'!$O$4=1,ROUNDUP((M369+$Q369)*$AH$4,-1),ROUNDUP(M369*$AH$4,-1)))</f>
        <v>711400</v>
      </c>
      <c r="AI369" s="176">
        <f>IF(N369="","",IF('5.手当・賞与配分・洗い替え方式'!$O$4=1,ROUNDUP((N369+$Q369)*$AH$4,-1),ROUNDUP(N369*$AH$4,-1)))</f>
        <v>709200</v>
      </c>
      <c r="AJ369" s="174">
        <f>IF(J369="","",IF('5.手当・賞与配分・洗い替え方式'!$O$4=1,ROUNDUP((J369+$Q369)*$AM$4,-1),ROUNDUP(J369*$AM$4,-1)))</f>
        <v>897500</v>
      </c>
      <c r="AK369" s="175">
        <f>IF(K369="","",IF('5.手当・賞与配分・洗い替え方式'!$O$4=1,ROUNDUP((K369+$Q369)*$AM$4,-1),ROUNDUP(K369*$AM$4,-1)))</f>
        <v>894750</v>
      </c>
      <c r="AL369" s="175">
        <f>IF(L369="","",IF('5.手当・賞与配分・洗い替え方式'!$O$4=1,ROUNDUP((L369+$Q369)*$AM$4,-1),ROUNDUP(L369*$AM$4,-1)))</f>
        <v>892000</v>
      </c>
      <c r="AM369" s="175">
        <f>IF(M369="","",IF('5.手当・賞与配分・洗い替え方式'!$O$4=1,ROUNDUP((M369+$Q369)*$AM$4,-1),ROUNDUP(M369*$AM$4,-1)))</f>
        <v>889250</v>
      </c>
      <c r="AN369" s="176">
        <f>IF(N369="","",IF('5.手当・賞与配分・洗い替え方式'!$O$4=1,ROUNDUP((N369+$Q369)*$AM$4,-1),ROUNDUP(N369*$AM$4,-1)))</f>
        <v>886500</v>
      </c>
      <c r="AO369" s="373">
        <f t="shared" si="229"/>
        <v>6354300</v>
      </c>
      <c r="AP369" s="177">
        <f t="shared" si="230"/>
        <v>6334830</v>
      </c>
      <c r="AQ369" s="177">
        <f t="shared" si="213"/>
        <v>6315360</v>
      </c>
      <c r="AR369" s="177">
        <f t="shared" si="214"/>
        <v>6295890</v>
      </c>
      <c r="AS369" s="178">
        <f t="shared" si="215"/>
        <v>6276420</v>
      </c>
    </row>
    <row r="370" spans="5:45" ht="9" customHeight="1"/>
    <row r="371" spans="5:45" ht="20.100000000000001" customHeight="1" thickBot="1">
      <c r="E371" s="83"/>
      <c r="F371" s="83"/>
      <c r="G371" s="83"/>
      <c r="H371" s="83"/>
      <c r="Q371" s="83"/>
      <c r="X371" s="79" t="s">
        <v>91</v>
      </c>
      <c r="Y371" s="79"/>
      <c r="Z371" s="79"/>
      <c r="AJ371" s="179"/>
      <c r="AK371" s="179"/>
    </row>
    <row r="372" spans="5:45" ht="23.1" customHeight="1" thickBot="1">
      <c r="E372" s="138" t="s">
        <v>81</v>
      </c>
      <c r="F372" s="139" t="s">
        <v>28</v>
      </c>
      <c r="G372" s="508" t="s">
        <v>82</v>
      </c>
      <c r="H372" s="508" t="s">
        <v>28</v>
      </c>
      <c r="I372" s="510" t="s">
        <v>88</v>
      </c>
      <c r="J372" s="512" t="s">
        <v>245</v>
      </c>
      <c r="K372" s="513"/>
      <c r="L372" s="513"/>
      <c r="M372" s="513"/>
      <c r="N372" s="514"/>
      <c r="O372" s="515" t="s">
        <v>93</v>
      </c>
      <c r="P372" s="523" t="s">
        <v>246</v>
      </c>
      <c r="Q372" s="525" t="s">
        <v>90</v>
      </c>
      <c r="R372" s="374" t="s">
        <v>247</v>
      </c>
      <c r="S372" s="527" t="s">
        <v>248</v>
      </c>
      <c r="T372" s="528"/>
      <c r="U372" s="528"/>
      <c r="V372" s="528"/>
      <c r="W372" s="529"/>
      <c r="X372" s="356">
        <f>IF('5.手当・賞与配分・洗い替え方式'!$L$4="","",'5.手当・賞与配分・洗い替え方式'!$L$4)</f>
        <v>173</v>
      </c>
      <c r="Y372" s="512" t="s">
        <v>86</v>
      </c>
      <c r="Z372" s="513"/>
      <c r="AA372" s="513"/>
      <c r="AB372" s="513"/>
      <c r="AC372" s="514"/>
      <c r="AD372" s="515" t="s">
        <v>249</v>
      </c>
      <c r="AE372" s="530" t="s">
        <v>87</v>
      </c>
      <c r="AF372" s="517"/>
      <c r="AG372" s="517"/>
      <c r="AH372" s="357">
        <f>IF($E373="","",'5.手当・賞与配分・洗い替え方式'!$N$11)</f>
        <v>2</v>
      </c>
      <c r="AI372" s="358"/>
      <c r="AJ372" s="359" t="s">
        <v>250</v>
      </c>
      <c r="AK372" s="517" t="str">
        <f>IF($AL$2="","","「"&amp;$AL$2&amp;"」"&amp;"評価反映")</f>
        <v>「B」評価反映</v>
      </c>
      <c r="AL372" s="518"/>
      <c r="AM372" s="357">
        <f>IF($E373="","",'5.手当・賞与配分・洗い替え方式'!$O$11*'7.グレード別年俸表の作成'!$AM$2)</f>
        <v>2.5</v>
      </c>
      <c r="AN372" s="360"/>
      <c r="AO372" s="519" t="s">
        <v>251</v>
      </c>
      <c r="AP372" s="520"/>
      <c r="AQ372" s="521" t="str">
        <f>IF($AL$2="","","賞与"&amp;"「"&amp;$AL$2&amp;"」"&amp;"評価反映")</f>
        <v>賞与「B」評価反映</v>
      </c>
      <c r="AR372" s="521"/>
      <c r="AS372" s="522"/>
    </row>
    <row r="373" spans="5:45" ht="27.9" customHeight="1" thickBot="1">
      <c r="E373" s="142" t="str">
        <f>IF(C$13="","",$C$13)</f>
        <v>L-1</v>
      </c>
      <c r="F373" s="139">
        <v>0</v>
      </c>
      <c r="G373" s="509"/>
      <c r="H373" s="509"/>
      <c r="I373" s="511"/>
      <c r="J373" s="413" t="str">
        <f>IF($E373="","",$E373&amp;"-"&amp;$O$2)</f>
        <v>L-1-S</v>
      </c>
      <c r="K373" s="143" t="str">
        <f>IF($E373="","",$E373&amp;"-"&amp;$P$2)</f>
        <v>L-1-A</v>
      </c>
      <c r="L373" s="143" t="str">
        <f>IF($E373="","",$E373&amp;"-"&amp;$Q$2)</f>
        <v>L-1-B</v>
      </c>
      <c r="M373" s="143" t="str">
        <f>IF($E373="","",$E373&amp;"-"&amp;$R$2)</f>
        <v>L-1-C</v>
      </c>
      <c r="N373" s="414" t="str">
        <f>IF($E373="","",$E373&amp;"-"&amp;$S$2)</f>
        <v>L-1-D</v>
      </c>
      <c r="O373" s="516"/>
      <c r="P373" s="524"/>
      <c r="Q373" s="526"/>
      <c r="R373" s="362">
        <f>IF($E373="","",VLOOKUP($E373,'5.手当・賞与配分・洗い替え方式'!$C$7:$L$48,8,0))</f>
        <v>0.2</v>
      </c>
      <c r="S373" s="413" t="str">
        <f>$J373</f>
        <v>L-1-S</v>
      </c>
      <c r="T373" s="143" t="str">
        <f>$K373</f>
        <v>L-1-A</v>
      </c>
      <c r="U373" s="143" t="str">
        <f>$L373</f>
        <v>L-1-B</v>
      </c>
      <c r="V373" s="143" t="str">
        <f>$M373</f>
        <v>L-1-C</v>
      </c>
      <c r="W373" s="414" t="str">
        <f>$N373</f>
        <v>L-1-D</v>
      </c>
      <c r="X373" s="363" t="s">
        <v>85</v>
      </c>
      <c r="Y373" s="413" t="str">
        <f>$J373</f>
        <v>L-1-S</v>
      </c>
      <c r="Z373" s="143" t="str">
        <f>$K373</f>
        <v>L-1-A</v>
      </c>
      <c r="AA373" s="143" t="str">
        <f>$L373</f>
        <v>L-1-B</v>
      </c>
      <c r="AB373" s="143" t="str">
        <f>$M373</f>
        <v>L-1-C</v>
      </c>
      <c r="AC373" s="414" t="str">
        <f>$N373</f>
        <v>L-1-D</v>
      </c>
      <c r="AD373" s="516"/>
      <c r="AE373" s="144" t="str">
        <f>$J373</f>
        <v>L-1-S</v>
      </c>
      <c r="AF373" s="145" t="str">
        <f>$K373</f>
        <v>L-1-A</v>
      </c>
      <c r="AG373" s="145" t="str">
        <f>$L373</f>
        <v>L-1-B</v>
      </c>
      <c r="AH373" s="146" t="str">
        <f>$M373</f>
        <v>L-1-C</v>
      </c>
      <c r="AI373" s="364" t="str">
        <f>$N373</f>
        <v>L-1-D</v>
      </c>
      <c r="AJ373" s="365" t="str">
        <f>$J373</f>
        <v>L-1-S</v>
      </c>
      <c r="AK373" s="146" t="str">
        <f>$K373</f>
        <v>L-1-A</v>
      </c>
      <c r="AL373" s="146" t="str">
        <f>$L373</f>
        <v>L-1-B</v>
      </c>
      <c r="AM373" s="146" t="str">
        <f>$M373</f>
        <v>L-1-C</v>
      </c>
      <c r="AN373" s="147" t="str">
        <f>$N373</f>
        <v>L-1-D</v>
      </c>
      <c r="AO373" s="413" t="str">
        <f>$J373</f>
        <v>L-1-S</v>
      </c>
      <c r="AP373" s="143" t="str">
        <f>$K373</f>
        <v>L-1-A</v>
      </c>
      <c r="AQ373" s="143" t="str">
        <f>$L373</f>
        <v>L-1-B</v>
      </c>
      <c r="AR373" s="143" t="str">
        <f>$M373</f>
        <v>L-1-C</v>
      </c>
      <c r="AS373" s="414" t="str">
        <f>$N373</f>
        <v>L-1-D</v>
      </c>
    </row>
    <row r="374" spans="5:45" ht="18" customHeight="1">
      <c r="E374" s="148" t="str">
        <f>IF($E$373="","",$E$373)</f>
        <v>L-1</v>
      </c>
      <c r="F374" s="105">
        <f t="shared" ref="F374:F415" si="234">IF(L374="",0,IF(AND(L373&lt;L374,L374=L375),F373+1,IF(L374&lt;L375,F373+1,F373)))</f>
        <v>0</v>
      </c>
      <c r="G374" s="105" t="str">
        <f t="shared" ref="G374:G415" si="235">IF(AND(F374=0,L374=""),"",IF(AND(F374=0,L374&gt;0),1,IF(F374=0,"",F374)))</f>
        <v/>
      </c>
      <c r="H374" s="105" t="str">
        <f t="shared" ref="H374:H415" si="236">IF($G374="","",IF(F373&lt;F374,$E374&amp;"-"&amp;$G374,""))</f>
        <v/>
      </c>
      <c r="I374" s="149">
        <v>18</v>
      </c>
      <c r="J374" s="151" t="str">
        <f>IF($F374&lt;=1,"",IF($L374="","",$K374+$P374))</f>
        <v/>
      </c>
      <c r="K374" s="150" t="str">
        <f>IF($F374&lt;=1,"",IF($L374="","",$L374+$P374))</f>
        <v/>
      </c>
      <c r="L374" s="150" t="str">
        <f>IF($E374="","",INDEX('3.サラリースケール'!$R$5:$BH$38,MATCH($E374,'3.サラリースケール'!$R$5:$R$38,0),MATCH($I374,'3.サラリースケール'!$R$5:$BH$5,0)))</f>
        <v/>
      </c>
      <c r="M374" s="150" t="str">
        <f>IF($F374&lt;=1,"",IF($L374="","",$L374-$P374))</f>
        <v/>
      </c>
      <c r="N374" s="366" t="str">
        <f>IF($F374&lt;=1,"",IF($L374="","",$M374-$P374))</f>
        <v/>
      </c>
      <c r="O374" s="151" t="str">
        <f>IF($F374&lt;=1,"",IF($L373="",0,$L374-$L373))</f>
        <v/>
      </c>
      <c r="P374" s="368" t="str">
        <f t="shared" ref="P374:P415" si="237">IF($F374&lt;=1,"",IF($L374="","",IF($O374=0,$P373,ROUNDUP($O374/$L$2,-1))))</f>
        <v/>
      </c>
      <c r="Q374" s="152" t="str">
        <f>IF($L374="","",VLOOKUP($E374,'6.モデル年俸表の作成'!$C$7:$F$48,4,0))</f>
        <v/>
      </c>
      <c r="R374" s="159" t="str">
        <f>IF($E374="","",IF($G374="","",VLOOKUP($E374,'5.手当・賞与配分・洗い替え方式'!$C$7:$L$48,8,0)))</f>
        <v/>
      </c>
      <c r="S374" s="153" t="str">
        <f>IF(J374="","",ROUNDUP((J374*$R374),-1))</f>
        <v/>
      </c>
      <c r="T374" s="153" t="str">
        <f>IF(K374="","",ROUNDUP((K374*$R374),-1))</f>
        <v/>
      </c>
      <c r="U374" s="153" t="str">
        <f>IF(L374="","",ROUNDUP((L374*$R374),-1))</f>
        <v/>
      </c>
      <c r="V374" s="153" t="str">
        <f>IF(M374="","",ROUNDUP((M374*$R374),-1))</f>
        <v/>
      </c>
      <c r="W374" s="153" t="str">
        <f>IF(N374="","",ROUNDUP((N374*$R374),-1))</f>
        <v/>
      </c>
      <c r="X374" s="155" t="str">
        <f t="shared" ref="X374:X415" si="238">IF($L374="","",ROUNDDOWN($U374/($L374/$X$4*1.25),0))</f>
        <v/>
      </c>
      <c r="Y374" s="165" t="str">
        <f>IF(J374="","",J374+$Q374+S374)</f>
        <v/>
      </c>
      <c r="Z374" s="154" t="str">
        <f t="shared" ref="Z374:Z415" si="239">IF(K374="","",K374+$Q374+T374)</f>
        <v/>
      </c>
      <c r="AA374" s="154" t="str">
        <f t="shared" ref="AA374:AA415" si="240">IF(L374="","",L374+$Q374+U374)</f>
        <v/>
      </c>
      <c r="AB374" s="154" t="str">
        <f t="shared" ref="AB374:AB415" si="241">IF(M374="","",M374+$Q374+V374)</f>
        <v/>
      </c>
      <c r="AC374" s="166" t="str">
        <f t="shared" ref="AC374:AC380" si="242">IF(N374="","",N374+$Q374+W374)</f>
        <v/>
      </c>
      <c r="AD374" s="152" t="str">
        <f>IF($L374="","",$AA374*12)</f>
        <v/>
      </c>
      <c r="AE374" s="165" t="str">
        <f>IF(J374="","",IF('5.手当・賞与配分・洗い替え方式'!$O$4=1,ROUNDUP((J374+$Q374)*$AH$4,-1),ROUNDUP(J374*$AH$4,-1)))</f>
        <v/>
      </c>
      <c r="AF374" s="154" t="str">
        <f>IF(K374="","",IF('5.手当・賞与配分・洗い替え方式'!$O$4=1,ROUNDUP((K374+$Q374)*$AH$4,-1),ROUNDUP(K374*$AH$4,-1)))</f>
        <v/>
      </c>
      <c r="AG374" s="154" t="str">
        <f>IF(L374="","",IF('5.手当・賞与配分・洗い替え方式'!$O$4=1,ROUNDUP((L374+$Q374)*$AH$4,-1),ROUNDUP(L374*$AH$4,-1)))</f>
        <v/>
      </c>
      <c r="AH374" s="154" t="str">
        <f>IF(M374="","",IF('5.手当・賞与配分・洗い替え方式'!$O$4=1,ROUNDUP((M374+$Q374)*$AH$4,-1),ROUNDUP(M374*$AH$4,-1)))</f>
        <v/>
      </c>
      <c r="AI374" s="166" t="str">
        <f>IF(N374="","",IF('5.手当・賞与配分・洗い替え方式'!$O$4=1,ROUNDUP((N374+$Q374)*$AH$4,-1),ROUNDUP(N374*$AH$4,-1)))</f>
        <v/>
      </c>
      <c r="AJ374" s="165" t="str">
        <f>IF(J374="","",IF('5.手当・賞与配分・洗い替え方式'!$O$4=1,ROUNDUP((J374+$Q374)*$AM$4,-1),ROUNDUP(J374*$AM$4,-1)))</f>
        <v/>
      </c>
      <c r="AK374" s="154" t="str">
        <f>IF(K374="","",IF('5.手当・賞与配分・洗い替え方式'!$O$4=1,ROUNDUP((K374+$Q374)*$AM$4,-1),ROUNDUP(K374*$AM$4,-1)))</f>
        <v/>
      </c>
      <c r="AL374" s="154" t="str">
        <f>IF(L374="","",IF('5.手当・賞与配分・洗い替え方式'!$O$4=1,ROUNDUP((L374+$Q374)*$AM$4,-1),ROUNDUP(L374*$AM$4,-1)))</f>
        <v/>
      </c>
      <c r="AM374" s="154" t="str">
        <f>IF(M374="","",IF('5.手当・賞与配分・洗い替え方式'!$O$4=1,ROUNDUP((M374+$Q374)*$AM$4,-1),ROUNDUP(M374*$AM$4,-1)))</f>
        <v/>
      </c>
      <c r="AN374" s="166" t="str">
        <f>IF(N374="","",IF('5.手当・賞与配分・洗い替え方式'!$O$4=1,ROUNDUP((N374+$Q374)*$AM$4,-1),ROUNDUP(N374*$AM$4,-1)))</f>
        <v/>
      </c>
      <c r="AO374" s="367" t="str">
        <f>IF(J374="","",Y374*12+AE374+AJ374)</f>
        <v/>
      </c>
      <c r="AP374" s="133" t="str">
        <f t="shared" ref="AP374" si="243">IF(K374="","",Z374*12+AF374+AK374)</f>
        <v/>
      </c>
      <c r="AQ374" s="133" t="str">
        <f t="shared" ref="AQ374:AQ415" si="244">IF(L374="","",AA374*12+AG374+AL374)</f>
        <v/>
      </c>
      <c r="AR374" s="133" t="str">
        <f t="shared" ref="AR374:AR415" si="245">IF(M374="","",AB374*12+AH374+AM374)</f>
        <v/>
      </c>
      <c r="AS374" s="155" t="str">
        <f t="shared" ref="AS374:AS415" si="246">IF(N374="","",AC374*12+AI374+AN374)</f>
        <v/>
      </c>
    </row>
    <row r="375" spans="5:45" ht="18" customHeight="1">
      <c r="E375" s="148" t="str">
        <f t="shared" ref="E375:E415" si="247">IF($E$373="","",$E$373)</f>
        <v>L-1</v>
      </c>
      <c r="F375" s="105">
        <f t="shared" si="234"/>
        <v>0</v>
      </c>
      <c r="G375" s="105" t="str">
        <f t="shared" si="235"/>
        <v/>
      </c>
      <c r="H375" s="105" t="str">
        <f t="shared" si="236"/>
        <v/>
      </c>
      <c r="I375" s="149">
        <v>19</v>
      </c>
      <c r="J375" s="157" t="str">
        <f t="shared" ref="J375:J415" si="248">IF($F375&lt;=1,"",IF($L375="","",$K375+$P375))</f>
        <v/>
      </c>
      <c r="K375" s="131" t="str">
        <f t="shared" ref="K375:K415" si="249">IF($F375&lt;=1,"",IF($L375="","",$L375+$P375))</f>
        <v/>
      </c>
      <c r="L375" s="150" t="str">
        <f>IF($E375="","",INDEX('3.サラリースケール'!$R$5:$BH$38,MATCH($E375,'3.サラリースケール'!$R$5:$R$38,0),MATCH($I375,'3.サラリースケール'!$R$5:$BH$5,0)))</f>
        <v/>
      </c>
      <c r="M375" s="131" t="str">
        <f t="shared" ref="M375:M415" si="250">IF($F375&lt;=1,"",IF($L375="","",$L375-$P375))</f>
        <v/>
      </c>
      <c r="N375" s="368" t="str">
        <f t="shared" ref="N375:N415" si="251">IF($F375&lt;=1,"",IF($L375="","",$M375-$P375))</f>
        <v/>
      </c>
      <c r="O375" s="157" t="str">
        <f t="shared" ref="O375:O415" si="252">IF($F375&lt;=1,"",IF($L374="",0,$L375-$L374))</f>
        <v/>
      </c>
      <c r="P375" s="368" t="str">
        <f t="shared" si="237"/>
        <v/>
      </c>
      <c r="Q375" s="158" t="str">
        <f>IF($L375="","",VLOOKUP($E375,'6.モデル年俸表の作成'!$C$7:$F$48,4,0))</f>
        <v/>
      </c>
      <c r="R375" s="159" t="str">
        <f>IF($E375="","",IF($G375="","",VLOOKUP($E375,'5.手当・賞与配分・洗い替え方式'!$C$7:$L$48,8,0)))</f>
        <v/>
      </c>
      <c r="S375" s="160" t="str">
        <f t="shared" ref="S375:S415" si="253">IF(J375="","",ROUNDUP((J375*$R375),-1))</f>
        <v/>
      </c>
      <c r="T375" s="160" t="str">
        <f t="shared" ref="T375:T415" si="254">IF(K375="","",ROUNDUP((K375*$R375),-1))</f>
        <v/>
      </c>
      <c r="U375" s="160" t="str">
        <f t="shared" ref="U375:U379" si="255">IF(L375="","",ROUNDUP((L375*$R375),-1))</f>
        <v/>
      </c>
      <c r="V375" s="160" t="str">
        <f t="shared" ref="V375:V415" si="256">IF(M375="","",ROUNDUP((M375*$R375),-1))</f>
        <v/>
      </c>
      <c r="W375" s="160" t="str">
        <f t="shared" ref="W375:W415" si="257">IF(N375="","",ROUNDUP((N375*$R375),-1))</f>
        <v/>
      </c>
      <c r="X375" s="164" t="str">
        <f t="shared" si="238"/>
        <v/>
      </c>
      <c r="Y375" s="162" t="str">
        <f t="shared" ref="Y375:Y377" si="258">IF(J375="","",J375+$Q375+S375)</f>
        <v/>
      </c>
      <c r="Z375" s="161" t="str">
        <f t="shared" si="239"/>
        <v/>
      </c>
      <c r="AA375" s="161" t="str">
        <f t="shared" si="240"/>
        <v/>
      </c>
      <c r="AB375" s="161" t="str">
        <f t="shared" si="241"/>
        <v/>
      </c>
      <c r="AC375" s="163" t="str">
        <f t="shared" si="242"/>
        <v/>
      </c>
      <c r="AD375" s="158" t="str">
        <f t="shared" ref="AD375:AD415" si="259">IF(L375="","",AA375*12)</f>
        <v/>
      </c>
      <c r="AE375" s="165" t="str">
        <f>IF(J375="","",IF('5.手当・賞与配分・洗い替え方式'!$O$4=1,ROUNDUP((J375+$Q375)*$AH$4,-1),ROUNDUP(J375*$AH$4,-1)))</f>
        <v/>
      </c>
      <c r="AF375" s="154" t="str">
        <f>IF(K375="","",IF('5.手当・賞与配分・洗い替え方式'!$O$4=1,ROUNDUP((K375+$Q375)*$AH$4,-1),ROUNDUP(K375*$AH$4,-1)))</f>
        <v/>
      </c>
      <c r="AG375" s="154" t="str">
        <f>IF(L375="","",IF('5.手当・賞与配分・洗い替え方式'!$O$4=1,ROUNDUP((L375+$Q375)*$AH$4,-1),ROUNDUP(L375*$AH$4,-1)))</f>
        <v/>
      </c>
      <c r="AH375" s="154" t="str">
        <f>IF(M375="","",IF('5.手当・賞与配分・洗い替え方式'!$O$4=1,ROUNDUP((M375+$Q375)*$AH$4,-1),ROUNDUP(M375*$AH$4,-1)))</f>
        <v/>
      </c>
      <c r="AI375" s="166" t="str">
        <f>IF(N375="","",IF('5.手当・賞与配分・洗い替え方式'!$O$4=1,ROUNDUP((N375+$Q375)*$AH$4,-1),ROUNDUP(N375*$AH$4,-1)))</f>
        <v/>
      </c>
      <c r="AJ375" s="165" t="str">
        <f>IF(J375="","",IF('5.手当・賞与配分・洗い替え方式'!$O$4=1,ROUNDUP((J375+$Q375)*$AM$4,-1),ROUNDUP(J375*$AM$4,-1)))</f>
        <v/>
      </c>
      <c r="AK375" s="154" t="str">
        <f>IF(K375="","",IF('5.手当・賞与配分・洗い替え方式'!$O$4=1,ROUNDUP((K375+$Q375)*$AM$4,-1),ROUNDUP(K375*$AM$4,-1)))</f>
        <v/>
      </c>
      <c r="AL375" s="154" t="str">
        <f>IF(L375="","",IF('5.手当・賞与配分・洗い替え方式'!$O$4=1,ROUNDUP((L375+$Q375)*$AM$4,-1),ROUNDUP(L375*$AM$4,-1)))</f>
        <v/>
      </c>
      <c r="AM375" s="154" t="str">
        <f>IF(M375="","",IF('5.手当・賞与配分・洗い替え方式'!$O$4=1,ROUNDUP((M375+$Q375)*$AM$4,-1),ROUNDUP(M375*$AM$4,-1)))</f>
        <v/>
      </c>
      <c r="AN375" s="166" t="str">
        <f>IF(N375="","",IF('5.手当・賞与配分・洗い替え方式'!$O$4=1,ROUNDUP((N375+$Q375)*$AM$4,-1),ROUNDUP(N375*$AM$4,-1)))</f>
        <v/>
      </c>
      <c r="AO375" s="369" t="str">
        <f>IF(J375="","",Y375*12+AE375+AJ375)</f>
        <v/>
      </c>
      <c r="AP375" s="77" t="str">
        <f>IF(K375="","",Z375*12+AF375+AK375)</f>
        <v/>
      </c>
      <c r="AQ375" s="77" t="str">
        <f t="shared" si="244"/>
        <v/>
      </c>
      <c r="AR375" s="77" t="str">
        <f t="shared" si="245"/>
        <v/>
      </c>
      <c r="AS375" s="164" t="str">
        <f t="shared" si="246"/>
        <v/>
      </c>
    </row>
    <row r="376" spans="5:45" ht="18" customHeight="1">
      <c r="E376" s="148" t="str">
        <f t="shared" si="247"/>
        <v>L-1</v>
      </c>
      <c r="F376" s="105">
        <f t="shared" si="234"/>
        <v>0</v>
      </c>
      <c r="G376" s="105" t="str">
        <f t="shared" si="235"/>
        <v/>
      </c>
      <c r="H376" s="105" t="str">
        <f t="shared" si="236"/>
        <v/>
      </c>
      <c r="I376" s="149">
        <v>20</v>
      </c>
      <c r="J376" s="157" t="str">
        <f t="shared" si="248"/>
        <v/>
      </c>
      <c r="K376" s="131" t="str">
        <f t="shared" si="249"/>
        <v/>
      </c>
      <c r="L376" s="131" t="str">
        <f>IF($E376="","",INDEX('3.サラリースケール'!$R$5:$BH$38,MATCH($E376,'3.サラリースケール'!$R$5:$R$38,0),MATCH($I376,'3.サラリースケール'!$R$5:$BH$5,0)))</f>
        <v/>
      </c>
      <c r="M376" s="131" t="str">
        <f t="shared" si="250"/>
        <v/>
      </c>
      <c r="N376" s="368" t="str">
        <f t="shared" si="251"/>
        <v/>
      </c>
      <c r="O376" s="157" t="str">
        <f t="shared" si="252"/>
        <v/>
      </c>
      <c r="P376" s="368" t="str">
        <f t="shared" si="237"/>
        <v/>
      </c>
      <c r="Q376" s="158" t="str">
        <f>IF($L376="","",VLOOKUP($E376,'6.モデル年俸表の作成'!$C$7:$F$48,4,0))</f>
        <v/>
      </c>
      <c r="R376" s="159" t="str">
        <f>IF($E376="","",IF($G376="","",VLOOKUP($E376,'5.手当・賞与配分・洗い替え方式'!$C$7:$L$48,8,0)))</f>
        <v/>
      </c>
      <c r="S376" s="160" t="str">
        <f t="shared" si="253"/>
        <v/>
      </c>
      <c r="T376" s="160" t="str">
        <f t="shared" si="254"/>
        <v/>
      </c>
      <c r="U376" s="160" t="str">
        <f t="shared" si="255"/>
        <v/>
      </c>
      <c r="V376" s="160" t="str">
        <f t="shared" si="256"/>
        <v/>
      </c>
      <c r="W376" s="160" t="str">
        <f t="shared" si="257"/>
        <v/>
      </c>
      <c r="X376" s="164" t="str">
        <f t="shared" si="238"/>
        <v/>
      </c>
      <c r="Y376" s="162" t="str">
        <f t="shared" si="258"/>
        <v/>
      </c>
      <c r="Z376" s="161" t="str">
        <f t="shared" si="239"/>
        <v/>
      </c>
      <c r="AA376" s="161" t="str">
        <f t="shared" si="240"/>
        <v/>
      </c>
      <c r="AB376" s="161" t="str">
        <f t="shared" si="241"/>
        <v/>
      </c>
      <c r="AC376" s="163" t="str">
        <f t="shared" si="242"/>
        <v/>
      </c>
      <c r="AD376" s="158" t="str">
        <f t="shared" si="259"/>
        <v/>
      </c>
      <c r="AE376" s="165" t="str">
        <f>IF(J376="","",IF('5.手当・賞与配分・洗い替え方式'!$O$4=1,ROUNDUP((J376+$Q376)*$AH$4,-1),ROUNDUP(J376*$AH$4,-1)))</f>
        <v/>
      </c>
      <c r="AF376" s="154" t="str">
        <f>IF(K376="","",IF('5.手当・賞与配分・洗い替え方式'!$O$4=1,ROUNDUP((K376+$Q376)*$AH$4,-1),ROUNDUP(K376*$AH$4,-1)))</f>
        <v/>
      </c>
      <c r="AG376" s="154" t="str">
        <f>IF(L376="","",IF('5.手当・賞与配分・洗い替え方式'!$O$4=1,ROUNDUP((L376+$Q376)*$AH$4,-1),ROUNDUP(L376*$AH$4,-1)))</f>
        <v/>
      </c>
      <c r="AH376" s="154" t="str">
        <f>IF(M376="","",IF('5.手当・賞与配分・洗い替え方式'!$O$4=1,ROUNDUP((M376+$Q376)*$AH$4,-1),ROUNDUP(M376*$AH$4,-1)))</f>
        <v/>
      </c>
      <c r="AI376" s="166" t="str">
        <f>IF(N376="","",IF('5.手当・賞与配分・洗い替え方式'!$O$4=1,ROUNDUP((N376+$Q376)*$AH$4,-1),ROUNDUP(N376*$AH$4,-1)))</f>
        <v/>
      </c>
      <c r="AJ376" s="165" t="str">
        <f>IF(J376="","",IF('5.手当・賞与配分・洗い替え方式'!$O$4=1,ROUNDUP((J376+$Q376)*$AM$4,-1),ROUNDUP(J376*$AM$4,-1)))</f>
        <v/>
      </c>
      <c r="AK376" s="154" t="str">
        <f>IF(K376="","",IF('5.手当・賞与配分・洗い替え方式'!$O$4=1,ROUNDUP((K376+$Q376)*$AM$4,-1),ROUNDUP(K376*$AM$4,-1)))</f>
        <v/>
      </c>
      <c r="AL376" s="154" t="str">
        <f>IF(L376="","",IF('5.手当・賞与配分・洗い替え方式'!$O$4=1,ROUNDUP((L376+$Q376)*$AM$4,-1),ROUNDUP(L376*$AM$4,-1)))</f>
        <v/>
      </c>
      <c r="AM376" s="154" t="str">
        <f>IF(M376="","",IF('5.手当・賞与配分・洗い替え方式'!$O$4=1,ROUNDUP((M376+$Q376)*$AM$4,-1),ROUNDUP(M376*$AM$4,-1)))</f>
        <v/>
      </c>
      <c r="AN376" s="166" t="str">
        <f>IF(N376="","",IF('5.手当・賞与配分・洗い替え方式'!$O$4=1,ROUNDUP((N376+$Q376)*$AM$4,-1),ROUNDUP(N376*$AM$4,-1)))</f>
        <v/>
      </c>
      <c r="AO376" s="369" t="str">
        <f t="shared" ref="AO376:AO415" si="260">IF(J376="","",Y376*12+AE376+AJ376)</f>
        <v/>
      </c>
      <c r="AP376" s="77" t="str">
        <f t="shared" ref="AP376:AP415" si="261">IF(K376="","",Z376*12+AF376+AK376)</f>
        <v/>
      </c>
      <c r="AQ376" s="77" t="str">
        <f t="shared" si="244"/>
        <v/>
      </c>
      <c r="AR376" s="77" t="str">
        <f t="shared" si="245"/>
        <v/>
      </c>
      <c r="AS376" s="164" t="str">
        <f t="shared" si="246"/>
        <v/>
      </c>
    </row>
    <row r="377" spans="5:45" ht="18" customHeight="1">
      <c r="E377" s="148" t="str">
        <f t="shared" si="247"/>
        <v>L-1</v>
      </c>
      <c r="F377" s="105">
        <f t="shared" si="234"/>
        <v>0</v>
      </c>
      <c r="G377" s="105" t="str">
        <f t="shared" si="235"/>
        <v/>
      </c>
      <c r="H377" s="105" t="str">
        <f t="shared" si="236"/>
        <v/>
      </c>
      <c r="I377" s="149">
        <v>21</v>
      </c>
      <c r="J377" s="157" t="str">
        <f t="shared" si="248"/>
        <v/>
      </c>
      <c r="K377" s="131" t="str">
        <f t="shared" si="249"/>
        <v/>
      </c>
      <c r="L377" s="131" t="str">
        <f>IF($E377="","",INDEX('3.サラリースケール'!$R$5:$BH$38,MATCH($E377,'3.サラリースケール'!$R$5:$R$38,0),MATCH($I377,'3.サラリースケール'!$R$5:$BH$5,0)))</f>
        <v/>
      </c>
      <c r="M377" s="131" t="str">
        <f t="shared" si="250"/>
        <v/>
      </c>
      <c r="N377" s="368" t="str">
        <f t="shared" si="251"/>
        <v/>
      </c>
      <c r="O377" s="157" t="str">
        <f t="shared" si="252"/>
        <v/>
      </c>
      <c r="P377" s="368" t="str">
        <f t="shared" si="237"/>
        <v/>
      </c>
      <c r="Q377" s="158" t="str">
        <f>IF($L377="","",VLOOKUP($E377,'6.モデル年俸表の作成'!$C$7:$F$48,4,0))</f>
        <v/>
      </c>
      <c r="R377" s="159" t="str">
        <f>IF($E377="","",IF($G377="","",VLOOKUP($E377,'5.手当・賞与配分・洗い替え方式'!$C$7:$L$48,8,0)))</f>
        <v/>
      </c>
      <c r="S377" s="160" t="str">
        <f t="shared" si="253"/>
        <v/>
      </c>
      <c r="T377" s="160" t="str">
        <f t="shared" si="254"/>
        <v/>
      </c>
      <c r="U377" s="160" t="str">
        <f t="shared" si="255"/>
        <v/>
      </c>
      <c r="V377" s="160" t="str">
        <f t="shared" si="256"/>
        <v/>
      </c>
      <c r="W377" s="160" t="str">
        <f t="shared" si="257"/>
        <v/>
      </c>
      <c r="X377" s="164" t="str">
        <f t="shared" si="238"/>
        <v/>
      </c>
      <c r="Y377" s="162" t="str">
        <f t="shared" si="258"/>
        <v/>
      </c>
      <c r="Z377" s="161" t="str">
        <f t="shared" si="239"/>
        <v/>
      </c>
      <c r="AA377" s="161" t="str">
        <f t="shared" si="240"/>
        <v/>
      </c>
      <c r="AB377" s="161" t="str">
        <f t="shared" si="241"/>
        <v/>
      </c>
      <c r="AC377" s="163" t="str">
        <f t="shared" si="242"/>
        <v/>
      </c>
      <c r="AD377" s="158" t="str">
        <f t="shared" si="259"/>
        <v/>
      </c>
      <c r="AE377" s="165" t="str">
        <f>IF(J377="","",IF('5.手当・賞与配分・洗い替え方式'!$O$4=1,ROUNDUP((J377+$Q377)*$AH$4,-1),ROUNDUP(J377*$AH$4,-1)))</f>
        <v/>
      </c>
      <c r="AF377" s="154" t="str">
        <f>IF(K377="","",IF('5.手当・賞与配分・洗い替え方式'!$O$4=1,ROUNDUP((K377+$Q377)*$AH$4,-1),ROUNDUP(K377*$AH$4,-1)))</f>
        <v/>
      </c>
      <c r="AG377" s="154" t="str">
        <f>IF(L377="","",IF('5.手当・賞与配分・洗い替え方式'!$O$4=1,ROUNDUP((L377+$Q377)*$AH$4,-1),ROUNDUP(L377*$AH$4,-1)))</f>
        <v/>
      </c>
      <c r="AH377" s="154" t="str">
        <f>IF(M377="","",IF('5.手当・賞与配分・洗い替え方式'!$O$4=1,ROUNDUP((M377+$Q377)*$AH$4,-1),ROUNDUP(M377*$AH$4,-1)))</f>
        <v/>
      </c>
      <c r="AI377" s="166" t="str">
        <f>IF(N377="","",IF('5.手当・賞与配分・洗い替え方式'!$O$4=1,ROUNDUP((N377+$Q377)*$AH$4,-1),ROUNDUP(N377*$AH$4,-1)))</f>
        <v/>
      </c>
      <c r="AJ377" s="165" t="str">
        <f>IF(J377="","",IF('5.手当・賞与配分・洗い替え方式'!$O$4=1,ROUNDUP((J377+$Q377)*$AM$4,-1),ROUNDUP(J377*$AM$4,-1)))</f>
        <v/>
      </c>
      <c r="AK377" s="154" t="str">
        <f>IF(K377="","",IF('5.手当・賞与配分・洗い替え方式'!$O$4=1,ROUNDUP((K377+$Q377)*$AM$4,-1),ROUNDUP(K377*$AM$4,-1)))</f>
        <v/>
      </c>
      <c r="AL377" s="154" t="str">
        <f>IF(L377="","",IF('5.手当・賞与配分・洗い替え方式'!$O$4=1,ROUNDUP((L377+$Q377)*$AM$4,-1),ROUNDUP(L377*$AM$4,-1)))</f>
        <v/>
      </c>
      <c r="AM377" s="154" t="str">
        <f>IF(M377="","",IF('5.手当・賞与配分・洗い替え方式'!$O$4=1,ROUNDUP((M377+$Q377)*$AM$4,-1),ROUNDUP(M377*$AM$4,-1)))</f>
        <v/>
      </c>
      <c r="AN377" s="166" t="str">
        <f>IF(N377="","",IF('5.手当・賞与配分・洗い替え方式'!$O$4=1,ROUNDUP((N377+$Q377)*$AM$4,-1),ROUNDUP(N377*$AM$4,-1)))</f>
        <v/>
      </c>
      <c r="AO377" s="369" t="str">
        <f t="shared" si="260"/>
        <v/>
      </c>
      <c r="AP377" s="77" t="str">
        <f t="shared" si="261"/>
        <v/>
      </c>
      <c r="AQ377" s="77" t="str">
        <f t="shared" si="244"/>
        <v/>
      </c>
      <c r="AR377" s="77" t="str">
        <f t="shared" si="245"/>
        <v/>
      </c>
      <c r="AS377" s="164" t="str">
        <f t="shared" si="246"/>
        <v/>
      </c>
    </row>
    <row r="378" spans="5:45" ht="18" customHeight="1">
      <c r="E378" s="148" t="str">
        <f t="shared" si="247"/>
        <v>L-1</v>
      </c>
      <c r="F378" s="105">
        <f t="shared" si="234"/>
        <v>0</v>
      </c>
      <c r="G378" s="105" t="str">
        <f t="shared" si="235"/>
        <v/>
      </c>
      <c r="H378" s="105" t="str">
        <f t="shared" si="236"/>
        <v/>
      </c>
      <c r="I378" s="149">
        <v>22</v>
      </c>
      <c r="J378" s="157" t="str">
        <f t="shared" si="248"/>
        <v/>
      </c>
      <c r="K378" s="131" t="str">
        <f t="shared" si="249"/>
        <v/>
      </c>
      <c r="L378" s="131" t="str">
        <f>IF($E378="","",INDEX('3.サラリースケール'!$R$5:$BH$38,MATCH($E378,'3.サラリースケール'!$R$5:$R$38,0),MATCH($I378,'3.サラリースケール'!$R$5:$BH$5,0)))</f>
        <v/>
      </c>
      <c r="M378" s="131" t="str">
        <f t="shared" si="250"/>
        <v/>
      </c>
      <c r="N378" s="368" t="str">
        <f t="shared" si="251"/>
        <v/>
      </c>
      <c r="O378" s="157" t="str">
        <f t="shared" si="252"/>
        <v/>
      </c>
      <c r="P378" s="368" t="str">
        <f t="shared" si="237"/>
        <v/>
      </c>
      <c r="Q378" s="158" t="str">
        <f>IF($L378="","",VLOOKUP($E378,'6.モデル年俸表の作成'!$C$7:$F$48,4,0))</f>
        <v/>
      </c>
      <c r="R378" s="159" t="str">
        <f>IF($E378="","",IF($G378="","",VLOOKUP($E378,'5.手当・賞与配分・洗い替え方式'!$C$7:$L$48,8,0)))</f>
        <v/>
      </c>
      <c r="S378" s="160" t="str">
        <f t="shared" si="253"/>
        <v/>
      </c>
      <c r="T378" s="160" t="str">
        <f t="shared" si="254"/>
        <v/>
      </c>
      <c r="U378" s="160" t="str">
        <f t="shared" si="255"/>
        <v/>
      </c>
      <c r="V378" s="160" t="str">
        <f t="shared" si="256"/>
        <v/>
      </c>
      <c r="W378" s="160" t="str">
        <f t="shared" si="257"/>
        <v/>
      </c>
      <c r="X378" s="164" t="str">
        <f t="shared" si="238"/>
        <v/>
      </c>
      <c r="Y378" s="162" t="str">
        <f>IF(J378="","",J378+$Q378+S378)</f>
        <v/>
      </c>
      <c r="Z378" s="161" t="str">
        <f t="shared" si="239"/>
        <v/>
      </c>
      <c r="AA378" s="161" t="str">
        <f t="shared" si="240"/>
        <v/>
      </c>
      <c r="AB378" s="161" t="str">
        <f t="shared" si="241"/>
        <v/>
      </c>
      <c r="AC378" s="163" t="str">
        <f t="shared" si="242"/>
        <v/>
      </c>
      <c r="AD378" s="158" t="str">
        <f t="shared" si="259"/>
        <v/>
      </c>
      <c r="AE378" s="165" t="str">
        <f>IF(J378="","",IF('5.手当・賞与配分・洗い替え方式'!$O$4=1,ROUNDUP((J378+$Q378)*$AH$4,-1),ROUNDUP(J378*$AH$4,-1)))</f>
        <v/>
      </c>
      <c r="AF378" s="154" t="str">
        <f>IF(K378="","",IF('5.手当・賞与配分・洗い替え方式'!$O$4=1,ROUNDUP((K378+$Q378)*$AH$4,-1),ROUNDUP(K378*$AH$4,-1)))</f>
        <v/>
      </c>
      <c r="AG378" s="154" t="str">
        <f>IF(L378="","",IF('5.手当・賞与配分・洗い替え方式'!$O$4=1,ROUNDUP((L378+$Q378)*$AH$4,-1),ROUNDUP(L378*$AH$4,-1)))</f>
        <v/>
      </c>
      <c r="AH378" s="154" t="str">
        <f>IF(M378="","",IF('5.手当・賞与配分・洗い替え方式'!$O$4=1,ROUNDUP((M378+$Q378)*$AH$4,-1),ROUNDUP(M378*$AH$4,-1)))</f>
        <v/>
      </c>
      <c r="AI378" s="166" t="str">
        <f>IF(N378="","",IF('5.手当・賞与配分・洗い替え方式'!$O$4=1,ROUNDUP((N378+$Q378)*$AH$4,-1),ROUNDUP(N378*$AH$4,-1)))</f>
        <v/>
      </c>
      <c r="AJ378" s="165" t="str">
        <f>IF(J378="","",IF('5.手当・賞与配分・洗い替え方式'!$O$4=1,ROUNDUP((J378+$Q378)*$AM$4,-1),ROUNDUP(J378*$AM$4,-1)))</f>
        <v/>
      </c>
      <c r="AK378" s="154" t="str">
        <f>IF(K378="","",IF('5.手当・賞与配分・洗い替え方式'!$O$4=1,ROUNDUP((K378+$Q378)*$AM$4,-1),ROUNDUP(K378*$AM$4,-1)))</f>
        <v/>
      </c>
      <c r="AL378" s="154" t="str">
        <f>IF(L378="","",IF('5.手当・賞与配分・洗い替え方式'!$O$4=1,ROUNDUP((L378+$Q378)*$AM$4,-1),ROUNDUP(L378*$AM$4,-1)))</f>
        <v/>
      </c>
      <c r="AM378" s="154" t="str">
        <f>IF(M378="","",IF('5.手当・賞与配分・洗い替え方式'!$O$4=1,ROUNDUP((M378+$Q378)*$AM$4,-1),ROUNDUP(M378*$AM$4,-1)))</f>
        <v/>
      </c>
      <c r="AN378" s="166" t="str">
        <f>IF(N378="","",IF('5.手当・賞与配分・洗い替え方式'!$O$4=1,ROUNDUP((N378+$Q378)*$AM$4,-1),ROUNDUP(N378*$AM$4,-1)))</f>
        <v/>
      </c>
      <c r="AO378" s="369" t="str">
        <f t="shared" si="260"/>
        <v/>
      </c>
      <c r="AP378" s="77" t="str">
        <f t="shared" si="261"/>
        <v/>
      </c>
      <c r="AQ378" s="77" t="str">
        <f t="shared" si="244"/>
        <v/>
      </c>
      <c r="AR378" s="77" t="str">
        <f t="shared" si="245"/>
        <v/>
      </c>
      <c r="AS378" s="164" t="str">
        <f t="shared" si="246"/>
        <v/>
      </c>
    </row>
    <row r="379" spans="5:45" ht="18" customHeight="1">
      <c r="E379" s="148" t="str">
        <f t="shared" si="247"/>
        <v>L-1</v>
      </c>
      <c r="F379" s="105">
        <f t="shared" si="234"/>
        <v>0</v>
      </c>
      <c r="G379" s="105" t="str">
        <f t="shared" si="235"/>
        <v/>
      </c>
      <c r="H379" s="105" t="str">
        <f t="shared" si="236"/>
        <v/>
      </c>
      <c r="I379" s="149">
        <v>23</v>
      </c>
      <c r="J379" s="157" t="str">
        <f t="shared" si="248"/>
        <v/>
      </c>
      <c r="K379" s="131" t="str">
        <f t="shared" si="249"/>
        <v/>
      </c>
      <c r="L379" s="131" t="str">
        <f>IF($E379="","",INDEX('3.サラリースケール'!$R$5:$BH$38,MATCH($E379,'3.サラリースケール'!$R$5:$R$38,0),MATCH($I379,'3.サラリースケール'!$R$5:$BH$5,0)))</f>
        <v/>
      </c>
      <c r="M379" s="131" t="str">
        <f t="shared" si="250"/>
        <v/>
      </c>
      <c r="N379" s="368" t="str">
        <f t="shared" si="251"/>
        <v/>
      </c>
      <c r="O379" s="157" t="str">
        <f t="shared" si="252"/>
        <v/>
      </c>
      <c r="P379" s="368" t="str">
        <f t="shared" si="237"/>
        <v/>
      </c>
      <c r="Q379" s="158" t="str">
        <f>IF($L379="","",VLOOKUP($E379,'6.モデル年俸表の作成'!$C$7:$F$48,4,0))</f>
        <v/>
      </c>
      <c r="R379" s="159" t="str">
        <f>IF($E379="","",IF($G379="","",VLOOKUP($E379,'5.手当・賞与配分・洗い替え方式'!$C$7:$L$48,8,0)))</f>
        <v/>
      </c>
      <c r="S379" s="160" t="str">
        <f t="shared" si="253"/>
        <v/>
      </c>
      <c r="T379" s="160" t="str">
        <f t="shared" si="254"/>
        <v/>
      </c>
      <c r="U379" s="160" t="str">
        <f t="shared" si="255"/>
        <v/>
      </c>
      <c r="V379" s="160" t="str">
        <f t="shared" si="256"/>
        <v/>
      </c>
      <c r="W379" s="160" t="str">
        <f t="shared" si="257"/>
        <v/>
      </c>
      <c r="X379" s="164" t="str">
        <f t="shared" si="238"/>
        <v/>
      </c>
      <c r="Y379" s="162" t="str">
        <f t="shared" ref="Y379:Y415" si="262">IF(J379="","",J379+$Q379+S379)</f>
        <v/>
      </c>
      <c r="Z379" s="161" t="str">
        <f t="shared" si="239"/>
        <v/>
      </c>
      <c r="AA379" s="161" t="str">
        <f t="shared" si="240"/>
        <v/>
      </c>
      <c r="AB379" s="161" t="str">
        <f t="shared" si="241"/>
        <v/>
      </c>
      <c r="AC379" s="163" t="str">
        <f t="shared" si="242"/>
        <v/>
      </c>
      <c r="AD379" s="158" t="str">
        <f t="shared" si="259"/>
        <v/>
      </c>
      <c r="AE379" s="165" t="str">
        <f>IF(J379="","",IF('5.手当・賞与配分・洗い替え方式'!$O$4=1,ROUNDUP((J379+$Q379)*$AH$4,-1),ROUNDUP(J379*$AH$4,-1)))</f>
        <v/>
      </c>
      <c r="AF379" s="154" t="str">
        <f>IF(K379="","",IF('5.手当・賞与配分・洗い替え方式'!$O$4=1,ROUNDUP((K379+$Q379)*$AH$4,-1),ROUNDUP(K379*$AH$4,-1)))</f>
        <v/>
      </c>
      <c r="AG379" s="154" t="str">
        <f>IF(L379="","",IF('5.手当・賞与配分・洗い替え方式'!$O$4=1,ROUNDUP((L379+$Q379)*$AH$4,-1),ROUNDUP(L379*$AH$4,-1)))</f>
        <v/>
      </c>
      <c r="AH379" s="154" t="str">
        <f>IF(M379="","",IF('5.手当・賞与配分・洗い替え方式'!$O$4=1,ROUNDUP((M379+$Q379)*$AH$4,-1),ROUNDUP(M379*$AH$4,-1)))</f>
        <v/>
      </c>
      <c r="AI379" s="166" t="str">
        <f>IF(N379="","",IF('5.手当・賞与配分・洗い替え方式'!$O$4=1,ROUNDUP((N379+$Q379)*$AH$4,-1),ROUNDUP(N379*$AH$4,-1)))</f>
        <v/>
      </c>
      <c r="AJ379" s="165" t="str">
        <f>IF(J379="","",IF('5.手当・賞与配分・洗い替え方式'!$O$4=1,ROUNDUP((J379+$Q379)*$AM$4,-1),ROUNDUP(J379*$AM$4,-1)))</f>
        <v/>
      </c>
      <c r="AK379" s="154" t="str">
        <f>IF(K379="","",IF('5.手当・賞与配分・洗い替え方式'!$O$4=1,ROUNDUP((K379+$Q379)*$AM$4,-1),ROUNDUP(K379*$AM$4,-1)))</f>
        <v/>
      </c>
      <c r="AL379" s="154" t="str">
        <f>IF(L379="","",IF('5.手当・賞与配分・洗い替え方式'!$O$4=1,ROUNDUP((L379+$Q379)*$AM$4,-1),ROUNDUP(L379*$AM$4,-1)))</f>
        <v/>
      </c>
      <c r="AM379" s="154" t="str">
        <f>IF(M379="","",IF('5.手当・賞与配分・洗い替え方式'!$O$4=1,ROUNDUP((M379+$Q379)*$AM$4,-1),ROUNDUP(M379*$AM$4,-1)))</f>
        <v/>
      </c>
      <c r="AN379" s="166" t="str">
        <f>IF(N379="","",IF('5.手当・賞与配分・洗い替え方式'!$O$4=1,ROUNDUP((N379+$Q379)*$AM$4,-1),ROUNDUP(N379*$AM$4,-1)))</f>
        <v/>
      </c>
      <c r="AO379" s="369" t="str">
        <f t="shared" si="260"/>
        <v/>
      </c>
      <c r="AP379" s="77" t="str">
        <f t="shared" si="261"/>
        <v/>
      </c>
      <c r="AQ379" s="77" t="str">
        <f t="shared" si="244"/>
        <v/>
      </c>
      <c r="AR379" s="77" t="str">
        <f t="shared" si="245"/>
        <v/>
      </c>
      <c r="AS379" s="164" t="str">
        <f t="shared" si="246"/>
        <v/>
      </c>
    </row>
    <row r="380" spans="5:45" ht="18" customHeight="1">
      <c r="E380" s="148" t="str">
        <f t="shared" si="247"/>
        <v>L-1</v>
      </c>
      <c r="F380" s="105">
        <f t="shared" si="234"/>
        <v>0</v>
      </c>
      <c r="G380" s="105" t="str">
        <f t="shared" si="235"/>
        <v/>
      </c>
      <c r="H380" s="105" t="str">
        <f t="shared" si="236"/>
        <v/>
      </c>
      <c r="I380" s="149">
        <v>24</v>
      </c>
      <c r="J380" s="157" t="str">
        <f t="shared" si="248"/>
        <v/>
      </c>
      <c r="K380" s="131" t="str">
        <f t="shared" si="249"/>
        <v/>
      </c>
      <c r="L380" s="131" t="str">
        <f>IF($E380="","",INDEX('3.サラリースケール'!$R$5:$BH$38,MATCH($E380,'3.サラリースケール'!$R$5:$R$38,0),MATCH($I380,'3.サラリースケール'!$R$5:$BH$5,0)))</f>
        <v/>
      </c>
      <c r="M380" s="131" t="str">
        <f t="shared" si="250"/>
        <v/>
      </c>
      <c r="N380" s="368" t="str">
        <f t="shared" si="251"/>
        <v/>
      </c>
      <c r="O380" s="157" t="str">
        <f t="shared" si="252"/>
        <v/>
      </c>
      <c r="P380" s="368" t="str">
        <f t="shared" si="237"/>
        <v/>
      </c>
      <c r="Q380" s="158" t="str">
        <f>IF($L380="","",VLOOKUP($E380,'6.モデル年俸表の作成'!$C$7:$F$48,4,0))</f>
        <v/>
      </c>
      <c r="R380" s="159" t="str">
        <f>IF($E380="","",IF($G380="","",VLOOKUP($E380,'5.手当・賞与配分・洗い替え方式'!$C$7:$L$48,8,0)))</f>
        <v/>
      </c>
      <c r="S380" s="160" t="str">
        <f t="shared" si="253"/>
        <v/>
      </c>
      <c r="T380" s="160" t="str">
        <f t="shared" si="254"/>
        <v/>
      </c>
      <c r="U380" s="160" t="str">
        <f>IF(L380="","",ROUNDUP((L380*$R380),-1))</f>
        <v/>
      </c>
      <c r="V380" s="160" t="str">
        <f t="shared" si="256"/>
        <v/>
      </c>
      <c r="W380" s="160" t="str">
        <f t="shared" si="257"/>
        <v/>
      </c>
      <c r="X380" s="164" t="str">
        <f t="shared" si="238"/>
        <v/>
      </c>
      <c r="Y380" s="162" t="str">
        <f t="shared" si="262"/>
        <v/>
      </c>
      <c r="Z380" s="161" t="str">
        <f t="shared" si="239"/>
        <v/>
      </c>
      <c r="AA380" s="161" t="str">
        <f t="shared" si="240"/>
        <v/>
      </c>
      <c r="AB380" s="161" t="str">
        <f t="shared" si="241"/>
        <v/>
      </c>
      <c r="AC380" s="163" t="str">
        <f t="shared" si="242"/>
        <v/>
      </c>
      <c r="AD380" s="158" t="str">
        <f t="shared" si="259"/>
        <v/>
      </c>
      <c r="AE380" s="165" t="str">
        <f>IF(J380="","",IF('5.手当・賞与配分・洗い替え方式'!$O$4=1,ROUNDUP((J380+$Q380)*$AH$4,-1),ROUNDUP(J380*$AH$4,-1)))</f>
        <v/>
      </c>
      <c r="AF380" s="154" t="str">
        <f>IF(K380="","",IF('5.手当・賞与配分・洗い替え方式'!$O$4=1,ROUNDUP((K380+$Q380)*$AH$4,-1),ROUNDUP(K380*$AH$4,-1)))</f>
        <v/>
      </c>
      <c r="AG380" s="154" t="str">
        <f>IF(L380="","",IF('5.手当・賞与配分・洗い替え方式'!$O$4=1,ROUNDUP((L380+$Q380)*$AH$4,-1),ROUNDUP(L380*$AH$4,-1)))</f>
        <v/>
      </c>
      <c r="AH380" s="154" t="str">
        <f>IF(M380="","",IF('5.手当・賞与配分・洗い替え方式'!$O$4=1,ROUNDUP((M380+$Q380)*$AH$4,-1),ROUNDUP(M380*$AH$4,-1)))</f>
        <v/>
      </c>
      <c r="AI380" s="166" t="str">
        <f>IF(N380="","",IF('5.手当・賞与配分・洗い替え方式'!$O$4=1,ROUNDUP((N380+$Q380)*$AH$4,-1),ROUNDUP(N380*$AH$4,-1)))</f>
        <v/>
      </c>
      <c r="AJ380" s="165" t="str">
        <f>IF(J380="","",IF('5.手当・賞与配分・洗い替え方式'!$O$4=1,ROUNDUP((J380+$Q380)*$AM$4,-1),ROUNDUP(J380*$AM$4,-1)))</f>
        <v/>
      </c>
      <c r="AK380" s="154" t="str">
        <f>IF(K380="","",IF('5.手当・賞与配分・洗い替え方式'!$O$4=1,ROUNDUP((K380+$Q380)*$AM$4,-1),ROUNDUP(K380*$AM$4,-1)))</f>
        <v/>
      </c>
      <c r="AL380" s="154" t="str">
        <f>IF(L380="","",IF('5.手当・賞与配分・洗い替え方式'!$O$4=1,ROUNDUP((L380+$Q380)*$AM$4,-1),ROUNDUP(L380*$AM$4,-1)))</f>
        <v/>
      </c>
      <c r="AM380" s="154" t="str">
        <f>IF(M380="","",IF('5.手当・賞与配分・洗い替え方式'!$O$4=1,ROUNDUP((M380+$Q380)*$AM$4,-1),ROUNDUP(M380*$AM$4,-1)))</f>
        <v/>
      </c>
      <c r="AN380" s="166" t="str">
        <f>IF(N380="","",IF('5.手当・賞与配分・洗い替え方式'!$O$4=1,ROUNDUP((N380+$Q380)*$AM$4,-1),ROUNDUP(N380*$AM$4,-1)))</f>
        <v/>
      </c>
      <c r="AO380" s="369" t="str">
        <f t="shared" si="260"/>
        <v/>
      </c>
      <c r="AP380" s="77" t="str">
        <f t="shared" si="261"/>
        <v/>
      </c>
      <c r="AQ380" s="77" t="str">
        <f t="shared" si="244"/>
        <v/>
      </c>
      <c r="AR380" s="77" t="str">
        <f t="shared" si="245"/>
        <v/>
      </c>
      <c r="AS380" s="164" t="str">
        <f t="shared" si="246"/>
        <v/>
      </c>
    </row>
    <row r="381" spans="5:45" ht="18" customHeight="1">
      <c r="E381" s="148" t="str">
        <f t="shared" si="247"/>
        <v>L-1</v>
      </c>
      <c r="F381" s="105">
        <f t="shared" si="234"/>
        <v>0</v>
      </c>
      <c r="G381" s="105" t="str">
        <f t="shared" si="235"/>
        <v/>
      </c>
      <c r="H381" s="105" t="str">
        <f t="shared" si="236"/>
        <v/>
      </c>
      <c r="I381" s="149">
        <v>25</v>
      </c>
      <c r="J381" s="157" t="str">
        <f t="shared" si="248"/>
        <v/>
      </c>
      <c r="K381" s="131" t="str">
        <f t="shared" si="249"/>
        <v/>
      </c>
      <c r="L381" s="131" t="str">
        <f>IF($E381="","",INDEX('3.サラリースケール'!$R$5:$BH$38,MATCH($E381,'3.サラリースケール'!$R$5:$R$38,0),MATCH($I381,'3.サラリースケール'!$R$5:$BH$5,0)))</f>
        <v/>
      </c>
      <c r="M381" s="131" t="str">
        <f t="shared" si="250"/>
        <v/>
      </c>
      <c r="N381" s="368" t="str">
        <f t="shared" si="251"/>
        <v/>
      </c>
      <c r="O381" s="157" t="str">
        <f t="shared" si="252"/>
        <v/>
      </c>
      <c r="P381" s="368" t="str">
        <f t="shared" si="237"/>
        <v/>
      </c>
      <c r="Q381" s="158" t="str">
        <f>IF($L381="","",VLOOKUP($E381,'6.モデル年俸表の作成'!$C$7:$F$48,4,0))</f>
        <v/>
      </c>
      <c r="R381" s="159" t="str">
        <f>IF($E381="","",IF($G381="","",VLOOKUP($E381,'5.手当・賞与配分・洗い替え方式'!$C$7:$L$48,8,0)))</f>
        <v/>
      </c>
      <c r="S381" s="160" t="str">
        <f t="shared" si="253"/>
        <v/>
      </c>
      <c r="T381" s="160" t="str">
        <f t="shared" si="254"/>
        <v/>
      </c>
      <c r="U381" s="160" t="str">
        <f t="shared" ref="U381:U415" si="263">IF(L381="","",ROUNDUP((L381*$R381),-1))</f>
        <v/>
      </c>
      <c r="V381" s="160" t="str">
        <f t="shared" si="256"/>
        <v/>
      </c>
      <c r="W381" s="160" t="str">
        <f t="shared" si="257"/>
        <v/>
      </c>
      <c r="X381" s="164" t="str">
        <f t="shared" si="238"/>
        <v/>
      </c>
      <c r="Y381" s="162" t="str">
        <f t="shared" si="262"/>
        <v/>
      </c>
      <c r="Z381" s="161" t="str">
        <f t="shared" si="239"/>
        <v/>
      </c>
      <c r="AA381" s="161" t="str">
        <f t="shared" si="240"/>
        <v/>
      </c>
      <c r="AB381" s="161" t="str">
        <f t="shared" si="241"/>
        <v/>
      </c>
      <c r="AC381" s="163" t="str">
        <f>IF(N381="","",N381+$Q381+W381)</f>
        <v/>
      </c>
      <c r="AD381" s="158" t="str">
        <f t="shared" si="259"/>
        <v/>
      </c>
      <c r="AE381" s="165" t="str">
        <f>IF(J381="","",IF('5.手当・賞与配分・洗い替え方式'!$O$4=1,ROUNDUP((J381+$Q381)*$AH$4,-1),ROUNDUP(J381*$AH$4,-1)))</f>
        <v/>
      </c>
      <c r="AF381" s="154" t="str">
        <f>IF(K381="","",IF('5.手当・賞与配分・洗い替え方式'!$O$4=1,ROUNDUP((K381+$Q381)*$AH$4,-1),ROUNDUP(K381*$AH$4,-1)))</f>
        <v/>
      </c>
      <c r="AG381" s="154" t="str">
        <f>IF(L381="","",IF('5.手当・賞与配分・洗い替え方式'!$O$4=1,ROUNDUP((L381+$Q381)*$AH$4,-1),ROUNDUP(L381*$AH$4,-1)))</f>
        <v/>
      </c>
      <c r="AH381" s="154" t="str">
        <f>IF(M381="","",IF('5.手当・賞与配分・洗い替え方式'!$O$4=1,ROUNDUP((M381+$Q381)*$AH$4,-1),ROUNDUP(M381*$AH$4,-1)))</f>
        <v/>
      </c>
      <c r="AI381" s="166" t="str">
        <f>IF(N381="","",IF('5.手当・賞与配分・洗い替え方式'!$O$4=1,ROUNDUP((N381+$Q381)*$AH$4,-1),ROUNDUP(N381*$AH$4,-1)))</f>
        <v/>
      </c>
      <c r="AJ381" s="165" t="str">
        <f>IF(J381="","",IF('5.手当・賞与配分・洗い替え方式'!$O$4=1,ROUNDUP((J381+$Q381)*$AM$4,-1),ROUNDUP(J381*$AM$4,-1)))</f>
        <v/>
      </c>
      <c r="AK381" s="154" t="str">
        <f>IF(K381="","",IF('5.手当・賞与配分・洗い替え方式'!$O$4=1,ROUNDUP((K381+$Q381)*$AM$4,-1),ROUNDUP(K381*$AM$4,-1)))</f>
        <v/>
      </c>
      <c r="AL381" s="154" t="str">
        <f>IF(L381="","",IF('5.手当・賞与配分・洗い替え方式'!$O$4=1,ROUNDUP((L381+$Q381)*$AM$4,-1),ROUNDUP(L381*$AM$4,-1)))</f>
        <v/>
      </c>
      <c r="AM381" s="154" t="str">
        <f>IF(M381="","",IF('5.手当・賞与配分・洗い替え方式'!$O$4=1,ROUNDUP((M381+$Q381)*$AM$4,-1),ROUNDUP(M381*$AM$4,-1)))</f>
        <v/>
      </c>
      <c r="AN381" s="166" t="str">
        <f>IF(N381="","",IF('5.手当・賞与配分・洗い替え方式'!$O$4=1,ROUNDUP((N381+$Q381)*$AM$4,-1),ROUNDUP(N381*$AM$4,-1)))</f>
        <v/>
      </c>
      <c r="AO381" s="369" t="str">
        <f t="shared" si="260"/>
        <v/>
      </c>
      <c r="AP381" s="77" t="str">
        <f t="shared" si="261"/>
        <v/>
      </c>
      <c r="AQ381" s="77" t="str">
        <f t="shared" si="244"/>
        <v/>
      </c>
      <c r="AR381" s="77" t="str">
        <f t="shared" si="245"/>
        <v/>
      </c>
      <c r="AS381" s="164" t="str">
        <f t="shared" si="246"/>
        <v/>
      </c>
    </row>
    <row r="382" spans="5:45" ht="18" customHeight="1">
      <c r="E382" s="148" t="str">
        <f t="shared" si="247"/>
        <v>L-1</v>
      </c>
      <c r="F382" s="105">
        <f t="shared" si="234"/>
        <v>1</v>
      </c>
      <c r="G382" s="105">
        <f t="shared" si="235"/>
        <v>1</v>
      </c>
      <c r="H382" s="105" t="str">
        <f t="shared" si="236"/>
        <v>L-1-1</v>
      </c>
      <c r="I382" s="149">
        <v>26</v>
      </c>
      <c r="J382" s="157" t="str">
        <f t="shared" si="248"/>
        <v/>
      </c>
      <c r="K382" s="131" t="str">
        <f t="shared" si="249"/>
        <v/>
      </c>
      <c r="L382" s="131">
        <f>IF($E382="","",INDEX('3.サラリースケール'!$R$5:$BH$38,MATCH($E382,'3.サラリースケール'!$R$5:$R$38,0),MATCH($I382,'3.サラリースケール'!$R$5:$BH$5,0)))</f>
        <v>269000</v>
      </c>
      <c r="M382" s="131" t="str">
        <f t="shared" si="250"/>
        <v/>
      </c>
      <c r="N382" s="368" t="str">
        <f t="shared" si="251"/>
        <v/>
      </c>
      <c r="O382" s="157" t="str">
        <f t="shared" si="252"/>
        <v/>
      </c>
      <c r="P382" s="368" t="str">
        <f t="shared" si="237"/>
        <v/>
      </c>
      <c r="Q382" s="158">
        <f>IF($L382="","",VLOOKUP($E382,'6.モデル年俸表の作成'!$C$7:$F$48,4,0))</f>
        <v>5400</v>
      </c>
      <c r="R382" s="159">
        <f>IF($E382="","",IF($G382="","",VLOOKUP($E382,'5.手当・賞与配分・洗い替え方式'!$C$7:$L$48,8,0)))</f>
        <v>0.2</v>
      </c>
      <c r="S382" s="160" t="str">
        <f t="shared" si="253"/>
        <v/>
      </c>
      <c r="T382" s="160" t="str">
        <f t="shared" si="254"/>
        <v/>
      </c>
      <c r="U382" s="160">
        <f t="shared" si="263"/>
        <v>53800</v>
      </c>
      <c r="V382" s="160" t="str">
        <f t="shared" si="256"/>
        <v/>
      </c>
      <c r="W382" s="160" t="str">
        <f t="shared" si="257"/>
        <v/>
      </c>
      <c r="X382" s="164">
        <f t="shared" si="238"/>
        <v>27</v>
      </c>
      <c r="Y382" s="162" t="str">
        <f t="shared" si="262"/>
        <v/>
      </c>
      <c r="Z382" s="161" t="str">
        <f t="shared" si="239"/>
        <v/>
      </c>
      <c r="AA382" s="161">
        <f t="shared" si="240"/>
        <v>328200</v>
      </c>
      <c r="AB382" s="161" t="str">
        <f t="shared" si="241"/>
        <v/>
      </c>
      <c r="AC382" s="163" t="str">
        <f t="shared" ref="AC382:AC415" si="264">IF(N382="","",N382+$Q382+W382)</f>
        <v/>
      </c>
      <c r="AD382" s="158">
        <f t="shared" si="259"/>
        <v>3938400</v>
      </c>
      <c r="AE382" s="165" t="str">
        <f>IF(J382="","",IF('5.手当・賞与配分・洗い替え方式'!$O$4=1,ROUNDUP((J382+$Q382)*$AH$4,-1),ROUNDUP(J382*$AH$4,-1)))</f>
        <v/>
      </c>
      <c r="AF382" s="154" t="str">
        <f>IF(K382="","",IF('5.手当・賞与配分・洗い替え方式'!$O$4=1,ROUNDUP((K382+$Q382)*$AH$4,-1),ROUNDUP(K382*$AH$4,-1)))</f>
        <v/>
      </c>
      <c r="AG382" s="154">
        <f>IF(L382="","",IF('5.手当・賞与配分・洗い替え方式'!$O$4=1,ROUNDUP((L382+$Q382)*$AH$4,-1),ROUNDUP(L382*$AH$4,-1)))</f>
        <v>548800</v>
      </c>
      <c r="AH382" s="154" t="str">
        <f>IF(M382="","",IF('5.手当・賞与配分・洗い替え方式'!$O$4=1,ROUNDUP((M382+$Q382)*$AH$4,-1),ROUNDUP(M382*$AH$4,-1)))</f>
        <v/>
      </c>
      <c r="AI382" s="166" t="str">
        <f>IF(N382="","",IF('5.手当・賞与配分・洗い替え方式'!$O$4=1,ROUNDUP((N382+$Q382)*$AH$4,-1),ROUNDUP(N382*$AH$4,-1)))</f>
        <v/>
      </c>
      <c r="AJ382" s="165" t="str">
        <f>IF(J382="","",IF('5.手当・賞与配分・洗い替え方式'!$O$4=1,ROUNDUP((J382+$Q382)*$AM$4,-1),ROUNDUP(J382*$AM$4,-1)))</f>
        <v/>
      </c>
      <c r="AK382" s="154" t="str">
        <f>IF(K382="","",IF('5.手当・賞与配分・洗い替え方式'!$O$4=1,ROUNDUP((K382+$Q382)*$AM$4,-1),ROUNDUP(K382*$AM$4,-1)))</f>
        <v/>
      </c>
      <c r="AL382" s="154">
        <f>IF(L382="","",IF('5.手当・賞与配分・洗い替え方式'!$O$4=1,ROUNDUP((L382+$Q382)*$AM$4,-1),ROUNDUP(L382*$AM$4,-1)))</f>
        <v>686000</v>
      </c>
      <c r="AM382" s="154" t="str">
        <f>IF(M382="","",IF('5.手当・賞与配分・洗い替え方式'!$O$4=1,ROUNDUP((M382+$Q382)*$AM$4,-1),ROUNDUP(M382*$AM$4,-1)))</f>
        <v/>
      </c>
      <c r="AN382" s="166" t="str">
        <f>IF(N382="","",IF('5.手当・賞与配分・洗い替え方式'!$O$4=1,ROUNDUP((N382+$Q382)*$AM$4,-1),ROUNDUP(N382*$AM$4,-1)))</f>
        <v/>
      </c>
      <c r="AO382" s="369" t="str">
        <f t="shared" si="260"/>
        <v/>
      </c>
      <c r="AP382" s="77" t="str">
        <f t="shared" si="261"/>
        <v/>
      </c>
      <c r="AQ382" s="77">
        <f t="shared" si="244"/>
        <v>5173200</v>
      </c>
      <c r="AR382" s="77" t="str">
        <f t="shared" si="245"/>
        <v/>
      </c>
      <c r="AS382" s="164" t="str">
        <f t="shared" si="246"/>
        <v/>
      </c>
    </row>
    <row r="383" spans="5:45" ht="18" customHeight="1">
      <c r="E383" s="148" t="str">
        <f t="shared" si="247"/>
        <v>L-1</v>
      </c>
      <c r="F383" s="105">
        <f t="shared" si="234"/>
        <v>2</v>
      </c>
      <c r="G383" s="105">
        <f t="shared" si="235"/>
        <v>2</v>
      </c>
      <c r="H383" s="105" t="str">
        <f t="shared" si="236"/>
        <v>L-1-2</v>
      </c>
      <c r="I383" s="149">
        <v>27</v>
      </c>
      <c r="J383" s="157">
        <f t="shared" si="248"/>
        <v>278000</v>
      </c>
      <c r="K383" s="131">
        <f t="shared" si="249"/>
        <v>275750</v>
      </c>
      <c r="L383" s="131">
        <f>IF($E383="","",INDEX('3.サラリースケール'!$R$5:$BH$38,MATCH($E383,'3.サラリースケール'!$R$5:$R$38,0),MATCH($I383,'3.サラリースケール'!$R$5:$BH$5,0)))</f>
        <v>273500</v>
      </c>
      <c r="M383" s="131">
        <f t="shared" si="250"/>
        <v>271250</v>
      </c>
      <c r="N383" s="368">
        <f t="shared" si="251"/>
        <v>269000</v>
      </c>
      <c r="O383" s="157">
        <f t="shared" si="252"/>
        <v>4500</v>
      </c>
      <c r="P383" s="368">
        <f t="shared" si="237"/>
        <v>2250</v>
      </c>
      <c r="Q383" s="158">
        <f>IF($L383="","",VLOOKUP($E383,'6.モデル年俸表の作成'!$C$7:$F$48,4,0))</f>
        <v>5400</v>
      </c>
      <c r="R383" s="159">
        <f>IF($E383="","",IF($G383="","",VLOOKUP($E383,'5.手当・賞与配分・洗い替え方式'!$C$7:$L$48,8,0)))</f>
        <v>0.2</v>
      </c>
      <c r="S383" s="160">
        <f t="shared" si="253"/>
        <v>55600</v>
      </c>
      <c r="T383" s="160">
        <f t="shared" si="254"/>
        <v>55150</v>
      </c>
      <c r="U383" s="160">
        <f t="shared" si="263"/>
        <v>54700</v>
      </c>
      <c r="V383" s="160">
        <f t="shared" si="256"/>
        <v>54250</v>
      </c>
      <c r="W383" s="160">
        <f t="shared" si="257"/>
        <v>53800</v>
      </c>
      <c r="X383" s="164">
        <f t="shared" si="238"/>
        <v>27</v>
      </c>
      <c r="Y383" s="162">
        <f t="shared" si="262"/>
        <v>339000</v>
      </c>
      <c r="Z383" s="161">
        <f t="shared" si="239"/>
        <v>336300</v>
      </c>
      <c r="AA383" s="161">
        <f t="shared" si="240"/>
        <v>333600</v>
      </c>
      <c r="AB383" s="161">
        <f t="shared" si="241"/>
        <v>330900</v>
      </c>
      <c r="AC383" s="163">
        <f t="shared" si="264"/>
        <v>328200</v>
      </c>
      <c r="AD383" s="158">
        <f t="shared" si="259"/>
        <v>4003200</v>
      </c>
      <c r="AE383" s="165">
        <f>IF(J383="","",IF('5.手当・賞与配分・洗い替え方式'!$O$4=1,ROUNDUP((J383+$Q383)*$AH$4,-1),ROUNDUP(J383*$AH$4,-1)))</f>
        <v>566800</v>
      </c>
      <c r="AF383" s="154">
        <f>IF(K383="","",IF('5.手当・賞与配分・洗い替え方式'!$O$4=1,ROUNDUP((K383+$Q383)*$AH$4,-1),ROUNDUP(K383*$AH$4,-1)))</f>
        <v>562300</v>
      </c>
      <c r="AG383" s="154">
        <f>IF(L383="","",IF('5.手当・賞与配分・洗い替え方式'!$O$4=1,ROUNDUP((L383+$Q383)*$AH$4,-1),ROUNDUP(L383*$AH$4,-1)))</f>
        <v>557800</v>
      </c>
      <c r="AH383" s="154">
        <f>IF(M383="","",IF('5.手当・賞与配分・洗い替え方式'!$O$4=1,ROUNDUP((M383+$Q383)*$AH$4,-1),ROUNDUP(M383*$AH$4,-1)))</f>
        <v>553300</v>
      </c>
      <c r="AI383" s="166">
        <f>IF(N383="","",IF('5.手当・賞与配分・洗い替え方式'!$O$4=1,ROUNDUP((N383+$Q383)*$AH$4,-1),ROUNDUP(N383*$AH$4,-1)))</f>
        <v>548800</v>
      </c>
      <c r="AJ383" s="165">
        <f>IF(J383="","",IF('5.手当・賞与配分・洗い替え方式'!$O$4=1,ROUNDUP((J383+$Q383)*$AM$4,-1),ROUNDUP(J383*$AM$4,-1)))</f>
        <v>708500</v>
      </c>
      <c r="AK383" s="154">
        <f>IF(K383="","",IF('5.手当・賞与配分・洗い替え方式'!$O$4=1,ROUNDUP((K383+$Q383)*$AM$4,-1),ROUNDUP(K383*$AM$4,-1)))</f>
        <v>702880</v>
      </c>
      <c r="AL383" s="154">
        <f>IF(L383="","",IF('5.手当・賞与配分・洗い替え方式'!$O$4=1,ROUNDUP((L383+$Q383)*$AM$4,-1),ROUNDUP(L383*$AM$4,-1)))</f>
        <v>697250</v>
      </c>
      <c r="AM383" s="154">
        <f>IF(M383="","",IF('5.手当・賞与配分・洗い替え方式'!$O$4=1,ROUNDUP((M383+$Q383)*$AM$4,-1),ROUNDUP(M383*$AM$4,-1)))</f>
        <v>691630</v>
      </c>
      <c r="AN383" s="166">
        <f>IF(N383="","",IF('5.手当・賞与配分・洗い替え方式'!$O$4=1,ROUNDUP((N383+$Q383)*$AM$4,-1),ROUNDUP(N383*$AM$4,-1)))</f>
        <v>686000</v>
      </c>
      <c r="AO383" s="369">
        <f t="shared" si="260"/>
        <v>5343300</v>
      </c>
      <c r="AP383" s="77">
        <f t="shared" si="261"/>
        <v>5300780</v>
      </c>
      <c r="AQ383" s="77">
        <f t="shared" si="244"/>
        <v>5258250</v>
      </c>
      <c r="AR383" s="77">
        <f t="shared" si="245"/>
        <v>5215730</v>
      </c>
      <c r="AS383" s="164">
        <f t="shared" si="246"/>
        <v>5173200</v>
      </c>
    </row>
    <row r="384" spans="5:45" ht="18" customHeight="1">
      <c r="E384" s="148" t="str">
        <f t="shared" si="247"/>
        <v>L-1</v>
      </c>
      <c r="F384" s="105">
        <f t="shared" si="234"/>
        <v>3</v>
      </c>
      <c r="G384" s="105">
        <f t="shared" si="235"/>
        <v>3</v>
      </c>
      <c r="H384" s="105" t="str">
        <f t="shared" si="236"/>
        <v>L-1-3</v>
      </c>
      <c r="I384" s="149">
        <v>28</v>
      </c>
      <c r="J384" s="157">
        <f t="shared" si="248"/>
        <v>282500</v>
      </c>
      <c r="K384" s="131">
        <f t="shared" si="249"/>
        <v>280250</v>
      </c>
      <c r="L384" s="131">
        <f>IF($E384="","",INDEX('3.サラリースケール'!$R$5:$BH$38,MATCH($E384,'3.サラリースケール'!$R$5:$R$38,0),MATCH($I384,'3.サラリースケール'!$R$5:$BH$5,0)))</f>
        <v>278000</v>
      </c>
      <c r="M384" s="131">
        <f t="shared" si="250"/>
        <v>275750</v>
      </c>
      <c r="N384" s="368">
        <f t="shared" si="251"/>
        <v>273500</v>
      </c>
      <c r="O384" s="157">
        <f t="shared" si="252"/>
        <v>4500</v>
      </c>
      <c r="P384" s="368">
        <f t="shared" si="237"/>
        <v>2250</v>
      </c>
      <c r="Q384" s="158">
        <f>IF($L384="","",VLOOKUP($E384,'6.モデル年俸表の作成'!$C$7:$F$48,4,0))</f>
        <v>5400</v>
      </c>
      <c r="R384" s="159">
        <f>IF($E384="","",IF($G384="","",VLOOKUP($E384,'5.手当・賞与配分・洗い替え方式'!$C$7:$L$48,8,0)))</f>
        <v>0.2</v>
      </c>
      <c r="S384" s="160">
        <f t="shared" si="253"/>
        <v>56500</v>
      </c>
      <c r="T384" s="160">
        <f t="shared" si="254"/>
        <v>56050</v>
      </c>
      <c r="U384" s="160">
        <f t="shared" si="263"/>
        <v>55600</v>
      </c>
      <c r="V384" s="160">
        <f t="shared" si="256"/>
        <v>55150</v>
      </c>
      <c r="W384" s="160">
        <f t="shared" si="257"/>
        <v>54700</v>
      </c>
      <c r="X384" s="164">
        <f t="shared" si="238"/>
        <v>27</v>
      </c>
      <c r="Y384" s="162">
        <f t="shared" si="262"/>
        <v>344400</v>
      </c>
      <c r="Z384" s="161">
        <f t="shared" si="239"/>
        <v>341700</v>
      </c>
      <c r="AA384" s="161">
        <f t="shared" si="240"/>
        <v>339000</v>
      </c>
      <c r="AB384" s="161">
        <f t="shared" si="241"/>
        <v>336300</v>
      </c>
      <c r="AC384" s="163">
        <f t="shared" si="264"/>
        <v>333600</v>
      </c>
      <c r="AD384" s="158">
        <f t="shared" si="259"/>
        <v>4068000</v>
      </c>
      <c r="AE384" s="165">
        <f>IF(J384="","",IF('5.手当・賞与配分・洗い替え方式'!$O$4=1,ROUNDUP((J384+$Q384)*$AH$4,-1),ROUNDUP(J384*$AH$4,-1)))</f>
        <v>575800</v>
      </c>
      <c r="AF384" s="154">
        <f>IF(K384="","",IF('5.手当・賞与配分・洗い替え方式'!$O$4=1,ROUNDUP((K384+$Q384)*$AH$4,-1),ROUNDUP(K384*$AH$4,-1)))</f>
        <v>571300</v>
      </c>
      <c r="AG384" s="154">
        <f>IF(L384="","",IF('5.手当・賞与配分・洗い替え方式'!$O$4=1,ROUNDUP((L384+$Q384)*$AH$4,-1),ROUNDUP(L384*$AH$4,-1)))</f>
        <v>566800</v>
      </c>
      <c r="AH384" s="154">
        <f>IF(M384="","",IF('5.手当・賞与配分・洗い替え方式'!$O$4=1,ROUNDUP((M384+$Q384)*$AH$4,-1),ROUNDUP(M384*$AH$4,-1)))</f>
        <v>562300</v>
      </c>
      <c r="AI384" s="166">
        <f>IF(N384="","",IF('5.手当・賞与配分・洗い替え方式'!$O$4=1,ROUNDUP((N384+$Q384)*$AH$4,-1),ROUNDUP(N384*$AH$4,-1)))</f>
        <v>557800</v>
      </c>
      <c r="AJ384" s="165">
        <f>IF(J384="","",IF('5.手当・賞与配分・洗い替え方式'!$O$4=1,ROUNDUP((J384+$Q384)*$AM$4,-1),ROUNDUP(J384*$AM$4,-1)))</f>
        <v>719750</v>
      </c>
      <c r="AK384" s="154">
        <f>IF(K384="","",IF('5.手当・賞与配分・洗い替え方式'!$O$4=1,ROUNDUP((K384+$Q384)*$AM$4,-1),ROUNDUP(K384*$AM$4,-1)))</f>
        <v>714130</v>
      </c>
      <c r="AL384" s="154">
        <f>IF(L384="","",IF('5.手当・賞与配分・洗い替え方式'!$O$4=1,ROUNDUP((L384+$Q384)*$AM$4,-1),ROUNDUP(L384*$AM$4,-1)))</f>
        <v>708500</v>
      </c>
      <c r="AM384" s="154">
        <f>IF(M384="","",IF('5.手当・賞与配分・洗い替え方式'!$O$4=1,ROUNDUP((M384+$Q384)*$AM$4,-1),ROUNDUP(M384*$AM$4,-1)))</f>
        <v>702880</v>
      </c>
      <c r="AN384" s="166">
        <f>IF(N384="","",IF('5.手当・賞与配分・洗い替え方式'!$O$4=1,ROUNDUP((N384+$Q384)*$AM$4,-1),ROUNDUP(N384*$AM$4,-1)))</f>
        <v>697250</v>
      </c>
      <c r="AO384" s="369">
        <f t="shared" si="260"/>
        <v>5428350</v>
      </c>
      <c r="AP384" s="77">
        <f t="shared" si="261"/>
        <v>5385830</v>
      </c>
      <c r="AQ384" s="77">
        <f t="shared" si="244"/>
        <v>5343300</v>
      </c>
      <c r="AR384" s="77">
        <f t="shared" si="245"/>
        <v>5300780</v>
      </c>
      <c r="AS384" s="164">
        <f t="shared" si="246"/>
        <v>5258250</v>
      </c>
    </row>
    <row r="385" spans="5:45" ht="18" customHeight="1">
      <c r="E385" s="148" t="str">
        <f t="shared" si="247"/>
        <v>L-1</v>
      </c>
      <c r="F385" s="105">
        <f t="shared" si="234"/>
        <v>4</v>
      </c>
      <c r="G385" s="105">
        <f t="shared" si="235"/>
        <v>4</v>
      </c>
      <c r="H385" s="105" t="str">
        <f t="shared" si="236"/>
        <v>L-1-4</v>
      </c>
      <c r="I385" s="149">
        <v>29</v>
      </c>
      <c r="J385" s="157">
        <f t="shared" si="248"/>
        <v>287000</v>
      </c>
      <c r="K385" s="131">
        <f t="shared" si="249"/>
        <v>284750</v>
      </c>
      <c r="L385" s="131">
        <f>IF($E385="","",INDEX('3.サラリースケール'!$R$5:$BH$38,MATCH($E385,'3.サラリースケール'!$R$5:$R$38,0),MATCH($I385,'3.サラリースケール'!$R$5:$BH$5,0)))</f>
        <v>282500</v>
      </c>
      <c r="M385" s="131">
        <f t="shared" si="250"/>
        <v>280250</v>
      </c>
      <c r="N385" s="368">
        <f t="shared" si="251"/>
        <v>278000</v>
      </c>
      <c r="O385" s="157">
        <f t="shared" si="252"/>
        <v>4500</v>
      </c>
      <c r="P385" s="368">
        <f t="shared" si="237"/>
        <v>2250</v>
      </c>
      <c r="Q385" s="158">
        <f>IF($L385="","",VLOOKUP($E385,'6.モデル年俸表の作成'!$C$7:$F$48,4,0))</f>
        <v>5400</v>
      </c>
      <c r="R385" s="159">
        <f>IF($E385="","",IF($G385="","",VLOOKUP($E385,'5.手当・賞与配分・洗い替え方式'!$C$7:$L$48,8,0)))</f>
        <v>0.2</v>
      </c>
      <c r="S385" s="160">
        <f t="shared" si="253"/>
        <v>57400</v>
      </c>
      <c r="T385" s="160">
        <f t="shared" si="254"/>
        <v>56950</v>
      </c>
      <c r="U385" s="160">
        <f t="shared" si="263"/>
        <v>56500</v>
      </c>
      <c r="V385" s="160">
        <f t="shared" si="256"/>
        <v>56050</v>
      </c>
      <c r="W385" s="160">
        <f t="shared" si="257"/>
        <v>55600</v>
      </c>
      <c r="X385" s="164">
        <f t="shared" si="238"/>
        <v>27</v>
      </c>
      <c r="Y385" s="162">
        <f t="shared" si="262"/>
        <v>349800</v>
      </c>
      <c r="Z385" s="161">
        <f t="shared" si="239"/>
        <v>347100</v>
      </c>
      <c r="AA385" s="161">
        <f t="shared" si="240"/>
        <v>344400</v>
      </c>
      <c r="AB385" s="161">
        <f t="shared" si="241"/>
        <v>341700</v>
      </c>
      <c r="AC385" s="163">
        <f t="shared" si="264"/>
        <v>339000</v>
      </c>
      <c r="AD385" s="158">
        <f t="shared" si="259"/>
        <v>4132800</v>
      </c>
      <c r="AE385" s="165">
        <f>IF(J385="","",IF('5.手当・賞与配分・洗い替え方式'!$O$4=1,ROUNDUP((J385+$Q385)*$AH$4,-1),ROUNDUP(J385*$AH$4,-1)))</f>
        <v>584800</v>
      </c>
      <c r="AF385" s="154">
        <f>IF(K385="","",IF('5.手当・賞与配分・洗い替え方式'!$O$4=1,ROUNDUP((K385+$Q385)*$AH$4,-1),ROUNDUP(K385*$AH$4,-1)))</f>
        <v>580300</v>
      </c>
      <c r="AG385" s="154">
        <f>IF(L385="","",IF('5.手当・賞与配分・洗い替え方式'!$O$4=1,ROUNDUP((L385+$Q385)*$AH$4,-1),ROUNDUP(L385*$AH$4,-1)))</f>
        <v>575800</v>
      </c>
      <c r="AH385" s="154">
        <f>IF(M385="","",IF('5.手当・賞与配分・洗い替え方式'!$O$4=1,ROUNDUP((M385+$Q385)*$AH$4,-1),ROUNDUP(M385*$AH$4,-1)))</f>
        <v>571300</v>
      </c>
      <c r="AI385" s="166">
        <f>IF(N385="","",IF('5.手当・賞与配分・洗い替え方式'!$O$4=1,ROUNDUP((N385+$Q385)*$AH$4,-1),ROUNDUP(N385*$AH$4,-1)))</f>
        <v>566800</v>
      </c>
      <c r="AJ385" s="165">
        <f>IF(J385="","",IF('5.手当・賞与配分・洗い替え方式'!$O$4=1,ROUNDUP((J385+$Q385)*$AM$4,-1),ROUNDUP(J385*$AM$4,-1)))</f>
        <v>731000</v>
      </c>
      <c r="AK385" s="154">
        <f>IF(K385="","",IF('5.手当・賞与配分・洗い替え方式'!$O$4=1,ROUNDUP((K385+$Q385)*$AM$4,-1),ROUNDUP(K385*$AM$4,-1)))</f>
        <v>725380</v>
      </c>
      <c r="AL385" s="154">
        <f>IF(L385="","",IF('5.手当・賞与配分・洗い替え方式'!$O$4=1,ROUNDUP((L385+$Q385)*$AM$4,-1),ROUNDUP(L385*$AM$4,-1)))</f>
        <v>719750</v>
      </c>
      <c r="AM385" s="154">
        <f>IF(M385="","",IF('5.手当・賞与配分・洗い替え方式'!$O$4=1,ROUNDUP((M385+$Q385)*$AM$4,-1),ROUNDUP(M385*$AM$4,-1)))</f>
        <v>714130</v>
      </c>
      <c r="AN385" s="166">
        <f>IF(N385="","",IF('5.手当・賞与配分・洗い替え方式'!$O$4=1,ROUNDUP((N385+$Q385)*$AM$4,-1),ROUNDUP(N385*$AM$4,-1)))</f>
        <v>708500</v>
      </c>
      <c r="AO385" s="369">
        <f t="shared" si="260"/>
        <v>5513400</v>
      </c>
      <c r="AP385" s="77">
        <f t="shared" si="261"/>
        <v>5470880</v>
      </c>
      <c r="AQ385" s="77">
        <f t="shared" si="244"/>
        <v>5428350</v>
      </c>
      <c r="AR385" s="77">
        <f t="shared" si="245"/>
        <v>5385830</v>
      </c>
      <c r="AS385" s="164">
        <f t="shared" si="246"/>
        <v>5343300</v>
      </c>
    </row>
    <row r="386" spans="5:45" ht="18" customHeight="1">
      <c r="E386" s="148" t="str">
        <f t="shared" si="247"/>
        <v>L-1</v>
      </c>
      <c r="F386" s="105">
        <f t="shared" si="234"/>
        <v>5</v>
      </c>
      <c r="G386" s="105">
        <f t="shared" si="235"/>
        <v>5</v>
      </c>
      <c r="H386" s="105" t="str">
        <f t="shared" si="236"/>
        <v>L-1-5</v>
      </c>
      <c r="I386" s="149">
        <v>30</v>
      </c>
      <c r="J386" s="157">
        <f t="shared" si="248"/>
        <v>291500</v>
      </c>
      <c r="K386" s="131">
        <f t="shared" si="249"/>
        <v>289250</v>
      </c>
      <c r="L386" s="131">
        <f>IF($E386="","",INDEX('3.サラリースケール'!$R$5:$BH$38,MATCH($E386,'3.サラリースケール'!$R$5:$R$38,0),MATCH($I386,'3.サラリースケール'!$R$5:$BH$5,0)))</f>
        <v>287000</v>
      </c>
      <c r="M386" s="131">
        <f t="shared" si="250"/>
        <v>284750</v>
      </c>
      <c r="N386" s="368">
        <f t="shared" si="251"/>
        <v>282500</v>
      </c>
      <c r="O386" s="157">
        <f t="shared" si="252"/>
        <v>4500</v>
      </c>
      <c r="P386" s="368">
        <f t="shared" si="237"/>
        <v>2250</v>
      </c>
      <c r="Q386" s="158">
        <f>IF($L386="","",VLOOKUP($E386,'6.モデル年俸表の作成'!$C$7:$F$48,4,0))</f>
        <v>5400</v>
      </c>
      <c r="R386" s="159">
        <f>IF($E386="","",IF($G386="","",VLOOKUP($E386,'5.手当・賞与配分・洗い替え方式'!$C$7:$L$48,8,0)))</f>
        <v>0.2</v>
      </c>
      <c r="S386" s="160">
        <f t="shared" si="253"/>
        <v>58300</v>
      </c>
      <c r="T386" s="160">
        <f t="shared" si="254"/>
        <v>57850</v>
      </c>
      <c r="U386" s="160">
        <f t="shared" si="263"/>
        <v>57400</v>
      </c>
      <c r="V386" s="160">
        <f t="shared" si="256"/>
        <v>56950</v>
      </c>
      <c r="W386" s="160">
        <f t="shared" si="257"/>
        <v>56500</v>
      </c>
      <c r="X386" s="164">
        <f t="shared" si="238"/>
        <v>27</v>
      </c>
      <c r="Y386" s="162">
        <f t="shared" si="262"/>
        <v>355200</v>
      </c>
      <c r="Z386" s="161">
        <f t="shared" si="239"/>
        <v>352500</v>
      </c>
      <c r="AA386" s="161">
        <f t="shared" si="240"/>
        <v>349800</v>
      </c>
      <c r="AB386" s="161">
        <f t="shared" si="241"/>
        <v>347100</v>
      </c>
      <c r="AC386" s="163">
        <f t="shared" si="264"/>
        <v>344400</v>
      </c>
      <c r="AD386" s="158">
        <f t="shared" si="259"/>
        <v>4197600</v>
      </c>
      <c r="AE386" s="165">
        <f>IF(J386="","",IF('5.手当・賞与配分・洗い替え方式'!$O$4=1,ROUNDUP((J386+$Q386)*$AH$4,-1),ROUNDUP(J386*$AH$4,-1)))</f>
        <v>593800</v>
      </c>
      <c r="AF386" s="154">
        <f>IF(K386="","",IF('5.手当・賞与配分・洗い替え方式'!$O$4=1,ROUNDUP((K386+$Q386)*$AH$4,-1),ROUNDUP(K386*$AH$4,-1)))</f>
        <v>589300</v>
      </c>
      <c r="AG386" s="154">
        <f>IF(L386="","",IF('5.手当・賞与配分・洗い替え方式'!$O$4=1,ROUNDUP((L386+$Q386)*$AH$4,-1),ROUNDUP(L386*$AH$4,-1)))</f>
        <v>584800</v>
      </c>
      <c r="AH386" s="154">
        <f>IF(M386="","",IF('5.手当・賞与配分・洗い替え方式'!$O$4=1,ROUNDUP((M386+$Q386)*$AH$4,-1),ROUNDUP(M386*$AH$4,-1)))</f>
        <v>580300</v>
      </c>
      <c r="AI386" s="166">
        <f>IF(N386="","",IF('5.手当・賞与配分・洗い替え方式'!$O$4=1,ROUNDUP((N386+$Q386)*$AH$4,-1),ROUNDUP(N386*$AH$4,-1)))</f>
        <v>575800</v>
      </c>
      <c r="AJ386" s="165">
        <f>IF(J386="","",IF('5.手当・賞与配分・洗い替え方式'!$O$4=1,ROUNDUP((J386+$Q386)*$AM$4,-1),ROUNDUP(J386*$AM$4,-1)))</f>
        <v>742250</v>
      </c>
      <c r="AK386" s="154">
        <f>IF(K386="","",IF('5.手当・賞与配分・洗い替え方式'!$O$4=1,ROUNDUP((K386+$Q386)*$AM$4,-1),ROUNDUP(K386*$AM$4,-1)))</f>
        <v>736630</v>
      </c>
      <c r="AL386" s="154">
        <f>IF(L386="","",IF('5.手当・賞与配分・洗い替え方式'!$O$4=1,ROUNDUP((L386+$Q386)*$AM$4,-1),ROUNDUP(L386*$AM$4,-1)))</f>
        <v>731000</v>
      </c>
      <c r="AM386" s="154">
        <f>IF(M386="","",IF('5.手当・賞与配分・洗い替え方式'!$O$4=1,ROUNDUP((M386+$Q386)*$AM$4,-1),ROUNDUP(M386*$AM$4,-1)))</f>
        <v>725380</v>
      </c>
      <c r="AN386" s="166">
        <f>IF(N386="","",IF('5.手当・賞与配分・洗い替え方式'!$O$4=1,ROUNDUP((N386+$Q386)*$AM$4,-1),ROUNDUP(N386*$AM$4,-1)))</f>
        <v>719750</v>
      </c>
      <c r="AO386" s="369">
        <f t="shared" si="260"/>
        <v>5598450</v>
      </c>
      <c r="AP386" s="77">
        <f t="shared" si="261"/>
        <v>5555930</v>
      </c>
      <c r="AQ386" s="77">
        <f t="shared" si="244"/>
        <v>5513400</v>
      </c>
      <c r="AR386" s="77">
        <f t="shared" si="245"/>
        <v>5470880</v>
      </c>
      <c r="AS386" s="164">
        <f t="shared" si="246"/>
        <v>5428350</v>
      </c>
    </row>
    <row r="387" spans="5:45" ht="18" customHeight="1">
      <c r="E387" s="148" t="str">
        <f t="shared" si="247"/>
        <v>L-1</v>
      </c>
      <c r="F387" s="105">
        <f t="shared" si="234"/>
        <v>6</v>
      </c>
      <c r="G387" s="105">
        <f t="shared" si="235"/>
        <v>6</v>
      </c>
      <c r="H387" s="105" t="str">
        <f t="shared" si="236"/>
        <v>L-1-6</v>
      </c>
      <c r="I387" s="149">
        <v>31</v>
      </c>
      <c r="J387" s="157">
        <f t="shared" si="248"/>
        <v>296000</v>
      </c>
      <c r="K387" s="131">
        <f t="shared" si="249"/>
        <v>293750</v>
      </c>
      <c r="L387" s="131">
        <f>IF($E387="","",INDEX('3.サラリースケール'!$R$5:$BH$38,MATCH($E387,'3.サラリースケール'!$R$5:$R$38,0),MATCH($I387,'3.サラリースケール'!$R$5:$BH$5,0)))</f>
        <v>291500</v>
      </c>
      <c r="M387" s="131">
        <f t="shared" si="250"/>
        <v>289250</v>
      </c>
      <c r="N387" s="368">
        <f t="shared" si="251"/>
        <v>287000</v>
      </c>
      <c r="O387" s="157">
        <f t="shared" si="252"/>
        <v>4500</v>
      </c>
      <c r="P387" s="368">
        <f t="shared" si="237"/>
        <v>2250</v>
      </c>
      <c r="Q387" s="158">
        <f>IF($L387="","",VLOOKUP($E387,'6.モデル年俸表の作成'!$C$7:$F$48,4,0))</f>
        <v>5400</v>
      </c>
      <c r="R387" s="159">
        <f>IF($E387="","",IF($G387="","",VLOOKUP($E387,'5.手当・賞与配分・洗い替え方式'!$C$7:$L$48,8,0)))</f>
        <v>0.2</v>
      </c>
      <c r="S387" s="160">
        <f t="shared" si="253"/>
        <v>59200</v>
      </c>
      <c r="T387" s="160">
        <f t="shared" si="254"/>
        <v>58750</v>
      </c>
      <c r="U387" s="160">
        <f t="shared" si="263"/>
        <v>58300</v>
      </c>
      <c r="V387" s="160">
        <f t="shared" si="256"/>
        <v>57850</v>
      </c>
      <c r="W387" s="160">
        <f t="shared" si="257"/>
        <v>57400</v>
      </c>
      <c r="X387" s="164">
        <f t="shared" si="238"/>
        <v>27</v>
      </c>
      <c r="Y387" s="162">
        <f t="shared" si="262"/>
        <v>360600</v>
      </c>
      <c r="Z387" s="161">
        <f t="shared" si="239"/>
        <v>357900</v>
      </c>
      <c r="AA387" s="161">
        <f t="shared" si="240"/>
        <v>355200</v>
      </c>
      <c r="AB387" s="161">
        <f t="shared" si="241"/>
        <v>352500</v>
      </c>
      <c r="AC387" s="163">
        <f t="shared" si="264"/>
        <v>349800</v>
      </c>
      <c r="AD387" s="158">
        <f t="shared" si="259"/>
        <v>4262400</v>
      </c>
      <c r="AE387" s="165">
        <f>IF(J387="","",IF('5.手当・賞与配分・洗い替え方式'!$O$4=1,ROUNDUP((J387+$Q387)*$AH$4,-1),ROUNDUP(J387*$AH$4,-1)))</f>
        <v>602800</v>
      </c>
      <c r="AF387" s="154">
        <f>IF(K387="","",IF('5.手当・賞与配分・洗い替え方式'!$O$4=1,ROUNDUP((K387+$Q387)*$AH$4,-1),ROUNDUP(K387*$AH$4,-1)))</f>
        <v>598300</v>
      </c>
      <c r="AG387" s="154">
        <f>IF(L387="","",IF('5.手当・賞与配分・洗い替え方式'!$O$4=1,ROUNDUP((L387+$Q387)*$AH$4,-1),ROUNDUP(L387*$AH$4,-1)))</f>
        <v>593800</v>
      </c>
      <c r="AH387" s="154">
        <f>IF(M387="","",IF('5.手当・賞与配分・洗い替え方式'!$O$4=1,ROUNDUP((M387+$Q387)*$AH$4,-1),ROUNDUP(M387*$AH$4,-1)))</f>
        <v>589300</v>
      </c>
      <c r="AI387" s="166">
        <f>IF(N387="","",IF('5.手当・賞与配分・洗い替え方式'!$O$4=1,ROUNDUP((N387+$Q387)*$AH$4,-1),ROUNDUP(N387*$AH$4,-1)))</f>
        <v>584800</v>
      </c>
      <c r="AJ387" s="165">
        <f>IF(J387="","",IF('5.手当・賞与配分・洗い替え方式'!$O$4=1,ROUNDUP((J387+$Q387)*$AM$4,-1),ROUNDUP(J387*$AM$4,-1)))</f>
        <v>753500</v>
      </c>
      <c r="AK387" s="154">
        <f>IF(K387="","",IF('5.手当・賞与配分・洗い替え方式'!$O$4=1,ROUNDUP((K387+$Q387)*$AM$4,-1),ROUNDUP(K387*$AM$4,-1)))</f>
        <v>747880</v>
      </c>
      <c r="AL387" s="154">
        <f>IF(L387="","",IF('5.手当・賞与配分・洗い替え方式'!$O$4=1,ROUNDUP((L387+$Q387)*$AM$4,-1),ROUNDUP(L387*$AM$4,-1)))</f>
        <v>742250</v>
      </c>
      <c r="AM387" s="154">
        <f>IF(M387="","",IF('5.手当・賞与配分・洗い替え方式'!$O$4=1,ROUNDUP((M387+$Q387)*$AM$4,-1),ROUNDUP(M387*$AM$4,-1)))</f>
        <v>736630</v>
      </c>
      <c r="AN387" s="166">
        <f>IF(N387="","",IF('5.手当・賞与配分・洗い替え方式'!$O$4=1,ROUNDUP((N387+$Q387)*$AM$4,-1),ROUNDUP(N387*$AM$4,-1)))</f>
        <v>731000</v>
      </c>
      <c r="AO387" s="369">
        <f t="shared" si="260"/>
        <v>5683500</v>
      </c>
      <c r="AP387" s="77">
        <f t="shared" si="261"/>
        <v>5640980</v>
      </c>
      <c r="AQ387" s="77">
        <f t="shared" si="244"/>
        <v>5598450</v>
      </c>
      <c r="AR387" s="77">
        <f t="shared" si="245"/>
        <v>5555930</v>
      </c>
      <c r="AS387" s="164">
        <f t="shared" si="246"/>
        <v>5513400</v>
      </c>
    </row>
    <row r="388" spans="5:45" ht="18" customHeight="1">
      <c r="E388" s="148" t="str">
        <f t="shared" si="247"/>
        <v>L-1</v>
      </c>
      <c r="F388" s="105">
        <f t="shared" si="234"/>
        <v>7</v>
      </c>
      <c r="G388" s="105">
        <f t="shared" si="235"/>
        <v>7</v>
      </c>
      <c r="H388" s="105" t="str">
        <f t="shared" si="236"/>
        <v>L-1-7</v>
      </c>
      <c r="I388" s="149">
        <v>32</v>
      </c>
      <c r="J388" s="157">
        <f t="shared" si="248"/>
        <v>300500</v>
      </c>
      <c r="K388" s="131">
        <f t="shared" si="249"/>
        <v>298250</v>
      </c>
      <c r="L388" s="131">
        <f>IF($E388="","",INDEX('3.サラリースケール'!$R$5:$BH$38,MATCH($E388,'3.サラリースケール'!$R$5:$R$38,0),MATCH($I388,'3.サラリースケール'!$R$5:$BH$5,0)))</f>
        <v>296000</v>
      </c>
      <c r="M388" s="131">
        <f t="shared" si="250"/>
        <v>293750</v>
      </c>
      <c r="N388" s="368">
        <f t="shared" si="251"/>
        <v>291500</v>
      </c>
      <c r="O388" s="157">
        <f t="shared" si="252"/>
        <v>4500</v>
      </c>
      <c r="P388" s="368">
        <f t="shared" si="237"/>
        <v>2250</v>
      </c>
      <c r="Q388" s="158">
        <f>IF($L388="","",VLOOKUP($E388,'6.モデル年俸表の作成'!$C$7:$F$48,4,0))</f>
        <v>5400</v>
      </c>
      <c r="R388" s="159">
        <f>IF($E388="","",IF($G388="","",VLOOKUP($E388,'5.手当・賞与配分・洗い替え方式'!$C$7:$L$48,8,0)))</f>
        <v>0.2</v>
      </c>
      <c r="S388" s="160">
        <f t="shared" si="253"/>
        <v>60100</v>
      </c>
      <c r="T388" s="160">
        <f t="shared" si="254"/>
        <v>59650</v>
      </c>
      <c r="U388" s="160">
        <f t="shared" si="263"/>
        <v>59200</v>
      </c>
      <c r="V388" s="160">
        <f t="shared" si="256"/>
        <v>58750</v>
      </c>
      <c r="W388" s="160">
        <f t="shared" si="257"/>
        <v>58300</v>
      </c>
      <c r="X388" s="164">
        <f t="shared" si="238"/>
        <v>27</v>
      </c>
      <c r="Y388" s="162">
        <f t="shared" si="262"/>
        <v>366000</v>
      </c>
      <c r="Z388" s="161">
        <f t="shared" si="239"/>
        <v>363300</v>
      </c>
      <c r="AA388" s="161">
        <f t="shared" si="240"/>
        <v>360600</v>
      </c>
      <c r="AB388" s="161">
        <f t="shared" si="241"/>
        <v>357900</v>
      </c>
      <c r="AC388" s="163">
        <f t="shared" si="264"/>
        <v>355200</v>
      </c>
      <c r="AD388" s="158">
        <f t="shared" si="259"/>
        <v>4327200</v>
      </c>
      <c r="AE388" s="165">
        <f>IF(J388="","",IF('5.手当・賞与配分・洗い替え方式'!$O$4=1,ROUNDUP((J388+$Q388)*$AH$4,-1),ROUNDUP(J388*$AH$4,-1)))</f>
        <v>611800</v>
      </c>
      <c r="AF388" s="154">
        <f>IF(K388="","",IF('5.手当・賞与配分・洗い替え方式'!$O$4=1,ROUNDUP((K388+$Q388)*$AH$4,-1),ROUNDUP(K388*$AH$4,-1)))</f>
        <v>607300</v>
      </c>
      <c r="AG388" s="154">
        <f>IF(L388="","",IF('5.手当・賞与配分・洗い替え方式'!$O$4=1,ROUNDUP((L388+$Q388)*$AH$4,-1),ROUNDUP(L388*$AH$4,-1)))</f>
        <v>602800</v>
      </c>
      <c r="AH388" s="154">
        <f>IF(M388="","",IF('5.手当・賞与配分・洗い替え方式'!$O$4=1,ROUNDUP((M388+$Q388)*$AH$4,-1),ROUNDUP(M388*$AH$4,-1)))</f>
        <v>598300</v>
      </c>
      <c r="AI388" s="166">
        <f>IF(N388="","",IF('5.手当・賞与配分・洗い替え方式'!$O$4=1,ROUNDUP((N388+$Q388)*$AH$4,-1),ROUNDUP(N388*$AH$4,-1)))</f>
        <v>593800</v>
      </c>
      <c r="AJ388" s="165">
        <f>IF(J388="","",IF('5.手当・賞与配分・洗い替え方式'!$O$4=1,ROUNDUP((J388+$Q388)*$AM$4,-1),ROUNDUP(J388*$AM$4,-1)))</f>
        <v>764750</v>
      </c>
      <c r="AK388" s="154">
        <f>IF(K388="","",IF('5.手当・賞与配分・洗い替え方式'!$O$4=1,ROUNDUP((K388+$Q388)*$AM$4,-1),ROUNDUP(K388*$AM$4,-1)))</f>
        <v>759130</v>
      </c>
      <c r="AL388" s="154">
        <f>IF(L388="","",IF('5.手当・賞与配分・洗い替え方式'!$O$4=1,ROUNDUP((L388+$Q388)*$AM$4,-1),ROUNDUP(L388*$AM$4,-1)))</f>
        <v>753500</v>
      </c>
      <c r="AM388" s="154">
        <f>IF(M388="","",IF('5.手当・賞与配分・洗い替え方式'!$O$4=1,ROUNDUP((M388+$Q388)*$AM$4,-1),ROUNDUP(M388*$AM$4,-1)))</f>
        <v>747880</v>
      </c>
      <c r="AN388" s="166">
        <f>IF(N388="","",IF('5.手当・賞与配分・洗い替え方式'!$O$4=1,ROUNDUP((N388+$Q388)*$AM$4,-1),ROUNDUP(N388*$AM$4,-1)))</f>
        <v>742250</v>
      </c>
      <c r="AO388" s="369">
        <f t="shared" si="260"/>
        <v>5768550</v>
      </c>
      <c r="AP388" s="77">
        <f t="shared" si="261"/>
        <v>5726030</v>
      </c>
      <c r="AQ388" s="77">
        <f t="shared" si="244"/>
        <v>5683500</v>
      </c>
      <c r="AR388" s="77">
        <f t="shared" si="245"/>
        <v>5640980</v>
      </c>
      <c r="AS388" s="164">
        <f t="shared" si="246"/>
        <v>5598450</v>
      </c>
    </row>
    <row r="389" spans="5:45" ht="18" customHeight="1">
      <c r="E389" s="148" t="str">
        <f t="shared" si="247"/>
        <v>L-1</v>
      </c>
      <c r="F389" s="105">
        <f t="shared" si="234"/>
        <v>8</v>
      </c>
      <c r="G389" s="105">
        <f t="shared" si="235"/>
        <v>8</v>
      </c>
      <c r="H389" s="105" t="str">
        <f t="shared" si="236"/>
        <v>L-1-8</v>
      </c>
      <c r="I389" s="149">
        <v>33</v>
      </c>
      <c r="J389" s="157">
        <f t="shared" si="248"/>
        <v>305000</v>
      </c>
      <c r="K389" s="131">
        <f t="shared" si="249"/>
        <v>302750</v>
      </c>
      <c r="L389" s="131">
        <f>IF($E389="","",INDEX('3.サラリースケール'!$R$5:$BH$38,MATCH($E389,'3.サラリースケール'!$R$5:$R$38,0),MATCH($I389,'3.サラリースケール'!$R$5:$BH$5,0)))</f>
        <v>300500</v>
      </c>
      <c r="M389" s="131">
        <f t="shared" si="250"/>
        <v>298250</v>
      </c>
      <c r="N389" s="368">
        <f t="shared" si="251"/>
        <v>296000</v>
      </c>
      <c r="O389" s="157">
        <f t="shared" si="252"/>
        <v>4500</v>
      </c>
      <c r="P389" s="368">
        <f t="shared" si="237"/>
        <v>2250</v>
      </c>
      <c r="Q389" s="158">
        <f>IF($L389="","",VLOOKUP($E389,'6.モデル年俸表の作成'!$C$7:$F$48,4,0))</f>
        <v>5400</v>
      </c>
      <c r="R389" s="159">
        <f>IF($E389="","",IF($G389="","",VLOOKUP($E389,'5.手当・賞与配分・洗い替え方式'!$C$7:$L$48,8,0)))</f>
        <v>0.2</v>
      </c>
      <c r="S389" s="160">
        <f t="shared" si="253"/>
        <v>61000</v>
      </c>
      <c r="T389" s="160">
        <f t="shared" si="254"/>
        <v>60550</v>
      </c>
      <c r="U389" s="160">
        <f t="shared" si="263"/>
        <v>60100</v>
      </c>
      <c r="V389" s="160">
        <f t="shared" si="256"/>
        <v>59650</v>
      </c>
      <c r="W389" s="160">
        <f t="shared" si="257"/>
        <v>59200</v>
      </c>
      <c r="X389" s="164">
        <f t="shared" si="238"/>
        <v>27</v>
      </c>
      <c r="Y389" s="162">
        <f t="shared" si="262"/>
        <v>371400</v>
      </c>
      <c r="Z389" s="161">
        <f t="shared" si="239"/>
        <v>368700</v>
      </c>
      <c r="AA389" s="161">
        <f t="shared" si="240"/>
        <v>366000</v>
      </c>
      <c r="AB389" s="161">
        <f t="shared" si="241"/>
        <v>363300</v>
      </c>
      <c r="AC389" s="163">
        <f t="shared" si="264"/>
        <v>360600</v>
      </c>
      <c r="AD389" s="158">
        <f t="shared" si="259"/>
        <v>4392000</v>
      </c>
      <c r="AE389" s="165">
        <f>IF(J389="","",IF('5.手当・賞与配分・洗い替え方式'!$O$4=1,ROUNDUP((J389+$Q389)*$AH$4,-1),ROUNDUP(J389*$AH$4,-1)))</f>
        <v>620800</v>
      </c>
      <c r="AF389" s="154">
        <f>IF(K389="","",IF('5.手当・賞与配分・洗い替え方式'!$O$4=1,ROUNDUP((K389+$Q389)*$AH$4,-1),ROUNDUP(K389*$AH$4,-1)))</f>
        <v>616300</v>
      </c>
      <c r="AG389" s="154">
        <f>IF(L389="","",IF('5.手当・賞与配分・洗い替え方式'!$O$4=1,ROUNDUP((L389+$Q389)*$AH$4,-1),ROUNDUP(L389*$AH$4,-1)))</f>
        <v>611800</v>
      </c>
      <c r="AH389" s="154">
        <f>IF(M389="","",IF('5.手当・賞与配分・洗い替え方式'!$O$4=1,ROUNDUP((M389+$Q389)*$AH$4,-1),ROUNDUP(M389*$AH$4,-1)))</f>
        <v>607300</v>
      </c>
      <c r="AI389" s="166">
        <f>IF(N389="","",IF('5.手当・賞与配分・洗い替え方式'!$O$4=1,ROUNDUP((N389+$Q389)*$AH$4,-1),ROUNDUP(N389*$AH$4,-1)))</f>
        <v>602800</v>
      </c>
      <c r="AJ389" s="165">
        <f>IF(J389="","",IF('5.手当・賞与配分・洗い替え方式'!$O$4=1,ROUNDUP((J389+$Q389)*$AM$4,-1),ROUNDUP(J389*$AM$4,-1)))</f>
        <v>776000</v>
      </c>
      <c r="AK389" s="154">
        <f>IF(K389="","",IF('5.手当・賞与配分・洗い替え方式'!$O$4=1,ROUNDUP((K389+$Q389)*$AM$4,-1),ROUNDUP(K389*$AM$4,-1)))</f>
        <v>770380</v>
      </c>
      <c r="AL389" s="154">
        <f>IF(L389="","",IF('5.手当・賞与配分・洗い替え方式'!$O$4=1,ROUNDUP((L389+$Q389)*$AM$4,-1),ROUNDUP(L389*$AM$4,-1)))</f>
        <v>764750</v>
      </c>
      <c r="AM389" s="154">
        <f>IF(M389="","",IF('5.手当・賞与配分・洗い替え方式'!$O$4=1,ROUNDUP((M389+$Q389)*$AM$4,-1),ROUNDUP(M389*$AM$4,-1)))</f>
        <v>759130</v>
      </c>
      <c r="AN389" s="166">
        <f>IF(N389="","",IF('5.手当・賞与配分・洗い替え方式'!$O$4=1,ROUNDUP((N389+$Q389)*$AM$4,-1),ROUNDUP(N389*$AM$4,-1)))</f>
        <v>753500</v>
      </c>
      <c r="AO389" s="369">
        <f t="shared" si="260"/>
        <v>5853600</v>
      </c>
      <c r="AP389" s="77">
        <f t="shared" si="261"/>
        <v>5811080</v>
      </c>
      <c r="AQ389" s="77">
        <f t="shared" si="244"/>
        <v>5768550</v>
      </c>
      <c r="AR389" s="77">
        <f t="shared" si="245"/>
        <v>5726030</v>
      </c>
      <c r="AS389" s="164">
        <f t="shared" si="246"/>
        <v>5683500</v>
      </c>
    </row>
    <row r="390" spans="5:45" ht="18" customHeight="1">
      <c r="E390" s="148" t="str">
        <f t="shared" si="247"/>
        <v>L-1</v>
      </c>
      <c r="F390" s="105">
        <f t="shared" si="234"/>
        <v>9</v>
      </c>
      <c r="G390" s="105">
        <f t="shared" si="235"/>
        <v>9</v>
      </c>
      <c r="H390" s="105" t="str">
        <f t="shared" si="236"/>
        <v>L-1-9</v>
      </c>
      <c r="I390" s="149">
        <v>34</v>
      </c>
      <c r="J390" s="157">
        <f t="shared" si="248"/>
        <v>309500</v>
      </c>
      <c r="K390" s="131">
        <f t="shared" si="249"/>
        <v>307250</v>
      </c>
      <c r="L390" s="131">
        <f>IF($E390="","",INDEX('3.サラリースケール'!$R$5:$BH$38,MATCH($E390,'3.サラリースケール'!$R$5:$R$38,0),MATCH($I390,'3.サラリースケール'!$R$5:$BH$5,0)))</f>
        <v>305000</v>
      </c>
      <c r="M390" s="131">
        <f t="shared" si="250"/>
        <v>302750</v>
      </c>
      <c r="N390" s="368">
        <f t="shared" si="251"/>
        <v>300500</v>
      </c>
      <c r="O390" s="157">
        <f t="shared" si="252"/>
        <v>4500</v>
      </c>
      <c r="P390" s="368">
        <f t="shared" si="237"/>
        <v>2250</v>
      </c>
      <c r="Q390" s="158">
        <f>IF($L390="","",VLOOKUP($E390,'6.モデル年俸表の作成'!$C$7:$F$48,4,0))</f>
        <v>5400</v>
      </c>
      <c r="R390" s="159">
        <f>IF($E390="","",IF($G390="","",VLOOKUP($E390,'5.手当・賞与配分・洗い替え方式'!$C$7:$L$48,8,0)))</f>
        <v>0.2</v>
      </c>
      <c r="S390" s="160">
        <f t="shared" si="253"/>
        <v>61900</v>
      </c>
      <c r="T390" s="160">
        <f t="shared" si="254"/>
        <v>61450</v>
      </c>
      <c r="U390" s="160">
        <f t="shared" si="263"/>
        <v>61000</v>
      </c>
      <c r="V390" s="160">
        <f t="shared" si="256"/>
        <v>60550</v>
      </c>
      <c r="W390" s="160">
        <f t="shared" si="257"/>
        <v>60100</v>
      </c>
      <c r="X390" s="164">
        <f t="shared" si="238"/>
        <v>27</v>
      </c>
      <c r="Y390" s="162">
        <f t="shared" si="262"/>
        <v>376800</v>
      </c>
      <c r="Z390" s="161">
        <f t="shared" si="239"/>
        <v>374100</v>
      </c>
      <c r="AA390" s="161">
        <f t="shared" si="240"/>
        <v>371400</v>
      </c>
      <c r="AB390" s="161">
        <f t="shared" si="241"/>
        <v>368700</v>
      </c>
      <c r="AC390" s="163">
        <f t="shared" si="264"/>
        <v>366000</v>
      </c>
      <c r="AD390" s="158">
        <f t="shared" si="259"/>
        <v>4456800</v>
      </c>
      <c r="AE390" s="165">
        <f>IF(J390="","",IF('5.手当・賞与配分・洗い替え方式'!$O$4=1,ROUNDUP((J390+$Q390)*$AH$4,-1),ROUNDUP(J390*$AH$4,-1)))</f>
        <v>629800</v>
      </c>
      <c r="AF390" s="154">
        <f>IF(K390="","",IF('5.手当・賞与配分・洗い替え方式'!$O$4=1,ROUNDUP((K390+$Q390)*$AH$4,-1),ROUNDUP(K390*$AH$4,-1)))</f>
        <v>625300</v>
      </c>
      <c r="AG390" s="154">
        <f>IF(L390="","",IF('5.手当・賞与配分・洗い替え方式'!$O$4=1,ROUNDUP((L390+$Q390)*$AH$4,-1),ROUNDUP(L390*$AH$4,-1)))</f>
        <v>620800</v>
      </c>
      <c r="AH390" s="154">
        <f>IF(M390="","",IF('5.手当・賞与配分・洗い替え方式'!$O$4=1,ROUNDUP((M390+$Q390)*$AH$4,-1),ROUNDUP(M390*$AH$4,-1)))</f>
        <v>616300</v>
      </c>
      <c r="AI390" s="166">
        <f>IF(N390="","",IF('5.手当・賞与配分・洗い替え方式'!$O$4=1,ROUNDUP((N390+$Q390)*$AH$4,-1),ROUNDUP(N390*$AH$4,-1)))</f>
        <v>611800</v>
      </c>
      <c r="AJ390" s="165">
        <f>IF(J390="","",IF('5.手当・賞与配分・洗い替え方式'!$O$4=1,ROUNDUP((J390+$Q390)*$AM$4,-1),ROUNDUP(J390*$AM$4,-1)))</f>
        <v>787250</v>
      </c>
      <c r="AK390" s="154">
        <f>IF(K390="","",IF('5.手当・賞与配分・洗い替え方式'!$O$4=1,ROUNDUP((K390+$Q390)*$AM$4,-1),ROUNDUP(K390*$AM$4,-1)))</f>
        <v>781630</v>
      </c>
      <c r="AL390" s="154">
        <f>IF(L390="","",IF('5.手当・賞与配分・洗い替え方式'!$O$4=1,ROUNDUP((L390+$Q390)*$AM$4,-1),ROUNDUP(L390*$AM$4,-1)))</f>
        <v>776000</v>
      </c>
      <c r="AM390" s="154">
        <f>IF(M390="","",IF('5.手当・賞与配分・洗い替え方式'!$O$4=1,ROUNDUP((M390+$Q390)*$AM$4,-1),ROUNDUP(M390*$AM$4,-1)))</f>
        <v>770380</v>
      </c>
      <c r="AN390" s="166">
        <f>IF(N390="","",IF('5.手当・賞与配分・洗い替え方式'!$O$4=1,ROUNDUP((N390+$Q390)*$AM$4,-1),ROUNDUP(N390*$AM$4,-1)))</f>
        <v>764750</v>
      </c>
      <c r="AO390" s="369">
        <f t="shared" si="260"/>
        <v>5938650</v>
      </c>
      <c r="AP390" s="77">
        <f t="shared" si="261"/>
        <v>5896130</v>
      </c>
      <c r="AQ390" s="77">
        <f t="shared" si="244"/>
        <v>5853600</v>
      </c>
      <c r="AR390" s="77">
        <f t="shared" si="245"/>
        <v>5811080</v>
      </c>
      <c r="AS390" s="164">
        <f t="shared" si="246"/>
        <v>5768550</v>
      </c>
    </row>
    <row r="391" spans="5:45" ht="18" customHeight="1">
      <c r="E391" s="148" t="str">
        <f t="shared" si="247"/>
        <v>L-1</v>
      </c>
      <c r="F391" s="105">
        <f t="shared" si="234"/>
        <v>10</v>
      </c>
      <c r="G391" s="105">
        <f t="shared" si="235"/>
        <v>10</v>
      </c>
      <c r="H391" s="105" t="str">
        <f t="shared" si="236"/>
        <v>L-1-10</v>
      </c>
      <c r="I391" s="149">
        <v>35</v>
      </c>
      <c r="J391" s="157">
        <f t="shared" si="248"/>
        <v>314000</v>
      </c>
      <c r="K391" s="131">
        <f t="shared" si="249"/>
        <v>311750</v>
      </c>
      <c r="L391" s="131">
        <f>IF($E391="","",INDEX('3.サラリースケール'!$R$5:$BH$38,MATCH($E391,'3.サラリースケール'!$R$5:$R$38,0),MATCH($I391,'3.サラリースケール'!$R$5:$BH$5,0)))</f>
        <v>309500</v>
      </c>
      <c r="M391" s="131">
        <f t="shared" si="250"/>
        <v>307250</v>
      </c>
      <c r="N391" s="368">
        <f t="shared" si="251"/>
        <v>305000</v>
      </c>
      <c r="O391" s="157">
        <f t="shared" si="252"/>
        <v>4500</v>
      </c>
      <c r="P391" s="368">
        <f t="shared" si="237"/>
        <v>2250</v>
      </c>
      <c r="Q391" s="158">
        <f>IF($L391="","",VLOOKUP($E391,'6.モデル年俸表の作成'!$C$7:$F$48,4,0))</f>
        <v>5400</v>
      </c>
      <c r="R391" s="159">
        <f>IF($E391="","",IF($G391="","",VLOOKUP($E391,'5.手当・賞与配分・洗い替え方式'!$C$7:$L$48,8,0)))</f>
        <v>0.2</v>
      </c>
      <c r="S391" s="160">
        <f t="shared" si="253"/>
        <v>62800</v>
      </c>
      <c r="T391" s="160">
        <f t="shared" si="254"/>
        <v>62350</v>
      </c>
      <c r="U391" s="160">
        <f t="shared" si="263"/>
        <v>61900</v>
      </c>
      <c r="V391" s="160">
        <f t="shared" si="256"/>
        <v>61450</v>
      </c>
      <c r="W391" s="160">
        <f t="shared" si="257"/>
        <v>61000</v>
      </c>
      <c r="X391" s="164">
        <f t="shared" si="238"/>
        <v>27</v>
      </c>
      <c r="Y391" s="162">
        <f t="shared" si="262"/>
        <v>382200</v>
      </c>
      <c r="Z391" s="161">
        <f t="shared" si="239"/>
        <v>379500</v>
      </c>
      <c r="AA391" s="161">
        <f t="shared" si="240"/>
        <v>376800</v>
      </c>
      <c r="AB391" s="161">
        <f t="shared" si="241"/>
        <v>374100</v>
      </c>
      <c r="AC391" s="163">
        <f t="shared" si="264"/>
        <v>371400</v>
      </c>
      <c r="AD391" s="158">
        <f t="shared" si="259"/>
        <v>4521600</v>
      </c>
      <c r="AE391" s="165">
        <f>IF(J391="","",IF('5.手当・賞与配分・洗い替え方式'!$O$4=1,ROUNDUP((J391+$Q391)*$AH$4,-1),ROUNDUP(J391*$AH$4,-1)))</f>
        <v>638800</v>
      </c>
      <c r="AF391" s="154">
        <f>IF(K391="","",IF('5.手当・賞与配分・洗い替え方式'!$O$4=1,ROUNDUP((K391+$Q391)*$AH$4,-1),ROUNDUP(K391*$AH$4,-1)))</f>
        <v>634300</v>
      </c>
      <c r="AG391" s="154">
        <f>IF(L391="","",IF('5.手当・賞与配分・洗い替え方式'!$O$4=1,ROUNDUP((L391+$Q391)*$AH$4,-1),ROUNDUP(L391*$AH$4,-1)))</f>
        <v>629800</v>
      </c>
      <c r="AH391" s="154">
        <f>IF(M391="","",IF('5.手当・賞与配分・洗い替え方式'!$O$4=1,ROUNDUP((M391+$Q391)*$AH$4,-1),ROUNDUP(M391*$AH$4,-1)))</f>
        <v>625300</v>
      </c>
      <c r="AI391" s="166">
        <f>IF(N391="","",IF('5.手当・賞与配分・洗い替え方式'!$O$4=1,ROUNDUP((N391+$Q391)*$AH$4,-1),ROUNDUP(N391*$AH$4,-1)))</f>
        <v>620800</v>
      </c>
      <c r="AJ391" s="165">
        <f>IF(J391="","",IF('5.手当・賞与配分・洗い替え方式'!$O$4=1,ROUNDUP((J391+$Q391)*$AM$4,-1),ROUNDUP(J391*$AM$4,-1)))</f>
        <v>798500</v>
      </c>
      <c r="AK391" s="154">
        <f>IF(K391="","",IF('5.手当・賞与配分・洗い替え方式'!$O$4=1,ROUNDUP((K391+$Q391)*$AM$4,-1),ROUNDUP(K391*$AM$4,-1)))</f>
        <v>792880</v>
      </c>
      <c r="AL391" s="154">
        <f>IF(L391="","",IF('5.手当・賞与配分・洗い替え方式'!$O$4=1,ROUNDUP((L391+$Q391)*$AM$4,-1),ROUNDUP(L391*$AM$4,-1)))</f>
        <v>787250</v>
      </c>
      <c r="AM391" s="154">
        <f>IF(M391="","",IF('5.手当・賞与配分・洗い替え方式'!$O$4=1,ROUNDUP((M391+$Q391)*$AM$4,-1),ROUNDUP(M391*$AM$4,-1)))</f>
        <v>781630</v>
      </c>
      <c r="AN391" s="166">
        <f>IF(N391="","",IF('5.手当・賞与配分・洗い替え方式'!$O$4=1,ROUNDUP((N391+$Q391)*$AM$4,-1),ROUNDUP(N391*$AM$4,-1)))</f>
        <v>776000</v>
      </c>
      <c r="AO391" s="369">
        <f t="shared" si="260"/>
        <v>6023700</v>
      </c>
      <c r="AP391" s="77">
        <f t="shared" si="261"/>
        <v>5981180</v>
      </c>
      <c r="AQ391" s="77">
        <f t="shared" si="244"/>
        <v>5938650</v>
      </c>
      <c r="AR391" s="77">
        <f t="shared" si="245"/>
        <v>5896130</v>
      </c>
      <c r="AS391" s="164">
        <f t="shared" si="246"/>
        <v>5853600</v>
      </c>
    </row>
    <row r="392" spans="5:45" ht="18" customHeight="1">
      <c r="E392" s="148" t="str">
        <f t="shared" si="247"/>
        <v>L-1</v>
      </c>
      <c r="F392" s="105">
        <f t="shared" si="234"/>
        <v>11</v>
      </c>
      <c r="G392" s="105">
        <f t="shared" si="235"/>
        <v>11</v>
      </c>
      <c r="H392" s="105" t="str">
        <f t="shared" si="236"/>
        <v>L-1-11</v>
      </c>
      <c r="I392" s="149">
        <v>36</v>
      </c>
      <c r="J392" s="157">
        <f t="shared" si="248"/>
        <v>318500</v>
      </c>
      <c r="K392" s="131">
        <f t="shared" si="249"/>
        <v>316250</v>
      </c>
      <c r="L392" s="131">
        <f>IF($E392="","",INDEX('3.サラリースケール'!$R$5:$BH$38,MATCH($E392,'3.サラリースケール'!$R$5:$R$38,0),MATCH($I392,'3.サラリースケール'!$R$5:$BH$5,0)))</f>
        <v>314000</v>
      </c>
      <c r="M392" s="131">
        <f t="shared" si="250"/>
        <v>311750</v>
      </c>
      <c r="N392" s="368">
        <f t="shared" si="251"/>
        <v>309500</v>
      </c>
      <c r="O392" s="157">
        <f t="shared" si="252"/>
        <v>4500</v>
      </c>
      <c r="P392" s="368">
        <f t="shared" si="237"/>
        <v>2250</v>
      </c>
      <c r="Q392" s="158">
        <f>IF($L392="","",VLOOKUP($E392,'6.モデル年俸表の作成'!$C$7:$F$48,4,0))</f>
        <v>5400</v>
      </c>
      <c r="R392" s="159">
        <f>IF($E392="","",IF($G392="","",VLOOKUP($E392,'5.手当・賞与配分・洗い替え方式'!$C$7:$L$48,8,0)))</f>
        <v>0.2</v>
      </c>
      <c r="S392" s="160">
        <f t="shared" si="253"/>
        <v>63700</v>
      </c>
      <c r="T392" s="160">
        <f t="shared" si="254"/>
        <v>63250</v>
      </c>
      <c r="U392" s="160">
        <f t="shared" si="263"/>
        <v>62800</v>
      </c>
      <c r="V392" s="160">
        <f t="shared" si="256"/>
        <v>62350</v>
      </c>
      <c r="W392" s="160">
        <f t="shared" si="257"/>
        <v>61900</v>
      </c>
      <c r="X392" s="164">
        <f t="shared" si="238"/>
        <v>27</v>
      </c>
      <c r="Y392" s="162">
        <f t="shared" si="262"/>
        <v>387600</v>
      </c>
      <c r="Z392" s="161">
        <f t="shared" si="239"/>
        <v>384900</v>
      </c>
      <c r="AA392" s="161">
        <f t="shared" si="240"/>
        <v>382200</v>
      </c>
      <c r="AB392" s="161">
        <f t="shared" si="241"/>
        <v>379500</v>
      </c>
      <c r="AC392" s="163">
        <f t="shared" si="264"/>
        <v>376800</v>
      </c>
      <c r="AD392" s="158">
        <f t="shared" si="259"/>
        <v>4586400</v>
      </c>
      <c r="AE392" s="165">
        <f>IF(J392="","",IF('5.手当・賞与配分・洗い替え方式'!$O$4=1,ROUNDUP((J392+$Q392)*$AH$4,-1),ROUNDUP(J392*$AH$4,-1)))</f>
        <v>647800</v>
      </c>
      <c r="AF392" s="154">
        <f>IF(K392="","",IF('5.手当・賞与配分・洗い替え方式'!$O$4=1,ROUNDUP((K392+$Q392)*$AH$4,-1),ROUNDUP(K392*$AH$4,-1)))</f>
        <v>643300</v>
      </c>
      <c r="AG392" s="154">
        <f>IF(L392="","",IF('5.手当・賞与配分・洗い替え方式'!$O$4=1,ROUNDUP((L392+$Q392)*$AH$4,-1),ROUNDUP(L392*$AH$4,-1)))</f>
        <v>638800</v>
      </c>
      <c r="AH392" s="154">
        <f>IF(M392="","",IF('5.手当・賞与配分・洗い替え方式'!$O$4=1,ROUNDUP((M392+$Q392)*$AH$4,-1),ROUNDUP(M392*$AH$4,-1)))</f>
        <v>634300</v>
      </c>
      <c r="AI392" s="166">
        <f>IF(N392="","",IF('5.手当・賞与配分・洗い替え方式'!$O$4=1,ROUNDUP((N392+$Q392)*$AH$4,-1),ROUNDUP(N392*$AH$4,-1)))</f>
        <v>629800</v>
      </c>
      <c r="AJ392" s="165">
        <f>IF(J392="","",IF('5.手当・賞与配分・洗い替え方式'!$O$4=1,ROUNDUP((J392+$Q392)*$AM$4,-1),ROUNDUP(J392*$AM$4,-1)))</f>
        <v>809750</v>
      </c>
      <c r="AK392" s="154">
        <f>IF(K392="","",IF('5.手当・賞与配分・洗い替え方式'!$O$4=1,ROUNDUP((K392+$Q392)*$AM$4,-1),ROUNDUP(K392*$AM$4,-1)))</f>
        <v>804130</v>
      </c>
      <c r="AL392" s="154">
        <f>IF(L392="","",IF('5.手当・賞与配分・洗い替え方式'!$O$4=1,ROUNDUP((L392+$Q392)*$AM$4,-1),ROUNDUP(L392*$AM$4,-1)))</f>
        <v>798500</v>
      </c>
      <c r="AM392" s="154">
        <f>IF(M392="","",IF('5.手当・賞与配分・洗い替え方式'!$O$4=1,ROUNDUP((M392+$Q392)*$AM$4,-1),ROUNDUP(M392*$AM$4,-1)))</f>
        <v>792880</v>
      </c>
      <c r="AN392" s="166">
        <f>IF(N392="","",IF('5.手当・賞与配分・洗い替え方式'!$O$4=1,ROUNDUP((N392+$Q392)*$AM$4,-1),ROUNDUP(N392*$AM$4,-1)))</f>
        <v>787250</v>
      </c>
      <c r="AO392" s="369">
        <f t="shared" si="260"/>
        <v>6108750</v>
      </c>
      <c r="AP392" s="77">
        <f t="shared" si="261"/>
        <v>6066230</v>
      </c>
      <c r="AQ392" s="77">
        <f t="shared" si="244"/>
        <v>6023700</v>
      </c>
      <c r="AR392" s="77">
        <f t="shared" si="245"/>
        <v>5981180</v>
      </c>
      <c r="AS392" s="164">
        <f t="shared" si="246"/>
        <v>5938650</v>
      </c>
    </row>
    <row r="393" spans="5:45" ht="18" customHeight="1">
      <c r="E393" s="148" t="str">
        <f t="shared" si="247"/>
        <v>L-1</v>
      </c>
      <c r="F393" s="105">
        <f t="shared" si="234"/>
        <v>12</v>
      </c>
      <c r="G393" s="105">
        <f t="shared" si="235"/>
        <v>12</v>
      </c>
      <c r="H393" s="105" t="str">
        <f t="shared" si="236"/>
        <v>L-1-12</v>
      </c>
      <c r="I393" s="149">
        <v>37</v>
      </c>
      <c r="J393" s="157">
        <f t="shared" si="248"/>
        <v>323000</v>
      </c>
      <c r="K393" s="131">
        <f t="shared" si="249"/>
        <v>320750</v>
      </c>
      <c r="L393" s="131">
        <f>IF($E393="","",INDEX('3.サラリースケール'!$R$5:$BH$38,MATCH($E393,'3.サラリースケール'!$R$5:$R$38,0),MATCH($I393,'3.サラリースケール'!$R$5:$BH$5,0)))</f>
        <v>318500</v>
      </c>
      <c r="M393" s="131">
        <f t="shared" si="250"/>
        <v>316250</v>
      </c>
      <c r="N393" s="368">
        <f t="shared" si="251"/>
        <v>314000</v>
      </c>
      <c r="O393" s="157">
        <f t="shared" si="252"/>
        <v>4500</v>
      </c>
      <c r="P393" s="368">
        <f t="shared" si="237"/>
        <v>2250</v>
      </c>
      <c r="Q393" s="158">
        <f>IF($L393="","",VLOOKUP($E393,'6.モデル年俸表の作成'!$C$7:$F$48,4,0))</f>
        <v>5400</v>
      </c>
      <c r="R393" s="159">
        <f>IF($E393="","",IF($G393="","",VLOOKUP($E393,'5.手当・賞与配分・洗い替え方式'!$C$7:$L$48,8,0)))</f>
        <v>0.2</v>
      </c>
      <c r="S393" s="160">
        <f t="shared" si="253"/>
        <v>64600</v>
      </c>
      <c r="T393" s="160">
        <f t="shared" si="254"/>
        <v>64150</v>
      </c>
      <c r="U393" s="160">
        <f t="shared" si="263"/>
        <v>63700</v>
      </c>
      <c r="V393" s="160">
        <f t="shared" si="256"/>
        <v>63250</v>
      </c>
      <c r="W393" s="160">
        <f t="shared" si="257"/>
        <v>62800</v>
      </c>
      <c r="X393" s="164">
        <f t="shared" si="238"/>
        <v>27</v>
      </c>
      <c r="Y393" s="162">
        <f t="shared" si="262"/>
        <v>393000</v>
      </c>
      <c r="Z393" s="161">
        <f t="shared" si="239"/>
        <v>390300</v>
      </c>
      <c r="AA393" s="161">
        <f t="shared" si="240"/>
        <v>387600</v>
      </c>
      <c r="AB393" s="161">
        <f t="shared" si="241"/>
        <v>384900</v>
      </c>
      <c r="AC393" s="163">
        <f t="shared" si="264"/>
        <v>382200</v>
      </c>
      <c r="AD393" s="158">
        <f t="shared" si="259"/>
        <v>4651200</v>
      </c>
      <c r="AE393" s="165">
        <f>IF(J393="","",IF('5.手当・賞与配分・洗い替え方式'!$O$4=1,ROUNDUP((J393+$Q393)*$AH$4,-1),ROUNDUP(J393*$AH$4,-1)))</f>
        <v>656800</v>
      </c>
      <c r="AF393" s="154">
        <f>IF(K393="","",IF('5.手当・賞与配分・洗い替え方式'!$O$4=1,ROUNDUP((K393+$Q393)*$AH$4,-1),ROUNDUP(K393*$AH$4,-1)))</f>
        <v>652300</v>
      </c>
      <c r="AG393" s="154">
        <f>IF(L393="","",IF('5.手当・賞与配分・洗い替え方式'!$O$4=1,ROUNDUP((L393+$Q393)*$AH$4,-1),ROUNDUP(L393*$AH$4,-1)))</f>
        <v>647800</v>
      </c>
      <c r="AH393" s="154">
        <f>IF(M393="","",IF('5.手当・賞与配分・洗い替え方式'!$O$4=1,ROUNDUP((M393+$Q393)*$AH$4,-1),ROUNDUP(M393*$AH$4,-1)))</f>
        <v>643300</v>
      </c>
      <c r="AI393" s="166">
        <f>IF(N393="","",IF('5.手当・賞与配分・洗い替え方式'!$O$4=1,ROUNDUP((N393+$Q393)*$AH$4,-1),ROUNDUP(N393*$AH$4,-1)))</f>
        <v>638800</v>
      </c>
      <c r="AJ393" s="165">
        <f>IF(J393="","",IF('5.手当・賞与配分・洗い替え方式'!$O$4=1,ROUNDUP((J393+$Q393)*$AM$4,-1),ROUNDUP(J393*$AM$4,-1)))</f>
        <v>821000</v>
      </c>
      <c r="AK393" s="154">
        <f>IF(K393="","",IF('5.手当・賞与配分・洗い替え方式'!$O$4=1,ROUNDUP((K393+$Q393)*$AM$4,-1),ROUNDUP(K393*$AM$4,-1)))</f>
        <v>815380</v>
      </c>
      <c r="AL393" s="154">
        <f>IF(L393="","",IF('5.手当・賞与配分・洗い替え方式'!$O$4=1,ROUNDUP((L393+$Q393)*$AM$4,-1),ROUNDUP(L393*$AM$4,-1)))</f>
        <v>809750</v>
      </c>
      <c r="AM393" s="154">
        <f>IF(M393="","",IF('5.手当・賞与配分・洗い替え方式'!$O$4=1,ROUNDUP((M393+$Q393)*$AM$4,-1),ROUNDUP(M393*$AM$4,-1)))</f>
        <v>804130</v>
      </c>
      <c r="AN393" s="166">
        <f>IF(N393="","",IF('5.手当・賞与配分・洗い替え方式'!$O$4=1,ROUNDUP((N393+$Q393)*$AM$4,-1),ROUNDUP(N393*$AM$4,-1)))</f>
        <v>798500</v>
      </c>
      <c r="AO393" s="369">
        <f t="shared" si="260"/>
        <v>6193800</v>
      </c>
      <c r="AP393" s="77">
        <f t="shared" si="261"/>
        <v>6151280</v>
      </c>
      <c r="AQ393" s="77">
        <f t="shared" si="244"/>
        <v>6108750</v>
      </c>
      <c r="AR393" s="77">
        <f t="shared" si="245"/>
        <v>6066230</v>
      </c>
      <c r="AS393" s="164">
        <f t="shared" si="246"/>
        <v>6023700</v>
      </c>
    </row>
    <row r="394" spans="5:45" ht="18" customHeight="1">
      <c r="E394" s="148" t="str">
        <f t="shared" si="247"/>
        <v>L-1</v>
      </c>
      <c r="F394" s="105">
        <f t="shared" si="234"/>
        <v>13</v>
      </c>
      <c r="G394" s="105">
        <f t="shared" si="235"/>
        <v>13</v>
      </c>
      <c r="H394" s="105" t="str">
        <f t="shared" si="236"/>
        <v>L-1-13</v>
      </c>
      <c r="I394" s="149">
        <v>38</v>
      </c>
      <c r="J394" s="157">
        <f t="shared" si="248"/>
        <v>327500</v>
      </c>
      <c r="K394" s="131">
        <f t="shared" si="249"/>
        <v>325250</v>
      </c>
      <c r="L394" s="131">
        <f>IF($E394="","",INDEX('3.サラリースケール'!$R$5:$BH$38,MATCH($E394,'3.サラリースケール'!$R$5:$R$38,0),MATCH($I394,'3.サラリースケール'!$R$5:$BH$5,0)))</f>
        <v>323000</v>
      </c>
      <c r="M394" s="131">
        <f t="shared" si="250"/>
        <v>320750</v>
      </c>
      <c r="N394" s="368">
        <f t="shared" si="251"/>
        <v>318500</v>
      </c>
      <c r="O394" s="157">
        <f t="shared" si="252"/>
        <v>4500</v>
      </c>
      <c r="P394" s="368">
        <f t="shared" si="237"/>
        <v>2250</v>
      </c>
      <c r="Q394" s="158">
        <f>IF($L394="","",VLOOKUP($E394,'6.モデル年俸表の作成'!$C$7:$F$48,4,0))</f>
        <v>5400</v>
      </c>
      <c r="R394" s="159">
        <f>IF($E394="","",IF($G394="","",VLOOKUP($E394,'5.手当・賞与配分・洗い替え方式'!$C$7:$L$48,8,0)))</f>
        <v>0.2</v>
      </c>
      <c r="S394" s="160">
        <f t="shared" si="253"/>
        <v>65500</v>
      </c>
      <c r="T394" s="160">
        <f t="shared" si="254"/>
        <v>65050</v>
      </c>
      <c r="U394" s="160">
        <f t="shared" si="263"/>
        <v>64600</v>
      </c>
      <c r="V394" s="160">
        <f t="shared" si="256"/>
        <v>64150</v>
      </c>
      <c r="W394" s="160">
        <f t="shared" si="257"/>
        <v>63700</v>
      </c>
      <c r="X394" s="164">
        <f t="shared" si="238"/>
        <v>27</v>
      </c>
      <c r="Y394" s="162">
        <f t="shared" si="262"/>
        <v>398400</v>
      </c>
      <c r="Z394" s="161">
        <f t="shared" si="239"/>
        <v>395700</v>
      </c>
      <c r="AA394" s="161">
        <f t="shared" si="240"/>
        <v>393000</v>
      </c>
      <c r="AB394" s="161">
        <f t="shared" si="241"/>
        <v>390300</v>
      </c>
      <c r="AC394" s="163">
        <f t="shared" si="264"/>
        <v>387600</v>
      </c>
      <c r="AD394" s="158">
        <f t="shared" si="259"/>
        <v>4716000</v>
      </c>
      <c r="AE394" s="165">
        <f>IF(J394="","",IF('5.手当・賞与配分・洗い替え方式'!$O$4=1,ROUNDUP((J394+$Q394)*$AH$4,-1),ROUNDUP(J394*$AH$4,-1)))</f>
        <v>665800</v>
      </c>
      <c r="AF394" s="154">
        <f>IF(K394="","",IF('5.手当・賞与配分・洗い替え方式'!$O$4=1,ROUNDUP((K394+$Q394)*$AH$4,-1),ROUNDUP(K394*$AH$4,-1)))</f>
        <v>661300</v>
      </c>
      <c r="AG394" s="154">
        <f>IF(L394="","",IF('5.手当・賞与配分・洗い替え方式'!$O$4=1,ROUNDUP((L394+$Q394)*$AH$4,-1),ROUNDUP(L394*$AH$4,-1)))</f>
        <v>656800</v>
      </c>
      <c r="AH394" s="154">
        <f>IF(M394="","",IF('5.手当・賞与配分・洗い替え方式'!$O$4=1,ROUNDUP((M394+$Q394)*$AH$4,-1),ROUNDUP(M394*$AH$4,-1)))</f>
        <v>652300</v>
      </c>
      <c r="AI394" s="166">
        <f>IF(N394="","",IF('5.手当・賞与配分・洗い替え方式'!$O$4=1,ROUNDUP((N394+$Q394)*$AH$4,-1),ROUNDUP(N394*$AH$4,-1)))</f>
        <v>647800</v>
      </c>
      <c r="AJ394" s="165">
        <f>IF(J394="","",IF('5.手当・賞与配分・洗い替え方式'!$O$4=1,ROUNDUP((J394+$Q394)*$AM$4,-1),ROUNDUP(J394*$AM$4,-1)))</f>
        <v>832250</v>
      </c>
      <c r="AK394" s="154">
        <f>IF(K394="","",IF('5.手当・賞与配分・洗い替え方式'!$O$4=1,ROUNDUP((K394+$Q394)*$AM$4,-1),ROUNDUP(K394*$AM$4,-1)))</f>
        <v>826630</v>
      </c>
      <c r="AL394" s="154">
        <f>IF(L394="","",IF('5.手当・賞与配分・洗い替え方式'!$O$4=1,ROUNDUP((L394+$Q394)*$AM$4,-1),ROUNDUP(L394*$AM$4,-1)))</f>
        <v>821000</v>
      </c>
      <c r="AM394" s="154">
        <f>IF(M394="","",IF('5.手当・賞与配分・洗い替え方式'!$O$4=1,ROUNDUP((M394+$Q394)*$AM$4,-1),ROUNDUP(M394*$AM$4,-1)))</f>
        <v>815380</v>
      </c>
      <c r="AN394" s="166">
        <f>IF(N394="","",IF('5.手当・賞与配分・洗い替え方式'!$O$4=1,ROUNDUP((N394+$Q394)*$AM$4,-1),ROUNDUP(N394*$AM$4,-1)))</f>
        <v>809750</v>
      </c>
      <c r="AO394" s="369">
        <f t="shared" si="260"/>
        <v>6278850</v>
      </c>
      <c r="AP394" s="77">
        <f t="shared" si="261"/>
        <v>6236330</v>
      </c>
      <c r="AQ394" s="77">
        <f t="shared" si="244"/>
        <v>6193800</v>
      </c>
      <c r="AR394" s="77">
        <f t="shared" si="245"/>
        <v>6151280</v>
      </c>
      <c r="AS394" s="164">
        <f t="shared" si="246"/>
        <v>6108750</v>
      </c>
    </row>
    <row r="395" spans="5:45" ht="18" customHeight="1">
      <c r="E395" s="148" t="str">
        <f t="shared" si="247"/>
        <v>L-1</v>
      </c>
      <c r="F395" s="105">
        <f t="shared" si="234"/>
        <v>14</v>
      </c>
      <c r="G395" s="105">
        <f t="shared" si="235"/>
        <v>14</v>
      </c>
      <c r="H395" s="105" t="str">
        <f t="shared" si="236"/>
        <v>L-1-14</v>
      </c>
      <c r="I395" s="149">
        <v>39</v>
      </c>
      <c r="J395" s="157">
        <f t="shared" si="248"/>
        <v>332000</v>
      </c>
      <c r="K395" s="131">
        <f t="shared" si="249"/>
        <v>329750</v>
      </c>
      <c r="L395" s="131">
        <f>IF($E395="","",INDEX('3.サラリースケール'!$R$5:$BH$38,MATCH($E395,'3.サラリースケール'!$R$5:$R$38,0),MATCH($I395,'3.サラリースケール'!$R$5:$BH$5,0)))</f>
        <v>327500</v>
      </c>
      <c r="M395" s="131">
        <f t="shared" si="250"/>
        <v>325250</v>
      </c>
      <c r="N395" s="368">
        <f t="shared" si="251"/>
        <v>323000</v>
      </c>
      <c r="O395" s="157">
        <f t="shared" si="252"/>
        <v>4500</v>
      </c>
      <c r="P395" s="368">
        <f t="shared" si="237"/>
        <v>2250</v>
      </c>
      <c r="Q395" s="158">
        <f>IF($L395="","",VLOOKUP($E395,'6.モデル年俸表の作成'!$C$7:$F$48,4,0))</f>
        <v>5400</v>
      </c>
      <c r="R395" s="159">
        <f>IF($E395="","",IF($G395="","",VLOOKUP($E395,'5.手当・賞与配分・洗い替え方式'!$C$7:$L$48,8,0)))</f>
        <v>0.2</v>
      </c>
      <c r="S395" s="160">
        <f t="shared" si="253"/>
        <v>66400</v>
      </c>
      <c r="T395" s="160">
        <f t="shared" si="254"/>
        <v>65950</v>
      </c>
      <c r="U395" s="160">
        <f t="shared" si="263"/>
        <v>65500</v>
      </c>
      <c r="V395" s="160">
        <f t="shared" si="256"/>
        <v>65050</v>
      </c>
      <c r="W395" s="160">
        <f t="shared" si="257"/>
        <v>64600</v>
      </c>
      <c r="X395" s="164">
        <f t="shared" si="238"/>
        <v>27</v>
      </c>
      <c r="Y395" s="162">
        <f t="shared" si="262"/>
        <v>403800</v>
      </c>
      <c r="Z395" s="161">
        <f t="shared" si="239"/>
        <v>401100</v>
      </c>
      <c r="AA395" s="161">
        <f t="shared" si="240"/>
        <v>398400</v>
      </c>
      <c r="AB395" s="161">
        <f t="shared" si="241"/>
        <v>395700</v>
      </c>
      <c r="AC395" s="163">
        <f t="shared" si="264"/>
        <v>393000</v>
      </c>
      <c r="AD395" s="158">
        <f t="shared" si="259"/>
        <v>4780800</v>
      </c>
      <c r="AE395" s="165">
        <f>IF(J395="","",IF('5.手当・賞与配分・洗い替え方式'!$O$4=1,ROUNDUP((J395+$Q395)*$AH$4,-1),ROUNDUP(J395*$AH$4,-1)))</f>
        <v>674800</v>
      </c>
      <c r="AF395" s="154">
        <f>IF(K395="","",IF('5.手当・賞与配分・洗い替え方式'!$O$4=1,ROUNDUP((K395+$Q395)*$AH$4,-1),ROUNDUP(K395*$AH$4,-1)))</f>
        <v>670300</v>
      </c>
      <c r="AG395" s="154">
        <f>IF(L395="","",IF('5.手当・賞与配分・洗い替え方式'!$O$4=1,ROUNDUP((L395+$Q395)*$AH$4,-1),ROUNDUP(L395*$AH$4,-1)))</f>
        <v>665800</v>
      </c>
      <c r="AH395" s="154">
        <f>IF(M395="","",IF('5.手当・賞与配分・洗い替え方式'!$O$4=1,ROUNDUP((M395+$Q395)*$AH$4,-1),ROUNDUP(M395*$AH$4,-1)))</f>
        <v>661300</v>
      </c>
      <c r="AI395" s="166">
        <f>IF(N395="","",IF('5.手当・賞与配分・洗い替え方式'!$O$4=1,ROUNDUP((N395+$Q395)*$AH$4,-1),ROUNDUP(N395*$AH$4,-1)))</f>
        <v>656800</v>
      </c>
      <c r="AJ395" s="165">
        <f>IF(J395="","",IF('5.手当・賞与配分・洗い替え方式'!$O$4=1,ROUNDUP((J395+$Q395)*$AM$4,-1),ROUNDUP(J395*$AM$4,-1)))</f>
        <v>843500</v>
      </c>
      <c r="AK395" s="154">
        <f>IF(K395="","",IF('5.手当・賞与配分・洗い替え方式'!$O$4=1,ROUNDUP((K395+$Q395)*$AM$4,-1),ROUNDUP(K395*$AM$4,-1)))</f>
        <v>837880</v>
      </c>
      <c r="AL395" s="154">
        <f>IF(L395="","",IF('5.手当・賞与配分・洗い替え方式'!$O$4=1,ROUNDUP((L395+$Q395)*$AM$4,-1),ROUNDUP(L395*$AM$4,-1)))</f>
        <v>832250</v>
      </c>
      <c r="AM395" s="154">
        <f>IF(M395="","",IF('5.手当・賞与配分・洗い替え方式'!$O$4=1,ROUNDUP((M395+$Q395)*$AM$4,-1),ROUNDUP(M395*$AM$4,-1)))</f>
        <v>826630</v>
      </c>
      <c r="AN395" s="166">
        <f>IF(N395="","",IF('5.手当・賞与配分・洗い替え方式'!$O$4=1,ROUNDUP((N395+$Q395)*$AM$4,-1),ROUNDUP(N395*$AM$4,-1)))</f>
        <v>821000</v>
      </c>
      <c r="AO395" s="369">
        <f t="shared" si="260"/>
        <v>6363900</v>
      </c>
      <c r="AP395" s="77">
        <f t="shared" si="261"/>
        <v>6321380</v>
      </c>
      <c r="AQ395" s="77">
        <f t="shared" si="244"/>
        <v>6278850</v>
      </c>
      <c r="AR395" s="77">
        <f t="shared" si="245"/>
        <v>6236330</v>
      </c>
      <c r="AS395" s="164">
        <f t="shared" si="246"/>
        <v>6193800</v>
      </c>
    </row>
    <row r="396" spans="5:45" ht="18" customHeight="1">
      <c r="E396" s="148" t="str">
        <f t="shared" si="247"/>
        <v>L-1</v>
      </c>
      <c r="F396" s="105">
        <f t="shared" si="234"/>
        <v>15</v>
      </c>
      <c r="G396" s="105">
        <f t="shared" si="235"/>
        <v>15</v>
      </c>
      <c r="H396" s="105" t="str">
        <f t="shared" si="236"/>
        <v>L-1-15</v>
      </c>
      <c r="I396" s="149">
        <v>40</v>
      </c>
      <c r="J396" s="157">
        <f t="shared" si="248"/>
        <v>336500</v>
      </c>
      <c r="K396" s="131">
        <f t="shared" si="249"/>
        <v>334250</v>
      </c>
      <c r="L396" s="131">
        <f>IF($E396="","",INDEX('3.サラリースケール'!$R$5:$BH$38,MATCH($E396,'3.サラリースケール'!$R$5:$R$38,0),MATCH($I396,'3.サラリースケール'!$R$5:$BH$5,0)))</f>
        <v>332000</v>
      </c>
      <c r="M396" s="131">
        <f t="shared" si="250"/>
        <v>329750</v>
      </c>
      <c r="N396" s="368">
        <f t="shared" si="251"/>
        <v>327500</v>
      </c>
      <c r="O396" s="157">
        <f t="shared" si="252"/>
        <v>4500</v>
      </c>
      <c r="P396" s="368">
        <f t="shared" si="237"/>
        <v>2250</v>
      </c>
      <c r="Q396" s="158">
        <f>IF($L396="","",VLOOKUP($E396,'6.モデル年俸表の作成'!$C$7:$F$48,4,0))</f>
        <v>5400</v>
      </c>
      <c r="R396" s="159">
        <f>IF($E396="","",IF($G396="","",VLOOKUP($E396,'5.手当・賞与配分・洗い替え方式'!$C$7:$L$48,8,0)))</f>
        <v>0.2</v>
      </c>
      <c r="S396" s="160">
        <f t="shared" si="253"/>
        <v>67300</v>
      </c>
      <c r="T396" s="160">
        <f t="shared" si="254"/>
        <v>66850</v>
      </c>
      <c r="U396" s="160">
        <f t="shared" si="263"/>
        <v>66400</v>
      </c>
      <c r="V396" s="160">
        <f t="shared" si="256"/>
        <v>65950</v>
      </c>
      <c r="W396" s="160">
        <f t="shared" si="257"/>
        <v>65500</v>
      </c>
      <c r="X396" s="164">
        <f t="shared" si="238"/>
        <v>27</v>
      </c>
      <c r="Y396" s="162">
        <f t="shared" si="262"/>
        <v>409200</v>
      </c>
      <c r="Z396" s="161">
        <f t="shared" si="239"/>
        <v>406500</v>
      </c>
      <c r="AA396" s="161">
        <f t="shared" si="240"/>
        <v>403800</v>
      </c>
      <c r="AB396" s="161">
        <f t="shared" si="241"/>
        <v>401100</v>
      </c>
      <c r="AC396" s="163">
        <f t="shared" si="264"/>
        <v>398400</v>
      </c>
      <c r="AD396" s="158">
        <f t="shared" si="259"/>
        <v>4845600</v>
      </c>
      <c r="AE396" s="165">
        <f>IF(J396="","",IF('5.手当・賞与配分・洗い替え方式'!$O$4=1,ROUNDUP((J396+$Q396)*$AH$4,-1),ROUNDUP(J396*$AH$4,-1)))</f>
        <v>683800</v>
      </c>
      <c r="AF396" s="154">
        <f>IF(K396="","",IF('5.手当・賞与配分・洗い替え方式'!$O$4=1,ROUNDUP((K396+$Q396)*$AH$4,-1),ROUNDUP(K396*$AH$4,-1)))</f>
        <v>679300</v>
      </c>
      <c r="AG396" s="154">
        <f>IF(L396="","",IF('5.手当・賞与配分・洗い替え方式'!$O$4=1,ROUNDUP((L396+$Q396)*$AH$4,-1),ROUNDUP(L396*$AH$4,-1)))</f>
        <v>674800</v>
      </c>
      <c r="AH396" s="154">
        <f>IF(M396="","",IF('5.手当・賞与配分・洗い替え方式'!$O$4=1,ROUNDUP((M396+$Q396)*$AH$4,-1),ROUNDUP(M396*$AH$4,-1)))</f>
        <v>670300</v>
      </c>
      <c r="AI396" s="166">
        <f>IF(N396="","",IF('5.手当・賞与配分・洗い替え方式'!$O$4=1,ROUNDUP((N396+$Q396)*$AH$4,-1),ROUNDUP(N396*$AH$4,-1)))</f>
        <v>665800</v>
      </c>
      <c r="AJ396" s="165">
        <f>IF(J396="","",IF('5.手当・賞与配分・洗い替え方式'!$O$4=1,ROUNDUP((J396+$Q396)*$AM$4,-1),ROUNDUP(J396*$AM$4,-1)))</f>
        <v>854750</v>
      </c>
      <c r="AK396" s="154">
        <f>IF(K396="","",IF('5.手当・賞与配分・洗い替え方式'!$O$4=1,ROUNDUP((K396+$Q396)*$AM$4,-1),ROUNDUP(K396*$AM$4,-1)))</f>
        <v>849130</v>
      </c>
      <c r="AL396" s="154">
        <f>IF(L396="","",IF('5.手当・賞与配分・洗い替え方式'!$O$4=1,ROUNDUP((L396+$Q396)*$AM$4,-1),ROUNDUP(L396*$AM$4,-1)))</f>
        <v>843500</v>
      </c>
      <c r="AM396" s="154">
        <f>IF(M396="","",IF('5.手当・賞与配分・洗い替え方式'!$O$4=1,ROUNDUP((M396+$Q396)*$AM$4,-1),ROUNDUP(M396*$AM$4,-1)))</f>
        <v>837880</v>
      </c>
      <c r="AN396" s="166">
        <f>IF(N396="","",IF('5.手当・賞与配分・洗い替え方式'!$O$4=1,ROUNDUP((N396+$Q396)*$AM$4,-1),ROUNDUP(N396*$AM$4,-1)))</f>
        <v>832250</v>
      </c>
      <c r="AO396" s="369">
        <f t="shared" si="260"/>
        <v>6448950</v>
      </c>
      <c r="AP396" s="77">
        <f t="shared" si="261"/>
        <v>6406430</v>
      </c>
      <c r="AQ396" s="77">
        <f t="shared" si="244"/>
        <v>6363900</v>
      </c>
      <c r="AR396" s="77">
        <f t="shared" si="245"/>
        <v>6321380</v>
      </c>
      <c r="AS396" s="164">
        <f t="shared" si="246"/>
        <v>6278850</v>
      </c>
    </row>
    <row r="397" spans="5:45" ht="18" customHeight="1">
      <c r="E397" s="148" t="str">
        <f t="shared" si="247"/>
        <v>L-1</v>
      </c>
      <c r="F397" s="105">
        <f t="shared" si="234"/>
        <v>16</v>
      </c>
      <c r="G397" s="105">
        <f t="shared" si="235"/>
        <v>16</v>
      </c>
      <c r="H397" s="105" t="str">
        <f t="shared" si="236"/>
        <v>L-1-16</v>
      </c>
      <c r="I397" s="149">
        <v>41</v>
      </c>
      <c r="J397" s="157">
        <f t="shared" si="248"/>
        <v>341000</v>
      </c>
      <c r="K397" s="131">
        <f t="shared" si="249"/>
        <v>338750</v>
      </c>
      <c r="L397" s="131">
        <f>IF($E397="","",INDEX('3.サラリースケール'!$R$5:$BH$38,MATCH($E397,'3.サラリースケール'!$R$5:$R$38,0),MATCH($I397,'3.サラリースケール'!$R$5:$BH$5,0)))</f>
        <v>336500</v>
      </c>
      <c r="M397" s="131">
        <f t="shared" si="250"/>
        <v>334250</v>
      </c>
      <c r="N397" s="368">
        <f t="shared" si="251"/>
        <v>332000</v>
      </c>
      <c r="O397" s="157">
        <f t="shared" si="252"/>
        <v>4500</v>
      </c>
      <c r="P397" s="368">
        <f t="shared" si="237"/>
        <v>2250</v>
      </c>
      <c r="Q397" s="158">
        <f>IF($L397="","",VLOOKUP($E397,'6.モデル年俸表の作成'!$C$7:$F$48,4,0))</f>
        <v>5400</v>
      </c>
      <c r="R397" s="159">
        <f>IF($E397="","",IF($G397="","",VLOOKUP($E397,'5.手当・賞与配分・洗い替え方式'!$C$7:$L$48,8,0)))</f>
        <v>0.2</v>
      </c>
      <c r="S397" s="160">
        <f t="shared" si="253"/>
        <v>68200</v>
      </c>
      <c r="T397" s="160">
        <f t="shared" si="254"/>
        <v>67750</v>
      </c>
      <c r="U397" s="160">
        <f t="shared" si="263"/>
        <v>67300</v>
      </c>
      <c r="V397" s="160">
        <f t="shared" si="256"/>
        <v>66850</v>
      </c>
      <c r="W397" s="160">
        <f t="shared" si="257"/>
        <v>66400</v>
      </c>
      <c r="X397" s="164">
        <f t="shared" si="238"/>
        <v>27</v>
      </c>
      <c r="Y397" s="162">
        <f t="shared" si="262"/>
        <v>414600</v>
      </c>
      <c r="Z397" s="161">
        <f t="shared" si="239"/>
        <v>411900</v>
      </c>
      <c r="AA397" s="161">
        <f t="shared" si="240"/>
        <v>409200</v>
      </c>
      <c r="AB397" s="161">
        <f t="shared" si="241"/>
        <v>406500</v>
      </c>
      <c r="AC397" s="163">
        <f t="shared" si="264"/>
        <v>403800</v>
      </c>
      <c r="AD397" s="158">
        <f t="shared" si="259"/>
        <v>4910400</v>
      </c>
      <c r="AE397" s="165">
        <f>IF(J397="","",IF('5.手当・賞与配分・洗い替え方式'!$O$4=1,ROUNDUP((J397+$Q397)*$AH$4,-1),ROUNDUP(J397*$AH$4,-1)))</f>
        <v>692800</v>
      </c>
      <c r="AF397" s="154">
        <f>IF(K397="","",IF('5.手当・賞与配分・洗い替え方式'!$O$4=1,ROUNDUP((K397+$Q397)*$AH$4,-1),ROUNDUP(K397*$AH$4,-1)))</f>
        <v>688300</v>
      </c>
      <c r="AG397" s="154">
        <f>IF(L397="","",IF('5.手当・賞与配分・洗い替え方式'!$O$4=1,ROUNDUP((L397+$Q397)*$AH$4,-1),ROUNDUP(L397*$AH$4,-1)))</f>
        <v>683800</v>
      </c>
      <c r="AH397" s="154">
        <f>IF(M397="","",IF('5.手当・賞与配分・洗い替え方式'!$O$4=1,ROUNDUP((M397+$Q397)*$AH$4,-1),ROUNDUP(M397*$AH$4,-1)))</f>
        <v>679300</v>
      </c>
      <c r="AI397" s="166">
        <f>IF(N397="","",IF('5.手当・賞与配分・洗い替え方式'!$O$4=1,ROUNDUP((N397+$Q397)*$AH$4,-1),ROUNDUP(N397*$AH$4,-1)))</f>
        <v>674800</v>
      </c>
      <c r="AJ397" s="165">
        <f>IF(J397="","",IF('5.手当・賞与配分・洗い替え方式'!$O$4=1,ROUNDUP((J397+$Q397)*$AM$4,-1),ROUNDUP(J397*$AM$4,-1)))</f>
        <v>866000</v>
      </c>
      <c r="AK397" s="154">
        <f>IF(K397="","",IF('5.手当・賞与配分・洗い替え方式'!$O$4=1,ROUNDUP((K397+$Q397)*$AM$4,-1),ROUNDUP(K397*$AM$4,-1)))</f>
        <v>860380</v>
      </c>
      <c r="AL397" s="154">
        <f>IF(L397="","",IF('5.手当・賞与配分・洗い替え方式'!$O$4=1,ROUNDUP((L397+$Q397)*$AM$4,-1),ROUNDUP(L397*$AM$4,-1)))</f>
        <v>854750</v>
      </c>
      <c r="AM397" s="154">
        <f>IF(M397="","",IF('5.手当・賞与配分・洗い替え方式'!$O$4=1,ROUNDUP((M397+$Q397)*$AM$4,-1),ROUNDUP(M397*$AM$4,-1)))</f>
        <v>849130</v>
      </c>
      <c r="AN397" s="166">
        <f>IF(N397="","",IF('5.手当・賞与配分・洗い替え方式'!$O$4=1,ROUNDUP((N397+$Q397)*$AM$4,-1),ROUNDUP(N397*$AM$4,-1)))</f>
        <v>843500</v>
      </c>
      <c r="AO397" s="369">
        <f t="shared" si="260"/>
        <v>6534000</v>
      </c>
      <c r="AP397" s="77">
        <f t="shared" si="261"/>
        <v>6491480</v>
      </c>
      <c r="AQ397" s="77">
        <f t="shared" si="244"/>
        <v>6448950</v>
      </c>
      <c r="AR397" s="77">
        <f t="shared" si="245"/>
        <v>6406430</v>
      </c>
      <c r="AS397" s="164">
        <f t="shared" si="246"/>
        <v>6363900</v>
      </c>
    </row>
    <row r="398" spans="5:45" ht="18" customHeight="1">
      <c r="E398" s="148" t="str">
        <f t="shared" si="247"/>
        <v>L-1</v>
      </c>
      <c r="F398" s="105">
        <f t="shared" si="234"/>
        <v>17</v>
      </c>
      <c r="G398" s="105">
        <f t="shared" si="235"/>
        <v>17</v>
      </c>
      <c r="H398" s="105" t="str">
        <f t="shared" si="236"/>
        <v>L-1-17</v>
      </c>
      <c r="I398" s="149">
        <v>42</v>
      </c>
      <c r="J398" s="157">
        <f t="shared" si="248"/>
        <v>345500</v>
      </c>
      <c r="K398" s="131">
        <f t="shared" si="249"/>
        <v>343250</v>
      </c>
      <c r="L398" s="131">
        <f>IF($E398="","",INDEX('3.サラリースケール'!$R$5:$BH$38,MATCH($E398,'3.サラリースケール'!$R$5:$R$38,0),MATCH($I398,'3.サラリースケール'!$R$5:$BH$5,0)))</f>
        <v>341000</v>
      </c>
      <c r="M398" s="131">
        <f t="shared" si="250"/>
        <v>338750</v>
      </c>
      <c r="N398" s="368">
        <f t="shared" si="251"/>
        <v>336500</v>
      </c>
      <c r="O398" s="157">
        <f t="shared" si="252"/>
        <v>4500</v>
      </c>
      <c r="P398" s="368">
        <f t="shared" si="237"/>
        <v>2250</v>
      </c>
      <c r="Q398" s="158">
        <f>IF($L398="","",VLOOKUP($E398,'6.モデル年俸表の作成'!$C$7:$F$48,4,0))</f>
        <v>5400</v>
      </c>
      <c r="R398" s="159">
        <f>IF($E398="","",IF($G398="","",VLOOKUP($E398,'5.手当・賞与配分・洗い替え方式'!$C$7:$L$48,8,0)))</f>
        <v>0.2</v>
      </c>
      <c r="S398" s="160">
        <f t="shared" si="253"/>
        <v>69100</v>
      </c>
      <c r="T398" s="160">
        <f t="shared" si="254"/>
        <v>68650</v>
      </c>
      <c r="U398" s="160">
        <f t="shared" si="263"/>
        <v>68200</v>
      </c>
      <c r="V398" s="160">
        <f t="shared" si="256"/>
        <v>67750</v>
      </c>
      <c r="W398" s="160">
        <f t="shared" si="257"/>
        <v>67300</v>
      </c>
      <c r="X398" s="164">
        <f t="shared" si="238"/>
        <v>27</v>
      </c>
      <c r="Y398" s="162">
        <f t="shared" si="262"/>
        <v>420000</v>
      </c>
      <c r="Z398" s="161">
        <f t="shared" si="239"/>
        <v>417300</v>
      </c>
      <c r="AA398" s="161">
        <f t="shared" si="240"/>
        <v>414600</v>
      </c>
      <c r="AB398" s="161">
        <f t="shared" si="241"/>
        <v>411900</v>
      </c>
      <c r="AC398" s="163">
        <f t="shared" si="264"/>
        <v>409200</v>
      </c>
      <c r="AD398" s="158">
        <f t="shared" si="259"/>
        <v>4975200</v>
      </c>
      <c r="AE398" s="165">
        <f>IF(J398="","",IF('5.手当・賞与配分・洗い替え方式'!$O$4=1,ROUNDUP((J398+$Q398)*$AH$4,-1),ROUNDUP(J398*$AH$4,-1)))</f>
        <v>701800</v>
      </c>
      <c r="AF398" s="154">
        <f>IF(K398="","",IF('5.手当・賞与配分・洗い替え方式'!$O$4=1,ROUNDUP((K398+$Q398)*$AH$4,-1),ROUNDUP(K398*$AH$4,-1)))</f>
        <v>697300</v>
      </c>
      <c r="AG398" s="154">
        <f>IF(L398="","",IF('5.手当・賞与配分・洗い替え方式'!$O$4=1,ROUNDUP((L398+$Q398)*$AH$4,-1),ROUNDUP(L398*$AH$4,-1)))</f>
        <v>692800</v>
      </c>
      <c r="AH398" s="154">
        <f>IF(M398="","",IF('5.手当・賞与配分・洗い替え方式'!$O$4=1,ROUNDUP((M398+$Q398)*$AH$4,-1),ROUNDUP(M398*$AH$4,-1)))</f>
        <v>688300</v>
      </c>
      <c r="AI398" s="166">
        <f>IF(N398="","",IF('5.手当・賞与配分・洗い替え方式'!$O$4=1,ROUNDUP((N398+$Q398)*$AH$4,-1),ROUNDUP(N398*$AH$4,-1)))</f>
        <v>683800</v>
      </c>
      <c r="AJ398" s="165">
        <f>IF(J398="","",IF('5.手当・賞与配分・洗い替え方式'!$O$4=1,ROUNDUP((J398+$Q398)*$AM$4,-1),ROUNDUP(J398*$AM$4,-1)))</f>
        <v>877250</v>
      </c>
      <c r="AK398" s="154">
        <f>IF(K398="","",IF('5.手当・賞与配分・洗い替え方式'!$O$4=1,ROUNDUP((K398+$Q398)*$AM$4,-1),ROUNDUP(K398*$AM$4,-1)))</f>
        <v>871630</v>
      </c>
      <c r="AL398" s="154">
        <f>IF(L398="","",IF('5.手当・賞与配分・洗い替え方式'!$O$4=1,ROUNDUP((L398+$Q398)*$AM$4,-1),ROUNDUP(L398*$AM$4,-1)))</f>
        <v>866000</v>
      </c>
      <c r="AM398" s="154">
        <f>IF(M398="","",IF('5.手当・賞与配分・洗い替え方式'!$O$4=1,ROUNDUP((M398+$Q398)*$AM$4,-1),ROUNDUP(M398*$AM$4,-1)))</f>
        <v>860380</v>
      </c>
      <c r="AN398" s="166">
        <f>IF(N398="","",IF('5.手当・賞与配分・洗い替え方式'!$O$4=1,ROUNDUP((N398+$Q398)*$AM$4,-1),ROUNDUP(N398*$AM$4,-1)))</f>
        <v>854750</v>
      </c>
      <c r="AO398" s="369">
        <f t="shared" si="260"/>
        <v>6619050</v>
      </c>
      <c r="AP398" s="77">
        <f t="shared" si="261"/>
        <v>6576530</v>
      </c>
      <c r="AQ398" s="77">
        <f t="shared" si="244"/>
        <v>6534000</v>
      </c>
      <c r="AR398" s="77">
        <f t="shared" si="245"/>
        <v>6491480</v>
      </c>
      <c r="AS398" s="164">
        <f t="shared" si="246"/>
        <v>6448950</v>
      </c>
    </row>
    <row r="399" spans="5:45" ht="18" customHeight="1">
      <c r="E399" s="148" t="str">
        <f t="shared" si="247"/>
        <v>L-1</v>
      </c>
      <c r="F399" s="167">
        <f t="shared" si="234"/>
        <v>18</v>
      </c>
      <c r="G399" s="105">
        <f t="shared" si="235"/>
        <v>18</v>
      </c>
      <c r="H399" s="105" t="str">
        <f t="shared" si="236"/>
        <v>L-1-18</v>
      </c>
      <c r="I399" s="149">
        <v>43</v>
      </c>
      <c r="J399" s="157">
        <f t="shared" si="248"/>
        <v>350000</v>
      </c>
      <c r="K399" s="131">
        <f t="shared" si="249"/>
        <v>347750</v>
      </c>
      <c r="L399" s="131">
        <f>IF($E399="","",INDEX('3.サラリースケール'!$R$5:$BH$38,MATCH($E399,'3.サラリースケール'!$R$5:$R$38,0),MATCH($I399,'3.サラリースケール'!$R$5:$BH$5,0)))</f>
        <v>345500</v>
      </c>
      <c r="M399" s="131">
        <f t="shared" si="250"/>
        <v>343250</v>
      </c>
      <c r="N399" s="368">
        <f t="shared" si="251"/>
        <v>341000</v>
      </c>
      <c r="O399" s="157">
        <f t="shared" si="252"/>
        <v>4500</v>
      </c>
      <c r="P399" s="368">
        <f t="shared" si="237"/>
        <v>2250</v>
      </c>
      <c r="Q399" s="158">
        <f>IF($L399="","",VLOOKUP($E399,'6.モデル年俸表の作成'!$C$7:$F$48,4,0))</f>
        <v>5400</v>
      </c>
      <c r="R399" s="159">
        <f>IF($E399="","",IF($G399="","",VLOOKUP($E399,'5.手当・賞与配分・洗い替え方式'!$C$7:$L$48,8,0)))</f>
        <v>0.2</v>
      </c>
      <c r="S399" s="160">
        <f t="shared" si="253"/>
        <v>70000</v>
      </c>
      <c r="T399" s="160">
        <f t="shared" si="254"/>
        <v>69550</v>
      </c>
      <c r="U399" s="160">
        <f t="shared" si="263"/>
        <v>69100</v>
      </c>
      <c r="V399" s="160">
        <f t="shared" si="256"/>
        <v>68650</v>
      </c>
      <c r="W399" s="160">
        <f t="shared" si="257"/>
        <v>68200</v>
      </c>
      <c r="X399" s="164">
        <f t="shared" si="238"/>
        <v>27</v>
      </c>
      <c r="Y399" s="162">
        <f t="shared" si="262"/>
        <v>425400</v>
      </c>
      <c r="Z399" s="161">
        <f t="shared" si="239"/>
        <v>422700</v>
      </c>
      <c r="AA399" s="161">
        <f t="shared" si="240"/>
        <v>420000</v>
      </c>
      <c r="AB399" s="161">
        <f t="shared" si="241"/>
        <v>417300</v>
      </c>
      <c r="AC399" s="163">
        <f t="shared" si="264"/>
        <v>414600</v>
      </c>
      <c r="AD399" s="158">
        <f t="shared" si="259"/>
        <v>5040000</v>
      </c>
      <c r="AE399" s="165">
        <f>IF(J399="","",IF('5.手当・賞与配分・洗い替え方式'!$O$4=1,ROUNDUP((J399+$Q399)*$AH$4,-1),ROUNDUP(J399*$AH$4,-1)))</f>
        <v>710800</v>
      </c>
      <c r="AF399" s="154">
        <f>IF(K399="","",IF('5.手当・賞与配分・洗い替え方式'!$O$4=1,ROUNDUP((K399+$Q399)*$AH$4,-1),ROUNDUP(K399*$AH$4,-1)))</f>
        <v>706300</v>
      </c>
      <c r="AG399" s="154">
        <f>IF(L399="","",IF('5.手当・賞与配分・洗い替え方式'!$O$4=1,ROUNDUP((L399+$Q399)*$AH$4,-1),ROUNDUP(L399*$AH$4,-1)))</f>
        <v>701800</v>
      </c>
      <c r="AH399" s="154">
        <f>IF(M399="","",IF('5.手当・賞与配分・洗い替え方式'!$O$4=1,ROUNDUP((M399+$Q399)*$AH$4,-1),ROUNDUP(M399*$AH$4,-1)))</f>
        <v>697300</v>
      </c>
      <c r="AI399" s="166">
        <f>IF(N399="","",IF('5.手当・賞与配分・洗い替え方式'!$O$4=1,ROUNDUP((N399+$Q399)*$AH$4,-1),ROUNDUP(N399*$AH$4,-1)))</f>
        <v>692800</v>
      </c>
      <c r="AJ399" s="165">
        <f>IF(J399="","",IF('5.手当・賞与配分・洗い替え方式'!$O$4=1,ROUNDUP((J399+$Q399)*$AM$4,-1),ROUNDUP(J399*$AM$4,-1)))</f>
        <v>888500</v>
      </c>
      <c r="AK399" s="154">
        <f>IF(K399="","",IF('5.手当・賞与配分・洗い替え方式'!$O$4=1,ROUNDUP((K399+$Q399)*$AM$4,-1),ROUNDUP(K399*$AM$4,-1)))</f>
        <v>882880</v>
      </c>
      <c r="AL399" s="154">
        <f>IF(L399="","",IF('5.手当・賞与配分・洗い替え方式'!$O$4=1,ROUNDUP((L399+$Q399)*$AM$4,-1),ROUNDUP(L399*$AM$4,-1)))</f>
        <v>877250</v>
      </c>
      <c r="AM399" s="154">
        <f>IF(M399="","",IF('5.手当・賞与配分・洗い替え方式'!$O$4=1,ROUNDUP((M399+$Q399)*$AM$4,-1),ROUNDUP(M399*$AM$4,-1)))</f>
        <v>871630</v>
      </c>
      <c r="AN399" s="166">
        <f>IF(N399="","",IF('5.手当・賞与配分・洗い替え方式'!$O$4=1,ROUNDUP((N399+$Q399)*$AM$4,-1),ROUNDUP(N399*$AM$4,-1)))</f>
        <v>866000</v>
      </c>
      <c r="AO399" s="369">
        <f t="shared" si="260"/>
        <v>6704100</v>
      </c>
      <c r="AP399" s="77">
        <f t="shared" si="261"/>
        <v>6661580</v>
      </c>
      <c r="AQ399" s="77">
        <f t="shared" si="244"/>
        <v>6619050</v>
      </c>
      <c r="AR399" s="77">
        <f t="shared" si="245"/>
        <v>6576530</v>
      </c>
      <c r="AS399" s="164">
        <f t="shared" si="246"/>
        <v>6534000</v>
      </c>
    </row>
    <row r="400" spans="5:45" ht="18" customHeight="1">
      <c r="E400" s="148" t="str">
        <f t="shared" si="247"/>
        <v>L-1</v>
      </c>
      <c r="F400" s="167">
        <f t="shared" si="234"/>
        <v>19</v>
      </c>
      <c r="G400" s="105">
        <f t="shared" si="235"/>
        <v>19</v>
      </c>
      <c r="H400" s="105" t="str">
        <f t="shared" si="236"/>
        <v>L-1-19</v>
      </c>
      <c r="I400" s="149">
        <v>44</v>
      </c>
      <c r="J400" s="157">
        <f t="shared" si="248"/>
        <v>354500</v>
      </c>
      <c r="K400" s="131">
        <f t="shared" si="249"/>
        <v>352250</v>
      </c>
      <c r="L400" s="131">
        <f>IF($E400="","",INDEX('3.サラリースケール'!$R$5:$BH$38,MATCH($E400,'3.サラリースケール'!$R$5:$R$38,0),MATCH($I400,'3.サラリースケール'!$R$5:$BH$5,0)))</f>
        <v>350000</v>
      </c>
      <c r="M400" s="131">
        <f t="shared" si="250"/>
        <v>347750</v>
      </c>
      <c r="N400" s="368">
        <f t="shared" si="251"/>
        <v>345500</v>
      </c>
      <c r="O400" s="157">
        <f t="shared" si="252"/>
        <v>4500</v>
      </c>
      <c r="P400" s="368">
        <f t="shared" si="237"/>
        <v>2250</v>
      </c>
      <c r="Q400" s="158">
        <f>IF($L400="","",VLOOKUP($E400,'6.モデル年俸表の作成'!$C$7:$F$48,4,0))</f>
        <v>5400</v>
      </c>
      <c r="R400" s="159">
        <f>IF($E400="","",IF($G400="","",VLOOKUP($E400,'5.手当・賞与配分・洗い替え方式'!$C$7:$L$48,8,0)))</f>
        <v>0.2</v>
      </c>
      <c r="S400" s="160">
        <f t="shared" si="253"/>
        <v>70900</v>
      </c>
      <c r="T400" s="160">
        <f t="shared" si="254"/>
        <v>70450</v>
      </c>
      <c r="U400" s="160">
        <f t="shared" si="263"/>
        <v>70000</v>
      </c>
      <c r="V400" s="160">
        <f t="shared" si="256"/>
        <v>69550</v>
      </c>
      <c r="W400" s="160">
        <f t="shared" si="257"/>
        <v>69100</v>
      </c>
      <c r="X400" s="164">
        <f t="shared" si="238"/>
        <v>27</v>
      </c>
      <c r="Y400" s="162">
        <f t="shared" si="262"/>
        <v>430800</v>
      </c>
      <c r="Z400" s="161">
        <f t="shared" si="239"/>
        <v>428100</v>
      </c>
      <c r="AA400" s="161">
        <f t="shared" si="240"/>
        <v>425400</v>
      </c>
      <c r="AB400" s="161">
        <f t="shared" si="241"/>
        <v>422700</v>
      </c>
      <c r="AC400" s="163">
        <f t="shared" si="264"/>
        <v>420000</v>
      </c>
      <c r="AD400" s="158">
        <f t="shared" si="259"/>
        <v>5104800</v>
      </c>
      <c r="AE400" s="165">
        <f>IF(J400="","",IF('5.手当・賞与配分・洗い替え方式'!$O$4=1,ROUNDUP((J400+$Q400)*$AH$4,-1),ROUNDUP(J400*$AH$4,-1)))</f>
        <v>719800</v>
      </c>
      <c r="AF400" s="154">
        <f>IF(K400="","",IF('5.手当・賞与配分・洗い替え方式'!$O$4=1,ROUNDUP((K400+$Q400)*$AH$4,-1),ROUNDUP(K400*$AH$4,-1)))</f>
        <v>715300</v>
      </c>
      <c r="AG400" s="154">
        <f>IF(L400="","",IF('5.手当・賞与配分・洗い替え方式'!$O$4=1,ROUNDUP((L400+$Q400)*$AH$4,-1),ROUNDUP(L400*$AH$4,-1)))</f>
        <v>710800</v>
      </c>
      <c r="AH400" s="154">
        <f>IF(M400="","",IF('5.手当・賞与配分・洗い替え方式'!$O$4=1,ROUNDUP((M400+$Q400)*$AH$4,-1),ROUNDUP(M400*$AH$4,-1)))</f>
        <v>706300</v>
      </c>
      <c r="AI400" s="166">
        <f>IF(N400="","",IF('5.手当・賞与配分・洗い替え方式'!$O$4=1,ROUNDUP((N400+$Q400)*$AH$4,-1),ROUNDUP(N400*$AH$4,-1)))</f>
        <v>701800</v>
      </c>
      <c r="AJ400" s="165">
        <f>IF(J400="","",IF('5.手当・賞与配分・洗い替え方式'!$O$4=1,ROUNDUP((J400+$Q400)*$AM$4,-1),ROUNDUP(J400*$AM$4,-1)))</f>
        <v>899750</v>
      </c>
      <c r="AK400" s="154">
        <f>IF(K400="","",IF('5.手当・賞与配分・洗い替え方式'!$O$4=1,ROUNDUP((K400+$Q400)*$AM$4,-1),ROUNDUP(K400*$AM$4,-1)))</f>
        <v>894130</v>
      </c>
      <c r="AL400" s="154">
        <f>IF(L400="","",IF('5.手当・賞与配分・洗い替え方式'!$O$4=1,ROUNDUP((L400+$Q400)*$AM$4,-1),ROUNDUP(L400*$AM$4,-1)))</f>
        <v>888500</v>
      </c>
      <c r="AM400" s="154">
        <f>IF(M400="","",IF('5.手当・賞与配分・洗い替え方式'!$O$4=1,ROUNDUP((M400+$Q400)*$AM$4,-1),ROUNDUP(M400*$AM$4,-1)))</f>
        <v>882880</v>
      </c>
      <c r="AN400" s="166">
        <f>IF(N400="","",IF('5.手当・賞与配分・洗い替え方式'!$O$4=1,ROUNDUP((N400+$Q400)*$AM$4,-1),ROUNDUP(N400*$AM$4,-1)))</f>
        <v>877250</v>
      </c>
      <c r="AO400" s="369">
        <f t="shared" si="260"/>
        <v>6789150</v>
      </c>
      <c r="AP400" s="77">
        <f t="shared" si="261"/>
        <v>6746630</v>
      </c>
      <c r="AQ400" s="77">
        <f t="shared" si="244"/>
        <v>6704100</v>
      </c>
      <c r="AR400" s="77">
        <f t="shared" si="245"/>
        <v>6661580</v>
      </c>
      <c r="AS400" s="164">
        <f t="shared" si="246"/>
        <v>6619050</v>
      </c>
    </row>
    <row r="401" spans="5:45" ht="18" customHeight="1">
      <c r="E401" s="148" t="str">
        <f t="shared" si="247"/>
        <v>L-1</v>
      </c>
      <c r="F401" s="167">
        <f t="shared" si="234"/>
        <v>20</v>
      </c>
      <c r="G401" s="105">
        <f t="shared" si="235"/>
        <v>20</v>
      </c>
      <c r="H401" s="105" t="str">
        <f t="shared" si="236"/>
        <v>L-1-20</v>
      </c>
      <c r="I401" s="149">
        <v>45</v>
      </c>
      <c r="J401" s="157">
        <f t="shared" si="248"/>
        <v>359000</v>
      </c>
      <c r="K401" s="131">
        <f t="shared" si="249"/>
        <v>356750</v>
      </c>
      <c r="L401" s="131">
        <f>IF($E401="","",INDEX('3.サラリースケール'!$R$5:$BH$38,MATCH($E401,'3.サラリースケール'!$R$5:$R$38,0),MATCH($I401,'3.サラリースケール'!$R$5:$BH$5,0)))</f>
        <v>354500</v>
      </c>
      <c r="M401" s="131">
        <f t="shared" si="250"/>
        <v>352250</v>
      </c>
      <c r="N401" s="368">
        <f t="shared" si="251"/>
        <v>350000</v>
      </c>
      <c r="O401" s="157">
        <f t="shared" si="252"/>
        <v>4500</v>
      </c>
      <c r="P401" s="368">
        <f t="shared" si="237"/>
        <v>2250</v>
      </c>
      <c r="Q401" s="158">
        <f>IF($L401="","",VLOOKUP($E401,'6.モデル年俸表の作成'!$C$7:$F$48,4,0))</f>
        <v>5400</v>
      </c>
      <c r="R401" s="159">
        <f>IF($E401="","",IF($G401="","",VLOOKUP($E401,'5.手当・賞与配分・洗い替え方式'!$C$7:$L$48,8,0)))</f>
        <v>0.2</v>
      </c>
      <c r="S401" s="160">
        <f t="shared" si="253"/>
        <v>71800</v>
      </c>
      <c r="T401" s="160">
        <f t="shared" si="254"/>
        <v>71350</v>
      </c>
      <c r="U401" s="160">
        <f t="shared" si="263"/>
        <v>70900</v>
      </c>
      <c r="V401" s="160">
        <f t="shared" si="256"/>
        <v>70450</v>
      </c>
      <c r="W401" s="160">
        <f t="shared" si="257"/>
        <v>70000</v>
      </c>
      <c r="X401" s="164">
        <f t="shared" si="238"/>
        <v>27</v>
      </c>
      <c r="Y401" s="162">
        <f t="shared" si="262"/>
        <v>436200</v>
      </c>
      <c r="Z401" s="161">
        <f t="shared" si="239"/>
        <v>433500</v>
      </c>
      <c r="AA401" s="161">
        <f t="shared" si="240"/>
        <v>430800</v>
      </c>
      <c r="AB401" s="161">
        <f t="shared" si="241"/>
        <v>428100</v>
      </c>
      <c r="AC401" s="163">
        <f t="shared" si="264"/>
        <v>425400</v>
      </c>
      <c r="AD401" s="158">
        <f t="shared" si="259"/>
        <v>5169600</v>
      </c>
      <c r="AE401" s="165">
        <f>IF(J401="","",IF('5.手当・賞与配分・洗い替え方式'!$O$4=1,ROUNDUP((J401+$Q401)*$AH$4,-1),ROUNDUP(J401*$AH$4,-1)))</f>
        <v>728800</v>
      </c>
      <c r="AF401" s="154">
        <f>IF(K401="","",IF('5.手当・賞与配分・洗い替え方式'!$O$4=1,ROUNDUP((K401+$Q401)*$AH$4,-1),ROUNDUP(K401*$AH$4,-1)))</f>
        <v>724300</v>
      </c>
      <c r="AG401" s="154">
        <f>IF(L401="","",IF('5.手当・賞与配分・洗い替え方式'!$O$4=1,ROUNDUP((L401+$Q401)*$AH$4,-1),ROUNDUP(L401*$AH$4,-1)))</f>
        <v>719800</v>
      </c>
      <c r="AH401" s="154">
        <f>IF(M401="","",IF('5.手当・賞与配分・洗い替え方式'!$O$4=1,ROUNDUP((M401+$Q401)*$AH$4,-1),ROUNDUP(M401*$AH$4,-1)))</f>
        <v>715300</v>
      </c>
      <c r="AI401" s="166">
        <f>IF(N401="","",IF('5.手当・賞与配分・洗い替え方式'!$O$4=1,ROUNDUP((N401+$Q401)*$AH$4,-1),ROUNDUP(N401*$AH$4,-1)))</f>
        <v>710800</v>
      </c>
      <c r="AJ401" s="165">
        <f>IF(J401="","",IF('5.手当・賞与配分・洗い替え方式'!$O$4=1,ROUNDUP((J401+$Q401)*$AM$4,-1),ROUNDUP(J401*$AM$4,-1)))</f>
        <v>911000</v>
      </c>
      <c r="AK401" s="154">
        <f>IF(K401="","",IF('5.手当・賞与配分・洗い替え方式'!$O$4=1,ROUNDUP((K401+$Q401)*$AM$4,-1),ROUNDUP(K401*$AM$4,-1)))</f>
        <v>905380</v>
      </c>
      <c r="AL401" s="154">
        <f>IF(L401="","",IF('5.手当・賞与配分・洗い替え方式'!$O$4=1,ROUNDUP((L401+$Q401)*$AM$4,-1),ROUNDUP(L401*$AM$4,-1)))</f>
        <v>899750</v>
      </c>
      <c r="AM401" s="154">
        <f>IF(M401="","",IF('5.手当・賞与配分・洗い替え方式'!$O$4=1,ROUNDUP((M401+$Q401)*$AM$4,-1),ROUNDUP(M401*$AM$4,-1)))</f>
        <v>894130</v>
      </c>
      <c r="AN401" s="166">
        <f>IF(N401="","",IF('5.手当・賞与配分・洗い替え方式'!$O$4=1,ROUNDUP((N401+$Q401)*$AM$4,-1),ROUNDUP(N401*$AM$4,-1)))</f>
        <v>888500</v>
      </c>
      <c r="AO401" s="369">
        <f t="shared" si="260"/>
        <v>6874200</v>
      </c>
      <c r="AP401" s="77">
        <f t="shared" si="261"/>
        <v>6831680</v>
      </c>
      <c r="AQ401" s="77">
        <f t="shared" si="244"/>
        <v>6789150</v>
      </c>
      <c r="AR401" s="77">
        <f t="shared" si="245"/>
        <v>6746630</v>
      </c>
      <c r="AS401" s="164">
        <f t="shared" si="246"/>
        <v>6704100</v>
      </c>
    </row>
    <row r="402" spans="5:45" ht="18" customHeight="1">
      <c r="E402" s="148" t="str">
        <f t="shared" si="247"/>
        <v>L-1</v>
      </c>
      <c r="F402" s="167">
        <f t="shared" si="234"/>
        <v>21</v>
      </c>
      <c r="G402" s="105">
        <f t="shared" si="235"/>
        <v>21</v>
      </c>
      <c r="H402" s="105" t="str">
        <f t="shared" si="236"/>
        <v>L-1-21</v>
      </c>
      <c r="I402" s="149">
        <v>46</v>
      </c>
      <c r="J402" s="157">
        <f t="shared" si="248"/>
        <v>363500</v>
      </c>
      <c r="K402" s="131">
        <f t="shared" si="249"/>
        <v>361250</v>
      </c>
      <c r="L402" s="131">
        <f>IF($E402="","",INDEX('3.サラリースケール'!$R$5:$BH$38,MATCH($E402,'3.サラリースケール'!$R$5:$R$38,0),MATCH($I402,'3.サラリースケール'!$R$5:$BH$5,0)))</f>
        <v>359000</v>
      </c>
      <c r="M402" s="131">
        <f t="shared" si="250"/>
        <v>356750</v>
      </c>
      <c r="N402" s="368">
        <f t="shared" si="251"/>
        <v>354500</v>
      </c>
      <c r="O402" s="157">
        <f t="shared" si="252"/>
        <v>4500</v>
      </c>
      <c r="P402" s="368">
        <f t="shared" si="237"/>
        <v>2250</v>
      </c>
      <c r="Q402" s="158">
        <f>IF($L402="","",VLOOKUP($E402,'6.モデル年俸表の作成'!$C$7:$F$48,4,0))</f>
        <v>5400</v>
      </c>
      <c r="R402" s="159">
        <f>IF($E402="","",IF($G402="","",VLOOKUP($E402,'5.手当・賞与配分・洗い替え方式'!$C$7:$L$48,8,0)))</f>
        <v>0.2</v>
      </c>
      <c r="S402" s="160">
        <f t="shared" si="253"/>
        <v>72700</v>
      </c>
      <c r="T402" s="160">
        <f t="shared" si="254"/>
        <v>72250</v>
      </c>
      <c r="U402" s="160">
        <f t="shared" si="263"/>
        <v>71800</v>
      </c>
      <c r="V402" s="160">
        <f t="shared" si="256"/>
        <v>71350</v>
      </c>
      <c r="W402" s="160">
        <f t="shared" si="257"/>
        <v>70900</v>
      </c>
      <c r="X402" s="164">
        <f t="shared" si="238"/>
        <v>27</v>
      </c>
      <c r="Y402" s="162">
        <f t="shared" si="262"/>
        <v>441600</v>
      </c>
      <c r="Z402" s="161">
        <f t="shared" si="239"/>
        <v>438900</v>
      </c>
      <c r="AA402" s="161">
        <f t="shared" si="240"/>
        <v>436200</v>
      </c>
      <c r="AB402" s="161">
        <f t="shared" si="241"/>
        <v>433500</v>
      </c>
      <c r="AC402" s="163">
        <f t="shared" si="264"/>
        <v>430800</v>
      </c>
      <c r="AD402" s="158">
        <f t="shared" si="259"/>
        <v>5234400</v>
      </c>
      <c r="AE402" s="165">
        <f>IF(J402="","",IF('5.手当・賞与配分・洗い替え方式'!$O$4=1,ROUNDUP((J402+$Q402)*$AH$4,-1),ROUNDUP(J402*$AH$4,-1)))</f>
        <v>737800</v>
      </c>
      <c r="AF402" s="154">
        <f>IF(K402="","",IF('5.手当・賞与配分・洗い替え方式'!$O$4=1,ROUNDUP((K402+$Q402)*$AH$4,-1),ROUNDUP(K402*$AH$4,-1)))</f>
        <v>733300</v>
      </c>
      <c r="AG402" s="154">
        <f>IF(L402="","",IF('5.手当・賞与配分・洗い替え方式'!$O$4=1,ROUNDUP((L402+$Q402)*$AH$4,-1),ROUNDUP(L402*$AH$4,-1)))</f>
        <v>728800</v>
      </c>
      <c r="AH402" s="154">
        <f>IF(M402="","",IF('5.手当・賞与配分・洗い替え方式'!$O$4=1,ROUNDUP((M402+$Q402)*$AH$4,-1),ROUNDUP(M402*$AH$4,-1)))</f>
        <v>724300</v>
      </c>
      <c r="AI402" s="166">
        <f>IF(N402="","",IF('5.手当・賞与配分・洗い替え方式'!$O$4=1,ROUNDUP((N402+$Q402)*$AH$4,-1),ROUNDUP(N402*$AH$4,-1)))</f>
        <v>719800</v>
      </c>
      <c r="AJ402" s="165">
        <f>IF(J402="","",IF('5.手当・賞与配分・洗い替え方式'!$O$4=1,ROUNDUP((J402+$Q402)*$AM$4,-1),ROUNDUP(J402*$AM$4,-1)))</f>
        <v>922250</v>
      </c>
      <c r="AK402" s="154">
        <f>IF(K402="","",IF('5.手当・賞与配分・洗い替え方式'!$O$4=1,ROUNDUP((K402+$Q402)*$AM$4,-1),ROUNDUP(K402*$AM$4,-1)))</f>
        <v>916630</v>
      </c>
      <c r="AL402" s="154">
        <f>IF(L402="","",IF('5.手当・賞与配分・洗い替え方式'!$O$4=1,ROUNDUP((L402+$Q402)*$AM$4,-1),ROUNDUP(L402*$AM$4,-1)))</f>
        <v>911000</v>
      </c>
      <c r="AM402" s="154">
        <f>IF(M402="","",IF('5.手当・賞与配分・洗い替え方式'!$O$4=1,ROUNDUP((M402+$Q402)*$AM$4,-1),ROUNDUP(M402*$AM$4,-1)))</f>
        <v>905380</v>
      </c>
      <c r="AN402" s="166">
        <f>IF(N402="","",IF('5.手当・賞与配分・洗い替え方式'!$O$4=1,ROUNDUP((N402+$Q402)*$AM$4,-1),ROUNDUP(N402*$AM$4,-1)))</f>
        <v>899750</v>
      </c>
      <c r="AO402" s="369">
        <f t="shared" si="260"/>
        <v>6959250</v>
      </c>
      <c r="AP402" s="77">
        <f t="shared" si="261"/>
        <v>6916730</v>
      </c>
      <c r="AQ402" s="77">
        <f t="shared" si="244"/>
        <v>6874200</v>
      </c>
      <c r="AR402" s="77">
        <f t="shared" si="245"/>
        <v>6831680</v>
      </c>
      <c r="AS402" s="164">
        <f t="shared" si="246"/>
        <v>6789150</v>
      </c>
    </row>
    <row r="403" spans="5:45" ht="18" customHeight="1">
      <c r="E403" s="148" t="str">
        <f t="shared" si="247"/>
        <v>L-1</v>
      </c>
      <c r="F403" s="167">
        <f t="shared" si="234"/>
        <v>22</v>
      </c>
      <c r="G403" s="105">
        <f t="shared" si="235"/>
        <v>22</v>
      </c>
      <c r="H403" s="105" t="str">
        <f t="shared" si="236"/>
        <v>L-1-22</v>
      </c>
      <c r="I403" s="149">
        <v>47</v>
      </c>
      <c r="J403" s="157">
        <f t="shared" si="248"/>
        <v>363510</v>
      </c>
      <c r="K403" s="131">
        <f t="shared" si="249"/>
        <v>362380</v>
      </c>
      <c r="L403" s="131">
        <f>IF($E403="","",INDEX('3.サラリースケール'!$R$5:$BH$38,MATCH($E403,'3.サラリースケール'!$R$5:$R$38,0),MATCH($I403,'3.サラリースケール'!$R$5:$BH$5,0)))</f>
        <v>361250</v>
      </c>
      <c r="M403" s="131">
        <f t="shared" si="250"/>
        <v>360120</v>
      </c>
      <c r="N403" s="368">
        <f t="shared" si="251"/>
        <v>358990</v>
      </c>
      <c r="O403" s="157">
        <f t="shared" si="252"/>
        <v>2250</v>
      </c>
      <c r="P403" s="368">
        <f t="shared" si="237"/>
        <v>1130</v>
      </c>
      <c r="Q403" s="158">
        <f>IF($L403="","",VLOOKUP($E403,'6.モデル年俸表の作成'!$C$7:$F$48,4,0))</f>
        <v>5400</v>
      </c>
      <c r="R403" s="159">
        <f>IF($E403="","",IF($G403="","",VLOOKUP($E403,'5.手当・賞与配分・洗い替え方式'!$C$7:$L$48,8,0)))</f>
        <v>0.2</v>
      </c>
      <c r="S403" s="160">
        <f t="shared" si="253"/>
        <v>72710</v>
      </c>
      <c r="T403" s="160">
        <f t="shared" si="254"/>
        <v>72480</v>
      </c>
      <c r="U403" s="160">
        <f t="shared" si="263"/>
        <v>72250</v>
      </c>
      <c r="V403" s="160">
        <f t="shared" si="256"/>
        <v>72030</v>
      </c>
      <c r="W403" s="160">
        <f t="shared" si="257"/>
        <v>71800</v>
      </c>
      <c r="X403" s="164">
        <f t="shared" si="238"/>
        <v>27</v>
      </c>
      <c r="Y403" s="162">
        <f t="shared" si="262"/>
        <v>441620</v>
      </c>
      <c r="Z403" s="161">
        <f t="shared" si="239"/>
        <v>440260</v>
      </c>
      <c r="AA403" s="161">
        <f t="shared" si="240"/>
        <v>438900</v>
      </c>
      <c r="AB403" s="161">
        <f t="shared" si="241"/>
        <v>437550</v>
      </c>
      <c r="AC403" s="163">
        <f t="shared" si="264"/>
        <v>436190</v>
      </c>
      <c r="AD403" s="158">
        <f t="shared" si="259"/>
        <v>5266800</v>
      </c>
      <c r="AE403" s="165">
        <f>IF(J403="","",IF('5.手当・賞与配分・洗い替え方式'!$O$4=1,ROUNDUP((J403+$Q403)*$AH$4,-1),ROUNDUP(J403*$AH$4,-1)))</f>
        <v>737820</v>
      </c>
      <c r="AF403" s="154">
        <f>IF(K403="","",IF('5.手当・賞与配分・洗い替え方式'!$O$4=1,ROUNDUP((K403+$Q403)*$AH$4,-1),ROUNDUP(K403*$AH$4,-1)))</f>
        <v>735560</v>
      </c>
      <c r="AG403" s="154">
        <f>IF(L403="","",IF('5.手当・賞与配分・洗い替え方式'!$O$4=1,ROUNDUP((L403+$Q403)*$AH$4,-1),ROUNDUP(L403*$AH$4,-1)))</f>
        <v>733300</v>
      </c>
      <c r="AH403" s="154">
        <f>IF(M403="","",IF('5.手当・賞与配分・洗い替え方式'!$O$4=1,ROUNDUP((M403+$Q403)*$AH$4,-1),ROUNDUP(M403*$AH$4,-1)))</f>
        <v>731040</v>
      </c>
      <c r="AI403" s="166">
        <f>IF(N403="","",IF('5.手当・賞与配分・洗い替え方式'!$O$4=1,ROUNDUP((N403+$Q403)*$AH$4,-1),ROUNDUP(N403*$AH$4,-1)))</f>
        <v>728780</v>
      </c>
      <c r="AJ403" s="165">
        <f>IF(J403="","",IF('5.手当・賞与配分・洗い替え方式'!$O$4=1,ROUNDUP((J403+$Q403)*$AM$4,-1),ROUNDUP(J403*$AM$4,-1)))</f>
        <v>922280</v>
      </c>
      <c r="AK403" s="154">
        <f>IF(K403="","",IF('5.手当・賞与配分・洗い替え方式'!$O$4=1,ROUNDUP((K403+$Q403)*$AM$4,-1),ROUNDUP(K403*$AM$4,-1)))</f>
        <v>919450</v>
      </c>
      <c r="AL403" s="154">
        <f>IF(L403="","",IF('5.手当・賞与配分・洗い替え方式'!$O$4=1,ROUNDUP((L403+$Q403)*$AM$4,-1),ROUNDUP(L403*$AM$4,-1)))</f>
        <v>916630</v>
      </c>
      <c r="AM403" s="154">
        <f>IF(M403="","",IF('5.手当・賞与配分・洗い替え方式'!$O$4=1,ROUNDUP((M403+$Q403)*$AM$4,-1),ROUNDUP(M403*$AM$4,-1)))</f>
        <v>913800</v>
      </c>
      <c r="AN403" s="166">
        <f>IF(N403="","",IF('5.手当・賞与配分・洗い替え方式'!$O$4=1,ROUNDUP((N403+$Q403)*$AM$4,-1),ROUNDUP(N403*$AM$4,-1)))</f>
        <v>910980</v>
      </c>
      <c r="AO403" s="369">
        <f t="shared" si="260"/>
        <v>6959540</v>
      </c>
      <c r="AP403" s="77">
        <f t="shared" si="261"/>
        <v>6938130</v>
      </c>
      <c r="AQ403" s="77">
        <f t="shared" si="244"/>
        <v>6916730</v>
      </c>
      <c r="AR403" s="77">
        <f t="shared" si="245"/>
        <v>6895440</v>
      </c>
      <c r="AS403" s="164">
        <f t="shared" si="246"/>
        <v>6874040</v>
      </c>
    </row>
    <row r="404" spans="5:45" ht="18" customHeight="1">
      <c r="E404" s="148" t="str">
        <f t="shared" si="247"/>
        <v>L-1</v>
      </c>
      <c r="F404" s="167">
        <f t="shared" si="234"/>
        <v>23</v>
      </c>
      <c r="G404" s="105">
        <f t="shared" si="235"/>
        <v>23</v>
      </c>
      <c r="H404" s="105" t="str">
        <f t="shared" si="236"/>
        <v>L-1-23</v>
      </c>
      <c r="I404" s="149">
        <v>48</v>
      </c>
      <c r="J404" s="157">
        <f t="shared" si="248"/>
        <v>365760</v>
      </c>
      <c r="K404" s="131">
        <f t="shared" si="249"/>
        <v>364630</v>
      </c>
      <c r="L404" s="131">
        <f>IF($E404="","",INDEX('3.サラリースケール'!$R$5:$BH$38,MATCH($E404,'3.サラリースケール'!$R$5:$R$38,0),MATCH($I404,'3.サラリースケール'!$R$5:$BH$5,0)))</f>
        <v>363500</v>
      </c>
      <c r="M404" s="131">
        <f t="shared" si="250"/>
        <v>362370</v>
      </c>
      <c r="N404" s="368">
        <f t="shared" si="251"/>
        <v>361240</v>
      </c>
      <c r="O404" s="157">
        <f t="shared" si="252"/>
        <v>2250</v>
      </c>
      <c r="P404" s="368">
        <f t="shared" si="237"/>
        <v>1130</v>
      </c>
      <c r="Q404" s="158">
        <f>IF($L404="","",VLOOKUP($E404,'6.モデル年俸表の作成'!$C$7:$F$48,4,0))</f>
        <v>5400</v>
      </c>
      <c r="R404" s="159">
        <f>IF($E404="","",IF($G404="","",VLOOKUP($E404,'5.手当・賞与配分・洗い替え方式'!$C$7:$L$48,8,0)))</f>
        <v>0.2</v>
      </c>
      <c r="S404" s="160">
        <f t="shared" si="253"/>
        <v>73160</v>
      </c>
      <c r="T404" s="160">
        <f t="shared" si="254"/>
        <v>72930</v>
      </c>
      <c r="U404" s="160">
        <f t="shared" si="263"/>
        <v>72700</v>
      </c>
      <c r="V404" s="160">
        <f t="shared" si="256"/>
        <v>72480</v>
      </c>
      <c r="W404" s="160">
        <f t="shared" si="257"/>
        <v>72250</v>
      </c>
      <c r="X404" s="164">
        <f t="shared" si="238"/>
        <v>27</v>
      </c>
      <c r="Y404" s="162">
        <f t="shared" si="262"/>
        <v>444320</v>
      </c>
      <c r="Z404" s="161">
        <f t="shared" si="239"/>
        <v>442960</v>
      </c>
      <c r="AA404" s="161">
        <f t="shared" si="240"/>
        <v>441600</v>
      </c>
      <c r="AB404" s="161">
        <f t="shared" si="241"/>
        <v>440250</v>
      </c>
      <c r="AC404" s="163">
        <f t="shared" si="264"/>
        <v>438890</v>
      </c>
      <c r="AD404" s="158">
        <f t="shared" si="259"/>
        <v>5299200</v>
      </c>
      <c r="AE404" s="165">
        <f>IF(J404="","",IF('5.手当・賞与配分・洗い替え方式'!$O$4=1,ROUNDUP((J404+$Q404)*$AH$4,-1),ROUNDUP(J404*$AH$4,-1)))</f>
        <v>742320</v>
      </c>
      <c r="AF404" s="154">
        <f>IF(K404="","",IF('5.手当・賞与配分・洗い替え方式'!$O$4=1,ROUNDUP((K404+$Q404)*$AH$4,-1),ROUNDUP(K404*$AH$4,-1)))</f>
        <v>740060</v>
      </c>
      <c r="AG404" s="154">
        <f>IF(L404="","",IF('5.手当・賞与配分・洗い替え方式'!$O$4=1,ROUNDUP((L404+$Q404)*$AH$4,-1),ROUNDUP(L404*$AH$4,-1)))</f>
        <v>737800</v>
      </c>
      <c r="AH404" s="154">
        <f>IF(M404="","",IF('5.手当・賞与配分・洗い替え方式'!$O$4=1,ROUNDUP((M404+$Q404)*$AH$4,-1),ROUNDUP(M404*$AH$4,-1)))</f>
        <v>735540</v>
      </c>
      <c r="AI404" s="166">
        <f>IF(N404="","",IF('5.手当・賞与配分・洗い替え方式'!$O$4=1,ROUNDUP((N404+$Q404)*$AH$4,-1),ROUNDUP(N404*$AH$4,-1)))</f>
        <v>733280</v>
      </c>
      <c r="AJ404" s="165">
        <f>IF(J404="","",IF('5.手当・賞与配分・洗い替え方式'!$O$4=1,ROUNDUP((J404+$Q404)*$AM$4,-1),ROUNDUP(J404*$AM$4,-1)))</f>
        <v>927900</v>
      </c>
      <c r="AK404" s="154">
        <f>IF(K404="","",IF('5.手当・賞与配分・洗い替え方式'!$O$4=1,ROUNDUP((K404+$Q404)*$AM$4,-1),ROUNDUP(K404*$AM$4,-1)))</f>
        <v>925080</v>
      </c>
      <c r="AL404" s="154">
        <f>IF(L404="","",IF('5.手当・賞与配分・洗い替え方式'!$O$4=1,ROUNDUP((L404+$Q404)*$AM$4,-1),ROUNDUP(L404*$AM$4,-1)))</f>
        <v>922250</v>
      </c>
      <c r="AM404" s="154">
        <f>IF(M404="","",IF('5.手当・賞与配分・洗い替え方式'!$O$4=1,ROUNDUP((M404+$Q404)*$AM$4,-1),ROUNDUP(M404*$AM$4,-1)))</f>
        <v>919430</v>
      </c>
      <c r="AN404" s="166">
        <f>IF(N404="","",IF('5.手当・賞与配分・洗い替え方式'!$O$4=1,ROUNDUP((N404+$Q404)*$AM$4,-1),ROUNDUP(N404*$AM$4,-1)))</f>
        <v>916600</v>
      </c>
      <c r="AO404" s="369">
        <f t="shared" si="260"/>
        <v>7002060</v>
      </c>
      <c r="AP404" s="77">
        <f t="shared" si="261"/>
        <v>6980660</v>
      </c>
      <c r="AQ404" s="77">
        <f t="shared" si="244"/>
        <v>6959250</v>
      </c>
      <c r="AR404" s="77">
        <f t="shared" si="245"/>
        <v>6937970</v>
      </c>
      <c r="AS404" s="164">
        <f t="shared" si="246"/>
        <v>6916560</v>
      </c>
    </row>
    <row r="405" spans="5:45" ht="18" customHeight="1">
      <c r="E405" s="148" t="str">
        <f t="shared" si="247"/>
        <v>L-1</v>
      </c>
      <c r="F405" s="167">
        <f t="shared" si="234"/>
        <v>24</v>
      </c>
      <c r="G405" s="105">
        <f t="shared" si="235"/>
        <v>24</v>
      </c>
      <c r="H405" s="105" t="str">
        <f t="shared" si="236"/>
        <v>L-1-24</v>
      </c>
      <c r="I405" s="149">
        <v>49</v>
      </c>
      <c r="J405" s="157">
        <f t="shared" si="248"/>
        <v>368010</v>
      </c>
      <c r="K405" s="131">
        <f t="shared" si="249"/>
        <v>366880</v>
      </c>
      <c r="L405" s="131">
        <f>IF($E405="","",INDEX('3.サラリースケール'!$R$5:$BH$38,MATCH($E405,'3.サラリースケール'!$R$5:$R$38,0),MATCH($I405,'3.サラリースケール'!$R$5:$BH$5,0)))</f>
        <v>365750</v>
      </c>
      <c r="M405" s="131">
        <f t="shared" si="250"/>
        <v>364620</v>
      </c>
      <c r="N405" s="368">
        <f t="shared" si="251"/>
        <v>363490</v>
      </c>
      <c r="O405" s="157">
        <f t="shared" si="252"/>
        <v>2250</v>
      </c>
      <c r="P405" s="368">
        <f t="shared" si="237"/>
        <v>1130</v>
      </c>
      <c r="Q405" s="158">
        <f>IF($L405="","",VLOOKUP($E405,'6.モデル年俸表の作成'!$C$7:$F$48,4,0))</f>
        <v>5400</v>
      </c>
      <c r="R405" s="159">
        <f>IF($E405="","",IF($G405="","",VLOOKUP($E405,'5.手当・賞与配分・洗い替え方式'!$C$7:$L$48,8,0)))</f>
        <v>0.2</v>
      </c>
      <c r="S405" s="160">
        <f t="shared" si="253"/>
        <v>73610</v>
      </c>
      <c r="T405" s="160">
        <f t="shared" si="254"/>
        <v>73380</v>
      </c>
      <c r="U405" s="160">
        <f t="shared" si="263"/>
        <v>73150</v>
      </c>
      <c r="V405" s="160">
        <f t="shared" si="256"/>
        <v>72930</v>
      </c>
      <c r="W405" s="160">
        <f t="shared" si="257"/>
        <v>72700</v>
      </c>
      <c r="X405" s="164">
        <f t="shared" si="238"/>
        <v>27</v>
      </c>
      <c r="Y405" s="162">
        <f t="shared" si="262"/>
        <v>447020</v>
      </c>
      <c r="Z405" s="161">
        <f t="shared" si="239"/>
        <v>445660</v>
      </c>
      <c r="AA405" s="161">
        <f t="shared" si="240"/>
        <v>444300</v>
      </c>
      <c r="AB405" s="161">
        <f t="shared" si="241"/>
        <v>442950</v>
      </c>
      <c r="AC405" s="163">
        <f t="shared" si="264"/>
        <v>441590</v>
      </c>
      <c r="AD405" s="158">
        <f t="shared" si="259"/>
        <v>5331600</v>
      </c>
      <c r="AE405" s="165">
        <f>IF(J405="","",IF('5.手当・賞与配分・洗い替え方式'!$O$4=1,ROUNDUP((J405+$Q405)*$AH$4,-1),ROUNDUP(J405*$AH$4,-1)))</f>
        <v>746820</v>
      </c>
      <c r="AF405" s="154">
        <f>IF(K405="","",IF('5.手当・賞与配分・洗い替え方式'!$O$4=1,ROUNDUP((K405+$Q405)*$AH$4,-1),ROUNDUP(K405*$AH$4,-1)))</f>
        <v>744560</v>
      </c>
      <c r="AG405" s="154">
        <f>IF(L405="","",IF('5.手当・賞与配分・洗い替え方式'!$O$4=1,ROUNDUP((L405+$Q405)*$AH$4,-1),ROUNDUP(L405*$AH$4,-1)))</f>
        <v>742300</v>
      </c>
      <c r="AH405" s="154">
        <f>IF(M405="","",IF('5.手当・賞与配分・洗い替え方式'!$O$4=1,ROUNDUP((M405+$Q405)*$AH$4,-1),ROUNDUP(M405*$AH$4,-1)))</f>
        <v>740040</v>
      </c>
      <c r="AI405" s="166">
        <f>IF(N405="","",IF('5.手当・賞与配分・洗い替え方式'!$O$4=1,ROUNDUP((N405+$Q405)*$AH$4,-1),ROUNDUP(N405*$AH$4,-1)))</f>
        <v>737780</v>
      </c>
      <c r="AJ405" s="165">
        <f>IF(J405="","",IF('5.手当・賞与配分・洗い替え方式'!$O$4=1,ROUNDUP((J405+$Q405)*$AM$4,-1),ROUNDUP(J405*$AM$4,-1)))</f>
        <v>933530</v>
      </c>
      <c r="AK405" s="154">
        <f>IF(K405="","",IF('5.手当・賞与配分・洗い替え方式'!$O$4=1,ROUNDUP((K405+$Q405)*$AM$4,-1),ROUNDUP(K405*$AM$4,-1)))</f>
        <v>930700</v>
      </c>
      <c r="AL405" s="154">
        <f>IF(L405="","",IF('5.手当・賞与配分・洗い替え方式'!$O$4=1,ROUNDUP((L405+$Q405)*$AM$4,-1),ROUNDUP(L405*$AM$4,-1)))</f>
        <v>927880</v>
      </c>
      <c r="AM405" s="154">
        <f>IF(M405="","",IF('5.手当・賞与配分・洗い替え方式'!$O$4=1,ROUNDUP((M405+$Q405)*$AM$4,-1),ROUNDUP(M405*$AM$4,-1)))</f>
        <v>925050</v>
      </c>
      <c r="AN405" s="166">
        <f>IF(N405="","",IF('5.手当・賞与配分・洗い替え方式'!$O$4=1,ROUNDUP((N405+$Q405)*$AM$4,-1),ROUNDUP(N405*$AM$4,-1)))</f>
        <v>922230</v>
      </c>
      <c r="AO405" s="369">
        <f t="shared" si="260"/>
        <v>7044590</v>
      </c>
      <c r="AP405" s="77">
        <f t="shared" si="261"/>
        <v>7023180</v>
      </c>
      <c r="AQ405" s="77">
        <f t="shared" si="244"/>
        <v>7001780</v>
      </c>
      <c r="AR405" s="77">
        <f t="shared" si="245"/>
        <v>6980490</v>
      </c>
      <c r="AS405" s="164">
        <f t="shared" si="246"/>
        <v>6959090</v>
      </c>
    </row>
    <row r="406" spans="5:45" ht="18" customHeight="1">
      <c r="E406" s="148" t="str">
        <f t="shared" si="247"/>
        <v>L-1</v>
      </c>
      <c r="F406" s="167">
        <f t="shared" si="234"/>
        <v>25</v>
      </c>
      <c r="G406" s="105">
        <f t="shared" si="235"/>
        <v>25</v>
      </c>
      <c r="H406" s="105" t="str">
        <f t="shared" si="236"/>
        <v>L-1-25</v>
      </c>
      <c r="I406" s="149">
        <v>50</v>
      </c>
      <c r="J406" s="157">
        <f t="shared" si="248"/>
        <v>370260</v>
      </c>
      <c r="K406" s="131">
        <f t="shared" si="249"/>
        <v>369130</v>
      </c>
      <c r="L406" s="131">
        <f>IF($E406="","",INDEX('3.サラリースケール'!$R$5:$BH$38,MATCH($E406,'3.サラリースケール'!$R$5:$R$38,0),MATCH($I406,'3.サラリースケール'!$R$5:$BH$5,0)))</f>
        <v>368000</v>
      </c>
      <c r="M406" s="131">
        <f t="shared" si="250"/>
        <v>366870</v>
      </c>
      <c r="N406" s="368">
        <f t="shared" si="251"/>
        <v>365740</v>
      </c>
      <c r="O406" s="157">
        <f t="shared" si="252"/>
        <v>2250</v>
      </c>
      <c r="P406" s="368">
        <f t="shared" si="237"/>
        <v>1130</v>
      </c>
      <c r="Q406" s="158">
        <f>IF($L406="","",VLOOKUP($E406,'6.モデル年俸表の作成'!$C$7:$F$48,4,0))</f>
        <v>5400</v>
      </c>
      <c r="R406" s="159">
        <f>IF($E406="","",IF($G406="","",VLOOKUP($E406,'5.手当・賞与配分・洗い替え方式'!$C$7:$L$48,8,0)))</f>
        <v>0.2</v>
      </c>
      <c r="S406" s="160">
        <f t="shared" si="253"/>
        <v>74060</v>
      </c>
      <c r="T406" s="160">
        <f t="shared" si="254"/>
        <v>73830</v>
      </c>
      <c r="U406" s="160">
        <f t="shared" si="263"/>
        <v>73600</v>
      </c>
      <c r="V406" s="160">
        <f t="shared" si="256"/>
        <v>73380</v>
      </c>
      <c r="W406" s="160">
        <f t="shared" si="257"/>
        <v>73150</v>
      </c>
      <c r="X406" s="164">
        <f t="shared" si="238"/>
        <v>27</v>
      </c>
      <c r="Y406" s="162">
        <f t="shared" si="262"/>
        <v>449720</v>
      </c>
      <c r="Z406" s="161">
        <f t="shared" si="239"/>
        <v>448360</v>
      </c>
      <c r="AA406" s="161">
        <f t="shared" si="240"/>
        <v>447000</v>
      </c>
      <c r="AB406" s="161">
        <f t="shared" si="241"/>
        <v>445650</v>
      </c>
      <c r="AC406" s="163">
        <f t="shared" si="264"/>
        <v>444290</v>
      </c>
      <c r="AD406" s="158">
        <f t="shared" si="259"/>
        <v>5364000</v>
      </c>
      <c r="AE406" s="165">
        <f>IF(J406="","",IF('5.手当・賞与配分・洗い替え方式'!$O$4=1,ROUNDUP((J406+$Q406)*$AH$4,-1),ROUNDUP(J406*$AH$4,-1)))</f>
        <v>751320</v>
      </c>
      <c r="AF406" s="154">
        <f>IF(K406="","",IF('5.手当・賞与配分・洗い替え方式'!$O$4=1,ROUNDUP((K406+$Q406)*$AH$4,-1),ROUNDUP(K406*$AH$4,-1)))</f>
        <v>749060</v>
      </c>
      <c r="AG406" s="154">
        <f>IF(L406="","",IF('5.手当・賞与配分・洗い替え方式'!$O$4=1,ROUNDUP((L406+$Q406)*$AH$4,-1),ROUNDUP(L406*$AH$4,-1)))</f>
        <v>746800</v>
      </c>
      <c r="AH406" s="154">
        <f>IF(M406="","",IF('5.手当・賞与配分・洗い替え方式'!$O$4=1,ROUNDUP((M406+$Q406)*$AH$4,-1),ROUNDUP(M406*$AH$4,-1)))</f>
        <v>744540</v>
      </c>
      <c r="AI406" s="166">
        <f>IF(N406="","",IF('5.手当・賞与配分・洗い替え方式'!$O$4=1,ROUNDUP((N406+$Q406)*$AH$4,-1),ROUNDUP(N406*$AH$4,-1)))</f>
        <v>742280</v>
      </c>
      <c r="AJ406" s="165">
        <f>IF(J406="","",IF('5.手当・賞与配分・洗い替え方式'!$O$4=1,ROUNDUP((J406+$Q406)*$AM$4,-1),ROUNDUP(J406*$AM$4,-1)))</f>
        <v>939150</v>
      </c>
      <c r="AK406" s="154">
        <f>IF(K406="","",IF('5.手当・賞与配分・洗い替え方式'!$O$4=1,ROUNDUP((K406+$Q406)*$AM$4,-1),ROUNDUP(K406*$AM$4,-1)))</f>
        <v>936330</v>
      </c>
      <c r="AL406" s="154">
        <f>IF(L406="","",IF('5.手当・賞与配分・洗い替え方式'!$O$4=1,ROUNDUP((L406+$Q406)*$AM$4,-1),ROUNDUP(L406*$AM$4,-1)))</f>
        <v>933500</v>
      </c>
      <c r="AM406" s="154">
        <f>IF(M406="","",IF('5.手当・賞与配分・洗い替え方式'!$O$4=1,ROUNDUP((M406+$Q406)*$AM$4,-1),ROUNDUP(M406*$AM$4,-1)))</f>
        <v>930680</v>
      </c>
      <c r="AN406" s="166">
        <f>IF(N406="","",IF('5.手当・賞与配分・洗い替え方式'!$O$4=1,ROUNDUP((N406+$Q406)*$AM$4,-1),ROUNDUP(N406*$AM$4,-1)))</f>
        <v>927850</v>
      </c>
      <c r="AO406" s="369">
        <f t="shared" si="260"/>
        <v>7087110</v>
      </c>
      <c r="AP406" s="77">
        <f t="shared" si="261"/>
        <v>7065710</v>
      </c>
      <c r="AQ406" s="77">
        <f t="shared" si="244"/>
        <v>7044300</v>
      </c>
      <c r="AR406" s="77">
        <f t="shared" si="245"/>
        <v>7023020</v>
      </c>
      <c r="AS406" s="164">
        <f t="shared" si="246"/>
        <v>7001610</v>
      </c>
    </row>
    <row r="407" spans="5:45" ht="18" customHeight="1">
      <c r="E407" s="148" t="str">
        <f t="shared" si="247"/>
        <v>L-1</v>
      </c>
      <c r="F407" s="167">
        <f t="shared" si="234"/>
        <v>26</v>
      </c>
      <c r="G407" s="105">
        <f t="shared" si="235"/>
        <v>26</v>
      </c>
      <c r="H407" s="105" t="str">
        <f t="shared" si="236"/>
        <v>L-1-26</v>
      </c>
      <c r="I407" s="149">
        <v>51</v>
      </c>
      <c r="J407" s="157">
        <f t="shared" si="248"/>
        <v>372510</v>
      </c>
      <c r="K407" s="131">
        <f t="shared" si="249"/>
        <v>371380</v>
      </c>
      <c r="L407" s="131">
        <f>IF($E407="","",INDEX('3.サラリースケール'!$R$5:$BH$38,MATCH($E407,'3.サラリースケール'!$R$5:$R$38,0),MATCH($I407,'3.サラリースケール'!$R$5:$BH$5,0)))</f>
        <v>370250</v>
      </c>
      <c r="M407" s="131">
        <f t="shared" si="250"/>
        <v>369120</v>
      </c>
      <c r="N407" s="368">
        <f t="shared" si="251"/>
        <v>367990</v>
      </c>
      <c r="O407" s="157">
        <f t="shared" si="252"/>
        <v>2250</v>
      </c>
      <c r="P407" s="368">
        <f t="shared" si="237"/>
        <v>1130</v>
      </c>
      <c r="Q407" s="158">
        <f>IF($L407="","",VLOOKUP($E407,'6.モデル年俸表の作成'!$C$7:$F$48,4,0))</f>
        <v>5400</v>
      </c>
      <c r="R407" s="159">
        <f>IF($E407="","",IF($G407="","",VLOOKUP($E407,'5.手当・賞与配分・洗い替え方式'!$C$7:$L$48,8,0)))</f>
        <v>0.2</v>
      </c>
      <c r="S407" s="160">
        <f t="shared" si="253"/>
        <v>74510</v>
      </c>
      <c r="T407" s="160">
        <f t="shared" si="254"/>
        <v>74280</v>
      </c>
      <c r="U407" s="160">
        <f t="shared" si="263"/>
        <v>74050</v>
      </c>
      <c r="V407" s="160">
        <f t="shared" si="256"/>
        <v>73830</v>
      </c>
      <c r="W407" s="160">
        <f t="shared" si="257"/>
        <v>73600</v>
      </c>
      <c r="X407" s="164">
        <f t="shared" si="238"/>
        <v>27</v>
      </c>
      <c r="Y407" s="162">
        <f t="shared" si="262"/>
        <v>452420</v>
      </c>
      <c r="Z407" s="161">
        <f t="shared" si="239"/>
        <v>451060</v>
      </c>
      <c r="AA407" s="161">
        <f t="shared" si="240"/>
        <v>449700</v>
      </c>
      <c r="AB407" s="161">
        <f t="shared" si="241"/>
        <v>448350</v>
      </c>
      <c r="AC407" s="163">
        <f t="shared" si="264"/>
        <v>446990</v>
      </c>
      <c r="AD407" s="158">
        <f t="shared" si="259"/>
        <v>5396400</v>
      </c>
      <c r="AE407" s="165">
        <f>IF(J407="","",IF('5.手当・賞与配分・洗い替え方式'!$O$4=1,ROUNDUP((J407+$Q407)*$AH$4,-1),ROUNDUP(J407*$AH$4,-1)))</f>
        <v>755820</v>
      </c>
      <c r="AF407" s="154">
        <f>IF(K407="","",IF('5.手当・賞与配分・洗い替え方式'!$O$4=1,ROUNDUP((K407+$Q407)*$AH$4,-1),ROUNDUP(K407*$AH$4,-1)))</f>
        <v>753560</v>
      </c>
      <c r="AG407" s="154">
        <f>IF(L407="","",IF('5.手当・賞与配分・洗い替え方式'!$O$4=1,ROUNDUP((L407+$Q407)*$AH$4,-1),ROUNDUP(L407*$AH$4,-1)))</f>
        <v>751300</v>
      </c>
      <c r="AH407" s="154">
        <f>IF(M407="","",IF('5.手当・賞与配分・洗い替え方式'!$O$4=1,ROUNDUP((M407+$Q407)*$AH$4,-1),ROUNDUP(M407*$AH$4,-1)))</f>
        <v>749040</v>
      </c>
      <c r="AI407" s="166">
        <f>IF(N407="","",IF('5.手当・賞与配分・洗い替え方式'!$O$4=1,ROUNDUP((N407+$Q407)*$AH$4,-1),ROUNDUP(N407*$AH$4,-1)))</f>
        <v>746780</v>
      </c>
      <c r="AJ407" s="165">
        <f>IF(J407="","",IF('5.手当・賞与配分・洗い替え方式'!$O$4=1,ROUNDUP((J407+$Q407)*$AM$4,-1),ROUNDUP(J407*$AM$4,-1)))</f>
        <v>944780</v>
      </c>
      <c r="AK407" s="154">
        <f>IF(K407="","",IF('5.手当・賞与配分・洗い替え方式'!$O$4=1,ROUNDUP((K407+$Q407)*$AM$4,-1),ROUNDUP(K407*$AM$4,-1)))</f>
        <v>941950</v>
      </c>
      <c r="AL407" s="154">
        <f>IF(L407="","",IF('5.手当・賞与配分・洗い替え方式'!$O$4=1,ROUNDUP((L407+$Q407)*$AM$4,-1),ROUNDUP(L407*$AM$4,-1)))</f>
        <v>939130</v>
      </c>
      <c r="AM407" s="154">
        <f>IF(M407="","",IF('5.手当・賞与配分・洗い替え方式'!$O$4=1,ROUNDUP((M407+$Q407)*$AM$4,-1),ROUNDUP(M407*$AM$4,-1)))</f>
        <v>936300</v>
      </c>
      <c r="AN407" s="166">
        <f>IF(N407="","",IF('5.手当・賞与配分・洗い替え方式'!$O$4=1,ROUNDUP((N407+$Q407)*$AM$4,-1),ROUNDUP(N407*$AM$4,-1)))</f>
        <v>933480</v>
      </c>
      <c r="AO407" s="369">
        <f t="shared" si="260"/>
        <v>7129640</v>
      </c>
      <c r="AP407" s="77">
        <f t="shared" si="261"/>
        <v>7108230</v>
      </c>
      <c r="AQ407" s="77">
        <f t="shared" si="244"/>
        <v>7086830</v>
      </c>
      <c r="AR407" s="77">
        <f t="shared" si="245"/>
        <v>7065540</v>
      </c>
      <c r="AS407" s="164">
        <f t="shared" si="246"/>
        <v>7044140</v>
      </c>
    </row>
    <row r="408" spans="5:45" ht="18" customHeight="1">
      <c r="E408" s="148" t="str">
        <f t="shared" si="247"/>
        <v>L-1</v>
      </c>
      <c r="F408" s="167">
        <f t="shared" si="234"/>
        <v>27</v>
      </c>
      <c r="G408" s="105">
        <f t="shared" si="235"/>
        <v>27</v>
      </c>
      <c r="H408" s="105" t="str">
        <f t="shared" si="236"/>
        <v>L-1-27</v>
      </c>
      <c r="I408" s="149">
        <v>52</v>
      </c>
      <c r="J408" s="157">
        <f t="shared" si="248"/>
        <v>374760</v>
      </c>
      <c r="K408" s="131">
        <f t="shared" si="249"/>
        <v>373630</v>
      </c>
      <c r="L408" s="131">
        <f>IF($E408="","",INDEX('3.サラリースケール'!$R$5:$BH$38,MATCH($E408,'3.サラリースケール'!$R$5:$R$38,0),MATCH($I408,'3.サラリースケール'!$R$5:$BH$5,0)))</f>
        <v>372500</v>
      </c>
      <c r="M408" s="131">
        <f t="shared" si="250"/>
        <v>371370</v>
      </c>
      <c r="N408" s="368">
        <f t="shared" si="251"/>
        <v>370240</v>
      </c>
      <c r="O408" s="157">
        <f t="shared" si="252"/>
        <v>2250</v>
      </c>
      <c r="P408" s="368">
        <f t="shared" si="237"/>
        <v>1130</v>
      </c>
      <c r="Q408" s="158">
        <f>IF($L408="","",VLOOKUP($E408,'6.モデル年俸表の作成'!$C$7:$F$48,4,0))</f>
        <v>5400</v>
      </c>
      <c r="R408" s="159">
        <f>IF($E408="","",IF($G408="","",VLOOKUP($E408,'5.手当・賞与配分・洗い替え方式'!$C$7:$L$48,8,0)))</f>
        <v>0.2</v>
      </c>
      <c r="S408" s="160">
        <f t="shared" si="253"/>
        <v>74960</v>
      </c>
      <c r="T408" s="160">
        <f t="shared" si="254"/>
        <v>74730</v>
      </c>
      <c r="U408" s="160">
        <f t="shared" si="263"/>
        <v>74500</v>
      </c>
      <c r="V408" s="160">
        <f t="shared" si="256"/>
        <v>74280</v>
      </c>
      <c r="W408" s="160">
        <f t="shared" si="257"/>
        <v>74050</v>
      </c>
      <c r="X408" s="164">
        <f t="shared" si="238"/>
        <v>27</v>
      </c>
      <c r="Y408" s="162">
        <f t="shared" si="262"/>
        <v>455120</v>
      </c>
      <c r="Z408" s="161">
        <f t="shared" si="239"/>
        <v>453760</v>
      </c>
      <c r="AA408" s="161">
        <f t="shared" si="240"/>
        <v>452400</v>
      </c>
      <c r="AB408" s="161">
        <f t="shared" si="241"/>
        <v>451050</v>
      </c>
      <c r="AC408" s="163">
        <f t="shared" si="264"/>
        <v>449690</v>
      </c>
      <c r="AD408" s="158">
        <f t="shared" si="259"/>
        <v>5428800</v>
      </c>
      <c r="AE408" s="165">
        <f>IF(J408="","",IF('5.手当・賞与配分・洗い替え方式'!$O$4=1,ROUNDUP((J408+$Q408)*$AH$4,-1),ROUNDUP(J408*$AH$4,-1)))</f>
        <v>760320</v>
      </c>
      <c r="AF408" s="154">
        <f>IF(K408="","",IF('5.手当・賞与配分・洗い替え方式'!$O$4=1,ROUNDUP((K408+$Q408)*$AH$4,-1),ROUNDUP(K408*$AH$4,-1)))</f>
        <v>758060</v>
      </c>
      <c r="AG408" s="154">
        <f>IF(L408="","",IF('5.手当・賞与配分・洗い替え方式'!$O$4=1,ROUNDUP((L408+$Q408)*$AH$4,-1),ROUNDUP(L408*$AH$4,-1)))</f>
        <v>755800</v>
      </c>
      <c r="AH408" s="154">
        <f>IF(M408="","",IF('5.手当・賞与配分・洗い替え方式'!$O$4=1,ROUNDUP((M408+$Q408)*$AH$4,-1),ROUNDUP(M408*$AH$4,-1)))</f>
        <v>753540</v>
      </c>
      <c r="AI408" s="166">
        <f>IF(N408="","",IF('5.手当・賞与配分・洗い替え方式'!$O$4=1,ROUNDUP((N408+$Q408)*$AH$4,-1),ROUNDUP(N408*$AH$4,-1)))</f>
        <v>751280</v>
      </c>
      <c r="AJ408" s="165">
        <f>IF(J408="","",IF('5.手当・賞与配分・洗い替え方式'!$O$4=1,ROUNDUP((J408+$Q408)*$AM$4,-1),ROUNDUP(J408*$AM$4,-1)))</f>
        <v>950400</v>
      </c>
      <c r="AK408" s="154">
        <f>IF(K408="","",IF('5.手当・賞与配分・洗い替え方式'!$O$4=1,ROUNDUP((K408+$Q408)*$AM$4,-1),ROUNDUP(K408*$AM$4,-1)))</f>
        <v>947580</v>
      </c>
      <c r="AL408" s="154">
        <f>IF(L408="","",IF('5.手当・賞与配分・洗い替え方式'!$O$4=1,ROUNDUP((L408+$Q408)*$AM$4,-1),ROUNDUP(L408*$AM$4,-1)))</f>
        <v>944750</v>
      </c>
      <c r="AM408" s="154">
        <f>IF(M408="","",IF('5.手当・賞与配分・洗い替え方式'!$O$4=1,ROUNDUP((M408+$Q408)*$AM$4,-1),ROUNDUP(M408*$AM$4,-1)))</f>
        <v>941930</v>
      </c>
      <c r="AN408" s="166">
        <f>IF(N408="","",IF('5.手当・賞与配分・洗い替え方式'!$O$4=1,ROUNDUP((N408+$Q408)*$AM$4,-1),ROUNDUP(N408*$AM$4,-1)))</f>
        <v>939100</v>
      </c>
      <c r="AO408" s="369">
        <f t="shared" si="260"/>
        <v>7172160</v>
      </c>
      <c r="AP408" s="77">
        <f t="shared" si="261"/>
        <v>7150760</v>
      </c>
      <c r="AQ408" s="77">
        <f t="shared" si="244"/>
        <v>7129350</v>
      </c>
      <c r="AR408" s="77">
        <f t="shared" si="245"/>
        <v>7108070</v>
      </c>
      <c r="AS408" s="164">
        <f t="shared" si="246"/>
        <v>7086660</v>
      </c>
    </row>
    <row r="409" spans="5:45" ht="18" customHeight="1">
      <c r="E409" s="148" t="str">
        <f t="shared" si="247"/>
        <v>L-1</v>
      </c>
      <c r="F409" s="167">
        <f t="shared" si="234"/>
        <v>28</v>
      </c>
      <c r="G409" s="105">
        <f t="shared" si="235"/>
        <v>28</v>
      </c>
      <c r="H409" s="105" t="str">
        <f t="shared" si="236"/>
        <v>L-1-28</v>
      </c>
      <c r="I409" s="149">
        <v>53</v>
      </c>
      <c r="J409" s="157">
        <f t="shared" si="248"/>
        <v>377010</v>
      </c>
      <c r="K409" s="131">
        <f t="shared" si="249"/>
        <v>375880</v>
      </c>
      <c r="L409" s="131">
        <f>IF($E409="","",INDEX('3.サラリースケール'!$R$5:$BH$38,MATCH($E409,'3.サラリースケール'!$R$5:$R$38,0),MATCH($I409,'3.サラリースケール'!$R$5:$BH$5,0)))</f>
        <v>374750</v>
      </c>
      <c r="M409" s="131">
        <f t="shared" si="250"/>
        <v>373620</v>
      </c>
      <c r="N409" s="368">
        <f t="shared" si="251"/>
        <v>372490</v>
      </c>
      <c r="O409" s="157">
        <f t="shared" si="252"/>
        <v>2250</v>
      </c>
      <c r="P409" s="368">
        <f t="shared" si="237"/>
        <v>1130</v>
      </c>
      <c r="Q409" s="158">
        <f>IF($L409="","",VLOOKUP($E409,'6.モデル年俸表の作成'!$C$7:$F$48,4,0))</f>
        <v>5400</v>
      </c>
      <c r="R409" s="159">
        <f>IF($E409="","",IF($G409="","",VLOOKUP($E409,'5.手当・賞与配分・洗い替え方式'!$C$7:$L$48,8,0)))</f>
        <v>0.2</v>
      </c>
      <c r="S409" s="160">
        <f t="shared" si="253"/>
        <v>75410</v>
      </c>
      <c r="T409" s="160">
        <f t="shared" si="254"/>
        <v>75180</v>
      </c>
      <c r="U409" s="160">
        <f t="shared" si="263"/>
        <v>74950</v>
      </c>
      <c r="V409" s="160">
        <f t="shared" si="256"/>
        <v>74730</v>
      </c>
      <c r="W409" s="160">
        <f t="shared" si="257"/>
        <v>74500</v>
      </c>
      <c r="X409" s="164">
        <f t="shared" si="238"/>
        <v>27</v>
      </c>
      <c r="Y409" s="162">
        <f t="shared" si="262"/>
        <v>457820</v>
      </c>
      <c r="Z409" s="161">
        <f t="shared" si="239"/>
        <v>456460</v>
      </c>
      <c r="AA409" s="161">
        <f t="shared" si="240"/>
        <v>455100</v>
      </c>
      <c r="AB409" s="161">
        <f t="shared" si="241"/>
        <v>453750</v>
      </c>
      <c r="AC409" s="163">
        <f t="shared" si="264"/>
        <v>452390</v>
      </c>
      <c r="AD409" s="158">
        <f t="shared" si="259"/>
        <v>5461200</v>
      </c>
      <c r="AE409" s="165">
        <f>IF(J409="","",IF('5.手当・賞与配分・洗い替え方式'!$O$4=1,ROUNDUP((J409+$Q409)*$AH$4,-1),ROUNDUP(J409*$AH$4,-1)))</f>
        <v>764820</v>
      </c>
      <c r="AF409" s="154">
        <f>IF(K409="","",IF('5.手当・賞与配分・洗い替え方式'!$O$4=1,ROUNDUP((K409+$Q409)*$AH$4,-1),ROUNDUP(K409*$AH$4,-1)))</f>
        <v>762560</v>
      </c>
      <c r="AG409" s="154">
        <f>IF(L409="","",IF('5.手当・賞与配分・洗い替え方式'!$O$4=1,ROUNDUP((L409+$Q409)*$AH$4,-1),ROUNDUP(L409*$AH$4,-1)))</f>
        <v>760300</v>
      </c>
      <c r="AH409" s="154">
        <f>IF(M409="","",IF('5.手当・賞与配分・洗い替え方式'!$O$4=1,ROUNDUP((M409+$Q409)*$AH$4,-1),ROUNDUP(M409*$AH$4,-1)))</f>
        <v>758040</v>
      </c>
      <c r="AI409" s="166">
        <f>IF(N409="","",IF('5.手当・賞与配分・洗い替え方式'!$O$4=1,ROUNDUP((N409+$Q409)*$AH$4,-1),ROUNDUP(N409*$AH$4,-1)))</f>
        <v>755780</v>
      </c>
      <c r="AJ409" s="165">
        <f>IF(J409="","",IF('5.手当・賞与配分・洗い替え方式'!$O$4=1,ROUNDUP((J409+$Q409)*$AM$4,-1),ROUNDUP(J409*$AM$4,-1)))</f>
        <v>956030</v>
      </c>
      <c r="AK409" s="154">
        <f>IF(K409="","",IF('5.手当・賞与配分・洗い替え方式'!$O$4=1,ROUNDUP((K409+$Q409)*$AM$4,-1),ROUNDUP(K409*$AM$4,-1)))</f>
        <v>953200</v>
      </c>
      <c r="AL409" s="154">
        <f>IF(L409="","",IF('5.手当・賞与配分・洗い替え方式'!$O$4=1,ROUNDUP((L409+$Q409)*$AM$4,-1),ROUNDUP(L409*$AM$4,-1)))</f>
        <v>950380</v>
      </c>
      <c r="AM409" s="154">
        <f>IF(M409="","",IF('5.手当・賞与配分・洗い替え方式'!$O$4=1,ROUNDUP((M409+$Q409)*$AM$4,-1),ROUNDUP(M409*$AM$4,-1)))</f>
        <v>947550</v>
      </c>
      <c r="AN409" s="166">
        <f>IF(N409="","",IF('5.手当・賞与配分・洗い替え方式'!$O$4=1,ROUNDUP((N409+$Q409)*$AM$4,-1),ROUNDUP(N409*$AM$4,-1)))</f>
        <v>944730</v>
      </c>
      <c r="AO409" s="369">
        <f t="shared" si="260"/>
        <v>7214690</v>
      </c>
      <c r="AP409" s="77">
        <f t="shared" si="261"/>
        <v>7193280</v>
      </c>
      <c r="AQ409" s="77">
        <f t="shared" si="244"/>
        <v>7171880</v>
      </c>
      <c r="AR409" s="77">
        <f t="shared" si="245"/>
        <v>7150590</v>
      </c>
      <c r="AS409" s="164">
        <f t="shared" si="246"/>
        <v>7129190</v>
      </c>
    </row>
    <row r="410" spans="5:45" ht="18" customHeight="1">
      <c r="E410" s="148" t="str">
        <f t="shared" si="247"/>
        <v>L-1</v>
      </c>
      <c r="F410" s="167">
        <f t="shared" si="234"/>
        <v>29</v>
      </c>
      <c r="G410" s="105">
        <f t="shared" si="235"/>
        <v>29</v>
      </c>
      <c r="H410" s="105" t="str">
        <f t="shared" si="236"/>
        <v>L-1-29</v>
      </c>
      <c r="I410" s="149">
        <v>54</v>
      </c>
      <c r="J410" s="157">
        <f t="shared" si="248"/>
        <v>379260</v>
      </c>
      <c r="K410" s="131">
        <f t="shared" si="249"/>
        <v>378130</v>
      </c>
      <c r="L410" s="131">
        <f>IF($E410="","",INDEX('3.サラリースケール'!$R$5:$BH$38,MATCH($E410,'3.サラリースケール'!$R$5:$R$38,0),MATCH($I410,'3.サラリースケール'!$R$5:$BH$5,0)))</f>
        <v>377000</v>
      </c>
      <c r="M410" s="131">
        <f t="shared" si="250"/>
        <v>375870</v>
      </c>
      <c r="N410" s="368">
        <f t="shared" si="251"/>
        <v>374740</v>
      </c>
      <c r="O410" s="157">
        <f t="shared" si="252"/>
        <v>2250</v>
      </c>
      <c r="P410" s="368">
        <f t="shared" si="237"/>
        <v>1130</v>
      </c>
      <c r="Q410" s="158">
        <f>IF($L410="","",VLOOKUP($E410,'6.モデル年俸表の作成'!$C$7:$F$48,4,0))</f>
        <v>5400</v>
      </c>
      <c r="R410" s="159">
        <f>IF($E410="","",IF($G410="","",VLOOKUP($E410,'5.手当・賞与配分・洗い替え方式'!$C$7:$L$48,8,0)))</f>
        <v>0.2</v>
      </c>
      <c r="S410" s="160">
        <f t="shared" si="253"/>
        <v>75860</v>
      </c>
      <c r="T410" s="160">
        <f t="shared" si="254"/>
        <v>75630</v>
      </c>
      <c r="U410" s="160">
        <f t="shared" si="263"/>
        <v>75400</v>
      </c>
      <c r="V410" s="160">
        <f t="shared" si="256"/>
        <v>75180</v>
      </c>
      <c r="W410" s="160">
        <f t="shared" si="257"/>
        <v>74950</v>
      </c>
      <c r="X410" s="164">
        <f t="shared" si="238"/>
        <v>27</v>
      </c>
      <c r="Y410" s="162">
        <f t="shared" si="262"/>
        <v>460520</v>
      </c>
      <c r="Z410" s="161">
        <f t="shared" si="239"/>
        <v>459160</v>
      </c>
      <c r="AA410" s="161">
        <f t="shared" si="240"/>
        <v>457800</v>
      </c>
      <c r="AB410" s="161">
        <f t="shared" si="241"/>
        <v>456450</v>
      </c>
      <c r="AC410" s="163">
        <f t="shared" si="264"/>
        <v>455090</v>
      </c>
      <c r="AD410" s="158">
        <f t="shared" si="259"/>
        <v>5493600</v>
      </c>
      <c r="AE410" s="165">
        <f>IF(J410="","",IF('5.手当・賞与配分・洗い替え方式'!$O$4=1,ROUNDUP((J410+$Q410)*$AH$4,-1),ROUNDUP(J410*$AH$4,-1)))</f>
        <v>769320</v>
      </c>
      <c r="AF410" s="154">
        <f>IF(K410="","",IF('5.手当・賞与配分・洗い替え方式'!$O$4=1,ROUNDUP((K410+$Q410)*$AH$4,-1),ROUNDUP(K410*$AH$4,-1)))</f>
        <v>767060</v>
      </c>
      <c r="AG410" s="154">
        <f>IF(L410="","",IF('5.手当・賞与配分・洗い替え方式'!$O$4=1,ROUNDUP((L410+$Q410)*$AH$4,-1),ROUNDUP(L410*$AH$4,-1)))</f>
        <v>764800</v>
      </c>
      <c r="AH410" s="154">
        <f>IF(M410="","",IF('5.手当・賞与配分・洗い替え方式'!$O$4=1,ROUNDUP((M410+$Q410)*$AH$4,-1),ROUNDUP(M410*$AH$4,-1)))</f>
        <v>762540</v>
      </c>
      <c r="AI410" s="166">
        <f>IF(N410="","",IF('5.手当・賞与配分・洗い替え方式'!$O$4=1,ROUNDUP((N410+$Q410)*$AH$4,-1),ROUNDUP(N410*$AH$4,-1)))</f>
        <v>760280</v>
      </c>
      <c r="AJ410" s="165">
        <f>IF(J410="","",IF('5.手当・賞与配分・洗い替え方式'!$O$4=1,ROUNDUP((J410+$Q410)*$AM$4,-1),ROUNDUP(J410*$AM$4,-1)))</f>
        <v>961650</v>
      </c>
      <c r="AK410" s="154">
        <f>IF(K410="","",IF('5.手当・賞与配分・洗い替え方式'!$O$4=1,ROUNDUP((K410+$Q410)*$AM$4,-1),ROUNDUP(K410*$AM$4,-1)))</f>
        <v>958830</v>
      </c>
      <c r="AL410" s="154">
        <f>IF(L410="","",IF('5.手当・賞与配分・洗い替え方式'!$O$4=1,ROUNDUP((L410+$Q410)*$AM$4,-1),ROUNDUP(L410*$AM$4,-1)))</f>
        <v>956000</v>
      </c>
      <c r="AM410" s="154">
        <f>IF(M410="","",IF('5.手当・賞与配分・洗い替え方式'!$O$4=1,ROUNDUP((M410+$Q410)*$AM$4,-1),ROUNDUP(M410*$AM$4,-1)))</f>
        <v>953180</v>
      </c>
      <c r="AN410" s="166">
        <f>IF(N410="","",IF('5.手当・賞与配分・洗い替え方式'!$O$4=1,ROUNDUP((N410+$Q410)*$AM$4,-1),ROUNDUP(N410*$AM$4,-1)))</f>
        <v>950350</v>
      </c>
      <c r="AO410" s="369">
        <f t="shared" si="260"/>
        <v>7257210</v>
      </c>
      <c r="AP410" s="77">
        <f t="shared" si="261"/>
        <v>7235810</v>
      </c>
      <c r="AQ410" s="77">
        <f t="shared" si="244"/>
        <v>7214400</v>
      </c>
      <c r="AR410" s="77">
        <f t="shared" si="245"/>
        <v>7193120</v>
      </c>
      <c r="AS410" s="164">
        <f t="shared" si="246"/>
        <v>7171710</v>
      </c>
    </row>
    <row r="411" spans="5:45" ht="18" customHeight="1">
      <c r="E411" s="148" t="str">
        <f t="shared" si="247"/>
        <v>L-1</v>
      </c>
      <c r="F411" s="167">
        <f t="shared" si="234"/>
        <v>30</v>
      </c>
      <c r="G411" s="105">
        <f t="shared" si="235"/>
        <v>30</v>
      </c>
      <c r="H411" s="105" t="str">
        <f t="shared" si="236"/>
        <v>L-1-30</v>
      </c>
      <c r="I411" s="149">
        <v>55</v>
      </c>
      <c r="J411" s="157">
        <f t="shared" si="248"/>
        <v>381510</v>
      </c>
      <c r="K411" s="131">
        <f t="shared" si="249"/>
        <v>380380</v>
      </c>
      <c r="L411" s="131">
        <f>IF($E411="","",INDEX('3.サラリースケール'!$R$5:$BH$38,MATCH($E411,'3.サラリースケール'!$R$5:$R$38,0),MATCH($I411,'3.サラリースケール'!$R$5:$BH$5,0)))</f>
        <v>379250</v>
      </c>
      <c r="M411" s="131">
        <f t="shared" si="250"/>
        <v>378120</v>
      </c>
      <c r="N411" s="368">
        <f t="shared" si="251"/>
        <v>376990</v>
      </c>
      <c r="O411" s="157">
        <f t="shared" si="252"/>
        <v>2250</v>
      </c>
      <c r="P411" s="368">
        <f t="shared" si="237"/>
        <v>1130</v>
      </c>
      <c r="Q411" s="158">
        <f>IF($L411="","",VLOOKUP($E411,'6.モデル年俸表の作成'!$C$7:$F$48,4,0))</f>
        <v>5400</v>
      </c>
      <c r="R411" s="159">
        <f>IF($E411="","",IF($G411="","",VLOOKUP($E411,'5.手当・賞与配分・洗い替え方式'!$C$7:$L$48,8,0)))</f>
        <v>0.2</v>
      </c>
      <c r="S411" s="160">
        <f t="shared" si="253"/>
        <v>76310</v>
      </c>
      <c r="T411" s="160">
        <f t="shared" si="254"/>
        <v>76080</v>
      </c>
      <c r="U411" s="160">
        <f t="shared" si="263"/>
        <v>75850</v>
      </c>
      <c r="V411" s="160">
        <f t="shared" si="256"/>
        <v>75630</v>
      </c>
      <c r="W411" s="160">
        <f t="shared" si="257"/>
        <v>75400</v>
      </c>
      <c r="X411" s="164">
        <f t="shared" si="238"/>
        <v>27</v>
      </c>
      <c r="Y411" s="162">
        <f t="shared" si="262"/>
        <v>463220</v>
      </c>
      <c r="Z411" s="161">
        <f t="shared" si="239"/>
        <v>461860</v>
      </c>
      <c r="AA411" s="161">
        <f t="shared" si="240"/>
        <v>460500</v>
      </c>
      <c r="AB411" s="161">
        <f t="shared" si="241"/>
        <v>459150</v>
      </c>
      <c r="AC411" s="163">
        <f t="shared" si="264"/>
        <v>457790</v>
      </c>
      <c r="AD411" s="158">
        <f t="shared" si="259"/>
        <v>5526000</v>
      </c>
      <c r="AE411" s="165">
        <f>IF(J411="","",IF('5.手当・賞与配分・洗い替え方式'!$O$4=1,ROUNDUP((J411+$Q411)*$AH$4,-1),ROUNDUP(J411*$AH$4,-1)))</f>
        <v>773820</v>
      </c>
      <c r="AF411" s="154">
        <f>IF(K411="","",IF('5.手当・賞与配分・洗い替え方式'!$O$4=1,ROUNDUP((K411+$Q411)*$AH$4,-1),ROUNDUP(K411*$AH$4,-1)))</f>
        <v>771560</v>
      </c>
      <c r="AG411" s="154">
        <f>IF(L411="","",IF('5.手当・賞与配分・洗い替え方式'!$O$4=1,ROUNDUP((L411+$Q411)*$AH$4,-1),ROUNDUP(L411*$AH$4,-1)))</f>
        <v>769300</v>
      </c>
      <c r="AH411" s="154">
        <f>IF(M411="","",IF('5.手当・賞与配分・洗い替え方式'!$O$4=1,ROUNDUP((M411+$Q411)*$AH$4,-1),ROUNDUP(M411*$AH$4,-1)))</f>
        <v>767040</v>
      </c>
      <c r="AI411" s="166">
        <f>IF(N411="","",IF('5.手当・賞与配分・洗い替え方式'!$O$4=1,ROUNDUP((N411+$Q411)*$AH$4,-1),ROUNDUP(N411*$AH$4,-1)))</f>
        <v>764780</v>
      </c>
      <c r="AJ411" s="165">
        <f>IF(J411="","",IF('5.手当・賞与配分・洗い替え方式'!$O$4=1,ROUNDUP((J411+$Q411)*$AM$4,-1),ROUNDUP(J411*$AM$4,-1)))</f>
        <v>967280</v>
      </c>
      <c r="AK411" s="154">
        <f>IF(K411="","",IF('5.手当・賞与配分・洗い替え方式'!$O$4=1,ROUNDUP((K411+$Q411)*$AM$4,-1),ROUNDUP(K411*$AM$4,-1)))</f>
        <v>964450</v>
      </c>
      <c r="AL411" s="154">
        <f>IF(L411="","",IF('5.手当・賞与配分・洗い替え方式'!$O$4=1,ROUNDUP((L411+$Q411)*$AM$4,-1),ROUNDUP(L411*$AM$4,-1)))</f>
        <v>961630</v>
      </c>
      <c r="AM411" s="154">
        <f>IF(M411="","",IF('5.手当・賞与配分・洗い替え方式'!$O$4=1,ROUNDUP((M411+$Q411)*$AM$4,-1),ROUNDUP(M411*$AM$4,-1)))</f>
        <v>958800</v>
      </c>
      <c r="AN411" s="166">
        <f>IF(N411="","",IF('5.手当・賞与配分・洗い替え方式'!$O$4=1,ROUNDUP((N411+$Q411)*$AM$4,-1),ROUNDUP(N411*$AM$4,-1)))</f>
        <v>955980</v>
      </c>
      <c r="AO411" s="369">
        <f t="shared" si="260"/>
        <v>7299740</v>
      </c>
      <c r="AP411" s="77">
        <f t="shared" si="261"/>
        <v>7278330</v>
      </c>
      <c r="AQ411" s="77">
        <f t="shared" si="244"/>
        <v>7256930</v>
      </c>
      <c r="AR411" s="77">
        <f t="shared" si="245"/>
        <v>7235640</v>
      </c>
      <c r="AS411" s="164">
        <f t="shared" si="246"/>
        <v>7214240</v>
      </c>
    </row>
    <row r="412" spans="5:45" ht="18" customHeight="1">
      <c r="E412" s="148" t="str">
        <f t="shared" si="247"/>
        <v>L-1</v>
      </c>
      <c r="F412" s="167">
        <f t="shared" si="234"/>
        <v>30</v>
      </c>
      <c r="G412" s="105">
        <f t="shared" si="235"/>
        <v>30</v>
      </c>
      <c r="H412" s="105" t="str">
        <f t="shared" si="236"/>
        <v/>
      </c>
      <c r="I412" s="149">
        <v>56</v>
      </c>
      <c r="J412" s="157">
        <f t="shared" si="248"/>
        <v>381510</v>
      </c>
      <c r="K412" s="131">
        <f t="shared" si="249"/>
        <v>380380</v>
      </c>
      <c r="L412" s="131">
        <f>IF($E412="","",INDEX('3.サラリースケール'!$R$5:$BH$38,MATCH($E412,'3.サラリースケール'!$R$5:$R$38,0),MATCH($I412,'3.サラリースケール'!$R$5:$BH$5,0)))</f>
        <v>379250</v>
      </c>
      <c r="M412" s="131">
        <f t="shared" si="250"/>
        <v>378120</v>
      </c>
      <c r="N412" s="368">
        <f t="shared" si="251"/>
        <v>376990</v>
      </c>
      <c r="O412" s="157">
        <f t="shared" si="252"/>
        <v>0</v>
      </c>
      <c r="P412" s="368">
        <f t="shared" si="237"/>
        <v>1130</v>
      </c>
      <c r="Q412" s="158">
        <f>IF($L412="","",VLOOKUP($E412,'6.モデル年俸表の作成'!$C$7:$F$48,4,0))</f>
        <v>5400</v>
      </c>
      <c r="R412" s="159">
        <f>IF($E412="","",IF($G412="","",VLOOKUP($E412,'5.手当・賞与配分・洗い替え方式'!$C$7:$L$48,8,0)))</f>
        <v>0.2</v>
      </c>
      <c r="S412" s="160">
        <f t="shared" si="253"/>
        <v>76310</v>
      </c>
      <c r="T412" s="160">
        <f t="shared" si="254"/>
        <v>76080</v>
      </c>
      <c r="U412" s="160">
        <f t="shared" si="263"/>
        <v>75850</v>
      </c>
      <c r="V412" s="160">
        <f t="shared" si="256"/>
        <v>75630</v>
      </c>
      <c r="W412" s="160">
        <f t="shared" si="257"/>
        <v>75400</v>
      </c>
      <c r="X412" s="164">
        <f t="shared" si="238"/>
        <v>27</v>
      </c>
      <c r="Y412" s="162">
        <f t="shared" si="262"/>
        <v>463220</v>
      </c>
      <c r="Z412" s="161">
        <f t="shared" si="239"/>
        <v>461860</v>
      </c>
      <c r="AA412" s="161">
        <f t="shared" si="240"/>
        <v>460500</v>
      </c>
      <c r="AB412" s="161">
        <f t="shared" si="241"/>
        <v>459150</v>
      </c>
      <c r="AC412" s="163">
        <f t="shared" si="264"/>
        <v>457790</v>
      </c>
      <c r="AD412" s="158">
        <f t="shared" si="259"/>
        <v>5526000</v>
      </c>
      <c r="AE412" s="165">
        <f>IF(J412="","",IF('5.手当・賞与配分・洗い替え方式'!$O$4=1,ROUNDUP((J412+$Q412)*$AH$4,-1),ROUNDUP(J412*$AH$4,-1)))</f>
        <v>773820</v>
      </c>
      <c r="AF412" s="154">
        <f>IF(K412="","",IF('5.手当・賞与配分・洗い替え方式'!$O$4=1,ROUNDUP((K412+$Q412)*$AH$4,-1),ROUNDUP(K412*$AH$4,-1)))</f>
        <v>771560</v>
      </c>
      <c r="AG412" s="154">
        <f>IF(L412="","",IF('5.手当・賞与配分・洗い替え方式'!$O$4=1,ROUNDUP((L412+$Q412)*$AH$4,-1),ROUNDUP(L412*$AH$4,-1)))</f>
        <v>769300</v>
      </c>
      <c r="AH412" s="154">
        <f>IF(M412="","",IF('5.手当・賞与配分・洗い替え方式'!$O$4=1,ROUNDUP((M412+$Q412)*$AH$4,-1),ROUNDUP(M412*$AH$4,-1)))</f>
        <v>767040</v>
      </c>
      <c r="AI412" s="166">
        <f>IF(N412="","",IF('5.手当・賞与配分・洗い替え方式'!$O$4=1,ROUNDUP((N412+$Q412)*$AH$4,-1),ROUNDUP(N412*$AH$4,-1)))</f>
        <v>764780</v>
      </c>
      <c r="AJ412" s="165">
        <f>IF(J412="","",IF('5.手当・賞与配分・洗い替え方式'!$O$4=1,ROUNDUP((J412+$Q412)*$AM$4,-1),ROUNDUP(J412*$AM$4,-1)))</f>
        <v>967280</v>
      </c>
      <c r="AK412" s="154">
        <f>IF(K412="","",IF('5.手当・賞与配分・洗い替え方式'!$O$4=1,ROUNDUP((K412+$Q412)*$AM$4,-1),ROUNDUP(K412*$AM$4,-1)))</f>
        <v>964450</v>
      </c>
      <c r="AL412" s="154">
        <f>IF(L412="","",IF('5.手当・賞与配分・洗い替え方式'!$O$4=1,ROUNDUP((L412+$Q412)*$AM$4,-1),ROUNDUP(L412*$AM$4,-1)))</f>
        <v>961630</v>
      </c>
      <c r="AM412" s="154">
        <f>IF(M412="","",IF('5.手当・賞与配分・洗い替え方式'!$O$4=1,ROUNDUP((M412+$Q412)*$AM$4,-1),ROUNDUP(M412*$AM$4,-1)))</f>
        <v>958800</v>
      </c>
      <c r="AN412" s="166">
        <f>IF(N412="","",IF('5.手当・賞与配分・洗い替え方式'!$O$4=1,ROUNDUP((N412+$Q412)*$AM$4,-1),ROUNDUP(N412*$AM$4,-1)))</f>
        <v>955980</v>
      </c>
      <c r="AO412" s="369">
        <f t="shared" si="260"/>
        <v>7299740</v>
      </c>
      <c r="AP412" s="77">
        <f t="shared" si="261"/>
        <v>7278330</v>
      </c>
      <c r="AQ412" s="77">
        <f t="shared" si="244"/>
        <v>7256930</v>
      </c>
      <c r="AR412" s="77">
        <f t="shared" si="245"/>
        <v>7235640</v>
      </c>
      <c r="AS412" s="164">
        <f t="shared" si="246"/>
        <v>7214240</v>
      </c>
    </row>
    <row r="413" spans="5:45" ht="18" customHeight="1">
      <c r="E413" s="148" t="str">
        <f t="shared" si="247"/>
        <v>L-1</v>
      </c>
      <c r="F413" s="167">
        <f t="shared" si="234"/>
        <v>30</v>
      </c>
      <c r="G413" s="105">
        <f t="shared" si="235"/>
        <v>30</v>
      </c>
      <c r="H413" s="105" t="str">
        <f t="shared" si="236"/>
        <v/>
      </c>
      <c r="I413" s="149">
        <v>57</v>
      </c>
      <c r="J413" s="157">
        <f t="shared" si="248"/>
        <v>381510</v>
      </c>
      <c r="K413" s="131">
        <f t="shared" si="249"/>
        <v>380380</v>
      </c>
      <c r="L413" s="131">
        <f>IF($E413="","",INDEX('3.サラリースケール'!$R$5:$BH$38,MATCH($E413,'3.サラリースケール'!$R$5:$R$38,0),MATCH($I413,'3.サラリースケール'!$R$5:$BH$5,0)))</f>
        <v>379250</v>
      </c>
      <c r="M413" s="131">
        <f t="shared" si="250"/>
        <v>378120</v>
      </c>
      <c r="N413" s="368">
        <f t="shared" si="251"/>
        <v>376990</v>
      </c>
      <c r="O413" s="157">
        <f t="shared" si="252"/>
        <v>0</v>
      </c>
      <c r="P413" s="368">
        <f t="shared" si="237"/>
        <v>1130</v>
      </c>
      <c r="Q413" s="158">
        <f>IF($L413="","",VLOOKUP($E413,'6.モデル年俸表の作成'!$C$7:$F$48,4,0))</f>
        <v>5400</v>
      </c>
      <c r="R413" s="159">
        <f>IF($E413="","",IF($G413="","",VLOOKUP($E413,'5.手当・賞与配分・洗い替え方式'!$C$7:$L$48,8,0)))</f>
        <v>0.2</v>
      </c>
      <c r="S413" s="160">
        <f t="shared" si="253"/>
        <v>76310</v>
      </c>
      <c r="T413" s="160">
        <f t="shared" si="254"/>
        <v>76080</v>
      </c>
      <c r="U413" s="160">
        <f t="shared" si="263"/>
        <v>75850</v>
      </c>
      <c r="V413" s="160">
        <f t="shared" si="256"/>
        <v>75630</v>
      </c>
      <c r="W413" s="160">
        <f t="shared" si="257"/>
        <v>75400</v>
      </c>
      <c r="X413" s="164">
        <f t="shared" si="238"/>
        <v>27</v>
      </c>
      <c r="Y413" s="162">
        <f t="shared" si="262"/>
        <v>463220</v>
      </c>
      <c r="Z413" s="161">
        <f t="shared" si="239"/>
        <v>461860</v>
      </c>
      <c r="AA413" s="161">
        <f t="shared" si="240"/>
        <v>460500</v>
      </c>
      <c r="AB413" s="161">
        <f t="shared" si="241"/>
        <v>459150</v>
      </c>
      <c r="AC413" s="163">
        <f t="shared" si="264"/>
        <v>457790</v>
      </c>
      <c r="AD413" s="158">
        <f t="shared" si="259"/>
        <v>5526000</v>
      </c>
      <c r="AE413" s="165">
        <f>IF(J413="","",IF('5.手当・賞与配分・洗い替え方式'!$O$4=1,ROUNDUP((J413+$Q413)*$AH$4,-1),ROUNDUP(J413*$AH$4,-1)))</f>
        <v>773820</v>
      </c>
      <c r="AF413" s="154">
        <f>IF(K413="","",IF('5.手当・賞与配分・洗い替え方式'!$O$4=1,ROUNDUP((K413+$Q413)*$AH$4,-1),ROUNDUP(K413*$AH$4,-1)))</f>
        <v>771560</v>
      </c>
      <c r="AG413" s="154">
        <f>IF(L413="","",IF('5.手当・賞与配分・洗い替え方式'!$O$4=1,ROUNDUP((L413+$Q413)*$AH$4,-1),ROUNDUP(L413*$AH$4,-1)))</f>
        <v>769300</v>
      </c>
      <c r="AH413" s="154">
        <f>IF(M413="","",IF('5.手当・賞与配分・洗い替え方式'!$O$4=1,ROUNDUP((M413+$Q413)*$AH$4,-1),ROUNDUP(M413*$AH$4,-1)))</f>
        <v>767040</v>
      </c>
      <c r="AI413" s="166">
        <f>IF(N413="","",IF('5.手当・賞与配分・洗い替え方式'!$O$4=1,ROUNDUP((N413+$Q413)*$AH$4,-1),ROUNDUP(N413*$AH$4,-1)))</f>
        <v>764780</v>
      </c>
      <c r="AJ413" s="165">
        <f>IF(J413="","",IF('5.手当・賞与配分・洗い替え方式'!$O$4=1,ROUNDUP((J413+$Q413)*$AM$4,-1),ROUNDUP(J413*$AM$4,-1)))</f>
        <v>967280</v>
      </c>
      <c r="AK413" s="154">
        <f>IF(K413="","",IF('5.手当・賞与配分・洗い替え方式'!$O$4=1,ROUNDUP((K413+$Q413)*$AM$4,-1),ROUNDUP(K413*$AM$4,-1)))</f>
        <v>964450</v>
      </c>
      <c r="AL413" s="154">
        <f>IF(L413="","",IF('5.手当・賞与配分・洗い替え方式'!$O$4=1,ROUNDUP((L413+$Q413)*$AM$4,-1),ROUNDUP(L413*$AM$4,-1)))</f>
        <v>961630</v>
      </c>
      <c r="AM413" s="154">
        <f>IF(M413="","",IF('5.手当・賞与配分・洗い替え方式'!$O$4=1,ROUNDUP((M413+$Q413)*$AM$4,-1),ROUNDUP(M413*$AM$4,-1)))</f>
        <v>958800</v>
      </c>
      <c r="AN413" s="166">
        <f>IF(N413="","",IF('5.手当・賞与配分・洗い替え方式'!$O$4=1,ROUNDUP((N413+$Q413)*$AM$4,-1),ROUNDUP(N413*$AM$4,-1)))</f>
        <v>955980</v>
      </c>
      <c r="AO413" s="369">
        <f t="shared" si="260"/>
        <v>7299740</v>
      </c>
      <c r="AP413" s="77">
        <f t="shared" si="261"/>
        <v>7278330</v>
      </c>
      <c r="AQ413" s="77">
        <f t="shared" si="244"/>
        <v>7256930</v>
      </c>
      <c r="AR413" s="77">
        <f t="shared" si="245"/>
        <v>7235640</v>
      </c>
      <c r="AS413" s="164">
        <f t="shared" si="246"/>
        <v>7214240</v>
      </c>
    </row>
    <row r="414" spans="5:45" ht="18" customHeight="1">
      <c r="E414" s="148" t="str">
        <f t="shared" si="247"/>
        <v>L-1</v>
      </c>
      <c r="F414" s="167">
        <f t="shared" si="234"/>
        <v>30</v>
      </c>
      <c r="G414" s="105">
        <f t="shared" si="235"/>
        <v>30</v>
      </c>
      <c r="H414" s="105" t="str">
        <f t="shared" si="236"/>
        <v/>
      </c>
      <c r="I414" s="149">
        <v>58</v>
      </c>
      <c r="J414" s="157">
        <f t="shared" si="248"/>
        <v>381510</v>
      </c>
      <c r="K414" s="131">
        <f t="shared" si="249"/>
        <v>380380</v>
      </c>
      <c r="L414" s="131">
        <f>IF($E414="","",INDEX('3.サラリースケール'!$R$5:$BH$38,MATCH($E414,'3.サラリースケール'!$R$5:$R$38,0),MATCH($I414,'3.サラリースケール'!$R$5:$BH$5,0)))</f>
        <v>379250</v>
      </c>
      <c r="M414" s="131">
        <f t="shared" si="250"/>
        <v>378120</v>
      </c>
      <c r="N414" s="368">
        <f t="shared" si="251"/>
        <v>376990</v>
      </c>
      <c r="O414" s="157">
        <f t="shared" si="252"/>
        <v>0</v>
      </c>
      <c r="P414" s="368">
        <f t="shared" si="237"/>
        <v>1130</v>
      </c>
      <c r="Q414" s="158">
        <f>IF($L414="","",VLOOKUP($E414,'6.モデル年俸表の作成'!$C$7:$F$48,4,0))</f>
        <v>5400</v>
      </c>
      <c r="R414" s="159">
        <f>IF($E414="","",IF($G414="","",VLOOKUP($E414,'5.手当・賞与配分・洗い替え方式'!$C$7:$L$48,8,0)))</f>
        <v>0.2</v>
      </c>
      <c r="S414" s="160">
        <f t="shared" si="253"/>
        <v>76310</v>
      </c>
      <c r="T414" s="160">
        <f t="shared" si="254"/>
        <v>76080</v>
      </c>
      <c r="U414" s="160">
        <f t="shared" si="263"/>
        <v>75850</v>
      </c>
      <c r="V414" s="160">
        <f t="shared" si="256"/>
        <v>75630</v>
      </c>
      <c r="W414" s="160">
        <f t="shared" si="257"/>
        <v>75400</v>
      </c>
      <c r="X414" s="164">
        <f t="shared" si="238"/>
        <v>27</v>
      </c>
      <c r="Y414" s="162">
        <f t="shared" si="262"/>
        <v>463220</v>
      </c>
      <c r="Z414" s="161">
        <f t="shared" si="239"/>
        <v>461860</v>
      </c>
      <c r="AA414" s="161">
        <f t="shared" si="240"/>
        <v>460500</v>
      </c>
      <c r="AB414" s="161">
        <f t="shared" si="241"/>
        <v>459150</v>
      </c>
      <c r="AC414" s="163">
        <f t="shared" si="264"/>
        <v>457790</v>
      </c>
      <c r="AD414" s="158">
        <f t="shared" si="259"/>
        <v>5526000</v>
      </c>
      <c r="AE414" s="165">
        <f>IF(J414="","",IF('5.手当・賞与配分・洗い替え方式'!$O$4=1,ROUNDUP((J414+$Q414)*$AH$4,-1),ROUNDUP(J414*$AH$4,-1)))</f>
        <v>773820</v>
      </c>
      <c r="AF414" s="154">
        <f>IF(K414="","",IF('5.手当・賞与配分・洗い替え方式'!$O$4=1,ROUNDUP((K414+$Q414)*$AH$4,-1),ROUNDUP(K414*$AH$4,-1)))</f>
        <v>771560</v>
      </c>
      <c r="AG414" s="154">
        <f>IF(L414="","",IF('5.手当・賞与配分・洗い替え方式'!$O$4=1,ROUNDUP((L414+$Q414)*$AH$4,-1),ROUNDUP(L414*$AH$4,-1)))</f>
        <v>769300</v>
      </c>
      <c r="AH414" s="154">
        <f>IF(M414="","",IF('5.手当・賞与配分・洗い替え方式'!$O$4=1,ROUNDUP((M414+$Q414)*$AH$4,-1),ROUNDUP(M414*$AH$4,-1)))</f>
        <v>767040</v>
      </c>
      <c r="AI414" s="166">
        <f>IF(N414="","",IF('5.手当・賞与配分・洗い替え方式'!$O$4=1,ROUNDUP((N414+$Q414)*$AH$4,-1),ROUNDUP(N414*$AH$4,-1)))</f>
        <v>764780</v>
      </c>
      <c r="AJ414" s="165">
        <f>IF(J414="","",IF('5.手当・賞与配分・洗い替え方式'!$O$4=1,ROUNDUP((J414+$Q414)*$AM$4,-1),ROUNDUP(J414*$AM$4,-1)))</f>
        <v>967280</v>
      </c>
      <c r="AK414" s="154">
        <f>IF(K414="","",IF('5.手当・賞与配分・洗い替え方式'!$O$4=1,ROUNDUP((K414+$Q414)*$AM$4,-1),ROUNDUP(K414*$AM$4,-1)))</f>
        <v>964450</v>
      </c>
      <c r="AL414" s="154">
        <f>IF(L414="","",IF('5.手当・賞与配分・洗い替え方式'!$O$4=1,ROUNDUP((L414+$Q414)*$AM$4,-1),ROUNDUP(L414*$AM$4,-1)))</f>
        <v>961630</v>
      </c>
      <c r="AM414" s="154">
        <f>IF(M414="","",IF('5.手当・賞与配分・洗い替え方式'!$O$4=1,ROUNDUP((M414+$Q414)*$AM$4,-1),ROUNDUP(M414*$AM$4,-1)))</f>
        <v>958800</v>
      </c>
      <c r="AN414" s="166">
        <f>IF(N414="","",IF('5.手当・賞与配分・洗い替え方式'!$O$4=1,ROUNDUP((N414+$Q414)*$AM$4,-1),ROUNDUP(N414*$AM$4,-1)))</f>
        <v>955980</v>
      </c>
      <c r="AO414" s="369">
        <f t="shared" si="260"/>
        <v>7299740</v>
      </c>
      <c r="AP414" s="77">
        <f t="shared" si="261"/>
        <v>7278330</v>
      </c>
      <c r="AQ414" s="77">
        <f t="shared" si="244"/>
        <v>7256930</v>
      </c>
      <c r="AR414" s="77">
        <f t="shared" si="245"/>
        <v>7235640</v>
      </c>
      <c r="AS414" s="164">
        <f t="shared" si="246"/>
        <v>7214240</v>
      </c>
    </row>
    <row r="415" spans="5:45" ht="18" customHeight="1" thickBot="1">
      <c r="E415" s="148" t="str">
        <f t="shared" si="247"/>
        <v>L-1</v>
      </c>
      <c r="F415" s="167">
        <f t="shared" si="234"/>
        <v>30</v>
      </c>
      <c r="G415" s="105">
        <f t="shared" si="235"/>
        <v>30</v>
      </c>
      <c r="H415" s="105" t="str">
        <f t="shared" si="236"/>
        <v/>
      </c>
      <c r="I415" s="149">
        <v>59</v>
      </c>
      <c r="J415" s="169">
        <f t="shared" si="248"/>
        <v>381510</v>
      </c>
      <c r="K415" s="168">
        <f t="shared" si="249"/>
        <v>380380</v>
      </c>
      <c r="L415" s="168">
        <f>IF($E415="","",INDEX('3.サラリースケール'!$R$5:$BH$38,MATCH($E415,'3.サラリースケール'!$R$5:$R$38,0),MATCH($I415,'3.サラリースケール'!$R$5:$BH$5,0)))</f>
        <v>379250</v>
      </c>
      <c r="M415" s="168">
        <f t="shared" si="250"/>
        <v>378120</v>
      </c>
      <c r="N415" s="370">
        <f t="shared" si="251"/>
        <v>376990</v>
      </c>
      <c r="O415" s="169">
        <f t="shared" si="252"/>
        <v>0</v>
      </c>
      <c r="P415" s="370">
        <f t="shared" si="237"/>
        <v>1130</v>
      </c>
      <c r="Q415" s="170">
        <f>IF($L415="","",VLOOKUP($E415,'6.モデル年俸表の作成'!$C$7:$F$48,4,0))</f>
        <v>5400</v>
      </c>
      <c r="R415" s="171">
        <f>IF($E415="","",IF($G415="","",VLOOKUP($E415,'5.手当・賞与配分・洗い替え方式'!$C$7:$L$48,8,0)))</f>
        <v>0.2</v>
      </c>
      <c r="S415" s="172">
        <f t="shared" si="253"/>
        <v>76310</v>
      </c>
      <c r="T415" s="172">
        <f t="shared" si="254"/>
        <v>76080</v>
      </c>
      <c r="U415" s="172">
        <f t="shared" si="263"/>
        <v>75850</v>
      </c>
      <c r="V415" s="172">
        <f t="shared" si="256"/>
        <v>75630</v>
      </c>
      <c r="W415" s="172">
        <f t="shared" si="257"/>
        <v>75400</v>
      </c>
      <c r="X415" s="178">
        <f t="shared" si="238"/>
        <v>27</v>
      </c>
      <c r="Y415" s="371">
        <f t="shared" si="262"/>
        <v>463220</v>
      </c>
      <c r="Z415" s="173">
        <f t="shared" si="239"/>
        <v>461860</v>
      </c>
      <c r="AA415" s="173">
        <f t="shared" si="240"/>
        <v>460500</v>
      </c>
      <c r="AB415" s="173">
        <f t="shared" si="241"/>
        <v>459150</v>
      </c>
      <c r="AC415" s="372">
        <f t="shared" si="264"/>
        <v>457790</v>
      </c>
      <c r="AD415" s="170">
        <f t="shared" si="259"/>
        <v>5526000</v>
      </c>
      <c r="AE415" s="174">
        <f>IF(J415="","",IF('5.手当・賞与配分・洗い替え方式'!$O$4=1,ROUNDUP((J415+$Q415)*$AH$4,-1),ROUNDUP(J415*$AH$4,-1)))</f>
        <v>773820</v>
      </c>
      <c r="AF415" s="175">
        <f>IF(K415="","",IF('5.手当・賞与配分・洗い替え方式'!$O$4=1,ROUNDUP((K415+$Q415)*$AH$4,-1),ROUNDUP(K415*$AH$4,-1)))</f>
        <v>771560</v>
      </c>
      <c r="AG415" s="175">
        <f>IF(L415="","",IF('5.手当・賞与配分・洗い替え方式'!$O$4=1,ROUNDUP((L415+$Q415)*$AH$4,-1),ROUNDUP(L415*$AH$4,-1)))</f>
        <v>769300</v>
      </c>
      <c r="AH415" s="175">
        <f>IF(M415="","",IF('5.手当・賞与配分・洗い替え方式'!$O$4=1,ROUNDUP((M415+$Q415)*$AH$4,-1),ROUNDUP(M415*$AH$4,-1)))</f>
        <v>767040</v>
      </c>
      <c r="AI415" s="176">
        <f>IF(N415="","",IF('5.手当・賞与配分・洗い替え方式'!$O$4=1,ROUNDUP((N415+$Q415)*$AH$4,-1),ROUNDUP(N415*$AH$4,-1)))</f>
        <v>764780</v>
      </c>
      <c r="AJ415" s="174">
        <f>IF(J415="","",IF('5.手当・賞与配分・洗い替え方式'!$O$4=1,ROUNDUP((J415+$Q415)*$AM$4,-1),ROUNDUP(J415*$AM$4,-1)))</f>
        <v>967280</v>
      </c>
      <c r="AK415" s="175">
        <f>IF(K415="","",IF('5.手当・賞与配分・洗い替え方式'!$O$4=1,ROUNDUP((K415+$Q415)*$AM$4,-1),ROUNDUP(K415*$AM$4,-1)))</f>
        <v>964450</v>
      </c>
      <c r="AL415" s="175">
        <f>IF(L415="","",IF('5.手当・賞与配分・洗い替え方式'!$O$4=1,ROUNDUP((L415+$Q415)*$AM$4,-1),ROUNDUP(L415*$AM$4,-1)))</f>
        <v>961630</v>
      </c>
      <c r="AM415" s="175">
        <f>IF(M415="","",IF('5.手当・賞与配分・洗い替え方式'!$O$4=1,ROUNDUP((M415+$Q415)*$AM$4,-1),ROUNDUP(M415*$AM$4,-1)))</f>
        <v>958800</v>
      </c>
      <c r="AN415" s="176">
        <f>IF(N415="","",IF('5.手当・賞与配分・洗い替え方式'!$O$4=1,ROUNDUP((N415+$Q415)*$AM$4,-1),ROUNDUP(N415*$AM$4,-1)))</f>
        <v>955980</v>
      </c>
      <c r="AO415" s="373">
        <f t="shared" si="260"/>
        <v>7299740</v>
      </c>
      <c r="AP415" s="177">
        <f t="shared" si="261"/>
        <v>7278330</v>
      </c>
      <c r="AQ415" s="177">
        <f t="shared" si="244"/>
        <v>7256930</v>
      </c>
      <c r="AR415" s="177">
        <f t="shared" si="245"/>
        <v>7235640</v>
      </c>
      <c r="AS415" s="178">
        <f t="shared" si="246"/>
        <v>7214240</v>
      </c>
    </row>
    <row r="416" spans="5:45" ht="9" customHeight="1">
      <c r="R416" s="80"/>
      <c r="S416" s="80"/>
      <c r="T416" s="80"/>
    </row>
    <row r="417" spans="5:45" ht="20.100000000000001" customHeight="1" thickBot="1">
      <c r="E417" s="83"/>
      <c r="F417" s="83"/>
      <c r="G417" s="83"/>
      <c r="H417" s="83"/>
      <c r="Q417" s="83"/>
      <c r="X417" s="79" t="s">
        <v>91</v>
      </c>
      <c r="Y417" s="79"/>
      <c r="Z417" s="79"/>
      <c r="AJ417" s="179"/>
      <c r="AK417" s="179"/>
    </row>
    <row r="418" spans="5:45" ht="23.1" customHeight="1" thickBot="1">
      <c r="E418" s="138" t="s">
        <v>81</v>
      </c>
      <c r="F418" s="139" t="s">
        <v>28</v>
      </c>
      <c r="G418" s="508" t="s">
        <v>82</v>
      </c>
      <c r="H418" s="508" t="s">
        <v>28</v>
      </c>
      <c r="I418" s="510" t="s">
        <v>88</v>
      </c>
      <c r="J418" s="512" t="s">
        <v>245</v>
      </c>
      <c r="K418" s="513"/>
      <c r="L418" s="513"/>
      <c r="M418" s="513"/>
      <c r="N418" s="514"/>
      <c r="O418" s="515" t="s">
        <v>93</v>
      </c>
      <c r="P418" s="523" t="s">
        <v>246</v>
      </c>
      <c r="Q418" s="525" t="s">
        <v>90</v>
      </c>
      <c r="R418" s="374" t="s">
        <v>247</v>
      </c>
      <c r="S418" s="527" t="s">
        <v>248</v>
      </c>
      <c r="T418" s="528"/>
      <c r="U418" s="528"/>
      <c r="V418" s="528"/>
      <c r="W418" s="529"/>
      <c r="X418" s="356">
        <f>IF('5.手当・賞与配分・洗い替え方式'!$L$4="","",'5.手当・賞与配分・洗い替え方式'!$L$4)</f>
        <v>173</v>
      </c>
      <c r="Y418" s="512" t="s">
        <v>86</v>
      </c>
      <c r="Z418" s="513"/>
      <c r="AA418" s="513"/>
      <c r="AB418" s="513"/>
      <c r="AC418" s="514"/>
      <c r="AD418" s="515" t="s">
        <v>249</v>
      </c>
      <c r="AE418" s="530" t="s">
        <v>87</v>
      </c>
      <c r="AF418" s="517"/>
      <c r="AG418" s="517"/>
      <c r="AH418" s="357">
        <f>IF($E419="","",'5.手当・賞与配分・洗い替え方式'!$N$11)</f>
        <v>2</v>
      </c>
      <c r="AI418" s="358"/>
      <c r="AJ418" s="359" t="s">
        <v>250</v>
      </c>
      <c r="AK418" s="517" t="str">
        <f>IF($AL$2="","","「"&amp;$AL$2&amp;"」"&amp;"評価反映")</f>
        <v>「B」評価反映</v>
      </c>
      <c r="AL418" s="518"/>
      <c r="AM418" s="357">
        <f>IF($E419="","",'5.手当・賞与配分・洗い替え方式'!$O$11*'7.グレード別年俸表の作成'!$AM$2)</f>
        <v>2.5</v>
      </c>
      <c r="AN418" s="360"/>
      <c r="AO418" s="519" t="s">
        <v>251</v>
      </c>
      <c r="AP418" s="520"/>
      <c r="AQ418" s="521" t="str">
        <f>IF($AL$2="","","賞与"&amp;"「"&amp;$AL$2&amp;"」"&amp;"評価反映")</f>
        <v>賞与「B」評価反映</v>
      </c>
      <c r="AR418" s="521"/>
      <c r="AS418" s="522"/>
    </row>
    <row r="419" spans="5:45" ht="27.9" customHeight="1" thickBot="1">
      <c r="E419" s="142" t="str">
        <f>IF(C$14="","",$C$14)</f>
        <v>L-2</v>
      </c>
      <c r="F419" s="139">
        <v>0</v>
      </c>
      <c r="G419" s="509"/>
      <c r="H419" s="509"/>
      <c r="I419" s="511"/>
      <c r="J419" s="413" t="str">
        <f>IF($E419="","",$E419&amp;"-"&amp;$O$2)</f>
        <v>L-2-S</v>
      </c>
      <c r="K419" s="143" t="str">
        <f>IF($E419="","",$E419&amp;"-"&amp;$P$2)</f>
        <v>L-2-A</v>
      </c>
      <c r="L419" s="143" t="str">
        <f>IF($E419="","",$E419&amp;"-"&amp;$Q$2)</f>
        <v>L-2-B</v>
      </c>
      <c r="M419" s="143" t="str">
        <f>IF($E419="","",$E419&amp;"-"&amp;$R$2)</f>
        <v>L-2-C</v>
      </c>
      <c r="N419" s="414" t="str">
        <f>IF($E419="","",$E419&amp;"-"&amp;$S$2)</f>
        <v>L-2-D</v>
      </c>
      <c r="O419" s="516"/>
      <c r="P419" s="524"/>
      <c r="Q419" s="526"/>
      <c r="R419" s="362">
        <f>IF($E419="","",VLOOKUP($E419,'5.手当・賞与配分・洗い替え方式'!$C$7:$L$48,8,0))</f>
        <v>0.2</v>
      </c>
      <c r="S419" s="413" t="str">
        <f>$J419</f>
        <v>L-2-S</v>
      </c>
      <c r="T419" s="143" t="str">
        <f>$K419</f>
        <v>L-2-A</v>
      </c>
      <c r="U419" s="143" t="str">
        <f>$L419</f>
        <v>L-2-B</v>
      </c>
      <c r="V419" s="143" t="str">
        <f>$M419</f>
        <v>L-2-C</v>
      </c>
      <c r="W419" s="414" t="str">
        <f>$N419</f>
        <v>L-2-D</v>
      </c>
      <c r="X419" s="363" t="s">
        <v>85</v>
      </c>
      <c r="Y419" s="413" t="str">
        <f>$J419</f>
        <v>L-2-S</v>
      </c>
      <c r="Z419" s="143" t="str">
        <f>$K419</f>
        <v>L-2-A</v>
      </c>
      <c r="AA419" s="143" t="str">
        <f>$L419</f>
        <v>L-2-B</v>
      </c>
      <c r="AB419" s="143" t="str">
        <f>$M419</f>
        <v>L-2-C</v>
      </c>
      <c r="AC419" s="414" t="str">
        <f>$N419</f>
        <v>L-2-D</v>
      </c>
      <c r="AD419" s="516"/>
      <c r="AE419" s="144" t="str">
        <f>$J419</f>
        <v>L-2-S</v>
      </c>
      <c r="AF419" s="145" t="str">
        <f>$K419</f>
        <v>L-2-A</v>
      </c>
      <c r="AG419" s="145" t="str">
        <f>$L419</f>
        <v>L-2-B</v>
      </c>
      <c r="AH419" s="146" t="str">
        <f>$M419</f>
        <v>L-2-C</v>
      </c>
      <c r="AI419" s="364" t="str">
        <f>$N419</f>
        <v>L-2-D</v>
      </c>
      <c r="AJ419" s="365" t="str">
        <f>$J419</f>
        <v>L-2-S</v>
      </c>
      <c r="AK419" s="146" t="str">
        <f>$K419</f>
        <v>L-2-A</v>
      </c>
      <c r="AL419" s="146" t="str">
        <f>$L419</f>
        <v>L-2-B</v>
      </c>
      <c r="AM419" s="146" t="str">
        <f>$M419</f>
        <v>L-2-C</v>
      </c>
      <c r="AN419" s="147" t="str">
        <f>$N419</f>
        <v>L-2-D</v>
      </c>
      <c r="AO419" s="413" t="str">
        <f>$J419</f>
        <v>L-2-S</v>
      </c>
      <c r="AP419" s="143" t="str">
        <f>$K419</f>
        <v>L-2-A</v>
      </c>
      <c r="AQ419" s="143" t="str">
        <f>$L419</f>
        <v>L-2-B</v>
      </c>
      <c r="AR419" s="143" t="str">
        <f>$M419</f>
        <v>L-2-C</v>
      </c>
      <c r="AS419" s="414" t="str">
        <f>$N419</f>
        <v>L-2-D</v>
      </c>
    </row>
    <row r="420" spans="5:45" ht="18" customHeight="1">
      <c r="E420" s="148" t="str">
        <f>IF($E$419="","",$E$419)</f>
        <v>L-2</v>
      </c>
      <c r="F420" s="105">
        <f t="shared" ref="F420:F461" si="265">IF(L420="",0,IF(AND(L419&lt;L420,L420=L421),F419+1,IF(L420&lt;L421,F419+1,F419)))</f>
        <v>0</v>
      </c>
      <c r="G420" s="105" t="str">
        <f t="shared" ref="G420:G461" si="266">IF(AND(F420=0,L420=""),"",IF(AND(F420=0,L420&gt;0),1,IF(F420=0,"",F420)))</f>
        <v/>
      </c>
      <c r="H420" s="105" t="str">
        <f t="shared" ref="H420:H461" si="267">IF($G420="","",IF(F419&lt;F420,$E420&amp;"-"&amp;$G420,""))</f>
        <v/>
      </c>
      <c r="I420" s="149">
        <v>18</v>
      </c>
      <c r="J420" s="151" t="str">
        <f>IF($F420&lt;=1,"",IF($L420="","",$K420+$P420))</f>
        <v/>
      </c>
      <c r="K420" s="150" t="str">
        <f>IF($F420&lt;=1,"",IF($L420="","",$L420+$P420))</f>
        <v/>
      </c>
      <c r="L420" s="150" t="str">
        <f>IF($E420="","",INDEX('3.サラリースケール'!$R$5:$BH$38,MATCH($E420,'3.サラリースケール'!$R$5:$R$38,0),MATCH($I420,'3.サラリースケール'!$R$5:$BH$5,0)))</f>
        <v/>
      </c>
      <c r="M420" s="150" t="str">
        <f>IF($F420&lt;=1,"",IF($L420="","",$L420-$P420))</f>
        <v/>
      </c>
      <c r="N420" s="366" t="str">
        <f>IF($F420&lt;=1,"",IF($L420="","",$M420-$P420))</f>
        <v/>
      </c>
      <c r="O420" s="151" t="str">
        <f>IF($F420&lt;=1,"",IF($L419="",0,$L420-$L419))</f>
        <v/>
      </c>
      <c r="P420" s="368" t="str">
        <f t="shared" ref="P420:P461" si="268">IF($F420&lt;=1,"",IF($L420="","",IF($O420=0,$P419,ROUNDUP($O420/$L$2,-1))))</f>
        <v/>
      </c>
      <c r="Q420" s="152" t="str">
        <f>IF($L420="","",VLOOKUP($E420,'6.モデル年俸表の作成'!$C$7:$F$48,4,0))</f>
        <v/>
      </c>
      <c r="R420" s="159" t="str">
        <f>IF($E420="","",IF($G420="","",VLOOKUP($E420,'5.手当・賞与配分・洗い替え方式'!$C$7:$L$48,8,0)))</f>
        <v/>
      </c>
      <c r="S420" s="153" t="str">
        <f>IF(J420="","",ROUNDUP((J420*$R420),-1))</f>
        <v/>
      </c>
      <c r="T420" s="153" t="str">
        <f>IF(K420="","",ROUNDUP((K420*$R420),-1))</f>
        <v/>
      </c>
      <c r="U420" s="153" t="str">
        <f>IF(L420="","",ROUNDUP((L420*$R420),-1))</f>
        <v/>
      </c>
      <c r="V420" s="153" t="str">
        <f>IF(M420="","",ROUNDUP((M420*$R420),-1))</f>
        <v/>
      </c>
      <c r="W420" s="153" t="str">
        <f>IF(N420="","",ROUNDUP((N420*$R420),-1))</f>
        <v/>
      </c>
      <c r="X420" s="155" t="str">
        <f t="shared" ref="X420:X461" si="269">IF($L420="","",ROUNDDOWN($U420/($L420/$X$4*1.25),0))</f>
        <v/>
      </c>
      <c r="Y420" s="165" t="str">
        <f>IF(J420="","",J420+$Q420+S420)</f>
        <v/>
      </c>
      <c r="Z420" s="154" t="str">
        <f t="shared" ref="Z420:Z461" si="270">IF(K420="","",K420+$Q420+T420)</f>
        <v/>
      </c>
      <c r="AA420" s="154" t="str">
        <f t="shared" ref="AA420:AA461" si="271">IF(L420="","",L420+$Q420+U420)</f>
        <v/>
      </c>
      <c r="AB420" s="154" t="str">
        <f t="shared" ref="AB420:AB461" si="272">IF(M420="","",M420+$Q420+V420)</f>
        <v/>
      </c>
      <c r="AC420" s="166" t="str">
        <f t="shared" ref="AC420:AC426" si="273">IF(N420="","",N420+$Q420+W420)</f>
        <v/>
      </c>
      <c r="AD420" s="152" t="str">
        <f>IF($L420="","",$AA420*12)</f>
        <v/>
      </c>
      <c r="AE420" s="165" t="str">
        <f>IF(J420="","",IF('5.手当・賞与配分・洗い替え方式'!$O$4=1,ROUNDUP((J420+$Q420)*$AH$4,-1),ROUNDUP(J420*$AH$4,-1)))</f>
        <v/>
      </c>
      <c r="AF420" s="154" t="str">
        <f>IF(K420="","",IF('5.手当・賞与配分・洗い替え方式'!$O$4=1,ROUNDUP((K420+$Q420)*$AH$4,-1),ROUNDUP(K420*$AH$4,-1)))</f>
        <v/>
      </c>
      <c r="AG420" s="154" t="str">
        <f>IF(L420="","",IF('5.手当・賞与配分・洗い替え方式'!$O$4=1,ROUNDUP((L420+$Q420)*$AH$4,-1),ROUNDUP(L420*$AH$4,-1)))</f>
        <v/>
      </c>
      <c r="AH420" s="154" t="str">
        <f>IF(M420="","",IF('5.手当・賞与配分・洗い替え方式'!$O$4=1,ROUNDUP((M420+$Q420)*$AH$4,-1),ROUNDUP(M420*$AH$4,-1)))</f>
        <v/>
      </c>
      <c r="AI420" s="166" t="str">
        <f>IF(N420="","",IF('5.手当・賞与配分・洗い替え方式'!$O$4=1,ROUNDUP((N420+$Q420)*$AH$4,-1),ROUNDUP(N420*$AH$4,-1)))</f>
        <v/>
      </c>
      <c r="AJ420" s="165" t="str">
        <f>IF(J420="","",IF('5.手当・賞与配分・洗い替え方式'!$O$4=1,ROUNDUP((J420+$Q420)*$AM$4,-1),ROUNDUP(J420*$AM$4,-1)))</f>
        <v/>
      </c>
      <c r="AK420" s="154" t="str">
        <f>IF(K420="","",IF('5.手当・賞与配分・洗い替え方式'!$O$4=1,ROUNDUP((K420+$Q420)*$AM$4,-1),ROUNDUP(K420*$AM$4,-1)))</f>
        <v/>
      </c>
      <c r="AL420" s="154" t="str">
        <f>IF(L420="","",IF('5.手当・賞与配分・洗い替え方式'!$O$4=1,ROUNDUP((L420+$Q420)*$AM$4,-1),ROUNDUP(L420*$AM$4,-1)))</f>
        <v/>
      </c>
      <c r="AM420" s="154" t="str">
        <f>IF(M420="","",IF('5.手当・賞与配分・洗い替え方式'!$O$4=1,ROUNDUP((M420+$Q420)*$AM$4,-1),ROUNDUP(M420*$AM$4,-1)))</f>
        <v/>
      </c>
      <c r="AN420" s="166" t="str">
        <f>IF(N420="","",IF('5.手当・賞与配分・洗い替え方式'!$O$4=1,ROUNDUP((N420+$Q420)*$AM$4,-1),ROUNDUP(N420*$AM$4,-1)))</f>
        <v/>
      </c>
      <c r="AO420" s="367" t="str">
        <f>IF(J420="","",Y420*12+AE420+AJ420)</f>
        <v/>
      </c>
      <c r="AP420" s="133" t="str">
        <f t="shared" ref="AP420" si="274">IF(K420="","",Z420*12+AF420+AK420)</f>
        <v/>
      </c>
      <c r="AQ420" s="133" t="str">
        <f t="shared" ref="AQ420:AQ461" si="275">IF(L420="","",AA420*12+AG420+AL420)</f>
        <v/>
      </c>
      <c r="AR420" s="133" t="str">
        <f t="shared" ref="AR420:AR461" si="276">IF(M420="","",AB420*12+AH420+AM420)</f>
        <v/>
      </c>
      <c r="AS420" s="155" t="str">
        <f t="shared" ref="AS420:AS461" si="277">IF(N420="","",AC420*12+AI420+AN420)</f>
        <v/>
      </c>
    </row>
    <row r="421" spans="5:45" ht="18" customHeight="1">
      <c r="E421" s="148" t="str">
        <f t="shared" ref="E421:E461" si="278">IF($E$419="","",$E$419)</f>
        <v>L-2</v>
      </c>
      <c r="F421" s="105">
        <f t="shared" si="265"/>
        <v>0</v>
      </c>
      <c r="G421" s="105" t="str">
        <f t="shared" si="266"/>
        <v/>
      </c>
      <c r="H421" s="105" t="str">
        <f t="shared" si="267"/>
        <v/>
      </c>
      <c r="I421" s="149">
        <v>19</v>
      </c>
      <c r="J421" s="157" t="str">
        <f t="shared" ref="J421:J461" si="279">IF($F421&lt;=1,"",IF($L421="","",$K421+$P421))</f>
        <v/>
      </c>
      <c r="K421" s="131" t="str">
        <f t="shared" ref="K421:K461" si="280">IF($F421&lt;=1,"",IF($L421="","",$L421+$P421))</f>
        <v/>
      </c>
      <c r="L421" s="150" t="str">
        <f>IF($E421="","",INDEX('3.サラリースケール'!$R$5:$BH$38,MATCH($E421,'3.サラリースケール'!$R$5:$R$38,0),MATCH($I421,'3.サラリースケール'!$R$5:$BH$5,0)))</f>
        <v/>
      </c>
      <c r="M421" s="131" t="str">
        <f t="shared" ref="M421:M461" si="281">IF($F421&lt;=1,"",IF($L421="","",$L421-$P421))</f>
        <v/>
      </c>
      <c r="N421" s="368" t="str">
        <f t="shared" ref="N421:N461" si="282">IF($F421&lt;=1,"",IF($L421="","",$M421-$P421))</f>
        <v/>
      </c>
      <c r="O421" s="157" t="str">
        <f t="shared" ref="O421:O461" si="283">IF($F421&lt;=1,"",IF($L420="",0,$L421-$L420))</f>
        <v/>
      </c>
      <c r="P421" s="368" t="str">
        <f t="shared" si="268"/>
        <v/>
      </c>
      <c r="Q421" s="158" t="str">
        <f>IF($L421="","",VLOOKUP($E421,'6.モデル年俸表の作成'!$C$7:$F$48,4,0))</f>
        <v/>
      </c>
      <c r="R421" s="159" t="str">
        <f>IF($E421="","",IF($G421="","",VLOOKUP($E421,'5.手当・賞与配分・洗い替え方式'!$C$7:$L$48,8,0)))</f>
        <v/>
      </c>
      <c r="S421" s="160" t="str">
        <f t="shared" ref="S421:S461" si="284">IF(J421="","",ROUNDUP((J421*$R421),-1))</f>
        <v/>
      </c>
      <c r="T421" s="160" t="str">
        <f t="shared" ref="T421:T461" si="285">IF(K421="","",ROUNDUP((K421*$R421),-1))</f>
        <v/>
      </c>
      <c r="U421" s="160" t="str">
        <f t="shared" ref="U421:U425" si="286">IF(L421="","",ROUNDUP((L421*$R421),-1))</f>
        <v/>
      </c>
      <c r="V421" s="160" t="str">
        <f t="shared" ref="V421:V461" si="287">IF(M421="","",ROUNDUP((M421*$R421),-1))</f>
        <v/>
      </c>
      <c r="W421" s="160" t="str">
        <f t="shared" ref="W421:W461" si="288">IF(N421="","",ROUNDUP((N421*$R421),-1))</f>
        <v/>
      </c>
      <c r="X421" s="164" t="str">
        <f t="shared" si="269"/>
        <v/>
      </c>
      <c r="Y421" s="162" t="str">
        <f t="shared" ref="Y421:Y423" si="289">IF(J421="","",J421+$Q421+S421)</f>
        <v/>
      </c>
      <c r="Z421" s="161" t="str">
        <f t="shared" si="270"/>
        <v/>
      </c>
      <c r="AA421" s="161" t="str">
        <f t="shared" si="271"/>
        <v/>
      </c>
      <c r="AB421" s="161" t="str">
        <f t="shared" si="272"/>
        <v/>
      </c>
      <c r="AC421" s="163" t="str">
        <f t="shared" si="273"/>
        <v/>
      </c>
      <c r="AD421" s="158" t="str">
        <f t="shared" ref="AD421:AD461" si="290">IF(L421="","",AA421*12)</f>
        <v/>
      </c>
      <c r="AE421" s="165" t="str">
        <f>IF(J421="","",IF('5.手当・賞与配分・洗い替え方式'!$O$4=1,ROUNDUP((J421+$Q421)*$AH$4,-1),ROUNDUP(J421*$AH$4,-1)))</f>
        <v/>
      </c>
      <c r="AF421" s="154" t="str">
        <f>IF(K421="","",IF('5.手当・賞与配分・洗い替え方式'!$O$4=1,ROUNDUP((K421+$Q421)*$AH$4,-1),ROUNDUP(K421*$AH$4,-1)))</f>
        <v/>
      </c>
      <c r="AG421" s="154" t="str">
        <f>IF(L421="","",IF('5.手当・賞与配分・洗い替え方式'!$O$4=1,ROUNDUP((L421+$Q421)*$AH$4,-1),ROUNDUP(L421*$AH$4,-1)))</f>
        <v/>
      </c>
      <c r="AH421" s="154" t="str">
        <f>IF(M421="","",IF('5.手当・賞与配分・洗い替え方式'!$O$4=1,ROUNDUP((M421+$Q421)*$AH$4,-1),ROUNDUP(M421*$AH$4,-1)))</f>
        <v/>
      </c>
      <c r="AI421" s="166" t="str">
        <f>IF(N421="","",IF('5.手当・賞与配分・洗い替え方式'!$O$4=1,ROUNDUP((N421+$Q421)*$AH$4,-1),ROUNDUP(N421*$AH$4,-1)))</f>
        <v/>
      </c>
      <c r="AJ421" s="165" t="str">
        <f>IF(J421="","",IF('5.手当・賞与配分・洗い替え方式'!$O$4=1,ROUNDUP((J421+$Q421)*$AM$4,-1),ROUNDUP(J421*$AM$4,-1)))</f>
        <v/>
      </c>
      <c r="AK421" s="154" t="str">
        <f>IF(K421="","",IF('5.手当・賞与配分・洗い替え方式'!$O$4=1,ROUNDUP((K421+$Q421)*$AM$4,-1),ROUNDUP(K421*$AM$4,-1)))</f>
        <v/>
      </c>
      <c r="AL421" s="154" t="str">
        <f>IF(L421="","",IF('5.手当・賞与配分・洗い替え方式'!$O$4=1,ROUNDUP((L421+$Q421)*$AM$4,-1),ROUNDUP(L421*$AM$4,-1)))</f>
        <v/>
      </c>
      <c r="AM421" s="154" t="str">
        <f>IF(M421="","",IF('5.手当・賞与配分・洗い替え方式'!$O$4=1,ROUNDUP((M421+$Q421)*$AM$4,-1),ROUNDUP(M421*$AM$4,-1)))</f>
        <v/>
      </c>
      <c r="AN421" s="166" t="str">
        <f>IF(N421="","",IF('5.手当・賞与配分・洗い替え方式'!$O$4=1,ROUNDUP((N421+$Q421)*$AM$4,-1),ROUNDUP(N421*$AM$4,-1)))</f>
        <v/>
      </c>
      <c r="AO421" s="369" t="str">
        <f>IF(J421="","",Y421*12+AE421+AJ421)</f>
        <v/>
      </c>
      <c r="AP421" s="77" t="str">
        <f>IF(K421="","",Z421*12+AF421+AK421)</f>
        <v/>
      </c>
      <c r="AQ421" s="77" t="str">
        <f t="shared" si="275"/>
        <v/>
      </c>
      <c r="AR421" s="77" t="str">
        <f t="shared" si="276"/>
        <v/>
      </c>
      <c r="AS421" s="164" t="str">
        <f t="shared" si="277"/>
        <v/>
      </c>
    </row>
    <row r="422" spans="5:45" ht="18" customHeight="1">
      <c r="E422" s="148" t="str">
        <f t="shared" si="278"/>
        <v>L-2</v>
      </c>
      <c r="F422" s="105">
        <f t="shared" si="265"/>
        <v>0</v>
      </c>
      <c r="G422" s="105" t="str">
        <f t="shared" si="266"/>
        <v/>
      </c>
      <c r="H422" s="105" t="str">
        <f t="shared" si="267"/>
        <v/>
      </c>
      <c r="I422" s="149">
        <v>20</v>
      </c>
      <c r="J422" s="157" t="str">
        <f t="shared" si="279"/>
        <v/>
      </c>
      <c r="K422" s="131" t="str">
        <f t="shared" si="280"/>
        <v/>
      </c>
      <c r="L422" s="131" t="str">
        <f>IF($E422="","",INDEX('3.サラリースケール'!$R$5:$BH$38,MATCH($E422,'3.サラリースケール'!$R$5:$R$38,0),MATCH($I422,'3.サラリースケール'!$R$5:$BH$5,0)))</f>
        <v/>
      </c>
      <c r="M422" s="131" t="str">
        <f t="shared" si="281"/>
        <v/>
      </c>
      <c r="N422" s="368" t="str">
        <f t="shared" si="282"/>
        <v/>
      </c>
      <c r="O422" s="157" t="str">
        <f t="shared" si="283"/>
        <v/>
      </c>
      <c r="P422" s="368" t="str">
        <f t="shared" si="268"/>
        <v/>
      </c>
      <c r="Q422" s="158" t="str">
        <f>IF($L422="","",VLOOKUP($E422,'6.モデル年俸表の作成'!$C$7:$F$48,4,0))</f>
        <v/>
      </c>
      <c r="R422" s="159" t="str">
        <f>IF($E422="","",IF($G422="","",VLOOKUP($E422,'5.手当・賞与配分・洗い替え方式'!$C$7:$L$48,8,0)))</f>
        <v/>
      </c>
      <c r="S422" s="160" t="str">
        <f t="shared" si="284"/>
        <v/>
      </c>
      <c r="T422" s="160" t="str">
        <f t="shared" si="285"/>
        <v/>
      </c>
      <c r="U422" s="160" t="str">
        <f t="shared" si="286"/>
        <v/>
      </c>
      <c r="V422" s="160" t="str">
        <f t="shared" si="287"/>
        <v/>
      </c>
      <c r="W422" s="160" t="str">
        <f t="shared" si="288"/>
        <v/>
      </c>
      <c r="X422" s="164" t="str">
        <f t="shared" si="269"/>
        <v/>
      </c>
      <c r="Y422" s="162" t="str">
        <f t="shared" si="289"/>
        <v/>
      </c>
      <c r="Z422" s="161" t="str">
        <f t="shared" si="270"/>
        <v/>
      </c>
      <c r="AA422" s="161" t="str">
        <f t="shared" si="271"/>
        <v/>
      </c>
      <c r="AB422" s="161" t="str">
        <f t="shared" si="272"/>
        <v/>
      </c>
      <c r="AC422" s="163" t="str">
        <f t="shared" si="273"/>
        <v/>
      </c>
      <c r="AD422" s="158" t="str">
        <f t="shared" si="290"/>
        <v/>
      </c>
      <c r="AE422" s="165" t="str">
        <f>IF(J422="","",IF('5.手当・賞与配分・洗い替え方式'!$O$4=1,ROUNDUP((J422+$Q422)*$AH$4,-1),ROUNDUP(J422*$AH$4,-1)))</f>
        <v/>
      </c>
      <c r="AF422" s="154" t="str">
        <f>IF(K422="","",IF('5.手当・賞与配分・洗い替え方式'!$O$4=1,ROUNDUP((K422+$Q422)*$AH$4,-1),ROUNDUP(K422*$AH$4,-1)))</f>
        <v/>
      </c>
      <c r="AG422" s="154" t="str">
        <f>IF(L422="","",IF('5.手当・賞与配分・洗い替え方式'!$O$4=1,ROUNDUP((L422+$Q422)*$AH$4,-1),ROUNDUP(L422*$AH$4,-1)))</f>
        <v/>
      </c>
      <c r="AH422" s="154" t="str">
        <f>IF(M422="","",IF('5.手当・賞与配分・洗い替え方式'!$O$4=1,ROUNDUP((M422+$Q422)*$AH$4,-1),ROUNDUP(M422*$AH$4,-1)))</f>
        <v/>
      </c>
      <c r="AI422" s="166" t="str">
        <f>IF(N422="","",IF('5.手当・賞与配分・洗い替え方式'!$O$4=1,ROUNDUP((N422+$Q422)*$AH$4,-1),ROUNDUP(N422*$AH$4,-1)))</f>
        <v/>
      </c>
      <c r="AJ422" s="165" t="str">
        <f>IF(J422="","",IF('5.手当・賞与配分・洗い替え方式'!$O$4=1,ROUNDUP((J422+$Q422)*$AM$4,-1),ROUNDUP(J422*$AM$4,-1)))</f>
        <v/>
      </c>
      <c r="AK422" s="154" t="str">
        <f>IF(K422="","",IF('5.手当・賞与配分・洗い替え方式'!$O$4=1,ROUNDUP((K422+$Q422)*$AM$4,-1),ROUNDUP(K422*$AM$4,-1)))</f>
        <v/>
      </c>
      <c r="AL422" s="154" t="str">
        <f>IF(L422="","",IF('5.手当・賞与配分・洗い替え方式'!$O$4=1,ROUNDUP((L422+$Q422)*$AM$4,-1),ROUNDUP(L422*$AM$4,-1)))</f>
        <v/>
      </c>
      <c r="AM422" s="154" t="str">
        <f>IF(M422="","",IF('5.手当・賞与配分・洗い替え方式'!$O$4=1,ROUNDUP((M422+$Q422)*$AM$4,-1),ROUNDUP(M422*$AM$4,-1)))</f>
        <v/>
      </c>
      <c r="AN422" s="166" t="str">
        <f>IF(N422="","",IF('5.手当・賞与配分・洗い替え方式'!$O$4=1,ROUNDUP((N422+$Q422)*$AM$4,-1),ROUNDUP(N422*$AM$4,-1)))</f>
        <v/>
      </c>
      <c r="AO422" s="369" t="str">
        <f t="shared" ref="AO422:AO461" si="291">IF(J422="","",Y422*12+AE422+AJ422)</f>
        <v/>
      </c>
      <c r="AP422" s="77" t="str">
        <f t="shared" ref="AP422:AP461" si="292">IF(K422="","",Z422*12+AF422+AK422)</f>
        <v/>
      </c>
      <c r="AQ422" s="77" t="str">
        <f t="shared" si="275"/>
        <v/>
      </c>
      <c r="AR422" s="77" t="str">
        <f t="shared" si="276"/>
        <v/>
      </c>
      <c r="AS422" s="164" t="str">
        <f t="shared" si="277"/>
        <v/>
      </c>
    </row>
    <row r="423" spans="5:45" ht="18" customHeight="1">
      <c r="E423" s="148" t="str">
        <f t="shared" si="278"/>
        <v>L-2</v>
      </c>
      <c r="F423" s="105">
        <f t="shared" si="265"/>
        <v>0</v>
      </c>
      <c r="G423" s="105" t="str">
        <f t="shared" si="266"/>
        <v/>
      </c>
      <c r="H423" s="105" t="str">
        <f t="shared" si="267"/>
        <v/>
      </c>
      <c r="I423" s="149">
        <v>21</v>
      </c>
      <c r="J423" s="157" t="str">
        <f t="shared" si="279"/>
        <v/>
      </c>
      <c r="K423" s="131" t="str">
        <f t="shared" si="280"/>
        <v/>
      </c>
      <c r="L423" s="131" t="str">
        <f>IF($E423="","",INDEX('3.サラリースケール'!$R$5:$BH$38,MATCH($E423,'3.サラリースケール'!$R$5:$R$38,0),MATCH($I423,'3.サラリースケール'!$R$5:$BH$5,0)))</f>
        <v/>
      </c>
      <c r="M423" s="131" t="str">
        <f t="shared" si="281"/>
        <v/>
      </c>
      <c r="N423" s="368" t="str">
        <f t="shared" si="282"/>
        <v/>
      </c>
      <c r="O423" s="157" t="str">
        <f t="shared" si="283"/>
        <v/>
      </c>
      <c r="P423" s="368" t="str">
        <f t="shared" si="268"/>
        <v/>
      </c>
      <c r="Q423" s="158" t="str">
        <f>IF($L423="","",VLOOKUP($E423,'6.モデル年俸表の作成'!$C$7:$F$48,4,0))</f>
        <v/>
      </c>
      <c r="R423" s="159" t="str">
        <f>IF($E423="","",IF($G423="","",VLOOKUP($E423,'5.手当・賞与配分・洗い替え方式'!$C$7:$L$48,8,0)))</f>
        <v/>
      </c>
      <c r="S423" s="160" t="str">
        <f t="shared" si="284"/>
        <v/>
      </c>
      <c r="T423" s="160" t="str">
        <f t="shared" si="285"/>
        <v/>
      </c>
      <c r="U423" s="160" t="str">
        <f t="shared" si="286"/>
        <v/>
      </c>
      <c r="V423" s="160" t="str">
        <f t="shared" si="287"/>
        <v/>
      </c>
      <c r="W423" s="160" t="str">
        <f t="shared" si="288"/>
        <v/>
      </c>
      <c r="X423" s="164" t="str">
        <f t="shared" si="269"/>
        <v/>
      </c>
      <c r="Y423" s="162" t="str">
        <f t="shared" si="289"/>
        <v/>
      </c>
      <c r="Z423" s="161" t="str">
        <f t="shared" si="270"/>
        <v/>
      </c>
      <c r="AA423" s="161" t="str">
        <f t="shared" si="271"/>
        <v/>
      </c>
      <c r="AB423" s="161" t="str">
        <f t="shared" si="272"/>
        <v/>
      </c>
      <c r="AC423" s="163" t="str">
        <f t="shared" si="273"/>
        <v/>
      </c>
      <c r="AD423" s="158" t="str">
        <f t="shared" si="290"/>
        <v/>
      </c>
      <c r="AE423" s="165" t="str">
        <f>IF(J423="","",IF('5.手当・賞与配分・洗い替え方式'!$O$4=1,ROUNDUP((J423+$Q423)*$AH$4,-1),ROUNDUP(J423*$AH$4,-1)))</f>
        <v/>
      </c>
      <c r="AF423" s="154" t="str">
        <f>IF(K423="","",IF('5.手当・賞与配分・洗い替え方式'!$O$4=1,ROUNDUP((K423+$Q423)*$AH$4,-1),ROUNDUP(K423*$AH$4,-1)))</f>
        <v/>
      </c>
      <c r="AG423" s="154" t="str">
        <f>IF(L423="","",IF('5.手当・賞与配分・洗い替え方式'!$O$4=1,ROUNDUP((L423+$Q423)*$AH$4,-1),ROUNDUP(L423*$AH$4,-1)))</f>
        <v/>
      </c>
      <c r="AH423" s="154" t="str">
        <f>IF(M423="","",IF('5.手当・賞与配分・洗い替え方式'!$O$4=1,ROUNDUP((M423+$Q423)*$AH$4,-1),ROUNDUP(M423*$AH$4,-1)))</f>
        <v/>
      </c>
      <c r="AI423" s="166" t="str">
        <f>IF(N423="","",IF('5.手当・賞与配分・洗い替え方式'!$O$4=1,ROUNDUP((N423+$Q423)*$AH$4,-1),ROUNDUP(N423*$AH$4,-1)))</f>
        <v/>
      </c>
      <c r="AJ423" s="165" t="str">
        <f>IF(J423="","",IF('5.手当・賞与配分・洗い替え方式'!$O$4=1,ROUNDUP((J423+$Q423)*$AM$4,-1),ROUNDUP(J423*$AM$4,-1)))</f>
        <v/>
      </c>
      <c r="AK423" s="154" t="str">
        <f>IF(K423="","",IF('5.手当・賞与配分・洗い替え方式'!$O$4=1,ROUNDUP((K423+$Q423)*$AM$4,-1),ROUNDUP(K423*$AM$4,-1)))</f>
        <v/>
      </c>
      <c r="AL423" s="154" t="str">
        <f>IF(L423="","",IF('5.手当・賞与配分・洗い替え方式'!$O$4=1,ROUNDUP((L423+$Q423)*$AM$4,-1),ROUNDUP(L423*$AM$4,-1)))</f>
        <v/>
      </c>
      <c r="AM423" s="154" t="str">
        <f>IF(M423="","",IF('5.手当・賞与配分・洗い替え方式'!$O$4=1,ROUNDUP((M423+$Q423)*$AM$4,-1),ROUNDUP(M423*$AM$4,-1)))</f>
        <v/>
      </c>
      <c r="AN423" s="166" t="str">
        <f>IF(N423="","",IF('5.手当・賞与配分・洗い替え方式'!$O$4=1,ROUNDUP((N423+$Q423)*$AM$4,-1),ROUNDUP(N423*$AM$4,-1)))</f>
        <v/>
      </c>
      <c r="AO423" s="369" t="str">
        <f t="shared" si="291"/>
        <v/>
      </c>
      <c r="AP423" s="77" t="str">
        <f t="shared" si="292"/>
        <v/>
      </c>
      <c r="AQ423" s="77" t="str">
        <f t="shared" si="275"/>
        <v/>
      </c>
      <c r="AR423" s="77" t="str">
        <f t="shared" si="276"/>
        <v/>
      </c>
      <c r="AS423" s="164" t="str">
        <f t="shared" si="277"/>
        <v/>
      </c>
    </row>
    <row r="424" spans="5:45" ht="18" customHeight="1">
      <c r="E424" s="148" t="str">
        <f t="shared" si="278"/>
        <v>L-2</v>
      </c>
      <c r="F424" s="105">
        <f t="shared" si="265"/>
        <v>0</v>
      </c>
      <c r="G424" s="105" t="str">
        <f t="shared" si="266"/>
        <v/>
      </c>
      <c r="H424" s="105" t="str">
        <f t="shared" si="267"/>
        <v/>
      </c>
      <c r="I424" s="149">
        <v>22</v>
      </c>
      <c r="J424" s="157" t="str">
        <f t="shared" si="279"/>
        <v/>
      </c>
      <c r="K424" s="131" t="str">
        <f t="shared" si="280"/>
        <v/>
      </c>
      <c r="L424" s="131" t="str">
        <f>IF($E424="","",INDEX('3.サラリースケール'!$R$5:$BH$38,MATCH($E424,'3.サラリースケール'!$R$5:$R$38,0),MATCH($I424,'3.サラリースケール'!$R$5:$BH$5,0)))</f>
        <v/>
      </c>
      <c r="M424" s="131" t="str">
        <f t="shared" si="281"/>
        <v/>
      </c>
      <c r="N424" s="368" t="str">
        <f t="shared" si="282"/>
        <v/>
      </c>
      <c r="O424" s="157" t="str">
        <f t="shared" si="283"/>
        <v/>
      </c>
      <c r="P424" s="368" t="str">
        <f t="shared" si="268"/>
        <v/>
      </c>
      <c r="Q424" s="158" t="str">
        <f>IF($L424="","",VLOOKUP($E424,'6.モデル年俸表の作成'!$C$7:$F$48,4,0))</f>
        <v/>
      </c>
      <c r="R424" s="159" t="str">
        <f>IF($E424="","",IF($G424="","",VLOOKUP($E424,'5.手当・賞与配分・洗い替え方式'!$C$7:$L$48,8,0)))</f>
        <v/>
      </c>
      <c r="S424" s="160" t="str">
        <f t="shared" si="284"/>
        <v/>
      </c>
      <c r="T424" s="160" t="str">
        <f t="shared" si="285"/>
        <v/>
      </c>
      <c r="U424" s="160" t="str">
        <f t="shared" si="286"/>
        <v/>
      </c>
      <c r="V424" s="160" t="str">
        <f t="shared" si="287"/>
        <v/>
      </c>
      <c r="W424" s="160" t="str">
        <f t="shared" si="288"/>
        <v/>
      </c>
      <c r="X424" s="164" t="str">
        <f t="shared" si="269"/>
        <v/>
      </c>
      <c r="Y424" s="162" t="str">
        <f>IF(J424="","",J424+$Q424+S424)</f>
        <v/>
      </c>
      <c r="Z424" s="161" t="str">
        <f t="shared" si="270"/>
        <v/>
      </c>
      <c r="AA424" s="161" t="str">
        <f t="shared" si="271"/>
        <v/>
      </c>
      <c r="AB424" s="161" t="str">
        <f t="shared" si="272"/>
        <v/>
      </c>
      <c r="AC424" s="163" t="str">
        <f t="shared" si="273"/>
        <v/>
      </c>
      <c r="AD424" s="158" t="str">
        <f t="shared" si="290"/>
        <v/>
      </c>
      <c r="AE424" s="165" t="str">
        <f>IF(J424="","",IF('5.手当・賞与配分・洗い替え方式'!$O$4=1,ROUNDUP((J424+$Q424)*$AH$4,-1),ROUNDUP(J424*$AH$4,-1)))</f>
        <v/>
      </c>
      <c r="AF424" s="154" t="str">
        <f>IF(K424="","",IF('5.手当・賞与配分・洗い替え方式'!$O$4=1,ROUNDUP((K424+$Q424)*$AH$4,-1),ROUNDUP(K424*$AH$4,-1)))</f>
        <v/>
      </c>
      <c r="AG424" s="154" t="str">
        <f>IF(L424="","",IF('5.手当・賞与配分・洗い替え方式'!$O$4=1,ROUNDUP((L424+$Q424)*$AH$4,-1),ROUNDUP(L424*$AH$4,-1)))</f>
        <v/>
      </c>
      <c r="AH424" s="154" t="str">
        <f>IF(M424="","",IF('5.手当・賞与配分・洗い替え方式'!$O$4=1,ROUNDUP((M424+$Q424)*$AH$4,-1),ROUNDUP(M424*$AH$4,-1)))</f>
        <v/>
      </c>
      <c r="AI424" s="166" t="str">
        <f>IF(N424="","",IF('5.手当・賞与配分・洗い替え方式'!$O$4=1,ROUNDUP((N424+$Q424)*$AH$4,-1),ROUNDUP(N424*$AH$4,-1)))</f>
        <v/>
      </c>
      <c r="AJ424" s="165" t="str">
        <f>IF(J424="","",IF('5.手当・賞与配分・洗い替え方式'!$O$4=1,ROUNDUP((J424+$Q424)*$AM$4,-1),ROUNDUP(J424*$AM$4,-1)))</f>
        <v/>
      </c>
      <c r="AK424" s="154" t="str">
        <f>IF(K424="","",IF('5.手当・賞与配分・洗い替え方式'!$O$4=1,ROUNDUP((K424+$Q424)*$AM$4,-1),ROUNDUP(K424*$AM$4,-1)))</f>
        <v/>
      </c>
      <c r="AL424" s="154" t="str">
        <f>IF(L424="","",IF('5.手当・賞与配分・洗い替え方式'!$O$4=1,ROUNDUP((L424+$Q424)*$AM$4,-1),ROUNDUP(L424*$AM$4,-1)))</f>
        <v/>
      </c>
      <c r="AM424" s="154" t="str">
        <f>IF(M424="","",IF('5.手当・賞与配分・洗い替え方式'!$O$4=1,ROUNDUP((M424+$Q424)*$AM$4,-1),ROUNDUP(M424*$AM$4,-1)))</f>
        <v/>
      </c>
      <c r="AN424" s="166" t="str">
        <f>IF(N424="","",IF('5.手当・賞与配分・洗い替え方式'!$O$4=1,ROUNDUP((N424+$Q424)*$AM$4,-1),ROUNDUP(N424*$AM$4,-1)))</f>
        <v/>
      </c>
      <c r="AO424" s="369" t="str">
        <f t="shared" si="291"/>
        <v/>
      </c>
      <c r="AP424" s="77" t="str">
        <f t="shared" si="292"/>
        <v/>
      </c>
      <c r="AQ424" s="77" t="str">
        <f t="shared" si="275"/>
        <v/>
      </c>
      <c r="AR424" s="77" t="str">
        <f t="shared" si="276"/>
        <v/>
      </c>
      <c r="AS424" s="164" t="str">
        <f t="shared" si="277"/>
        <v/>
      </c>
    </row>
    <row r="425" spans="5:45" ht="18" customHeight="1">
      <c r="E425" s="148" t="str">
        <f t="shared" si="278"/>
        <v>L-2</v>
      </c>
      <c r="F425" s="105">
        <f t="shared" si="265"/>
        <v>0</v>
      </c>
      <c r="G425" s="105" t="str">
        <f t="shared" si="266"/>
        <v/>
      </c>
      <c r="H425" s="105" t="str">
        <f t="shared" si="267"/>
        <v/>
      </c>
      <c r="I425" s="149">
        <v>23</v>
      </c>
      <c r="J425" s="157" t="str">
        <f t="shared" si="279"/>
        <v/>
      </c>
      <c r="K425" s="131" t="str">
        <f t="shared" si="280"/>
        <v/>
      </c>
      <c r="L425" s="131" t="str">
        <f>IF($E425="","",INDEX('3.サラリースケール'!$R$5:$BH$38,MATCH($E425,'3.サラリースケール'!$R$5:$R$38,0),MATCH($I425,'3.サラリースケール'!$R$5:$BH$5,0)))</f>
        <v/>
      </c>
      <c r="M425" s="131" t="str">
        <f t="shared" si="281"/>
        <v/>
      </c>
      <c r="N425" s="368" t="str">
        <f t="shared" si="282"/>
        <v/>
      </c>
      <c r="O425" s="157" t="str">
        <f t="shared" si="283"/>
        <v/>
      </c>
      <c r="P425" s="368" t="str">
        <f t="shared" si="268"/>
        <v/>
      </c>
      <c r="Q425" s="158" t="str">
        <f>IF($L425="","",VLOOKUP($E425,'6.モデル年俸表の作成'!$C$7:$F$48,4,0))</f>
        <v/>
      </c>
      <c r="R425" s="159" t="str">
        <f>IF($E425="","",IF($G425="","",VLOOKUP($E425,'5.手当・賞与配分・洗い替え方式'!$C$7:$L$48,8,0)))</f>
        <v/>
      </c>
      <c r="S425" s="160" t="str">
        <f t="shared" si="284"/>
        <v/>
      </c>
      <c r="T425" s="160" t="str">
        <f t="shared" si="285"/>
        <v/>
      </c>
      <c r="U425" s="160" t="str">
        <f t="shared" si="286"/>
        <v/>
      </c>
      <c r="V425" s="160" t="str">
        <f t="shared" si="287"/>
        <v/>
      </c>
      <c r="W425" s="160" t="str">
        <f t="shared" si="288"/>
        <v/>
      </c>
      <c r="X425" s="164" t="str">
        <f t="shared" si="269"/>
        <v/>
      </c>
      <c r="Y425" s="162" t="str">
        <f t="shared" ref="Y425:Y461" si="293">IF(J425="","",J425+$Q425+S425)</f>
        <v/>
      </c>
      <c r="Z425" s="161" t="str">
        <f t="shared" si="270"/>
        <v/>
      </c>
      <c r="AA425" s="161" t="str">
        <f t="shared" si="271"/>
        <v/>
      </c>
      <c r="AB425" s="161" t="str">
        <f t="shared" si="272"/>
        <v/>
      </c>
      <c r="AC425" s="163" t="str">
        <f t="shared" si="273"/>
        <v/>
      </c>
      <c r="AD425" s="158" t="str">
        <f t="shared" si="290"/>
        <v/>
      </c>
      <c r="AE425" s="165" t="str">
        <f>IF(J425="","",IF('5.手当・賞与配分・洗い替え方式'!$O$4=1,ROUNDUP((J425+$Q425)*$AH$4,-1),ROUNDUP(J425*$AH$4,-1)))</f>
        <v/>
      </c>
      <c r="AF425" s="154" t="str">
        <f>IF(K425="","",IF('5.手当・賞与配分・洗い替え方式'!$O$4=1,ROUNDUP((K425+$Q425)*$AH$4,-1),ROUNDUP(K425*$AH$4,-1)))</f>
        <v/>
      </c>
      <c r="AG425" s="154" t="str">
        <f>IF(L425="","",IF('5.手当・賞与配分・洗い替え方式'!$O$4=1,ROUNDUP((L425+$Q425)*$AH$4,-1),ROUNDUP(L425*$AH$4,-1)))</f>
        <v/>
      </c>
      <c r="AH425" s="154" t="str">
        <f>IF(M425="","",IF('5.手当・賞与配分・洗い替え方式'!$O$4=1,ROUNDUP((M425+$Q425)*$AH$4,-1),ROUNDUP(M425*$AH$4,-1)))</f>
        <v/>
      </c>
      <c r="AI425" s="166" t="str">
        <f>IF(N425="","",IF('5.手当・賞与配分・洗い替え方式'!$O$4=1,ROUNDUP((N425+$Q425)*$AH$4,-1),ROUNDUP(N425*$AH$4,-1)))</f>
        <v/>
      </c>
      <c r="AJ425" s="165" t="str">
        <f>IF(J425="","",IF('5.手当・賞与配分・洗い替え方式'!$O$4=1,ROUNDUP((J425+$Q425)*$AM$4,-1),ROUNDUP(J425*$AM$4,-1)))</f>
        <v/>
      </c>
      <c r="AK425" s="154" t="str">
        <f>IF(K425="","",IF('5.手当・賞与配分・洗い替え方式'!$O$4=1,ROUNDUP((K425+$Q425)*$AM$4,-1),ROUNDUP(K425*$AM$4,-1)))</f>
        <v/>
      </c>
      <c r="AL425" s="154" t="str">
        <f>IF(L425="","",IF('5.手当・賞与配分・洗い替え方式'!$O$4=1,ROUNDUP((L425+$Q425)*$AM$4,-1),ROUNDUP(L425*$AM$4,-1)))</f>
        <v/>
      </c>
      <c r="AM425" s="154" t="str">
        <f>IF(M425="","",IF('5.手当・賞与配分・洗い替え方式'!$O$4=1,ROUNDUP((M425+$Q425)*$AM$4,-1),ROUNDUP(M425*$AM$4,-1)))</f>
        <v/>
      </c>
      <c r="AN425" s="166" t="str">
        <f>IF(N425="","",IF('5.手当・賞与配分・洗い替え方式'!$O$4=1,ROUNDUP((N425+$Q425)*$AM$4,-1),ROUNDUP(N425*$AM$4,-1)))</f>
        <v/>
      </c>
      <c r="AO425" s="369" t="str">
        <f t="shared" si="291"/>
        <v/>
      </c>
      <c r="AP425" s="77" t="str">
        <f t="shared" si="292"/>
        <v/>
      </c>
      <c r="AQ425" s="77" t="str">
        <f t="shared" si="275"/>
        <v/>
      </c>
      <c r="AR425" s="77" t="str">
        <f t="shared" si="276"/>
        <v/>
      </c>
      <c r="AS425" s="164" t="str">
        <f t="shared" si="277"/>
        <v/>
      </c>
    </row>
    <row r="426" spans="5:45" ht="18" customHeight="1">
      <c r="E426" s="148" t="str">
        <f t="shared" si="278"/>
        <v>L-2</v>
      </c>
      <c r="F426" s="105">
        <f t="shared" si="265"/>
        <v>0</v>
      </c>
      <c r="G426" s="105" t="str">
        <f t="shared" si="266"/>
        <v/>
      </c>
      <c r="H426" s="105" t="str">
        <f t="shared" si="267"/>
        <v/>
      </c>
      <c r="I426" s="149">
        <v>24</v>
      </c>
      <c r="J426" s="157" t="str">
        <f t="shared" si="279"/>
        <v/>
      </c>
      <c r="K426" s="131" t="str">
        <f t="shared" si="280"/>
        <v/>
      </c>
      <c r="L426" s="131" t="str">
        <f>IF($E426="","",INDEX('3.サラリースケール'!$R$5:$BH$38,MATCH($E426,'3.サラリースケール'!$R$5:$R$38,0),MATCH($I426,'3.サラリースケール'!$R$5:$BH$5,0)))</f>
        <v/>
      </c>
      <c r="M426" s="131" t="str">
        <f t="shared" si="281"/>
        <v/>
      </c>
      <c r="N426" s="368" t="str">
        <f t="shared" si="282"/>
        <v/>
      </c>
      <c r="O426" s="157" t="str">
        <f t="shared" si="283"/>
        <v/>
      </c>
      <c r="P426" s="368" t="str">
        <f t="shared" si="268"/>
        <v/>
      </c>
      <c r="Q426" s="158" t="str">
        <f>IF($L426="","",VLOOKUP($E426,'6.モデル年俸表の作成'!$C$7:$F$48,4,0))</f>
        <v/>
      </c>
      <c r="R426" s="159" t="str">
        <f>IF($E426="","",IF($G426="","",VLOOKUP($E426,'5.手当・賞与配分・洗い替え方式'!$C$7:$L$48,8,0)))</f>
        <v/>
      </c>
      <c r="S426" s="160" t="str">
        <f t="shared" si="284"/>
        <v/>
      </c>
      <c r="T426" s="160" t="str">
        <f t="shared" si="285"/>
        <v/>
      </c>
      <c r="U426" s="160" t="str">
        <f>IF(L426="","",ROUNDUP((L426*$R426),-1))</f>
        <v/>
      </c>
      <c r="V426" s="160" t="str">
        <f t="shared" si="287"/>
        <v/>
      </c>
      <c r="W426" s="160" t="str">
        <f t="shared" si="288"/>
        <v/>
      </c>
      <c r="X426" s="164" t="str">
        <f t="shared" si="269"/>
        <v/>
      </c>
      <c r="Y426" s="162" t="str">
        <f t="shared" si="293"/>
        <v/>
      </c>
      <c r="Z426" s="161" t="str">
        <f t="shared" si="270"/>
        <v/>
      </c>
      <c r="AA426" s="161" t="str">
        <f t="shared" si="271"/>
        <v/>
      </c>
      <c r="AB426" s="161" t="str">
        <f t="shared" si="272"/>
        <v/>
      </c>
      <c r="AC426" s="163" t="str">
        <f t="shared" si="273"/>
        <v/>
      </c>
      <c r="AD426" s="158" t="str">
        <f t="shared" si="290"/>
        <v/>
      </c>
      <c r="AE426" s="165" t="str">
        <f>IF(J426="","",IF('5.手当・賞与配分・洗い替え方式'!$O$4=1,ROUNDUP((J426+$Q426)*$AH$4,-1),ROUNDUP(J426*$AH$4,-1)))</f>
        <v/>
      </c>
      <c r="AF426" s="154" t="str">
        <f>IF(K426="","",IF('5.手当・賞与配分・洗い替え方式'!$O$4=1,ROUNDUP((K426+$Q426)*$AH$4,-1),ROUNDUP(K426*$AH$4,-1)))</f>
        <v/>
      </c>
      <c r="AG426" s="154" t="str">
        <f>IF(L426="","",IF('5.手当・賞与配分・洗い替え方式'!$O$4=1,ROUNDUP((L426+$Q426)*$AH$4,-1),ROUNDUP(L426*$AH$4,-1)))</f>
        <v/>
      </c>
      <c r="AH426" s="154" t="str">
        <f>IF(M426="","",IF('5.手当・賞与配分・洗い替え方式'!$O$4=1,ROUNDUP((M426+$Q426)*$AH$4,-1),ROUNDUP(M426*$AH$4,-1)))</f>
        <v/>
      </c>
      <c r="AI426" s="166" t="str">
        <f>IF(N426="","",IF('5.手当・賞与配分・洗い替え方式'!$O$4=1,ROUNDUP((N426+$Q426)*$AH$4,-1),ROUNDUP(N426*$AH$4,-1)))</f>
        <v/>
      </c>
      <c r="AJ426" s="165" t="str">
        <f>IF(J426="","",IF('5.手当・賞与配分・洗い替え方式'!$O$4=1,ROUNDUP((J426+$Q426)*$AM$4,-1),ROUNDUP(J426*$AM$4,-1)))</f>
        <v/>
      </c>
      <c r="AK426" s="154" t="str">
        <f>IF(K426="","",IF('5.手当・賞与配分・洗い替え方式'!$O$4=1,ROUNDUP((K426+$Q426)*$AM$4,-1),ROUNDUP(K426*$AM$4,-1)))</f>
        <v/>
      </c>
      <c r="AL426" s="154" t="str">
        <f>IF(L426="","",IF('5.手当・賞与配分・洗い替え方式'!$O$4=1,ROUNDUP((L426+$Q426)*$AM$4,-1),ROUNDUP(L426*$AM$4,-1)))</f>
        <v/>
      </c>
      <c r="AM426" s="154" t="str">
        <f>IF(M426="","",IF('5.手当・賞与配分・洗い替え方式'!$O$4=1,ROUNDUP((M426+$Q426)*$AM$4,-1),ROUNDUP(M426*$AM$4,-1)))</f>
        <v/>
      </c>
      <c r="AN426" s="166" t="str">
        <f>IF(N426="","",IF('5.手当・賞与配分・洗い替え方式'!$O$4=1,ROUNDUP((N426+$Q426)*$AM$4,-1),ROUNDUP(N426*$AM$4,-1)))</f>
        <v/>
      </c>
      <c r="AO426" s="369" t="str">
        <f t="shared" si="291"/>
        <v/>
      </c>
      <c r="AP426" s="77" t="str">
        <f t="shared" si="292"/>
        <v/>
      </c>
      <c r="AQ426" s="77" t="str">
        <f t="shared" si="275"/>
        <v/>
      </c>
      <c r="AR426" s="77" t="str">
        <f t="shared" si="276"/>
        <v/>
      </c>
      <c r="AS426" s="164" t="str">
        <f t="shared" si="277"/>
        <v/>
      </c>
    </row>
    <row r="427" spans="5:45" ht="18" customHeight="1">
      <c r="E427" s="148" t="str">
        <f t="shared" si="278"/>
        <v>L-2</v>
      </c>
      <c r="F427" s="105">
        <f t="shared" si="265"/>
        <v>0</v>
      </c>
      <c r="G427" s="105" t="str">
        <f t="shared" si="266"/>
        <v/>
      </c>
      <c r="H427" s="105" t="str">
        <f t="shared" si="267"/>
        <v/>
      </c>
      <c r="I427" s="149">
        <v>25</v>
      </c>
      <c r="J427" s="157" t="str">
        <f t="shared" si="279"/>
        <v/>
      </c>
      <c r="K427" s="131" t="str">
        <f t="shared" si="280"/>
        <v/>
      </c>
      <c r="L427" s="131" t="str">
        <f>IF($E427="","",INDEX('3.サラリースケール'!$R$5:$BH$38,MATCH($E427,'3.サラリースケール'!$R$5:$R$38,0),MATCH($I427,'3.サラリースケール'!$R$5:$BH$5,0)))</f>
        <v/>
      </c>
      <c r="M427" s="131" t="str">
        <f t="shared" si="281"/>
        <v/>
      </c>
      <c r="N427" s="368" t="str">
        <f t="shared" si="282"/>
        <v/>
      </c>
      <c r="O427" s="157" t="str">
        <f t="shared" si="283"/>
        <v/>
      </c>
      <c r="P427" s="368" t="str">
        <f t="shared" si="268"/>
        <v/>
      </c>
      <c r="Q427" s="158" t="str">
        <f>IF($L427="","",VLOOKUP($E427,'6.モデル年俸表の作成'!$C$7:$F$48,4,0))</f>
        <v/>
      </c>
      <c r="R427" s="159" t="str">
        <f>IF($E427="","",IF($G427="","",VLOOKUP($E427,'5.手当・賞与配分・洗い替え方式'!$C$7:$L$48,8,0)))</f>
        <v/>
      </c>
      <c r="S427" s="160" t="str">
        <f t="shared" si="284"/>
        <v/>
      </c>
      <c r="T427" s="160" t="str">
        <f t="shared" si="285"/>
        <v/>
      </c>
      <c r="U427" s="160" t="str">
        <f t="shared" ref="U427:U461" si="294">IF(L427="","",ROUNDUP((L427*$R427),-1))</f>
        <v/>
      </c>
      <c r="V427" s="160" t="str">
        <f t="shared" si="287"/>
        <v/>
      </c>
      <c r="W427" s="160" t="str">
        <f t="shared" si="288"/>
        <v/>
      </c>
      <c r="X427" s="164" t="str">
        <f t="shared" si="269"/>
        <v/>
      </c>
      <c r="Y427" s="162" t="str">
        <f t="shared" si="293"/>
        <v/>
      </c>
      <c r="Z427" s="161" t="str">
        <f t="shared" si="270"/>
        <v/>
      </c>
      <c r="AA427" s="161" t="str">
        <f t="shared" si="271"/>
        <v/>
      </c>
      <c r="AB427" s="161" t="str">
        <f t="shared" si="272"/>
        <v/>
      </c>
      <c r="AC427" s="163" t="str">
        <f>IF(N427="","",N427+$Q427+W427)</f>
        <v/>
      </c>
      <c r="AD427" s="158" t="str">
        <f t="shared" si="290"/>
        <v/>
      </c>
      <c r="AE427" s="165" t="str">
        <f>IF(J427="","",IF('5.手当・賞与配分・洗い替え方式'!$O$4=1,ROUNDUP((J427+$Q427)*$AH$4,-1),ROUNDUP(J427*$AH$4,-1)))</f>
        <v/>
      </c>
      <c r="AF427" s="154" t="str">
        <f>IF(K427="","",IF('5.手当・賞与配分・洗い替え方式'!$O$4=1,ROUNDUP((K427+$Q427)*$AH$4,-1),ROUNDUP(K427*$AH$4,-1)))</f>
        <v/>
      </c>
      <c r="AG427" s="154" t="str">
        <f>IF(L427="","",IF('5.手当・賞与配分・洗い替え方式'!$O$4=1,ROUNDUP((L427+$Q427)*$AH$4,-1),ROUNDUP(L427*$AH$4,-1)))</f>
        <v/>
      </c>
      <c r="AH427" s="154" t="str">
        <f>IF(M427="","",IF('5.手当・賞与配分・洗い替え方式'!$O$4=1,ROUNDUP((M427+$Q427)*$AH$4,-1),ROUNDUP(M427*$AH$4,-1)))</f>
        <v/>
      </c>
      <c r="AI427" s="166" t="str">
        <f>IF(N427="","",IF('5.手当・賞与配分・洗い替え方式'!$O$4=1,ROUNDUP((N427+$Q427)*$AH$4,-1),ROUNDUP(N427*$AH$4,-1)))</f>
        <v/>
      </c>
      <c r="AJ427" s="165" t="str">
        <f>IF(J427="","",IF('5.手当・賞与配分・洗い替え方式'!$O$4=1,ROUNDUP((J427+$Q427)*$AM$4,-1),ROUNDUP(J427*$AM$4,-1)))</f>
        <v/>
      </c>
      <c r="AK427" s="154" t="str">
        <f>IF(K427="","",IF('5.手当・賞与配分・洗い替え方式'!$O$4=1,ROUNDUP((K427+$Q427)*$AM$4,-1),ROUNDUP(K427*$AM$4,-1)))</f>
        <v/>
      </c>
      <c r="AL427" s="154" t="str">
        <f>IF(L427="","",IF('5.手当・賞与配分・洗い替え方式'!$O$4=1,ROUNDUP((L427+$Q427)*$AM$4,-1),ROUNDUP(L427*$AM$4,-1)))</f>
        <v/>
      </c>
      <c r="AM427" s="154" t="str">
        <f>IF(M427="","",IF('5.手当・賞与配分・洗い替え方式'!$O$4=1,ROUNDUP((M427+$Q427)*$AM$4,-1),ROUNDUP(M427*$AM$4,-1)))</f>
        <v/>
      </c>
      <c r="AN427" s="166" t="str">
        <f>IF(N427="","",IF('5.手当・賞与配分・洗い替え方式'!$O$4=1,ROUNDUP((N427+$Q427)*$AM$4,-1),ROUNDUP(N427*$AM$4,-1)))</f>
        <v/>
      </c>
      <c r="AO427" s="369" t="str">
        <f t="shared" si="291"/>
        <v/>
      </c>
      <c r="AP427" s="77" t="str">
        <f t="shared" si="292"/>
        <v/>
      </c>
      <c r="AQ427" s="77" t="str">
        <f t="shared" si="275"/>
        <v/>
      </c>
      <c r="AR427" s="77" t="str">
        <f t="shared" si="276"/>
        <v/>
      </c>
      <c r="AS427" s="164" t="str">
        <f t="shared" si="277"/>
        <v/>
      </c>
    </row>
    <row r="428" spans="5:45" ht="18" customHeight="1">
      <c r="E428" s="148" t="str">
        <f t="shared" si="278"/>
        <v>L-2</v>
      </c>
      <c r="F428" s="105">
        <f t="shared" si="265"/>
        <v>0</v>
      </c>
      <c r="G428" s="105" t="str">
        <f t="shared" si="266"/>
        <v/>
      </c>
      <c r="H428" s="105" t="str">
        <f t="shared" si="267"/>
        <v/>
      </c>
      <c r="I428" s="149">
        <v>26</v>
      </c>
      <c r="J428" s="157" t="str">
        <f t="shared" si="279"/>
        <v/>
      </c>
      <c r="K428" s="131" t="str">
        <f t="shared" si="280"/>
        <v/>
      </c>
      <c r="L428" s="131" t="str">
        <f>IF($E428="","",INDEX('3.サラリースケール'!$R$5:$BH$38,MATCH($E428,'3.サラリースケール'!$R$5:$R$38,0),MATCH($I428,'3.サラリースケール'!$R$5:$BH$5,0)))</f>
        <v/>
      </c>
      <c r="M428" s="131" t="str">
        <f t="shared" si="281"/>
        <v/>
      </c>
      <c r="N428" s="368" t="str">
        <f t="shared" si="282"/>
        <v/>
      </c>
      <c r="O428" s="157" t="str">
        <f t="shared" si="283"/>
        <v/>
      </c>
      <c r="P428" s="368" t="str">
        <f t="shared" si="268"/>
        <v/>
      </c>
      <c r="Q428" s="158" t="str">
        <f>IF($L428="","",VLOOKUP($E428,'6.モデル年俸表の作成'!$C$7:$F$48,4,0))</f>
        <v/>
      </c>
      <c r="R428" s="159" t="str">
        <f>IF($E428="","",IF($G428="","",VLOOKUP($E428,'5.手当・賞与配分・洗い替え方式'!$C$7:$L$48,8,0)))</f>
        <v/>
      </c>
      <c r="S428" s="160" t="str">
        <f t="shared" si="284"/>
        <v/>
      </c>
      <c r="T428" s="160" t="str">
        <f t="shared" si="285"/>
        <v/>
      </c>
      <c r="U428" s="160" t="str">
        <f t="shared" si="294"/>
        <v/>
      </c>
      <c r="V428" s="160" t="str">
        <f t="shared" si="287"/>
        <v/>
      </c>
      <c r="W428" s="160" t="str">
        <f t="shared" si="288"/>
        <v/>
      </c>
      <c r="X428" s="164" t="str">
        <f t="shared" si="269"/>
        <v/>
      </c>
      <c r="Y428" s="162" t="str">
        <f t="shared" si="293"/>
        <v/>
      </c>
      <c r="Z428" s="161" t="str">
        <f t="shared" si="270"/>
        <v/>
      </c>
      <c r="AA428" s="161" t="str">
        <f t="shared" si="271"/>
        <v/>
      </c>
      <c r="AB428" s="161" t="str">
        <f t="shared" si="272"/>
        <v/>
      </c>
      <c r="AC428" s="163" t="str">
        <f t="shared" ref="AC428:AC461" si="295">IF(N428="","",N428+$Q428+W428)</f>
        <v/>
      </c>
      <c r="AD428" s="158" t="str">
        <f t="shared" si="290"/>
        <v/>
      </c>
      <c r="AE428" s="165" t="str">
        <f>IF(J428="","",IF('5.手当・賞与配分・洗い替え方式'!$O$4=1,ROUNDUP((J428+$Q428)*$AH$4,-1),ROUNDUP(J428*$AH$4,-1)))</f>
        <v/>
      </c>
      <c r="AF428" s="154" t="str">
        <f>IF(K428="","",IF('5.手当・賞与配分・洗い替え方式'!$O$4=1,ROUNDUP((K428+$Q428)*$AH$4,-1),ROUNDUP(K428*$AH$4,-1)))</f>
        <v/>
      </c>
      <c r="AG428" s="154" t="str">
        <f>IF(L428="","",IF('5.手当・賞与配分・洗い替え方式'!$O$4=1,ROUNDUP((L428+$Q428)*$AH$4,-1),ROUNDUP(L428*$AH$4,-1)))</f>
        <v/>
      </c>
      <c r="AH428" s="154" t="str">
        <f>IF(M428="","",IF('5.手当・賞与配分・洗い替え方式'!$O$4=1,ROUNDUP((M428+$Q428)*$AH$4,-1),ROUNDUP(M428*$AH$4,-1)))</f>
        <v/>
      </c>
      <c r="AI428" s="166" t="str">
        <f>IF(N428="","",IF('5.手当・賞与配分・洗い替え方式'!$O$4=1,ROUNDUP((N428+$Q428)*$AH$4,-1),ROUNDUP(N428*$AH$4,-1)))</f>
        <v/>
      </c>
      <c r="AJ428" s="165" t="str">
        <f>IF(J428="","",IF('5.手当・賞与配分・洗い替え方式'!$O$4=1,ROUNDUP((J428+$Q428)*$AM$4,-1),ROUNDUP(J428*$AM$4,-1)))</f>
        <v/>
      </c>
      <c r="AK428" s="154" t="str">
        <f>IF(K428="","",IF('5.手当・賞与配分・洗い替え方式'!$O$4=1,ROUNDUP((K428+$Q428)*$AM$4,-1),ROUNDUP(K428*$AM$4,-1)))</f>
        <v/>
      </c>
      <c r="AL428" s="154" t="str">
        <f>IF(L428="","",IF('5.手当・賞与配分・洗い替え方式'!$O$4=1,ROUNDUP((L428+$Q428)*$AM$4,-1),ROUNDUP(L428*$AM$4,-1)))</f>
        <v/>
      </c>
      <c r="AM428" s="154" t="str">
        <f>IF(M428="","",IF('5.手当・賞与配分・洗い替え方式'!$O$4=1,ROUNDUP((M428+$Q428)*$AM$4,-1),ROUNDUP(M428*$AM$4,-1)))</f>
        <v/>
      </c>
      <c r="AN428" s="166" t="str">
        <f>IF(N428="","",IF('5.手当・賞与配分・洗い替え方式'!$O$4=1,ROUNDUP((N428+$Q428)*$AM$4,-1),ROUNDUP(N428*$AM$4,-1)))</f>
        <v/>
      </c>
      <c r="AO428" s="369" t="str">
        <f t="shared" si="291"/>
        <v/>
      </c>
      <c r="AP428" s="77" t="str">
        <f t="shared" si="292"/>
        <v/>
      </c>
      <c r="AQ428" s="77" t="str">
        <f t="shared" si="275"/>
        <v/>
      </c>
      <c r="AR428" s="77" t="str">
        <f t="shared" si="276"/>
        <v/>
      </c>
      <c r="AS428" s="164" t="str">
        <f t="shared" si="277"/>
        <v/>
      </c>
    </row>
    <row r="429" spans="5:45" ht="18" customHeight="1">
      <c r="E429" s="148" t="str">
        <f t="shared" si="278"/>
        <v>L-2</v>
      </c>
      <c r="F429" s="105">
        <f t="shared" si="265"/>
        <v>1</v>
      </c>
      <c r="G429" s="105">
        <f t="shared" si="266"/>
        <v>1</v>
      </c>
      <c r="H429" s="105" t="str">
        <f t="shared" si="267"/>
        <v>L-2-1</v>
      </c>
      <c r="I429" s="149">
        <v>27</v>
      </c>
      <c r="J429" s="157" t="str">
        <f t="shared" si="279"/>
        <v/>
      </c>
      <c r="K429" s="131" t="str">
        <f t="shared" si="280"/>
        <v/>
      </c>
      <c r="L429" s="131">
        <f>IF($E429="","",INDEX('3.サラリースケール'!$R$5:$BH$38,MATCH($E429,'3.サラリースケール'!$R$5:$R$38,0),MATCH($I429,'3.サラリースケール'!$R$5:$BH$5,0)))</f>
        <v>277100</v>
      </c>
      <c r="M429" s="131" t="str">
        <f t="shared" si="281"/>
        <v/>
      </c>
      <c r="N429" s="368" t="str">
        <f t="shared" si="282"/>
        <v/>
      </c>
      <c r="O429" s="157" t="str">
        <f t="shared" si="283"/>
        <v/>
      </c>
      <c r="P429" s="368" t="str">
        <f t="shared" si="268"/>
        <v/>
      </c>
      <c r="Q429" s="158">
        <f>IF($L429="","",VLOOKUP($E429,'6.モデル年俸表の作成'!$C$7:$F$48,4,0))</f>
        <v>5600</v>
      </c>
      <c r="R429" s="159">
        <f>IF($E429="","",IF($G429="","",VLOOKUP($E429,'5.手当・賞与配分・洗い替え方式'!$C$7:$L$48,8,0)))</f>
        <v>0.2</v>
      </c>
      <c r="S429" s="160" t="str">
        <f t="shared" si="284"/>
        <v/>
      </c>
      <c r="T429" s="160" t="str">
        <f t="shared" si="285"/>
        <v/>
      </c>
      <c r="U429" s="160">
        <f t="shared" si="294"/>
        <v>55420</v>
      </c>
      <c r="V429" s="160" t="str">
        <f t="shared" si="287"/>
        <v/>
      </c>
      <c r="W429" s="160" t="str">
        <f t="shared" si="288"/>
        <v/>
      </c>
      <c r="X429" s="164">
        <f t="shared" si="269"/>
        <v>27</v>
      </c>
      <c r="Y429" s="162" t="str">
        <f t="shared" si="293"/>
        <v/>
      </c>
      <c r="Z429" s="161" t="str">
        <f t="shared" si="270"/>
        <v/>
      </c>
      <c r="AA429" s="161">
        <f t="shared" si="271"/>
        <v>338120</v>
      </c>
      <c r="AB429" s="161" t="str">
        <f t="shared" si="272"/>
        <v/>
      </c>
      <c r="AC429" s="163" t="str">
        <f t="shared" si="295"/>
        <v/>
      </c>
      <c r="AD429" s="158">
        <f t="shared" si="290"/>
        <v>4057440</v>
      </c>
      <c r="AE429" s="165" t="str">
        <f>IF(J429="","",IF('5.手当・賞与配分・洗い替え方式'!$O$4=1,ROUNDUP((J429+$Q429)*$AH$4,-1),ROUNDUP(J429*$AH$4,-1)))</f>
        <v/>
      </c>
      <c r="AF429" s="154" t="str">
        <f>IF(K429="","",IF('5.手当・賞与配分・洗い替え方式'!$O$4=1,ROUNDUP((K429+$Q429)*$AH$4,-1),ROUNDUP(K429*$AH$4,-1)))</f>
        <v/>
      </c>
      <c r="AG429" s="154">
        <f>IF(L429="","",IF('5.手当・賞与配分・洗い替え方式'!$O$4=1,ROUNDUP((L429+$Q429)*$AH$4,-1),ROUNDUP(L429*$AH$4,-1)))</f>
        <v>565400</v>
      </c>
      <c r="AH429" s="154" t="str">
        <f>IF(M429="","",IF('5.手当・賞与配分・洗い替え方式'!$O$4=1,ROUNDUP((M429+$Q429)*$AH$4,-1),ROUNDUP(M429*$AH$4,-1)))</f>
        <v/>
      </c>
      <c r="AI429" s="166" t="str">
        <f>IF(N429="","",IF('5.手当・賞与配分・洗い替え方式'!$O$4=1,ROUNDUP((N429+$Q429)*$AH$4,-1),ROUNDUP(N429*$AH$4,-1)))</f>
        <v/>
      </c>
      <c r="AJ429" s="165" t="str">
        <f>IF(J429="","",IF('5.手当・賞与配分・洗い替え方式'!$O$4=1,ROUNDUP((J429+$Q429)*$AM$4,-1),ROUNDUP(J429*$AM$4,-1)))</f>
        <v/>
      </c>
      <c r="AK429" s="154" t="str">
        <f>IF(K429="","",IF('5.手当・賞与配分・洗い替え方式'!$O$4=1,ROUNDUP((K429+$Q429)*$AM$4,-1),ROUNDUP(K429*$AM$4,-1)))</f>
        <v/>
      </c>
      <c r="AL429" s="154">
        <f>IF(L429="","",IF('5.手当・賞与配分・洗い替え方式'!$O$4=1,ROUNDUP((L429+$Q429)*$AM$4,-1),ROUNDUP(L429*$AM$4,-1)))</f>
        <v>706750</v>
      </c>
      <c r="AM429" s="154" t="str">
        <f>IF(M429="","",IF('5.手当・賞与配分・洗い替え方式'!$O$4=1,ROUNDUP((M429+$Q429)*$AM$4,-1),ROUNDUP(M429*$AM$4,-1)))</f>
        <v/>
      </c>
      <c r="AN429" s="166" t="str">
        <f>IF(N429="","",IF('5.手当・賞与配分・洗い替え方式'!$O$4=1,ROUNDUP((N429+$Q429)*$AM$4,-1),ROUNDUP(N429*$AM$4,-1)))</f>
        <v/>
      </c>
      <c r="AO429" s="369" t="str">
        <f t="shared" si="291"/>
        <v/>
      </c>
      <c r="AP429" s="77" t="str">
        <f t="shared" si="292"/>
        <v/>
      </c>
      <c r="AQ429" s="77">
        <f t="shared" si="275"/>
        <v>5329590</v>
      </c>
      <c r="AR429" s="77" t="str">
        <f t="shared" si="276"/>
        <v/>
      </c>
      <c r="AS429" s="164" t="str">
        <f t="shared" si="277"/>
        <v/>
      </c>
    </row>
    <row r="430" spans="5:45" ht="18" customHeight="1">
      <c r="E430" s="148" t="str">
        <f t="shared" si="278"/>
        <v>L-2</v>
      </c>
      <c r="F430" s="105">
        <f t="shared" si="265"/>
        <v>2</v>
      </c>
      <c r="G430" s="105">
        <f t="shared" si="266"/>
        <v>2</v>
      </c>
      <c r="H430" s="105" t="str">
        <f t="shared" si="267"/>
        <v>L-2-2</v>
      </c>
      <c r="I430" s="149">
        <v>28</v>
      </c>
      <c r="J430" s="157">
        <f t="shared" si="279"/>
        <v>286100</v>
      </c>
      <c r="K430" s="131">
        <f t="shared" si="280"/>
        <v>283850</v>
      </c>
      <c r="L430" s="131">
        <f>IF($E430="","",INDEX('3.サラリースケール'!$R$5:$BH$38,MATCH($E430,'3.サラリースケール'!$R$5:$R$38,0),MATCH($I430,'3.サラリースケール'!$R$5:$BH$5,0)))</f>
        <v>281600</v>
      </c>
      <c r="M430" s="131">
        <f t="shared" si="281"/>
        <v>279350</v>
      </c>
      <c r="N430" s="368">
        <f t="shared" si="282"/>
        <v>277100</v>
      </c>
      <c r="O430" s="157">
        <f t="shared" si="283"/>
        <v>4500</v>
      </c>
      <c r="P430" s="368">
        <f t="shared" si="268"/>
        <v>2250</v>
      </c>
      <c r="Q430" s="158">
        <f>IF($L430="","",VLOOKUP($E430,'6.モデル年俸表の作成'!$C$7:$F$48,4,0))</f>
        <v>5600</v>
      </c>
      <c r="R430" s="159">
        <f>IF($E430="","",IF($G430="","",VLOOKUP($E430,'5.手当・賞与配分・洗い替え方式'!$C$7:$L$48,8,0)))</f>
        <v>0.2</v>
      </c>
      <c r="S430" s="160">
        <f t="shared" si="284"/>
        <v>57220</v>
      </c>
      <c r="T430" s="160">
        <f t="shared" si="285"/>
        <v>56770</v>
      </c>
      <c r="U430" s="160">
        <f t="shared" si="294"/>
        <v>56320</v>
      </c>
      <c r="V430" s="160">
        <f t="shared" si="287"/>
        <v>55870</v>
      </c>
      <c r="W430" s="160">
        <f t="shared" si="288"/>
        <v>55420</v>
      </c>
      <c r="X430" s="164">
        <f t="shared" si="269"/>
        <v>27</v>
      </c>
      <c r="Y430" s="162">
        <f t="shared" si="293"/>
        <v>348920</v>
      </c>
      <c r="Z430" s="161">
        <f t="shared" si="270"/>
        <v>346220</v>
      </c>
      <c r="AA430" s="161">
        <f t="shared" si="271"/>
        <v>343520</v>
      </c>
      <c r="AB430" s="161">
        <f t="shared" si="272"/>
        <v>340820</v>
      </c>
      <c r="AC430" s="163">
        <f t="shared" si="295"/>
        <v>338120</v>
      </c>
      <c r="AD430" s="158">
        <f t="shared" si="290"/>
        <v>4122240</v>
      </c>
      <c r="AE430" s="165">
        <f>IF(J430="","",IF('5.手当・賞与配分・洗い替え方式'!$O$4=1,ROUNDUP((J430+$Q430)*$AH$4,-1),ROUNDUP(J430*$AH$4,-1)))</f>
        <v>583400</v>
      </c>
      <c r="AF430" s="154">
        <f>IF(K430="","",IF('5.手当・賞与配分・洗い替え方式'!$O$4=1,ROUNDUP((K430+$Q430)*$AH$4,-1),ROUNDUP(K430*$AH$4,-1)))</f>
        <v>578900</v>
      </c>
      <c r="AG430" s="154">
        <f>IF(L430="","",IF('5.手当・賞与配分・洗い替え方式'!$O$4=1,ROUNDUP((L430+$Q430)*$AH$4,-1),ROUNDUP(L430*$AH$4,-1)))</f>
        <v>574400</v>
      </c>
      <c r="AH430" s="154">
        <f>IF(M430="","",IF('5.手当・賞与配分・洗い替え方式'!$O$4=1,ROUNDUP((M430+$Q430)*$AH$4,-1),ROUNDUP(M430*$AH$4,-1)))</f>
        <v>569900</v>
      </c>
      <c r="AI430" s="166">
        <f>IF(N430="","",IF('5.手当・賞与配分・洗い替え方式'!$O$4=1,ROUNDUP((N430+$Q430)*$AH$4,-1),ROUNDUP(N430*$AH$4,-1)))</f>
        <v>565400</v>
      </c>
      <c r="AJ430" s="165">
        <f>IF(J430="","",IF('5.手当・賞与配分・洗い替え方式'!$O$4=1,ROUNDUP((J430+$Q430)*$AM$4,-1),ROUNDUP(J430*$AM$4,-1)))</f>
        <v>729250</v>
      </c>
      <c r="AK430" s="154">
        <f>IF(K430="","",IF('5.手当・賞与配分・洗い替え方式'!$O$4=1,ROUNDUP((K430+$Q430)*$AM$4,-1),ROUNDUP(K430*$AM$4,-1)))</f>
        <v>723630</v>
      </c>
      <c r="AL430" s="154">
        <f>IF(L430="","",IF('5.手当・賞与配分・洗い替え方式'!$O$4=1,ROUNDUP((L430+$Q430)*$AM$4,-1),ROUNDUP(L430*$AM$4,-1)))</f>
        <v>718000</v>
      </c>
      <c r="AM430" s="154">
        <f>IF(M430="","",IF('5.手当・賞与配分・洗い替え方式'!$O$4=1,ROUNDUP((M430+$Q430)*$AM$4,-1),ROUNDUP(M430*$AM$4,-1)))</f>
        <v>712380</v>
      </c>
      <c r="AN430" s="166">
        <f>IF(N430="","",IF('5.手当・賞与配分・洗い替え方式'!$O$4=1,ROUNDUP((N430+$Q430)*$AM$4,-1),ROUNDUP(N430*$AM$4,-1)))</f>
        <v>706750</v>
      </c>
      <c r="AO430" s="369">
        <f t="shared" si="291"/>
        <v>5499690</v>
      </c>
      <c r="AP430" s="77">
        <f t="shared" si="292"/>
        <v>5457170</v>
      </c>
      <c r="AQ430" s="77">
        <f t="shared" si="275"/>
        <v>5414640</v>
      </c>
      <c r="AR430" s="77">
        <f t="shared" si="276"/>
        <v>5372120</v>
      </c>
      <c r="AS430" s="164">
        <f t="shared" si="277"/>
        <v>5329590</v>
      </c>
    </row>
    <row r="431" spans="5:45" ht="18" customHeight="1">
      <c r="E431" s="148" t="str">
        <f t="shared" si="278"/>
        <v>L-2</v>
      </c>
      <c r="F431" s="105">
        <f t="shared" si="265"/>
        <v>3</v>
      </c>
      <c r="G431" s="105">
        <f t="shared" si="266"/>
        <v>3</v>
      </c>
      <c r="H431" s="105" t="str">
        <f t="shared" si="267"/>
        <v>L-2-3</v>
      </c>
      <c r="I431" s="149">
        <v>29</v>
      </c>
      <c r="J431" s="157">
        <f t="shared" si="279"/>
        <v>290600</v>
      </c>
      <c r="K431" s="131">
        <f t="shared" si="280"/>
        <v>288350</v>
      </c>
      <c r="L431" s="131">
        <f>IF($E431="","",INDEX('3.サラリースケール'!$R$5:$BH$38,MATCH($E431,'3.サラリースケール'!$R$5:$R$38,0),MATCH($I431,'3.サラリースケール'!$R$5:$BH$5,0)))</f>
        <v>286100</v>
      </c>
      <c r="M431" s="131">
        <f t="shared" si="281"/>
        <v>283850</v>
      </c>
      <c r="N431" s="368">
        <f t="shared" si="282"/>
        <v>281600</v>
      </c>
      <c r="O431" s="157">
        <f t="shared" si="283"/>
        <v>4500</v>
      </c>
      <c r="P431" s="368">
        <f t="shared" si="268"/>
        <v>2250</v>
      </c>
      <c r="Q431" s="158">
        <f>IF($L431="","",VLOOKUP($E431,'6.モデル年俸表の作成'!$C$7:$F$48,4,0))</f>
        <v>5600</v>
      </c>
      <c r="R431" s="159">
        <f>IF($E431="","",IF($G431="","",VLOOKUP($E431,'5.手当・賞与配分・洗い替え方式'!$C$7:$L$48,8,0)))</f>
        <v>0.2</v>
      </c>
      <c r="S431" s="160">
        <f t="shared" si="284"/>
        <v>58120</v>
      </c>
      <c r="T431" s="160">
        <f t="shared" si="285"/>
        <v>57670</v>
      </c>
      <c r="U431" s="160">
        <f t="shared" si="294"/>
        <v>57220</v>
      </c>
      <c r="V431" s="160">
        <f t="shared" si="287"/>
        <v>56770</v>
      </c>
      <c r="W431" s="160">
        <f t="shared" si="288"/>
        <v>56320</v>
      </c>
      <c r="X431" s="164">
        <f t="shared" si="269"/>
        <v>27</v>
      </c>
      <c r="Y431" s="162">
        <f t="shared" si="293"/>
        <v>354320</v>
      </c>
      <c r="Z431" s="161">
        <f t="shared" si="270"/>
        <v>351620</v>
      </c>
      <c r="AA431" s="161">
        <f t="shared" si="271"/>
        <v>348920</v>
      </c>
      <c r="AB431" s="161">
        <f t="shared" si="272"/>
        <v>346220</v>
      </c>
      <c r="AC431" s="163">
        <f t="shared" si="295"/>
        <v>343520</v>
      </c>
      <c r="AD431" s="158">
        <f t="shared" si="290"/>
        <v>4187040</v>
      </c>
      <c r="AE431" s="165">
        <f>IF(J431="","",IF('5.手当・賞与配分・洗い替え方式'!$O$4=1,ROUNDUP((J431+$Q431)*$AH$4,-1),ROUNDUP(J431*$AH$4,-1)))</f>
        <v>592400</v>
      </c>
      <c r="AF431" s="154">
        <f>IF(K431="","",IF('5.手当・賞与配分・洗い替え方式'!$O$4=1,ROUNDUP((K431+$Q431)*$AH$4,-1),ROUNDUP(K431*$AH$4,-1)))</f>
        <v>587900</v>
      </c>
      <c r="AG431" s="154">
        <f>IF(L431="","",IF('5.手当・賞与配分・洗い替え方式'!$O$4=1,ROUNDUP((L431+$Q431)*$AH$4,-1),ROUNDUP(L431*$AH$4,-1)))</f>
        <v>583400</v>
      </c>
      <c r="AH431" s="154">
        <f>IF(M431="","",IF('5.手当・賞与配分・洗い替え方式'!$O$4=1,ROUNDUP((M431+$Q431)*$AH$4,-1),ROUNDUP(M431*$AH$4,-1)))</f>
        <v>578900</v>
      </c>
      <c r="AI431" s="166">
        <f>IF(N431="","",IF('5.手当・賞与配分・洗い替え方式'!$O$4=1,ROUNDUP((N431+$Q431)*$AH$4,-1),ROUNDUP(N431*$AH$4,-1)))</f>
        <v>574400</v>
      </c>
      <c r="AJ431" s="165">
        <f>IF(J431="","",IF('5.手当・賞与配分・洗い替え方式'!$O$4=1,ROUNDUP((J431+$Q431)*$AM$4,-1),ROUNDUP(J431*$AM$4,-1)))</f>
        <v>740500</v>
      </c>
      <c r="AK431" s="154">
        <f>IF(K431="","",IF('5.手当・賞与配分・洗い替え方式'!$O$4=1,ROUNDUP((K431+$Q431)*$AM$4,-1),ROUNDUP(K431*$AM$4,-1)))</f>
        <v>734880</v>
      </c>
      <c r="AL431" s="154">
        <f>IF(L431="","",IF('5.手当・賞与配分・洗い替え方式'!$O$4=1,ROUNDUP((L431+$Q431)*$AM$4,-1),ROUNDUP(L431*$AM$4,-1)))</f>
        <v>729250</v>
      </c>
      <c r="AM431" s="154">
        <f>IF(M431="","",IF('5.手当・賞与配分・洗い替え方式'!$O$4=1,ROUNDUP((M431+$Q431)*$AM$4,-1),ROUNDUP(M431*$AM$4,-1)))</f>
        <v>723630</v>
      </c>
      <c r="AN431" s="166">
        <f>IF(N431="","",IF('5.手当・賞与配分・洗い替え方式'!$O$4=1,ROUNDUP((N431+$Q431)*$AM$4,-1),ROUNDUP(N431*$AM$4,-1)))</f>
        <v>718000</v>
      </c>
      <c r="AO431" s="369">
        <f t="shared" si="291"/>
        <v>5584740</v>
      </c>
      <c r="AP431" s="77">
        <f t="shared" si="292"/>
        <v>5542220</v>
      </c>
      <c r="AQ431" s="77">
        <f t="shared" si="275"/>
        <v>5499690</v>
      </c>
      <c r="AR431" s="77">
        <f t="shared" si="276"/>
        <v>5457170</v>
      </c>
      <c r="AS431" s="164">
        <f t="shared" si="277"/>
        <v>5414640</v>
      </c>
    </row>
    <row r="432" spans="5:45" ht="18" customHeight="1">
      <c r="E432" s="148" t="str">
        <f t="shared" si="278"/>
        <v>L-2</v>
      </c>
      <c r="F432" s="105">
        <f t="shared" si="265"/>
        <v>4</v>
      </c>
      <c r="G432" s="105">
        <f t="shared" si="266"/>
        <v>4</v>
      </c>
      <c r="H432" s="105" t="str">
        <f t="shared" si="267"/>
        <v>L-2-4</v>
      </c>
      <c r="I432" s="149">
        <v>30</v>
      </c>
      <c r="J432" s="157">
        <f t="shared" si="279"/>
        <v>295100</v>
      </c>
      <c r="K432" s="131">
        <f t="shared" si="280"/>
        <v>292850</v>
      </c>
      <c r="L432" s="131">
        <f>IF($E432="","",INDEX('3.サラリースケール'!$R$5:$BH$38,MATCH($E432,'3.サラリースケール'!$R$5:$R$38,0),MATCH($I432,'3.サラリースケール'!$R$5:$BH$5,0)))</f>
        <v>290600</v>
      </c>
      <c r="M432" s="131">
        <f t="shared" si="281"/>
        <v>288350</v>
      </c>
      <c r="N432" s="368">
        <f t="shared" si="282"/>
        <v>286100</v>
      </c>
      <c r="O432" s="157">
        <f t="shared" si="283"/>
        <v>4500</v>
      </c>
      <c r="P432" s="368">
        <f t="shared" si="268"/>
        <v>2250</v>
      </c>
      <c r="Q432" s="158">
        <f>IF($L432="","",VLOOKUP($E432,'6.モデル年俸表の作成'!$C$7:$F$48,4,0))</f>
        <v>5600</v>
      </c>
      <c r="R432" s="159">
        <f>IF($E432="","",IF($G432="","",VLOOKUP($E432,'5.手当・賞与配分・洗い替え方式'!$C$7:$L$48,8,0)))</f>
        <v>0.2</v>
      </c>
      <c r="S432" s="160">
        <f t="shared" si="284"/>
        <v>59020</v>
      </c>
      <c r="T432" s="160">
        <f t="shared" si="285"/>
        <v>58570</v>
      </c>
      <c r="U432" s="160">
        <f t="shared" si="294"/>
        <v>58120</v>
      </c>
      <c r="V432" s="160">
        <f t="shared" si="287"/>
        <v>57670</v>
      </c>
      <c r="W432" s="160">
        <f t="shared" si="288"/>
        <v>57220</v>
      </c>
      <c r="X432" s="164">
        <f t="shared" si="269"/>
        <v>27</v>
      </c>
      <c r="Y432" s="162">
        <f t="shared" si="293"/>
        <v>359720</v>
      </c>
      <c r="Z432" s="161">
        <f t="shared" si="270"/>
        <v>357020</v>
      </c>
      <c r="AA432" s="161">
        <f t="shared" si="271"/>
        <v>354320</v>
      </c>
      <c r="AB432" s="161">
        <f t="shared" si="272"/>
        <v>351620</v>
      </c>
      <c r="AC432" s="163">
        <f t="shared" si="295"/>
        <v>348920</v>
      </c>
      <c r="AD432" s="158">
        <f t="shared" si="290"/>
        <v>4251840</v>
      </c>
      <c r="AE432" s="165">
        <f>IF(J432="","",IF('5.手当・賞与配分・洗い替え方式'!$O$4=1,ROUNDUP((J432+$Q432)*$AH$4,-1),ROUNDUP(J432*$AH$4,-1)))</f>
        <v>601400</v>
      </c>
      <c r="AF432" s="154">
        <f>IF(K432="","",IF('5.手当・賞与配分・洗い替え方式'!$O$4=1,ROUNDUP((K432+$Q432)*$AH$4,-1),ROUNDUP(K432*$AH$4,-1)))</f>
        <v>596900</v>
      </c>
      <c r="AG432" s="154">
        <f>IF(L432="","",IF('5.手当・賞与配分・洗い替え方式'!$O$4=1,ROUNDUP((L432+$Q432)*$AH$4,-1),ROUNDUP(L432*$AH$4,-1)))</f>
        <v>592400</v>
      </c>
      <c r="AH432" s="154">
        <f>IF(M432="","",IF('5.手当・賞与配分・洗い替え方式'!$O$4=1,ROUNDUP((M432+$Q432)*$AH$4,-1),ROUNDUP(M432*$AH$4,-1)))</f>
        <v>587900</v>
      </c>
      <c r="AI432" s="166">
        <f>IF(N432="","",IF('5.手当・賞与配分・洗い替え方式'!$O$4=1,ROUNDUP((N432+$Q432)*$AH$4,-1),ROUNDUP(N432*$AH$4,-1)))</f>
        <v>583400</v>
      </c>
      <c r="AJ432" s="165">
        <f>IF(J432="","",IF('5.手当・賞与配分・洗い替え方式'!$O$4=1,ROUNDUP((J432+$Q432)*$AM$4,-1),ROUNDUP(J432*$AM$4,-1)))</f>
        <v>751750</v>
      </c>
      <c r="AK432" s="154">
        <f>IF(K432="","",IF('5.手当・賞与配分・洗い替え方式'!$O$4=1,ROUNDUP((K432+$Q432)*$AM$4,-1),ROUNDUP(K432*$AM$4,-1)))</f>
        <v>746130</v>
      </c>
      <c r="AL432" s="154">
        <f>IF(L432="","",IF('5.手当・賞与配分・洗い替え方式'!$O$4=1,ROUNDUP((L432+$Q432)*$AM$4,-1),ROUNDUP(L432*$AM$4,-1)))</f>
        <v>740500</v>
      </c>
      <c r="AM432" s="154">
        <f>IF(M432="","",IF('5.手当・賞与配分・洗い替え方式'!$O$4=1,ROUNDUP((M432+$Q432)*$AM$4,-1),ROUNDUP(M432*$AM$4,-1)))</f>
        <v>734880</v>
      </c>
      <c r="AN432" s="166">
        <f>IF(N432="","",IF('5.手当・賞与配分・洗い替え方式'!$O$4=1,ROUNDUP((N432+$Q432)*$AM$4,-1),ROUNDUP(N432*$AM$4,-1)))</f>
        <v>729250</v>
      </c>
      <c r="AO432" s="369">
        <f t="shared" si="291"/>
        <v>5669790</v>
      </c>
      <c r="AP432" s="77">
        <f t="shared" si="292"/>
        <v>5627270</v>
      </c>
      <c r="AQ432" s="77">
        <f t="shared" si="275"/>
        <v>5584740</v>
      </c>
      <c r="AR432" s="77">
        <f t="shared" si="276"/>
        <v>5542220</v>
      </c>
      <c r="AS432" s="164">
        <f t="shared" si="277"/>
        <v>5499690</v>
      </c>
    </row>
    <row r="433" spans="5:45" ht="18" customHeight="1">
      <c r="E433" s="148" t="str">
        <f t="shared" si="278"/>
        <v>L-2</v>
      </c>
      <c r="F433" s="105">
        <f t="shared" si="265"/>
        <v>5</v>
      </c>
      <c r="G433" s="105">
        <f t="shared" si="266"/>
        <v>5</v>
      </c>
      <c r="H433" s="105" t="str">
        <f t="shared" si="267"/>
        <v>L-2-5</v>
      </c>
      <c r="I433" s="149">
        <v>31</v>
      </c>
      <c r="J433" s="157">
        <f t="shared" si="279"/>
        <v>299600</v>
      </c>
      <c r="K433" s="131">
        <f t="shared" si="280"/>
        <v>297350</v>
      </c>
      <c r="L433" s="131">
        <f>IF($E433="","",INDEX('3.サラリースケール'!$R$5:$BH$38,MATCH($E433,'3.サラリースケール'!$R$5:$R$38,0),MATCH($I433,'3.サラリースケール'!$R$5:$BH$5,0)))</f>
        <v>295100</v>
      </c>
      <c r="M433" s="131">
        <f t="shared" si="281"/>
        <v>292850</v>
      </c>
      <c r="N433" s="368">
        <f t="shared" si="282"/>
        <v>290600</v>
      </c>
      <c r="O433" s="157">
        <f t="shared" si="283"/>
        <v>4500</v>
      </c>
      <c r="P433" s="368">
        <f t="shared" si="268"/>
        <v>2250</v>
      </c>
      <c r="Q433" s="158">
        <f>IF($L433="","",VLOOKUP($E433,'6.モデル年俸表の作成'!$C$7:$F$48,4,0))</f>
        <v>5600</v>
      </c>
      <c r="R433" s="159">
        <f>IF($E433="","",IF($G433="","",VLOOKUP($E433,'5.手当・賞与配分・洗い替え方式'!$C$7:$L$48,8,0)))</f>
        <v>0.2</v>
      </c>
      <c r="S433" s="160">
        <f t="shared" si="284"/>
        <v>59920</v>
      </c>
      <c r="T433" s="160">
        <f t="shared" si="285"/>
        <v>59470</v>
      </c>
      <c r="U433" s="160">
        <f t="shared" si="294"/>
        <v>59020</v>
      </c>
      <c r="V433" s="160">
        <f t="shared" si="287"/>
        <v>58570</v>
      </c>
      <c r="W433" s="160">
        <f t="shared" si="288"/>
        <v>58120</v>
      </c>
      <c r="X433" s="164">
        <f t="shared" si="269"/>
        <v>27</v>
      </c>
      <c r="Y433" s="162">
        <f t="shared" si="293"/>
        <v>365120</v>
      </c>
      <c r="Z433" s="161">
        <f t="shared" si="270"/>
        <v>362420</v>
      </c>
      <c r="AA433" s="161">
        <f t="shared" si="271"/>
        <v>359720</v>
      </c>
      <c r="AB433" s="161">
        <f t="shared" si="272"/>
        <v>357020</v>
      </c>
      <c r="AC433" s="163">
        <f t="shared" si="295"/>
        <v>354320</v>
      </c>
      <c r="AD433" s="158">
        <f t="shared" si="290"/>
        <v>4316640</v>
      </c>
      <c r="AE433" s="165">
        <f>IF(J433="","",IF('5.手当・賞与配分・洗い替え方式'!$O$4=1,ROUNDUP((J433+$Q433)*$AH$4,-1),ROUNDUP(J433*$AH$4,-1)))</f>
        <v>610400</v>
      </c>
      <c r="AF433" s="154">
        <f>IF(K433="","",IF('5.手当・賞与配分・洗い替え方式'!$O$4=1,ROUNDUP((K433+$Q433)*$AH$4,-1),ROUNDUP(K433*$AH$4,-1)))</f>
        <v>605900</v>
      </c>
      <c r="AG433" s="154">
        <f>IF(L433="","",IF('5.手当・賞与配分・洗い替え方式'!$O$4=1,ROUNDUP((L433+$Q433)*$AH$4,-1),ROUNDUP(L433*$AH$4,-1)))</f>
        <v>601400</v>
      </c>
      <c r="AH433" s="154">
        <f>IF(M433="","",IF('5.手当・賞与配分・洗い替え方式'!$O$4=1,ROUNDUP((M433+$Q433)*$AH$4,-1),ROUNDUP(M433*$AH$4,-1)))</f>
        <v>596900</v>
      </c>
      <c r="AI433" s="166">
        <f>IF(N433="","",IF('5.手当・賞与配分・洗い替え方式'!$O$4=1,ROUNDUP((N433+$Q433)*$AH$4,-1),ROUNDUP(N433*$AH$4,-1)))</f>
        <v>592400</v>
      </c>
      <c r="AJ433" s="165">
        <f>IF(J433="","",IF('5.手当・賞与配分・洗い替え方式'!$O$4=1,ROUNDUP((J433+$Q433)*$AM$4,-1),ROUNDUP(J433*$AM$4,-1)))</f>
        <v>763000</v>
      </c>
      <c r="AK433" s="154">
        <f>IF(K433="","",IF('5.手当・賞与配分・洗い替え方式'!$O$4=1,ROUNDUP((K433+$Q433)*$AM$4,-1),ROUNDUP(K433*$AM$4,-1)))</f>
        <v>757380</v>
      </c>
      <c r="AL433" s="154">
        <f>IF(L433="","",IF('5.手当・賞与配分・洗い替え方式'!$O$4=1,ROUNDUP((L433+$Q433)*$AM$4,-1),ROUNDUP(L433*$AM$4,-1)))</f>
        <v>751750</v>
      </c>
      <c r="AM433" s="154">
        <f>IF(M433="","",IF('5.手当・賞与配分・洗い替え方式'!$O$4=1,ROUNDUP((M433+$Q433)*$AM$4,-1),ROUNDUP(M433*$AM$4,-1)))</f>
        <v>746130</v>
      </c>
      <c r="AN433" s="166">
        <f>IF(N433="","",IF('5.手当・賞与配分・洗い替え方式'!$O$4=1,ROUNDUP((N433+$Q433)*$AM$4,-1),ROUNDUP(N433*$AM$4,-1)))</f>
        <v>740500</v>
      </c>
      <c r="AO433" s="369">
        <f t="shared" si="291"/>
        <v>5754840</v>
      </c>
      <c r="AP433" s="77">
        <f t="shared" si="292"/>
        <v>5712320</v>
      </c>
      <c r="AQ433" s="77">
        <f t="shared" si="275"/>
        <v>5669790</v>
      </c>
      <c r="AR433" s="77">
        <f t="shared" si="276"/>
        <v>5627270</v>
      </c>
      <c r="AS433" s="164">
        <f t="shared" si="277"/>
        <v>5584740</v>
      </c>
    </row>
    <row r="434" spans="5:45" ht="18" customHeight="1">
      <c r="E434" s="148" t="str">
        <f t="shared" si="278"/>
        <v>L-2</v>
      </c>
      <c r="F434" s="105">
        <f t="shared" si="265"/>
        <v>6</v>
      </c>
      <c r="G434" s="105">
        <f t="shared" si="266"/>
        <v>6</v>
      </c>
      <c r="H434" s="105" t="str">
        <f t="shared" si="267"/>
        <v>L-2-6</v>
      </c>
      <c r="I434" s="149">
        <v>32</v>
      </c>
      <c r="J434" s="157">
        <f t="shared" si="279"/>
        <v>304100</v>
      </c>
      <c r="K434" s="131">
        <f t="shared" si="280"/>
        <v>301850</v>
      </c>
      <c r="L434" s="131">
        <f>IF($E434="","",INDEX('3.サラリースケール'!$R$5:$BH$38,MATCH($E434,'3.サラリースケール'!$R$5:$R$38,0),MATCH($I434,'3.サラリースケール'!$R$5:$BH$5,0)))</f>
        <v>299600</v>
      </c>
      <c r="M434" s="131">
        <f t="shared" si="281"/>
        <v>297350</v>
      </c>
      <c r="N434" s="368">
        <f t="shared" si="282"/>
        <v>295100</v>
      </c>
      <c r="O434" s="157">
        <f t="shared" si="283"/>
        <v>4500</v>
      </c>
      <c r="P434" s="368">
        <f t="shared" si="268"/>
        <v>2250</v>
      </c>
      <c r="Q434" s="158">
        <f>IF($L434="","",VLOOKUP($E434,'6.モデル年俸表の作成'!$C$7:$F$48,4,0))</f>
        <v>5600</v>
      </c>
      <c r="R434" s="159">
        <f>IF($E434="","",IF($G434="","",VLOOKUP($E434,'5.手当・賞与配分・洗い替え方式'!$C$7:$L$48,8,0)))</f>
        <v>0.2</v>
      </c>
      <c r="S434" s="160">
        <f t="shared" si="284"/>
        <v>60820</v>
      </c>
      <c r="T434" s="160">
        <f t="shared" si="285"/>
        <v>60370</v>
      </c>
      <c r="U434" s="160">
        <f t="shared" si="294"/>
        <v>59920</v>
      </c>
      <c r="V434" s="160">
        <f t="shared" si="287"/>
        <v>59470</v>
      </c>
      <c r="W434" s="160">
        <f t="shared" si="288"/>
        <v>59020</v>
      </c>
      <c r="X434" s="164">
        <f t="shared" si="269"/>
        <v>27</v>
      </c>
      <c r="Y434" s="162">
        <f t="shared" si="293"/>
        <v>370520</v>
      </c>
      <c r="Z434" s="161">
        <f t="shared" si="270"/>
        <v>367820</v>
      </c>
      <c r="AA434" s="161">
        <f t="shared" si="271"/>
        <v>365120</v>
      </c>
      <c r="AB434" s="161">
        <f t="shared" si="272"/>
        <v>362420</v>
      </c>
      <c r="AC434" s="163">
        <f t="shared" si="295"/>
        <v>359720</v>
      </c>
      <c r="AD434" s="158">
        <f t="shared" si="290"/>
        <v>4381440</v>
      </c>
      <c r="AE434" s="165">
        <f>IF(J434="","",IF('5.手当・賞与配分・洗い替え方式'!$O$4=1,ROUNDUP((J434+$Q434)*$AH$4,-1),ROUNDUP(J434*$AH$4,-1)))</f>
        <v>619400</v>
      </c>
      <c r="AF434" s="154">
        <f>IF(K434="","",IF('5.手当・賞与配分・洗い替え方式'!$O$4=1,ROUNDUP((K434+$Q434)*$AH$4,-1),ROUNDUP(K434*$AH$4,-1)))</f>
        <v>614900</v>
      </c>
      <c r="AG434" s="154">
        <f>IF(L434="","",IF('5.手当・賞与配分・洗い替え方式'!$O$4=1,ROUNDUP((L434+$Q434)*$AH$4,-1),ROUNDUP(L434*$AH$4,-1)))</f>
        <v>610400</v>
      </c>
      <c r="AH434" s="154">
        <f>IF(M434="","",IF('5.手当・賞与配分・洗い替え方式'!$O$4=1,ROUNDUP((M434+$Q434)*$AH$4,-1),ROUNDUP(M434*$AH$4,-1)))</f>
        <v>605900</v>
      </c>
      <c r="AI434" s="166">
        <f>IF(N434="","",IF('5.手当・賞与配分・洗い替え方式'!$O$4=1,ROUNDUP((N434+$Q434)*$AH$4,-1),ROUNDUP(N434*$AH$4,-1)))</f>
        <v>601400</v>
      </c>
      <c r="AJ434" s="165">
        <f>IF(J434="","",IF('5.手当・賞与配分・洗い替え方式'!$O$4=1,ROUNDUP((J434+$Q434)*$AM$4,-1),ROUNDUP(J434*$AM$4,-1)))</f>
        <v>774250</v>
      </c>
      <c r="AK434" s="154">
        <f>IF(K434="","",IF('5.手当・賞与配分・洗い替え方式'!$O$4=1,ROUNDUP((K434+$Q434)*$AM$4,-1),ROUNDUP(K434*$AM$4,-1)))</f>
        <v>768630</v>
      </c>
      <c r="AL434" s="154">
        <f>IF(L434="","",IF('5.手当・賞与配分・洗い替え方式'!$O$4=1,ROUNDUP((L434+$Q434)*$AM$4,-1),ROUNDUP(L434*$AM$4,-1)))</f>
        <v>763000</v>
      </c>
      <c r="AM434" s="154">
        <f>IF(M434="","",IF('5.手当・賞与配分・洗い替え方式'!$O$4=1,ROUNDUP((M434+$Q434)*$AM$4,-1),ROUNDUP(M434*$AM$4,-1)))</f>
        <v>757380</v>
      </c>
      <c r="AN434" s="166">
        <f>IF(N434="","",IF('5.手当・賞与配分・洗い替え方式'!$O$4=1,ROUNDUP((N434+$Q434)*$AM$4,-1),ROUNDUP(N434*$AM$4,-1)))</f>
        <v>751750</v>
      </c>
      <c r="AO434" s="369">
        <f t="shared" si="291"/>
        <v>5839890</v>
      </c>
      <c r="AP434" s="77">
        <f t="shared" si="292"/>
        <v>5797370</v>
      </c>
      <c r="AQ434" s="77">
        <f t="shared" si="275"/>
        <v>5754840</v>
      </c>
      <c r="AR434" s="77">
        <f t="shared" si="276"/>
        <v>5712320</v>
      </c>
      <c r="AS434" s="164">
        <f t="shared" si="277"/>
        <v>5669790</v>
      </c>
    </row>
    <row r="435" spans="5:45" ht="18" customHeight="1">
      <c r="E435" s="148" t="str">
        <f t="shared" si="278"/>
        <v>L-2</v>
      </c>
      <c r="F435" s="105">
        <f t="shared" si="265"/>
        <v>7</v>
      </c>
      <c r="G435" s="105">
        <f t="shared" si="266"/>
        <v>7</v>
      </c>
      <c r="H435" s="105" t="str">
        <f t="shared" si="267"/>
        <v>L-2-7</v>
      </c>
      <c r="I435" s="149">
        <v>33</v>
      </c>
      <c r="J435" s="157">
        <f t="shared" si="279"/>
        <v>308600</v>
      </c>
      <c r="K435" s="131">
        <f t="shared" si="280"/>
        <v>306350</v>
      </c>
      <c r="L435" s="131">
        <f>IF($E435="","",INDEX('3.サラリースケール'!$R$5:$BH$38,MATCH($E435,'3.サラリースケール'!$R$5:$R$38,0),MATCH($I435,'3.サラリースケール'!$R$5:$BH$5,0)))</f>
        <v>304100</v>
      </c>
      <c r="M435" s="131">
        <f t="shared" si="281"/>
        <v>301850</v>
      </c>
      <c r="N435" s="368">
        <f t="shared" si="282"/>
        <v>299600</v>
      </c>
      <c r="O435" s="157">
        <f t="shared" si="283"/>
        <v>4500</v>
      </c>
      <c r="P435" s="368">
        <f t="shared" si="268"/>
        <v>2250</v>
      </c>
      <c r="Q435" s="158">
        <f>IF($L435="","",VLOOKUP($E435,'6.モデル年俸表の作成'!$C$7:$F$48,4,0))</f>
        <v>5600</v>
      </c>
      <c r="R435" s="159">
        <f>IF($E435="","",IF($G435="","",VLOOKUP($E435,'5.手当・賞与配分・洗い替え方式'!$C$7:$L$48,8,0)))</f>
        <v>0.2</v>
      </c>
      <c r="S435" s="160">
        <f t="shared" si="284"/>
        <v>61720</v>
      </c>
      <c r="T435" s="160">
        <f t="shared" si="285"/>
        <v>61270</v>
      </c>
      <c r="U435" s="160">
        <f t="shared" si="294"/>
        <v>60820</v>
      </c>
      <c r="V435" s="160">
        <f t="shared" si="287"/>
        <v>60370</v>
      </c>
      <c r="W435" s="160">
        <f t="shared" si="288"/>
        <v>59920</v>
      </c>
      <c r="X435" s="164">
        <f t="shared" si="269"/>
        <v>27</v>
      </c>
      <c r="Y435" s="162">
        <f t="shared" si="293"/>
        <v>375920</v>
      </c>
      <c r="Z435" s="161">
        <f t="shared" si="270"/>
        <v>373220</v>
      </c>
      <c r="AA435" s="161">
        <f t="shared" si="271"/>
        <v>370520</v>
      </c>
      <c r="AB435" s="161">
        <f t="shared" si="272"/>
        <v>367820</v>
      </c>
      <c r="AC435" s="163">
        <f t="shared" si="295"/>
        <v>365120</v>
      </c>
      <c r="AD435" s="158">
        <f t="shared" si="290"/>
        <v>4446240</v>
      </c>
      <c r="AE435" s="165">
        <f>IF(J435="","",IF('5.手当・賞与配分・洗い替え方式'!$O$4=1,ROUNDUP((J435+$Q435)*$AH$4,-1),ROUNDUP(J435*$AH$4,-1)))</f>
        <v>628400</v>
      </c>
      <c r="AF435" s="154">
        <f>IF(K435="","",IF('5.手当・賞与配分・洗い替え方式'!$O$4=1,ROUNDUP((K435+$Q435)*$AH$4,-1),ROUNDUP(K435*$AH$4,-1)))</f>
        <v>623900</v>
      </c>
      <c r="AG435" s="154">
        <f>IF(L435="","",IF('5.手当・賞与配分・洗い替え方式'!$O$4=1,ROUNDUP((L435+$Q435)*$AH$4,-1),ROUNDUP(L435*$AH$4,-1)))</f>
        <v>619400</v>
      </c>
      <c r="AH435" s="154">
        <f>IF(M435="","",IF('5.手当・賞与配分・洗い替え方式'!$O$4=1,ROUNDUP((M435+$Q435)*$AH$4,-1),ROUNDUP(M435*$AH$4,-1)))</f>
        <v>614900</v>
      </c>
      <c r="AI435" s="166">
        <f>IF(N435="","",IF('5.手当・賞与配分・洗い替え方式'!$O$4=1,ROUNDUP((N435+$Q435)*$AH$4,-1),ROUNDUP(N435*$AH$4,-1)))</f>
        <v>610400</v>
      </c>
      <c r="AJ435" s="165">
        <f>IF(J435="","",IF('5.手当・賞与配分・洗い替え方式'!$O$4=1,ROUNDUP((J435+$Q435)*$AM$4,-1),ROUNDUP(J435*$AM$4,-1)))</f>
        <v>785500</v>
      </c>
      <c r="AK435" s="154">
        <f>IF(K435="","",IF('5.手当・賞与配分・洗い替え方式'!$O$4=1,ROUNDUP((K435+$Q435)*$AM$4,-1),ROUNDUP(K435*$AM$4,-1)))</f>
        <v>779880</v>
      </c>
      <c r="AL435" s="154">
        <f>IF(L435="","",IF('5.手当・賞与配分・洗い替え方式'!$O$4=1,ROUNDUP((L435+$Q435)*$AM$4,-1),ROUNDUP(L435*$AM$4,-1)))</f>
        <v>774250</v>
      </c>
      <c r="AM435" s="154">
        <f>IF(M435="","",IF('5.手当・賞与配分・洗い替え方式'!$O$4=1,ROUNDUP((M435+$Q435)*$AM$4,-1),ROUNDUP(M435*$AM$4,-1)))</f>
        <v>768630</v>
      </c>
      <c r="AN435" s="166">
        <f>IF(N435="","",IF('5.手当・賞与配分・洗い替え方式'!$O$4=1,ROUNDUP((N435+$Q435)*$AM$4,-1),ROUNDUP(N435*$AM$4,-1)))</f>
        <v>763000</v>
      </c>
      <c r="AO435" s="369">
        <f t="shared" si="291"/>
        <v>5924940</v>
      </c>
      <c r="AP435" s="77">
        <f t="shared" si="292"/>
        <v>5882420</v>
      </c>
      <c r="AQ435" s="77">
        <f t="shared" si="275"/>
        <v>5839890</v>
      </c>
      <c r="AR435" s="77">
        <f t="shared" si="276"/>
        <v>5797370</v>
      </c>
      <c r="AS435" s="164">
        <f t="shared" si="277"/>
        <v>5754840</v>
      </c>
    </row>
    <row r="436" spans="5:45" ht="18" customHeight="1">
      <c r="E436" s="148" t="str">
        <f t="shared" si="278"/>
        <v>L-2</v>
      </c>
      <c r="F436" s="105">
        <f t="shared" si="265"/>
        <v>8</v>
      </c>
      <c r="G436" s="105">
        <f t="shared" si="266"/>
        <v>8</v>
      </c>
      <c r="H436" s="105" t="str">
        <f t="shared" si="267"/>
        <v>L-2-8</v>
      </c>
      <c r="I436" s="149">
        <v>34</v>
      </c>
      <c r="J436" s="157">
        <f t="shared" si="279"/>
        <v>313100</v>
      </c>
      <c r="K436" s="131">
        <f t="shared" si="280"/>
        <v>310850</v>
      </c>
      <c r="L436" s="131">
        <f>IF($E436="","",INDEX('3.サラリースケール'!$R$5:$BH$38,MATCH($E436,'3.サラリースケール'!$R$5:$R$38,0),MATCH($I436,'3.サラリースケール'!$R$5:$BH$5,0)))</f>
        <v>308600</v>
      </c>
      <c r="M436" s="131">
        <f t="shared" si="281"/>
        <v>306350</v>
      </c>
      <c r="N436" s="368">
        <f t="shared" si="282"/>
        <v>304100</v>
      </c>
      <c r="O436" s="157">
        <f t="shared" si="283"/>
        <v>4500</v>
      </c>
      <c r="P436" s="368">
        <f t="shared" si="268"/>
        <v>2250</v>
      </c>
      <c r="Q436" s="158">
        <f>IF($L436="","",VLOOKUP($E436,'6.モデル年俸表の作成'!$C$7:$F$48,4,0))</f>
        <v>5600</v>
      </c>
      <c r="R436" s="159">
        <f>IF($E436="","",IF($G436="","",VLOOKUP($E436,'5.手当・賞与配分・洗い替え方式'!$C$7:$L$48,8,0)))</f>
        <v>0.2</v>
      </c>
      <c r="S436" s="160">
        <f t="shared" si="284"/>
        <v>62620</v>
      </c>
      <c r="T436" s="160">
        <f t="shared" si="285"/>
        <v>62170</v>
      </c>
      <c r="U436" s="160">
        <f t="shared" si="294"/>
        <v>61720</v>
      </c>
      <c r="V436" s="160">
        <f t="shared" si="287"/>
        <v>61270</v>
      </c>
      <c r="W436" s="160">
        <f t="shared" si="288"/>
        <v>60820</v>
      </c>
      <c r="X436" s="164">
        <f t="shared" si="269"/>
        <v>27</v>
      </c>
      <c r="Y436" s="162">
        <f t="shared" si="293"/>
        <v>381320</v>
      </c>
      <c r="Z436" s="161">
        <f t="shared" si="270"/>
        <v>378620</v>
      </c>
      <c r="AA436" s="161">
        <f t="shared" si="271"/>
        <v>375920</v>
      </c>
      <c r="AB436" s="161">
        <f t="shared" si="272"/>
        <v>373220</v>
      </c>
      <c r="AC436" s="163">
        <f t="shared" si="295"/>
        <v>370520</v>
      </c>
      <c r="AD436" s="158">
        <f t="shared" si="290"/>
        <v>4511040</v>
      </c>
      <c r="AE436" s="165">
        <f>IF(J436="","",IF('5.手当・賞与配分・洗い替え方式'!$O$4=1,ROUNDUP((J436+$Q436)*$AH$4,-1),ROUNDUP(J436*$AH$4,-1)))</f>
        <v>637400</v>
      </c>
      <c r="AF436" s="154">
        <f>IF(K436="","",IF('5.手当・賞与配分・洗い替え方式'!$O$4=1,ROUNDUP((K436+$Q436)*$AH$4,-1),ROUNDUP(K436*$AH$4,-1)))</f>
        <v>632900</v>
      </c>
      <c r="AG436" s="154">
        <f>IF(L436="","",IF('5.手当・賞与配分・洗い替え方式'!$O$4=1,ROUNDUP((L436+$Q436)*$AH$4,-1),ROUNDUP(L436*$AH$4,-1)))</f>
        <v>628400</v>
      </c>
      <c r="AH436" s="154">
        <f>IF(M436="","",IF('5.手当・賞与配分・洗い替え方式'!$O$4=1,ROUNDUP((M436+$Q436)*$AH$4,-1),ROUNDUP(M436*$AH$4,-1)))</f>
        <v>623900</v>
      </c>
      <c r="AI436" s="166">
        <f>IF(N436="","",IF('5.手当・賞与配分・洗い替え方式'!$O$4=1,ROUNDUP((N436+$Q436)*$AH$4,-1),ROUNDUP(N436*$AH$4,-1)))</f>
        <v>619400</v>
      </c>
      <c r="AJ436" s="165">
        <f>IF(J436="","",IF('5.手当・賞与配分・洗い替え方式'!$O$4=1,ROUNDUP((J436+$Q436)*$AM$4,-1),ROUNDUP(J436*$AM$4,-1)))</f>
        <v>796750</v>
      </c>
      <c r="AK436" s="154">
        <f>IF(K436="","",IF('5.手当・賞与配分・洗い替え方式'!$O$4=1,ROUNDUP((K436+$Q436)*$AM$4,-1),ROUNDUP(K436*$AM$4,-1)))</f>
        <v>791130</v>
      </c>
      <c r="AL436" s="154">
        <f>IF(L436="","",IF('5.手当・賞与配分・洗い替え方式'!$O$4=1,ROUNDUP((L436+$Q436)*$AM$4,-1),ROUNDUP(L436*$AM$4,-1)))</f>
        <v>785500</v>
      </c>
      <c r="AM436" s="154">
        <f>IF(M436="","",IF('5.手当・賞与配分・洗い替え方式'!$O$4=1,ROUNDUP((M436+$Q436)*$AM$4,-1),ROUNDUP(M436*$AM$4,-1)))</f>
        <v>779880</v>
      </c>
      <c r="AN436" s="166">
        <f>IF(N436="","",IF('5.手当・賞与配分・洗い替え方式'!$O$4=1,ROUNDUP((N436+$Q436)*$AM$4,-1),ROUNDUP(N436*$AM$4,-1)))</f>
        <v>774250</v>
      </c>
      <c r="AO436" s="369">
        <f t="shared" si="291"/>
        <v>6009990</v>
      </c>
      <c r="AP436" s="77">
        <f t="shared" si="292"/>
        <v>5967470</v>
      </c>
      <c r="AQ436" s="77">
        <f t="shared" si="275"/>
        <v>5924940</v>
      </c>
      <c r="AR436" s="77">
        <f t="shared" si="276"/>
        <v>5882420</v>
      </c>
      <c r="AS436" s="164">
        <f t="shared" si="277"/>
        <v>5839890</v>
      </c>
    </row>
    <row r="437" spans="5:45" ht="18" customHeight="1">
      <c r="E437" s="148" t="str">
        <f t="shared" si="278"/>
        <v>L-2</v>
      </c>
      <c r="F437" s="105">
        <f t="shared" si="265"/>
        <v>9</v>
      </c>
      <c r="G437" s="105">
        <f t="shared" si="266"/>
        <v>9</v>
      </c>
      <c r="H437" s="105" t="str">
        <f t="shared" si="267"/>
        <v>L-2-9</v>
      </c>
      <c r="I437" s="149">
        <v>35</v>
      </c>
      <c r="J437" s="157">
        <f t="shared" si="279"/>
        <v>317600</v>
      </c>
      <c r="K437" s="131">
        <f t="shared" si="280"/>
        <v>315350</v>
      </c>
      <c r="L437" s="131">
        <f>IF($E437="","",INDEX('3.サラリースケール'!$R$5:$BH$38,MATCH($E437,'3.サラリースケール'!$R$5:$R$38,0),MATCH($I437,'3.サラリースケール'!$R$5:$BH$5,0)))</f>
        <v>313100</v>
      </c>
      <c r="M437" s="131">
        <f t="shared" si="281"/>
        <v>310850</v>
      </c>
      <c r="N437" s="368">
        <f t="shared" si="282"/>
        <v>308600</v>
      </c>
      <c r="O437" s="157">
        <f t="shared" si="283"/>
        <v>4500</v>
      </c>
      <c r="P437" s="368">
        <f t="shared" si="268"/>
        <v>2250</v>
      </c>
      <c r="Q437" s="158">
        <f>IF($L437="","",VLOOKUP($E437,'6.モデル年俸表の作成'!$C$7:$F$48,4,0))</f>
        <v>5600</v>
      </c>
      <c r="R437" s="159">
        <f>IF($E437="","",IF($G437="","",VLOOKUP($E437,'5.手当・賞与配分・洗い替え方式'!$C$7:$L$48,8,0)))</f>
        <v>0.2</v>
      </c>
      <c r="S437" s="160">
        <f t="shared" si="284"/>
        <v>63520</v>
      </c>
      <c r="T437" s="160">
        <f t="shared" si="285"/>
        <v>63070</v>
      </c>
      <c r="U437" s="160">
        <f t="shared" si="294"/>
        <v>62620</v>
      </c>
      <c r="V437" s="160">
        <f t="shared" si="287"/>
        <v>62170</v>
      </c>
      <c r="W437" s="160">
        <f t="shared" si="288"/>
        <v>61720</v>
      </c>
      <c r="X437" s="164">
        <f t="shared" si="269"/>
        <v>27</v>
      </c>
      <c r="Y437" s="162">
        <f t="shared" si="293"/>
        <v>386720</v>
      </c>
      <c r="Z437" s="161">
        <f t="shared" si="270"/>
        <v>384020</v>
      </c>
      <c r="AA437" s="161">
        <f t="shared" si="271"/>
        <v>381320</v>
      </c>
      <c r="AB437" s="161">
        <f t="shared" si="272"/>
        <v>378620</v>
      </c>
      <c r="AC437" s="163">
        <f t="shared" si="295"/>
        <v>375920</v>
      </c>
      <c r="AD437" s="158">
        <f t="shared" si="290"/>
        <v>4575840</v>
      </c>
      <c r="AE437" s="165">
        <f>IF(J437="","",IF('5.手当・賞与配分・洗い替え方式'!$O$4=1,ROUNDUP((J437+$Q437)*$AH$4,-1),ROUNDUP(J437*$AH$4,-1)))</f>
        <v>646400</v>
      </c>
      <c r="AF437" s="154">
        <f>IF(K437="","",IF('5.手当・賞与配分・洗い替え方式'!$O$4=1,ROUNDUP((K437+$Q437)*$AH$4,-1),ROUNDUP(K437*$AH$4,-1)))</f>
        <v>641900</v>
      </c>
      <c r="AG437" s="154">
        <f>IF(L437="","",IF('5.手当・賞与配分・洗い替え方式'!$O$4=1,ROUNDUP((L437+$Q437)*$AH$4,-1),ROUNDUP(L437*$AH$4,-1)))</f>
        <v>637400</v>
      </c>
      <c r="AH437" s="154">
        <f>IF(M437="","",IF('5.手当・賞与配分・洗い替え方式'!$O$4=1,ROUNDUP((M437+$Q437)*$AH$4,-1),ROUNDUP(M437*$AH$4,-1)))</f>
        <v>632900</v>
      </c>
      <c r="AI437" s="166">
        <f>IF(N437="","",IF('5.手当・賞与配分・洗い替え方式'!$O$4=1,ROUNDUP((N437+$Q437)*$AH$4,-1),ROUNDUP(N437*$AH$4,-1)))</f>
        <v>628400</v>
      </c>
      <c r="AJ437" s="165">
        <f>IF(J437="","",IF('5.手当・賞与配分・洗い替え方式'!$O$4=1,ROUNDUP((J437+$Q437)*$AM$4,-1),ROUNDUP(J437*$AM$4,-1)))</f>
        <v>808000</v>
      </c>
      <c r="AK437" s="154">
        <f>IF(K437="","",IF('5.手当・賞与配分・洗い替え方式'!$O$4=1,ROUNDUP((K437+$Q437)*$AM$4,-1),ROUNDUP(K437*$AM$4,-1)))</f>
        <v>802380</v>
      </c>
      <c r="AL437" s="154">
        <f>IF(L437="","",IF('5.手当・賞与配分・洗い替え方式'!$O$4=1,ROUNDUP((L437+$Q437)*$AM$4,-1),ROUNDUP(L437*$AM$4,-1)))</f>
        <v>796750</v>
      </c>
      <c r="AM437" s="154">
        <f>IF(M437="","",IF('5.手当・賞与配分・洗い替え方式'!$O$4=1,ROUNDUP((M437+$Q437)*$AM$4,-1),ROUNDUP(M437*$AM$4,-1)))</f>
        <v>791130</v>
      </c>
      <c r="AN437" s="166">
        <f>IF(N437="","",IF('5.手当・賞与配分・洗い替え方式'!$O$4=1,ROUNDUP((N437+$Q437)*$AM$4,-1),ROUNDUP(N437*$AM$4,-1)))</f>
        <v>785500</v>
      </c>
      <c r="AO437" s="369">
        <f t="shared" si="291"/>
        <v>6095040</v>
      </c>
      <c r="AP437" s="77">
        <f t="shared" si="292"/>
        <v>6052520</v>
      </c>
      <c r="AQ437" s="77">
        <f t="shared" si="275"/>
        <v>6009990</v>
      </c>
      <c r="AR437" s="77">
        <f t="shared" si="276"/>
        <v>5967470</v>
      </c>
      <c r="AS437" s="164">
        <f t="shared" si="277"/>
        <v>5924940</v>
      </c>
    </row>
    <row r="438" spans="5:45" ht="18" customHeight="1">
      <c r="E438" s="148" t="str">
        <f t="shared" si="278"/>
        <v>L-2</v>
      </c>
      <c r="F438" s="105">
        <f t="shared" si="265"/>
        <v>10</v>
      </c>
      <c r="G438" s="105">
        <f t="shared" si="266"/>
        <v>10</v>
      </c>
      <c r="H438" s="105" t="str">
        <f t="shared" si="267"/>
        <v>L-2-10</v>
      </c>
      <c r="I438" s="149">
        <v>36</v>
      </c>
      <c r="J438" s="157">
        <f t="shared" si="279"/>
        <v>322100</v>
      </c>
      <c r="K438" s="131">
        <f t="shared" si="280"/>
        <v>319850</v>
      </c>
      <c r="L438" s="131">
        <f>IF($E438="","",INDEX('3.サラリースケール'!$R$5:$BH$38,MATCH($E438,'3.サラリースケール'!$R$5:$R$38,0),MATCH($I438,'3.サラリースケール'!$R$5:$BH$5,0)))</f>
        <v>317600</v>
      </c>
      <c r="M438" s="131">
        <f t="shared" si="281"/>
        <v>315350</v>
      </c>
      <c r="N438" s="368">
        <f t="shared" si="282"/>
        <v>313100</v>
      </c>
      <c r="O438" s="157">
        <f t="shared" si="283"/>
        <v>4500</v>
      </c>
      <c r="P438" s="368">
        <f t="shared" si="268"/>
        <v>2250</v>
      </c>
      <c r="Q438" s="158">
        <f>IF($L438="","",VLOOKUP($E438,'6.モデル年俸表の作成'!$C$7:$F$48,4,0))</f>
        <v>5600</v>
      </c>
      <c r="R438" s="159">
        <f>IF($E438="","",IF($G438="","",VLOOKUP($E438,'5.手当・賞与配分・洗い替え方式'!$C$7:$L$48,8,0)))</f>
        <v>0.2</v>
      </c>
      <c r="S438" s="160">
        <f t="shared" si="284"/>
        <v>64420</v>
      </c>
      <c r="T438" s="160">
        <f t="shared" si="285"/>
        <v>63970</v>
      </c>
      <c r="U438" s="160">
        <f t="shared" si="294"/>
        <v>63520</v>
      </c>
      <c r="V438" s="160">
        <f t="shared" si="287"/>
        <v>63070</v>
      </c>
      <c r="W438" s="160">
        <f t="shared" si="288"/>
        <v>62620</v>
      </c>
      <c r="X438" s="164">
        <f t="shared" si="269"/>
        <v>27</v>
      </c>
      <c r="Y438" s="162">
        <f t="shared" si="293"/>
        <v>392120</v>
      </c>
      <c r="Z438" s="161">
        <f t="shared" si="270"/>
        <v>389420</v>
      </c>
      <c r="AA438" s="161">
        <f t="shared" si="271"/>
        <v>386720</v>
      </c>
      <c r="AB438" s="161">
        <f t="shared" si="272"/>
        <v>384020</v>
      </c>
      <c r="AC438" s="163">
        <f t="shared" si="295"/>
        <v>381320</v>
      </c>
      <c r="AD438" s="158">
        <f t="shared" si="290"/>
        <v>4640640</v>
      </c>
      <c r="AE438" s="165">
        <f>IF(J438="","",IF('5.手当・賞与配分・洗い替え方式'!$O$4=1,ROUNDUP((J438+$Q438)*$AH$4,-1),ROUNDUP(J438*$AH$4,-1)))</f>
        <v>655400</v>
      </c>
      <c r="AF438" s="154">
        <f>IF(K438="","",IF('5.手当・賞与配分・洗い替え方式'!$O$4=1,ROUNDUP((K438+$Q438)*$AH$4,-1),ROUNDUP(K438*$AH$4,-1)))</f>
        <v>650900</v>
      </c>
      <c r="AG438" s="154">
        <f>IF(L438="","",IF('5.手当・賞与配分・洗い替え方式'!$O$4=1,ROUNDUP((L438+$Q438)*$AH$4,-1),ROUNDUP(L438*$AH$4,-1)))</f>
        <v>646400</v>
      </c>
      <c r="AH438" s="154">
        <f>IF(M438="","",IF('5.手当・賞与配分・洗い替え方式'!$O$4=1,ROUNDUP((M438+$Q438)*$AH$4,-1),ROUNDUP(M438*$AH$4,-1)))</f>
        <v>641900</v>
      </c>
      <c r="AI438" s="166">
        <f>IF(N438="","",IF('5.手当・賞与配分・洗い替え方式'!$O$4=1,ROUNDUP((N438+$Q438)*$AH$4,-1),ROUNDUP(N438*$AH$4,-1)))</f>
        <v>637400</v>
      </c>
      <c r="AJ438" s="165">
        <f>IF(J438="","",IF('5.手当・賞与配分・洗い替え方式'!$O$4=1,ROUNDUP((J438+$Q438)*$AM$4,-1),ROUNDUP(J438*$AM$4,-1)))</f>
        <v>819250</v>
      </c>
      <c r="AK438" s="154">
        <f>IF(K438="","",IF('5.手当・賞与配分・洗い替え方式'!$O$4=1,ROUNDUP((K438+$Q438)*$AM$4,-1),ROUNDUP(K438*$AM$4,-1)))</f>
        <v>813630</v>
      </c>
      <c r="AL438" s="154">
        <f>IF(L438="","",IF('5.手当・賞与配分・洗い替え方式'!$O$4=1,ROUNDUP((L438+$Q438)*$AM$4,-1),ROUNDUP(L438*$AM$4,-1)))</f>
        <v>808000</v>
      </c>
      <c r="AM438" s="154">
        <f>IF(M438="","",IF('5.手当・賞与配分・洗い替え方式'!$O$4=1,ROUNDUP((M438+$Q438)*$AM$4,-1),ROUNDUP(M438*$AM$4,-1)))</f>
        <v>802380</v>
      </c>
      <c r="AN438" s="166">
        <f>IF(N438="","",IF('5.手当・賞与配分・洗い替え方式'!$O$4=1,ROUNDUP((N438+$Q438)*$AM$4,-1),ROUNDUP(N438*$AM$4,-1)))</f>
        <v>796750</v>
      </c>
      <c r="AO438" s="369">
        <f t="shared" si="291"/>
        <v>6180090</v>
      </c>
      <c r="AP438" s="77">
        <f t="shared" si="292"/>
        <v>6137570</v>
      </c>
      <c r="AQ438" s="77">
        <f t="shared" si="275"/>
        <v>6095040</v>
      </c>
      <c r="AR438" s="77">
        <f t="shared" si="276"/>
        <v>6052520</v>
      </c>
      <c r="AS438" s="164">
        <f t="shared" si="277"/>
        <v>6009990</v>
      </c>
    </row>
    <row r="439" spans="5:45" ht="18" customHeight="1">
      <c r="E439" s="148" t="str">
        <f t="shared" si="278"/>
        <v>L-2</v>
      </c>
      <c r="F439" s="105">
        <f t="shared" si="265"/>
        <v>11</v>
      </c>
      <c r="G439" s="105">
        <f t="shared" si="266"/>
        <v>11</v>
      </c>
      <c r="H439" s="105" t="str">
        <f t="shared" si="267"/>
        <v>L-2-11</v>
      </c>
      <c r="I439" s="149">
        <v>37</v>
      </c>
      <c r="J439" s="157">
        <f t="shared" si="279"/>
        <v>326600</v>
      </c>
      <c r="K439" s="131">
        <f t="shared" si="280"/>
        <v>324350</v>
      </c>
      <c r="L439" s="131">
        <f>IF($E439="","",INDEX('3.サラリースケール'!$R$5:$BH$38,MATCH($E439,'3.サラリースケール'!$R$5:$R$38,0),MATCH($I439,'3.サラリースケール'!$R$5:$BH$5,0)))</f>
        <v>322100</v>
      </c>
      <c r="M439" s="131">
        <f t="shared" si="281"/>
        <v>319850</v>
      </c>
      <c r="N439" s="368">
        <f t="shared" si="282"/>
        <v>317600</v>
      </c>
      <c r="O439" s="157">
        <f t="shared" si="283"/>
        <v>4500</v>
      </c>
      <c r="P439" s="368">
        <f t="shared" si="268"/>
        <v>2250</v>
      </c>
      <c r="Q439" s="158">
        <f>IF($L439="","",VLOOKUP($E439,'6.モデル年俸表の作成'!$C$7:$F$48,4,0))</f>
        <v>5600</v>
      </c>
      <c r="R439" s="159">
        <f>IF($E439="","",IF($G439="","",VLOOKUP($E439,'5.手当・賞与配分・洗い替え方式'!$C$7:$L$48,8,0)))</f>
        <v>0.2</v>
      </c>
      <c r="S439" s="160">
        <f t="shared" si="284"/>
        <v>65320</v>
      </c>
      <c r="T439" s="160">
        <f t="shared" si="285"/>
        <v>64870</v>
      </c>
      <c r="U439" s="160">
        <f t="shared" si="294"/>
        <v>64420</v>
      </c>
      <c r="V439" s="160">
        <f t="shared" si="287"/>
        <v>63970</v>
      </c>
      <c r="W439" s="160">
        <f t="shared" si="288"/>
        <v>63520</v>
      </c>
      <c r="X439" s="164">
        <f t="shared" si="269"/>
        <v>27</v>
      </c>
      <c r="Y439" s="162">
        <f t="shared" si="293"/>
        <v>397520</v>
      </c>
      <c r="Z439" s="161">
        <f t="shared" si="270"/>
        <v>394820</v>
      </c>
      <c r="AA439" s="161">
        <f t="shared" si="271"/>
        <v>392120</v>
      </c>
      <c r="AB439" s="161">
        <f t="shared" si="272"/>
        <v>389420</v>
      </c>
      <c r="AC439" s="163">
        <f t="shared" si="295"/>
        <v>386720</v>
      </c>
      <c r="AD439" s="158">
        <f t="shared" si="290"/>
        <v>4705440</v>
      </c>
      <c r="AE439" s="165">
        <f>IF(J439="","",IF('5.手当・賞与配分・洗い替え方式'!$O$4=1,ROUNDUP((J439+$Q439)*$AH$4,-1),ROUNDUP(J439*$AH$4,-1)))</f>
        <v>664400</v>
      </c>
      <c r="AF439" s="154">
        <f>IF(K439="","",IF('5.手当・賞与配分・洗い替え方式'!$O$4=1,ROUNDUP((K439+$Q439)*$AH$4,-1),ROUNDUP(K439*$AH$4,-1)))</f>
        <v>659900</v>
      </c>
      <c r="AG439" s="154">
        <f>IF(L439="","",IF('5.手当・賞与配分・洗い替え方式'!$O$4=1,ROUNDUP((L439+$Q439)*$AH$4,-1),ROUNDUP(L439*$AH$4,-1)))</f>
        <v>655400</v>
      </c>
      <c r="AH439" s="154">
        <f>IF(M439="","",IF('5.手当・賞与配分・洗い替え方式'!$O$4=1,ROUNDUP((M439+$Q439)*$AH$4,-1),ROUNDUP(M439*$AH$4,-1)))</f>
        <v>650900</v>
      </c>
      <c r="AI439" s="166">
        <f>IF(N439="","",IF('5.手当・賞与配分・洗い替え方式'!$O$4=1,ROUNDUP((N439+$Q439)*$AH$4,-1),ROUNDUP(N439*$AH$4,-1)))</f>
        <v>646400</v>
      </c>
      <c r="AJ439" s="165">
        <f>IF(J439="","",IF('5.手当・賞与配分・洗い替え方式'!$O$4=1,ROUNDUP((J439+$Q439)*$AM$4,-1),ROUNDUP(J439*$AM$4,-1)))</f>
        <v>830500</v>
      </c>
      <c r="AK439" s="154">
        <f>IF(K439="","",IF('5.手当・賞与配分・洗い替え方式'!$O$4=1,ROUNDUP((K439+$Q439)*$AM$4,-1),ROUNDUP(K439*$AM$4,-1)))</f>
        <v>824880</v>
      </c>
      <c r="AL439" s="154">
        <f>IF(L439="","",IF('5.手当・賞与配分・洗い替え方式'!$O$4=1,ROUNDUP((L439+$Q439)*$AM$4,-1),ROUNDUP(L439*$AM$4,-1)))</f>
        <v>819250</v>
      </c>
      <c r="AM439" s="154">
        <f>IF(M439="","",IF('5.手当・賞与配分・洗い替え方式'!$O$4=1,ROUNDUP((M439+$Q439)*$AM$4,-1),ROUNDUP(M439*$AM$4,-1)))</f>
        <v>813630</v>
      </c>
      <c r="AN439" s="166">
        <f>IF(N439="","",IF('5.手当・賞与配分・洗い替え方式'!$O$4=1,ROUNDUP((N439+$Q439)*$AM$4,-1),ROUNDUP(N439*$AM$4,-1)))</f>
        <v>808000</v>
      </c>
      <c r="AO439" s="369">
        <f t="shared" si="291"/>
        <v>6265140</v>
      </c>
      <c r="AP439" s="77">
        <f t="shared" si="292"/>
        <v>6222620</v>
      </c>
      <c r="AQ439" s="77">
        <f t="shared" si="275"/>
        <v>6180090</v>
      </c>
      <c r="AR439" s="77">
        <f t="shared" si="276"/>
        <v>6137570</v>
      </c>
      <c r="AS439" s="164">
        <f t="shared" si="277"/>
        <v>6095040</v>
      </c>
    </row>
    <row r="440" spans="5:45" ht="18" customHeight="1">
      <c r="E440" s="148" t="str">
        <f t="shared" si="278"/>
        <v>L-2</v>
      </c>
      <c r="F440" s="105">
        <f t="shared" si="265"/>
        <v>12</v>
      </c>
      <c r="G440" s="105">
        <f t="shared" si="266"/>
        <v>12</v>
      </c>
      <c r="H440" s="105" t="str">
        <f t="shared" si="267"/>
        <v>L-2-12</v>
      </c>
      <c r="I440" s="149">
        <v>38</v>
      </c>
      <c r="J440" s="157">
        <f t="shared" si="279"/>
        <v>331100</v>
      </c>
      <c r="K440" s="131">
        <f t="shared" si="280"/>
        <v>328850</v>
      </c>
      <c r="L440" s="131">
        <f>IF($E440="","",INDEX('3.サラリースケール'!$R$5:$BH$38,MATCH($E440,'3.サラリースケール'!$R$5:$R$38,0),MATCH($I440,'3.サラリースケール'!$R$5:$BH$5,0)))</f>
        <v>326600</v>
      </c>
      <c r="M440" s="131">
        <f t="shared" si="281"/>
        <v>324350</v>
      </c>
      <c r="N440" s="368">
        <f t="shared" si="282"/>
        <v>322100</v>
      </c>
      <c r="O440" s="157">
        <f t="shared" si="283"/>
        <v>4500</v>
      </c>
      <c r="P440" s="368">
        <f t="shared" si="268"/>
        <v>2250</v>
      </c>
      <c r="Q440" s="158">
        <f>IF($L440="","",VLOOKUP($E440,'6.モデル年俸表の作成'!$C$7:$F$48,4,0))</f>
        <v>5600</v>
      </c>
      <c r="R440" s="159">
        <f>IF($E440="","",IF($G440="","",VLOOKUP($E440,'5.手当・賞与配分・洗い替え方式'!$C$7:$L$48,8,0)))</f>
        <v>0.2</v>
      </c>
      <c r="S440" s="160">
        <f t="shared" si="284"/>
        <v>66220</v>
      </c>
      <c r="T440" s="160">
        <f t="shared" si="285"/>
        <v>65770</v>
      </c>
      <c r="U440" s="160">
        <f t="shared" si="294"/>
        <v>65320</v>
      </c>
      <c r="V440" s="160">
        <f t="shared" si="287"/>
        <v>64870</v>
      </c>
      <c r="W440" s="160">
        <f t="shared" si="288"/>
        <v>64420</v>
      </c>
      <c r="X440" s="164">
        <f t="shared" si="269"/>
        <v>27</v>
      </c>
      <c r="Y440" s="162">
        <f t="shared" si="293"/>
        <v>402920</v>
      </c>
      <c r="Z440" s="161">
        <f t="shared" si="270"/>
        <v>400220</v>
      </c>
      <c r="AA440" s="161">
        <f t="shared" si="271"/>
        <v>397520</v>
      </c>
      <c r="AB440" s="161">
        <f t="shared" si="272"/>
        <v>394820</v>
      </c>
      <c r="AC440" s="163">
        <f t="shared" si="295"/>
        <v>392120</v>
      </c>
      <c r="AD440" s="158">
        <f t="shared" si="290"/>
        <v>4770240</v>
      </c>
      <c r="AE440" s="165">
        <f>IF(J440="","",IF('5.手当・賞与配分・洗い替え方式'!$O$4=1,ROUNDUP((J440+$Q440)*$AH$4,-1),ROUNDUP(J440*$AH$4,-1)))</f>
        <v>673400</v>
      </c>
      <c r="AF440" s="154">
        <f>IF(K440="","",IF('5.手当・賞与配分・洗い替え方式'!$O$4=1,ROUNDUP((K440+$Q440)*$AH$4,-1),ROUNDUP(K440*$AH$4,-1)))</f>
        <v>668900</v>
      </c>
      <c r="AG440" s="154">
        <f>IF(L440="","",IF('5.手当・賞与配分・洗い替え方式'!$O$4=1,ROUNDUP((L440+$Q440)*$AH$4,-1),ROUNDUP(L440*$AH$4,-1)))</f>
        <v>664400</v>
      </c>
      <c r="AH440" s="154">
        <f>IF(M440="","",IF('5.手当・賞与配分・洗い替え方式'!$O$4=1,ROUNDUP((M440+$Q440)*$AH$4,-1),ROUNDUP(M440*$AH$4,-1)))</f>
        <v>659900</v>
      </c>
      <c r="AI440" s="166">
        <f>IF(N440="","",IF('5.手当・賞与配分・洗い替え方式'!$O$4=1,ROUNDUP((N440+$Q440)*$AH$4,-1),ROUNDUP(N440*$AH$4,-1)))</f>
        <v>655400</v>
      </c>
      <c r="AJ440" s="165">
        <f>IF(J440="","",IF('5.手当・賞与配分・洗い替え方式'!$O$4=1,ROUNDUP((J440+$Q440)*$AM$4,-1),ROUNDUP(J440*$AM$4,-1)))</f>
        <v>841750</v>
      </c>
      <c r="AK440" s="154">
        <f>IF(K440="","",IF('5.手当・賞与配分・洗い替え方式'!$O$4=1,ROUNDUP((K440+$Q440)*$AM$4,-1),ROUNDUP(K440*$AM$4,-1)))</f>
        <v>836130</v>
      </c>
      <c r="AL440" s="154">
        <f>IF(L440="","",IF('5.手当・賞与配分・洗い替え方式'!$O$4=1,ROUNDUP((L440+$Q440)*$AM$4,-1),ROUNDUP(L440*$AM$4,-1)))</f>
        <v>830500</v>
      </c>
      <c r="AM440" s="154">
        <f>IF(M440="","",IF('5.手当・賞与配分・洗い替え方式'!$O$4=1,ROUNDUP((M440+$Q440)*$AM$4,-1),ROUNDUP(M440*$AM$4,-1)))</f>
        <v>824880</v>
      </c>
      <c r="AN440" s="166">
        <f>IF(N440="","",IF('5.手当・賞与配分・洗い替え方式'!$O$4=1,ROUNDUP((N440+$Q440)*$AM$4,-1),ROUNDUP(N440*$AM$4,-1)))</f>
        <v>819250</v>
      </c>
      <c r="AO440" s="369">
        <f t="shared" si="291"/>
        <v>6350190</v>
      </c>
      <c r="AP440" s="77">
        <f t="shared" si="292"/>
        <v>6307670</v>
      </c>
      <c r="AQ440" s="77">
        <f t="shared" si="275"/>
        <v>6265140</v>
      </c>
      <c r="AR440" s="77">
        <f t="shared" si="276"/>
        <v>6222620</v>
      </c>
      <c r="AS440" s="164">
        <f t="shared" si="277"/>
        <v>6180090</v>
      </c>
    </row>
    <row r="441" spans="5:45" ht="18" customHeight="1">
      <c r="E441" s="148" t="str">
        <f t="shared" si="278"/>
        <v>L-2</v>
      </c>
      <c r="F441" s="105">
        <f t="shared" si="265"/>
        <v>13</v>
      </c>
      <c r="G441" s="105">
        <f t="shared" si="266"/>
        <v>13</v>
      </c>
      <c r="H441" s="105" t="str">
        <f t="shared" si="267"/>
        <v>L-2-13</v>
      </c>
      <c r="I441" s="149">
        <v>39</v>
      </c>
      <c r="J441" s="157">
        <f t="shared" si="279"/>
        <v>335600</v>
      </c>
      <c r="K441" s="131">
        <f t="shared" si="280"/>
        <v>333350</v>
      </c>
      <c r="L441" s="131">
        <f>IF($E441="","",INDEX('3.サラリースケール'!$R$5:$BH$38,MATCH($E441,'3.サラリースケール'!$R$5:$R$38,0),MATCH($I441,'3.サラリースケール'!$R$5:$BH$5,0)))</f>
        <v>331100</v>
      </c>
      <c r="M441" s="131">
        <f t="shared" si="281"/>
        <v>328850</v>
      </c>
      <c r="N441" s="368">
        <f t="shared" si="282"/>
        <v>326600</v>
      </c>
      <c r="O441" s="157">
        <f t="shared" si="283"/>
        <v>4500</v>
      </c>
      <c r="P441" s="368">
        <f t="shared" si="268"/>
        <v>2250</v>
      </c>
      <c r="Q441" s="158">
        <f>IF($L441="","",VLOOKUP($E441,'6.モデル年俸表の作成'!$C$7:$F$48,4,0))</f>
        <v>5600</v>
      </c>
      <c r="R441" s="159">
        <f>IF($E441="","",IF($G441="","",VLOOKUP($E441,'5.手当・賞与配分・洗い替え方式'!$C$7:$L$48,8,0)))</f>
        <v>0.2</v>
      </c>
      <c r="S441" s="160">
        <f t="shared" si="284"/>
        <v>67120</v>
      </c>
      <c r="T441" s="160">
        <f t="shared" si="285"/>
        <v>66670</v>
      </c>
      <c r="U441" s="160">
        <f t="shared" si="294"/>
        <v>66220</v>
      </c>
      <c r="V441" s="160">
        <f t="shared" si="287"/>
        <v>65770</v>
      </c>
      <c r="W441" s="160">
        <f t="shared" si="288"/>
        <v>65320</v>
      </c>
      <c r="X441" s="164">
        <f t="shared" si="269"/>
        <v>27</v>
      </c>
      <c r="Y441" s="162">
        <f t="shared" si="293"/>
        <v>408320</v>
      </c>
      <c r="Z441" s="161">
        <f t="shared" si="270"/>
        <v>405620</v>
      </c>
      <c r="AA441" s="161">
        <f t="shared" si="271"/>
        <v>402920</v>
      </c>
      <c r="AB441" s="161">
        <f t="shared" si="272"/>
        <v>400220</v>
      </c>
      <c r="AC441" s="163">
        <f t="shared" si="295"/>
        <v>397520</v>
      </c>
      <c r="AD441" s="158">
        <f t="shared" si="290"/>
        <v>4835040</v>
      </c>
      <c r="AE441" s="165">
        <f>IF(J441="","",IF('5.手当・賞与配分・洗い替え方式'!$O$4=1,ROUNDUP((J441+$Q441)*$AH$4,-1),ROUNDUP(J441*$AH$4,-1)))</f>
        <v>682400</v>
      </c>
      <c r="AF441" s="154">
        <f>IF(K441="","",IF('5.手当・賞与配分・洗い替え方式'!$O$4=1,ROUNDUP((K441+$Q441)*$AH$4,-1),ROUNDUP(K441*$AH$4,-1)))</f>
        <v>677900</v>
      </c>
      <c r="AG441" s="154">
        <f>IF(L441="","",IF('5.手当・賞与配分・洗い替え方式'!$O$4=1,ROUNDUP((L441+$Q441)*$AH$4,-1),ROUNDUP(L441*$AH$4,-1)))</f>
        <v>673400</v>
      </c>
      <c r="AH441" s="154">
        <f>IF(M441="","",IF('5.手当・賞与配分・洗い替え方式'!$O$4=1,ROUNDUP((M441+$Q441)*$AH$4,-1),ROUNDUP(M441*$AH$4,-1)))</f>
        <v>668900</v>
      </c>
      <c r="AI441" s="166">
        <f>IF(N441="","",IF('5.手当・賞与配分・洗い替え方式'!$O$4=1,ROUNDUP((N441+$Q441)*$AH$4,-1),ROUNDUP(N441*$AH$4,-1)))</f>
        <v>664400</v>
      </c>
      <c r="AJ441" s="165">
        <f>IF(J441="","",IF('5.手当・賞与配分・洗い替え方式'!$O$4=1,ROUNDUP((J441+$Q441)*$AM$4,-1),ROUNDUP(J441*$AM$4,-1)))</f>
        <v>853000</v>
      </c>
      <c r="AK441" s="154">
        <f>IF(K441="","",IF('5.手当・賞与配分・洗い替え方式'!$O$4=1,ROUNDUP((K441+$Q441)*$AM$4,-1),ROUNDUP(K441*$AM$4,-1)))</f>
        <v>847380</v>
      </c>
      <c r="AL441" s="154">
        <f>IF(L441="","",IF('5.手当・賞与配分・洗い替え方式'!$O$4=1,ROUNDUP((L441+$Q441)*$AM$4,-1),ROUNDUP(L441*$AM$4,-1)))</f>
        <v>841750</v>
      </c>
      <c r="AM441" s="154">
        <f>IF(M441="","",IF('5.手当・賞与配分・洗い替え方式'!$O$4=1,ROUNDUP((M441+$Q441)*$AM$4,-1),ROUNDUP(M441*$AM$4,-1)))</f>
        <v>836130</v>
      </c>
      <c r="AN441" s="166">
        <f>IF(N441="","",IF('5.手当・賞与配分・洗い替え方式'!$O$4=1,ROUNDUP((N441+$Q441)*$AM$4,-1),ROUNDUP(N441*$AM$4,-1)))</f>
        <v>830500</v>
      </c>
      <c r="AO441" s="369">
        <f t="shared" si="291"/>
        <v>6435240</v>
      </c>
      <c r="AP441" s="77">
        <f t="shared" si="292"/>
        <v>6392720</v>
      </c>
      <c r="AQ441" s="77">
        <f t="shared" si="275"/>
        <v>6350190</v>
      </c>
      <c r="AR441" s="77">
        <f t="shared" si="276"/>
        <v>6307670</v>
      </c>
      <c r="AS441" s="164">
        <f t="shared" si="277"/>
        <v>6265140</v>
      </c>
    </row>
    <row r="442" spans="5:45" ht="18" customHeight="1">
      <c r="E442" s="148" t="str">
        <f t="shared" si="278"/>
        <v>L-2</v>
      </c>
      <c r="F442" s="105">
        <f t="shared" si="265"/>
        <v>14</v>
      </c>
      <c r="G442" s="105">
        <f t="shared" si="266"/>
        <v>14</v>
      </c>
      <c r="H442" s="105" t="str">
        <f t="shared" si="267"/>
        <v>L-2-14</v>
      </c>
      <c r="I442" s="149">
        <v>40</v>
      </c>
      <c r="J442" s="157">
        <f t="shared" si="279"/>
        <v>340100</v>
      </c>
      <c r="K442" s="131">
        <f t="shared" si="280"/>
        <v>337850</v>
      </c>
      <c r="L442" s="131">
        <f>IF($E442="","",INDEX('3.サラリースケール'!$R$5:$BH$38,MATCH($E442,'3.サラリースケール'!$R$5:$R$38,0),MATCH($I442,'3.サラリースケール'!$R$5:$BH$5,0)))</f>
        <v>335600</v>
      </c>
      <c r="M442" s="131">
        <f t="shared" si="281"/>
        <v>333350</v>
      </c>
      <c r="N442" s="368">
        <f t="shared" si="282"/>
        <v>331100</v>
      </c>
      <c r="O442" s="157">
        <f t="shared" si="283"/>
        <v>4500</v>
      </c>
      <c r="P442" s="368">
        <f t="shared" si="268"/>
        <v>2250</v>
      </c>
      <c r="Q442" s="158">
        <f>IF($L442="","",VLOOKUP($E442,'6.モデル年俸表の作成'!$C$7:$F$48,4,0))</f>
        <v>5600</v>
      </c>
      <c r="R442" s="159">
        <f>IF($E442="","",IF($G442="","",VLOOKUP($E442,'5.手当・賞与配分・洗い替え方式'!$C$7:$L$48,8,0)))</f>
        <v>0.2</v>
      </c>
      <c r="S442" s="160">
        <f t="shared" si="284"/>
        <v>68020</v>
      </c>
      <c r="T442" s="160">
        <f t="shared" si="285"/>
        <v>67570</v>
      </c>
      <c r="U442" s="160">
        <f t="shared" si="294"/>
        <v>67120</v>
      </c>
      <c r="V442" s="160">
        <f t="shared" si="287"/>
        <v>66670</v>
      </c>
      <c r="W442" s="160">
        <f t="shared" si="288"/>
        <v>66220</v>
      </c>
      <c r="X442" s="164">
        <f t="shared" si="269"/>
        <v>27</v>
      </c>
      <c r="Y442" s="162">
        <f t="shared" si="293"/>
        <v>413720</v>
      </c>
      <c r="Z442" s="161">
        <f t="shared" si="270"/>
        <v>411020</v>
      </c>
      <c r="AA442" s="161">
        <f t="shared" si="271"/>
        <v>408320</v>
      </c>
      <c r="AB442" s="161">
        <f t="shared" si="272"/>
        <v>405620</v>
      </c>
      <c r="AC442" s="163">
        <f t="shared" si="295"/>
        <v>402920</v>
      </c>
      <c r="AD442" s="158">
        <f t="shared" si="290"/>
        <v>4899840</v>
      </c>
      <c r="AE442" s="165">
        <f>IF(J442="","",IF('5.手当・賞与配分・洗い替え方式'!$O$4=1,ROUNDUP((J442+$Q442)*$AH$4,-1),ROUNDUP(J442*$AH$4,-1)))</f>
        <v>691400</v>
      </c>
      <c r="AF442" s="154">
        <f>IF(K442="","",IF('5.手当・賞与配分・洗い替え方式'!$O$4=1,ROUNDUP((K442+$Q442)*$AH$4,-1),ROUNDUP(K442*$AH$4,-1)))</f>
        <v>686900</v>
      </c>
      <c r="AG442" s="154">
        <f>IF(L442="","",IF('5.手当・賞与配分・洗い替え方式'!$O$4=1,ROUNDUP((L442+$Q442)*$AH$4,-1),ROUNDUP(L442*$AH$4,-1)))</f>
        <v>682400</v>
      </c>
      <c r="AH442" s="154">
        <f>IF(M442="","",IF('5.手当・賞与配分・洗い替え方式'!$O$4=1,ROUNDUP((M442+$Q442)*$AH$4,-1),ROUNDUP(M442*$AH$4,-1)))</f>
        <v>677900</v>
      </c>
      <c r="AI442" s="166">
        <f>IF(N442="","",IF('5.手当・賞与配分・洗い替え方式'!$O$4=1,ROUNDUP((N442+$Q442)*$AH$4,-1),ROUNDUP(N442*$AH$4,-1)))</f>
        <v>673400</v>
      </c>
      <c r="AJ442" s="165">
        <f>IF(J442="","",IF('5.手当・賞与配分・洗い替え方式'!$O$4=1,ROUNDUP((J442+$Q442)*$AM$4,-1),ROUNDUP(J442*$AM$4,-1)))</f>
        <v>864250</v>
      </c>
      <c r="AK442" s="154">
        <f>IF(K442="","",IF('5.手当・賞与配分・洗い替え方式'!$O$4=1,ROUNDUP((K442+$Q442)*$AM$4,-1),ROUNDUP(K442*$AM$4,-1)))</f>
        <v>858630</v>
      </c>
      <c r="AL442" s="154">
        <f>IF(L442="","",IF('5.手当・賞与配分・洗い替え方式'!$O$4=1,ROUNDUP((L442+$Q442)*$AM$4,-1),ROUNDUP(L442*$AM$4,-1)))</f>
        <v>853000</v>
      </c>
      <c r="AM442" s="154">
        <f>IF(M442="","",IF('5.手当・賞与配分・洗い替え方式'!$O$4=1,ROUNDUP((M442+$Q442)*$AM$4,-1),ROUNDUP(M442*$AM$4,-1)))</f>
        <v>847380</v>
      </c>
      <c r="AN442" s="166">
        <f>IF(N442="","",IF('5.手当・賞与配分・洗い替え方式'!$O$4=1,ROUNDUP((N442+$Q442)*$AM$4,-1),ROUNDUP(N442*$AM$4,-1)))</f>
        <v>841750</v>
      </c>
      <c r="AO442" s="369">
        <f t="shared" si="291"/>
        <v>6520290</v>
      </c>
      <c r="AP442" s="77">
        <f t="shared" si="292"/>
        <v>6477770</v>
      </c>
      <c r="AQ442" s="77">
        <f t="shared" si="275"/>
        <v>6435240</v>
      </c>
      <c r="AR442" s="77">
        <f t="shared" si="276"/>
        <v>6392720</v>
      </c>
      <c r="AS442" s="164">
        <f t="shared" si="277"/>
        <v>6350190</v>
      </c>
    </row>
    <row r="443" spans="5:45" ht="18" customHeight="1">
      <c r="E443" s="148" t="str">
        <f t="shared" si="278"/>
        <v>L-2</v>
      </c>
      <c r="F443" s="105">
        <f t="shared" si="265"/>
        <v>15</v>
      </c>
      <c r="G443" s="105">
        <f t="shared" si="266"/>
        <v>15</v>
      </c>
      <c r="H443" s="105" t="str">
        <f t="shared" si="267"/>
        <v>L-2-15</v>
      </c>
      <c r="I443" s="149">
        <v>41</v>
      </c>
      <c r="J443" s="157">
        <f t="shared" si="279"/>
        <v>344600</v>
      </c>
      <c r="K443" s="131">
        <f t="shared" si="280"/>
        <v>342350</v>
      </c>
      <c r="L443" s="131">
        <f>IF($E443="","",INDEX('3.サラリースケール'!$R$5:$BH$38,MATCH($E443,'3.サラリースケール'!$R$5:$R$38,0),MATCH($I443,'3.サラリースケール'!$R$5:$BH$5,0)))</f>
        <v>340100</v>
      </c>
      <c r="M443" s="131">
        <f t="shared" si="281"/>
        <v>337850</v>
      </c>
      <c r="N443" s="368">
        <f t="shared" si="282"/>
        <v>335600</v>
      </c>
      <c r="O443" s="157">
        <f t="shared" si="283"/>
        <v>4500</v>
      </c>
      <c r="P443" s="368">
        <f t="shared" si="268"/>
        <v>2250</v>
      </c>
      <c r="Q443" s="158">
        <f>IF($L443="","",VLOOKUP($E443,'6.モデル年俸表の作成'!$C$7:$F$48,4,0))</f>
        <v>5600</v>
      </c>
      <c r="R443" s="159">
        <f>IF($E443="","",IF($G443="","",VLOOKUP($E443,'5.手当・賞与配分・洗い替え方式'!$C$7:$L$48,8,0)))</f>
        <v>0.2</v>
      </c>
      <c r="S443" s="160">
        <f t="shared" si="284"/>
        <v>68920</v>
      </c>
      <c r="T443" s="160">
        <f t="shared" si="285"/>
        <v>68470</v>
      </c>
      <c r="U443" s="160">
        <f t="shared" si="294"/>
        <v>68020</v>
      </c>
      <c r="V443" s="160">
        <f t="shared" si="287"/>
        <v>67570</v>
      </c>
      <c r="W443" s="160">
        <f t="shared" si="288"/>
        <v>67120</v>
      </c>
      <c r="X443" s="164">
        <f t="shared" si="269"/>
        <v>27</v>
      </c>
      <c r="Y443" s="162">
        <f t="shared" si="293"/>
        <v>419120</v>
      </c>
      <c r="Z443" s="161">
        <f t="shared" si="270"/>
        <v>416420</v>
      </c>
      <c r="AA443" s="161">
        <f t="shared" si="271"/>
        <v>413720</v>
      </c>
      <c r="AB443" s="161">
        <f t="shared" si="272"/>
        <v>411020</v>
      </c>
      <c r="AC443" s="163">
        <f t="shared" si="295"/>
        <v>408320</v>
      </c>
      <c r="AD443" s="158">
        <f t="shared" si="290"/>
        <v>4964640</v>
      </c>
      <c r="AE443" s="165">
        <f>IF(J443="","",IF('5.手当・賞与配分・洗い替え方式'!$O$4=1,ROUNDUP((J443+$Q443)*$AH$4,-1),ROUNDUP(J443*$AH$4,-1)))</f>
        <v>700400</v>
      </c>
      <c r="AF443" s="154">
        <f>IF(K443="","",IF('5.手当・賞与配分・洗い替え方式'!$O$4=1,ROUNDUP((K443+$Q443)*$AH$4,-1),ROUNDUP(K443*$AH$4,-1)))</f>
        <v>695900</v>
      </c>
      <c r="AG443" s="154">
        <f>IF(L443="","",IF('5.手当・賞与配分・洗い替え方式'!$O$4=1,ROUNDUP((L443+$Q443)*$AH$4,-1),ROUNDUP(L443*$AH$4,-1)))</f>
        <v>691400</v>
      </c>
      <c r="AH443" s="154">
        <f>IF(M443="","",IF('5.手当・賞与配分・洗い替え方式'!$O$4=1,ROUNDUP((M443+$Q443)*$AH$4,-1),ROUNDUP(M443*$AH$4,-1)))</f>
        <v>686900</v>
      </c>
      <c r="AI443" s="166">
        <f>IF(N443="","",IF('5.手当・賞与配分・洗い替え方式'!$O$4=1,ROUNDUP((N443+$Q443)*$AH$4,-1),ROUNDUP(N443*$AH$4,-1)))</f>
        <v>682400</v>
      </c>
      <c r="AJ443" s="165">
        <f>IF(J443="","",IF('5.手当・賞与配分・洗い替え方式'!$O$4=1,ROUNDUP((J443+$Q443)*$AM$4,-1),ROUNDUP(J443*$AM$4,-1)))</f>
        <v>875500</v>
      </c>
      <c r="AK443" s="154">
        <f>IF(K443="","",IF('5.手当・賞与配分・洗い替え方式'!$O$4=1,ROUNDUP((K443+$Q443)*$AM$4,-1),ROUNDUP(K443*$AM$4,-1)))</f>
        <v>869880</v>
      </c>
      <c r="AL443" s="154">
        <f>IF(L443="","",IF('5.手当・賞与配分・洗い替え方式'!$O$4=1,ROUNDUP((L443+$Q443)*$AM$4,-1),ROUNDUP(L443*$AM$4,-1)))</f>
        <v>864250</v>
      </c>
      <c r="AM443" s="154">
        <f>IF(M443="","",IF('5.手当・賞与配分・洗い替え方式'!$O$4=1,ROUNDUP((M443+$Q443)*$AM$4,-1),ROUNDUP(M443*$AM$4,-1)))</f>
        <v>858630</v>
      </c>
      <c r="AN443" s="166">
        <f>IF(N443="","",IF('5.手当・賞与配分・洗い替え方式'!$O$4=1,ROUNDUP((N443+$Q443)*$AM$4,-1),ROUNDUP(N443*$AM$4,-1)))</f>
        <v>853000</v>
      </c>
      <c r="AO443" s="369">
        <f t="shared" si="291"/>
        <v>6605340</v>
      </c>
      <c r="AP443" s="77">
        <f t="shared" si="292"/>
        <v>6562820</v>
      </c>
      <c r="AQ443" s="77">
        <f t="shared" si="275"/>
        <v>6520290</v>
      </c>
      <c r="AR443" s="77">
        <f t="shared" si="276"/>
        <v>6477770</v>
      </c>
      <c r="AS443" s="164">
        <f t="shared" si="277"/>
        <v>6435240</v>
      </c>
    </row>
    <row r="444" spans="5:45" ht="18" customHeight="1">
      <c r="E444" s="148" t="str">
        <f t="shared" si="278"/>
        <v>L-2</v>
      </c>
      <c r="F444" s="105">
        <f t="shared" si="265"/>
        <v>16</v>
      </c>
      <c r="G444" s="105">
        <f t="shared" si="266"/>
        <v>16</v>
      </c>
      <c r="H444" s="105" t="str">
        <f t="shared" si="267"/>
        <v>L-2-16</v>
      </c>
      <c r="I444" s="149">
        <v>42</v>
      </c>
      <c r="J444" s="157">
        <f t="shared" si="279"/>
        <v>349100</v>
      </c>
      <c r="K444" s="131">
        <f t="shared" si="280"/>
        <v>346850</v>
      </c>
      <c r="L444" s="131">
        <f>IF($E444="","",INDEX('3.サラリースケール'!$R$5:$BH$38,MATCH($E444,'3.サラリースケール'!$R$5:$R$38,0),MATCH($I444,'3.サラリースケール'!$R$5:$BH$5,0)))</f>
        <v>344600</v>
      </c>
      <c r="M444" s="131">
        <f t="shared" si="281"/>
        <v>342350</v>
      </c>
      <c r="N444" s="368">
        <f t="shared" si="282"/>
        <v>340100</v>
      </c>
      <c r="O444" s="157">
        <f t="shared" si="283"/>
        <v>4500</v>
      </c>
      <c r="P444" s="368">
        <f t="shared" si="268"/>
        <v>2250</v>
      </c>
      <c r="Q444" s="158">
        <f>IF($L444="","",VLOOKUP($E444,'6.モデル年俸表の作成'!$C$7:$F$48,4,0))</f>
        <v>5600</v>
      </c>
      <c r="R444" s="159">
        <f>IF($E444="","",IF($G444="","",VLOOKUP($E444,'5.手当・賞与配分・洗い替え方式'!$C$7:$L$48,8,0)))</f>
        <v>0.2</v>
      </c>
      <c r="S444" s="160">
        <f t="shared" si="284"/>
        <v>69820</v>
      </c>
      <c r="T444" s="160">
        <f t="shared" si="285"/>
        <v>69370</v>
      </c>
      <c r="U444" s="160">
        <f t="shared" si="294"/>
        <v>68920</v>
      </c>
      <c r="V444" s="160">
        <f t="shared" si="287"/>
        <v>68470</v>
      </c>
      <c r="W444" s="160">
        <f t="shared" si="288"/>
        <v>68020</v>
      </c>
      <c r="X444" s="164">
        <f t="shared" si="269"/>
        <v>27</v>
      </c>
      <c r="Y444" s="162">
        <f t="shared" si="293"/>
        <v>424520</v>
      </c>
      <c r="Z444" s="161">
        <f t="shared" si="270"/>
        <v>421820</v>
      </c>
      <c r="AA444" s="161">
        <f t="shared" si="271"/>
        <v>419120</v>
      </c>
      <c r="AB444" s="161">
        <f t="shared" si="272"/>
        <v>416420</v>
      </c>
      <c r="AC444" s="163">
        <f t="shared" si="295"/>
        <v>413720</v>
      </c>
      <c r="AD444" s="158">
        <f t="shared" si="290"/>
        <v>5029440</v>
      </c>
      <c r="AE444" s="165">
        <f>IF(J444="","",IF('5.手当・賞与配分・洗い替え方式'!$O$4=1,ROUNDUP((J444+$Q444)*$AH$4,-1),ROUNDUP(J444*$AH$4,-1)))</f>
        <v>709400</v>
      </c>
      <c r="AF444" s="154">
        <f>IF(K444="","",IF('5.手当・賞与配分・洗い替え方式'!$O$4=1,ROUNDUP((K444+$Q444)*$AH$4,-1),ROUNDUP(K444*$AH$4,-1)))</f>
        <v>704900</v>
      </c>
      <c r="AG444" s="154">
        <f>IF(L444="","",IF('5.手当・賞与配分・洗い替え方式'!$O$4=1,ROUNDUP((L444+$Q444)*$AH$4,-1),ROUNDUP(L444*$AH$4,-1)))</f>
        <v>700400</v>
      </c>
      <c r="AH444" s="154">
        <f>IF(M444="","",IF('5.手当・賞与配分・洗い替え方式'!$O$4=1,ROUNDUP((M444+$Q444)*$AH$4,-1),ROUNDUP(M444*$AH$4,-1)))</f>
        <v>695900</v>
      </c>
      <c r="AI444" s="166">
        <f>IF(N444="","",IF('5.手当・賞与配分・洗い替え方式'!$O$4=1,ROUNDUP((N444+$Q444)*$AH$4,-1),ROUNDUP(N444*$AH$4,-1)))</f>
        <v>691400</v>
      </c>
      <c r="AJ444" s="165">
        <f>IF(J444="","",IF('5.手当・賞与配分・洗い替え方式'!$O$4=1,ROUNDUP((J444+$Q444)*$AM$4,-1),ROUNDUP(J444*$AM$4,-1)))</f>
        <v>886750</v>
      </c>
      <c r="AK444" s="154">
        <f>IF(K444="","",IF('5.手当・賞与配分・洗い替え方式'!$O$4=1,ROUNDUP((K444+$Q444)*$AM$4,-1),ROUNDUP(K444*$AM$4,-1)))</f>
        <v>881130</v>
      </c>
      <c r="AL444" s="154">
        <f>IF(L444="","",IF('5.手当・賞与配分・洗い替え方式'!$O$4=1,ROUNDUP((L444+$Q444)*$AM$4,-1),ROUNDUP(L444*$AM$4,-1)))</f>
        <v>875500</v>
      </c>
      <c r="AM444" s="154">
        <f>IF(M444="","",IF('5.手当・賞与配分・洗い替え方式'!$O$4=1,ROUNDUP((M444+$Q444)*$AM$4,-1),ROUNDUP(M444*$AM$4,-1)))</f>
        <v>869880</v>
      </c>
      <c r="AN444" s="166">
        <f>IF(N444="","",IF('5.手当・賞与配分・洗い替え方式'!$O$4=1,ROUNDUP((N444+$Q444)*$AM$4,-1),ROUNDUP(N444*$AM$4,-1)))</f>
        <v>864250</v>
      </c>
      <c r="AO444" s="369">
        <f t="shared" si="291"/>
        <v>6690390</v>
      </c>
      <c r="AP444" s="77">
        <f t="shared" si="292"/>
        <v>6647870</v>
      </c>
      <c r="AQ444" s="77">
        <f t="shared" si="275"/>
        <v>6605340</v>
      </c>
      <c r="AR444" s="77">
        <f t="shared" si="276"/>
        <v>6562820</v>
      </c>
      <c r="AS444" s="164">
        <f t="shared" si="277"/>
        <v>6520290</v>
      </c>
    </row>
    <row r="445" spans="5:45" ht="18" customHeight="1">
      <c r="E445" s="148" t="str">
        <f t="shared" si="278"/>
        <v>L-2</v>
      </c>
      <c r="F445" s="167">
        <f t="shared" si="265"/>
        <v>17</v>
      </c>
      <c r="G445" s="105">
        <f t="shared" si="266"/>
        <v>17</v>
      </c>
      <c r="H445" s="105" t="str">
        <f t="shared" si="267"/>
        <v>L-2-17</v>
      </c>
      <c r="I445" s="149">
        <v>43</v>
      </c>
      <c r="J445" s="157">
        <f t="shared" si="279"/>
        <v>353600</v>
      </c>
      <c r="K445" s="131">
        <f t="shared" si="280"/>
        <v>351350</v>
      </c>
      <c r="L445" s="131">
        <f>IF($E445="","",INDEX('3.サラリースケール'!$R$5:$BH$38,MATCH($E445,'3.サラリースケール'!$R$5:$R$38,0),MATCH($I445,'3.サラリースケール'!$R$5:$BH$5,0)))</f>
        <v>349100</v>
      </c>
      <c r="M445" s="131">
        <f t="shared" si="281"/>
        <v>346850</v>
      </c>
      <c r="N445" s="368">
        <f t="shared" si="282"/>
        <v>344600</v>
      </c>
      <c r="O445" s="157">
        <f t="shared" si="283"/>
        <v>4500</v>
      </c>
      <c r="P445" s="368">
        <f t="shared" si="268"/>
        <v>2250</v>
      </c>
      <c r="Q445" s="158">
        <f>IF($L445="","",VLOOKUP($E445,'6.モデル年俸表の作成'!$C$7:$F$48,4,0))</f>
        <v>5600</v>
      </c>
      <c r="R445" s="159">
        <f>IF($E445="","",IF($G445="","",VLOOKUP($E445,'5.手当・賞与配分・洗い替え方式'!$C$7:$L$48,8,0)))</f>
        <v>0.2</v>
      </c>
      <c r="S445" s="160">
        <f t="shared" si="284"/>
        <v>70720</v>
      </c>
      <c r="T445" s="160">
        <f t="shared" si="285"/>
        <v>70270</v>
      </c>
      <c r="U445" s="160">
        <f t="shared" si="294"/>
        <v>69820</v>
      </c>
      <c r="V445" s="160">
        <f t="shared" si="287"/>
        <v>69370</v>
      </c>
      <c r="W445" s="160">
        <f t="shared" si="288"/>
        <v>68920</v>
      </c>
      <c r="X445" s="164">
        <f t="shared" si="269"/>
        <v>27</v>
      </c>
      <c r="Y445" s="162">
        <f t="shared" si="293"/>
        <v>429920</v>
      </c>
      <c r="Z445" s="161">
        <f t="shared" si="270"/>
        <v>427220</v>
      </c>
      <c r="AA445" s="161">
        <f t="shared" si="271"/>
        <v>424520</v>
      </c>
      <c r="AB445" s="161">
        <f t="shared" si="272"/>
        <v>421820</v>
      </c>
      <c r="AC445" s="163">
        <f t="shared" si="295"/>
        <v>419120</v>
      </c>
      <c r="AD445" s="158">
        <f t="shared" si="290"/>
        <v>5094240</v>
      </c>
      <c r="AE445" s="165">
        <f>IF(J445="","",IF('5.手当・賞与配分・洗い替え方式'!$O$4=1,ROUNDUP((J445+$Q445)*$AH$4,-1),ROUNDUP(J445*$AH$4,-1)))</f>
        <v>718400</v>
      </c>
      <c r="AF445" s="154">
        <f>IF(K445="","",IF('5.手当・賞与配分・洗い替え方式'!$O$4=1,ROUNDUP((K445+$Q445)*$AH$4,-1),ROUNDUP(K445*$AH$4,-1)))</f>
        <v>713900</v>
      </c>
      <c r="AG445" s="154">
        <f>IF(L445="","",IF('5.手当・賞与配分・洗い替え方式'!$O$4=1,ROUNDUP((L445+$Q445)*$AH$4,-1),ROUNDUP(L445*$AH$4,-1)))</f>
        <v>709400</v>
      </c>
      <c r="AH445" s="154">
        <f>IF(M445="","",IF('5.手当・賞与配分・洗い替え方式'!$O$4=1,ROUNDUP((M445+$Q445)*$AH$4,-1),ROUNDUP(M445*$AH$4,-1)))</f>
        <v>704900</v>
      </c>
      <c r="AI445" s="166">
        <f>IF(N445="","",IF('5.手当・賞与配分・洗い替え方式'!$O$4=1,ROUNDUP((N445+$Q445)*$AH$4,-1),ROUNDUP(N445*$AH$4,-1)))</f>
        <v>700400</v>
      </c>
      <c r="AJ445" s="165">
        <f>IF(J445="","",IF('5.手当・賞与配分・洗い替え方式'!$O$4=1,ROUNDUP((J445+$Q445)*$AM$4,-1),ROUNDUP(J445*$AM$4,-1)))</f>
        <v>898000</v>
      </c>
      <c r="AK445" s="154">
        <f>IF(K445="","",IF('5.手当・賞与配分・洗い替え方式'!$O$4=1,ROUNDUP((K445+$Q445)*$AM$4,-1),ROUNDUP(K445*$AM$4,-1)))</f>
        <v>892380</v>
      </c>
      <c r="AL445" s="154">
        <f>IF(L445="","",IF('5.手当・賞与配分・洗い替え方式'!$O$4=1,ROUNDUP((L445+$Q445)*$AM$4,-1),ROUNDUP(L445*$AM$4,-1)))</f>
        <v>886750</v>
      </c>
      <c r="AM445" s="154">
        <f>IF(M445="","",IF('5.手当・賞与配分・洗い替え方式'!$O$4=1,ROUNDUP((M445+$Q445)*$AM$4,-1),ROUNDUP(M445*$AM$4,-1)))</f>
        <v>881130</v>
      </c>
      <c r="AN445" s="166">
        <f>IF(N445="","",IF('5.手当・賞与配分・洗い替え方式'!$O$4=1,ROUNDUP((N445+$Q445)*$AM$4,-1),ROUNDUP(N445*$AM$4,-1)))</f>
        <v>875500</v>
      </c>
      <c r="AO445" s="369">
        <f t="shared" si="291"/>
        <v>6775440</v>
      </c>
      <c r="AP445" s="77">
        <f t="shared" si="292"/>
        <v>6732920</v>
      </c>
      <c r="AQ445" s="77">
        <f t="shared" si="275"/>
        <v>6690390</v>
      </c>
      <c r="AR445" s="77">
        <f t="shared" si="276"/>
        <v>6647870</v>
      </c>
      <c r="AS445" s="164">
        <f t="shared" si="277"/>
        <v>6605340</v>
      </c>
    </row>
    <row r="446" spans="5:45" ht="18" customHeight="1">
      <c r="E446" s="148" t="str">
        <f t="shared" si="278"/>
        <v>L-2</v>
      </c>
      <c r="F446" s="167">
        <f t="shared" si="265"/>
        <v>18</v>
      </c>
      <c r="G446" s="105">
        <f t="shared" si="266"/>
        <v>18</v>
      </c>
      <c r="H446" s="105" t="str">
        <f t="shared" si="267"/>
        <v>L-2-18</v>
      </c>
      <c r="I446" s="149">
        <v>44</v>
      </c>
      <c r="J446" s="157">
        <f t="shared" si="279"/>
        <v>358100</v>
      </c>
      <c r="K446" s="131">
        <f t="shared" si="280"/>
        <v>355850</v>
      </c>
      <c r="L446" s="131">
        <f>IF($E446="","",INDEX('3.サラリースケール'!$R$5:$BH$38,MATCH($E446,'3.サラリースケール'!$R$5:$R$38,0),MATCH($I446,'3.サラリースケール'!$R$5:$BH$5,0)))</f>
        <v>353600</v>
      </c>
      <c r="M446" s="131">
        <f t="shared" si="281"/>
        <v>351350</v>
      </c>
      <c r="N446" s="368">
        <f t="shared" si="282"/>
        <v>349100</v>
      </c>
      <c r="O446" s="157">
        <f t="shared" si="283"/>
        <v>4500</v>
      </c>
      <c r="P446" s="368">
        <f t="shared" si="268"/>
        <v>2250</v>
      </c>
      <c r="Q446" s="158">
        <f>IF($L446="","",VLOOKUP($E446,'6.モデル年俸表の作成'!$C$7:$F$48,4,0))</f>
        <v>5600</v>
      </c>
      <c r="R446" s="159">
        <f>IF($E446="","",IF($G446="","",VLOOKUP($E446,'5.手当・賞与配分・洗い替え方式'!$C$7:$L$48,8,0)))</f>
        <v>0.2</v>
      </c>
      <c r="S446" s="160">
        <f t="shared" si="284"/>
        <v>71620</v>
      </c>
      <c r="T446" s="160">
        <f t="shared" si="285"/>
        <v>71170</v>
      </c>
      <c r="U446" s="160">
        <f t="shared" si="294"/>
        <v>70720</v>
      </c>
      <c r="V446" s="160">
        <f t="shared" si="287"/>
        <v>70270</v>
      </c>
      <c r="W446" s="160">
        <f t="shared" si="288"/>
        <v>69820</v>
      </c>
      <c r="X446" s="164">
        <f t="shared" si="269"/>
        <v>27</v>
      </c>
      <c r="Y446" s="162">
        <f t="shared" si="293"/>
        <v>435320</v>
      </c>
      <c r="Z446" s="161">
        <f t="shared" si="270"/>
        <v>432620</v>
      </c>
      <c r="AA446" s="161">
        <f t="shared" si="271"/>
        <v>429920</v>
      </c>
      <c r="AB446" s="161">
        <f t="shared" si="272"/>
        <v>427220</v>
      </c>
      <c r="AC446" s="163">
        <f t="shared" si="295"/>
        <v>424520</v>
      </c>
      <c r="AD446" s="158">
        <f t="shared" si="290"/>
        <v>5159040</v>
      </c>
      <c r="AE446" s="165">
        <f>IF(J446="","",IF('5.手当・賞与配分・洗い替え方式'!$O$4=1,ROUNDUP((J446+$Q446)*$AH$4,-1),ROUNDUP(J446*$AH$4,-1)))</f>
        <v>727400</v>
      </c>
      <c r="AF446" s="154">
        <f>IF(K446="","",IF('5.手当・賞与配分・洗い替え方式'!$O$4=1,ROUNDUP((K446+$Q446)*$AH$4,-1),ROUNDUP(K446*$AH$4,-1)))</f>
        <v>722900</v>
      </c>
      <c r="AG446" s="154">
        <f>IF(L446="","",IF('5.手当・賞与配分・洗い替え方式'!$O$4=1,ROUNDUP((L446+$Q446)*$AH$4,-1),ROUNDUP(L446*$AH$4,-1)))</f>
        <v>718400</v>
      </c>
      <c r="AH446" s="154">
        <f>IF(M446="","",IF('5.手当・賞与配分・洗い替え方式'!$O$4=1,ROUNDUP((M446+$Q446)*$AH$4,-1),ROUNDUP(M446*$AH$4,-1)))</f>
        <v>713900</v>
      </c>
      <c r="AI446" s="166">
        <f>IF(N446="","",IF('5.手当・賞与配分・洗い替え方式'!$O$4=1,ROUNDUP((N446+$Q446)*$AH$4,-1),ROUNDUP(N446*$AH$4,-1)))</f>
        <v>709400</v>
      </c>
      <c r="AJ446" s="165">
        <f>IF(J446="","",IF('5.手当・賞与配分・洗い替え方式'!$O$4=1,ROUNDUP((J446+$Q446)*$AM$4,-1),ROUNDUP(J446*$AM$4,-1)))</f>
        <v>909250</v>
      </c>
      <c r="AK446" s="154">
        <f>IF(K446="","",IF('5.手当・賞与配分・洗い替え方式'!$O$4=1,ROUNDUP((K446+$Q446)*$AM$4,-1),ROUNDUP(K446*$AM$4,-1)))</f>
        <v>903630</v>
      </c>
      <c r="AL446" s="154">
        <f>IF(L446="","",IF('5.手当・賞与配分・洗い替え方式'!$O$4=1,ROUNDUP((L446+$Q446)*$AM$4,-1),ROUNDUP(L446*$AM$4,-1)))</f>
        <v>898000</v>
      </c>
      <c r="AM446" s="154">
        <f>IF(M446="","",IF('5.手当・賞与配分・洗い替え方式'!$O$4=1,ROUNDUP((M446+$Q446)*$AM$4,-1),ROUNDUP(M446*$AM$4,-1)))</f>
        <v>892380</v>
      </c>
      <c r="AN446" s="166">
        <f>IF(N446="","",IF('5.手当・賞与配分・洗い替え方式'!$O$4=1,ROUNDUP((N446+$Q446)*$AM$4,-1),ROUNDUP(N446*$AM$4,-1)))</f>
        <v>886750</v>
      </c>
      <c r="AO446" s="369">
        <f t="shared" si="291"/>
        <v>6860490</v>
      </c>
      <c r="AP446" s="77">
        <f t="shared" si="292"/>
        <v>6817970</v>
      </c>
      <c r="AQ446" s="77">
        <f t="shared" si="275"/>
        <v>6775440</v>
      </c>
      <c r="AR446" s="77">
        <f t="shared" si="276"/>
        <v>6732920</v>
      </c>
      <c r="AS446" s="164">
        <f t="shared" si="277"/>
        <v>6690390</v>
      </c>
    </row>
    <row r="447" spans="5:45" ht="18" customHeight="1">
      <c r="E447" s="148" t="str">
        <f t="shared" si="278"/>
        <v>L-2</v>
      </c>
      <c r="F447" s="167">
        <f t="shared" si="265"/>
        <v>19</v>
      </c>
      <c r="G447" s="105">
        <f t="shared" si="266"/>
        <v>19</v>
      </c>
      <c r="H447" s="105" t="str">
        <f t="shared" si="267"/>
        <v>L-2-19</v>
      </c>
      <c r="I447" s="149">
        <v>45</v>
      </c>
      <c r="J447" s="157">
        <f t="shared" si="279"/>
        <v>362600</v>
      </c>
      <c r="K447" s="131">
        <f t="shared" si="280"/>
        <v>360350</v>
      </c>
      <c r="L447" s="131">
        <f>IF($E447="","",INDEX('3.サラリースケール'!$R$5:$BH$38,MATCH($E447,'3.サラリースケール'!$R$5:$R$38,0),MATCH($I447,'3.サラリースケール'!$R$5:$BH$5,0)))</f>
        <v>358100</v>
      </c>
      <c r="M447" s="131">
        <f t="shared" si="281"/>
        <v>355850</v>
      </c>
      <c r="N447" s="368">
        <f t="shared" si="282"/>
        <v>353600</v>
      </c>
      <c r="O447" s="157">
        <f t="shared" si="283"/>
        <v>4500</v>
      </c>
      <c r="P447" s="368">
        <f t="shared" si="268"/>
        <v>2250</v>
      </c>
      <c r="Q447" s="158">
        <f>IF($L447="","",VLOOKUP($E447,'6.モデル年俸表の作成'!$C$7:$F$48,4,0))</f>
        <v>5600</v>
      </c>
      <c r="R447" s="159">
        <f>IF($E447="","",IF($G447="","",VLOOKUP($E447,'5.手当・賞与配分・洗い替え方式'!$C$7:$L$48,8,0)))</f>
        <v>0.2</v>
      </c>
      <c r="S447" s="160">
        <f t="shared" si="284"/>
        <v>72520</v>
      </c>
      <c r="T447" s="160">
        <f t="shared" si="285"/>
        <v>72070</v>
      </c>
      <c r="U447" s="160">
        <f t="shared" si="294"/>
        <v>71620</v>
      </c>
      <c r="V447" s="160">
        <f t="shared" si="287"/>
        <v>71170</v>
      </c>
      <c r="W447" s="160">
        <f t="shared" si="288"/>
        <v>70720</v>
      </c>
      <c r="X447" s="164">
        <f t="shared" si="269"/>
        <v>27</v>
      </c>
      <c r="Y447" s="162">
        <f t="shared" si="293"/>
        <v>440720</v>
      </c>
      <c r="Z447" s="161">
        <f t="shared" si="270"/>
        <v>438020</v>
      </c>
      <c r="AA447" s="161">
        <f t="shared" si="271"/>
        <v>435320</v>
      </c>
      <c r="AB447" s="161">
        <f t="shared" si="272"/>
        <v>432620</v>
      </c>
      <c r="AC447" s="163">
        <f t="shared" si="295"/>
        <v>429920</v>
      </c>
      <c r="AD447" s="158">
        <f t="shared" si="290"/>
        <v>5223840</v>
      </c>
      <c r="AE447" s="165">
        <f>IF(J447="","",IF('5.手当・賞与配分・洗い替え方式'!$O$4=1,ROUNDUP((J447+$Q447)*$AH$4,-1),ROUNDUP(J447*$AH$4,-1)))</f>
        <v>736400</v>
      </c>
      <c r="AF447" s="154">
        <f>IF(K447="","",IF('5.手当・賞与配分・洗い替え方式'!$O$4=1,ROUNDUP((K447+$Q447)*$AH$4,-1),ROUNDUP(K447*$AH$4,-1)))</f>
        <v>731900</v>
      </c>
      <c r="AG447" s="154">
        <f>IF(L447="","",IF('5.手当・賞与配分・洗い替え方式'!$O$4=1,ROUNDUP((L447+$Q447)*$AH$4,-1),ROUNDUP(L447*$AH$4,-1)))</f>
        <v>727400</v>
      </c>
      <c r="AH447" s="154">
        <f>IF(M447="","",IF('5.手当・賞与配分・洗い替え方式'!$O$4=1,ROUNDUP((M447+$Q447)*$AH$4,-1),ROUNDUP(M447*$AH$4,-1)))</f>
        <v>722900</v>
      </c>
      <c r="AI447" s="166">
        <f>IF(N447="","",IF('5.手当・賞与配分・洗い替え方式'!$O$4=1,ROUNDUP((N447+$Q447)*$AH$4,-1),ROUNDUP(N447*$AH$4,-1)))</f>
        <v>718400</v>
      </c>
      <c r="AJ447" s="165">
        <f>IF(J447="","",IF('5.手当・賞与配分・洗い替え方式'!$O$4=1,ROUNDUP((J447+$Q447)*$AM$4,-1),ROUNDUP(J447*$AM$4,-1)))</f>
        <v>920500</v>
      </c>
      <c r="AK447" s="154">
        <f>IF(K447="","",IF('5.手当・賞与配分・洗い替え方式'!$O$4=1,ROUNDUP((K447+$Q447)*$AM$4,-1),ROUNDUP(K447*$AM$4,-1)))</f>
        <v>914880</v>
      </c>
      <c r="AL447" s="154">
        <f>IF(L447="","",IF('5.手当・賞与配分・洗い替え方式'!$O$4=1,ROUNDUP((L447+$Q447)*$AM$4,-1),ROUNDUP(L447*$AM$4,-1)))</f>
        <v>909250</v>
      </c>
      <c r="AM447" s="154">
        <f>IF(M447="","",IF('5.手当・賞与配分・洗い替え方式'!$O$4=1,ROUNDUP((M447+$Q447)*$AM$4,-1),ROUNDUP(M447*$AM$4,-1)))</f>
        <v>903630</v>
      </c>
      <c r="AN447" s="166">
        <f>IF(N447="","",IF('5.手当・賞与配分・洗い替え方式'!$O$4=1,ROUNDUP((N447+$Q447)*$AM$4,-1),ROUNDUP(N447*$AM$4,-1)))</f>
        <v>898000</v>
      </c>
      <c r="AO447" s="369">
        <f t="shared" si="291"/>
        <v>6945540</v>
      </c>
      <c r="AP447" s="77">
        <f t="shared" si="292"/>
        <v>6903020</v>
      </c>
      <c r="AQ447" s="77">
        <f t="shared" si="275"/>
        <v>6860490</v>
      </c>
      <c r="AR447" s="77">
        <f t="shared" si="276"/>
        <v>6817970</v>
      </c>
      <c r="AS447" s="164">
        <f t="shared" si="277"/>
        <v>6775440</v>
      </c>
    </row>
    <row r="448" spans="5:45" ht="18" customHeight="1">
      <c r="E448" s="148" t="str">
        <f t="shared" si="278"/>
        <v>L-2</v>
      </c>
      <c r="F448" s="167">
        <f t="shared" si="265"/>
        <v>20</v>
      </c>
      <c r="G448" s="105">
        <f t="shared" si="266"/>
        <v>20</v>
      </c>
      <c r="H448" s="105" t="str">
        <f t="shared" si="267"/>
        <v>L-2-20</v>
      </c>
      <c r="I448" s="149">
        <v>46</v>
      </c>
      <c r="J448" s="157">
        <f t="shared" si="279"/>
        <v>367100</v>
      </c>
      <c r="K448" s="131">
        <f t="shared" si="280"/>
        <v>364850</v>
      </c>
      <c r="L448" s="131">
        <f>IF($E448="","",INDEX('3.サラリースケール'!$R$5:$BH$38,MATCH($E448,'3.サラリースケール'!$R$5:$R$38,0),MATCH($I448,'3.サラリースケール'!$R$5:$BH$5,0)))</f>
        <v>362600</v>
      </c>
      <c r="M448" s="131">
        <f t="shared" si="281"/>
        <v>360350</v>
      </c>
      <c r="N448" s="368">
        <f t="shared" si="282"/>
        <v>358100</v>
      </c>
      <c r="O448" s="157">
        <f t="shared" si="283"/>
        <v>4500</v>
      </c>
      <c r="P448" s="368">
        <f t="shared" si="268"/>
        <v>2250</v>
      </c>
      <c r="Q448" s="158">
        <f>IF($L448="","",VLOOKUP($E448,'6.モデル年俸表の作成'!$C$7:$F$48,4,0))</f>
        <v>5600</v>
      </c>
      <c r="R448" s="159">
        <f>IF($E448="","",IF($G448="","",VLOOKUP($E448,'5.手当・賞与配分・洗い替え方式'!$C$7:$L$48,8,0)))</f>
        <v>0.2</v>
      </c>
      <c r="S448" s="160">
        <f t="shared" si="284"/>
        <v>73420</v>
      </c>
      <c r="T448" s="160">
        <f t="shared" si="285"/>
        <v>72970</v>
      </c>
      <c r="U448" s="160">
        <f t="shared" si="294"/>
        <v>72520</v>
      </c>
      <c r="V448" s="160">
        <f t="shared" si="287"/>
        <v>72070</v>
      </c>
      <c r="W448" s="160">
        <f t="shared" si="288"/>
        <v>71620</v>
      </c>
      <c r="X448" s="164">
        <f t="shared" si="269"/>
        <v>27</v>
      </c>
      <c r="Y448" s="162">
        <f t="shared" si="293"/>
        <v>446120</v>
      </c>
      <c r="Z448" s="161">
        <f t="shared" si="270"/>
        <v>443420</v>
      </c>
      <c r="AA448" s="161">
        <f t="shared" si="271"/>
        <v>440720</v>
      </c>
      <c r="AB448" s="161">
        <f t="shared" si="272"/>
        <v>438020</v>
      </c>
      <c r="AC448" s="163">
        <f t="shared" si="295"/>
        <v>435320</v>
      </c>
      <c r="AD448" s="158">
        <f t="shared" si="290"/>
        <v>5288640</v>
      </c>
      <c r="AE448" s="165">
        <f>IF(J448="","",IF('5.手当・賞与配分・洗い替え方式'!$O$4=1,ROUNDUP((J448+$Q448)*$AH$4,-1),ROUNDUP(J448*$AH$4,-1)))</f>
        <v>745400</v>
      </c>
      <c r="AF448" s="154">
        <f>IF(K448="","",IF('5.手当・賞与配分・洗い替え方式'!$O$4=1,ROUNDUP((K448+$Q448)*$AH$4,-1),ROUNDUP(K448*$AH$4,-1)))</f>
        <v>740900</v>
      </c>
      <c r="AG448" s="154">
        <f>IF(L448="","",IF('5.手当・賞与配分・洗い替え方式'!$O$4=1,ROUNDUP((L448+$Q448)*$AH$4,-1),ROUNDUP(L448*$AH$4,-1)))</f>
        <v>736400</v>
      </c>
      <c r="AH448" s="154">
        <f>IF(M448="","",IF('5.手当・賞与配分・洗い替え方式'!$O$4=1,ROUNDUP((M448+$Q448)*$AH$4,-1),ROUNDUP(M448*$AH$4,-1)))</f>
        <v>731900</v>
      </c>
      <c r="AI448" s="166">
        <f>IF(N448="","",IF('5.手当・賞与配分・洗い替え方式'!$O$4=1,ROUNDUP((N448+$Q448)*$AH$4,-1),ROUNDUP(N448*$AH$4,-1)))</f>
        <v>727400</v>
      </c>
      <c r="AJ448" s="165">
        <f>IF(J448="","",IF('5.手当・賞与配分・洗い替え方式'!$O$4=1,ROUNDUP((J448+$Q448)*$AM$4,-1),ROUNDUP(J448*$AM$4,-1)))</f>
        <v>931750</v>
      </c>
      <c r="AK448" s="154">
        <f>IF(K448="","",IF('5.手当・賞与配分・洗い替え方式'!$O$4=1,ROUNDUP((K448+$Q448)*$AM$4,-1),ROUNDUP(K448*$AM$4,-1)))</f>
        <v>926130</v>
      </c>
      <c r="AL448" s="154">
        <f>IF(L448="","",IF('5.手当・賞与配分・洗い替え方式'!$O$4=1,ROUNDUP((L448+$Q448)*$AM$4,-1),ROUNDUP(L448*$AM$4,-1)))</f>
        <v>920500</v>
      </c>
      <c r="AM448" s="154">
        <f>IF(M448="","",IF('5.手当・賞与配分・洗い替え方式'!$O$4=1,ROUNDUP((M448+$Q448)*$AM$4,-1),ROUNDUP(M448*$AM$4,-1)))</f>
        <v>914880</v>
      </c>
      <c r="AN448" s="166">
        <f>IF(N448="","",IF('5.手当・賞与配分・洗い替え方式'!$O$4=1,ROUNDUP((N448+$Q448)*$AM$4,-1),ROUNDUP(N448*$AM$4,-1)))</f>
        <v>909250</v>
      </c>
      <c r="AO448" s="369">
        <f t="shared" si="291"/>
        <v>7030590</v>
      </c>
      <c r="AP448" s="77">
        <f t="shared" si="292"/>
        <v>6988070</v>
      </c>
      <c r="AQ448" s="77">
        <f t="shared" si="275"/>
        <v>6945540</v>
      </c>
      <c r="AR448" s="77">
        <f t="shared" si="276"/>
        <v>6903020</v>
      </c>
      <c r="AS448" s="164">
        <f t="shared" si="277"/>
        <v>6860490</v>
      </c>
    </row>
    <row r="449" spans="5:45" ht="18" customHeight="1">
      <c r="E449" s="148" t="str">
        <f t="shared" si="278"/>
        <v>L-2</v>
      </c>
      <c r="F449" s="167">
        <f t="shared" si="265"/>
        <v>21</v>
      </c>
      <c r="G449" s="105">
        <f t="shared" si="266"/>
        <v>21</v>
      </c>
      <c r="H449" s="105" t="str">
        <f t="shared" si="267"/>
        <v>L-2-21</v>
      </c>
      <c r="I449" s="149">
        <v>47</v>
      </c>
      <c r="J449" s="157">
        <f t="shared" si="279"/>
        <v>371600</v>
      </c>
      <c r="K449" s="131">
        <f t="shared" si="280"/>
        <v>369350</v>
      </c>
      <c r="L449" s="131">
        <f>IF($E449="","",INDEX('3.サラリースケール'!$R$5:$BH$38,MATCH($E449,'3.サラリースケール'!$R$5:$R$38,0),MATCH($I449,'3.サラリースケール'!$R$5:$BH$5,0)))</f>
        <v>367100</v>
      </c>
      <c r="M449" s="131">
        <f t="shared" si="281"/>
        <v>364850</v>
      </c>
      <c r="N449" s="368">
        <f t="shared" si="282"/>
        <v>362600</v>
      </c>
      <c r="O449" s="157">
        <f t="shared" si="283"/>
        <v>4500</v>
      </c>
      <c r="P449" s="368">
        <f t="shared" si="268"/>
        <v>2250</v>
      </c>
      <c r="Q449" s="158">
        <f>IF($L449="","",VLOOKUP($E449,'6.モデル年俸表の作成'!$C$7:$F$48,4,0))</f>
        <v>5600</v>
      </c>
      <c r="R449" s="159">
        <f>IF($E449="","",IF($G449="","",VLOOKUP($E449,'5.手当・賞与配分・洗い替え方式'!$C$7:$L$48,8,0)))</f>
        <v>0.2</v>
      </c>
      <c r="S449" s="160">
        <f t="shared" si="284"/>
        <v>74320</v>
      </c>
      <c r="T449" s="160">
        <f t="shared" si="285"/>
        <v>73870</v>
      </c>
      <c r="U449" s="160">
        <f t="shared" si="294"/>
        <v>73420</v>
      </c>
      <c r="V449" s="160">
        <f t="shared" si="287"/>
        <v>72970</v>
      </c>
      <c r="W449" s="160">
        <f t="shared" si="288"/>
        <v>72520</v>
      </c>
      <c r="X449" s="164">
        <f t="shared" si="269"/>
        <v>27</v>
      </c>
      <c r="Y449" s="162">
        <f t="shared" si="293"/>
        <v>451520</v>
      </c>
      <c r="Z449" s="161">
        <f t="shared" si="270"/>
        <v>448820</v>
      </c>
      <c r="AA449" s="161">
        <f t="shared" si="271"/>
        <v>446120</v>
      </c>
      <c r="AB449" s="161">
        <f t="shared" si="272"/>
        <v>443420</v>
      </c>
      <c r="AC449" s="163">
        <f t="shared" si="295"/>
        <v>440720</v>
      </c>
      <c r="AD449" s="158">
        <f t="shared" si="290"/>
        <v>5353440</v>
      </c>
      <c r="AE449" s="165">
        <f>IF(J449="","",IF('5.手当・賞与配分・洗い替え方式'!$O$4=1,ROUNDUP((J449+$Q449)*$AH$4,-1),ROUNDUP(J449*$AH$4,-1)))</f>
        <v>754400</v>
      </c>
      <c r="AF449" s="154">
        <f>IF(K449="","",IF('5.手当・賞与配分・洗い替え方式'!$O$4=1,ROUNDUP((K449+$Q449)*$AH$4,-1),ROUNDUP(K449*$AH$4,-1)))</f>
        <v>749900</v>
      </c>
      <c r="AG449" s="154">
        <f>IF(L449="","",IF('5.手当・賞与配分・洗い替え方式'!$O$4=1,ROUNDUP((L449+$Q449)*$AH$4,-1),ROUNDUP(L449*$AH$4,-1)))</f>
        <v>745400</v>
      </c>
      <c r="AH449" s="154">
        <f>IF(M449="","",IF('5.手当・賞与配分・洗い替え方式'!$O$4=1,ROUNDUP((M449+$Q449)*$AH$4,-1),ROUNDUP(M449*$AH$4,-1)))</f>
        <v>740900</v>
      </c>
      <c r="AI449" s="166">
        <f>IF(N449="","",IF('5.手当・賞与配分・洗い替え方式'!$O$4=1,ROUNDUP((N449+$Q449)*$AH$4,-1),ROUNDUP(N449*$AH$4,-1)))</f>
        <v>736400</v>
      </c>
      <c r="AJ449" s="165">
        <f>IF(J449="","",IF('5.手当・賞与配分・洗い替え方式'!$O$4=1,ROUNDUP((J449+$Q449)*$AM$4,-1),ROUNDUP(J449*$AM$4,-1)))</f>
        <v>943000</v>
      </c>
      <c r="AK449" s="154">
        <f>IF(K449="","",IF('5.手当・賞与配分・洗い替え方式'!$O$4=1,ROUNDUP((K449+$Q449)*$AM$4,-1),ROUNDUP(K449*$AM$4,-1)))</f>
        <v>937380</v>
      </c>
      <c r="AL449" s="154">
        <f>IF(L449="","",IF('5.手当・賞与配分・洗い替え方式'!$O$4=1,ROUNDUP((L449+$Q449)*$AM$4,-1),ROUNDUP(L449*$AM$4,-1)))</f>
        <v>931750</v>
      </c>
      <c r="AM449" s="154">
        <f>IF(M449="","",IF('5.手当・賞与配分・洗い替え方式'!$O$4=1,ROUNDUP((M449+$Q449)*$AM$4,-1),ROUNDUP(M449*$AM$4,-1)))</f>
        <v>926130</v>
      </c>
      <c r="AN449" s="166">
        <f>IF(N449="","",IF('5.手当・賞与配分・洗い替え方式'!$O$4=1,ROUNDUP((N449+$Q449)*$AM$4,-1),ROUNDUP(N449*$AM$4,-1)))</f>
        <v>920500</v>
      </c>
      <c r="AO449" s="369">
        <f t="shared" si="291"/>
        <v>7115640</v>
      </c>
      <c r="AP449" s="77">
        <f t="shared" si="292"/>
        <v>7073120</v>
      </c>
      <c r="AQ449" s="77">
        <f t="shared" si="275"/>
        <v>7030590</v>
      </c>
      <c r="AR449" s="77">
        <f t="shared" si="276"/>
        <v>6988070</v>
      </c>
      <c r="AS449" s="164">
        <f t="shared" si="277"/>
        <v>6945540</v>
      </c>
    </row>
    <row r="450" spans="5:45" ht="18" customHeight="1">
      <c r="E450" s="148" t="str">
        <f t="shared" si="278"/>
        <v>L-2</v>
      </c>
      <c r="F450" s="167">
        <f t="shared" si="265"/>
        <v>22</v>
      </c>
      <c r="G450" s="105">
        <f t="shared" si="266"/>
        <v>22</v>
      </c>
      <c r="H450" s="105" t="str">
        <f t="shared" si="267"/>
        <v>L-2-22</v>
      </c>
      <c r="I450" s="149">
        <v>48</v>
      </c>
      <c r="J450" s="157">
        <f t="shared" si="279"/>
        <v>371610</v>
      </c>
      <c r="K450" s="131">
        <f t="shared" si="280"/>
        <v>370480</v>
      </c>
      <c r="L450" s="131">
        <f>IF($E450="","",INDEX('3.サラリースケール'!$R$5:$BH$38,MATCH($E450,'3.サラリースケール'!$R$5:$R$38,0),MATCH($I450,'3.サラリースケール'!$R$5:$BH$5,0)))</f>
        <v>369350</v>
      </c>
      <c r="M450" s="131">
        <f t="shared" si="281"/>
        <v>368220</v>
      </c>
      <c r="N450" s="368">
        <f t="shared" si="282"/>
        <v>367090</v>
      </c>
      <c r="O450" s="157">
        <f t="shared" si="283"/>
        <v>2250</v>
      </c>
      <c r="P450" s="368">
        <f t="shared" si="268"/>
        <v>1130</v>
      </c>
      <c r="Q450" s="158">
        <f>IF($L450="","",VLOOKUP($E450,'6.モデル年俸表の作成'!$C$7:$F$48,4,0))</f>
        <v>5600</v>
      </c>
      <c r="R450" s="159">
        <f>IF($E450="","",IF($G450="","",VLOOKUP($E450,'5.手当・賞与配分・洗い替え方式'!$C$7:$L$48,8,0)))</f>
        <v>0.2</v>
      </c>
      <c r="S450" s="160">
        <f t="shared" si="284"/>
        <v>74330</v>
      </c>
      <c r="T450" s="160">
        <f t="shared" si="285"/>
        <v>74100</v>
      </c>
      <c r="U450" s="160">
        <f t="shared" si="294"/>
        <v>73870</v>
      </c>
      <c r="V450" s="160">
        <f t="shared" si="287"/>
        <v>73650</v>
      </c>
      <c r="W450" s="160">
        <f t="shared" si="288"/>
        <v>73420</v>
      </c>
      <c r="X450" s="164">
        <f t="shared" si="269"/>
        <v>27</v>
      </c>
      <c r="Y450" s="162">
        <f t="shared" si="293"/>
        <v>451540</v>
      </c>
      <c r="Z450" s="161">
        <f t="shared" si="270"/>
        <v>450180</v>
      </c>
      <c r="AA450" s="161">
        <f t="shared" si="271"/>
        <v>448820</v>
      </c>
      <c r="AB450" s="161">
        <f t="shared" si="272"/>
        <v>447470</v>
      </c>
      <c r="AC450" s="163">
        <f t="shared" si="295"/>
        <v>446110</v>
      </c>
      <c r="AD450" s="158">
        <f t="shared" si="290"/>
        <v>5385840</v>
      </c>
      <c r="AE450" s="165">
        <f>IF(J450="","",IF('5.手当・賞与配分・洗い替え方式'!$O$4=1,ROUNDUP((J450+$Q450)*$AH$4,-1),ROUNDUP(J450*$AH$4,-1)))</f>
        <v>754420</v>
      </c>
      <c r="AF450" s="154">
        <f>IF(K450="","",IF('5.手当・賞与配分・洗い替え方式'!$O$4=1,ROUNDUP((K450+$Q450)*$AH$4,-1),ROUNDUP(K450*$AH$4,-1)))</f>
        <v>752160</v>
      </c>
      <c r="AG450" s="154">
        <f>IF(L450="","",IF('5.手当・賞与配分・洗い替え方式'!$O$4=1,ROUNDUP((L450+$Q450)*$AH$4,-1),ROUNDUP(L450*$AH$4,-1)))</f>
        <v>749900</v>
      </c>
      <c r="AH450" s="154">
        <f>IF(M450="","",IF('5.手当・賞与配分・洗い替え方式'!$O$4=1,ROUNDUP((M450+$Q450)*$AH$4,-1),ROUNDUP(M450*$AH$4,-1)))</f>
        <v>747640</v>
      </c>
      <c r="AI450" s="166">
        <f>IF(N450="","",IF('5.手当・賞与配分・洗い替え方式'!$O$4=1,ROUNDUP((N450+$Q450)*$AH$4,-1),ROUNDUP(N450*$AH$4,-1)))</f>
        <v>745380</v>
      </c>
      <c r="AJ450" s="165">
        <f>IF(J450="","",IF('5.手当・賞与配分・洗い替え方式'!$O$4=1,ROUNDUP((J450+$Q450)*$AM$4,-1),ROUNDUP(J450*$AM$4,-1)))</f>
        <v>943030</v>
      </c>
      <c r="AK450" s="154">
        <f>IF(K450="","",IF('5.手当・賞与配分・洗い替え方式'!$O$4=1,ROUNDUP((K450+$Q450)*$AM$4,-1),ROUNDUP(K450*$AM$4,-1)))</f>
        <v>940200</v>
      </c>
      <c r="AL450" s="154">
        <f>IF(L450="","",IF('5.手当・賞与配分・洗い替え方式'!$O$4=1,ROUNDUP((L450+$Q450)*$AM$4,-1),ROUNDUP(L450*$AM$4,-1)))</f>
        <v>937380</v>
      </c>
      <c r="AM450" s="154">
        <f>IF(M450="","",IF('5.手当・賞与配分・洗い替え方式'!$O$4=1,ROUNDUP((M450+$Q450)*$AM$4,-1),ROUNDUP(M450*$AM$4,-1)))</f>
        <v>934550</v>
      </c>
      <c r="AN450" s="166">
        <f>IF(N450="","",IF('5.手当・賞与配分・洗い替え方式'!$O$4=1,ROUNDUP((N450+$Q450)*$AM$4,-1),ROUNDUP(N450*$AM$4,-1)))</f>
        <v>931730</v>
      </c>
      <c r="AO450" s="369">
        <f t="shared" si="291"/>
        <v>7115930</v>
      </c>
      <c r="AP450" s="77">
        <f t="shared" si="292"/>
        <v>7094520</v>
      </c>
      <c r="AQ450" s="77">
        <f t="shared" si="275"/>
        <v>7073120</v>
      </c>
      <c r="AR450" s="77">
        <f t="shared" si="276"/>
        <v>7051830</v>
      </c>
      <c r="AS450" s="164">
        <f t="shared" si="277"/>
        <v>7030430</v>
      </c>
    </row>
    <row r="451" spans="5:45" ht="18" customHeight="1">
      <c r="E451" s="148" t="str">
        <f t="shared" si="278"/>
        <v>L-2</v>
      </c>
      <c r="F451" s="167">
        <f t="shared" si="265"/>
        <v>23</v>
      </c>
      <c r="G451" s="105">
        <f t="shared" si="266"/>
        <v>23</v>
      </c>
      <c r="H451" s="105" t="str">
        <f t="shared" si="267"/>
        <v>L-2-23</v>
      </c>
      <c r="I451" s="149">
        <v>49</v>
      </c>
      <c r="J451" s="157">
        <f t="shared" si="279"/>
        <v>373860</v>
      </c>
      <c r="K451" s="131">
        <f t="shared" si="280"/>
        <v>372730</v>
      </c>
      <c r="L451" s="131">
        <f>IF($E451="","",INDEX('3.サラリースケール'!$R$5:$BH$38,MATCH($E451,'3.サラリースケール'!$R$5:$R$38,0),MATCH($I451,'3.サラリースケール'!$R$5:$BH$5,0)))</f>
        <v>371600</v>
      </c>
      <c r="M451" s="131">
        <f t="shared" si="281"/>
        <v>370470</v>
      </c>
      <c r="N451" s="368">
        <f t="shared" si="282"/>
        <v>369340</v>
      </c>
      <c r="O451" s="157">
        <f t="shared" si="283"/>
        <v>2250</v>
      </c>
      <c r="P451" s="368">
        <f t="shared" si="268"/>
        <v>1130</v>
      </c>
      <c r="Q451" s="158">
        <f>IF($L451="","",VLOOKUP($E451,'6.モデル年俸表の作成'!$C$7:$F$48,4,0))</f>
        <v>5600</v>
      </c>
      <c r="R451" s="159">
        <f>IF($E451="","",IF($G451="","",VLOOKUP($E451,'5.手当・賞与配分・洗い替え方式'!$C$7:$L$48,8,0)))</f>
        <v>0.2</v>
      </c>
      <c r="S451" s="160">
        <f t="shared" si="284"/>
        <v>74780</v>
      </c>
      <c r="T451" s="160">
        <f t="shared" si="285"/>
        <v>74550</v>
      </c>
      <c r="U451" s="160">
        <f t="shared" si="294"/>
        <v>74320</v>
      </c>
      <c r="V451" s="160">
        <f t="shared" si="287"/>
        <v>74100</v>
      </c>
      <c r="W451" s="160">
        <f t="shared" si="288"/>
        <v>73870</v>
      </c>
      <c r="X451" s="164">
        <f t="shared" si="269"/>
        <v>27</v>
      </c>
      <c r="Y451" s="162">
        <f t="shared" si="293"/>
        <v>454240</v>
      </c>
      <c r="Z451" s="161">
        <f t="shared" si="270"/>
        <v>452880</v>
      </c>
      <c r="AA451" s="161">
        <f t="shared" si="271"/>
        <v>451520</v>
      </c>
      <c r="AB451" s="161">
        <f t="shared" si="272"/>
        <v>450170</v>
      </c>
      <c r="AC451" s="163">
        <f t="shared" si="295"/>
        <v>448810</v>
      </c>
      <c r="AD451" s="158">
        <f t="shared" si="290"/>
        <v>5418240</v>
      </c>
      <c r="AE451" s="165">
        <f>IF(J451="","",IF('5.手当・賞与配分・洗い替え方式'!$O$4=1,ROUNDUP((J451+$Q451)*$AH$4,-1),ROUNDUP(J451*$AH$4,-1)))</f>
        <v>758920</v>
      </c>
      <c r="AF451" s="154">
        <f>IF(K451="","",IF('5.手当・賞与配分・洗い替え方式'!$O$4=1,ROUNDUP((K451+$Q451)*$AH$4,-1),ROUNDUP(K451*$AH$4,-1)))</f>
        <v>756660</v>
      </c>
      <c r="AG451" s="154">
        <f>IF(L451="","",IF('5.手当・賞与配分・洗い替え方式'!$O$4=1,ROUNDUP((L451+$Q451)*$AH$4,-1),ROUNDUP(L451*$AH$4,-1)))</f>
        <v>754400</v>
      </c>
      <c r="AH451" s="154">
        <f>IF(M451="","",IF('5.手当・賞与配分・洗い替え方式'!$O$4=1,ROUNDUP((M451+$Q451)*$AH$4,-1),ROUNDUP(M451*$AH$4,-1)))</f>
        <v>752140</v>
      </c>
      <c r="AI451" s="166">
        <f>IF(N451="","",IF('5.手当・賞与配分・洗い替え方式'!$O$4=1,ROUNDUP((N451+$Q451)*$AH$4,-1),ROUNDUP(N451*$AH$4,-1)))</f>
        <v>749880</v>
      </c>
      <c r="AJ451" s="165">
        <f>IF(J451="","",IF('5.手当・賞与配分・洗い替え方式'!$O$4=1,ROUNDUP((J451+$Q451)*$AM$4,-1),ROUNDUP(J451*$AM$4,-1)))</f>
        <v>948650</v>
      </c>
      <c r="AK451" s="154">
        <f>IF(K451="","",IF('5.手当・賞与配分・洗い替え方式'!$O$4=1,ROUNDUP((K451+$Q451)*$AM$4,-1),ROUNDUP(K451*$AM$4,-1)))</f>
        <v>945830</v>
      </c>
      <c r="AL451" s="154">
        <f>IF(L451="","",IF('5.手当・賞与配分・洗い替え方式'!$O$4=1,ROUNDUP((L451+$Q451)*$AM$4,-1),ROUNDUP(L451*$AM$4,-1)))</f>
        <v>943000</v>
      </c>
      <c r="AM451" s="154">
        <f>IF(M451="","",IF('5.手当・賞与配分・洗い替え方式'!$O$4=1,ROUNDUP((M451+$Q451)*$AM$4,-1),ROUNDUP(M451*$AM$4,-1)))</f>
        <v>940180</v>
      </c>
      <c r="AN451" s="166">
        <f>IF(N451="","",IF('5.手当・賞与配分・洗い替え方式'!$O$4=1,ROUNDUP((N451+$Q451)*$AM$4,-1),ROUNDUP(N451*$AM$4,-1)))</f>
        <v>937350</v>
      </c>
      <c r="AO451" s="369">
        <f t="shared" si="291"/>
        <v>7158450</v>
      </c>
      <c r="AP451" s="77">
        <f t="shared" si="292"/>
        <v>7137050</v>
      </c>
      <c r="AQ451" s="77">
        <f t="shared" si="275"/>
        <v>7115640</v>
      </c>
      <c r="AR451" s="77">
        <f t="shared" si="276"/>
        <v>7094360</v>
      </c>
      <c r="AS451" s="164">
        <f t="shared" si="277"/>
        <v>7072950</v>
      </c>
    </row>
    <row r="452" spans="5:45" ht="18" customHeight="1">
      <c r="E452" s="148" t="str">
        <f t="shared" si="278"/>
        <v>L-2</v>
      </c>
      <c r="F452" s="167">
        <f t="shared" si="265"/>
        <v>24</v>
      </c>
      <c r="G452" s="105">
        <f t="shared" si="266"/>
        <v>24</v>
      </c>
      <c r="H452" s="105" t="str">
        <f t="shared" si="267"/>
        <v>L-2-24</v>
      </c>
      <c r="I452" s="149">
        <v>50</v>
      </c>
      <c r="J452" s="157">
        <f t="shared" si="279"/>
        <v>376110</v>
      </c>
      <c r="K452" s="131">
        <f t="shared" si="280"/>
        <v>374980</v>
      </c>
      <c r="L452" s="131">
        <f>IF($E452="","",INDEX('3.サラリースケール'!$R$5:$BH$38,MATCH($E452,'3.サラリースケール'!$R$5:$R$38,0),MATCH($I452,'3.サラリースケール'!$R$5:$BH$5,0)))</f>
        <v>373850</v>
      </c>
      <c r="M452" s="131">
        <f t="shared" si="281"/>
        <v>372720</v>
      </c>
      <c r="N452" s="368">
        <f t="shared" si="282"/>
        <v>371590</v>
      </c>
      <c r="O452" s="157">
        <f t="shared" si="283"/>
        <v>2250</v>
      </c>
      <c r="P452" s="368">
        <f t="shared" si="268"/>
        <v>1130</v>
      </c>
      <c r="Q452" s="158">
        <f>IF($L452="","",VLOOKUP($E452,'6.モデル年俸表の作成'!$C$7:$F$48,4,0))</f>
        <v>5600</v>
      </c>
      <c r="R452" s="159">
        <f>IF($E452="","",IF($G452="","",VLOOKUP($E452,'5.手当・賞与配分・洗い替え方式'!$C$7:$L$48,8,0)))</f>
        <v>0.2</v>
      </c>
      <c r="S452" s="160">
        <f t="shared" si="284"/>
        <v>75230</v>
      </c>
      <c r="T452" s="160">
        <f t="shared" si="285"/>
        <v>75000</v>
      </c>
      <c r="U452" s="160">
        <f t="shared" si="294"/>
        <v>74770</v>
      </c>
      <c r="V452" s="160">
        <f t="shared" si="287"/>
        <v>74550</v>
      </c>
      <c r="W452" s="160">
        <f t="shared" si="288"/>
        <v>74320</v>
      </c>
      <c r="X452" s="164">
        <f t="shared" si="269"/>
        <v>27</v>
      </c>
      <c r="Y452" s="162">
        <f t="shared" si="293"/>
        <v>456940</v>
      </c>
      <c r="Z452" s="161">
        <f t="shared" si="270"/>
        <v>455580</v>
      </c>
      <c r="AA452" s="161">
        <f t="shared" si="271"/>
        <v>454220</v>
      </c>
      <c r="AB452" s="161">
        <f t="shared" si="272"/>
        <v>452870</v>
      </c>
      <c r="AC452" s="163">
        <f t="shared" si="295"/>
        <v>451510</v>
      </c>
      <c r="AD452" s="158">
        <f t="shared" si="290"/>
        <v>5450640</v>
      </c>
      <c r="AE452" s="165">
        <f>IF(J452="","",IF('5.手当・賞与配分・洗い替え方式'!$O$4=1,ROUNDUP((J452+$Q452)*$AH$4,-1),ROUNDUP(J452*$AH$4,-1)))</f>
        <v>763420</v>
      </c>
      <c r="AF452" s="154">
        <f>IF(K452="","",IF('5.手当・賞与配分・洗い替え方式'!$O$4=1,ROUNDUP((K452+$Q452)*$AH$4,-1),ROUNDUP(K452*$AH$4,-1)))</f>
        <v>761160</v>
      </c>
      <c r="AG452" s="154">
        <f>IF(L452="","",IF('5.手当・賞与配分・洗い替え方式'!$O$4=1,ROUNDUP((L452+$Q452)*$AH$4,-1),ROUNDUP(L452*$AH$4,-1)))</f>
        <v>758900</v>
      </c>
      <c r="AH452" s="154">
        <f>IF(M452="","",IF('5.手当・賞与配分・洗い替え方式'!$O$4=1,ROUNDUP((M452+$Q452)*$AH$4,-1),ROUNDUP(M452*$AH$4,-1)))</f>
        <v>756640</v>
      </c>
      <c r="AI452" s="166">
        <f>IF(N452="","",IF('5.手当・賞与配分・洗い替え方式'!$O$4=1,ROUNDUP((N452+$Q452)*$AH$4,-1),ROUNDUP(N452*$AH$4,-1)))</f>
        <v>754380</v>
      </c>
      <c r="AJ452" s="165">
        <f>IF(J452="","",IF('5.手当・賞与配分・洗い替え方式'!$O$4=1,ROUNDUP((J452+$Q452)*$AM$4,-1),ROUNDUP(J452*$AM$4,-1)))</f>
        <v>954280</v>
      </c>
      <c r="AK452" s="154">
        <f>IF(K452="","",IF('5.手当・賞与配分・洗い替え方式'!$O$4=1,ROUNDUP((K452+$Q452)*$AM$4,-1),ROUNDUP(K452*$AM$4,-1)))</f>
        <v>951450</v>
      </c>
      <c r="AL452" s="154">
        <f>IF(L452="","",IF('5.手当・賞与配分・洗い替え方式'!$O$4=1,ROUNDUP((L452+$Q452)*$AM$4,-1),ROUNDUP(L452*$AM$4,-1)))</f>
        <v>948630</v>
      </c>
      <c r="AM452" s="154">
        <f>IF(M452="","",IF('5.手当・賞与配分・洗い替え方式'!$O$4=1,ROUNDUP((M452+$Q452)*$AM$4,-1),ROUNDUP(M452*$AM$4,-1)))</f>
        <v>945800</v>
      </c>
      <c r="AN452" s="166">
        <f>IF(N452="","",IF('5.手当・賞与配分・洗い替え方式'!$O$4=1,ROUNDUP((N452+$Q452)*$AM$4,-1),ROUNDUP(N452*$AM$4,-1)))</f>
        <v>942980</v>
      </c>
      <c r="AO452" s="369">
        <f t="shared" si="291"/>
        <v>7200980</v>
      </c>
      <c r="AP452" s="77">
        <f t="shared" si="292"/>
        <v>7179570</v>
      </c>
      <c r="AQ452" s="77">
        <f t="shared" si="275"/>
        <v>7158170</v>
      </c>
      <c r="AR452" s="77">
        <f t="shared" si="276"/>
        <v>7136880</v>
      </c>
      <c r="AS452" s="164">
        <f t="shared" si="277"/>
        <v>7115480</v>
      </c>
    </row>
    <row r="453" spans="5:45" ht="18" customHeight="1">
      <c r="E453" s="148" t="str">
        <f t="shared" si="278"/>
        <v>L-2</v>
      </c>
      <c r="F453" s="167">
        <f t="shared" si="265"/>
        <v>25</v>
      </c>
      <c r="G453" s="105">
        <f t="shared" si="266"/>
        <v>25</v>
      </c>
      <c r="H453" s="105" t="str">
        <f t="shared" si="267"/>
        <v>L-2-25</v>
      </c>
      <c r="I453" s="149">
        <v>51</v>
      </c>
      <c r="J453" s="157">
        <f t="shared" si="279"/>
        <v>378360</v>
      </c>
      <c r="K453" s="131">
        <f t="shared" si="280"/>
        <v>377230</v>
      </c>
      <c r="L453" s="131">
        <f>IF($E453="","",INDEX('3.サラリースケール'!$R$5:$BH$38,MATCH($E453,'3.サラリースケール'!$R$5:$R$38,0),MATCH($I453,'3.サラリースケール'!$R$5:$BH$5,0)))</f>
        <v>376100</v>
      </c>
      <c r="M453" s="131">
        <f t="shared" si="281"/>
        <v>374970</v>
      </c>
      <c r="N453" s="368">
        <f t="shared" si="282"/>
        <v>373840</v>
      </c>
      <c r="O453" s="157">
        <f t="shared" si="283"/>
        <v>2250</v>
      </c>
      <c r="P453" s="368">
        <f t="shared" si="268"/>
        <v>1130</v>
      </c>
      <c r="Q453" s="158">
        <f>IF($L453="","",VLOOKUP($E453,'6.モデル年俸表の作成'!$C$7:$F$48,4,0))</f>
        <v>5600</v>
      </c>
      <c r="R453" s="159">
        <f>IF($E453="","",IF($G453="","",VLOOKUP($E453,'5.手当・賞与配分・洗い替え方式'!$C$7:$L$48,8,0)))</f>
        <v>0.2</v>
      </c>
      <c r="S453" s="160">
        <f t="shared" si="284"/>
        <v>75680</v>
      </c>
      <c r="T453" s="160">
        <f t="shared" si="285"/>
        <v>75450</v>
      </c>
      <c r="U453" s="160">
        <f t="shared" si="294"/>
        <v>75220</v>
      </c>
      <c r="V453" s="160">
        <f t="shared" si="287"/>
        <v>75000</v>
      </c>
      <c r="W453" s="160">
        <f t="shared" si="288"/>
        <v>74770</v>
      </c>
      <c r="X453" s="164">
        <f t="shared" si="269"/>
        <v>27</v>
      </c>
      <c r="Y453" s="162">
        <f t="shared" si="293"/>
        <v>459640</v>
      </c>
      <c r="Z453" s="161">
        <f t="shared" si="270"/>
        <v>458280</v>
      </c>
      <c r="AA453" s="161">
        <f t="shared" si="271"/>
        <v>456920</v>
      </c>
      <c r="AB453" s="161">
        <f t="shared" si="272"/>
        <v>455570</v>
      </c>
      <c r="AC453" s="163">
        <f t="shared" si="295"/>
        <v>454210</v>
      </c>
      <c r="AD453" s="158">
        <f t="shared" si="290"/>
        <v>5483040</v>
      </c>
      <c r="AE453" s="165">
        <f>IF(J453="","",IF('5.手当・賞与配分・洗い替え方式'!$O$4=1,ROUNDUP((J453+$Q453)*$AH$4,-1),ROUNDUP(J453*$AH$4,-1)))</f>
        <v>767920</v>
      </c>
      <c r="AF453" s="154">
        <f>IF(K453="","",IF('5.手当・賞与配分・洗い替え方式'!$O$4=1,ROUNDUP((K453+$Q453)*$AH$4,-1),ROUNDUP(K453*$AH$4,-1)))</f>
        <v>765660</v>
      </c>
      <c r="AG453" s="154">
        <f>IF(L453="","",IF('5.手当・賞与配分・洗い替え方式'!$O$4=1,ROUNDUP((L453+$Q453)*$AH$4,-1),ROUNDUP(L453*$AH$4,-1)))</f>
        <v>763400</v>
      </c>
      <c r="AH453" s="154">
        <f>IF(M453="","",IF('5.手当・賞与配分・洗い替え方式'!$O$4=1,ROUNDUP((M453+$Q453)*$AH$4,-1),ROUNDUP(M453*$AH$4,-1)))</f>
        <v>761140</v>
      </c>
      <c r="AI453" s="166">
        <f>IF(N453="","",IF('5.手当・賞与配分・洗い替え方式'!$O$4=1,ROUNDUP((N453+$Q453)*$AH$4,-1),ROUNDUP(N453*$AH$4,-1)))</f>
        <v>758880</v>
      </c>
      <c r="AJ453" s="165">
        <f>IF(J453="","",IF('5.手当・賞与配分・洗い替え方式'!$O$4=1,ROUNDUP((J453+$Q453)*$AM$4,-1),ROUNDUP(J453*$AM$4,-1)))</f>
        <v>959900</v>
      </c>
      <c r="AK453" s="154">
        <f>IF(K453="","",IF('5.手当・賞与配分・洗い替え方式'!$O$4=1,ROUNDUP((K453+$Q453)*$AM$4,-1),ROUNDUP(K453*$AM$4,-1)))</f>
        <v>957080</v>
      </c>
      <c r="AL453" s="154">
        <f>IF(L453="","",IF('5.手当・賞与配分・洗い替え方式'!$O$4=1,ROUNDUP((L453+$Q453)*$AM$4,-1),ROUNDUP(L453*$AM$4,-1)))</f>
        <v>954250</v>
      </c>
      <c r="AM453" s="154">
        <f>IF(M453="","",IF('5.手当・賞与配分・洗い替え方式'!$O$4=1,ROUNDUP((M453+$Q453)*$AM$4,-1),ROUNDUP(M453*$AM$4,-1)))</f>
        <v>951430</v>
      </c>
      <c r="AN453" s="166">
        <f>IF(N453="","",IF('5.手当・賞与配分・洗い替え方式'!$O$4=1,ROUNDUP((N453+$Q453)*$AM$4,-1),ROUNDUP(N453*$AM$4,-1)))</f>
        <v>948600</v>
      </c>
      <c r="AO453" s="369">
        <f t="shared" si="291"/>
        <v>7243500</v>
      </c>
      <c r="AP453" s="77">
        <f t="shared" si="292"/>
        <v>7222100</v>
      </c>
      <c r="AQ453" s="77">
        <f t="shared" si="275"/>
        <v>7200690</v>
      </c>
      <c r="AR453" s="77">
        <f t="shared" si="276"/>
        <v>7179410</v>
      </c>
      <c r="AS453" s="164">
        <f t="shared" si="277"/>
        <v>7158000</v>
      </c>
    </row>
    <row r="454" spans="5:45" ht="18" customHeight="1">
      <c r="E454" s="148" t="str">
        <f t="shared" si="278"/>
        <v>L-2</v>
      </c>
      <c r="F454" s="167">
        <f t="shared" si="265"/>
        <v>26</v>
      </c>
      <c r="G454" s="105">
        <f t="shared" si="266"/>
        <v>26</v>
      </c>
      <c r="H454" s="105" t="str">
        <f t="shared" si="267"/>
        <v>L-2-26</v>
      </c>
      <c r="I454" s="149">
        <v>52</v>
      </c>
      <c r="J454" s="157">
        <f t="shared" si="279"/>
        <v>380610</v>
      </c>
      <c r="K454" s="131">
        <f t="shared" si="280"/>
        <v>379480</v>
      </c>
      <c r="L454" s="131">
        <f>IF($E454="","",INDEX('3.サラリースケール'!$R$5:$BH$38,MATCH($E454,'3.サラリースケール'!$R$5:$R$38,0),MATCH($I454,'3.サラリースケール'!$R$5:$BH$5,0)))</f>
        <v>378350</v>
      </c>
      <c r="M454" s="131">
        <f t="shared" si="281"/>
        <v>377220</v>
      </c>
      <c r="N454" s="368">
        <f t="shared" si="282"/>
        <v>376090</v>
      </c>
      <c r="O454" s="157">
        <f t="shared" si="283"/>
        <v>2250</v>
      </c>
      <c r="P454" s="368">
        <f t="shared" si="268"/>
        <v>1130</v>
      </c>
      <c r="Q454" s="158">
        <f>IF($L454="","",VLOOKUP($E454,'6.モデル年俸表の作成'!$C$7:$F$48,4,0))</f>
        <v>5600</v>
      </c>
      <c r="R454" s="159">
        <f>IF($E454="","",IF($G454="","",VLOOKUP($E454,'5.手当・賞与配分・洗い替え方式'!$C$7:$L$48,8,0)))</f>
        <v>0.2</v>
      </c>
      <c r="S454" s="160">
        <f t="shared" si="284"/>
        <v>76130</v>
      </c>
      <c r="T454" s="160">
        <f t="shared" si="285"/>
        <v>75900</v>
      </c>
      <c r="U454" s="160">
        <f t="shared" si="294"/>
        <v>75670</v>
      </c>
      <c r="V454" s="160">
        <f t="shared" si="287"/>
        <v>75450</v>
      </c>
      <c r="W454" s="160">
        <f t="shared" si="288"/>
        <v>75220</v>
      </c>
      <c r="X454" s="164">
        <f t="shared" si="269"/>
        <v>27</v>
      </c>
      <c r="Y454" s="162">
        <f t="shared" si="293"/>
        <v>462340</v>
      </c>
      <c r="Z454" s="161">
        <f t="shared" si="270"/>
        <v>460980</v>
      </c>
      <c r="AA454" s="161">
        <f t="shared" si="271"/>
        <v>459620</v>
      </c>
      <c r="AB454" s="161">
        <f t="shared" si="272"/>
        <v>458270</v>
      </c>
      <c r="AC454" s="163">
        <f t="shared" si="295"/>
        <v>456910</v>
      </c>
      <c r="AD454" s="158">
        <f t="shared" si="290"/>
        <v>5515440</v>
      </c>
      <c r="AE454" s="165">
        <f>IF(J454="","",IF('5.手当・賞与配分・洗い替え方式'!$O$4=1,ROUNDUP((J454+$Q454)*$AH$4,-1),ROUNDUP(J454*$AH$4,-1)))</f>
        <v>772420</v>
      </c>
      <c r="AF454" s="154">
        <f>IF(K454="","",IF('5.手当・賞与配分・洗い替え方式'!$O$4=1,ROUNDUP((K454+$Q454)*$AH$4,-1),ROUNDUP(K454*$AH$4,-1)))</f>
        <v>770160</v>
      </c>
      <c r="AG454" s="154">
        <f>IF(L454="","",IF('5.手当・賞与配分・洗い替え方式'!$O$4=1,ROUNDUP((L454+$Q454)*$AH$4,-1),ROUNDUP(L454*$AH$4,-1)))</f>
        <v>767900</v>
      </c>
      <c r="AH454" s="154">
        <f>IF(M454="","",IF('5.手当・賞与配分・洗い替え方式'!$O$4=1,ROUNDUP((M454+$Q454)*$AH$4,-1),ROUNDUP(M454*$AH$4,-1)))</f>
        <v>765640</v>
      </c>
      <c r="AI454" s="166">
        <f>IF(N454="","",IF('5.手当・賞与配分・洗い替え方式'!$O$4=1,ROUNDUP((N454+$Q454)*$AH$4,-1),ROUNDUP(N454*$AH$4,-1)))</f>
        <v>763380</v>
      </c>
      <c r="AJ454" s="165">
        <f>IF(J454="","",IF('5.手当・賞与配分・洗い替え方式'!$O$4=1,ROUNDUP((J454+$Q454)*$AM$4,-1),ROUNDUP(J454*$AM$4,-1)))</f>
        <v>965530</v>
      </c>
      <c r="AK454" s="154">
        <f>IF(K454="","",IF('5.手当・賞与配分・洗い替え方式'!$O$4=1,ROUNDUP((K454+$Q454)*$AM$4,-1),ROUNDUP(K454*$AM$4,-1)))</f>
        <v>962700</v>
      </c>
      <c r="AL454" s="154">
        <f>IF(L454="","",IF('5.手当・賞与配分・洗い替え方式'!$O$4=1,ROUNDUP((L454+$Q454)*$AM$4,-1),ROUNDUP(L454*$AM$4,-1)))</f>
        <v>959880</v>
      </c>
      <c r="AM454" s="154">
        <f>IF(M454="","",IF('5.手当・賞与配分・洗い替え方式'!$O$4=1,ROUNDUP((M454+$Q454)*$AM$4,-1),ROUNDUP(M454*$AM$4,-1)))</f>
        <v>957050</v>
      </c>
      <c r="AN454" s="166">
        <f>IF(N454="","",IF('5.手当・賞与配分・洗い替え方式'!$O$4=1,ROUNDUP((N454+$Q454)*$AM$4,-1),ROUNDUP(N454*$AM$4,-1)))</f>
        <v>954230</v>
      </c>
      <c r="AO454" s="369">
        <f t="shared" si="291"/>
        <v>7286030</v>
      </c>
      <c r="AP454" s="77">
        <f t="shared" si="292"/>
        <v>7264620</v>
      </c>
      <c r="AQ454" s="77">
        <f t="shared" si="275"/>
        <v>7243220</v>
      </c>
      <c r="AR454" s="77">
        <f t="shared" si="276"/>
        <v>7221930</v>
      </c>
      <c r="AS454" s="164">
        <f t="shared" si="277"/>
        <v>7200530</v>
      </c>
    </row>
    <row r="455" spans="5:45" ht="18" customHeight="1">
      <c r="E455" s="148" t="str">
        <f t="shared" si="278"/>
        <v>L-2</v>
      </c>
      <c r="F455" s="167">
        <f t="shared" si="265"/>
        <v>27</v>
      </c>
      <c r="G455" s="105">
        <f t="shared" si="266"/>
        <v>27</v>
      </c>
      <c r="H455" s="105" t="str">
        <f t="shared" si="267"/>
        <v>L-2-27</v>
      </c>
      <c r="I455" s="149">
        <v>53</v>
      </c>
      <c r="J455" s="157">
        <f t="shared" si="279"/>
        <v>382860</v>
      </c>
      <c r="K455" s="131">
        <f t="shared" si="280"/>
        <v>381730</v>
      </c>
      <c r="L455" s="131">
        <f>IF($E455="","",INDEX('3.サラリースケール'!$R$5:$BH$38,MATCH($E455,'3.サラリースケール'!$R$5:$R$38,0),MATCH($I455,'3.サラリースケール'!$R$5:$BH$5,0)))</f>
        <v>380600</v>
      </c>
      <c r="M455" s="131">
        <f t="shared" si="281"/>
        <v>379470</v>
      </c>
      <c r="N455" s="368">
        <f t="shared" si="282"/>
        <v>378340</v>
      </c>
      <c r="O455" s="157">
        <f t="shared" si="283"/>
        <v>2250</v>
      </c>
      <c r="P455" s="368">
        <f t="shared" si="268"/>
        <v>1130</v>
      </c>
      <c r="Q455" s="158">
        <f>IF($L455="","",VLOOKUP($E455,'6.モデル年俸表の作成'!$C$7:$F$48,4,0))</f>
        <v>5600</v>
      </c>
      <c r="R455" s="159">
        <f>IF($E455="","",IF($G455="","",VLOOKUP($E455,'5.手当・賞与配分・洗い替え方式'!$C$7:$L$48,8,0)))</f>
        <v>0.2</v>
      </c>
      <c r="S455" s="160">
        <f t="shared" si="284"/>
        <v>76580</v>
      </c>
      <c r="T455" s="160">
        <f t="shared" si="285"/>
        <v>76350</v>
      </c>
      <c r="U455" s="160">
        <f t="shared" si="294"/>
        <v>76120</v>
      </c>
      <c r="V455" s="160">
        <f t="shared" si="287"/>
        <v>75900</v>
      </c>
      <c r="W455" s="160">
        <f t="shared" si="288"/>
        <v>75670</v>
      </c>
      <c r="X455" s="164">
        <f t="shared" si="269"/>
        <v>27</v>
      </c>
      <c r="Y455" s="162">
        <f t="shared" si="293"/>
        <v>465040</v>
      </c>
      <c r="Z455" s="161">
        <f t="shared" si="270"/>
        <v>463680</v>
      </c>
      <c r="AA455" s="161">
        <f t="shared" si="271"/>
        <v>462320</v>
      </c>
      <c r="AB455" s="161">
        <f t="shared" si="272"/>
        <v>460970</v>
      </c>
      <c r="AC455" s="163">
        <f t="shared" si="295"/>
        <v>459610</v>
      </c>
      <c r="AD455" s="158">
        <f t="shared" si="290"/>
        <v>5547840</v>
      </c>
      <c r="AE455" s="165">
        <f>IF(J455="","",IF('5.手当・賞与配分・洗い替え方式'!$O$4=1,ROUNDUP((J455+$Q455)*$AH$4,-1),ROUNDUP(J455*$AH$4,-1)))</f>
        <v>776920</v>
      </c>
      <c r="AF455" s="154">
        <f>IF(K455="","",IF('5.手当・賞与配分・洗い替え方式'!$O$4=1,ROUNDUP((K455+$Q455)*$AH$4,-1),ROUNDUP(K455*$AH$4,-1)))</f>
        <v>774660</v>
      </c>
      <c r="AG455" s="154">
        <f>IF(L455="","",IF('5.手当・賞与配分・洗い替え方式'!$O$4=1,ROUNDUP((L455+$Q455)*$AH$4,-1),ROUNDUP(L455*$AH$4,-1)))</f>
        <v>772400</v>
      </c>
      <c r="AH455" s="154">
        <f>IF(M455="","",IF('5.手当・賞与配分・洗い替え方式'!$O$4=1,ROUNDUP((M455+$Q455)*$AH$4,-1),ROUNDUP(M455*$AH$4,-1)))</f>
        <v>770140</v>
      </c>
      <c r="AI455" s="166">
        <f>IF(N455="","",IF('5.手当・賞与配分・洗い替え方式'!$O$4=1,ROUNDUP((N455+$Q455)*$AH$4,-1),ROUNDUP(N455*$AH$4,-1)))</f>
        <v>767880</v>
      </c>
      <c r="AJ455" s="165">
        <f>IF(J455="","",IF('5.手当・賞与配分・洗い替え方式'!$O$4=1,ROUNDUP((J455+$Q455)*$AM$4,-1),ROUNDUP(J455*$AM$4,-1)))</f>
        <v>971150</v>
      </c>
      <c r="AK455" s="154">
        <f>IF(K455="","",IF('5.手当・賞与配分・洗い替え方式'!$O$4=1,ROUNDUP((K455+$Q455)*$AM$4,-1),ROUNDUP(K455*$AM$4,-1)))</f>
        <v>968330</v>
      </c>
      <c r="AL455" s="154">
        <f>IF(L455="","",IF('5.手当・賞与配分・洗い替え方式'!$O$4=1,ROUNDUP((L455+$Q455)*$AM$4,-1),ROUNDUP(L455*$AM$4,-1)))</f>
        <v>965500</v>
      </c>
      <c r="AM455" s="154">
        <f>IF(M455="","",IF('5.手当・賞与配分・洗い替え方式'!$O$4=1,ROUNDUP((M455+$Q455)*$AM$4,-1),ROUNDUP(M455*$AM$4,-1)))</f>
        <v>962680</v>
      </c>
      <c r="AN455" s="166">
        <f>IF(N455="","",IF('5.手当・賞与配分・洗い替え方式'!$O$4=1,ROUNDUP((N455+$Q455)*$AM$4,-1),ROUNDUP(N455*$AM$4,-1)))</f>
        <v>959850</v>
      </c>
      <c r="AO455" s="369">
        <f t="shared" si="291"/>
        <v>7328550</v>
      </c>
      <c r="AP455" s="77">
        <f t="shared" si="292"/>
        <v>7307150</v>
      </c>
      <c r="AQ455" s="77">
        <f t="shared" si="275"/>
        <v>7285740</v>
      </c>
      <c r="AR455" s="77">
        <f t="shared" si="276"/>
        <v>7264460</v>
      </c>
      <c r="AS455" s="164">
        <f t="shared" si="277"/>
        <v>7243050</v>
      </c>
    </row>
    <row r="456" spans="5:45" ht="18" customHeight="1">
      <c r="E456" s="148" t="str">
        <f t="shared" si="278"/>
        <v>L-2</v>
      </c>
      <c r="F456" s="167">
        <f t="shared" si="265"/>
        <v>28</v>
      </c>
      <c r="G456" s="105">
        <f t="shared" si="266"/>
        <v>28</v>
      </c>
      <c r="H456" s="105" t="str">
        <f t="shared" si="267"/>
        <v>L-2-28</v>
      </c>
      <c r="I456" s="149">
        <v>54</v>
      </c>
      <c r="J456" s="157">
        <f t="shared" si="279"/>
        <v>385110</v>
      </c>
      <c r="K456" s="131">
        <f t="shared" si="280"/>
        <v>383980</v>
      </c>
      <c r="L456" s="131">
        <f>IF($E456="","",INDEX('3.サラリースケール'!$R$5:$BH$38,MATCH($E456,'3.サラリースケール'!$R$5:$R$38,0),MATCH($I456,'3.サラリースケール'!$R$5:$BH$5,0)))</f>
        <v>382850</v>
      </c>
      <c r="M456" s="131">
        <f t="shared" si="281"/>
        <v>381720</v>
      </c>
      <c r="N456" s="368">
        <f t="shared" si="282"/>
        <v>380590</v>
      </c>
      <c r="O456" s="157">
        <f t="shared" si="283"/>
        <v>2250</v>
      </c>
      <c r="P456" s="368">
        <f t="shared" si="268"/>
        <v>1130</v>
      </c>
      <c r="Q456" s="158">
        <f>IF($L456="","",VLOOKUP($E456,'6.モデル年俸表の作成'!$C$7:$F$48,4,0))</f>
        <v>5600</v>
      </c>
      <c r="R456" s="159">
        <f>IF($E456="","",IF($G456="","",VLOOKUP($E456,'5.手当・賞与配分・洗い替え方式'!$C$7:$L$48,8,0)))</f>
        <v>0.2</v>
      </c>
      <c r="S456" s="160">
        <f t="shared" si="284"/>
        <v>77030</v>
      </c>
      <c r="T456" s="160">
        <f t="shared" si="285"/>
        <v>76800</v>
      </c>
      <c r="U456" s="160">
        <f t="shared" si="294"/>
        <v>76570</v>
      </c>
      <c r="V456" s="160">
        <f t="shared" si="287"/>
        <v>76350</v>
      </c>
      <c r="W456" s="160">
        <f t="shared" si="288"/>
        <v>76120</v>
      </c>
      <c r="X456" s="164">
        <f t="shared" si="269"/>
        <v>27</v>
      </c>
      <c r="Y456" s="162">
        <f t="shared" si="293"/>
        <v>467740</v>
      </c>
      <c r="Z456" s="161">
        <f t="shared" si="270"/>
        <v>466380</v>
      </c>
      <c r="AA456" s="161">
        <f t="shared" si="271"/>
        <v>465020</v>
      </c>
      <c r="AB456" s="161">
        <f t="shared" si="272"/>
        <v>463670</v>
      </c>
      <c r="AC456" s="163">
        <f t="shared" si="295"/>
        <v>462310</v>
      </c>
      <c r="AD456" s="158">
        <f t="shared" si="290"/>
        <v>5580240</v>
      </c>
      <c r="AE456" s="165">
        <f>IF(J456="","",IF('5.手当・賞与配分・洗い替え方式'!$O$4=1,ROUNDUP((J456+$Q456)*$AH$4,-1),ROUNDUP(J456*$AH$4,-1)))</f>
        <v>781420</v>
      </c>
      <c r="AF456" s="154">
        <f>IF(K456="","",IF('5.手当・賞与配分・洗い替え方式'!$O$4=1,ROUNDUP((K456+$Q456)*$AH$4,-1),ROUNDUP(K456*$AH$4,-1)))</f>
        <v>779160</v>
      </c>
      <c r="AG456" s="154">
        <f>IF(L456="","",IF('5.手当・賞与配分・洗い替え方式'!$O$4=1,ROUNDUP((L456+$Q456)*$AH$4,-1),ROUNDUP(L456*$AH$4,-1)))</f>
        <v>776900</v>
      </c>
      <c r="AH456" s="154">
        <f>IF(M456="","",IF('5.手当・賞与配分・洗い替え方式'!$O$4=1,ROUNDUP((M456+$Q456)*$AH$4,-1),ROUNDUP(M456*$AH$4,-1)))</f>
        <v>774640</v>
      </c>
      <c r="AI456" s="166">
        <f>IF(N456="","",IF('5.手当・賞与配分・洗い替え方式'!$O$4=1,ROUNDUP((N456+$Q456)*$AH$4,-1),ROUNDUP(N456*$AH$4,-1)))</f>
        <v>772380</v>
      </c>
      <c r="AJ456" s="165">
        <f>IF(J456="","",IF('5.手当・賞与配分・洗い替え方式'!$O$4=1,ROUNDUP((J456+$Q456)*$AM$4,-1),ROUNDUP(J456*$AM$4,-1)))</f>
        <v>976780</v>
      </c>
      <c r="AK456" s="154">
        <f>IF(K456="","",IF('5.手当・賞与配分・洗い替え方式'!$O$4=1,ROUNDUP((K456+$Q456)*$AM$4,-1),ROUNDUP(K456*$AM$4,-1)))</f>
        <v>973950</v>
      </c>
      <c r="AL456" s="154">
        <f>IF(L456="","",IF('5.手当・賞与配分・洗い替え方式'!$O$4=1,ROUNDUP((L456+$Q456)*$AM$4,-1),ROUNDUP(L456*$AM$4,-1)))</f>
        <v>971130</v>
      </c>
      <c r="AM456" s="154">
        <f>IF(M456="","",IF('5.手当・賞与配分・洗い替え方式'!$O$4=1,ROUNDUP((M456+$Q456)*$AM$4,-1),ROUNDUP(M456*$AM$4,-1)))</f>
        <v>968300</v>
      </c>
      <c r="AN456" s="166">
        <f>IF(N456="","",IF('5.手当・賞与配分・洗い替え方式'!$O$4=1,ROUNDUP((N456+$Q456)*$AM$4,-1),ROUNDUP(N456*$AM$4,-1)))</f>
        <v>965480</v>
      </c>
      <c r="AO456" s="369">
        <f t="shared" si="291"/>
        <v>7371080</v>
      </c>
      <c r="AP456" s="77">
        <f t="shared" si="292"/>
        <v>7349670</v>
      </c>
      <c r="AQ456" s="77">
        <f t="shared" si="275"/>
        <v>7328270</v>
      </c>
      <c r="AR456" s="77">
        <f t="shared" si="276"/>
        <v>7306980</v>
      </c>
      <c r="AS456" s="164">
        <f t="shared" si="277"/>
        <v>7285580</v>
      </c>
    </row>
    <row r="457" spans="5:45" ht="18" customHeight="1">
      <c r="E457" s="148" t="str">
        <f t="shared" si="278"/>
        <v>L-2</v>
      </c>
      <c r="F457" s="167">
        <f t="shared" si="265"/>
        <v>29</v>
      </c>
      <c r="G457" s="105">
        <f t="shared" si="266"/>
        <v>29</v>
      </c>
      <c r="H457" s="105" t="str">
        <f t="shared" si="267"/>
        <v>L-2-29</v>
      </c>
      <c r="I457" s="149">
        <v>55</v>
      </c>
      <c r="J457" s="157">
        <f t="shared" si="279"/>
        <v>387360</v>
      </c>
      <c r="K457" s="131">
        <f t="shared" si="280"/>
        <v>386230</v>
      </c>
      <c r="L457" s="131">
        <f>IF($E457="","",INDEX('3.サラリースケール'!$R$5:$BH$38,MATCH($E457,'3.サラリースケール'!$R$5:$R$38,0),MATCH($I457,'3.サラリースケール'!$R$5:$BH$5,0)))</f>
        <v>385100</v>
      </c>
      <c r="M457" s="131">
        <f t="shared" si="281"/>
        <v>383970</v>
      </c>
      <c r="N457" s="368">
        <f t="shared" si="282"/>
        <v>382840</v>
      </c>
      <c r="O457" s="157">
        <f t="shared" si="283"/>
        <v>2250</v>
      </c>
      <c r="P457" s="368">
        <f t="shared" si="268"/>
        <v>1130</v>
      </c>
      <c r="Q457" s="158">
        <f>IF($L457="","",VLOOKUP($E457,'6.モデル年俸表の作成'!$C$7:$F$48,4,0))</f>
        <v>5600</v>
      </c>
      <c r="R457" s="159">
        <f>IF($E457="","",IF($G457="","",VLOOKUP($E457,'5.手当・賞与配分・洗い替え方式'!$C$7:$L$48,8,0)))</f>
        <v>0.2</v>
      </c>
      <c r="S457" s="160">
        <f t="shared" si="284"/>
        <v>77480</v>
      </c>
      <c r="T457" s="160">
        <f t="shared" si="285"/>
        <v>77250</v>
      </c>
      <c r="U457" s="160">
        <f t="shared" si="294"/>
        <v>77020</v>
      </c>
      <c r="V457" s="160">
        <f t="shared" si="287"/>
        <v>76800</v>
      </c>
      <c r="W457" s="160">
        <f t="shared" si="288"/>
        <v>76570</v>
      </c>
      <c r="X457" s="164">
        <f t="shared" si="269"/>
        <v>27</v>
      </c>
      <c r="Y457" s="162">
        <f t="shared" si="293"/>
        <v>470440</v>
      </c>
      <c r="Z457" s="161">
        <f t="shared" si="270"/>
        <v>469080</v>
      </c>
      <c r="AA457" s="161">
        <f t="shared" si="271"/>
        <v>467720</v>
      </c>
      <c r="AB457" s="161">
        <f t="shared" si="272"/>
        <v>466370</v>
      </c>
      <c r="AC457" s="163">
        <f t="shared" si="295"/>
        <v>465010</v>
      </c>
      <c r="AD457" s="158">
        <f t="shared" si="290"/>
        <v>5612640</v>
      </c>
      <c r="AE457" s="165">
        <f>IF(J457="","",IF('5.手当・賞与配分・洗い替え方式'!$O$4=1,ROUNDUP((J457+$Q457)*$AH$4,-1),ROUNDUP(J457*$AH$4,-1)))</f>
        <v>785920</v>
      </c>
      <c r="AF457" s="154">
        <f>IF(K457="","",IF('5.手当・賞与配分・洗い替え方式'!$O$4=1,ROUNDUP((K457+$Q457)*$AH$4,-1),ROUNDUP(K457*$AH$4,-1)))</f>
        <v>783660</v>
      </c>
      <c r="AG457" s="154">
        <f>IF(L457="","",IF('5.手当・賞与配分・洗い替え方式'!$O$4=1,ROUNDUP((L457+$Q457)*$AH$4,-1),ROUNDUP(L457*$AH$4,-1)))</f>
        <v>781400</v>
      </c>
      <c r="AH457" s="154">
        <f>IF(M457="","",IF('5.手当・賞与配分・洗い替え方式'!$O$4=1,ROUNDUP((M457+$Q457)*$AH$4,-1),ROUNDUP(M457*$AH$4,-1)))</f>
        <v>779140</v>
      </c>
      <c r="AI457" s="166">
        <f>IF(N457="","",IF('5.手当・賞与配分・洗い替え方式'!$O$4=1,ROUNDUP((N457+$Q457)*$AH$4,-1),ROUNDUP(N457*$AH$4,-1)))</f>
        <v>776880</v>
      </c>
      <c r="AJ457" s="165">
        <f>IF(J457="","",IF('5.手当・賞与配分・洗い替え方式'!$O$4=1,ROUNDUP((J457+$Q457)*$AM$4,-1),ROUNDUP(J457*$AM$4,-1)))</f>
        <v>982400</v>
      </c>
      <c r="AK457" s="154">
        <f>IF(K457="","",IF('5.手当・賞与配分・洗い替え方式'!$O$4=1,ROUNDUP((K457+$Q457)*$AM$4,-1),ROUNDUP(K457*$AM$4,-1)))</f>
        <v>979580</v>
      </c>
      <c r="AL457" s="154">
        <f>IF(L457="","",IF('5.手当・賞与配分・洗い替え方式'!$O$4=1,ROUNDUP((L457+$Q457)*$AM$4,-1),ROUNDUP(L457*$AM$4,-1)))</f>
        <v>976750</v>
      </c>
      <c r="AM457" s="154">
        <f>IF(M457="","",IF('5.手当・賞与配分・洗い替え方式'!$O$4=1,ROUNDUP((M457+$Q457)*$AM$4,-1),ROUNDUP(M457*$AM$4,-1)))</f>
        <v>973930</v>
      </c>
      <c r="AN457" s="166">
        <f>IF(N457="","",IF('5.手当・賞与配分・洗い替え方式'!$O$4=1,ROUNDUP((N457+$Q457)*$AM$4,-1),ROUNDUP(N457*$AM$4,-1)))</f>
        <v>971100</v>
      </c>
      <c r="AO457" s="369">
        <f t="shared" si="291"/>
        <v>7413600</v>
      </c>
      <c r="AP457" s="77">
        <f t="shared" si="292"/>
        <v>7392200</v>
      </c>
      <c r="AQ457" s="77">
        <f t="shared" si="275"/>
        <v>7370790</v>
      </c>
      <c r="AR457" s="77">
        <f t="shared" si="276"/>
        <v>7349510</v>
      </c>
      <c r="AS457" s="164">
        <f t="shared" si="277"/>
        <v>7328100</v>
      </c>
    </row>
    <row r="458" spans="5:45" ht="18" customHeight="1">
      <c r="E458" s="148" t="str">
        <f t="shared" si="278"/>
        <v>L-2</v>
      </c>
      <c r="F458" s="167">
        <f t="shared" si="265"/>
        <v>29</v>
      </c>
      <c r="G458" s="105">
        <f t="shared" si="266"/>
        <v>29</v>
      </c>
      <c r="H458" s="105" t="str">
        <f t="shared" si="267"/>
        <v/>
      </c>
      <c r="I458" s="149">
        <v>56</v>
      </c>
      <c r="J458" s="157">
        <f t="shared" si="279"/>
        <v>387360</v>
      </c>
      <c r="K458" s="131">
        <f t="shared" si="280"/>
        <v>386230</v>
      </c>
      <c r="L458" s="131">
        <f>IF($E458="","",INDEX('3.サラリースケール'!$R$5:$BH$38,MATCH($E458,'3.サラリースケール'!$R$5:$R$38,0),MATCH($I458,'3.サラリースケール'!$R$5:$BH$5,0)))</f>
        <v>385100</v>
      </c>
      <c r="M458" s="131">
        <f t="shared" si="281"/>
        <v>383970</v>
      </c>
      <c r="N458" s="368">
        <f t="shared" si="282"/>
        <v>382840</v>
      </c>
      <c r="O458" s="157">
        <f t="shared" si="283"/>
        <v>0</v>
      </c>
      <c r="P458" s="368">
        <f t="shared" si="268"/>
        <v>1130</v>
      </c>
      <c r="Q458" s="158">
        <f>IF($L458="","",VLOOKUP($E458,'6.モデル年俸表の作成'!$C$7:$F$48,4,0))</f>
        <v>5600</v>
      </c>
      <c r="R458" s="159">
        <f>IF($E458="","",IF($G458="","",VLOOKUP($E458,'5.手当・賞与配分・洗い替え方式'!$C$7:$L$48,8,0)))</f>
        <v>0.2</v>
      </c>
      <c r="S458" s="160">
        <f t="shared" si="284"/>
        <v>77480</v>
      </c>
      <c r="T458" s="160">
        <f t="shared" si="285"/>
        <v>77250</v>
      </c>
      <c r="U458" s="160">
        <f t="shared" si="294"/>
        <v>77020</v>
      </c>
      <c r="V458" s="160">
        <f t="shared" si="287"/>
        <v>76800</v>
      </c>
      <c r="W458" s="160">
        <f t="shared" si="288"/>
        <v>76570</v>
      </c>
      <c r="X458" s="164">
        <f t="shared" si="269"/>
        <v>27</v>
      </c>
      <c r="Y458" s="162">
        <f t="shared" si="293"/>
        <v>470440</v>
      </c>
      <c r="Z458" s="161">
        <f t="shared" si="270"/>
        <v>469080</v>
      </c>
      <c r="AA458" s="161">
        <f t="shared" si="271"/>
        <v>467720</v>
      </c>
      <c r="AB458" s="161">
        <f t="shared" si="272"/>
        <v>466370</v>
      </c>
      <c r="AC458" s="163">
        <f t="shared" si="295"/>
        <v>465010</v>
      </c>
      <c r="AD458" s="158">
        <f t="shared" si="290"/>
        <v>5612640</v>
      </c>
      <c r="AE458" s="165">
        <f>IF(J458="","",IF('5.手当・賞与配分・洗い替え方式'!$O$4=1,ROUNDUP((J458+$Q458)*$AH$4,-1),ROUNDUP(J458*$AH$4,-1)))</f>
        <v>785920</v>
      </c>
      <c r="AF458" s="154">
        <f>IF(K458="","",IF('5.手当・賞与配分・洗い替え方式'!$O$4=1,ROUNDUP((K458+$Q458)*$AH$4,-1),ROUNDUP(K458*$AH$4,-1)))</f>
        <v>783660</v>
      </c>
      <c r="AG458" s="154">
        <f>IF(L458="","",IF('5.手当・賞与配分・洗い替え方式'!$O$4=1,ROUNDUP((L458+$Q458)*$AH$4,-1),ROUNDUP(L458*$AH$4,-1)))</f>
        <v>781400</v>
      </c>
      <c r="AH458" s="154">
        <f>IF(M458="","",IF('5.手当・賞与配分・洗い替え方式'!$O$4=1,ROUNDUP((M458+$Q458)*$AH$4,-1),ROUNDUP(M458*$AH$4,-1)))</f>
        <v>779140</v>
      </c>
      <c r="AI458" s="166">
        <f>IF(N458="","",IF('5.手当・賞与配分・洗い替え方式'!$O$4=1,ROUNDUP((N458+$Q458)*$AH$4,-1),ROUNDUP(N458*$AH$4,-1)))</f>
        <v>776880</v>
      </c>
      <c r="AJ458" s="165">
        <f>IF(J458="","",IF('5.手当・賞与配分・洗い替え方式'!$O$4=1,ROUNDUP((J458+$Q458)*$AM$4,-1),ROUNDUP(J458*$AM$4,-1)))</f>
        <v>982400</v>
      </c>
      <c r="AK458" s="154">
        <f>IF(K458="","",IF('5.手当・賞与配分・洗い替え方式'!$O$4=1,ROUNDUP((K458+$Q458)*$AM$4,-1),ROUNDUP(K458*$AM$4,-1)))</f>
        <v>979580</v>
      </c>
      <c r="AL458" s="154">
        <f>IF(L458="","",IF('5.手当・賞与配分・洗い替え方式'!$O$4=1,ROUNDUP((L458+$Q458)*$AM$4,-1),ROUNDUP(L458*$AM$4,-1)))</f>
        <v>976750</v>
      </c>
      <c r="AM458" s="154">
        <f>IF(M458="","",IF('5.手当・賞与配分・洗い替え方式'!$O$4=1,ROUNDUP((M458+$Q458)*$AM$4,-1),ROUNDUP(M458*$AM$4,-1)))</f>
        <v>973930</v>
      </c>
      <c r="AN458" s="166">
        <f>IF(N458="","",IF('5.手当・賞与配分・洗い替え方式'!$O$4=1,ROUNDUP((N458+$Q458)*$AM$4,-1),ROUNDUP(N458*$AM$4,-1)))</f>
        <v>971100</v>
      </c>
      <c r="AO458" s="369">
        <f t="shared" si="291"/>
        <v>7413600</v>
      </c>
      <c r="AP458" s="77">
        <f t="shared" si="292"/>
        <v>7392200</v>
      </c>
      <c r="AQ458" s="77">
        <f t="shared" si="275"/>
        <v>7370790</v>
      </c>
      <c r="AR458" s="77">
        <f t="shared" si="276"/>
        <v>7349510</v>
      </c>
      <c r="AS458" s="164">
        <f t="shared" si="277"/>
        <v>7328100</v>
      </c>
    </row>
    <row r="459" spans="5:45" ht="18" customHeight="1">
      <c r="E459" s="148" t="str">
        <f t="shared" si="278"/>
        <v>L-2</v>
      </c>
      <c r="F459" s="167">
        <f t="shared" si="265"/>
        <v>29</v>
      </c>
      <c r="G459" s="105">
        <f t="shared" si="266"/>
        <v>29</v>
      </c>
      <c r="H459" s="105" t="str">
        <f t="shared" si="267"/>
        <v/>
      </c>
      <c r="I459" s="149">
        <v>57</v>
      </c>
      <c r="J459" s="157">
        <f t="shared" si="279"/>
        <v>387360</v>
      </c>
      <c r="K459" s="131">
        <f t="shared" si="280"/>
        <v>386230</v>
      </c>
      <c r="L459" s="131">
        <f>IF($E459="","",INDEX('3.サラリースケール'!$R$5:$BH$38,MATCH($E459,'3.サラリースケール'!$R$5:$R$38,0),MATCH($I459,'3.サラリースケール'!$R$5:$BH$5,0)))</f>
        <v>385100</v>
      </c>
      <c r="M459" s="131">
        <f t="shared" si="281"/>
        <v>383970</v>
      </c>
      <c r="N459" s="368">
        <f t="shared" si="282"/>
        <v>382840</v>
      </c>
      <c r="O459" s="157">
        <f t="shared" si="283"/>
        <v>0</v>
      </c>
      <c r="P459" s="368">
        <f t="shared" si="268"/>
        <v>1130</v>
      </c>
      <c r="Q459" s="158">
        <f>IF($L459="","",VLOOKUP($E459,'6.モデル年俸表の作成'!$C$7:$F$48,4,0))</f>
        <v>5600</v>
      </c>
      <c r="R459" s="159">
        <f>IF($E459="","",IF($G459="","",VLOOKUP($E459,'5.手当・賞与配分・洗い替え方式'!$C$7:$L$48,8,0)))</f>
        <v>0.2</v>
      </c>
      <c r="S459" s="160">
        <f t="shared" si="284"/>
        <v>77480</v>
      </c>
      <c r="T459" s="160">
        <f t="shared" si="285"/>
        <v>77250</v>
      </c>
      <c r="U459" s="160">
        <f t="shared" si="294"/>
        <v>77020</v>
      </c>
      <c r="V459" s="160">
        <f t="shared" si="287"/>
        <v>76800</v>
      </c>
      <c r="W459" s="160">
        <f t="shared" si="288"/>
        <v>76570</v>
      </c>
      <c r="X459" s="164">
        <f t="shared" si="269"/>
        <v>27</v>
      </c>
      <c r="Y459" s="162">
        <f t="shared" si="293"/>
        <v>470440</v>
      </c>
      <c r="Z459" s="161">
        <f t="shared" si="270"/>
        <v>469080</v>
      </c>
      <c r="AA459" s="161">
        <f t="shared" si="271"/>
        <v>467720</v>
      </c>
      <c r="AB459" s="161">
        <f t="shared" si="272"/>
        <v>466370</v>
      </c>
      <c r="AC459" s="163">
        <f t="shared" si="295"/>
        <v>465010</v>
      </c>
      <c r="AD459" s="158">
        <f t="shared" si="290"/>
        <v>5612640</v>
      </c>
      <c r="AE459" s="165">
        <f>IF(J459="","",IF('5.手当・賞与配分・洗い替え方式'!$O$4=1,ROUNDUP((J459+$Q459)*$AH$4,-1),ROUNDUP(J459*$AH$4,-1)))</f>
        <v>785920</v>
      </c>
      <c r="AF459" s="154">
        <f>IF(K459="","",IF('5.手当・賞与配分・洗い替え方式'!$O$4=1,ROUNDUP((K459+$Q459)*$AH$4,-1),ROUNDUP(K459*$AH$4,-1)))</f>
        <v>783660</v>
      </c>
      <c r="AG459" s="154">
        <f>IF(L459="","",IF('5.手当・賞与配分・洗い替え方式'!$O$4=1,ROUNDUP((L459+$Q459)*$AH$4,-1),ROUNDUP(L459*$AH$4,-1)))</f>
        <v>781400</v>
      </c>
      <c r="AH459" s="154">
        <f>IF(M459="","",IF('5.手当・賞与配分・洗い替え方式'!$O$4=1,ROUNDUP((M459+$Q459)*$AH$4,-1),ROUNDUP(M459*$AH$4,-1)))</f>
        <v>779140</v>
      </c>
      <c r="AI459" s="166">
        <f>IF(N459="","",IF('5.手当・賞与配分・洗い替え方式'!$O$4=1,ROUNDUP((N459+$Q459)*$AH$4,-1),ROUNDUP(N459*$AH$4,-1)))</f>
        <v>776880</v>
      </c>
      <c r="AJ459" s="165">
        <f>IF(J459="","",IF('5.手当・賞与配分・洗い替え方式'!$O$4=1,ROUNDUP((J459+$Q459)*$AM$4,-1),ROUNDUP(J459*$AM$4,-1)))</f>
        <v>982400</v>
      </c>
      <c r="AK459" s="154">
        <f>IF(K459="","",IF('5.手当・賞与配分・洗い替え方式'!$O$4=1,ROUNDUP((K459+$Q459)*$AM$4,-1),ROUNDUP(K459*$AM$4,-1)))</f>
        <v>979580</v>
      </c>
      <c r="AL459" s="154">
        <f>IF(L459="","",IF('5.手当・賞与配分・洗い替え方式'!$O$4=1,ROUNDUP((L459+$Q459)*$AM$4,-1),ROUNDUP(L459*$AM$4,-1)))</f>
        <v>976750</v>
      </c>
      <c r="AM459" s="154">
        <f>IF(M459="","",IF('5.手当・賞与配分・洗い替え方式'!$O$4=1,ROUNDUP((M459+$Q459)*$AM$4,-1),ROUNDUP(M459*$AM$4,-1)))</f>
        <v>973930</v>
      </c>
      <c r="AN459" s="166">
        <f>IF(N459="","",IF('5.手当・賞与配分・洗い替え方式'!$O$4=1,ROUNDUP((N459+$Q459)*$AM$4,-1),ROUNDUP(N459*$AM$4,-1)))</f>
        <v>971100</v>
      </c>
      <c r="AO459" s="369">
        <f t="shared" si="291"/>
        <v>7413600</v>
      </c>
      <c r="AP459" s="77">
        <f t="shared" si="292"/>
        <v>7392200</v>
      </c>
      <c r="AQ459" s="77">
        <f t="shared" si="275"/>
        <v>7370790</v>
      </c>
      <c r="AR459" s="77">
        <f t="shared" si="276"/>
        <v>7349510</v>
      </c>
      <c r="AS459" s="164">
        <f t="shared" si="277"/>
        <v>7328100</v>
      </c>
    </row>
    <row r="460" spans="5:45" ht="18" customHeight="1">
      <c r="E460" s="148" t="str">
        <f t="shared" si="278"/>
        <v>L-2</v>
      </c>
      <c r="F460" s="167">
        <f t="shared" si="265"/>
        <v>29</v>
      </c>
      <c r="G460" s="105">
        <f t="shared" si="266"/>
        <v>29</v>
      </c>
      <c r="H460" s="105" t="str">
        <f t="shared" si="267"/>
        <v/>
      </c>
      <c r="I460" s="149">
        <v>58</v>
      </c>
      <c r="J460" s="157">
        <f t="shared" si="279"/>
        <v>387360</v>
      </c>
      <c r="K460" s="131">
        <f t="shared" si="280"/>
        <v>386230</v>
      </c>
      <c r="L460" s="131">
        <f>IF($E460="","",INDEX('3.サラリースケール'!$R$5:$BH$38,MATCH($E460,'3.サラリースケール'!$R$5:$R$38,0),MATCH($I460,'3.サラリースケール'!$R$5:$BH$5,0)))</f>
        <v>385100</v>
      </c>
      <c r="M460" s="131">
        <f t="shared" si="281"/>
        <v>383970</v>
      </c>
      <c r="N460" s="368">
        <f t="shared" si="282"/>
        <v>382840</v>
      </c>
      <c r="O460" s="157">
        <f t="shared" si="283"/>
        <v>0</v>
      </c>
      <c r="P460" s="368">
        <f t="shared" si="268"/>
        <v>1130</v>
      </c>
      <c r="Q460" s="158">
        <f>IF($L460="","",VLOOKUP($E460,'6.モデル年俸表の作成'!$C$7:$F$48,4,0))</f>
        <v>5600</v>
      </c>
      <c r="R460" s="159">
        <f>IF($E460="","",IF($G460="","",VLOOKUP($E460,'5.手当・賞与配分・洗い替え方式'!$C$7:$L$48,8,0)))</f>
        <v>0.2</v>
      </c>
      <c r="S460" s="160">
        <f t="shared" si="284"/>
        <v>77480</v>
      </c>
      <c r="T460" s="160">
        <f t="shared" si="285"/>
        <v>77250</v>
      </c>
      <c r="U460" s="160">
        <f t="shared" si="294"/>
        <v>77020</v>
      </c>
      <c r="V460" s="160">
        <f t="shared" si="287"/>
        <v>76800</v>
      </c>
      <c r="W460" s="160">
        <f t="shared" si="288"/>
        <v>76570</v>
      </c>
      <c r="X460" s="164">
        <f t="shared" si="269"/>
        <v>27</v>
      </c>
      <c r="Y460" s="162">
        <f t="shared" si="293"/>
        <v>470440</v>
      </c>
      <c r="Z460" s="161">
        <f t="shared" si="270"/>
        <v>469080</v>
      </c>
      <c r="AA460" s="161">
        <f t="shared" si="271"/>
        <v>467720</v>
      </c>
      <c r="AB460" s="161">
        <f t="shared" si="272"/>
        <v>466370</v>
      </c>
      <c r="AC460" s="163">
        <f t="shared" si="295"/>
        <v>465010</v>
      </c>
      <c r="AD460" s="158">
        <f t="shared" si="290"/>
        <v>5612640</v>
      </c>
      <c r="AE460" s="165">
        <f>IF(J460="","",IF('5.手当・賞与配分・洗い替え方式'!$O$4=1,ROUNDUP((J460+$Q460)*$AH$4,-1),ROUNDUP(J460*$AH$4,-1)))</f>
        <v>785920</v>
      </c>
      <c r="AF460" s="154">
        <f>IF(K460="","",IF('5.手当・賞与配分・洗い替え方式'!$O$4=1,ROUNDUP((K460+$Q460)*$AH$4,-1),ROUNDUP(K460*$AH$4,-1)))</f>
        <v>783660</v>
      </c>
      <c r="AG460" s="154">
        <f>IF(L460="","",IF('5.手当・賞与配分・洗い替え方式'!$O$4=1,ROUNDUP((L460+$Q460)*$AH$4,-1),ROUNDUP(L460*$AH$4,-1)))</f>
        <v>781400</v>
      </c>
      <c r="AH460" s="154">
        <f>IF(M460="","",IF('5.手当・賞与配分・洗い替え方式'!$O$4=1,ROUNDUP((M460+$Q460)*$AH$4,-1),ROUNDUP(M460*$AH$4,-1)))</f>
        <v>779140</v>
      </c>
      <c r="AI460" s="166">
        <f>IF(N460="","",IF('5.手当・賞与配分・洗い替え方式'!$O$4=1,ROUNDUP((N460+$Q460)*$AH$4,-1),ROUNDUP(N460*$AH$4,-1)))</f>
        <v>776880</v>
      </c>
      <c r="AJ460" s="165">
        <f>IF(J460="","",IF('5.手当・賞与配分・洗い替え方式'!$O$4=1,ROUNDUP((J460+$Q460)*$AM$4,-1),ROUNDUP(J460*$AM$4,-1)))</f>
        <v>982400</v>
      </c>
      <c r="AK460" s="154">
        <f>IF(K460="","",IF('5.手当・賞与配分・洗い替え方式'!$O$4=1,ROUNDUP((K460+$Q460)*$AM$4,-1),ROUNDUP(K460*$AM$4,-1)))</f>
        <v>979580</v>
      </c>
      <c r="AL460" s="154">
        <f>IF(L460="","",IF('5.手当・賞与配分・洗い替え方式'!$O$4=1,ROUNDUP((L460+$Q460)*$AM$4,-1),ROUNDUP(L460*$AM$4,-1)))</f>
        <v>976750</v>
      </c>
      <c r="AM460" s="154">
        <f>IF(M460="","",IF('5.手当・賞与配分・洗い替え方式'!$O$4=1,ROUNDUP((M460+$Q460)*$AM$4,-1),ROUNDUP(M460*$AM$4,-1)))</f>
        <v>973930</v>
      </c>
      <c r="AN460" s="166">
        <f>IF(N460="","",IF('5.手当・賞与配分・洗い替え方式'!$O$4=1,ROUNDUP((N460+$Q460)*$AM$4,-1),ROUNDUP(N460*$AM$4,-1)))</f>
        <v>971100</v>
      </c>
      <c r="AO460" s="369">
        <f t="shared" si="291"/>
        <v>7413600</v>
      </c>
      <c r="AP460" s="77">
        <f t="shared" si="292"/>
        <v>7392200</v>
      </c>
      <c r="AQ460" s="77">
        <f t="shared" si="275"/>
        <v>7370790</v>
      </c>
      <c r="AR460" s="77">
        <f t="shared" si="276"/>
        <v>7349510</v>
      </c>
      <c r="AS460" s="164">
        <f t="shared" si="277"/>
        <v>7328100</v>
      </c>
    </row>
    <row r="461" spans="5:45" ht="18" customHeight="1" thickBot="1">
      <c r="E461" s="148" t="str">
        <f t="shared" si="278"/>
        <v>L-2</v>
      </c>
      <c r="F461" s="167">
        <f t="shared" si="265"/>
        <v>29</v>
      </c>
      <c r="G461" s="105">
        <f t="shared" si="266"/>
        <v>29</v>
      </c>
      <c r="H461" s="105" t="str">
        <f t="shared" si="267"/>
        <v/>
      </c>
      <c r="I461" s="149">
        <v>59</v>
      </c>
      <c r="J461" s="169">
        <f t="shared" si="279"/>
        <v>387360</v>
      </c>
      <c r="K461" s="168">
        <f t="shared" si="280"/>
        <v>386230</v>
      </c>
      <c r="L461" s="168">
        <f>IF($E461="","",INDEX('3.サラリースケール'!$R$5:$BH$38,MATCH($E461,'3.サラリースケール'!$R$5:$R$38,0),MATCH($I461,'3.サラリースケール'!$R$5:$BH$5,0)))</f>
        <v>385100</v>
      </c>
      <c r="M461" s="168">
        <f t="shared" si="281"/>
        <v>383970</v>
      </c>
      <c r="N461" s="370">
        <f t="shared" si="282"/>
        <v>382840</v>
      </c>
      <c r="O461" s="169">
        <f t="shared" si="283"/>
        <v>0</v>
      </c>
      <c r="P461" s="370">
        <f t="shared" si="268"/>
        <v>1130</v>
      </c>
      <c r="Q461" s="170">
        <f>IF($L461="","",VLOOKUP($E461,'6.モデル年俸表の作成'!$C$7:$F$48,4,0))</f>
        <v>5600</v>
      </c>
      <c r="R461" s="171">
        <f>IF($E461="","",IF($G461="","",VLOOKUP($E461,'5.手当・賞与配分・洗い替え方式'!$C$7:$L$48,8,0)))</f>
        <v>0.2</v>
      </c>
      <c r="S461" s="172">
        <f t="shared" si="284"/>
        <v>77480</v>
      </c>
      <c r="T461" s="172">
        <f t="shared" si="285"/>
        <v>77250</v>
      </c>
      <c r="U461" s="172">
        <f t="shared" si="294"/>
        <v>77020</v>
      </c>
      <c r="V461" s="172">
        <f t="shared" si="287"/>
        <v>76800</v>
      </c>
      <c r="W461" s="172">
        <f t="shared" si="288"/>
        <v>76570</v>
      </c>
      <c r="X461" s="178">
        <f t="shared" si="269"/>
        <v>27</v>
      </c>
      <c r="Y461" s="371">
        <f t="shared" si="293"/>
        <v>470440</v>
      </c>
      <c r="Z461" s="173">
        <f t="shared" si="270"/>
        <v>469080</v>
      </c>
      <c r="AA461" s="173">
        <f t="shared" si="271"/>
        <v>467720</v>
      </c>
      <c r="AB461" s="173">
        <f t="shared" si="272"/>
        <v>466370</v>
      </c>
      <c r="AC461" s="372">
        <f t="shared" si="295"/>
        <v>465010</v>
      </c>
      <c r="AD461" s="170">
        <f t="shared" si="290"/>
        <v>5612640</v>
      </c>
      <c r="AE461" s="174">
        <f>IF(J461="","",IF('5.手当・賞与配分・洗い替え方式'!$O$4=1,ROUNDUP((J461+$Q461)*$AH$4,-1),ROUNDUP(J461*$AH$4,-1)))</f>
        <v>785920</v>
      </c>
      <c r="AF461" s="175">
        <f>IF(K461="","",IF('5.手当・賞与配分・洗い替え方式'!$O$4=1,ROUNDUP((K461+$Q461)*$AH$4,-1),ROUNDUP(K461*$AH$4,-1)))</f>
        <v>783660</v>
      </c>
      <c r="AG461" s="175">
        <f>IF(L461="","",IF('5.手当・賞与配分・洗い替え方式'!$O$4=1,ROUNDUP((L461+$Q461)*$AH$4,-1),ROUNDUP(L461*$AH$4,-1)))</f>
        <v>781400</v>
      </c>
      <c r="AH461" s="175">
        <f>IF(M461="","",IF('5.手当・賞与配分・洗い替え方式'!$O$4=1,ROUNDUP((M461+$Q461)*$AH$4,-1),ROUNDUP(M461*$AH$4,-1)))</f>
        <v>779140</v>
      </c>
      <c r="AI461" s="176">
        <f>IF(N461="","",IF('5.手当・賞与配分・洗い替え方式'!$O$4=1,ROUNDUP((N461+$Q461)*$AH$4,-1),ROUNDUP(N461*$AH$4,-1)))</f>
        <v>776880</v>
      </c>
      <c r="AJ461" s="174">
        <f>IF(J461="","",IF('5.手当・賞与配分・洗い替え方式'!$O$4=1,ROUNDUP((J461+$Q461)*$AM$4,-1),ROUNDUP(J461*$AM$4,-1)))</f>
        <v>982400</v>
      </c>
      <c r="AK461" s="175">
        <f>IF(K461="","",IF('5.手当・賞与配分・洗い替え方式'!$O$4=1,ROUNDUP((K461+$Q461)*$AM$4,-1),ROUNDUP(K461*$AM$4,-1)))</f>
        <v>979580</v>
      </c>
      <c r="AL461" s="175">
        <f>IF(L461="","",IF('5.手当・賞与配分・洗い替え方式'!$O$4=1,ROUNDUP((L461+$Q461)*$AM$4,-1),ROUNDUP(L461*$AM$4,-1)))</f>
        <v>976750</v>
      </c>
      <c r="AM461" s="175">
        <f>IF(M461="","",IF('5.手当・賞与配分・洗い替え方式'!$O$4=1,ROUNDUP((M461+$Q461)*$AM$4,-1),ROUNDUP(M461*$AM$4,-1)))</f>
        <v>973930</v>
      </c>
      <c r="AN461" s="176">
        <f>IF(N461="","",IF('5.手当・賞与配分・洗い替え方式'!$O$4=1,ROUNDUP((N461+$Q461)*$AM$4,-1),ROUNDUP(N461*$AM$4,-1)))</f>
        <v>971100</v>
      </c>
      <c r="AO461" s="373">
        <f t="shared" si="291"/>
        <v>7413600</v>
      </c>
      <c r="AP461" s="177">
        <f t="shared" si="292"/>
        <v>7392200</v>
      </c>
      <c r="AQ461" s="177">
        <f t="shared" si="275"/>
        <v>7370790</v>
      </c>
      <c r="AR461" s="177">
        <f t="shared" si="276"/>
        <v>7349510</v>
      </c>
      <c r="AS461" s="178">
        <f t="shared" si="277"/>
        <v>7328100</v>
      </c>
    </row>
    <row r="462" spans="5:45" ht="9" customHeight="1">
      <c r="R462" s="80"/>
      <c r="S462" s="80"/>
      <c r="T462" s="80"/>
    </row>
    <row r="463" spans="5:45" ht="20.100000000000001" customHeight="1" thickBot="1">
      <c r="E463" s="83"/>
      <c r="F463" s="83"/>
      <c r="G463" s="83"/>
      <c r="H463" s="83"/>
      <c r="Q463" s="83"/>
      <c r="X463" s="79" t="s">
        <v>91</v>
      </c>
      <c r="Y463" s="79"/>
      <c r="Z463" s="79"/>
      <c r="AJ463" s="179"/>
      <c r="AK463" s="179"/>
    </row>
    <row r="464" spans="5:45" ht="23.1" customHeight="1" thickBot="1">
      <c r="E464" s="138" t="s">
        <v>81</v>
      </c>
      <c r="F464" s="139" t="s">
        <v>28</v>
      </c>
      <c r="G464" s="508" t="s">
        <v>82</v>
      </c>
      <c r="H464" s="508" t="s">
        <v>28</v>
      </c>
      <c r="I464" s="510" t="s">
        <v>88</v>
      </c>
      <c r="J464" s="512" t="s">
        <v>245</v>
      </c>
      <c r="K464" s="513"/>
      <c r="L464" s="513"/>
      <c r="M464" s="513"/>
      <c r="N464" s="514"/>
      <c r="O464" s="515" t="s">
        <v>93</v>
      </c>
      <c r="P464" s="523" t="s">
        <v>246</v>
      </c>
      <c r="Q464" s="525" t="s">
        <v>90</v>
      </c>
      <c r="R464" s="374" t="s">
        <v>247</v>
      </c>
      <c r="S464" s="527" t="s">
        <v>248</v>
      </c>
      <c r="T464" s="528"/>
      <c r="U464" s="528"/>
      <c r="V464" s="528"/>
      <c r="W464" s="529"/>
      <c r="X464" s="356">
        <f>IF('5.手当・賞与配分・洗い替え方式'!$L$4="","",'5.手当・賞与配分・洗い替え方式'!$L$4)</f>
        <v>173</v>
      </c>
      <c r="Y464" s="512" t="s">
        <v>86</v>
      </c>
      <c r="Z464" s="513"/>
      <c r="AA464" s="513"/>
      <c r="AB464" s="513"/>
      <c r="AC464" s="514"/>
      <c r="AD464" s="515" t="s">
        <v>249</v>
      </c>
      <c r="AE464" s="530" t="s">
        <v>87</v>
      </c>
      <c r="AF464" s="517"/>
      <c r="AG464" s="517"/>
      <c r="AH464" s="357">
        <f>IF($E465="","",'5.手当・賞与配分・洗い替え方式'!$N$11)</f>
        <v>2</v>
      </c>
      <c r="AI464" s="358"/>
      <c r="AJ464" s="359" t="s">
        <v>250</v>
      </c>
      <c r="AK464" s="517" t="str">
        <f>IF($AL$2="","","「"&amp;$AL$2&amp;"」"&amp;"評価反映")</f>
        <v>「B」評価反映</v>
      </c>
      <c r="AL464" s="518"/>
      <c r="AM464" s="357">
        <f>IF($E465="","",'5.手当・賞与配分・洗い替え方式'!$O$11*'7.グレード別年俸表の作成'!$AM$2)</f>
        <v>2.5</v>
      </c>
      <c r="AN464" s="360"/>
      <c r="AO464" s="519" t="s">
        <v>251</v>
      </c>
      <c r="AP464" s="520"/>
      <c r="AQ464" s="521" t="str">
        <f>IF($AL$2="","","賞与"&amp;"「"&amp;$AL$2&amp;"」"&amp;"評価反映")</f>
        <v>賞与「B」評価反映</v>
      </c>
      <c r="AR464" s="521"/>
      <c r="AS464" s="522"/>
    </row>
    <row r="465" spans="5:45" ht="27.9" customHeight="1" thickBot="1">
      <c r="E465" s="142" t="str">
        <f>IF(C$15="","",$C$15)</f>
        <v>L-3</v>
      </c>
      <c r="F465" s="139">
        <v>0</v>
      </c>
      <c r="G465" s="509"/>
      <c r="H465" s="509"/>
      <c r="I465" s="511"/>
      <c r="J465" s="413" t="str">
        <f>IF($E465="","",$E465&amp;"-"&amp;$O$2)</f>
        <v>L-3-S</v>
      </c>
      <c r="K465" s="143" t="str">
        <f>IF($E465="","",$E465&amp;"-"&amp;$P$2)</f>
        <v>L-3-A</v>
      </c>
      <c r="L465" s="143" t="str">
        <f>IF($E465="","",$E465&amp;"-"&amp;$Q$2)</f>
        <v>L-3-B</v>
      </c>
      <c r="M465" s="143" t="str">
        <f>IF($E465="","",$E465&amp;"-"&amp;$R$2)</f>
        <v>L-3-C</v>
      </c>
      <c r="N465" s="414" t="str">
        <f>IF($E465="","",$E465&amp;"-"&amp;$S$2)</f>
        <v>L-3-D</v>
      </c>
      <c r="O465" s="516"/>
      <c r="P465" s="524"/>
      <c r="Q465" s="526"/>
      <c r="R465" s="362">
        <f>IF($E465="","",VLOOKUP($E465,'5.手当・賞与配分・洗い替え方式'!$C$7:$L$48,8,0))</f>
        <v>0.2</v>
      </c>
      <c r="S465" s="413" t="str">
        <f>$J465</f>
        <v>L-3-S</v>
      </c>
      <c r="T465" s="143" t="str">
        <f>$K465</f>
        <v>L-3-A</v>
      </c>
      <c r="U465" s="143" t="str">
        <f>$L465</f>
        <v>L-3-B</v>
      </c>
      <c r="V465" s="143" t="str">
        <f>$M465</f>
        <v>L-3-C</v>
      </c>
      <c r="W465" s="414" t="str">
        <f>$N465</f>
        <v>L-3-D</v>
      </c>
      <c r="X465" s="363" t="s">
        <v>85</v>
      </c>
      <c r="Y465" s="413" t="str">
        <f>$J465</f>
        <v>L-3-S</v>
      </c>
      <c r="Z465" s="143" t="str">
        <f>$K465</f>
        <v>L-3-A</v>
      </c>
      <c r="AA465" s="143" t="str">
        <f>$L465</f>
        <v>L-3-B</v>
      </c>
      <c r="AB465" s="143" t="str">
        <f>$M465</f>
        <v>L-3-C</v>
      </c>
      <c r="AC465" s="414" t="str">
        <f>$N465</f>
        <v>L-3-D</v>
      </c>
      <c r="AD465" s="516"/>
      <c r="AE465" s="144" t="str">
        <f>$J465</f>
        <v>L-3-S</v>
      </c>
      <c r="AF465" s="145" t="str">
        <f>$K465</f>
        <v>L-3-A</v>
      </c>
      <c r="AG465" s="145" t="str">
        <f>$L465</f>
        <v>L-3-B</v>
      </c>
      <c r="AH465" s="146" t="str">
        <f>$M465</f>
        <v>L-3-C</v>
      </c>
      <c r="AI465" s="364" t="str">
        <f>$N465</f>
        <v>L-3-D</v>
      </c>
      <c r="AJ465" s="365" t="str">
        <f>$J465</f>
        <v>L-3-S</v>
      </c>
      <c r="AK465" s="146" t="str">
        <f>$K465</f>
        <v>L-3-A</v>
      </c>
      <c r="AL465" s="146" t="str">
        <f>$L465</f>
        <v>L-3-B</v>
      </c>
      <c r="AM465" s="146" t="str">
        <f>$M465</f>
        <v>L-3-C</v>
      </c>
      <c r="AN465" s="147" t="str">
        <f>$N465</f>
        <v>L-3-D</v>
      </c>
      <c r="AO465" s="413" t="str">
        <f>$J465</f>
        <v>L-3-S</v>
      </c>
      <c r="AP465" s="143" t="str">
        <f>$K465</f>
        <v>L-3-A</v>
      </c>
      <c r="AQ465" s="143" t="str">
        <f>$L465</f>
        <v>L-3-B</v>
      </c>
      <c r="AR465" s="143" t="str">
        <f>$M465</f>
        <v>L-3-C</v>
      </c>
      <c r="AS465" s="414" t="str">
        <f>$N465</f>
        <v>L-3-D</v>
      </c>
    </row>
    <row r="466" spans="5:45" ht="18" customHeight="1">
      <c r="E466" s="148" t="str">
        <f>IF($E$465="","",$E$465)</f>
        <v>L-3</v>
      </c>
      <c r="F466" s="105">
        <f t="shared" ref="F466:F507" si="296">IF(L466="",0,IF(AND(L465&lt;L466,L466=L467),F465+1,IF(L466&lt;L467,F465+1,F465)))</f>
        <v>0</v>
      </c>
      <c r="G466" s="105" t="str">
        <f t="shared" ref="G466:G507" si="297">IF(AND(F466=0,L466=""),"",IF(AND(F466=0,L466&gt;0),1,IF(F466=0,"",F466)))</f>
        <v/>
      </c>
      <c r="H466" s="105" t="str">
        <f t="shared" ref="H466:H507" si="298">IF($G466="","",IF(F465&lt;F466,$E466&amp;"-"&amp;$G466,""))</f>
        <v/>
      </c>
      <c r="I466" s="149">
        <v>18</v>
      </c>
      <c r="J466" s="151" t="str">
        <f>IF($F466&lt;=1,"",IF($L466="","",$K466+$P466))</f>
        <v/>
      </c>
      <c r="K466" s="150" t="str">
        <f>IF($F466&lt;=1,"",IF($L466="","",$L466+$P466))</f>
        <v/>
      </c>
      <c r="L466" s="150" t="str">
        <f>IF($E466="","",INDEX('3.サラリースケール'!$R$5:$BH$38,MATCH($E466,'3.サラリースケール'!$R$5:$R$38,0),MATCH($I466,'3.サラリースケール'!$R$5:$BH$5,0)))</f>
        <v/>
      </c>
      <c r="M466" s="150" t="str">
        <f>IF($F466&lt;=1,"",IF($L466="","",$L466-$P466))</f>
        <v/>
      </c>
      <c r="N466" s="366" t="str">
        <f>IF($F466&lt;=1,"",IF($L466="","",$M466-$P466))</f>
        <v/>
      </c>
      <c r="O466" s="151" t="str">
        <f>IF($F466&lt;=1,"",IF($L465="",0,$L466-$L465))</f>
        <v/>
      </c>
      <c r="P466" s="368" t="str">
        <f t="shared" ref="P466:P507" si="299">IF($F466&lt;=1,"",IF($L466="","",IF($O466=0,$P465,ROUNDUP($O466/$L$2,-1))))</f>
        <v/>
      </c>
      <c r="Q466" s="152" t="str">
        <f>IF($L466="","",VLOOKUP($E466,'6.モデル年俸表の作成'!$C$7:$F$48,4,0))</f>
        <v/>
      </c>
      <c r="R466" s="159" t="str">
        <f>IF($E466="","",IF($G466="","",VLOOKUP($E466,'5.手当・賞与配分・洗い替え方式'!$C$7:$L$48,8,0)))</f>
        <v/>
      </c>
      <c r="S466" s="153" t="str">
        <f>IF(J466="","",ROUNDUP((J466*$R466),-1))</f>
        <v/>
      </c>
      <c r="T466" s="153" t="str">
        <f>IF(K466="","",ROUNDUP((K466*$R466),-1))</f>
        <v/>
      </c>
      <c r="U466" s="153" t="str">
        <f>IF(L466="","",ROUNDUP((L466*$R466),-1))</f>
        <v/>
      </c>
      <c r="V466" s="153" t="str">
        <f>IF(M466="","",ROUNDUP((M466*$R466),-1))</f>
        <v/>
      </c>
      <c r="W466" s="153" t="str">
        <f>IF(N466="","",ROUNDUP((N466*$R466),-1))</f>
        <v/>
      </c>
      <c r="X466" s="155" t="str">
        <f t="shared" ref="X466:X507" si="300">IF($L466="","",ROUNDDOWN($U466/($L466/$X$4*1.25),0))</f>
        <v/>
      </c>
      <c r="Y466" s="165" t="str">
        <f>IF(J466="","",J466+$Q466+S466)</f>
        <v/>
      </c>
      <c r="Z466" s="154" t="str">
        <f t="shared" ref="Z466:Z507" si="301">IF(K466="","",K466+$Q466+T466)</f>
        <v/>
      </c>
      <c r="AA466" s="154" t="str">
        <f t="shared" ref="AA466:AA507" si="302">IF(L466="","",L466+$Q466+U466)</f>
        <v/>
      </c>
      <c r="AB466" s="154" t="str">
        <f t="shared" ref="AB466:AB507" si="303">IF(M466="","",M466+$Q466+V466)</f>
        <v/>
      </c>
      <c r="AC466" s="166" t="str">
        <f t="shared" ref="AC466:AC472" si="304">IF(N466="","",N466+$Q466+W466)</f>
        <v/>
      </c>
      <c r="AD466" s="152" t="str">
        <f>IF($L466="","",$AA466*12)</f>
        <v/>
      </c>
      <c r="AE466" s="165" t="str">
        <f>IF(J466="","",IF('5.手当・賞与配分・洗い替え方式'!$O$4=1,ROUNDUP((J466+$Q466)*$AH$4,-1),ROUNDUP(J466*$AH$4,-1)))</f>
        <v/>
      </c>
      <c r="AF466" s="154" t="str">
        <f>IF(K466="","",IF('5.手当・賞与配分・洗い替え方式'!$O$4=1,ROUNDUP((K466+$Q466)*$AH$4,-1),ROUNDUP(K466*$AH$4,-1)))</f>
        <v/>
      </c>
      <c r="AG466" s="154" t="str">
        <f>IF(L466="","",IF('5.手当・賞与配分・洗い替え方式'!$O$4=1,ROUNDUP((L466+$Q466)*$AH$4,-1),ROUNDUP(L466*$AH$4,-1)))</f>
        <v/>
      </c>
      <c r="AH466" s="154" t="str">
        <f>IF(M466="","",IF('5.手当・賞与配分・洗い替え方式'!$O$4=1,ROUNDUP((M466+$Q466)*$AH$4,-1),ROUNDUP(M466*$AH$4,-1)))</f>
        <v/>
      </c>
      <c r="AI466" s="166" t="str">
        <f>IF(N466="","",IF('5.手当・賞与配分・洗い替え方式'!$O$4=1,ROUNDUP((N466+$Q466)*$AH$4,-1),ROUNDUP(N466*$AH$4,-1)))</f>
        <v/>
      </c>
      <c r="AJ466" s="165" t="str">
        <f>IF(J466="","",IF('5.手当・賞与配分・洗い替え方式'!$O$4=1,ROUNDUP((J466+$Q466)*$AM$4,-1),ROUNDUP(J466*$AM$4,-1)))</f>
        <v/>
      </c>
      <c r="AK466" s="154" t="str">
        <f>IF(K466="","",IF('5.手当・賞与配分・洗い替え方式'!$O$4=1,ROUNDUP((K466+$Q466)*$AM$4,-1),ROUNDUP(K466*$AM$4,-1)))</f>
        <v/>
      </c>
      <c r="AL466" s="154" t="str">
        <f>IF(L466="","",IF('5.手当・賞与配分・洗い替え方式'!$O$4=1,ROUNDUP((L466+$Q466)*$AM$4,-1),ROUNDUP(L466*$AM$4,-1)))</f>
        <v/>
      </c>
      <c r="AM466" s="154" t="str">
        <f>IF(M466="","",IF('5.手当・賞与配分・洗い替え方式'!$O$4=1,ROUNDUP((M466+$Q466)*$AM$4,-1),ROUNDUP(M466*$AM$4,-1)))</f>
        <v/>
      </c>
      <c r="AN466" s="166" t="str">
        <f>IF(N466="","",IF('5.手当・賞与配分・洗い替え方式'!$O$4=1,ROUNDUP((N466+$Q466)*$AM$4,-1),ROUNDUP(N466*$AM$4,-1)))</f>
        <v/>
      </c>
      <c r="AO466" s="367" t="str">
        <f>IF(J466="","",Y466*12+AE466+AJ466)</f>
        <v/>
      </c>
      <c r="AP466" s="133" t="str">
        <f t="shared" ref="AP466" si="305">IF(K466="","",Z466*12+AF466+AK466)</f>
        <v/>
      </c>
      <c r="AQ466" s="133" t="str">
        <f t="shared" ref="AQ466:AQ507" si="306">IF(L466="","",AA466*12+AG466+AL466)</f>
        <v/>
      </c>
      <c r="AR466" s="133" t="str">
        <f t="shared" ref="AR466:AR507" si="307">IF(M466="","",AB466*12+AH466+AM466)</f>
        <v/>
      </c>
      <c r="AS466" s="155" t="str">
        <f t="shared" ref="AS466:AS507" si="308">IF(N466="","",AC466*12+AI466+AN466)</f>
        <v/>
      </c>
    </row>
    <row r="467" spans="5:45" ht="18" customHeight="1">
      <c r="E467" s="148" t="str">
        <f t="shared" ref="E467:E507" si="309">IF($E$465="","",$E$465)</f>
        <v>L-3</v>
      </c>
      <c r="F467" s="105">
        <f t="shared" si="296"/>
        <v>0</v>
      </c>
      <c r="G467" s="105" t="str">
        <f t="shared" si="297"/>
        <v/>
      </c>
      <c r="H467" s="105" t="str">
        <f t="shared" si="298"/>
        <v/>
      </c>
      <c r="I467" s="149">
        <v>19</v>
      </c>
      <c r="J467" s="157" t="str">
        <f t="shared" ref="J467:J507" si="310">IF($F467&lt;=1,"",IF($L467="","",$K467+$P467))</f>
        <v/>
      </c>
      <c r="K467" s="131" t="str">
        <f t="shared" ref="K467:K507" si="311">IF($F467&lt;=1,"",IF($L467="","",$L467+$P467))</f>
        <v/>
      </c>
      <c r="L467" s="150" t="str">
        <f>IF($E467="","",INDEX('3.サラリースケール'!$R$5:$BH$38,MATCH($E467,'3.サラリースケール'!$R$5:$R$38,0),MATCH($I467,'3.サラリースケール'!$R$5:$BH$5,0)))</f>
        <v/>
      </c>
      <c r="M467" s="131" t="str">
        <f t="shared" ref="M467:M507" si="312">IF($F467&lt;=1,"",IF($L467="","",$L467-$P467))</f>
        <v/>
      </c>
      <c r="N467" s="368" t="str">
        <f t="shared" ref="N467:N507" si="313">IF($F467&lt;=1,"",IF($L467="","",$M467-$P467))</f>
        <v/>
      </c>
      <c r="O467" s="157" t="str">
        <f t="shared" ref="O467:O507" si="314">IF($F467&lt;=1,"",IF($L466="",0,$L467-$L466))</f>
        <v/>
      </c>
      <c r="P467" s="368" t="str">
        <f t="shared" si="299"/>
        <v/>
      </c>
      <c r="Q467" s="158" t="str">
        <f>IF($L467="","",VLOOKUP($E467,'6.モデル年俸表の作成'!$C$7:$F$48,4,0))</f>
        <v/>
      </c>
      <c r="R467" s="159" t="str">
        <f>IF($E467="","",IF($G467="","",VLOOKUP($E467,'5.手当・賞与配分・洗い替え方式'!$C$7:$L$48,8,0)))</f>
        <v/>
      </c>
      <c r="S467" s="160" t="str">
        <f t="shared" ref="S467:S507" si="315">IF(J467="","",ROUNDUP((J467*$R467),-1))</f>
        <v/>
      </c>
      <c r="T467" s="160" t="str">
        <f t="shared" ref="T467:T507" si="316">IF(K467="","",ROUNDUP((K467*$R467),-1))</f>
        <v/>
      </c>
      <c r="U467" s="160" t="str">
        <f t="shared" ref="U467:U471" si="317">IF(L467="","",ROUNDUP((L467*$R467),-1))</f>
        <v/>
      </c>
      <c r="V467" s="160" t="str">
        <f t="shared" ref="V467:V507" si="318">IF(M467="","",ROUNDUP((M467*$R467),-1))</f>
        <v/>
      </c>
      <c r="W467" s="160" t="str">
        <f t="shared" ref="W467:W507" si="319">IF(N467="","",ROUNDUP((N467*$R467),-1))</f>
        <v/>
      </c>
      <c r="X467" s="164" t="str">
        <f t="shared" si="300"/>
        <v/>
      </c>
      <c r="Y467" s="162" t="str">
        <f t="shared" ref="Y467:Y469" si="320">IF(J467="","",J467+$Q467+S467)</f>
        <v/>
      </c>
      <c r="Z467" s="161" t="str">
        <f t="shared" si="301"/>
        <v/>
      </c>
      <c r="AA467" s="161" t="str">
        <f t="shared" si="302"/>
        <v/>
      </c>
      <c r="AB467" s="161" t="str">
        <f t="shared" si="303"/>
        <v/>
      </c>
      <c r="AC467" s="163" t="str">
        <f t="shared" si="304"/>
        <v/>
      </c>
      <c r="AD467" s="158" t="str">
        <f t="shared" ref="AD467:AD507" si="321">IF(L467="","",AA467*12)</f>
        <v/>
      </c>
      <c r="AE467" s="165" t="str">
        <f>IF(J467="","",IF('5.手当・賞与配分・洗い替え方式'!$O$4=1,ROUNDUP((J467+$Q467)*$AH$4,-1),ROUNDUP(J467*$AH$4,-1)))</f>
        <v/>
      </c>
      <c r="AF467" s="154" t="str">
        <f>IF(K467="","",IF('5.手当・賞与配分・洗い替え方式'!$O$4=1,ROUNDUP((K467+$Q467)*$AH$4,-1),ROUNDUP(K467*$AH$4,-1)))</f>
        <v/>
      </c>
      <c r="AG467" s="154" t="str">
        <f>IF(L467="","",IF('5.手当・賞与配分・洗い替え方式'!$O$4=1,ROUNDUP((L467+$Q467)*$AH$4,-1),ROUNDUP(L467*$AH$4,-1)))</f>
        <v/>
      </c>
      <c r="AH467" s="154" t="str">
        <f>IF(M467="","",IF('5.手当・賞与配分・洗い替え方式'!$O$4=1,ROUNDUP((M467+$Q467)*$AH$4,-1),ROUNDUP(M467*$AH$4,-1)))</f>
        <v/>
      </c>
      <c r="AI467" s="166" t="str">
        <f>IF(N467="","",IF('5.手当・賞与配分・洗い替え方式'!$O$4=1,ROUNDUP((N467+$Q467)*$AH$4,-1),ROUNDUP(N467*$AH$4,-1)))</f>
        <v/>
      </c>
      <c r="AJ467" s="165" t="str">
        <f>IF(J467="","",IF('5.手当・賞与配分・洗い替え方式'!$O$4=1,ROUNDUP((J467+$Q467)*$AM$4,-1),ROUNDUP(J467*$AM$4,-1)))</f>
        <v/>
      </c>
      <c r="AK467" s="154" t="str">
        <f>IF(K467="","",IF('5.手当・賞与配分・洗い替え方式'!$O$4=1,ROUNDUP((K467+$Q467)*$AM$4,-1),ROUNDUP(K467*$AM$4,-1)))</f>
        <v/>
      </c>
      <c r="AL467" s="154" t="str">
        <f>IF(L467="","",IF('5.手当・賞与配分・洗い替え方式'!$O$4=1,ROUNDUP((L467+$Q467)*$AM$4,-1),ROUNDUP(L467*$AM$4,-1)))</f>
        <v/>
      </c>
      <c r="AM467" s="154" t="str">
        <f>IF(M467="","",IF('5.手当・賞与配分・洗い替え方式'!$O$4=1,ROUNDUP((M467+$Q467)*$AM$4,-1),ROUNDUP(M467*$AM$4,-1)))</f>
        <v/>
      </c>
      <c r="AN467" s="166" t="str">
        <f>IF(N467="","",IF('5.手当・賞与配分・洗い替え方式'!$O$4=1,ROUNDUP((N467+$Q467)*$AM$4,-1),ROUNDUP(N467*$AM$4,-1)))</f>
        <v/>
      </c>
      <c r="AO467" s="369" t="str">
        <f>IF(J467="","",Y467*12+AE467+AJ467)</f>
        <v/>
      </c>
      <c r="AP467" s="77" t="str">
        <f>IF(K467="","",Z467*12+AF467+AK467)</f>
        <v/>
      </c>
      <c r="AQ467" s="77" t="str">
        <f t="shared" si="306"/>
        <v/>
      </c>
      <c r="AR467" s="77" t="str">
        <f t="shared" si="307"/>
        <v/>
      </c>
      <c r="AS467" s="164" t="str">
        <f t="shared" si="308"/>
        <v/>
      </c>
    </row>
    <row r="468" spans="5:45" ht="18" customHeight="1">
      <c r="E468" s="148" t="str">
        <f t="shared" si="309"/>
        <v>L-3</v>
      </c>
      <c r="F468" s="105">
        <f t="shared" si="296"/>
        <v>0</v>
      </c>
      <c r="G468" s="105" t="str">
        <f t="shared" si="297"/>
        <v/>
      </c>
      <c r="H468" s="105" t="str">
        <f t="shared" si="298"/>
        <v/>
      </c>
      <c r="I468" s="149">
        <v>20</v>
      </c>
      <c r="J468" s="157" t="str">
        <f t="shared" si="310"/>
        <v/>
      </c>
      <c r="K468" s="131" t="str">
        <f t="shared" si="311"/>
        <v/>
      </c>
      <c r="L468" s="131" t="str">
        <f>IF($E468="","",INDEX('3.サラリースケール'!$R$5:$BH$38,MATCH($E468,'3.サラリースケール'!$R$5:$R$38,0),MATCH($I468,'3.サラリースケール'!$R$5:$BH$5,0)))</f>
        <v/>
      </c>
      <c r="M468" s="131" t="str">
        <f t="shared" si="312"/>
        <v/>
      </c>
      <c r="N468" s="368" t="str">
        <f t="shared" si="313"/>
        <v/>
      </c>
      <c r="O468" s="157" t="str">
        <f t="shared" si="314"/>
        <v/>
      </c>
      <c r="P468" s="368" t="str">
        <f t="shared" si="299"/>
        <v/>
      </c>
      <c r="Q468" s="158" t="str">
        <f>IF($L468="","",VLOOKUP($E468,'6.モデル年俸表の作成'!$C$7:$F$48,4,0))</f>
        <v/>
      </c>
      <c r="R468" s="159" t="str">
        <f>IF($E468="","",IF($G468="","",VLOOKUP($E468,'5.手当・賞与配分・洗い替え方式'!$C$7:$L$48,8,0)))</f>
        <v/>
      </c>
      <c r="S468" s="160" t="str">
        <f t="shared" si="315"/>
        <v/>
      </c>
      <c r="T468" s="160" t="str">
        <f t="shared" si="316"/>
        <v/>
      </c>
      <c r="U468" s="160" t="str">
        <f t="shared" si="317"/>
        <v/>
      </c>
      <c r="V468" s="160" t="str">
        <f t="shared" si="318"/>
        <v/>
      </c>
      <c r="W468" s="160" t="str">
        <f t="shared" si="319"/>
        <v/>
      </c>
      <c r="X468" s="164" t="str">
        <f t="shared" si="300"/>
        <v/>
      </c>
      <c r="Y468" s="162" t="str">
        <f t="shared" si="320"/>
        <v/>
      </c>
      <c r="Z468" s="161" t="str">
        <f t="shared" si="301"/>
        <v/>
      </c>
      <c r="AA468" s="161" t="str">
        <f t="shared" si="302"/>
        <v/>
      </c>
      <c r="AB468" s="161" t="str">
        <f t="shared" si="303"/>
        <v/>
      </c>
      <c r="AC468" s="163" t="str">
        <f t="shared" si="304"/>
        <v/>
      </c>
      <c r="AD468" s="158" t="str">
        <f t="shared" si="321"/>
        <v/>
      </c>
      <c r="AE468" s="165" t="str">
        <f>IF(J468="","",IF('5.手当・賞与配分・洗い替え方式'!$O$4=1,ROUNDUP((J468+$Q468)*$AH$4,-1),ROUNDUP(J468*$AH$4,-1)))</f>
        <v/>
      </c>
      <c r="AF468" s="154" t="str">
        <f>IF(K468="","",IF('5.手当・賞与配分・洗い替え方式'!$O$4=1,ROUNDUP((K468+$Q468)*$AH$4,-1),ROUNDUP(K468*$AH$4,-1)))</f>
        <v/>
      </c>
      <c r="AG468" s="154" t="str">
        <f>IF(L468="","",IF('5.手当・賞与配分・洗い替え方式'!$O$4=1,ROUNDUP((L468+$Q468)*$AH$4,-1),ROUNDUP(L468*$AH$4,-1)))</f>
        <v/>
      </c>
      <c r="AH468" s="154" t="str">
        <f>IF(M468="","",IF('5.手当・賞与配分・洗い替え方式'!$O$4=1,ROUNDUP((M468+$Q468)*$AH$4,-1),ROUNDUP(M468*$AH$4,-1)))</f>
        <v/>
      </c>
      <c r="AI468" s="166" t="str">
        <f>IF(N468="","",IF('5.手当・賞与配分・洗い替え方式'!$O$4=1,ROUNDUP((N468+$Q468)*$AH$4,-1),ROUNDUP(N468*$AH$4,-1)))</f>
        <v/>
      </c>
      <c r="AJ468" s="165" t="str">
        <f>IF(J468="","",IF('5.手当・賞与配分・洗い替え方式'!$O$4=1,ROUNDUP((J468+$Q468)*$AM$4,-1),ROUNDUP(J468*$AM$4,-1)))</f>
        <v/>
      </c>
      <c r="AK468" s="154" t="str">
        <f>IF(K468="","",IF('5.手当・賞与配分・洗い替え方式'!$O$4=1,ROUNDUP((K468+$Q468)*$AM$4,-1),ROUNDUP(K468*$AM$4,-1)))</f>
        <v/>
      </c>
      <c r="AL468" s="154" t="str">
        <f>IF(L468="","",IF('5.手当・賞与配分・洗い替え方式'!$O$4=1,ROUNDUP((L468+$Q468)*$AM$4,-1),ROUNDUP(L468*$AM$4,-1)))</f>
        <v/>
      </c>
      <c r="AM468" s="154" t="str">
        <f>IF(M468="","",IF('5.手当・賞与配分・洗い替え方式'!$O$4=1,ROUNDUP((M468+$Q468)*$AM$4,-1),ROUNDUP(M468*$AM$4,-1)))</f>
        <v/>
      </c>
      <c r="AN468" s="166" t="str">
        <f>IF(N468="","",IF('5.手当・賞与配分・洗い替え方式'!$O$4=1,ROUNDUP((N468+$Q468)*$AM$4,-1),ROUNDUP(N468*$AM$4,-1)))</f>
        <v/>
      </c>
      <c r="AO468" s="369" t="str">
        <f t="shared" ref="AO468:AO507" si="322">IF(J468="","",Y468*12+AE468+AJ468)</f>
        <v/>
      </c>
      <c r="AP468" s="77" t="str">
        <f t="shared" ref="AP468:AP507" si="323">IF(K468="","",Z468*12+AF468+AK468)</f>
        <v/>
      </c>
      <c r="AQ468" s="77" t="str">
        <f t="shared" si="306"/>
        <v/>
      </c>
      <c r="AR468" s="77" t="str">
        <f t="shared" si="307"/>
        <v/>
      </c>
      <c r="AS468" s="164" t="str">
        <f t="shared" si="308"/>
        <v/>
      </c>
    </row>
    <row r="469" spans="5:45" ht="18" customHeight="1">
      <c r="E469" s="148" t="str">
        <f t="shared" si="309"/>
        <v>L-3</v>
      </c>
      <c r="F469" s="105">
        <f t="shared" si="296"/>
        <v>0</v>
      </c>
      <c r="G469" s="105" t="str">
        <f t="shared" si="297"/>
        <v/>
      </c>
      <c r="H469" s="105" t="str">
        <f t="shared" si="298"/>
        <v/>
      </c>
      <c r="I469" s="149">
        <v>21</v>
      </c>
      <c r="J469" s="157" t="str">
        <f t="shared" si="310"/>
        <v/>
      </c>
      <c r="K469" s="131" t="str">
        <f t="shared" si="311"/>
        <v/>
      </c>
      <c r="L469" s="131" t="str">
        <f>IF($E469="","",INDEX('3.サラリースケール'!$R$5:$BH$38,MATCH($E469,'3.サラリースケール'!$R$5:$R$38,0),MATCH($I469,'3.サラリースケール'!$R$5:$BH$5,0)))</f>
        <v/>
      </c>
      <c r="M469" s="131" t="str">
        <f t="shared" si="312"/>
        <v/>
      </c>
      <c r="N469" s="368" t="str">
        <f t="shared" si="313"/>
        <v/>
      </c>
      <c r="O469" s="157" t="str">
        <f t="shared" si="314"/>
        <v/>
      </c>
      <c r="P469" s="368" t="str">
        <f t="shared" si="299"/>
        <v/>
      </c>
      <c r="Q469" s="158" t="str">
        <f>IF($L469="","",VLOOKUP($E469,'6.モデル年俸表の作成'!$C$7:$F$48,4,0))</f>
        <v/>
      </c>
      <c r="R469" s="159" t="str">
        <f>IF($E469="","",IF($G469="","",VLOOKUP($E469,'5.手当・賞与配分・洗い替え方式'!$C$7:$L$48,8,0)))</f>
        <v/>
      </c>
      <c r="S469" s="160" t="str">
        <f t="shared" si="315"/>
        <v/>
      </c>
      <c r="T469" s="160" t="str">
        <f t="shared" si="316"/>
        <v/>
      </c>
      <c r="U469" s="160" t="str">
        <f t="shared" si="317"/>
        <v/>
      </c>
      <c r="V469" s="160" t="str">
        <f t="shared" si="318"/>
        <v/>
      </c>
      <c r="W469" s="160" t="str">
        <f t="shared" si="319"/>
        <v/>
      </c>
      <c r="X469" s="164" t="str">
        <f t="shared" si="300"/>
        <v/>
      </c>
      <c r="Y469" s="162" t="str">
        <f t="shared" si="320"/>
        <v/>
      </c>
      <c r="Z469" s="161" t="str">
        <f t="shared" si="301"/>
        <v/>
      </c>
      <c r="AA469" s="161" t="str">
        <f t="shared" si="302"/>
        <v/>
      </c>
      <c r="AB469" s="161" t="str">
        <f t="shared" si="303"/>
        <v/>
      </c>
      <c r="AC469" s="163" t="str">
        <f t="shared" si="304"/>
        <v/>
      </c>
      <c r="AD469" s="158" t="str">
        <f t="shared" si="321"/>
        <v/>
      </c>
      <c r="AE469" s="165" t="str">
        <f>IF(J469="","",IF('5.手当・賞与配分・洗い替え方式'!$O$4=1,ROUNDUP((J469+$Q469)*$AH$4,-1),ROUNDUP(J469*$AH$4,-1)))</f>
        <v/>
      </c>
      <c r="AF469" s="154" t="str">
        <f>IF(K469="","",IF('5.手当・賞与配分・洗い替え方式'!$O$4=1,ROUNDUP((K469+$Q469)*$AH$4,-1),ROUNDUP(K469*$AH$4,-1)))</f>
        <v/>
      </c>
      <c r="AG469" s="154" t="str">
        <f>IF(L469="","",IF('5.手当・賞与配分・洗い替え方式'!$O$4=1,ROUNDUP((L469+$Q469)*$AH$4,-1),ROUNDUP(L469*$AH$4,-1)))</f>
        <v/>
      </c>
      <c r="AH469" s="154" t="str">
        <f>IF(M469="","",IF('5.手当・賞与配分・洗い替え方式'!$O$4=1,ROUNDUP((M469+$Q469)*$AH$4,-1),ROUNDUP(M469*$AH$4,-1)))</f>
        <v/>
      </c>
      <c r="AI469" s="166" t="str">
        <f>IF(N469="","",IF('5.手当・賞与配分・洗い替え方式'!$O$4=1,ROUNDUP((N469+$Q469)*$AH$4,-1),ROUNDUP(N469*$AH$4,-1)))</f>
        <v/>
      </c>
      <c r="AJ469" s="165" t="str">
        <f>IF(J469="","",IF('5.手当・賞与配分・洗い替え方式'!$O$4=1,ROUNDUP((J469+$Q469)*$AM$4,-1),ROUNDUP(J469*$AM$4,-1)))</f>
        <v/>
      </c>
      <c r="AK469" s="154" t="str">
        <f>IF(K469="","",IF('5.手当・賞与配分・洗い替え方式'!$O$4=1,ROUNDUP((K469+$Q469)*$AM$4,-1),ROUNDUP(K469*$AM$4,-1)))</f>
        <v/>
      </c>
      <c r="AL469" s="154" t="str">
        <f>IF(L469="","",IF('5.手当・賞与配分・洗い替え方式'!$O$4=1,ROUNDUP((L469+$Q469)*$AM$4,-1),ROUNDUP(L469*$AM$4,-1)))</f>
        <v/>
      </c>
      <c r="AM469" s="154" t="str">
        <f>IF(M469="","",IF('5.手当・賞与配分・洗い替え方式'!$O$4=1,ROUNDUP((M469+$Q469)*$AM$4,-1),ROUNDUP(M469*$AM$4,-1)))</f>
        <v/>
      </c>
      <c r="AN469" s="166" t="str">
        <f>IF(N469="","",IF('5.手当・賞与配分・洗い替え方式'!$O$4=1,ROUNDUP((N469+$Q469)*$AM$4,-1),ROUNDUP(N469*$AM$4,-1)))</f>
        <v/>
      </c>
      <c r="AO469" s="369" t="str">
        <f t="shared" si="322"/>
        <v/>
      </c>
      <c r="AP469" s="77" t="str">
        <f t="shared" si="323"/>
        <v/>
      </c>
      <c r="AQ469" s="77" t="str">
        <f t="shared" si="306"/>
        <v/>
      </c>
      <c r="AR469" s="77" t="str">
        <f t="shared" si="307"/>
        <v/>
      </c>
      <c r="AS469" s="164" t="str">
        <f t="shared" si="308"/>
        <v/>
      </c>
    </row>
    <row r="470" spans="5:45" ht="18" customHeight="1">
      <c r="E470" s="148" t="str">
        <f t="shared" si="309"/>
        <v>L-3</v>
      </c>
      <c r="F470" s="105">
        <f t="shared" si="296"/>
        <v>0</v>
      </c>
      <c r="G470" s="105" t="str">
        <f t="shared" si="297"/>
        <v/>
      </c>
      <c r="H470" s="105" t="str">
        <f t="shared" si="298"/>
        <v/>
      </c>
      <c r="I470" s="149">
        <v>22</v>
      </c>
      <c r="J470" s="157" t="str">
        <f t="shared" si="310"/>
        <v/>
      </c>
      <c r="K470" s="131" t="str">
        <f t="shared" si="311"/>
        <v/>
      </c>
      <c r="L470" s="131" t="str">
        <f>IF($E470="","",INDEX('3.サラリースケール'!$R$5:$BH$38,MATCH($E470,'3.サラリースケール'!$R$5:$R$38,0),MATCH($I470,'3.サラリースケール'!$R$5:$BH$5,0)))</f>
        <v/>
      </c>
      <c r="M470" s="131" t="str">
        <f t="shared" si="312"/>
        <v/>
      </c>
      <c r="N470" s="368" t="str">
        <f t="shared" si="313"/>
        <v/>
      </c>
      <c r="O470" s="157" t="str">
        <f t="shared" si="314"/>
        <v/>
      </c>
      <c r="P470" s="368" t="str">
        <f t="shared" si="299"/>
        <v/>
      </c>
      <c r="Q470" s="158" t="str">
        <f>IF($L470="","",VLOOKUP($E470,'6.モデル年俸表の作成'!$C$7:$F$48,4,0))</f>
        <v/>
      </c>
      <c r="R470" s="159" t="str">
        <f>IF($E470="","",IF($G470="","",VLOOKUP($E470,'5.手当・賞与配分・洗い替え方式'!$C$7:$L$48,8,0)))</f>
        <v/>
      </c>
      <c r="S470" s="160" t="str">
        <f t="shared" si="315"/>
        <v/>
      </c>
      <c r="T470" s="160" t="str">
        <f t="shared" si="316"/>
        <v/>
      </c>
      <c r="U470" s="160" t="str">
        <f t="shared" si="317"/>
        <v/>
      </c>
      <c r="V470" s="160" t="str">
        <f t="shared" si="318"/>
        <v/>
      </c>
      <c r="W470" s="160" t="str">
        <f t="shared" si="319"/>
        <v/>
      </c>
      <c r="X470" s="164" t="str">
        <f t="shared" si="300"/>
        <v/>
      </c>
      <c r="Y470" s="162" t="str">
        <f>IF(J470="","",J470+$Q470+S470)</f>
        <v/>
      </c>
      <c r="Z470" s="161" t="str">
        <f t="shared" si="301"/>
        <v/>
      </c>
      <c r="AA470" s="161" t="str">
        <f t="shared" si="302"/>
        <v/>
      </c>
      <c r="AB470" s="161" t="str">
        <f t="shared" si="303"/>
        <v/>
      </c>
      <c r="AC470" s="163" t="str">
        <f t="shared" si="304"/>
        <v/>
      </c>
      <c r="AD470" s="158" t="str">
        <f t="shared" si="321"/>
        <v/>
      </c>
      <c r="AE470" s="165" t="str">
        <f>IF(J470="","",IF('5.手当・賞与配分・洗い替え方式'!$O$4=1,ROUNDUP((J470+$Q470)*$AH$4,-1),ROUNDUP(J470*$AH$4,-1)))</f>
        <v/>
      </c>
      <c r="AF470" s="154" t="str">
        <f>IF(K470="","",IF('5.手当・賞与配分・洗い替え方式'!$O$4=1,ROUNDUP((K470+$Q470)*$AH$4,-1),ROUNDUP(K470*$AH$4,-1)))</f>
        <v/>
      </c>
      <c r="AG470" s="154" t="str">
        <f>IF(L470="","",IF('5.手当・賞与配分・洗い替え方式'!$O$4=1,ROUNDUP((L470+$Q470)*$AH$4,-1),ROUNDUP(L470*$AH$4,-1)))</f>
        <v/>
      </c>
      <c r="AH470" s="154" t="str">
        <f>IF(M470="","",IF('5.手当・賞与配分・洗い替え方式'!$O$4=1,ROUNDUP((M470+$Q470)*$AH$4,-1),ROUNDUP(M470*$AH$4,-1)))</f>
        <v/>
      </c>
      <c r="AI470" s="166" t="str">
        <f>IF(N470="","",IF('5.手当・賞与配分・洗い替え方式'!$O$4=1,ROUNDUP((N470+$Q470)*$AH$4,-1),ROUNDUP(N470*$AH$4,-1)))</f>
        <v/>
      </c>
      <c r="AJ470" s="165" t="str">
        <f>IF(J470="","",IF('5.手当・賞与配分・洗い替え方式'!$O$4=1,ROUNDUP((J470+$Q470)*$AM$4,-1),ROUNDUP(J470*$AM$4,-1)))</f>
        <v/>
      </c>
      <c r="AK470" s="154" t="str">
        <f>IF(K470="","",IF('5.手当・賞与配分・洗い替え方式'!$O$4=1,ROUNDUP((K470+$Q470)*$AM$4,-1),ROUNDUP(K470*$AM$4,-1)))</f>
        <v/>
      </c>
      <c r="AL470" s="154" t="str">
        <f>IF(L470="","",IF('5.手当・賞与配分・洗い替え方式'!$O$4=1,ROUNDUP((L470+$Q470)*$AM$4,-1),ROUNDUP(L470*$AM$4,-1)))</f>
        <v/>
      </c>
      <c r="AM470" s="154" t="str">
        <f>IF(M470="","",IF('5.手当・賞与配分・洗い替え方式'!$O$4=1,ROUNDUP((M470+$Q470)*$AM$4,-1),ROUNDUP(M470*$AM$4,-1)))</f>
        <v/>
      </c>
      <c r="AN470" s="166" t="str">
        <f>IF(N470="","",IF('5.手当・賞与配分・洗い替え方式'!$O$4=1,ROUNDUP((N470+$Q470)*$AM$4,-1),ROUNDUP(N470*$AM$4,-1)))</f>
        <v/>
      </c>
      <c r="AO470" s="369" t="str">
        <f t="shared" si="322"/>
        <v/>
      </c>
      <c r="AP470" s="77" t="str">
        <f t="shared" si="323"/>
        <v/>
      </c>
      <c r="AQ470" s="77" t="str">
        <f t="shared" si="306"/>
        <v/>
      </c>
      <c r="AR470" s="77" t="str">
        <f t="shared" si="307"/>
        <v/>
      </c>
      <c r="AS470" s="164" t="str">
        <f t="shared" si="308"/>
        <v/>
      </c>
    </row>
    <row r="471" spans="5:45" ht="18" customHeight="1">
      <c r="E471" s="148" t="str">
        <f t="shared" si="309"/>
        <v>L-3</v>
      </c>
      <c r="F471" s="105">
        <f t="shared" si="296"/>
        <v>0</v>
      </c>
      <c r="G471" s="105" t="str">
        <f t="shared" si="297"/>
        <v/>
      </c>
      <c r="H471" s="105" t="str">
        <f t="shared" si="298"/>
        <v/>
      </c>
      <c r="I471" s="149">
        <v>23</v>
      </c>
      <c r="J471" s="157" t="str">
        <f t="shared" si="310"/>
        <v/>
      </c>
      <c r="K471" s="131" t="str">
        <f t="shared" si="311"/>
        <v/>
      </c>
      <c r="L471" s="131" t="str">
        <f>IF($E471="","",INDEX('3.サラリースケール'!$R$5:$BH$38,MATCH($E471,'3.サラリースケール'!$R$5:$R$38,0),MATCH($I471,'3.サラリースケール'!$R$5:$BH$5,0)))</f>
        <v/>
      </c>
      <c r="M471" s="131" t="str">
        <f t="shared" si="312"/>
        <v/>
      </c>
      <c r="N471" s="368" t="str">
        <f t="shared" si="313"/>
        <v/>
      </c>
      <c r="O471" s="157" t="str">
        <f t="shared" si="314"/>
        <v/>
      </c>
      <c r="P471" s="368" t="str">
        <f t="shared" si="299"/>
        <v/>
      </c>
      <c r="Q471" s="158" t="str">
        <f>IF($L471="","",VLOOKUP($E471,'6.モデル年俸表の作成'!$C$7:$F$48,4,0))</f>
        <v/>
      </c>
      <c r="R471" s="159" t="str">
        <f>IF($E471="","",IF($G471="","",VLOOKUP($E471,'5.手当・賞与配分・洗い替え方式'!$C$7:$L$48,8,0)))</f>
        <v/>
      </c>
      <c r="S471" s="160" t="str">
        <f t="shared" si="315"/>
        <v/>
      </c>
      <c r="T471" s="160" t="str">
        <f t="shared" si="316"/>
        <v/>
      </c>
      <c r="U471" s="160" t="str">
        <f t="shared" si="317"/>
        <v/>
      </c>
      <c r="V471" s="160" t="str">
        <f t="shared" si="318"/>
        <v/>
      </c>
      <c r="W471" s="160" t="str">
        <f t="shared" si="319"/>
        <v/>
      </c>
      <c r="X471" s="164" t="str">
        <f t="shared" si="300"/>
        <v/>
      </c>
      <c r="Y471" s="162" t="str">
        <f t="shared" ref="Y471:Y507" si="324">IF(J471="","",J471+$Q471+S471)</f>
        <v/>
      </c>
      <c r="Z471" s="161" t="str">
        <f t="shared" si="301"/>
        <v/>
      </c>
      <c r="AA471" s="161" t="str">
        <f t="shared" si="302"/>
        <v/>
      </c>
      <c r="AB471" s="161" t="str">
        <f t="shared" si="303"/>
        <v/>
      </c>
      <c r="AC471" s="163" t="str">
        <f t="shared" si="304"/>
        <v/>
      </c>
      <c r="AD471" s="158" t="str">
        <f t="shared" si="321"/>
        <v/>
      </c>
      <c r="AE471" s="165" t="str">
        <f>IF(J471="","",IF('5.手当・賞与配分・洗い替え方式'!$O$4=1,ROUNDUP((J471+$Q471)*$AH$4,-1),ROUNDUP(J471*$AH$4,-1)))</f>
        <v/>
      </c>
      <c r="AF471" s="154" t="str">
        <f>IF(K471="","",IF('5.手当・賞与配分・洗い替え方式'!$O$4=1,ROUNDUP((K471+$Q471)*$AH$4,-1),ROUNDUP(K471*$AH$4,-1)))</f>
        <v/>
      </c>
      <c r="AG471" s="154" t="str">
        <f>IF(L471="","",IF('5.手当・賞与配分・洗い替え方式'!$O$4=1,ROUNDUP((L471+$Q471)*$AH$4,-1),ROUNDUP(L471*$AH$4,-1)))</f>
        <v/>
      </c>
      <c r="AH471" s="154" t="str">
        <f>IF(M471="","",IF('5.手当・賞与配分・洗い替え方式'!$O$4=1,ROUNDUP((M471+$Q471)*$AH$4,-1),ROUNDUP(M471*$AH$4,-1)))</f>
        <v/>
      </c>
      <c r="AI471" s="166" t="str">
        <f>IF(N471="","",IF('5.手当・賞与配分・洗い替え方式'!$O$4=1,ROUNDUP((N471+$Q471)*$AH$4,-1),ROUNDUP(N471*$AH$4,-1)))</f>
        <v/>
      </c>
      <c r="AJ471" s="165" t="str">
        <f>IF(J471="","",IF('5.手当・賞与配分・洗い替え方式'!$O$4=1,ROUNDUP((J471+$Q471)*$AM$4,-1),ROUNDUP(J471*$AM$4,-1)))</f>
        <v/>
      </c>
      <c r="AK471" s="154" t="str">
        <f>IF(K471="","",IF('5.手当・賞与配分・洗い替え方式'!$O$4=1,ROUNDUP((K471+$Q471)*$AM$4,-1),ROUNDUP(K471*$AM$4,-1)))</f>
        <v/>
      </c>
      <c r="AL471" s="154" t="str">
        <f>IF(L471="","",IF('5.手当・賞与配分・洗い替え方式'!$O$4=1,ROUNDUP((L471+$Q471)*$AM$4,-1),ROUNDUP(L471*$AM$4,-1)))</f>
        <v/>
      </c>
      <c r="AM471" s="154" t="str">
        <f>IF(M471="","",IF('5.手当・賞与配分・洗い替え方式'!$O$4=1,ROUNDUP((M471+$Q471)*$AM$4,-1),ROUNDUP(M471*$AM$4,-1)))</f>
        <v/>
      </c>
      <c r="AN471" s="166" t="str">
        <f>IF(N471="","",IF('5.手当・賞与配分・洗い替え方式'!$O$4=1,ROUNDUP((N471+$Q471)*$AM$4,-1),ROUNDUP(N471*$AM$4,-1)))</f>
        <v/>
      </c>
      <c r="AO471" s="369" t="str">
        <f t="shared" si="322"/>
        <v/>
      </c>
      <c r="AP471" s="77" t="str">
        <f t="shared" si="323"/>
        <v/>
      </c>
      <c r="AQ471" s="77" t="str">
        <f t="shared" si="306"/>
        <v/>
      </c>
      <c r="AR471" s="77" t="str">
        <f t="shared" si="307"/>
        <v/>
      </c>
      <c r="AS471" s="164" t="str">
        <f t="shared" si="308"/>
        <v/>
      </c>
    </row>
    <row r="472" spans="5:45" ht="18" customHeight="1">
      <c r="E472" s="148" t="str">
        <f t="shared" si="309"/>
        <v>L-3</v>
      </c>
      <c r="F472" s="105">
        <f t="shared" si="296"/>
        <v>0</v>
      </c>
      <c r="G472" s="105" t="str">
        <f t="shared" si="297"/>
        <v/>
      </c>
      <c r="H472" s="105" t="str">
        <f t="shared" si="298"/>
        <v/>
      </c>
      <c r="I472" s="149">
        <v>24</v>
      </c>
      <c r="J472" s="157" t="str">
        <f t="shared" si="310"/>
        <v/>
      </c>
      <c r="K472" s="131" t="str">
        <f t="shared" si="311"/>
        <v/>
      </c>
      <c r="L472" s="131" t="str">
        <f>IF($E472="","",INDEX('3.サラリースケール'!$R$5:$BH$38,MATCH($E472,'3.サラリースケール'!$R$5:$R$38,0),MATCH($I472,'3.サラリースケール'!$R$5:$BH$5,0)))</f>
        <v/>
      </c>
      <c r="M472" s="131" t="str">
        <f t="shared" si="312"/>
        <v/>
      </c>
      <c r="N472" s="368" t="str">
        <f t="shared" si="313"/>
        <v/>
      </c>
      <c r="O472" s="157" t="str">
        <f t="shared" si="314"/>
        <v/>
      </c>
      <c r="P472" s="368" t="str">
        <f t="shared" si="299"/>
        <v/>
      </c>
      <c r="Q472" s="158" t="str">
        <f>IF($L472="","",VLOOKUP($E472,'6.モデル年俸表の作成'!$C$7:$F$48,4,0))</f>
        <v/>
      </c>
      <c r="R472" s="159" t="str">
        <f>IF($E472="","",IF($G472="","",VLOOKUP($E472,'5.手当・賞与配分・洗い替え方式'!$C$7:$L$48,8,0)))</f>
        <v/>
      </c>
      <c r="S472" s="160" t="str">
        <f t="shared" si="315"/>
        <v/>
      </c>
      <c r="T472" s="160" t="str">
        <f t="shared" si="316"/>
        <v/>
      </c>
      <c r="U472" s="160" t="str">
        <f>IF(L472="","",ROUNDUP((L472*$R472),-1))</f>
        <v/>
      </c>
      <c r="V472" s="160" t="str">
        <f t="shared" si="318"/>
        <v/>
      </c>
      <c r="W472" s="160" t="str">
        <f t="shared" si="319"/>
        <v/>
      </c>
      <c r="X472" s="164" t="str">
        <f t="shared" si="300"/>
        <v/>
      </c>
      <c r="Y472" s="162" t="str">
        <f t="shared" si="324"/>
        <v/>
      </c>
      <c r="Z472" s="161" t="str">
        <f t="shared" si="301"/>
        <v/>
      </c>
      <c r="AA472" s="161" t="str">
        <f t="shared" si="302"/>
        <v/>
      </c>
      <c r="AB472" s="161" t="str">
        <f t="shared" si="303"/>
        <v/>
      </c>
      <c r="AC472" s="163" t="str">
        <f t="shared" si="304"/>
        <v/>
      </c>
      <c r="AD472" s="158" t="str">
        <f t="shared" si="321"/>
        <v/>
      </c>
      <c r="AE472" s="165" t="str">
        <f>IF(J472="","",IF('5.手当・賞与配分・洗い替え方式'!$O$4=1,ROUNDUP((J472+$Q472)*$AH$4,-1),ROUNDUP(J472*$AH$4,-1)))</f>
        <v/>
      </c>
      <c r="AF472" s="154" t="str">
        <f>IF(K472="","",IF('5.手当・賞与配分・洗い替え方式'!$O$4=1,ROUNDUP((K472+$Q472)*$AH$4,-1),ROUNDUP(K472*$AH$4,-1)))</f>
        <v/>
      </c>
      <c r="AG472" s="154" t="str">
        <f>IF(L472="","",IF('5.手当・賞与配分・洗い替え方式'!$O$4=1,ROUNDUP((L472+$Q472)*$AH$4,-1),ROUNDUP(L472*$AH$4,-1)))</f>
        <v/>
      </c>
      <c r="AH472" s="154" t="str">
        <f>IF(M472="","",IF('5.手当・賞与配分・洗い替え方式'!$O$4=1,ROUNDUP((M472+$Q472)*$AH$4,-1),ROUNDUP(M472*$AH$4,-1)))</f>
        <v/>
      </c>
      <c r="AI472" s="166" t="str">
        <f>IF(N472="","",IF('5.手当・賞与配分・洗い替え方式'!$O$4=1,ROUNDUP((N472+$Q472)*$AH$4,-1),ROUNDUP(N472*$AH$4,-1)))</f>
        <v/>
      </c>
      <c r="AJ472" s="165" t="str">
        <f>IF(J472="","",IF('5.手当・賞与配分・洗い替え方式'!$O$4=1,ROUNDUP((J472+$Q472)*$AM$4,-1),ROUNDUP(J472*$AM$4,-1)))</f>
        <v/>
      </c>
      <c r="AK472" s="154" t="str">
        <f>IF(K472="","",IF('5.手当・賞与配分・洗い替え方式'!$O$4=1,ROUNDUP((K472+$Q472)*$AM$4,-1),ROUNDUP(K472*$AM$4,-1)))</f>
        <v/>
      </c>
      <c r="AL472" s="154" t="str">
        <f>IF(L472="","",IF('5.手当・賞与配分・洗い替え方式'!$O$4=1,ROUNDUP((L472+$Q472)*$AM$4,-1),ROUNDUP(L472*$AM$4,-1)))</f>
        <v/>
      </c>
      <c r="AM472" s="154" t="str">
        <f>IF(M472="","",IF('5.手当・賞与配分・洗い替え方式'!$O$4=1,ROUNDUP((M472+$Q472)*$AM$4,-1),ROUNDUP(M472*$AM$4,-1)))</f>
        <v/>
      </c>
      <c r="AN472" s="166" t="str">
        <f>IF(N472="","",IF('5.手当・賞与配分・洗い替え方式'!$O$4=1,ROUNDUP((N472+$Q472)*$AM$4,-1),ROUNDUP(N472*$AM$4,-1)))</f>
        <v/>
      </c>
      <c r="AO472" s="369" t="str">
        <f t="shared" si="322"/>
        <v/>
      </c>
      <c r="AP472" s="77" t="str">
        <f t="shared" si="323"/>
        <v/>
      </c>
      <c r="AQ472" s="77" t="str">
        <f t="shared" si="306"/>
        <v/>
      </c>
      <c r="AR472" s="77" t="str">
        <f t="shared" si="307"/>
        <v/>
      </c>
      <c r="AS472" s="164" t="str">
        <f t="shared" si="308"/>
        <v/>
      </c>
    </row>
    <row r="473" spans="5:45" ht="18" customHeight="1">
      <c r="E473" s="148" t="str">
        <f t="shared" si="309"/>
        <v>L-3</v>
      </c>
      <c r="F473" s="105">
        <f t="shared" si="296"/>
        <v>0</v>
      </c>
      <c r="G473" s="105" t="str">
        <f t="shared" si="297"/>
        <v/>
      </c>
      <c r="H473" s="105" t="str">
        <f t="shared" si="298"/>
        <v/>
      </c>
      <c r="I473" s="149">
        <v>25</v>
      </c>
      <c r="J473" s="157" t="str">
        <f t="shared" si="310"/>
        <v/>
      </c>
      <c r="K473" s="131" t="str">
        <f t="shared" si="311"/>
        <v/>
      </c>
      <c r="L473" s="131" t="str">
        <f>IF($E473="","",INDEX('3.サラリースケール'!$R$5:$BH$38,MATCH($E473,'3.サラリースケール'!$R$5:$R$38,0),MATCH($I473,'3.サラリースケール'!$R$5:$BH$5,0)))</f>
        <v/>
      </c>
      <c r="M473" s="131" t="str">
        <f t="shared" si="312"/>
        <v/>
      </c>
      <c r="N473" s="368" t="str">
        <f t="shared" si="313"/>
        <v/>
      </c>
      <c r="O473" s="157" t="str">
        <f t="shared" si="314"/>
        <v/>
      </c>
      <c r="P473" s="368" t="str">
        <f t="shared" si="299"/>
        <v/>
      </c>
      <c r="Q473" s="158" t="str">
        <f>IF($L473="","",VLOOKUP($E473,'6.モデル年俸表の作成'!$C$7:$F$48,4,0))</f>
        <v/>
      </c>
      <c r="R473" s="159" t="str">
        <f>IF($E473="","",IF($G473="","",VLOOKUP($E473,'5.手当・賞与配分・洗い替え方式'!$C$7:$L$48,8,0)))</f>
        <v/>
      </c>
      <c r="S473" s="160" t="str">
        <f t="shared" si="315"/>
        <v/>
      </c>
      <c r="T473" s="160" t="str">
        <f t="shared" si="316"/>
        <v/>
      </c>
      <c r="U473" s="160" t="str">
        <f t="shared" ref="U473:U507" si="325">IF(L473="","",ROUNDUP((L473*$R473),-1))</f>
        <v/>
      </c>
      <c r="V473" s="160" t="str">
        <f t="shared" si="318"/>
        <v/>
      </c>
      <c r="W473" s="160" t="str">
        <f t="shared" si="319"/>
        <v/>
      </c>
      <c r="X473" s="164" t="str">
        <f t="shared" si="300"/>
        <v/>
      </c>
      <c r="Y473" s="162" t="str">
        <f t="shared" si="324"/>
        <v/>
      </c>
      <c r="Z473" s="161" t="str">
        <f t="shared" si="301"/>
        <v/>
      </c>
      <c r="AA473" s="161" t="str">
        <f t="shared" si="302"/>
        <v/>
      </c>
      <c r="AB473" s="161" t="str">
        <f t="shared" si="303"/>
        <v/>
      </c>
      <c r="AC473" s="163" t="str">
        <f>IF(N473="","",N473+$Q473+W473)</f>
        <v/>
      </c>
      <c r="AD473" s="158" t="str">
        <f t="shared" si="321"/>
        <v/>
      </c>
      <c r="AE473" s="165" t="str">
        <f>IF(J473="","",IF('5.手当・賞与配分・洗い替え方式'!$O$4=1,ROUNDUP((J473+$Q473)*$AH$4,-1),ROUNDUP(J473*$AH$4,-1)))</f>
        <v/>
      </c>
      <c r="AF473" s="154" t="str">
        <f>IF(K473="","",IF('5.手当・賞与配分・洗い替え方式'!$O$4=1,ROUNDUP((K473+$Q473)*$AH$4,-1),ROUNDUP(K473*$AH$4,-1)))</f>
        <v/>
      </c>
      <c r="AG473" s="154" t="str">
        <f>IF(L473="","",IF('5.手当・賞与配分・洗い替え方式'!$O$4=1,ROUNDUP((L473+$Q473)*$AH$4,-1),ROUNDUP(L473*$AH$4,-1)))</f>
        <v/>
      </c>
      <c r="AH473" s="154" t="str">
        <f>IF(M473="","",IF('5.手当・賞与配分・洗い替え方式'!$O$4=1,ROUNDUP((M473+$Q473)*$AH$4,-1),ROUNDUP(M473*$AH$4,-1)))</f>
        <v/>
      </c>
      <c r="AI473" s="166" t="str">
        <f>IF(N473="","",IF('5.手当・賞与配分・洗い替え方式'!$O$4=1,ROUNDUP((N473+$Q473)*$AH$4,-1),ROUNDUP(N473*$AH$4,-1)))</f>
        <v/>
      </c>
      <c r="AJ473" s="165" t="str">
        <f>IF(J473="","",IF('5.手当・賞与配分・洗い替え方式'!$O$4=1,ROUNDUP((J473+$Q473)*$AM$4,-1),ROUNDUP(J473*$AM$4,-1)))</f>
        <v/>
      </c>
      <c r="AK473" s="154" t="str">
        <f>IF(K473="","",IF('5.手当・賞与配分・洗い替え方式'!$O$4=1,ROUNDUP((K473+$Q473)*$AM$4,-1),ROUNDUP(K473*$AM$4,-1)))</f>
        <v/>
      </c>
      <c r="AL473" s="154" t="str">
        <f>IF(L473="","",IF('5.手当・賞与配分・洗い替え方式'!$O$4=1,ROUNDUP((L473+$Q473)*$AM$4,-1),ROUNDUP(L473*$AM$4,-1)))</f>
        <v/>
      </c>
      <c r="AM473" s="154" t="str">
        <f>IF(M473="","",IF('5.手当・賞与配分・洗い替え方式'!$O$4=1,ROUNDUP((M473+$Q473)*$AM$4,-1),ROUNDUP(M473*$AM$4,-1)))</f>
        <v/>
      </c>
      <c r="AN473" s="166" t="str">
        <f>IF(N473="","",IF('5.手当・賞与配分・洗い替え方式'!$O$4=1,ROUNDUP((N473+$Q473)*$AM$4,-1),ROUNDUP(N473*$AM$4,-1)))</f>
        <v/>
      </c>
      <c r="AO473" s="369" t="str">
        <f t="shared" si="322"/>
        <v/>
      </c>
      <c r="AP473" s="77" t="str">
        <f t="shared" si="323"/>
        <v/>
      </c>
      <c r="AQ473" s="77" t="str">
        <f t="shared" si="306"/>
        <v/>
      </c>
      <c r="AR473" s="77" t="str">
        <f t="shared" si="307"/>
        <v/>
      </c>
      <c r="AS473" s="164" t="str">
        <f t="shared" si="308"/>
        <v/>
      </c>
    </row>
    <row r="474" spans="5:45" ht="18" customHeight="1">
      <c r="E474" s="148" t="str">
        <f t="shared" si="309"/>
        <v>L-3</v>
      </c>
      <c r="F474" s="105">
        <f t="shared" si="296"/>
        <v>0</v>
      </c>
      <c r="G474" s="105" t="str">
        <f t="shared" si="297"/>
        <v/>
      </c>
      <c r="H474" s="105" t="str">
        <f t="shared" si="298"/>
        <v/>
      </c>
      <c r="I474" s="149">
        <v>26</v>
      </c>
      <c r="J474" s="157" t="str">
        <f t="shared" si="310"/>
        <v/>
      </c>
      <c r="K474" s="131" t="str">
        <f t="shared" si="311"/>
        <v/>
      </c>
      <c r="L474" s="131" t="str">
        <f>IF($E474="","",INDEX('3.サラリースケール'!$R$5:$BH$38,MATCH($E474,'3.サラリースケール'!$R$5:$R$38,0),MATCH($I474,'3.サラリースケール'!$R$5:$BH$5,0)))</f>
        <v/>
      </c>
      <c r="M474" s="131" t="str">
        <f t="shared" si="312"/>
        <v/>
      </c>
      <c r="N474" s="368" t="str">
        <f t="shared" si="313"/>
        <v/>
      </c>
      <c r="O474" s="157" t="str">
        <f t="shared" si="314"/>
        <v/>
      </c>
      <c r="P474" s="368" t="str">
        <f t="shared" si="299"/>
        <v/>
      </c>
      <c r="Q474" s="158" t="str">
        <f>IF($L474="","",VLOOKUP($E474,'6.モデル年俸表の作成'!$C$7:$F$48,4,0))</f>
        <v/>
      </c>
      <c r="R474" s="159" t="str">
        <f>IF($E474="","",IF($G474="","",VLOOKUP($E474,'5.手当・賞与配分・洗い替え方式'!$C$7:$L$48,8,0)))</f>
        <v/>
      </c>
      <c r="S474" s="160" t="str">
        <f t="shared" si="315"/>
        <v/>
      </c>
      <c r="T474" s="160" t="str">
        <f t="shared" si="316"/>
        <v/>
      </c>
      <c r="U474" s="160" t="str">
        <f t="shared" si="325"/>
        <v/>
      </c>
      <c r="V474" s="160" t="str">
        <f t="shared" si="318"/>
        <v/>
      </c>
      <c r="W474" s="160" t="str">
        <f t="shared" si="319"/>
        <v/>
      </c>
      <c r="X474" s="164" t="str">
        <f t="shared" si="300"/>
        <v/>
      </c>
      <c r="Y474" s="162" t="str">
        <f t="shared" si="324"/>
        <v/>
      </c>
      <c r="Z474" s="161" t="str">
        <f t="shared" si="301"/>
        <v/>
      </c>
      <c r="AA474" s="161" t="str">
        <f t="shared" si="302"/>
        <v/>
      </c>
      <c r="AB474" s="161" t="str">
        <f t="shared" si="303"/>
        <v/>
      </c>
      <c r="AC474" s="163" t="str">
        <f t="shared" ref="AC474:AC507" si="326">IF(N474="","",N474+$Q474+W474)</f>
        <v/>
      </c>
      <c r="AD474" s="158" t="str">
        <f t="shared" si="321"/>
        <v/>
      </c>
      <c r="AE474" s="165" t="str">
        <f>IF(J474="","",IF('5.手当・賞与配分・洗い替え方式'!$O$4=1,ROUNDUP((J474+$Q474)*$AH$4,-1),ROUNDUP(J474*$AH$4,-1)))</f>
        <v/>
      </c>
      <c r="AF474" s="154" t="str">
        <f>IF(K474="","",IF('5.手当・賞与配分・洗い替え方式'!$O$4=1,ROUNDUP((K474+$Q474)*$AH$4,-1),ROUNDUP(K474*$AH$4,-1)))</f>
        <v/>
      </c>
      <c r="AG474" s="154" t="str">
        <f>IF(L474="","",IF('5.手当・賞与配分・洗い替え方式'!$O$4=1,ROUNDUP((L474+$Q474)*$AH$4,-1),ROUNDUP(L474*$AH$4,-1)))</f>
        <v/>
      </c>
      <c r="AH474" s="154" t="str">
        <f>IF(M474="","",IF('5.手当・賞与配分・洗い替え方式'!$O$4=1,ROUNDUP((M474+$Q474)*$AH$4,-1),ROUNDUP(M474*$AH$4,-1)))</f>
        <v/>
      </c>
      <c r="AI474" s="166" t="str">
        <f>IF(N474="","",IF('5.手当・賞与配分・洗い替え方式'!$O$4=1,ROUNDUP((N474+$Q474)*$AH$4,-1),ROUNDUP(N474*$AH$4,-1)))</f>
        <v/>
      </c>
      <c r="AJ474" s="165" t="str">
        <f>IF(J474="","",IF('5.手当・賞与配分・洗い替え方式'!$O$4=1,ROUNDUP((J474+$Q474)*$AM$4,-1),ROUNDUP(J474*$AM$4,-1)))</f>
        <v/>
      </c>
      <c r="AK474" s="154" t="str">
        <f>IF(K474="","",IF('5.手当・賞与配分・洗い替え方式'!$O$4=1,ROUNDUP((K474+$Q474)*$AM$4,-1),ROUNDUP(K474*$AM$4,-1)))</f>
        <v/>
      </c>
      <c r="AL474" s="154" t="str">
        <f>IF(L474="","",IF('5.手当・賞与配分・洗い替え方式'!$O$4=1,ROUNDUP((L474+$Q474)*$AM$4,-1),ROUNDUP(L474*$AM$4,-1)))</f>
        <v/>
      </c>
      <c r="AM474" s="154" t="str">
        <f>IF(M474="","",IF('5.手当・賞与配分・洗い替え方式'!$O$4=1,ROUNDUP((M474+$Q474)*$AM$4,-1),ROUNDUP(M474*$AM$4,-1)))</f>
        <v/>
      </c>
      <c r="AN474" s="166" t="str">
        <f>IF(N474="","",IF('5.手当・賞与配分・洗い替え方式'!$O$4=1,ROUNDUP((N474+$Q474)*$AM$4,-1),ROUNDUP(N474*$AM$4,-1)))</f>
        <v/>
      </c>
      <c r="AO474" s="369" t="str">
        <f t="shared" si="322"/>
        <v/>
      </c>
      <c r="AP474" s="77" t="str">
        <f t="shared" si="323"/>
        <v/>
      </c>
      <c r="AQ474" s="77" t="str">
        <f t="shared" si="306"/>
        <v/>
      </c>
      <c r="AR474" s="77" t="str">
        <f t="shared" si="307"/>
        <v/>
      </c>
      <c r="AS474" s="164" t="str">
        <f t="shared" si="308"/>
        <v/>
      </c>
    </row>
    <row r="475" spans="5:45" ht="18" customHeight="1">
      <c r="E475" s="148" t="str">
        <f t="shared" si="309"/>
        <v>L-3</v>
      </c>
      <c r="F475" s="105">
        <f t="shared" si="296"/>
        <v>0</v>
      </c>
      <c r="G475" s="105" t="str">
        <f t="shared" si="297"/>
        <v/>
      </c>
      <c r="H475" s="105" t="str">
        <f t="shared" si="298"/>
        <v/>
      </c>
      <c r="I475" s="149">
        <v>27</v>
      </c>
      <c r="J475" s="157" t="str">
        <f t="shared" si="310"/>
        <v/>
      </c>
      <c r="K475" s="131" t="str">
        <f t="shared" si="311"/>
        <v/>
      </c>
      <c r="L475" s="131" t="str">
        <f>IF($E475="","",INDEX('3.サラリースケール'!$R$5:$BH$38,MATCH($E475,'3.サラリースケール'!$R$5:$R$38,0),MATCH($I475,'3.サラリースケール'!$R$5:$BH$5,0)))</f>
        <v/>
      </c>
      <c r="M475" s="131" t="str">
        <f t="shared" si="312"/>
        <v/>
      </c>
      <c r="N475" s="368" t="str">
        <f t="shared" si="313"/>
        <v/>
      </c>
      <c r="O475" s="157" t="str">
        <f t="shared" si="314"/>
        <v/>
      </c>
      <c r="P475" s="368" t="str">
        <f t="shared" si="299"/>
        <v/>
      </c>
      <c r="Q475" s="158" t="str">
        <f>IF($L475="","",VLOOKUP($E475,'6.モデル年俸表の作成'!$C$7:$F$48,4,0))</f>
        <v/>
      </c>
      <c r="R475" s="159" t="str">
        <f>IF($E475="","",IF($G475="","",VLOOKUP($E475,'5.手当・賞与配分・洗い替え方式'!$C$7:$L$48,8,0)))</f>
        <v/>
      </c>
      <c r="S475" s="160" t="str">
        <f t="shared" si="315"/>
        <v/>
      </c>
      <c r="T475" s="160" t="str">
        <f t="shared" si="316"/>
        <v/>
      </c>
      <c r="U475" s="160" t="str">
        <f t="shared" si="325"/>
        <v/>
      </c>
      <c r="V475" s="160" t="str">
        <f t="shared" si="318"/>
        <v/>
      </c>
      <c r="W475" s="160" t="str">
        <f t="shared" si="319"/>
        <v/>
      </c>
      <c r="X475" s="164" t="str">
        <f t="shared" si="300"/>
        <v/>
      </c>
      <c r="Y475" s="162" t="str">
        <f t="shared" si="324"/>
        <v/>
      </c>
      <c r="Z475" s="161" t="str">
        <f t="shared" si="301"/>
        <v/>
      </c>
      <c r="AA475" s="161" t="str">
        <f t="shared" si="302"/>
        <v/>
      </c>
      <c r="AB475" s="161" t="str">
        <f t="shared" si="303"/>
        <v/>
      </c>
      <c r="AC475" s="163" t="str">
        <f t="shared" si="326"/>
        <v/>
      </c>
      <c r="AD475" s="158" t="str">
        <f t="shared" si="321"/>
        <v/>
      </c>
      <c r="AE475" s="165" t="str">
        <f>IF(J475="","",IF('5.手当・賞与配分・洗い替え方式'!$O$4=1,ROUNDUP((J475+$Q475)*$AH$4,-1),ROUNDUP(J475*$AH$4,-1)))</f>
        <v/>
      </c>
      <c r="AF475" s="154" t="str">
        <f>IF(K475="","",IF('5.手当・賞与配分・洗い替え方式'!$O$4=1,ROUNDUP((K475+$Q475)*$AH$4,-1),ROUNDUP(K475*$AH$4,-1)))</f>
        <v/>
      </c>
      <c r="AG475" s="154" t="str">
        <f>IF(L475="","",IF('5.手当・賞与配分・洗い替え方式'!$O$4=1,ROUNDUP((L475+$Q475)*$AH$4,-1),ROUNDUP(L475*$AH$4,-1)))</f>
        <v/>
      </c>
      <c r="AH475" s="154" t="str">
        <f>IF(M475="","",IF('5.手当・賞与配分・洗い替え方式'!$O$4=1,ROUNDUP((M475+$Q475)*$AH$4,-1),ROUNDUP(M475*$AH$4,-1)))</f>
        <v/>
      </c>
      <c r="AI475" s="166" t="str">
        <f>IF(N475="","",IF('5.手当・賞与配分・洗い替え方式'!$O$4=1,ROUNDUP((N475+$Q475)*$AH$4,-1),ROUNDUP(N475*$AH$4,-1)))</f>
        <v/>
      </c>
      <c r="AJ475" s="165" t="str">
        <f>IF(J475="","",IF('5.手当・賞与配分・洗い替え方式'!$O$4=1,ROUNDUP((J475+$Q475)*$AM$4,-1),ROUNDUP(J475*$AM$4,-1)))</f>
        <v/>
      </c>
      <c r="AK475" s="154" t="str">
        <f>IF(K475="","",IF('5.手当・賞与配分・洗い替え方式'!$O$4=1,ROUNDUP((K475+$Q475)*$AM$4,-1),ROUNDUP(K475*$AM$4,-1)))</f>
        <v/>
      </c>
      <c r="AL475" s="154" t="str">
        <f>IF(L475="","",IF('5.手当・賞与配分・洗い替え方式'!$O$4=1,ROUNDUP((L475+$Q475)*$AM$4,-1),ROUNDUP(L475*$AM$4,-1)))</f>
        <v/>
      </c>
      <c r="AM475" s="154" t="str">
        <f>IF(M475="","",IF('5.手当・賞与配分・洗い替え方式'!$O$4=1,ROUNDUP((M475+$Q475)*$AM$4,-1),ROUNDUP(M475*$AM$4,-1)))</f>
        <v/>
      </c>
      <c r="AN475" s="166" t="str">
        <f>IF(N475="","",IF('5.手当・賞与配分・洗い替え方式'!$O$4=1,ROUNDUP((N475+$Q475)*$AM$4,-1),ROUNDUP(N475*$AM$4,-1)))</f>
        <v/>
      </c>
      <c r="AO475" s="369" t="str">
        <f t="shared" si="322"/>
        <v/>
      </c>
      <c r="AP475" s="77" t="str">
        <f t="shared" si="323"/>
        <v/>
      </c>
      <c r="AQ475" s="77" t="str">
        <f t="shared" si="306"/>
        <v/>
      </c>
      <c r="AR475" s="77" t="str">
        <f t="shared" si="307"/>
        <v/>
      </c>
      <c r="AS475" s="164" t="str">
        <f t="shared" si="308"/>
        <v/>
      </c>
    </row>
    <row r="476" spans="5:45" ht="18" customHeight="1">
      <c r="E476" s="148" t="str">
        <f t="shared" si="309"/>
        <v>L-3</v>
      </c>
      <c r="F476" s="105">
        <f t="shared" si="296"/>
        <v>1</v>
      </c>
      <c r="G476" s="105">
        <f t="shared" si="297"/>
        <v>1</v>
      </c>
      <c r="H476" s="105" t="str">
        <f t="shared" si="298"/>
        <v>L-3-1</v>
      </c>
      <c r="I476" s="149">
        <v>28</v>
      </c>
      <c r="J476" s="157" t="str">
        <f t="shared" si="310"/>
        <v/>
      </c>
      <c r="K476" s="131" t="str">
        <f t="shared" si="311"/>
        <v/>
      </c>
      <c r="L476" s="131">
        <f>IF($E476="","",INDEX('3.サラリースケール'!$R$5:$BH$38,MATCH($E476,'3.サラリースケール'!$R$5:$R$38,0),MATCH($I476,'3.サラリースケール'!$R$5:$BH$5,0)))</f>
        <v>285200</v>
      </c>
      <c r="M476" s="131" t="str">
        <f t="shared" si="312"/>
        <v/>
      </c>
      <c r="N476" s="368" t="str">
        <f t="shared" si="313"/>
        <v/>
      </c>
      <c r="O476" s="157" t="str">
        <f t="shared" si="314"/>
        <v/>
      </c>
      <c r="P476" s="368" t="str">
        <f t="shared" si="299"/>
        <v/>
      </c>
      <c r="Q476" s="158">
        <f>IF($L476="","",VLOOKUP($E476,'6.モデル年俸表の作成'!$C$7:$F$48,4,0))</f>
        <v>8600</v>
      </c>
      <c r="R476" s="159">
        <f>IF($E476="","",IF($G476="","",VLOOKUP($E476,'5.手当・賞与配分・洗い替え方式'!$C$7:$L$48,8,0)))</f>
        <v>0.2</v>
      </c>
      <c r="S476" s="160" t="str">
        <f t="shared" si="315"/>
        <v/>
      </c>
      <c r="T476" s="160" t="str">
        <f t="shared" si="316"/>
        <v/>
      </c>
      <c r="U476" s="160">
        <f t="shared" si="325"/>
        <v>57040</v>
      </c>
      <c r="V476" s="160" t="str">
        <f t="shared" si="318"/>
        <v/>
      </c>
      <c r="W476" s="160" t="str">
        <f t="shared" si="319"/>
        <v/>
      </c>
      <c r="X476" s="164">
        <f t="shared" si="300"/>
        <v>27</v>
      </c>
      <c r="Y476" s="162" t="str">
        <f t="shared" si="324"/>
        <v/>
      </c>
      <c r="Z476" s="161" t="str">
        <f t="shared" si="301"/>
        <v/>
      </c>
      <c r="AA476" s="161">
        <f t="shared" si="302"/>
        <v>350840</v>
      </c>
      <c r="AB476" s="161" t="str">
        <f t="shared" si="303"/>
        <v/>
      </c>
      <c r="AC476" s="163" t="str">
        <f t="shared" si="326"/>
        <v/>
      </c>
      <c r="AD476" s="158">
        <f t="shared" si="321"/>
        <v>4210080</v>
      </c>
      <c r="AE476" s="165" t="str">
        <f>IF(J476="","",IF('5.手当・賞与配分・洗い替え方式'!$O$4=1,ROUNDUP((J476+$Q476)*$AH$4,-1),ROUNDUP(J476*$AH$4,-1)))</f>
        <v/>
      </c>
      <c r="AF476" s="154" t="str">
        <f>IF(K476="","",IF('5.手当・賞与配分・洗い替え方式'!$O$4=1,ROUNDUP((K476+$Q476)*$AH$4,-1),ROUNDUP(K476*$AH$4,-1)))</f>
        <v/>
      </c>
      <c r="AG476" s="154">
        <f>IF(L476="","",IF('5.手当・賞与配分・洗い替え方式'!$O$4=1,ROUNDUP((L476+$Q476)*$AH$4,-1),ROUNDUP(L476*$AH$4,-1)))</f>
        <v>587600</v>
      </c>
      <c r="AH476" s="154" t="str">
        <f>IF(M476="","",IF('5.手当・賞与配分・洗い替え方式'!$O$4=1,ROUNDUP((M476+$Q476)*$AH$4,-1),ROUNDUP(M476*$AH$4,-1)))</f>
        <v/>
      </c>
      <c r="AI476" s="166" t="str">
        <f>IF(N476="","",IF('5.手当・賞与配分・洗い替え方式'!$O$4=1,ROUNDUP((N476+$Q476)*$AH$4,-1),ROUNDUP(N476*$AH$4,-1)))</f>
        <v/>
      </c>
      <c r="AJ476" s="165" t="str">
        <f>IF(J476="","",IF('5.手当・賞与配分・洗い替え方式'!$O$4=1,ROUNDUP((J476+$Q476)*$AM$4,-1),ROUNDUP(J476*$AM$4,-1)))</f>
        <v/>
      </c>
      <c r="AK476" s="154" t="str">
        <f>IF(K476="","",IF('5.手当・賞与配分・洗い替え方式'!$O$4=1,ROUNDUP((K476+$Q476)*$AM$4,-1),ROUNDUP(K476*$AM$4,-1)))</f>
        <v/>
      </c>
      <c r="AL476" s="154">
        <f>IF(L476="","",IF('5.手当・賞与配分・洗い替え方式'!$O$4=1,ROUNDUP((L476+$Q476)*$AM$4,-1),ROUNDUP(L476*$AM$4,-1)))</f>
        <v>734500</v>
      </c>
      <c r="AM476" s="154" t="str">
        <f>IF(M476="","",IF('5.手当・賞与配分・洗い替え方式'!$O$4=1,ROUNDUP((M476+$Q476)*$AM$4,-1),ROUNDUP(M476*$AM$4,-1)))</f>
        <v/>
      </c>
      <c r="AN476" s="166" t="str">
        <f>IF(N476="","",IF('5.手当・賞与配分・洗い替え方式'!$O$4=1,ROUNDUP((N476+$Q476)*$AM$4,-1),ROUNDUP(N476*$AM$4,-1)))</f>
        <v/>
      </c>
      <c r="AO476" s="369" t="str">
        <f t="shared" si="322"/>
        <v/>
      </c>
      <c r="AP476" s="77" t="str">
        <f t="shared" si="323"/>
        <v/>
      </c>
      <c r="AQ476" s="77">
        <f t="shared" si="306"/>
        <v>5532180</v>
      </c>
      <c r="AR476" s="77" t="str">
        <f t="shared" si="307"/>
        <v/>
      </c>
      <c r="AS476" s="164" t="str">
        <f t="shared" si="308"/>
        <v/>
      </c>
    </row>
    <row r="477" spans="5:45" ht="18" customHeight="1">
      <c r="E477" s="148" t="str">
        <f t="shared" si="309"/>
        <v>L-3</v>
      </c>
      <c r="F477" s="105">
        <f t="shared" si="296"/>
        <v>2</v>
      </c>
      <c r="G477" s="105">
        <f t="shared" si="297"/>
        <v>2</v>
      </c>
      <c r="H477" s="105" t="str">
        <f t="shared" si="298"/>
        <v>L-3-2</v>
      </c>
      <c r="I477" s="149">
        <v>29</v>
      </c>
      <c r="J477" s="157">
        <f t="shared" si="310"/>
        <v>294200</v>
      </c>
      <c r="K477" s="131">
        <f t="shared" si="311"/>
        <v>291950</v>
      </c>
      <c r="L477" s="131">
        <f>IF($E477="","",INDEX('3.サラリースケール'!$R$5:$BH$38,MATCH($E477,'3.サラリースケール'!$R$5:$R$38,0),MATCH($I477,'3.サラリースケール'!$R$5:$BH$5,0)))</f>
        <v>289700</v>
      </c>
      <c r="M477" s="131">
        <f t="shared" si="312"/>
        <v>287450</v>
      </c>
      <c r="N477" s="368">
        <f t="shared" si="313"/>
        <v>285200</v>
      </c>
      <c r="O477" s="157">
        <f t="shared" si="314"/>
        <v>4500</v>
      </c>
      <c r="P477" s="368">
        <f t="shared" si="299"/>
        <v>2250</v>
      </c>
      <c r="Q477" s="158">
        <f>IF($L477="","",VLOOKUP($E477,'6.モデル年俸表の作成'!$C$7:$F$48,4,0))</f>
        <v>8600</v>
      </c>
      <c r="R477" s="159">
        <f>IF($E477="","",IF($G477="","",VLOOKUP($E477,'5.手当・賞与配分・洗い替え方式'!$C$7:$L$48,8,0)))</f>
        <v>0.2</v>
      </c>
      <c r="S477" s="160">
        <f t="shared" si="315"/>
        <v>58840</v>
      </c>
      <c r="T477" s="160">
        <f t="shared" si="316"/>
        <v>58390</v>
      </c>
      <c r="U477" s="160">
        <f t="shared" si="325"/>
        <v>57940</v>
      </c>
      <c r="V477" s="160">
        <f t="shared" si="318"/>
        <v>57490</v>
      </c>
      <c r="W477" s="160">
        <f t="shared" si="319"/>
        <v>57040</v>
      </c>
      <c r="X477" s="164">
        <f t="shared" si="300"/>
        <v>27</v>
      </c>
      <c r="Y477" s="162">
        <f t="shared" si="324"/>
        <v>361640</v>
      </c>
      <c r="Z477" s="161">
        <f t="shared" si="301"/>
        <v>358940</v>
      </c>
      <c r="AA477" s="161">
        <f t="shared" si="302"/>
        <v>356240</v>
      </c>
      <c r="AB477" s="161">
        <f t="shared" si="303"/>
        <v>353540</v>
      </c>
      <c r="AC477" s="163">
        <f t="shared" si="326"/>
        <v>350840</v>
      </c>
      <c r="AD477" s="158">
        <f t="shared" si="321"/>
        <v>4274880</v>
      </c>
      <c r="AE477" s="165">
        <f>IF(J477="","",IF('5.手当・賞与配分・洗い替え方式'!$O$4=1,ROUNDUP((J477+$Q477)*$AH$4,-1),ROUNDUP(J477*$AH$4,-1)))</f>
        <v>605600</v>
      </c>
      <c r="AF477" s="154">
        <f>IF(K477="","",IF('5.手当・賞与配分・洗い替え方式'!$O$4=1,ROUNDUP((K477+$Q477)*$AH$4,-1),ROUNDUP(K477*$AH$4,-1)))</f>
        <v>601100</v>
      </c>
      <c r="AG477" s="154">
        <f>IF(L477="","",IF('5.手当・賞与配分・洗い替え方式'!$O$4=1,ROUNDUP((L477+$Q477)*$AH$4,-1),ROUNDUP(L477*$AH$4,-1)))</f>
        <v>596600</v>
      </c>
      <c r="AH477" s="154">
        <f>IF(M477="","",IF('5.手当・賞与配分・洗い替え方式'!$O$4=1,ROUNDUP((M477+$Q477)*$AH$4,-1),ROUNDUP(M477*$AH$4,-1)))</f>
        <v>592100</v>
      </c>
      <c r="AI477" s="166">
        <f>IF(N477="","",IF('5.手当・賞与配分・洗い替え方式'!$O$4=1,ROUNDUP((N477+$Q477)*$AH$4,-1),ROUNDUP(N477*$AH$4,-1)))</f>
        <v>587600</v>
      </c>
      <c r="AJ477" s="165">
        <f>IF(J477="","",IF('5.手当・賞与配分・洗い替え方式'!$O$4=1,ROUNDUP((J477+$Q477)*$AM$4,-1),ROUNDUP(J477*$AM$4,-1)))</f>
        <v>757000</v>
      </c>
      <c r="AK477" s="154">
        <f>IF(K477="","",IF('5.手当・賞与配分・洗い替え方式'!$O$4=1,ROUNDUP((K477+$Q477)*$AM$4,-1),ROUNDUP(K477*$AM$4,-1)))</f>
        <v>751380</v>
      </c>
      <c r="AL477" s="154">
        <f>IF(L477="","",IF('5.手当・賞与配分・洗い替え方式'!$O$4=1,ROUNDUP((L477+$Q477)*$AM$4,-1),ROUNDUP(L477*$AM$4,-1)))</f>
        <v>745750</v>
      </c>
      <c r="AM477" s="154">
        <f>IF(M477="","",IF('5.手当・賞与配分・洗い替え方式'!$O$4=1,ROUNDUP((M477+$Q477)*$AM$4,-1),ROUNDUP(M477*$AM$4,-1)))</f>
        <v>740130</v>
      </c>
      <c r="AN477" s="166">
        <f>IF(N477="","",IF('5.手当・賞与配分・洗い替え方式'!$O$4=1,ROUNDUP((N477+$Q477)*$AM$4,-1),ROUNDUP(N477*$AM$4,-1)))</f>
        <v>734500</v>
      </c>
      <c r="AO477" s="369">
        <f t="shared" si="322"/>
        <v>5702280</v>
      </c>
      <c r="AP477" s="77">
        <f t="shared" si="323"/>
        <v>5659760</v>
      </c>
      <c r="AQ477" s="77">
        <f t="shared" si="306"/>
        <v>5617230</v>
      </c>
      <c r="AR477" s="77">
        <f t="shared" si="307"/>
        <v>5574710</v>
      </c>
      <c r="AS477" s="164">
        <f t="shared" si="308"/>
        <v>5532180</v>
      </c>
    </row>
    <row r="478" spans="5:45" ht="18" customHeight="1">
      <c r="E478" s="148" t="str">
        <f t="shared" si="309"/>
        <v>L-3</v>
      </c>
      <c r="F478" s="105">
        <f t="shared" si="296"/>
        <v>3</v>
      </c>
      <c r="G478" s="105">
        <f t="shared" si="297"/>
        <v>3</v>
      </c>
      <c r="H478" s="105" t="str">
        <f t="shared" si="298"/>
        <v>L-3-3</v>
      </c>
      <c r="I478" s="149">
        <v>30</v>
      </c>
      <c r="J478" s="157">
        <f t="shared" si="310"/>
        <v>298700</v>
      </c>
      <c r="K478" s="131">
        <f t="shared" si="311"/>
        <v>296450</v>
      </c>
      <c r="L478" s="131">
        <f>IF($E478="","",INDEX('3.サラリースケール'!$R$5:$BH$38,MATCH($E478,'3.サラリースケール'!$R$5:$R$38,0),MATCH($I478,'3.サラリースケール'!$R$5:$BH$5,0)))</f>
        <v>294200</v>
      </c>
      <c r="M478" s="131">
        <f t="shared" si="312"/>
        <v>291950</v>
      </c>
      <c r="N478" s="368">
        <f t="shared" si="313"/>
        <v>289700</v>
      </c>
      <c r="O478" s="157">
        <f t="shared" si="314"/>
        <v>4500</v>
      </c>
      <c r="P478" s="368">
        <f t="shared" si="299"/>
        <v>2250</v>
      </c>
      <c r="Q478" s="158">
        <f>IF($L478="","",VLOOKUP($E478,'6.モデル年俸表の作成'!$C$7:$F$48,4,0))</f>
        <v>8600</v>
      </c>
      <c r="R478" s="159">
        <f>IF($E478="","",IF($G478="","",VLOOKUP($E478,'5.手当・賞与配分・洗い替え方式'!$C$7:$L$48,8,0)))</f>
        <v>0.2</v>
      </c>
      <c r="S478" s="160">
        <f t="shared" si="315"/>
        <v>59740</v>
      </c>
      <c r="T478" s="160">
        <f t="shared" si="316"/>
        <v>59290</v>
      </c>
      <c r="U478" s="160">
        <f t="shared" si="325"/>
        <v>58840</v>
      </c>
      <c r="V478" s="160">
        <f t="shared" si="318"/>
        <v>58390</v>
      </c>
      <c r="W478" s="160">
        <f t="shared" si="319"/>
        <v>57940</v>
      </c>
      <c r="X478" s="164">
        <f t="shared" si="300"/>
        <v>27</v>
      </c>
      <c r="Y478" s="162">
        <f t="shared" si="324"/>
        <v>367040</v>
      </c>
      <c r="Z478" s="161">
        <f t="shared" si="301"/>
        <v>364340</v>
      </c>
      <c r="AA478" s="161">
        <f t="shared" si="302"/>
        <v>361640</v>
      </c>
      <c r="AB478" s="161">
        <f t="shared" si="303"/>
        <v>358940</v>
      </c>
      <c r="AC478" s="163">
        <f t="shared" si="326"/>
        <v>356240</v>
      </c>
      <c r="AD478" s="158">
        <f t="shared" si="321"/>
        <v>4339680</v>
      </c>
      <c r="AE478" s="165">
        <f>IF(J478="","",IF('5.手当・賞与配分・洗い替え方式'!$O$4=1,ROUNDUP((J478+$Q478)*$AH$4,-1),ROUNDUP(J478*$AH$4,-1)))</f>
        <v>614600</v>
      </c>
      <c r="AF478" s="154">
        <f>IF(K478="","",IF('5.手当・賞与配分・洗い替え方式'!$O$4=1,ROUNDUP((K478+$Q478)*$AH$4,-1),ROUNDUP(K478*$AH$4,-1)))</f>
        <v>610100</v>
      </c>
      <c r="AG478" s="154">
        <f>IF(L478="","",IF('5.手当・賞与配分・洗い替え方式'!$O$4=1,ROUNDUP((L478+$Q478)*$AH$4,-1),ROUNDUP(L478*$AH$4,-1)))</f>
        <v>605600</v>
      </c>
      <c r="AH478" s="154">
        <f>IF(M478="","",IF('5.手当・賞与配分・洗い替え方式'!$O$4=1,ROUNDUP((M478+$Q478)*$AH$4,-1),ROUNDUP(M478*$AH$4,-1)))</f>
        <v>601100</v>
      </c>
      <c r="AI478" s="166">
        <f>IF(N478="","",IF('5.手当・賞与配分・洗い替え方式'!$O$4=1,ROUNDUP((N478+$Q478)*$AH$4,-1),ROUNDUP(N478*$AH$4,-1)))</f>
        <v>596600</v>
      </c>
      <c r="AJ478" s="165">
        <f>IF(J478="","",IF('5.手当・賞与配分・洗い替え方式'!$O$4=1,ROUNDUP((J478+$Q478)*$AM$4,-1),ROUNDUP(J478*$AM$4,-1)))</f>
        <v>768250</v>
      </c>
      <c r="AK478" s="154">
        <f>IF(K478="","",IF('5.手当・賞与配分・洗い替え方式'!$O$4=1,ROUNDUP((K478+$Q478)*$AM$4,-1),ROUNDUP(K478*$AM$4,-1)))</f>
        <v>762630</v>
      </c>
      <c r="AL478" s="154">
        <f>IF(L478="","",IF('5.手当・賞与配分・洗い替え方式'!$O$4=1,ROUNDUP((L478+$Q478)*$AM$4,-1),ROUNDUP(L478*$AM$4,-1)))</f>
        <v>757000</v>
      </c>
      <c r="AM478" s="154">
        <f>IF(M478="","",IF('5.手当・賞与配分・洗い替え方式'!$O$4=1,ROUNDUP((M478+$Q478)*$AM$4,-1),ROUNDUP(M478*$AM$4,-1)))</f>
        <v>751380</v>
      </c>
      <c r="AN478" s="166">
        <f>IF(N478="","",IF('5.手当・賞与配分・洗い替え方式'!$O$4=1,ROUNDUP((N478+$Q478)*$AM$4,-1),ROUNDUP(N478*$AM$4,-1)))</f>
        <v>745750</v>
      </c>
      <c r="AO478" s="369">
        <f t="shared" si="322"/>
        <v>5787330</v>
      </c>
      <c r="AP478" s="77">
        <f t="shared" si="323"/>
        <v>5744810</v>
      </c>
      <c r="AQ478" s="77">
        <f t="shared" si="306"/>
        <v>5702280</v>
      </c>
      <c r="AR478" s="77">
        <f t="shared" si="307"/>
        <v>5659760</v>
      </c>
      <c r="AS478" s="164">
        <f t="shared" si="308"/>
        <v>5617230</v>
      </c>
    </row>
    <row r="479" spans="5:45" ht="18" customHeight="1">
      <c r="E479" s="148" t="str">
        <f t="shared" si="309"/>
        <v>L-3</v>
      </c>
      <c r="F479" s="105">
        <f t="shared" si="296"/>
        <v>4</v>
      </c>
      <c r="G479" s="105">
        <f t="shared" si="297"/>
        <v>4</v>
      </c>
      <c r="H479" s="105" t="str">
        <f t="shared" si="298"/>
        <v>L-3-4</v>
      </c>
      <c r="I479" s="149">
        <v>31</v>
      </c>
      <c r="J479" s="157">
        <f t="shared" si="310"/>
        <v>303200</v>
      </c>
      <c r="K479" s="131">
        <f t="shared" si="311"/>
        <v>300950</v>
      </c>
      <c r="L479" s="131">
        <f>IF($E479="","",INDEX('3.サラリースケール'!$R$5:$BH$38,MATCH($E479,'3.サラリースケール'!$R$5:$R$38,0),MATCH($I479,'3.サラリースケール'!$R$5:$BH$5,0)))</f>
        <v>298700</v>
      </c>
      <c r="M479" s="131">
        <f t="shared" si="312"/>
        <v>296450</v>
      </c>
      <c r="N479" s="368">
        <f t="shared" si="313"/>
        <v>294200</v>
      </c>
      <c r="O479" s="157">
        <f t="shared" si="314"/>
        <v>4500</v>
      </c>
      <c r="P479" s="368">
        <f t="shared" si="299"/>
        <v>2250</v>
      </c>
      <c r="Q479" s="158">
        <f>IF($L479="","",VLOOKUP($E479,'6.モデル年俸表の作成'!$C$7:$F$48,4,0))</f>
        <v>8600</v>
      </c>
      <c r="R479" s="159">
        <f>IF($E479="","",IF($G479="","",VLOOKUP($E479,'5.手当・賞与配分・洗い替え方式'!$C$7:$L$48,8,0)))</f>
        <v>0.2</v>
      </c>
      <c r="S479" s="160">
        <f t="shared" si="315"/>
        <v>60640</v>
      </c>
      <c r="T479" s="160">
        <f t="shared" si="316"/>
        <v>60190</v>
      </c>
      <c r="U479" s="160">
        <f t="shared" si="325"/>
        <v>59740</v>
      </c>
      <c r="V479" s="160">
        <f t="shared" si="318"/>
        <v>59290</v>
      </c>
      <c r="W479" s="160">
        <f t="shared" si="319"/>
        <v>58840</v>
      </c>
      <c r="X479" s="164">
        <f t="shared" si="300"/>
        <v>27</v>
      </c>
      <c r="Y479" s="162">
        <f t="shared" si="324"/>
        <v>372440</v>
      </c>
      <c r="Z479" s="161">
        <f t="shared" si="301"/>
        <v>369740</v>
      </c>
      <c r="AA479" s="161">
        <f t="shared" si="302"/>
        <v>367040</v>
      </c>
      <c r="AB479" s="161">
        <f t="shared" si="303"/>
        <v>364340</v>
      </c>
      <c r="AC479" s="163">
        <f t="shared" si="326"/>
        <v>361640</v>
      </c>
      <c r="AD479" s="158">
        <f t="shared" si="321"/>
        <v>4404480</v>
      </c>
      <c r="AE479" s="165">
        <f>IF(J479="","",IF('5.手当・賞与配分・洗い替え方式'!$O$4=1,ROUNDUP((J479+$Q479)*$AH$4,-1),ROUNDUP(J479*$AH$4,-1)))</f>
        <v>623600</v>
      </c>
      <c r="AF479" s="154">
        <f>IF(K479="","",IF('5.手当・賞与配分・洗い替え方式'!$O$4=1,ROUNDUP((K479+$Q479)*$AH$4,-1),ROUNDUP(K479*$AH$4,-1)))</f>
        <v>619100</v>
      </c>
      <c r="AG479" s="154">
        <f>IF(L479="","",IF('5.手当・賞与配分・洗い替え方式'!$O$4=1,ROUNDUP((L479+$Q479)*$AH$4,-1),ROUNDUP(L479*$AH$4,-1)))</f>
        <v>614600</v>
      </c>
      <c r="AH479" s="154">
        <f>IF(M479="","",IF('5.手当・賞与配分・洗い替え方式'!$O$4=1,ROUNDUP((M479+$Q479)*$AH$4,-1),ROUNDUP(M479*$AH$4,-1)))</f>
        <v>610100</v>
      </c>
      <c r="AI479" s="166">
        <f>IF(N479="","",IF('5.手当・賞与配分・洗い替え方式'!$O$4=1,ROUNDUP((N479+$Q479)*$AH$4,-1),ROUNDUP(N479*$AH$4,-1)))</f>
        <v>605600</v>
      </c>
      <c r="AJ479" s="165">
        <f>IF(J479="","",IF('5.手当・賞与配分・洗い替え方式'!$O$4=1,ROUNDUP((J479+$Q479)*$AM$4,-1),ROUNDUP(J479*$AM$4,-1)))</f>
        <v>779500</v>
      </c>
      <c r="AK479" s="154">
        <f>IF(K479="","",IF('5.手当・賞与配分・洗い替え方式'!$O$4=1,ROUNDUP((K479+$Q479)*$AM$4,-1),ROUNDUP(K479*$AM$4,-1)))</f>
        <v>773880</v>
      </c>
      <c r="AL479" s="154">
        <f>IF(L479="","",IF('5.手当・賞与配分・洗い替え方式'!$O$4=1,ROUNDUP((L479+$Q479)*$AM$4,-1),ROUNDUP(L479*$AM$4,-1)))</f>
        <v>768250</v>
      </c>
      <c r="AM479" s="154">
        <f>IF(M479="","",IF('5.手当・賞与配分・洗い替え方式'!$O$4=1,ROUNDUP((M479+$Q479)*$AM$4,-1),ROUNDUP(M479*$AM$4,-1)))</f>
        <v>762630</v>
      </c>
      <c r="AN479" s="166">
        <f>IF(N479="","",IF('5.手当・賞与配分・洗い替え方式'!$O$4=1,ROUNDUP((N479+$Q479)*$AM$4,-1),ROUNDUP(N479*$AM$4,-1)))</f>
        <v>757000</v>
      </c>
      <c r="AO479" s="369">
        <f t="shared" si="322"/>
        <v>5872380</v>
      </c>
      <c r="AP479" s="77">
        <f t="shared" si="323"/>
        <v>5829860</v>
      </c>
      <c r="AQ479" s="77">
        <f t="shared" si="306"/>
        <v>5787330</v>
      </c>
      <c r="AR479" s="77">
        <f t="shared" si="307"/>
        <v>5744810</v>
      </c>
      <c r="AS479" s="164">
        <f t="shared" si="308"/>
        <v>5702280</v>
      </c>
    </row>
    <row r="480" spans="5:45" ht="18" customHeight="1">
      <c r="E480" s="148" t="str">
        <f t="shared" si="309"/>
        <v>L-3</v>
      </c>
      <c r="F480" s="105">
        <f t="shared" si="296"/>
        <v>5</v>
      </c>
      <c r="G480" s="105">
        <f t="shared" si="297"/>
        <v>5</v>
      </c>
      <c r="H480" s="105" t="str">
        <f t="shared" si="298"/>
        <v>L-3-5</v>
      </c>
      <c r="I480" s="149">
        <v>32</v>
      </c>
      <c r="J480" s="157">
        <f t="shared" si="310"/>
        <v>307700</v>
      </c>
      <c r="K480" s="131">
        <f t="shared" si="311"/>
        <v>305450</v>
      </c>
      <c r="L480" s="131">
        <f>IF($E480="","",INDEX('3.サラリースケール'!$R$5:$BH$38,MATCH($E480,'3.サラリースケール'!$R$5:$R$38,0),MATCH($I480,'3.サラリースケール'!$R$5:$BH$5,0)))</f>
        <v>303200</v>
      </c>
      <c r="M480" s="131">
        <f t="shared" si="312"/>
        <v>300950</v>
      </c>
      <c r="N480" s="368">
        <f t="shared" si="313"/>
        <v>298700</v>
      </c>
      <c r="O480" s="157">
        <f t="shared" si="314"/>
        <v>4500</v>
      </c>
      <c r="P480" s="368">
        <f t="shared" si="299"/>
        <v>2250</v>
      </c>
      <c r="Q480" s="158">
        <f>IF($L480="","",VLOOKUP($E480,'6.モデル年俸表の作成'!$C$7:$F$48,4,0))</f>
        <v>8600</v>
      </c>
      <c r="R480" s="159">
        <f>IF($E480="","",IF($G480="","",VLOOKUP($E480,'5.手当・賞与配分・洗い替え方式'!$C$7:$L$48,8,0)))</f>
        <v>0.2</v>
      </c>
      <c r="S480" s="160">
        <f t="shared" si="315"/>
        <v>61540</v>
      </c>
      <c r="T480" s="160">
        <f t="shared" si="316"/>
        <v>61090</v>
      </c>
      <c r="U480" s="160">
        <f t="shared" si="325"/>
        <v>60640</v>
      </c>
      <c r="V480" s="160">
        <f t="shared" si="318"/>
        <v>60190</v>
      </c>
      <c r="W480" s="160">
        <f t="shared" si="319"/>
        <v>59740</v>
      </c>
      <c r="X480" s="164">
        <f t="shared" si="300"/>
        <v>27</v>
      </c>
      <c r="Y480" s="162">
        <f t="shared" si="324"/>
        <v>377840</v>
      </c>
      <c r="Z480" s="161">
        <f t="shared" si="301"/>
        <v>375140</v>
      </c>
      <c r="AA480" s="161">
        <f t="shared" si="302"/>
        <v>372440</v>
      </c>
      <c r="AB480" s="161">
        <f t="shared" si="303"/>
        <v>369740</v>
      </c>
      <c r="AC480" s="163">
        <f t="shared" si="326"/>
        <v>367040</v>
      </c>
      <c r="AD480" s="158">
        <f t="shared" si="321"/>
        <v>4469280</v>
      </c>
      <c r="AE480" s="165">
        <f>IF(J480="","",IF('5.手当・賞与配分・洗い替え方式'!$O$4=1,ROUNDUP((J480+$Q480)*$AH$4,-1),ROUNDUP(J480*$AH$4,-1)))</f>
        <v>632600</v>
      </c>
      <c r="AF480" s="154">
        <f>IF(K480="","",IF('5.手当・賞与配分・洗い替え方式'!$O$4=1,ROUNDUP((K480+$Q480)*$AH$4,-1),ROUNDUP(K480*$AH$4,-1)))</f>
        <v>628100</v>
      </c>
      <c r="AG480" s="154">
        <f>IF(L480="","",IF('5.手当・賞与配分・洗い替え方式'!$O$4=1,ROUNDUP((L480+$Q480)*$AH$4,-1),ROUNDUP(L480*$AH$4,-1)))</f>
        <v>623600</v>
      </c>
      <c r="AH480" s="154">
        <f>IF(M480="","",IF('5.手当・賞与配分・洗い替え方式'!$O$4=1,ROUNDUP((M480+$Q480)*$AH$4,-1),ROUNDUP(M480*$AH$4,-1)))</f>
        <v>619100</v>
      </c>
      <c r="AI480" s="166">
        <f>IF(N480="","",IF('5.手当・賞与配分・洗い替え方式'!$O$4=1,ROUNDUP((N480+$Q480)*$AH$4,-1),ROUNDUP(N480*$AH$4,-1)))</f>
        <v>614600</v>
      </c>
      <c r="AJ480" s="165">
        <f>IF(J480="","",IF('5.手当・賞与配分・洗い替え方式'!$O$4=1,ROUNDUP((J480+$Q480)*$AM$4,-1),ROUNDUP(J480*$AM$4,-1)))</f>
        <v>790750</v>
      </c>
      <c r="AK480" s="154">
        <f>IF(K480="","",IF('5.手当・賞与配分・洗い替え方式'!$O$4=1,ROUNDUP((K480+$Q480)*$AM$4,-1),ROUNDUP(K480*$AM$4,-1)))</f>
        <v>785130</v>
      </c>
      <c r="AL480" s="154">
        <f>IF(L480="","",IF('5.手当・賞与配分・洗い替え方式'!$O$4=1,ROUNDUP((L480+$Q480)*$AM$4,-1),ROUNDUP(L480*$AM$4,-1)))</f>
        <v>779500</v>
      </c>
      <c r="AM480" s="154">
        <f>IF(M480="","",IF('5.手当・賞与配分・洗い替え方式'!$O$4=1,ROUNDUP((M480+$Q480)*$AM$4,-1),ROUNDUP(M480*$AM$4,-1)))</f>
        <v>773880</v>
      </c>
      <c r="AN480" s="166">
        <f>IF(N480="","",IF('5.手当・賞与配分・洗い替え方式'!$O$4=1,ROUNDUP((N480+$Q480)*$AM$4,-1),ROUNDUP(N480*$AM$4,-1)))</f>
        <v>768250</v>
      </c>
      <c r="AO480" s="369">
        <f t="shared" si="322"/>
        <v>5957430</v>
      </c>
      <c r="AP480" s="77">
        <f t="shared" si="323"/>
        <v>5914910</v>
      </c>
      <c r="AQ480" s="77">
        <f t="shared" si="306"/>
        <v>5872380</v>
      </c>
      <c r="AR480" s="77">
        <f t="shared" si="307"/>
        <v>5829860</v>
      </c>
      <c r="AS480" s="164">
        <f t="shared" si="308"/>
        <v>5787330</v>
      </c>
    </row>
    <row r="481" spans="5:45" ht="18" customHeight="1">
      <c r="E481" s="148" t="str">
        <f t="shared" si="309"/>
        <v>L-3</v>
      </c>
      <c r="F481" s="105">
        <f t="shared" si="296"/>
        <v>6</v>
      </c>
      <c r="G481" s="105">
        <f t="shared" si="297"/>
        <v>6</v>
      </c>
      <c r="H481" s="105" t="str">
        <f t="shared" si="298"/>
        <v>L-3-6</v>
      </c>
      <c r="I481" s="149">
        <v>33</v>
      </c>
      <c r="J481" s="157">
        <f t="shared" si="310"/>
        <v>312200</v>
      </c>
      <c r="K481" s="131">
        <f t="shared" si="311"/>
        <v>309950</v>
      </c>
      <c r="L481" s="131">
        <f>IF($E481="","",INDEX('3.サラリースケール'!$R$5:$BH$38,MATCH($E481,'3.サラリースケール'!$R$5:$R$38,0),MATCH($I481,'3.サラリースケール'!$R$5:$BH$5,0)))</f>
        <v>307700</v>
      </c>
      <c r="M481" s="131">
        <f t="shared" si="312"/>
        <v>305450</v>
      </c>
      <c r="N481" s="368">
        <f t="shared" si="313"/>
        <v>303200</v>
      </c>
      <c r="O481" s="157">
        <f t="shared" si="314"/>
        <v>4500</v>
      </c>
      <c r="P481" s="368">
        <f t="shared" si="299"/>
        <v>2250</v>
      </c>
      <c r="Q481" s="158">
        <f>IF($L481="","",VLOOKUP($E481,'6.モデル年俸表の作成'!$C$7:$F$48,4,0))</f>
        <v>8600</v>
      </c>
      <c r="R481" s="159">
        <f>IF($E481="","",IF($G481="","",VLOOKUP($E481,'5.手当・賞与配分・洗い替え方式'!$C$7:$L$48,8,0)))</f>
        <v>0.2</v>
      </c>
      <c r="S481" s="160">
        <f t="shared" si="315"/>
        <v>62440</v>
      </c>
      <c r="T481" s="160">
        <f t="shared" si="316"/>
        <v>61990</v>
      </c>
      <c r="U481" s="160">
        <f t="shared" si="325"/>
        <v>61540</v>
      </c>
      <c r="V481" s="160">
        <f t="shared" si="318"/>
        <v>61090</v>
      </c>
      <c r="W481" s="160">
        <f t="shared" si="319"/>
        <v>60640</v>
      </c>
      <c r="X481" s="164">
        <f t="shared" si="300"/>
        <v>27</v>
      </c>
      <c r="Y481" s="162">
        <f t="shared" si="324"/>
        <v>383240</v>
      </c>
      <c r="Z481" s="161">
        <f t="shared" si="301"/>
        <v>380540</v>
      </c>
      <c r="AA481" s="161">
        <f t="shared" si="302"/>
        <v>377840</v>
      </c>
      <c r="AB481" s="161">
        <f t="shared" si="303"/>
        <v>375140</v>
      </c>
      <c r="AC481" s="163">
        <f t="shared" si="326"/>
        <v>372440</v>
      </c>
      <c r="AD481" s="158">
        <f t="shared" si="321"/>
        <v>4534080</v>
      </c>
      <c r="AE481" s="165">
        <f>IF(J481="","",IF('5.手当・賞与配分・洗い替え方式'!$O$4=1,ROUNDUP((J481+$Q481)*$AH$4,-1),ROUNDUP(J481*$AH$4,-1)))</f>
        <v>641600</v>
      </c>
      <c r="AF481" s="154">
        <f>IF(K481="","",IF('5.手当・賞与配分・洗い替え方式'!$O$4=1,ROUNDUP((K481+$Q481)*$AH$4,-1),ROUNDUP(K481*$AH$4,-1)))</f>
        <v>637100</v>
      </c>
      <c r="AG481" s="154">
        <f>IF(L481="","",IF('5.手当・賞与配分・洗い替え方式'!$O$4=1,ROUNDUP((L481+$Q481)*$AH$4,-1),ROUNDUP(L481*$AH$4,-1)))</f>
        <v>632600</v>
      </c>
      <c r="AH481" s="154">
        <f>IF(M481="","",IF('5.手当・賞与配分・洗い替え方式'!$O$4=1,ROUNDUP((M481+$Q481)*$AH$4,-1),ROUNDUP(M481*$AH$4,-1)))</f>
        <v>628100</v>
      </c>
      <c r="AI481" s="166">
        <f>IF(N481="","",IF('5.手当・賞与配分・洗い替え方式'!$O$4=1,ROUNDUP((N481+$Q481)*$AH$4,-1),ROUNDUP(N481*$AH$4,-1)))</f>
        <v>623600</v>
      </c>
      <c r="AJ481" s="165">
        <f>IF(J481="","",IF('5.手当・賞与配分・洗い替え方式'!$O$4=1,ROUNDUP((J481+$Q481)*$AM$4,-1),ROUNDUP(J481*$AM$4,-1)))</f>
        <v>802000</v>
      </c>
      <c r="AK481" s="154">
        <f>IF(K481="","",IF('5.手当・賞与配分・洗い替え方式'!$O$4=1,ROUNDUP((K481+$Q481)*$AM$4,-1),ROUNDUP(K481*$AM$4,-1)))</f>
        <v>796380</v>
      </c>
      <c r="AL481" s="154">
        <f>IF(L481="","",IF('5.手当・賞与配分・洗い替え方式'!$O$4=1,ROUNDUP((L481+$Q481)*$AM$4,-1),ROUNDUP(L481*$AM$4,-1)))</f>
        <v>790750</v>
      </c>
      <c r="AM481" s="154">
        <f>IF(M481="","",IF('5.手当・賞与配分・洗い替え方式'!$O$4=1,ROUNDUP((M481+$Q481)*$AM$4,-1),ROUNDUP(M481*$AM$4,-1)))</f>
        <v>785130</v>
      </c>
      <c r="AN481" s="166">
        <f>IF(N481="","",IF('5.手当・賞与配分・洗い替え方式'!$O$4=1,ROUNDUP((N481+$Q481)*$AM$4,-1),ROUNDUP(N481*$AM$4,-1)))</f>
        <v>779500</v>
      </c>
      <c r="AO481" s="369">
        <f t="shared" si="322"/>
        <v>6042480</v>
      </c>
      <c r="AP481" s="77">
        <f t="shared" si="323"/>
        <v>5999960</v>
      </c>
      <c r="AQ481" s="77">
        <f t="shared" si="306"/>
        <v>5957430</v>
      </c>
      <c r="AR481" s="77">
        <f t="shared" si="307"/>
        <v>5914910</v>
      </c>
      <c r="AS481" s="164">
        <f t="shared" si="308"/>
        <v>5872380</v>
      </c>
    </row>
    <row r="482" spans="5:45" ht="18" customHeight="1">
      <c r="E482" s="148" t="str">
        <f t="shared" si="309"/>
        <v>L-3</v>
      </c>
      <c r="F482" s="105">
        <f t="shared" si="296"/>
        <v>7</v>
      </c>
      <c r="G482" s="105">
        <f t="shared" si="297"/>
        <v>7</v>
      </c>
      <c r="H482" s="105" t="str">
        <f t="shared" si="298"/>
        <v>L-3-7</v>
      </c>
      <c r="I482" s="149">
        <v>34</v>
      </c>
      <c r="J482" s="157">
        <f t="shared" si="310"/>
        <v>316700</v>
      </c>
      <c r="K482" s="131">
        <f t="shared" si="311"/>
        <v>314450</v>
      </c>
      <c r="L482" s="131">
        <f>IF($E482="","",INDEX('3.サラリースケール'!$R$5:$BH$38,MATCH($E482,'3.サラリースケール'!$R$5:$R$38,0),MATCH($I482,'3.サラリースケール'!$R$5:$BH$5,0)))</f>
        <v>312200</v>
      </c>
      <c r="M482" s="131">
        <f t="shared" si="312"/>
        <v>309950</v>
      </c>
      <c r="N482" s="368">
        <f t="shared" si="313"/>
        <v>307700</v>
      </c>
      <c r="O482" s="157">
        <f t="shared" si="314"/>
        <v>4500</v>
      </c>
      <c r="P482" s="368">
        <f t="shared" si="299"/>
        <v>2250</v>
      </c>
      <c r="Q482" s="158">
        <f>IF($L482="","",VLOOKUP($E482,'6.モデル年俸表の作成'!$C$7:$F$48,4,0))</f>
        <v>8600</v>
      </c>
      <c r="R482" s="159">
        <f>IF($E482="","",IF($G482="","",VLOOKUP($E482,'5.手当・賞与配分・洗い替え方式'!$C$7:$L$48,8,0)))</f>
        <v>0.2</v>
      </c>
      <c r="S482" s="160">
        <f t="shared" si="315"/>
        <v>63340</v>
      </c>
      <c r="T482" s="160">
        <f t="shared" si="316"/>
        <v>62890</v>
      </c>
      <c r="U482" s="160">
        <f t="shared" si="325"/>
        <v>62440</v>
      </c>
      <c r="V482" s="160">
        <f t="shared" si="318"/>
        <v>61990</v>
      </c>
      <c r="W482" s="160">
        <f t="shared" si="319"/>
        <v>61540</v>
      </c>
      <c r="X482" s="164">
        <f t="shared" si="300"/>
        <v>27</v>
      </c>
      <c r="Y482" s="162">
        <f t="shared" si="324"/>
        <v>388640</v>
      </c>
      <c r="Z482" s="161">
        <f t="shared" si="301"/>
        <v>385940</v>
      </c>
      <c r="AA482" s="161">
        <f t="shared" si="302"/>
        <v>383240</v>
      </c>
      <c r="AB482" s="161">
        <f t="shared" si="303"/>
        <v>380540</v>
      </c>
      <c r="AC482" s="163">
        <f t="shared" si="326"/>
        <v>377840</v>
      </c>
      <c r="AD482" s="158">
        <f t="shared" si="321"/>
        <v>4598880</v>
      </c>
      <c r="AE482" s="165">
        <f>IF(J482="","",IF('5.手当・賞与配分・洗い替え方式'!$O$4=1,ROUNDUP((J482+$Q482)*$AH$4,-1),ROUNDUP(J482*$AH$4,-1)))</f>
        <v>650600</v>
      </c>
      <c r="AF482" s="154">
        <f>IF(K482="","",IF('5.手当・賞与配分・洗い替え方式'!$O$4=1,ROUNDUP((K482+$Q482)*$AH$4,-1),ROUNDUP(K482*$AH$4,-1)))</f>
        <v>646100</v>
      </c>
      <c r="AG482" s="154">
        <f>IF(L482="","",IF('5.手当・賞与配分・洗い替え方式'!$O$4=1,ROUNDUP((L482+$Q482)*$AH$4,-1),ROUNDUP(L482*$AH$4,-1)))</f>
        <v>641600</v>
      </c>
      <c r="AH482" s="154">
        <f>IF(M482="","",IF('5.手当・賞与配分・洗い替え方式'!$O$4=1,ROUNDUP((M482+$Q482)*$AH$4,-1),ROUNDUP(M482*$AH$4,-1)))</f>
        <v>637100</v>
      </c>
      <c r="AI482" s="166">
        <f>IF(N482="","",IF('5.手当・賞与配分・洗い替え方式'!$O$4=1,ROUNDUP((N482+$Q482)*$AH$4,-1),ROUNDUP(N482*$AH$4,-1)))</f>
        <v>632600</v>
      </c>
      <c r="AJ482" s="165">
        <f>IF(J482="","",IF('5.手当・賞与配分・洗い替え方式'!$O$4=1,ROUNDUP((J482+$Q482)*$AM$4,-1),ROUNDUP(J482*$AM$4,-1)))</f>
        <v>813250</v>
      </c>
      <c r="AK482" s="154">
        <f>IF(K482="","",IF('5.手当・賞与配分・洗い替え方式'!$O$4=1,ROUNDUP((K482+$Q482)*$AM$4,-1),ROUNDUP(K482*$AM$4,-1)))</f>
        <v>807630</v>
      </c>
      <c r="AL482" s="154">
        <f>IF(L482="","",IF('5.手当・賞与配分・洗い替え方式'!$O$4=1,ROUNDUP((L482+$Q482)*$AM$4,-1),ROUNDUP(L482*$AM$4,-1)))</f>
        <v>802000</v>
      </c>
      <c r="AM482" s="154">
        <f>IF(M482="","",IF('5.手当・賞与配分・洗い替え方式'!$O$4=1,ROUNDUP((M482+$Q482)*$AM$4,-1),ROUNDUP(M482*$AM$4,-1)))</f>
        <v>796380</v>
      </c>
      <c r="AN482" s="166">
        <f>IF(N482="","",IF('5.手当・賞与配分・洗い替え方式'!$O$4=1,ROUNDUP((N482+$Q482)*$AM$4,-1),ROUNDUP(N482*$AM$4,-1)))</f>
        <v>790750</v>
      </c>
      <c r="AO482" s="369">
        <f t="shared" si="322"/>
        <v>6127530</v>
      </c>
      <c r="AP482" s="77">
        <f t="shared" si="323"/>
        <v>6085010</v>
      </c>
      <c r="AQ482" s="77">
        <f t="shared" si="306"/>
        <v>6042480</v>
      </c>
      <c r="AR482" s="77">
        <f t="shared" si="307"/>
        <v>5999960</v>
      </c>
      <c r="AS482" s="164">
        <f t="shared" si="308"/>
        <v>5957430</v>
      </c>
    </row>
    <row r="483" spans="5:45" ht="18" customHeight="1">
      <c r="E483" s="148" t="str">
        <f t="shared" si="309"/>
        <v>L-3</v>
      </c>
      <c r="F483" s="105">
        <f t="shared" si="296"/>
        <v>8</v>
      </c>
      <c r="G483" s="105">
        <f t="shared" si="297"/>
        <v>8</v>
      </c>
      <c r="H483" s="105" t="str">
        <f t="shared" si="298"/>
        <v>L-3-8</v>
      </c>
      <c r="I483" s="149">
        <v>35</v>
      </c>
      <c r="J483" s="157">
        <f t="shared" si="310"/>
        <v>321200</v>
      </c>
      <c r="K483" s="131">
        <f t="shared" si="311"/>
        <v>318950</v>
      </c>
      <c r="L483" s="131">
        <f>IF($E483="","",INDEX('3.サラリースケール'!$R$5:$BH$38,MATCH($E483,'3.サラリースケール'!$R$5:$R$38,0),MATCH($I483,'3.サラリースケール'!$R$5:$BH$5,0)))</f>
        <v>316700</v>
      </c>
      <c r="M483" s="131">
        <f t="shared" si="312"/>
        <v>314450</v>
      </c>
      <c r="N483" s="368">
        <f t="shared" si="313"/>
        <v>312200</v>
      </c>
      <c r="O483" s="157">
        <f t="shared" si="314"/>
        <v>4500</v>
      </c>
      <c r="P483" s="368">
        <f t="shared" si="299"/>
        <v>2250</v>
      </c>
      <c r="Q483" s="158">
        <f>IF($L483="","",VLOOKUP($E483,'6.モデル年俸表の作成'!$C$7:$F$48,4,0))</f>
        <v>8600</v>
      </c>
      <c r="R483" s="159">
        <f>IF($E483="","",IF($G483="","",VLOOKUP($E483,'5.手当・賞与配分・洗い替え方式'!$C$7:$L$48,8,0)))</f>
        <v>0.2</v>
      </c>
      <c r="S483" s="160">
        <f t="shared" si="315"/>
        <v>64240</v>
      </c>
      <c r="T483" s="160">
        <f t="shared" si="316"/>
        <v>63790</v>
      </c>
      <c r="U483" s="160">
        <f t="shared" si="325"/>
        <v>63340</v>
      </c>
      <c r="V483" s="160">
        <f t="shared" si="318"/>
        <v>62890</v>
      </c>
      <c r="W483" s="160">
        <f t="shared" si="319"/>
        <v>62440</v>
      </c>
      <c r="X483" s="164">
        <f t="shared" si="300"/>
        <v>27</v>
      </c>
      <c r="Y483" s="162">
        <f t="shared" si="324"/>
        <v>394040</v>
      </c>
      <c r="Z483" s="161">
        <f t="shared" si="301"/>
        <v>391340</v>
      </c>
      <c r="AA483" s="161">
        <f t="shared" si="302"/>
        <v>388640</v>
      </c>
      <c r="AB483" s="161">
        <f t="shared" si="303"/>
        <v>385940</v>
      </c>
      <c r="AC483" s="163">
        <f t="shared" si="326"/>
        <v>383240</v>
      </c>
      <c r="AD483" s="158">
        <f t="shared" si="321"/>
        <v>4663680</v>
      </c>
      <c r="AE483" s="165">
        <f>IF(J483="","",IF('5.手当・賞与配分・洗い替え方式'!$O$4=1,ROUNDUP((J483+$Q483)*$AH$4,-1),ROUNDUP(J483*$AH$4,-1)))</f>
        <v>659600</v>
      </c>
      <c r="AF483" s="154">
        <f>IF(K483="","",IF('5.手当・賞与配分・洗い替え方式'!$O$4=1,ROUNDUP((K483+$Q483)*$AH$4,-1),ROUNDUP(K483*$AH$4,-1)))</f>
        <v>655100</v>
      </c>
      <c r="AG483" s="154">
        <f>IF(L483="","",IF('5.手当・賞与配分・洗い替え方式'!$O$4=1,ROUNDUP((L483+$Q483)*$AH$4,-1),ROUNDUP(L483*$AH$4,-1)))</f>
        <v>650600</v>
      </c>
      <c r="AH483" s="154">
        <f>IF(M483="","",IF('5.手当・賞与配分・洗い替え方式'!$O$4=1,ROUNDUP((M483+$Q483)*$AH$4,-1),ROUNDUP(M483*$AH$4,-1)))</f>
        <v>646100</v>
      </c>
      <c r="AI483" s="166">
        <f>IF(N483="","",IF('5.手当・賞与配分・洗い替え方式'!$O$4=1,ROUNDUP((N483+$Q483)*$AH$4,-1),ROUNDUP(N483*$AH$4,-1)))</f>
        <v>641600</v>
      </c>
      <c r="AJ483" s="165">
        <f>IF(J483="","",IF('5.手当・賞与配分・洗い替え方式'!$O$4=1,ROUNDUP((J483+$Q483)*$AM$4,-1),ROUNDUP(J483*$AM$4,-1)))</f>
        <v>824500</v>
      </c>
      <c r="AK483" s="154">
        <f>IF(K483="","",IF('5.手当・賞与配分・洗い替え方式'!$O$4=1,ROUNDUP((K483+$Q483)*$AM$4,-1),ROUNDUP(K483*$AM$4,-1)))</f>
        <v>818880</v>
      </c>
      <c r="AL483" s="154">
        <f>IF(L483="","",IF('5.手当・賞与配分・洗い替え方式'!$O$4=1,ROUNDUP((L483+$Q483)*$AM$4,-1),ROUNDUP(L483*$AM$4,-1)))</f>
        <v>813250</v>
      </c>
      <c r="AM483" s="154">
        <f>IF(M483="","",IF('5.手当・賞与配分・洗い替え方式'!$O$4=1,ROUNDUP((M483+$Q483)*$AM$4,-1),ROUNDUP(M483*$AM$4,-1)))</f>
        <v>807630</v>
      </c>
      <c r="AN483" s="166">
        <f>IF(N483="","",IF('5.手当・賞与配分・洗い替え方式'!$O$4=1,ROUNDUP((N483+$Q483)*$AM$4,-1),ROUNDUP(N483*$AM$4,-1)))</f>
        <v>802000</v>
      </c>
      <c r="AO483" s="369">
        <f t="shared" si="322"/>
        <v>6212580</v>
      </c>
      <c r="AP483" s="77">
        <f t="shared" si="323"/>
        <v>6170060</v>
      </c>
      <c r="AQ483" s="77">
        <f t="shared" si="306"/>
        <v>6127530</v>
      </c>
      <c r="AR483" s="77">
        <f t="shared" si="307"/>
        <v>6085010</v>
      </c>
      <c r="AS483" s="164">
        <f t="shared" si="308"/>
        <v>6042480</v>
      </c>
    </row>
    <row r="484" spans="5:45" ht="18" customHeight="1">
      <c r="E484" s="148" t="str">
        <f t="shared" si="309"/>
        <v>L-3</v>
      </c>
      <c r="F484" s="105">
        <f t="shared" si="296"/>
        <v>9</v>
      </c>
      <c r="G484" s="105">
        <f t="shared" si="297"/>
        <v>9</v>
      </c>
      <c r="H484" s="105" t="str">
        <f t="shared" si="298"/>
        <v>L-3-9</v>
      </c>
      <c r="I484" s="149">
        <v>36</v>
      </c>
      <c r="J484" s="157">
        <f t="shared" si="310"/>
        <v>325700</v>
      </c>
      <c r="K484" s="131">
        <f t="shared" si="311"/>
        <v>323450</v>
      </c>
      <c r="L484" s="131">
        <f>IF($E484="","",INDEX('3.サラリースケール'!$R$5:$BH$38,MATCH($E484,'3.サラリースケール'!$R$5:$R$38,0),MATCH($I484,'3.サラリースケール'!$R$5:$BH$5,0)))</f>
        <v>321200</v>
      </c>
      <c r="M484" s="131">
        <f t="shared" si="312"/>
        <v>318950</v>
      </c>
      <c r="N484" s="368">
        <f t="shared" si="313"/>
        <v>316700</v>
      </c>
      <c r="O484" s="157">
        <f t="shared" si="314"/>
        <v>4500</v>
      </c>
      <c r="P484" s="368">
        <f t="shared" si="299"/>
        <v>2250</v>
      </c>
      <c r="Q484" s="158">
        <f>IF($L484="","",VLOOKUP($E484,'6.モデル年俸表の作成'!$C$7:$F$48,4,0))</f>
        <v>8600</v>
      </c>
      <c r="R484" s="159">
        <f>IF($E484="","",IF($G484="","",VLOOKUP($E484,'5.手当・賞与配分・洗い替え方式'!$C$7:$L$48,8,0)))</f>
        <v>0.2</v>
      </c>
      <c r="S484" s="160">
        <f t="shared" si="315"/>
        <v>65140</v>
      </c>
      <c r="T484" s="160">
        <f t="shared" si="316"/>
        <v>64690</v>
      </c>
      <c r="U484" s="160">
        <f t="shared" si="325"/>
        <v>64240</v>
      </c>
      <c r="V484" s="160">
        <f t="shared" si="318"/>
        <v>63790</v>
      </c>
      <c r="W484" s="160">
        <f t="shared" si="319"/>
        <v>63340</v>
      </c>
      <c r="X484" s="164">
        <f t="shared" si="300"/>
        <v>27</v>
      </c>
      <c r="Y484" s="162">
        <f t="shared" si="324"/>
        <v>399440</v>
      </c>
      <c r="Z484" s="161">
        <f t="shared" si="301"/>
        <v>396740</v>
      </c>
      <c r="AA484" s="161">
        <f t="shared" si="302"/>
        <v>394040</v>
      </c>
      <c r="AB484" s="161">
        <f t="shared" si="303"/>
        <v>391340</v>
      </c>
      <c r="AC484" s="163">
        <f t="shared" si="326"/>
        <v>388640</v>
      </c>
      <c r="AD484" s="158">
        <f t="shared" si="321"/>
        <v>4728480</v>
      </c>
      <c r="AE484" s="165">
        <f>IF(J484="","",IF('5.手当・賞与配分・洗い替え方式'!$O$4=1,ROUNDUP((J484+$Q484)*$AH$4,-1),ROUNDUP(J484*$AH$4,-1)))</f>
        <v>668600</v>
      </c>
      <c r="AF484" s="154">
        <f>IF(K484="","",IF('5.手当・賞与配分・洗い替え方式'!$O$4=1,ROUNDUP((K484+$Q484)*$AH$4,-1),ROUNDUP(K484*$AH$4,-1)))</f>
        <v>664100</v>
      </c>
      <c r="AG484" s="154">
        <f>IF(L484="","",IF('5.手当・賞与配分・洗い替え方式'!$O$4=1,ROUNDUP((L484+$Q484)*$AH$4,-1),ROUNDUP(L484*$AH$4,-1)))</f>
        <v>659600</v>
      </c>
      <c r="AH484" s="154">
        <f>IF(M484="","",IF('5.手当・賞与配分・洗い替え方式'!$O$4=1,ROUNDUP((M484+$Q484)*$AH$4,-1),ROUNDUP(M484*$AH$4,-1)))</f>
        <v>655100</v>
      </c>
      <c r="AI484" s="166">
        <f>IF(N484="","",IF('5.手当・賞与配分・洗い替え方式'!$O$4=1,ROUNDUP((N484+$Q484)*$AH$4,-1),ROUNDUP(N484*$AH$4,-1)))</f>
        <v>650600</v>
      </c>
      <c r="AJ484" s="165">
        <f>IF(J484="","",IF('5.手当・賞与配分・洗い替え方式'!$O$4=1,ROUNDUP((J484+$Q484)*$AM$4,-1),ROUNDUP(J484*$AM$4,-1)))</f>
        <v>835750</v>
      </c>
      <c r="AK484" s="154">
        <f>IF(K484="","",IF('5.手当・賞与配分・洗い替え方式'!$O$4=1,ROUNDUP((K484+$Q484)*$AM$4,-1),ROUNDUP(K484*$AM$4,-1)))</f>
        <v>830130</v>
      </c>
      <c r="AL484" s="154">
        <f>IF(L484="","",IF('5.手当・賞与配分・洗い替え方式'!$O$4=1,ROUNDUP((L484+$Q484)*$AM$4,-1),ROUNDUP(L484*$AM$4,-1)))</f>
        <v>824500</v>
      </c>
      <c r="AM484" s="154">
        <f>IF(M484="","",IF('5.手当・賞与配分・洗い替え方式'!$O$4=1,ROUNDUP((M484+$Q484)*$AM$4,-1),ROUNDUP(M484*$AM$4,-1)))</f>
        <v>818880</v>
      </c>
      <c r="AN484" s="166">
        <f>IF(N484="","",IF('5.手当・賞与配分・洗い替え方式'!$O$4=1,ROUNDUP((N484+$Q484)*$AM$4,-1),ROUNDUP(N484*$AM$4,-1)))</f>
        <v>813250</v>
      </c>
      <c r="AO484" s="369">
        <f t="shared" si="322"/>
        <v>6297630</v>
      </c>
      <c r="AP484" s="77">
        <f t="shared" si="323"/>
        <v>6255110</v>
      </c>
      <c r="AQ484" s="77">
        <f t="shared" si="306"/>
        <v>6212580</v>
      </c>
      <c r="AR484" s="77">
        <f t="shared" si="307"/>
        <v>6170060</v>
      </c>
      <c r="AS484" s="164">
        <f t="shared" si="308"/>
        <v>6127530</v>
      </c>
    </row>
    <row r="485" spans="5:45" ht="18" customHeight="1">
      <c r="E485" s="148" t="str">
        <f t="shared" si="309"/>
        <v>L-3</v>
      </c>
      <c r="F485" s="105">
        <f t="shared" si="296"/>
        <v>10</v>
      </c>
      <c r="G485" s="105">
        <f t="shared" si="297"/>
        <v>10</v>
      </c>
      <c r="H485" s="105" t="str">
        <f t="shared" si="298"/>
        <v>L-3-10</v>
      </c>
      <c r="I485" s="149">
        <v>37</v>
      </c>
      <c r="J485" s="157">
        <f t="shared" si="310"/>
        <v>330200</v>
      </c>
      <c r="K485" s="131">
        <f t="shared" si="311"/>
        <v>327950</v>
      </c>
      <c r="L485" s="131">
        <f>IF($E485="","",INDEX('3.サラリースケール'!$R$5:$BH$38,MATCH($E485,'3.サラリースケール'!$R$5:$R$38,0),MATCH($I485,'3.サラリースケール'!$R$5:$BH$5,0)))</f>
        <v>325700</v>
      </c>
      <c r="M485" s="131">
        <f t="shared" si="312"/>
        <v>323450</v>
      </c>
      <c r="N485" s="368">
        <f t="shared" si="313"/>
        <v>321200</v>
      </c>
      <c r="O485" s="157">
        <f t="shared" si="314"/>
        <v>4500</v>
      </c>
      <c r="P485" s="368">
        <f t="shared" si="299"/>
        <v>2250</v>
      </c>
      <c r="Q485" s="158">
        <f>IF($L485="","",VLOOKUP($E485,'6.モデル年俸表の作成'!$C$7:$F$48,4,0))</f>
        <v>8600</v>
      </c>
      <c r="R485" s="159">
        <f>IF($E485="","",IF($G485="","",VLOOKUP($E485,'5.手当・賞与配分・洗い替え方式'!$C$7:$L$48,8,0)))</f>
        <v>0.2</v>
      </c>
      <c r="S485" s="160">
        <f t="shared" si="315"/>
        <v>66040</v>
      </c>
      <c r="T485" s="160">
        <f t="shared" si="316"/>
        <v>65590</v>
      </c>
      <c r="U485" s="160">
        <f t="shared" si="325"/>
        <v>65140</v>
      </c>
      <c r="V485" s="160">
        <f t="shared" si="318"/>
        <v>64690</v>
      </c>
      <c r="W485" s="160">
        <f t="shared" si="319"/>
        <v>64240</v>
      </c>
      <c r="X485" s="164">
        <f t="shared" si="300"/>
        <v>27</v>
      </c>
      <c r="Y485" s="162">
        <f t="shared" si="324"/>
        <v>404840</v>
      </c>
      <c r="Z485" s="161">
        <f t="shared" si="301"/>
        <v>402140</v>
      </c>
      <c r="AA485" s="161">
        <f t="shared" si="302"/>
        <v>399440</v>
      </c>
      <c r="AB485" s="161">
        <f t="shared" si="303"/>
        <v>396740</v>
      </c>
      <c r="AC485" s="163">
        <f t="shared" si="326"/>
        <v>394040</v>
      </c>
      <c r="AD485" s="158">
        <f t="shared" si="321"/>
        <v>4793280</v>
      </c>
      <c r="AE485" s="165">
        <f>IF(J485="","",IF('5.手当・賞与配分・洗い替え方式'!$O$4=1,ROUNDUP((J485+$Q485)*$AH$4,-1),ROUNDUP(J485*$AH$4,-1)))</f>
        <v>677600</v>
      </c>
      <c r="AF485" s="154">
        <f>IF(K485="","",IF('5.手当・賞与配分・洗い替え方式'!$O$4=1,ROUNDUP((K485+$Q485)*$AH$4,-1),ROUNDUP(K485*$AH$4,-1)))</f>
        <v>673100</v>
      </c>
      <c r="AG485" s="154">
        <f>IF(L485="","",IF('5.手当・賞与配分・洗い替え方式'!$O$4=1,ROUNDUP((L485+$Q485)*$AH$4,-1),ROUNDUP(L485*$AH$4,-1)))</f>
        <v>668600</v>
      </c>
      <c r="AH485" s="154">
        <f>IF(M485="","",IF('5.手当・賞与配分・洗い替え方式'!$O$4=1,ROUNDUP((M485+$Q485)*$AH$4,-1),ROUNDUP(M485*$AH$4,-1)))</f>
        <v>664100</v>
      </c>
      <c r="AI485" s="166">
        <f>IF(N485="","",IF('5.手当・賞与配分・洗い替え方式'!$O$4=1,ROUNDUP((N485+$Q485)*$AH$4,-1),ROUNDUP(N485*$AH$4,-1)))</f>
        <v>659600</v>
      </c>
      <c r="AJ485" s="165">
        <f>IF(J485="","",IF('5.手当・賞与配分・洗い替え方式'!$O$4=1,ROUNDUP((J485+$Q485)*$AM$4,-1),ROUNDUP(J485*$AM$4,-1)))</f>
        <v>847000</v>
      </c>
      <c r="AK485" s="154">
        <f>IF(K485="","",IF('5.手当・賞与配分・洗い替え方式'!$O$4=1,ROUNDUP((K485+$Q485)*$AM$4,-1),ROUNDUP(K485*$AM$4,-1)))</f>
        <v>841380</v>
      </c>
      <c r="AL485" s="154">
        <f>IF(L485="","",IF('5.手当・賞与配分・洗い替え方式'!$O$4=1,ROUNDUP((L485+$Q485)*$AM$4,-1),ROUNDUP(L485*$AM$4,-1)))</f>
        <v>835750</v>
      </c>
      <c r="AM485" s="154">
        <f>IF(M485="","",IF('5.手当・賞与配分・洗い替え方式'!$O$4=1,ROUNDUP((M485+$Q485)*$AM$4,-1),ROUNDUP(M485*$AM$4,-1)))</f>
        <v>830130</v>
      </c>
      <c r="AN485" s="166">
        <f>IF(N485="","",IF('5.手当・賞与配分・洗い替え方式'!$O$4=1,ROUNDUP((N485+$Q485)*$AM$4,-1),ROUNDUP(N485*$AM$4,-1)))</f>
        <v>824500</v>
      </c>
      <c r="AO485" s="369">
        <f t="shared" si="322"/>
        <v>6382680</v>
      </c>
      <c r="AP485" s="77">
        <f t="shared" si="323"/>
        <v>6340160</v>
      </c>
      <c r="AQ485" s="77">
        <f t="shared" si="306"/>
        <v>6297630</v>
      </c>
      <c r="AR485" s="77">
        <f t="shared" si="307"/>
        <v>6255110</v>
      </c>
      <c r="AS485" s="164">
        <f t="shared" si="308"/>
        <v>6212580</v>
      </c>
    </row>
    <row r="486" spans="5:45" ht="18" customHeight="1">
      <c r="E486" s="148" t="str">
        <f t="shared" si="309"/>
        <v>L-3</v>
      </c>
      <c r="F486" s="105">
        <f t="shared" si="296"/>
        <v>11</v>
      </c>
      <c r="G486" s="105">
        <f t="shared" si="297"/>
        <v>11</v>
      </c>
      <c r="H486" s="105" t="str">
        <f t="shared" si="298"/>
        <v>L-3-11</v>
      </c>
      <c r="I486" s="149">
        <v>38</v>
      </c>
      <c r="J486" s="157">
        <f t="shared" si="310"/>
        <v>334700</v>
      </c>
      <c r="K486" s="131">
        <f t="shared" si="311"/>
        <v>332450</v>
      </c>
      <c r="L486" s="131">
        <f>IF($E486="","",INDEX('3.サラリースケール'!$R$5:$BH$38,MATCH($E486,'3.サラリースケール'!$R$5:$R$38,0),MATCH($I486,'3.サラリースケール'!$R$5:$BH$5,0)))</f>
        <v>330200</v>
      </c>
      <c r="M486" s="131">
        <f t="shared" si="312"/>
        <v>327950</v>
      </c>
      <c r="N486" s="368">
        <f t="shared" si="313"/>
        <v>325700</v>
      </c>
      <c r="O486" s="157">
        <f t="shared" si="314"/>
        <v>4500</v>
      </c>
      <c r="P486" s="368">
        <f t="shared" si="299"/>
        <v>2250</v>
      </c>
      <c r="Q486" s="158">
        <f>IF($L486="","",VLOOKUP($E486,'6.モデル年俸表の作成'!$C$7:$F$48,4,0))</f>
        <v>8600</v>
      </c>
      <c r="R486" s="159">
        <f>IF($E486="","",IF($G486="","",VLOOKUP($E486,'5.手当・賞与配分・洗い替え方式'!$C$7:$L$48,8,0)))</f>
        <v>0.2</v>
      </c>
      <c r="S486" s="160">
        <f t="shared" si="315"/>
        <v>66940</v>
      </c>
      <c r="T486" s="160">
        <f t="shared" si="316"/>
        <v>66490</v>
      </c>
      <c r="U486" s="160">
        <f t="shared" si="325"/>
        <v>66040</v>
      </c>
      <c r="V486" s="160">
        <f t="shared" si="318"/>
        <v>65590</v>
      </c>
      <c r="W486" s="160">
        <f t="shared" si="319"/>
        <v>65140</v>
      </c>
      <c r="X486" s="164">
        <f t="shared" si="300"/>
        <v>27</v>
      </c>
      <c r="Y486" s="162">
        <f t="shared" si="324"/>
        <v>410240</v>
      </c>
      <c r="Z486" s="161">
        <f t="shared" si="301"/>
        <v>407540</v>
      </c>
      <c r="AA486" s="161">
        <f t="shared" si="302"/>
        <v>404840</v>
      </c>
      <c r="AB486" s="161">
        <f t="shared" si="303"/>
        <v>402140</v>
      </c>
      <c r="AC486" s="163">
        <f t="shared" si="326"/>
        <v>399440</v>
      </c>
      <c r="AD486" s="158">
        <f t="shared" si="321"/>
        <v>4858080</v>
      </c>
      <c r="AE486" s="165">
        <f>IF(J486="","",IF('5.手当・賞与配分・洗い替え方式'!$O$4=1,ROUNDUP((J486+$Q486)*$AH$4,-1),ROUNDUP(J486*$AH$4,-1)))</f>
        <v>686600</v>
      </c>
      <c r="AF486" s="154">
        <f>IF(K486="","",IF('5.手当・賞与配分・洗い替え方式'!$O$4=1,ROUNDUP((K486+$Q486)*$AH$4,-1),ROUNDUP(K486*$AH$4,-1)))</f>
        <v>682100</v>
      </c>
      <c r="AG486" s="154">
        <f>IF(L486="","",IF('5.手当・賞与配分・洗い替え方式'!$O$4=1,ROUNDUP((L486+$Q486)*$AH$4,-1),ROUNDUP(L486*$AH$4,-1)))</f>
        <v>677600</v>
      </c>
      <c r="AH486" s="154">
        <f>IF(M486="","",IF('5.手当・賞与配分・洗い替え方式'!$O$4=1,ROUNDUP((M486+$Q486)*$AH$4,-1),ROUNDUP(M486*$AH$4,-1)))</f>
        <v>673100</v>
      </c>
      <c r="AI486" s="166">
        <f>IF(N486="","",IF('5.手当・賞与配分・洗い替え方式'!$O$4=1,ROUNDUP((N486+$Q486)*$AH$4,-1),ROUNDUP(N486*$AH$4,-1)))</f>
        <v>668600</v>
      </c>
      <c r="AJ486" s="165">
        <f>IF(J486="","",IF('5.手当・賞与配分・洗い替え方式'!$O$4=1,ROUNDUP((J486+$Q486)*$AM$4,-1),ROUNDUP(J486*$AM$4,-1)))</f>
        <v>858250</v>
      </c>
      <c r="AK486" s="154">
        <f>IF(K486="","",IF('5.手当・賞与配分・洗い替え方式'!$O$4=1,ROUNDUP((K486+$Q486)*$AM$4,-1),ROUNDUP(K486*$AM$4,-1)))</f>
        <v>852630</v>
      </c>
      <c r="AL486" s="154">
        <f>IF(L486="","",IF('5.手当・賞与配分・洗い替え方式'!$O$4=1,ROUNDUP((L486+$Q486)*$AM$4,-1),ROUNDUP(L486*$AM$4,-1)))</f>
        <v>847000</v>
      </c>
      <c r="AM486" s="154">
        <f>IF(M486="","",IF('5.手当・賞与配分・洗い替え方式'!$O$4=1,ROUNDUP((M486+$Q486)*$AM$4,-1),ROUNDUP(M486*$AM$4,-1)))</f>
        <v>841380</v>
      </c>
      <c r="AN486" s="166">
        <f>IF(N486="","",IF('5.手当・賞与配分・洗い替え方式'!$O$4=1,ROUNDUP((N486+$Q486)*$AM$4,-1),ROUNDUP(N486*$AM$4,-1)))</f>
        <v>835750</v>
      </c>
      <c r="AO486" s="369">
        <f t="shared" si="322"/>
        <v>6467730</v>
      </c>
      <c r="AP486" s="77">
        <f t="shared" si="323"/>
        <v>6425210</v>
      </c>
      <c r="AQ486" s="77">
        <f t="shared" si="306"/>
        <v>6382680</v>
      </c>
      <c r="AR486" s="77">
        <f t="shared" si="307"/>
        <v>6340160</v>
      </c>
      <c r="AS486" s="164">
        <f t="shared" si="308"/>
        <v>6297630</v>
      </c>
    </row>
    <row r="487" spans="5:45" ht="18" customHeight="1">
      <c r="E487" s="148" t="str">
        <f t="shared" si="309"/>
        <v>L-3</v>
      </c>
      <c r="F487" s="105">
        <f t="shared" si="296"/>
        <v>12</v>
      </c>
      <c r="G487" s="105">
        <f t="shared" si="297"/>
        <v>12</v>
      </c>
      <c r="H487" s="105" t="str">
        <f t="shared" si="298"/>
        <v>L-3-12</v>
      </c>
      <c r="I487" s="149">
        <v>39</v>
      </c>
      <c r="J487" s="157">
        <f t="shared" si="310"/>
        <v>339200</v>
      </c>
      <c r="K487" s="131">
        <f t="shared" si="311"/>
        <v>336950</v>
      </c>
      <c r="L487" s="131">
        <f>IF($E487="","",INDEX('3.サラリースケール'!$R$5:$BH$38,MATCH($E487,'3.サラリースケール'!$R$5:$R$38,0),MATCH($I487,'3.サラリースケール'!$R$5:$BH$5,0)))</f>
        <v>334700</v>
      </c>
      <c r="M487" s="131">
        <f t="shared" si="312"/>
        <v>332450</v>
      </c>
      <c r="N487" s="368">
        <f t="shared" si="313"/>
        <v>330200</v>
      </c>
      <c r="O487" s="157">
        <f t="shared" si="314"/>
        <v>4500</v>
      </c>
      <c r="P487" s="368">
        <f t="shared" si="299"/>
        <v>2250</v>
      </c>
      <c r="Q487" s="158">
        <f>IF($L487="","",VLOOKUP($E487,'6.モデル年俸表の作成'!$C$7:$F$48,4,0))</f>
        <v>8600</v>
      </c>
      <c r="R487" s="159">
        <f>IF($E487="","",IF($G487="","",VLOOKUP($E487,'5.手当・賞与配分・洗い替え方式'!$C$7:$L$48,8,0)))</f>
        <v>0.2</v>
      </c>
      <c r="S487" s="160">
        <f t="shared" si="315"/>
        <v>67840</v>
      </c>
      <c r="T487" s="160">
        <f t="shared" si="316"/>
        <v>67390</v>
      </c>
      <c r="U487" s="160">
        <f t="shared" si="325"/>
        <v>66940</v>
      </c>
      <c r="V487" s="160">
        <f t="shared" si="318"/>
        <v>66490</v>
      </c>
      <c r="W487" s="160">
        <f t="shared" si="319"/>
        <v>66040</v>
      </c>
      <c r="X487" s="164">
        <f t="shared" si="300"/>
        <v>27</v>
      </c>
      <c r="Y487" s="162">
        <f t="shared" si="324"/>
        <v>415640</v>
      </c>
      <c r="Z487" s="161">
        <f t="shared" si="301"/>
        <v>412940</v>
      </c>
      <c r="AA487" s="161">
        <f t="shared" si="302"/>
        <v>410240</v>
      </c>
      <c r="AB487" s="161">
        <f t="shared" si="303"/>
        <v>407540</v>
      </c>
      <c r="AC487" s="163">
        <f t="shared" si="326"/>
        <v>404840</v>
      </c>
      <c r="AD487" s="158">
        <f t="shared" si="321"/>
        <v>4922880</v>
      </c>
      <c r="AE487" s="165">
        <f>IF(J487="","",IF('5.手当・賞与配分・洗い替え方式'!$O$4=1,ROUNDUP((J487+$Q487)*$AH$4,-1),ROUNDUP(J487*$AH$4,-1)))</f>
        <v>695600</v>
      </c>
      <c r="AF487" s="154">
        <f>IF(K487="","",IF('5.手当・賞与配分・洗い替え方式'!$O$4=1,ROUNDUP((K487+$Q487)*$AH$4,-1),ROUNDUP(K487*$AH$4,-1)))</f>
        <v>691100</v>
      </c>
      <c r="AG487" s="154">
        <f>IF(L487="","",IF('5.手当・賞与配分・洗い替え方式'!$O$4=1,ROUNDUP((L487+$Q487)*$AH$4,-1),ROUNDUP(L487*$AH$4,-1)))</f>
        <v>686600</v>
      </c>
      <c r="AH487" s="154">
        <f>IF(M487="","",IF('5.手当・賞与配分・洗い替え方式'!$O$4=1,ROUNDUP((M487+$Q487)*$AH$4,-1),ROUNDUP(M487*$AH$4,-1)))</f>
        <v>682100</v>
      </c>
      <c r="AI487" s="166">
        <f>IF(N487="","",IF('5.手当・賞与配分・洗い替え方式'!$O$4=1,ROUNDUP((N487+$Q487)*$AH$4,-1),ROUNDUP(N487*$AH$4,-1)))</f>
        <v>677600</v>
      </c>
      <c r="AJ487" s="165">
        <f>IF(J487="","",IF('5.手当・賞与配分・洗い替え方式'!$O$4=1,ROUNDUP((J487+$Q487)*$AM$4,-1),ROUNDUP(J487*$AM$4,-1)))</f>
        <v>869500</v>
      </c>
      <c r="AK487" s="154">
        <f>IF(K487="","",IF('5.手当・賞与配分・洗い替え方式'!$O$4=1,ROUNDUP((K487+$Q487)*$AM$4,-1),ROUNDUP(K487*$AM$4,-1)))</f>
        <v>863880</v>
      </c>
      <c r="AL487" s="154">
        <f>IF(L487="","",IF('5.手当・賞与配分・洗い替え方式'!$O$4=1,ROUNDUP((L487+$Q487)*$AM$4,-1),ROUNDUP(L487*$AM$4,-1)))</f>
        <v>858250</v>
      </c>
      <c r="AM487" s="154">
        <f>IF(M487="","",IF('5.手当・賞与配分・洗い替え方式'!$O$4=1,ROUNDUP((M487+$Q487)*$AM$4,-1),ROUNDUP(M487*$AM$4,-1)))</f>
        <v>852630</v>
      </c>
      <c r="AN487" s="166">
        <f>IF(N487="","",IF('5.手当・賞与配分・洗い替え方式'!$O$4=1,ROUNDUP((N487+$Q487)*$AM$4,-1),ROUNDUP(N487*$AM$4,-1)))</f>
        <v>847000</v>
      </c>
      <c r="AO487" s="369">
        <f t="shared" si="322"/>
        <v>6552780</v>
      </c>
      <c r="AP487" s="77">
        <f t="shared" si="323"/>
        <v>6510260</v>
      </c>
      <c r="AQ487" s="77">
        <f t="shared" si="306"/>
        <v>6467730</v>
      </c>
      <c r="AR487" s="77">
        <f t="shared" si="307"/>
        <v>6425210</v>
      </c>
      <c r="AS487" s="164">
        <f t="shared" si="308"/>
        <v>6382680</v>
      </c>
    </row>
    <row r="488" spans="5:45" ht="18" customHeight="1">
      <c r="E488" s="148" t="str">
        <f t="shared" si="309"/>
        <v>L-3</v>
      </c>
      <c r="F488" s="105">
        <f t="shared" si="296"/>
        <v>13</v>
      </c>
      <c r="G488" s="105">
        <f t="shared" si="297"/>
        <v>13</v>
      </c>
      <c r="H488" s="105" t="str">
        <f t="shared" si="298"/>
        <v>L-3-13</v>
      </c>
      <c r="I488" s="149">
        <v>40</v>
      </c>
      <c r="J488" s="157">
        <f t="shared" si="310"/>
        <v>343700</v>
      </c>
      <c r="K488" s="131">
        <f t="shared" si="311"/>
        <v>341450</v>
      </c>
      <c r="L488" s="131">
        <f>IF($E488="","",INDEX('3.サラリースケール'!$R$5:$BH$38,MATCH($E488,'3.サラリースケール'!$R$5:$R$38,0),MATCH($I488,'3.サラリースケール'!$R$5:$BH$5,0)))</f>
        <v>339200</v>
      </c>
      <c r="M488" s="131">
        <f t="shared" si="312"/>
        <v>336950</v>
      </c>
      <c r="N488" s="368">
        <f t="shared" si="313"/>
        <v>334700</v>
      </c>
      <c r="O488" s="157">
        <f t="shared" si="314"/>
        <v>4500</v>
      </c>
      <c r="P488" s="368">
        <f t="shared" si="299"/>
        <v>2250</v>
      </c>
      <c r="Q488" s="158">
        <f>IF($L488="","",VLOOKUP($E488,'6.モデル年俸表の作成'!$C$7:$F$48,4,0))</f>
        <v>8600</v>
      </c>
      <c r="R488" s="159">
        <f>IF($E488="","",IF($G488="","",VLOOKUP($E488,'5.手当・賞与配分・洗い替え方式'!$C$7:$L$48,8,0)))</f>
        <v>0.2</v>
      </c>
      <c r="S488" s="160">
        <f t="shared" si="315"/>
        <v>68740</v>
      </c>
      <c r="T488" s="160">
        <f t="shared" si="316"/>
        <v>68290</v>
      </c>
      <c r="U488" s="160">
        <f t="shared" si="325"/>
        <v>67840</v>
      </c>
      <c r="V488" s="160">
        <f t="shared" si="318"/>
        <v>67390</v>
      </c>
      <c r="W488" s="160">
        <f t="shared" si="319"/>
        <v>66940</v>
      </c>
      <c r="X488" s="164">
        <f t="shared" si="300"/>
        <v>27</v>
      </c>
      <c r="Y488" s="162">
        <f t="shared" si="324"/>
        <v>421040</v>
      </c>
      <c r="Z488" s="161">
        <f t="shared" si="301"/>
        <v>418340</v>
      </c>
      <c r="AA488" s="161">
        <f t="shared" si="302"/>
        <v>415640</v>
      </c>
      <c r="AB488" s="161">
        <f t="shared" si="303"/>
        <v>412940</v>
      </c>
      <c r="AC488" s="163">
        <f t="shared" si="326"/>
        <v>410240</v>
      </c>
      <c r="AD488" s="158">
        <f t="shared" si="321"/>
        <v>4987680</v>
      </c>
      <c r="AE488" s="165">
        <f>IF(J488="","",IF('5.手当・賞与配分・洗い替え方式'!$O$4=1,ROUNDUP((J488+$Q488)*$AH$4,-1),ROUNDUP(J488*$AH$4,-1)))</f>
        <v>704600</v>
      </c>
      <c r="AF488" s="154">
        <f>IF(K488="","",IF('5.手当・賞与配分・洗い替え方式'!$O$4=1,ROUNDUP((K488+$Q488)*$AH$4,-1),ROUNDUP(K488*$AH$4,-1)))</f>
        <v>700100</v>
      </c>
      <c r="AG488" s="154">
        <f>IF(L488="","",IF('5.手当・賞与配分・洗い替え方式'!$O$4=1,ROUNDUP((L488+$Q488)*$AH$4,-1),ROUNDUP(L488*$AH$4,-1)))</f>
        <v>695600</v>
      </c>
      <c r="AH488" s="154">
        <f>IF(M488="","",IF('5.手当・賞与配分・洗い替え方式'!$O$4=1,ROUNDUP((M488+$Q488)*$AH$4,-1),ROUNDUP(M488*$AH$4,-1)))</f>
        <v>691100</v>
      </c>
      <c r="AI488" s="166">
        <f>IF(N488="","",IF('5.手当・賞与配分・洗い替え方式'!$O$4=1,ROUNDUP((N488+$Q488)*$AH$4,-1),ROUNDUP(N488*$AH$4,-1)))</f>
        <v>686600</v>
      </c>
      <c r="AJ488" s="165">
        <f>IF(J488="","",IF('5.手当・賞与配分・洗い替え方式'!$O$4=1,ROUNDUP((J488+$Q488)*$AM$4,-1),ROUNDUP(J488*$AM$4,-1)))</f>
        <v>880750</v>
      </c>
      <c r="AK488" s="154">
        <f>IF(K488="","",IF('5.手当・賞与配分・洗い替え方式'!$O$4=1,ROUNDUP((K488+$Q488)*$AM$4,-1),ROUNDUP(K488*$AM$4,-1)))</f>
        <v>875130</v>
      </c>
      <c r="AL488" s="154">
        <f>IF(L488="","",IF('5.手当・賞与配分・洗い替え方式'!$O$4=1,ROUNDUP((L488+$Q488)*$AM$4,-1),ROUNDUP(L488*$AM$4,-1)))</f>
        <v>869500</v>
      </c>
      <c r="AM488" s="154">
        <f>IF(M488="","",IF('5.手当・賞与配分・洗い替え方式'!$O$4=1,ROUNDUP((M488+$Q488)*$AM$4,-1),ROUNDUP(M488*$AM$4,-1)))</f>
        <v>863880</v>
      </c>
      <c r="AN488" s="166">
        <f>IF(N488="","",IF('5.手当・賞与配分・洗い替え方式'!$O$4=1,ROUNDUP((N488+$Q488)*$AM$4,-1),ROUNDUP(N488*$AM$4,-1)))</f>
        <v>858250</v>
      </c>
      <c r="AO488" s="369">
        <f t="shared" si="322"/>
        <v>6637830</v>
      </c>
      <c r="AP488" s="77">
        <f t="shared" si="323"/>
        <v>6595310</v>
      </c>
      <c r="AQ488" s="77">
        <f t="shared" si="306"/>
        <v>6552780</v>
      </c>
      <c r="AR488" s="77">
        <f t="shared" si="307"/>
        <v>6510260</v>
      </c>
      <c r="AS488" s="164">
        <f t="shared" si="308"/>
        <v>6467730</v>
      </c>
    </row>
    <row r="489" spans="5:45" ht="18" customHeight="1">
      <c r="E489" s="148" t="str">
        <f t="shared" si="309"/>
        <v>L-3</v>
      </c>
      <c r="F489" s="105">
        <f t="shared" si="296"/>
        <v>14</v>
      </c>
      <c r="G489" s="105">
        <f t="shared" si="297"/>
        <v>14</v>
      </c>
      <c r="H489" s="105" t="str">
        <f t="shared" si="298"/>
        <v>L-3-14</v>
      </c>
      <c r="I489" s="149">
        <v>41</v>
      </c>
      <c r="J489" s="157">
        <f t="shared" si="310"/>
        <v>348200</v>
      </c>
      <c r="K489" s="131">
        <f t="shared" si="311"/>
        <v>345950</v>
      </c>
      <c r="L489" s="131">
        <f>IF($E489="","",INDEX('3.サラリースケール'!$R$5:$BH$38,MATCH($E489,'3.サラリースケール'!$R$5:$R$38,0),MATCH($I489,'3.サラリースケール'!$R$5:$BH$5,0)))</f>
        <v>343700</v>
      </c>
      <c r="M489" s="131">
        <f t="shared" si="312"/>
        <v>341450</v>
      </c>
      <c r="N489" s="368">
        <f t="shared" si="313"/>
        <v>339200</v>
      </c>
      <c r="O489" s="157">
        <f t="shared" si="314"/>
        <v>4500</v>
      </c>
      <c r="P489" s="368">
        <f t="shared" si="299"/>
        <v>2250</v>
      </c>
      <c r="Q489" s="158">
        <f>IF($L489="","",VLOOKUP($E489,'6.モデル年俸表の作成'!$C$7:$F$48,4,0))</f>
        <v>8600</v>
      </c>
      <c r="R489" s="159">
        <f>IF($E489="","",IF($G489="","",VLOOKUP($E489,'5.手当・賞与配分・洗い替え方式'!$C$7:$L$48,8,0)))</f>
        <v>0.2</v>
      </c>
      <c r="S489" s="160">
        <f t="shared" si="315"/>
        <v>69640</v>
      </c>
      <c r="T489" s="160">
        <f t="shared" si="316"/>
        <v>69190</v>
      </c>
      <c r="U489" s="160">
        <f t="shared" si="325"/>
        <v>68740</v>
      </c>
      <c r="V489" s="160">
        <f t="shared" si="318"/>
        <v>68290</v>
      </c>
      <c r="W489" s="160">
        <f t="shared" si="319"/>
        <v>67840</v>
      </c>
      <c r="X489" s="164">
        <f t="shared" si="300"/>
        <v>27</v>
      </c>
      <c r="Y489" s="162">
        <f t="shared" si="324"/>
        <v>426440</v>
      </c>
      <c r="Z489" s="161">
        <f t="shared" si="301"/>
        <v>423740</v>
      </c>
      <c r="AA489" s="161">
        <f t="shared" si="302"/>
        <v>421040</v>
      </c>
      <c r="AB489" s="161">
        <f t="shared" si="303"/>
        <v>418340</v>
      </c>
      <c r="AC489" s="163">
        <f t="shared" si="326"/>
        <v>415640</v>
      </c>
      <c r="AD489" s="158">
        <f t="shared" si="321"/>
        <v>5052480</v>
      </c>
      <c r="AE489" s="165">
        <f>IF(J489="","",IF('5.手当・賞与配分・洗い替え方式'!$O$4=1,ROUNDUP((J489+$Q489)*$AH$4,-1),ROUNDUP(J489*$AH$4,-1)))</f>
        <v>713600</v>
      </c>
      <c r="AF489" s="154">
        <f>IF(K489="","",IF('5.手当・賞与配分・洗い替え方式'!$O$4=1,ROUNDUP((K489+$Q489)*$AH$4,-1),ROUNDUP(K489*$AH$4,-1)))</f>
        <v>709100</v>
      </c>
      <c r="AG489" s="154">
        <f>IF(L489="","",IF('5.手当・賞与配分・洗い替え方式'!$O$4=1,ROUNDUP((L489+$Q489)*$AH$4,-1),ROUNDUP(L489*$AH$4,-1)))</f>
        <v>704600</v>
      </c>
      <c r="AH489" s="154">
        <f>IF(M489="","",IF('5.手当・賞与配分・洗い替え方式'!$O$4=1,ROUNDUP((M489+$Q489)*$AH$4,-1),ROUNDUP(M489*$AH$4,-1)))</f>
        <v>700100</v>
      </c>
      <c r="AI489" s="166">
        <f>IF(N489="","",IF('5.手当・賞与配分・洗い替え方式'!$O$4=1,ROUNDUP((N489+$Q489)*$AH$4,-1),ROUNDUP(N489*$AH$4,-1)))</f>
        <v>695600</v>
      </c>
      <c r="AJ489" s="165">
        <f>IF(J489="","",IF('5.手当・賞与配分・洗い替え方式'!$O$4=1,ROUNDUP((J489+$Q489)*$AM$4,-1),ROUNDUP(J489*$AM$4,-1)))</f>
        <v>892000</v>
      </c>
      <c r="AK489" s="154">
        <f>IF(K489="","",IF('5.手当・賞与配分・洗い替え方式'!$O$4=1,ROUNDUP((K489+$Q489)*$AM$4,-1),ROUNDUP(K489*$AM$4,-1)))</f>
        <v>886380</v>
      </c>
      <c r="AL489" s="154">
        <f>IF(L489="","",IF('5.手当・賞与配分・洗い替え方式'!$O$4=1,ROUNDUP((L489+$Q489)*$AM$4,-1),ROUNDUP(L489*$AM$4,-1)))</f>
        <v>880750</v>
      </c>
      <c r="AM489" s="154">
        <f>IF(M489="","",IF('5.手当・賞与配分・洗い替え方式'!$O$4=1,ROUNDUP((M489+$Q489)*$AM$4,-1),ROUNDUP(M489*$AM$4,-1)))</f>
        <v>875130</v>
      </c>
      <c r="AN489" s="166">
        <f>IF(N489="","",IF('5.手当・賞与配分・洗い替え方式'!$O$4=1,ROUNDUP((N489+$Q489)*$AM$4,-1),ROUNDUP(N489*$AM$4,-1)))</f>
        <v>869500</v>
      </c>
      <c r="AO489" s="369">
        <f t="shared" si="322"/>
        <v>6722880</v>
      </c>
      <c r="AP489" s="77">
        <f t="shared" si="323"/>
        <v>6680360</v>
      </c>
      <c r="AQ489" s="77">
        <f t="shared" si="306"/>
        <v>6637830</v>
      </c>
      <c r="AR489" s="77">
        <f t="shared" si="307"/>
        <v>6595310</v>
      </c>
      <c r="AS489" s="164">
        <f t="shared" si="308"/>
        <v>6552780</v>
      </c>
    </row>
    <row r="490" spans="5:45" ht="18" customHeight="1">
      <c r="E490" s="148" t="str">
        <f t="shared" si="309"/>
        <v>L-3</v>
      </c>
      <c r="F490" s="105">
        <f t="shared" si="296"/>
        <v>15</v>
      </c>
      <c r="G490" s="105">
        <f t="shared" si="297"/>
        <v>15</v>
      </c>
      <c r="H490" s="105" t="str">
        <f t="shared" si="298"/>
        <v>L-3-15</v>
      </c>
      <c r="I490" s="149">
        <v>42</v>
      </c>
      <c r="J490" s="157">
        <f t="shared" si="310"/>
        <v>352700</v>
      </c>
      <c r="K490" s="131">
        <f t="shared" si="311"/>
        <v>350450</v>
      </c>
      <c r="L490" s="131">
        <f>IF($E490="","",INDEX('3.サラリースケール'!$R$5:$BH$38,MATCH($E490,'3.サラリースケール'!$R$5:$R$38,0),MATCH($I490,'3.サラリースケール'!$R$5:$BH$5,0)))</f>
        <v>348200</v>
      </c>
      <c r="M490" s="131">
        <f t="shared" si="312"/>
        <v>345950</v>
      </c>
      <c r="N490" s="368">
        <f t="shared" si="313"/>
        <v>343700</v>
      </c>
      <c r="O490" s="157">
        <f t="shared" si="314"/>
        <v>4500</v>
      </c>
      <c r="P490" s="368">
        <f t="shared" si="299"/>
        <v>2250</v>
      </c>
      <c r="Q490" s="158">
        <f>IF($L490="","",VLOOKUP($E490,'6.モデル年俸表の作成'!$C$7:$F$48,4,0))</f>
        <v>8600</v>
      </c>
      <c r="R490" s="159">
        <f>IF($E490="","",IF($G490="","",VLOOKUP($E490,'5.手当・賞与配分・洗い替え方式'!$C$7:$L$48,8,0)))</f>
        <v>0.2</v>
      </c>
      <c r="S490" s="160">
        <f t="shared" si="315"/>
        <v>70540</v>
      </c>
      <c r="T490" s="160">
        <f t="shared" si="316"/>
        <v>70090</v>
      </c>
      <c r="U490" s="160">
        <f t="shared" si="325"/>
        <v>69640</v>
      </c>
      <c r="V490" s="160">
        <f t="shared" si="318"/>
        <v>69190</v>
      </c>
      <c r="W490" s="160">
        <f t="shared" si="319"/>
        <v>68740</v>
      </c>
      <c r="X490" s="164">
        <f t="shared" si="300"/>
        <v>27</v>
      </c>
      <c r="Y490" s="162">
        <f t="shared" si="324"/>
        <v>431840</v>
      </c>
      <c r="Z490" s="161">
        <f t="shared" si="301"/>
        <v>429140</v>
      </c>
      <c r="AA490" s="161">
        <f t="shared" si="302"/>
        <v>426440</v>
      </c>
      <c r="AB490" s="161">
        <f t="shared" si="303"/>
        <v>423740</v>
      </c>
      <c r="AC490" s="163">
        <f t="shared" si="326"/>
        <v>421040</v>
      </c>
      <c r="AD490" s="158">
        <f t="shared" si="321"/>
        <v>5117280</v>
      </c>
      <c r="AE490" s="165">
        <f>IF(J490="","",IF('5.手当・賞与配分・洗い替え方式'!$O$4=1,ROUNDUP((J490+$Q490)*$AH$4,-1),ROUNDUP(J490*$AH$4,-1)))</f>
        <v>722600</v>
      </c>
      <c r="AF490" s="154">
        <f>IF(K490="","",IF('5.手当・賞与配分・洗い替え方式'!$O$4=1,ROUNDUP((K490+$Q490)*$AH$4,-1),ROUNDUP(K490*$AH$4,-1)))</f>
        <v>718100</v>
      </c>
      <c r="AG490" s="154">
        <f>IF(L490="","",IF('5.手当・賞与配分・洗い替え方式'!$O$4=1,ROUNDUP((L490+$Q490)*$AH$4,-1),ROUNDUP(L490*$AH$4,-1)))</f>
        <v>713600</v>
      </c>
      <c r="AH490" s="154">
        <f>IF(M490="","",IF('5.手当・賞与配分・洗い替え方式'!$O$4=1,ROUNDUP((M490+$Q490)*$AH$4,-1),ROUNDUP(M490*$AH$4,-1)))</f>
        <v>709100</v>
      </c>
      <c r="AI490" s="166">
        <f>IF(N490="","",IF('5.手当・賞与配分・洗い替え方式'!$O$4=1,ROUNDUP((N490+$Q490)*$AH$4,-1),ROUNDUP(N490*$AH$4,-1)))</f>
        <v>704600</v>
      </c>
      <c r="AJ490" s="165">
        <f>IF(J490="","",IF('5.手当・賞与配分・洗い替え方式'!$O$4=1,ROUNDUP((J490+$Q490)*$AM$4,-1),ROUNDUP(J490*$AM$4,-1)))</f>
        <v>903250</v>
      </c>
      <c r="AK490" s="154">
        <f>IF(K490="","",IF('5.手当・賞与配分・洗い替え方式'!$O$4=1,ROUNDUP((K490+$Q490)*$AM$4,-1),ROUNDUP(K490*$AM$4,-1)))</f>
        <v>897630</v>
      </c>
      <c r="AL490" s="154">
        <f>IF(L490="","",IF('5.手当・賞与配分・洗い替え方式'!$O$4=1,ROUNDUP((L490+$Q490)*$AM$4,-1),ROUNDUP(L490*$AM$4,-1)))</f>
        <v>892000</v>
      </c>
      <c r="AM490" s="154">
        <f>IF(M490="","",IF('5.手当・賞与配分・洗い替え方式'!$O$4=1,ROUNDUP((M490+$Q490)*$AM$4,-1),ROUNDUP(M490*$AM$4,-1)))</f>
        <v>886380</v>
      </c>
      <c r="AN490" s="166">
        <f>IF(N490="","",IF('5.手当・賞与配分・洗い替え方式'!$O$4=1,ROUNDUP((N490+$Q490)*$AM$4,-1),ROUNDUP(N490*$AM$4,-1)))</f>
        <v>880750</v>
      </c>
      <c r="AO490" s="369">
        <f t="shared" si="322"/>
        <v>6807930</v>
      </c>
      <c r="AP490" s="77">
        <f t="shared" si="323"/>
        <v>6765410</v>
      </c>
      <c r="AQ490" s="77">
        <f t="shared" si="306"/>
        <v>6722880</v>
      </c>
      <c r="AR490" s="77">
        <f t="shared" si="307"/>
        <v>6680360</v>
      </c>
      <c r="AS490" s="164">
        <f t="shared" si="308"/>
        <v>6637830</v>
      </c>
    </row>
    <row r="491" spans="5:45" ht="18" customHeight="1">
      <c r="E491" s="148" t="str">
        <f t="shared" si="309"/>
        <v>L-3</v>
      </c>
      <c r="F491" s="167">
        <f t="shared" si="296"/>
        <v>16</v>
      </c>
      <c r="G491" s="105">
        <f t="shared" si="297"/>
        <v>16</v>
      </c>
      <c r="H491" s="105" t="str">
        <f t="shared" si="298"/>
        <v>L-3-16</v>
      </c>
      <c r="I491" s="149">
        <v>43</v>
      </c>
      <c r="J491" s="157">
        <f t="shared" si="310"/>
        <v>357200</v>
      </c>
      <c r="K491" s="131">
        <f t="shared" si="311"/>
        <v>354950</v>
      </c>
      <c r="L491" s="131">
        <f>IF($E491="","",INDEX('3.サラリースケール'!$R$5:$BH$38,MATCH($E491,'3.サラリースケール'!$R$5:$R$38,0),MATCH($I491,'3.サラリースケール'!$R$5:$BH$5,0)))</f>
        <v>352700</v>
      </c>
      <c r="M491" s="131">
        <f t="shared" si="312"/>
        <v>350450</v>
      </c>
      <c r="N491" s="368">
        <f t="shared" si="313"/>
        <v>348200</v>
      </c>
      <c r="O491" s="157">
        <f t="shared" si="314"/>
        <v>4500</v>
      </c>
      <c r="P491" s="368">
        <f t="shared" si="299"/>
        <v>2250</v>
      </c>
      <c r="Q491" s="158">
        <f>IF($L491="","",VLOOKUP($E491,'6.モデル年俸表の作成'!$C$7:$F$48,4,0))</f>
        <v>8600</v>
      </c>
      <c r="R491" s="159">
        <f>IF($E491="","",IF($G491="","",VLOOKUP($E491,'5.手当・賞与配分・洗い替え方式'!$C$7:$L$48,8,0)))</f>
        <v>0.2</v>
      </c>
      <c r="S491" s="160">
        <f t="shared" si="315"/>
        <v>71440</v>
      </c>
      <c r="T491" s="160">
        <f t="shared" si="316"/>
        <v>70990</v>
      </c>
      <c r="U491" s="160">
        <f t="shared" si="325"/>
        <v>70540</v>
      </c>
      <c r="V491" s="160">
        <f t="shared" si="318"/>
        <v>70090</v>
      </c>
      <c r="W491" s="160">
        <f t="shared" si="319"/>
        <v>69640</v>
      </c>
      <c r="X491" s="164">
        <f t="shared" si="300"/>
        <v>27</v>
      </c>
      <c r="Y491" s="162">
        <f t="shared" si="324"/>
        <v>437240</v>
      </c>
      <c r="Z491" s="161">
        <f t="shared" si="301"/>
        <v>434540</v>
      </c>
      <c r="AA491" s="161">
        <f t="shared" si="302"/>
        <v>431840</v>
      </c>
      <c r="AB491" s="161">
        <f t="shared" si="303"/>
        <v>429140</v>
      </c>
      <c r="AC491" s="163">
        <f t="shared" si="326"/>
        <v>426440</v>
      </c>
      <c r="AD491" s="158">
        <f t="shared" si="321"/>
        <v>5182080</v>
      </c>
      <c r="AE491" s="165">
        <f>IF(J491="","",IF('5.手当・賞与配分・洗い替え方式'!$O$4=1,ROUNDUP((J491+$Q491)*$AH$4,-1),ROUNDUP(J491*$AH$4,-1)))</f>
        <v>731600</v>
      </c>
      <c r="AF491" s="154">
        <f>IF(K491="","",IF('5.手当・賞与配分・洗い替え方式'!$O$4=1,ROUNDUP((K491+$Q491)*$AH$4,-1),ROUNDUP(K491*$AH$4,-1)))</f>
        <v>727100</v>
      </c>
      <c r="AG491" s="154">
        <f>IF(L491="","",IF('5.手当・賞与配分・洗い替え方式'!$O$4=1,ROUNDUP((L491+$Q491)*$AH$4,-1),ROUNDUP(L491*$AH$4,-1)))</f>
        <v>722600</v>
      </c>
      <c r="AH491" s="154">
        <f>IF(M491="","",IF('5.手当・賞与配分・洗い替え方式'!$O$4=1,ROUNDUP((M491+$Q491)*$AH$4,-1),ROUNDUP(M491*$AH$4,-1)))</f>
        <v>718100</v>
      </c>
      <c r="AI491" s="166">
        <f>IF(N491="","",IF('5.手当・賞与配分・洗い替え方式'!$O$4=1,ROUNDUP((N491+$Q491)*$AH$4,-1),ROUNDUP(N491*$AH$4,-1)))</f>
        <v>713600</v>
      </c>
      <c r="AJ491" s="165">
        <f>IF(J491="","",IF('5.手当・賞与配分・洗い替え方式'!$O$4=1,ROUNDUP((J491+$Q491)*$AM$4,-1),ROUNDUP(J491*$AM$4,-1)))</f>
        <v>914500</v>
      </c>
      <c r="AK491" s="154">
        <f>IF(K491="","",IF('5.手当・賞与配分・洗い替え方式'!$O$4=1,ROUNDUP((K491+$Q491)*$AM$4,-1),ROUNDUP(K491*$AM$4,-1)))</f>
        <v>908880</v>
      </c>
      <c r="AL491" s="154">
        <f>IF(L491="","",IF('5.手当・賞与配分・洗い替え方式'!$O$4=1,ROUNDUP((L491+$Q491)*$AM$4,-1),ROUNDUP(L491*$AM$4,-1)))</f>
        <v>903250</v>
      </c>
      <c r="AM491" s="154">
        <f>IF(M491="","",IF('5.手当・賞与配分・洗い替え方式'!$O$4=1,ROUNDUP((M491+$Q491)*$AM$4,-1),ROUNDUP(M491*$AM$4,-1)))</f>
        <v>897630</v>
      </c>
      <c r="AN491" s="166">
        <f>IF(N491="","",IF('5.手当・賞与配分・洗い替え方式'!$O$4=1,ROUNDUP((N491+$Q491)*$AM$4,-1),ROUNDUP(N491*$AM$4,-1)))</f>
        <v>892000</v>
      </c>
      <c r="AO491" s="369">
        <f t="shared" si="322"/>
        <v>6892980</v>
      </c>
      <c r="AP491" s="77">
        <f t="shared" si="323"/>
        <v>6850460</v>
      </c>
      <c r="AQ491" s="77">
        <f t="shared" si="306"/>
        <v>6807930</v>
      </c>
      <c r="AR491" s="77">
        <f t="shared" si="307"/>
        <v>6765410</v>
      </c>
      <c r="AS491" s="164">
        <f t="shared" si="308"/>
        <v>6722880</v>
      </c>
    </row>
    <row r="492" spans="5:45" ht="18" customHeight="1">
      <c r="E492" s="148" t="str">
        <f t="shared" si="309"/>
        <v>L-3</v>
      </c>
      <c r="F492" s="167">
        <f t="shared" si="296"/>
        <v>17</v>
      </c>
      <c r="G492" s="105">
        <f t="shared" si="297"/>
        <v>17</v>
      </c>
      <c r="H492" s="105" t="str">
        <f t="shared" si="298"/>
        <v>L-3-17</v>
      </c>
      <c r="I492" s="149">
        <v>44</v>
      </c>
      <c r="J492" s="157">
        <f t="shared" si="310"/>
        <v>361700</v>
      </c>
      <c r="K492" s="131">
        <f t="shared" si="311"/>
        <v>359450</v>
      </c>
      <c r="L492" s="131">
        <f>IF($E492="","",INDEX('3.サラリースケール'!$R$5:$BH$38,MATCH($E492,'3.サラリースケール'!$R$5:$R$38,0),MATCH($I492,'3.サラリースケール'!$R$5:$BH$5,0)))</f>
        <v>357200</v>
      </c>
      <c r="M492" s="131">
        <f t="shared" si="312"/>
        <v>354950</v>
      </c>
      <c r="N492" s="368">
        <f t="shared" si="313"/>
        <v>352700</v>
      </c>
      <c r="O492" s="157">
        <f t="shared" si="314"/>
        <v>4500</v>
      </c>
      <c r="P492" s="368">
        <f t="shared" si="299"/>
        <v>2250</v>
      </c>
      <c r="Q492" s="158">
        <f>IF($L492="","",VLOOKUP($E492,'6.モデル年俸表の作成'!$C$7:$F$48,4,0))</f>
        <v>8600</v>
      </c>
      <c r="R492" s="159">
        <f>IF($E492="","",IF($G492="","",VLOOKUP($E492,'5.手当・賞与配分・洗い替え方式'!$C$7:$L$48,8,0)))</f>
        <v>0.2</v>
      </c>
      <c r="S492" s="160">
        <f t="shared" si="315"/>
        <v>72340</v>
      </c>
      <c r="T492" s="160">
        <f t="shared" si="316"/>
        <v>71890</v>
      </c>
      <c r="U492" s="160">
        <f t="shared" si="325"/>
        <v>71440</v>
      </c>
      <c r="V492" s="160">
        <f t="shared" si="318"/>
        <v>70990</v>
      </c>
      <c r="W492" s="160">
        <f t="shared" si="319"/>
        <v>70540</v>
      </c>
      <c r="X492" s="164">
        <f t="shared" si="300"/>
        <v>27</v>
      </c>
      <c r="Y492" s="162">
        <f t="shared" si="324"/>
        <v>442640</v>
      </c>
      <c r="Z492" s="161">
        <f t="shared" si="301"/>
        <v>439940</v>
      </c>
      <c r="AA492" s="161">
        <f t="shared" si="302"/>
        <v>437240</v>
      </c>
      <c r="AB492" s="161">
        <f t="shared" si="303"/>
        <v>434540</v>
      </c>
      <c r="AC492" s="163">
        <f t="shared" si="326"/>
        <v>431840</v>
      </c>
      <c r="AD492" s="158">
        <f t="shared" si="321"/>
        <v>5246880</v>
      </c>
      <c r="AE492" s="165">
        <f>IF(J492="","",IF('5.手当・賞与配分・洗い替え方式'!$O$4=1,ROUNDUP((J492+$Q492)*$AH$4,-1),ROUNDUP(J492*$AH$4,-1)))</f>
        <v>740600</v>
      </c>
      <c r="AF492" s="154">
        <f>IF(K492="","",IF('5.手当・賞与配分・洗い替え方式'!$O$4=1,ROUNDUP((K492+$Q492)*$AH$4,-1),ROUNDUP(K492*$AH$4,-1)))</f>
        <v>736100</v>
      </c>
      <c r="AG492" s="154">
        <f>IF(L492="","",IF('5.手当・賞与配分・洗い替え方式'!$O$4=1,ROUNDUP((L492+$Q492)*$AH$4,-1),ROUNDUP(L492*$AH$4,-1)))</f>
        <v>731600</v>
      </c>
      <c r="AH492" s="154">
        <f>IF(M492="","",IF('5.手当・賞与配分・洗い替え方式'!$O$4=1,ROUNDUP((M492+$Q492)*$AH$4,-1),ROUNDUP(M492*$AH$4,-1)))</f>
        <v>727100</v>
      </c>
      <c r="AI492" s="166">
        <f>IF(N492="","",IF('5.手当・賞与配分・洗い替え方式'!$O$4=1,ROUNDUP((N492+$Q492)*$AH$4,-1),ROUNDUP(N492*$AH$4,-1)))</f>
        <v>722600</v>
      </c>
      <c r="AJ492" s="165">
        <f>IF(J492="","",IF('5.手当・賞与配分・洗い替え方式'!$O$4=1,ROUNDUP((J492+$Q492)*$AM$4,-1),ROUNDUP(J492*$AM$4,-1)))</f>
        <v>925750</v>
      </c>
      <c r="AK492" s="154">
        <f>IF(K492="","",IF('5.手当・賞与配分・洗い替え方式'!$O$4=1,ROUNDUP((K492+$Q492)*$AM$4,-1),ROUNDUP(K492*$AM$4,-1)))</f>
        <v>920130</v>
      </c>
      <c r="AL492" s="154">
        <f>IF(L492="","",IF('5.手当・賞与配分・洗い替え方式'!$O$4=1,ROUNDUP((L492+$Q492)*$AM$4,-1),ROUNDUP(L492*$AM$4,-1)))</f>
        <v>914500</v>
      </c>
      <c r="AM492" s="154">
        <f>IF(M492="","",IF('5.手当・賞与配分・洗い替え方式'!$O$4=1,ROUNDUP((M492+$Q492)*$AM$4,-1),ROUNDUP(M492*$AM$4,-1)))</f>
        <v>908880</v>
      </c>
      <c r="AN492" s="166">
        <f>IF(N492="","",IF('5.手当・賞与配分・洗い替え方式'!$O$4=1,ROUNDUP((N492+$Q492)*$AM$4,-1),ROUNDUP(N492*$AM$4,-1)))</f>
        <v>903250</v>
      </c>
      <c r="AO492" s="369">
        <f t="shared" si="322"/>
        <v>6978030</v>
      </c>
      <c r="AP492" s="77">
        <f t="shared" si="323"/>
        <v>6935510</v>
      </c>
      <c r="AQ492" s="77">
        <f t="shared" si="306"/>
        <v>6892980</v>
      </c>
      <c r="AR492" s="77">
        <f t="shared" si="307"/>
        <v>6850460</v>
      </c>
      <c r="AS492" s="164">
        <f t="shared" si="308"/>
        <v>6807930</v>
      </c>
    </row>
    <row r="493" spans="5:45" ht="18" customHeight="1">
      <c r="E493" s="148" t="str">
        <f t="shared" si="309"/>
        <v>L-3</v>
      </c>
      <c r="F493" s="167">
        <f t="shared" si="296"/>
        <v>18</v>
      </c>
      <c r="G493" s="105">
        <f t="shared" si="297"/>
        <v>18</v>
      </c>
      <c r="H493" s="105" t="str">
        <f t="shared" si="298"/>
        <v>L-3-18</v>
      </c>
      <c r="I493" s="149">
        <v>45</v>
      </c>
      <c r="J493" s="157">
        <f t="shared" si="310"/>
        <v>366200</v>
      </c>
      <c r="K493" s="131">
        <f t="shared" si="311"/>
        <v>363950</v>
      </c>
      <c r="L493" s="131">
        <f>IF($E493="","",INDEX('3.サラリースケール'!$R$5:$BH$38,MATCH($E493,'3.サラリースケール'!$R$5:$R$38,0),MATCH($I493,'3.サラリースケール'!$R$5:$BH$5,0)))</f>
        <v>361700</v>
      </c>
      <c r="M493" s="131">
        <f t="shared" si="312"/>
        <v>359450</v>
      </c>
      <c r="N493" s="368">
        <f t="shared" si="313"/>
        <v>357200</v>
      </c>
      <c r="O493" s="157">
        <f t="shared" si="314"/>
        <v>4500</v>
      </c>
      <c r="P493" s="368">
        <f t="shared" si="299"/>
        <v>2250</v>
      </c>
      <c r="Q493" s="158">
        <f>IF($L493="","",VLOOKUP($E493,'6.モデル年俸表の作成'!$C$7:$F$48,4,0))</f>
        <v>8600</v>
      </c>
      <c r="R493" s="159">
        <f>IF($E493="","",IF($G493="","",VLOOKUP($E493,'5.手当・賞与配分・洗い替え方式'!$C$7:$L$48,8,0)))</f>
        <v>0.2</v>
      </c>
      <c r="S493" s="160">
        <f t="shared" si="315"/>
        <v>73240</v>
      </c>
      <c r="T493" s="160">
        <f t="shared" si="316"/>
        <v>72790</v>
      </c>
      <c r="U493" s="160">
        <f t="shared" si="325"/>
        <v>72340</v>
      </c>
      <c r="V493" s="160">
        <f t="shared" si="318"/>
        <v>71890</v>
      </c>
      <c r="W493" s="160">
        <f t="shared" si="319"/>
        <v>71440</v>
      </c>
      <c r="X493" s="164">
        <f t="shared" si="300"/>
        <v>27</v>
      </c>
      <c r="Y493" s="162">
        <f t="shared" si="324"/>
        <v>448040</v>
      </c>
      <c r="Z493" s="161">
        <f t="shared" si="301"/>
        <v>445340</v>
      </c>
      <c r="AA493" s="161">
        <f t="shared" si="302"/>
        <v>442640</v>
      </c>
      <c r="AB493" s="161">
        <f t="shared" si="303"/>
        <v>439940</v>
      </c>
      <c r="AC493" s="163">
        <f t="shared" si="326"/>
        <v>437240</v>
      </c>
      <c r="AD493" s="158">
        <f t="shared" si="321"/>
        <v>5311680</v>
      </c>
      <c r="AE493" s="165">
        <f>IF(J493="","",IF('5.手当・賞与配分・洗い替え方式'!$O$4=1,ROUNDUP((J493+$Q493)*$AH$4,-1),ROUNDUP(J493*$AH$4,-1)))</f>
        <v>749600</v>
      </c>
      <c r="AF493" s="154">
        <f>IF(K493="","",IF('5.手当・賞与配分・洗い替え方式'!$O$4=1,ROUNDUP((K493+$Q493)*$AH$4,-1),ROUNDUP(K493*$AH$4,-1)))</f>
        <v>745100</v>
      </c>
      <c r="AG493" s="154">
        <f>IF(L493="","",IF('5.手当・賞与配分・洗い替え方式'!$O$4=1,ROUNDUP((L493+$Q493)*$AH$4,-1),ROUNDUP(L493*$AH$4,-1)))</f>
        <v>740600</v>
      </c>
      <c r="AH493" s="154">
        <f>IF(M493="","",IF('5.手当・賞与配分・洗い替え方式'!$O$4=1,ROUNDUP((M493+$Q493)*$AH$4,-1),ROUNDUP(M493*$AH$4,-1)))</f>
        <v>736100</v>
      </c>
      <c r="AI493" s="166">
        <f>IF(N493="","",IF('5.手当・賞与配分・洗い替え方式'!$O$4=1,ROUNDUP((N493+$Q493)*$AH$4,-1),ROUNDUP(N493*$AH$4,-1)))</f>
        <v>731600</v>
      </c>
      <c r="AJ493" s="165">
        <f>IF(J493="","",IF('5.手当・賞与配分・洗い替え方式'!$O$4=1,ROUNDUP((J493+$Q493)*$AM$4,-1),ROUNDUP(J493*$AM$4,-1)))</f>
        <v>937000</v>
      </c>
      <c r="AK493" s="154">
        <f>IF(K493="","",IF('5.手当・賞与配分・洗い替え方式'!$O$4=1,ROUNDUP((K493+$Q493)*$AM$4,-1),ROUNDUP(K493*$AM$4,-1)))</f>
        <v>931380</v>
      </c>
      <c r="AL493" s="154">
        <f>IF(L493="","",IF('5.手当・賞与配分・洗い替え方式'!$O$4=1,ROUNDUP((L493+$Q493)*$AM$4,-1),ROUNDUP(L493*$AM$4,-1)))</f>
        <v>925750</v>
      </c>
      <c r="AM493" s="154">
        <f>IF(M493="","",IF('5.手当・賞与配分・洗い替え方式'!$O$4=1,ROUNDUP((M493+$Q493)*$AM$4,-1),ROUNDUP(M493*$AM$4,-1)))</f>
        <v>920130</v>
      </c>
      <c r="AN493" s="166">
        <f>IF(N493="","",IF('5.手当・賞与配分・洗い替え方式'!$O$4=1,ROUNDUP((N493+$Q493)*$AM$4,-1),ROUNDUP(N493*$AM$4,-1)))</f>
        <v>914500</v>
      </c>
      <c r="AO493" s="369">
        <f t="shared" si="322"/>
        <v>7063080</v>
      </c>
      <c r="AP493" s="77">
        <f t="shared" si="323"/>
        <v>7020560</v>
      </c>
      <c r="AQ493" s="77">
        <f t="shared" si="306"/>
        <v>6978030</v>
      </c>
      <c r="AR493" s="77">
        <f t="shared" si="307"/>
        <v>6935510</v>
      </c>
      <c r="AS493" s="164">
        <f t="shared" si="308"/>
        <v>6892980</v>
      </c>
    </row>
    <row r="494" spans="5:45" ht="18" customHeight="1">
      <c r="E494" s="148" t="str">
        <f t="shared" si="309"/>
        <v>L-3</v>
      </c>
      <c r="F494" s="167">
        <f t="shared" si="296"/>
        <v>19</v>
      </c>
      <c r="G494" s="105">
        <f t="shared" si="297"/>
        <v>19</v>
      </c>
      <c r="H494" s="105" t="str">
        <f t="shared" si="298"/>
        <v>L-3-19</v>
      </c>
      <c r="I494" s="149">
        <v>46</v>
      </c>
      <c r="J494" s="157">
        <f t="shared" si="310"/>
        <v>370700</v>
      </c>
      <c r="K494" s="131">
        <f t="shared" si="311"/>
        <v>368450</v>
      </c>
      <c r="L494" s="131">
        <f>IF($E494="","",INDEX('3.サラリースケール'!$R$5:$BH$38,MATCH($E494,'3.サラリースケール'!$R$5:$R$38,0),MATCH($I494,'3.サラリースケール'!$R$5:$BH$5,0)))</f>
        <v>366200</v>
      </c>
      <c r="M494" s="131">
        <f t="shared" si="312"/>
        <v>363950</v>
      </c>
      <c r="N494" s="368">
        <f t="shared" si="313"/>
        <v>361700</v>
      </c>
      <c r="O494" s="157">
        <f t="shared" si="314"/>
        <v>4500</v>
      </c>
      <c r="P494" s="368">
        <f t="shared" si="299"/>
        <v>2250</v>
      </c>
      <c r="Q494" s="158">
        <f>IF($L494="","",VLOOKUP($E494,'6.モデル年俸表の作成'!$C$7:$F$48,4,0))</f>
        <v>8600</v>
      </c>
      <c r="R494" s="159">
        <f>IF($E494="","",IF($G494="","",VLOOKUP($E494,'5.手当・賞与配分・洗い替え方式'!$C$7:$L$48,8,0)))</f>
        <v>0.2</v>
      </c>
      <c r="S494" s="160">
        <f t="shared" si="315"/>
        <v>74140</v>
      </c>
      <c r="T494" s="160">
        <f t="shared" si="316"/>
        <v>73690</v>
      </c>
      <c r="U494" s="160">
        <f t="shared" si="325"/>
        <v>73240</v>
      </c>
      <c r="V494" s="160">
        <f t="shared" si="318"/>
        <v>72790</v>
      </c>
      <c r="W494" s="160">
        <f t="shared" si="319"/>
        <v>72340</v>
      </c>
      <c r="X494" s="164">
        <f t="shared" si="300"/>
        <v>27</v>
      </c>
      <c r="Y494" s="162">
        <f t="shared" si="324"/>
        <v>453440</v>
      </c>
      <c r="Z494" s="161">
        <f t="shared" si="301"/>
        <v>450740</v>
      </c>
      <c r="AA494" s="161">
        <f t="shared" si="302"/>
        <v>448040</v>
      </c>
      <c r="AB494" s="161">
        <f t="shared" si="303"/>
        <v>445340</v>
      </c>
      <c r="AC494" s="163">
        <f t="shared" si="326"/>
        <v>442640</v>
      </c>
      <c r="AD494" s="158">
        <f t="shared" si="321"/>
        <v>5376480</v>
      </c>
      <c r="AE494" s="165">
        <f>IF(J494="","",IF('5.手当・賞与配分・洗い替え方式'!$O$4=1,ROUNDUP((J494+$Q494)*$AH$4,-1),ROUNDUP(J494*$AH$4,-1)))</f>
        <v>758600</v>
      </c>
      <c r="AF494" s="154">
        <f>IF(K494="","",IF('5.手当・賞与配分・洗い替え方式'!$O$4=1,ROUNDUP((K494+$Q494)*$AH$4,-1),ROUNDUP(K494*$AH$4,-1)))</f>
        <v>754100</v>
      </c>
      <c r="AG494" s="154">
        <f>IF(L494="","",IF('5.手当・賞与配分・洗い替え方式'!$O$4=1,ROUNDUP((L494+$Q494)*$AH$4,-1),ROUNDUP(L494*$AH$4,-1)))</f>
        <v>749600</v>
      </c>
      <c r="AH494" s="154">
        <f>IF(M494="","",IF('5.手当・賞与配分・洗い替え方式'!$O$4=1,ROUNDUP((M494+$Q494)*$AH$4,-1),ROUNDUP(M494*$AH$4,-1)))</f>
        <v>745100</v>
      </c>
      <c r="AI494" s="166">
        <f>IF(N494="","",IF('5.手当・賞与配分・洗い替え方式'!$O$4=1,ROUNDUP((N494+$Q494)*$AH$4,-1),ROUNDUP(N494*$AH$4,-1)))</f>
        <v>740600</v>
      </c>
      <c r="AJ494" s="165">
        <f>IF(J494="","",IF('5.手当・賞与配分・洗い替え方式'!$O$4=1,ROUNDUP((J494+$Q494)*$AM$4,-1),ROUNDUP(J494*$AM$4,-1)))</f>
        <v>948250</v>
      </c>
      <c r="AK494" s="154">
        <f>IF(K494="","",IF('5.手当・賞与配分・洗い替え方式'!$O$4=1,ROUNDUP((K494+$Q494)*$AM$4,-1),ROUNDUP(K494*$AM$4,-1)))</f>
        <v>942630</v>
      </c>
      <c r="AL494" s="154">
        <f>IF(L494="","",IF('5.手当・賞与配分・洗い替え方式'!$O$4=1,ROUNDUP((L494+$Q494)*$AM$4,-1),ROUNDUP(L494*$AM$4,-1)))</f>
        <v>937000</v>
      </c>
      <c r="AM494" s="154">
        <f>IF(M494="","",IF('5.手当・賞与配分・洗い替え方式'!$O$4=1,ROUNDUP((M494+$Q494)*$AM$4,-1),ROUNDUP(M494*$AM$4,-1)))</f>
        <v>931380</v>
      </c>
      <c r="AN494" s="166">
        <f>IF(N494="","",IF('5.手当・賞与配分・洗い替え方式'!$O$4=1,ROUNDUP((N494+$Q494)*$AM$4,-1),ROUNDUP(N494*$AM$4,-1)))</f>
        <v>925750</v>
      </c>
      <c r="AO494" s="369">
        <f t="shared" si="322"/>
        <v>7148130</v>
      </c>
      <c r="AP494" s="77">
        <f t="shared" si="323"/>
        <v>7105610</v>
      </c>
      <c r="AQ494" s="77">
        <f t="shared" si="306"/>
        <v>7063080</v>
      </c>
      <c r="AR494" s="77">
        <f t="shared" si="307"/>
        <v>7020560</v>
      </c>
      <c r="AS494" s="164">
        <f t="shared" si="308"/>
        <v>6978030</v>
      </c>
    </row>
    <row r="495" spans="5:45" ht="18" customHeight="1">
      <c r="E495" s="148" t="str">
        <f t="shared" si="309"/>
        <v>L-3</v>
      </c>
      <c r="F495" s="167">
        <f t="shared" si="296"/>
        <v>20</v>
      </c>
      <c r="G495" s="105">
        <f t="shared" si="297"/>
        <v>20</v>
      </c>
      <c r="H495" s="105" t="str">
        <f t="shared" si="298"/>
        <v>L-3-20</v>
      </c>
      <c r="I495" s="149">
        <v>47</v>
      </c>
      <c r="J495" s="157">
        <f t="shared" si="310"/>
        <v>375200</v>
      </c>
      <c r="K495" s="131">
        <f t="shared" si="311"/>
        <v>372950</v>
      </c>
      <c r="L495" s="131">
        <f>IF($E495="","",INDEX('3.サラリースケール'!$R$5:$BH$38,MATCH($E495,'3.サラリースケール'!$R$5:$R$38,0),MATCH($I495,'3.サラリースケール'!$R$5:$BH$5,0)))</f>
        <v>370700</v>
      </c>
      <c r="M495" s="131">
        <f t="shared" si="312"/>
        <v>368450</v>
      </c>
      <c r="N495" s="368">
        <f t="shared" si="313"/>
        <v>366200</v>
      </c>
      <c r="O495" s="157">
        <f t="shared" si="314"/>
        <v>4500</v>
      </c>
      <c r="P495" s="368">
        <f t="shared" si="299"/>
        <v>2250</v>
      </c>
      <c r="Q495" s="158">
        <f>IF($L495="","",VLOOKUP($E495,'6.モデル年俸表の作成'!$C$7:$F$48,4,0))</f>
        <v>8600</v>
      </c>
      <c r="R495" s="159">
        <f>IF($E495="","",IF($G495="","",VLOOKUP($E495,'5.手当・賞与配分・洗い替え方式'!$C$7:$L$48,8,0)))</f>
        <v>0.2</v>
      </c>
      <c r="S495" s="160">
        <f t="shared" si="315"/>
        <v>75040</v>
      </c>
      <c r="T495" s="160">
        <f t="shared" si="316"/>
        <v>74590</v>
      </c>
      <c r="U495" s="160">
        <f t="shared" si="325"/>
        <v>74140</v>
      </c>
      <c r="V495" s="160">
        <f t="shared" si="318"/>
        <v>73690</v>
      </c>
      <c r="W495" s="160">
        <f t="shared" si="319"/>
        <v>73240</v>
      </c>
      <c r="X495" s="164">
        <f t="shared" si="300"/>
        <v>27</v>
      </c>
      <c r="Y495" s="162">
        <f t="shared" si="324"/>
        <v>458840</v>
      </c>
      <c r="Z495" s="161">
        <f t="shared" si="301"/>
        <v>456140</v>
      </c>
      <c r="AA495" s="161">
        <f t="shared" si="302"/>
        <v>453440</v>
      </c>
      <c r="AB495" s="161">
        <f t="shared" si="303"/>
        <v>450740</v>
      </c>
      <c r="AC495" s="163">
        <f t="shared" si="326"/>
        <v>448040</v>
      </c>
      <c r="AD495" s="158">
        <f t="shared" si="321"/>
        <v>5441280</v>
      </c>
      <c r="AE495" s="165">
        <f>IF(J495="","",IF('5.手当・賞与配分・洗い替え方式'!$O$4=1,ROUNDUP((J495+$Q495)*$AH$4,-1),ROUNDUP(J495*$AH$4,-1)))</f>
        <v>767600</v>
      </c>
      <c r="AF495" s="154">
        <f>IF(K495="","",IF('5.手当・賞与配分・洗い替え方式'!$O$4=1,ROUNDUP((K495+$Q495)*$AH$4,-1),ROUNDUP(K495*$AH$4,-1)))</f>
        <v>763100</v>
      </c>
      <c r="AG495" s="154">
        <f>IF(L495="","",IF('5.手当・賞与配分・洗い替え方式'!$O$4=1,ROUNDUP((L495+$Q495)*$AH$4,-1),ROUNDUP(L495*$AH$4,-1)))</f>
        <v>758600</v>
      </c>
      <c r="AH495" s="154">
        <f>IF(M495="","",IF('5.手当・賞与配分・洗い替え方式'!$O$4=1,ROUNDUP((M495+$Q495)*$AH$4,-1),ROUNDUP(M495*$AH$4,-1)))</f>
        <v>754100</v>
      </c>
      <c r="AI495" s="166">
        <f>IF(N495="","",IF('5.手当・賞与配分・洗い替え方式'!$O$4=1,ROUNDUP((N495+$Q495)*$AH$4,-1),ROUNDUP(N495*$AH$4,-1)))</f>
        <v>749600</v>
      </c>
      <c r="AJ495" s="165">
        <f>IF(J495="","",IF('5.手当・賞与配分・洗い替え方式'!$O$4=1,ROUNDUP((J495+$Q495)*$AM$4,-1),ROUNDUP(J495*$AM$4,-1)))</f>
        <v>959500</v>
      </c>
      <c r="AK495" s="154">
        <f>IF(K495="","",IF('5.手当・賞与配分・洗い替え方式'!$O$4=1,ROUNDUP((K495+$Q495)*$AM$4,-1),ROUNDUP(K495*$AM$4,-1)))</f>
        <v>953880</v>
      </c>
      <c r="AL495" s="154">
        <f>IF(L495="","",IF('5.手当・賞与配分・洗い替え方式'!$O$4=1,ROUNDUP((L495+$Q495)*$AM$4,-1),ROUNDUP(L495*$AM$4,-1)))</f>
        <v>948250</v>
      </c>
      <c r="AM495" s="154">
        <f>IF(M495="","",IF('5.手当・賞与配分・洗い替え方式'!$O$4=1,ROUNDUP((M495+$Q495)*$AM$4,-1),ROUNDUP(M495*$AM$4,-1)))</f>
        <v>942630</v>
      </c>
      <c r="AN495" s="166">
        <f>IF(N495="","",IF('5.手当・賞与配分・洗い替え方式'!$O$4=1,ROUNDUP((N495+$Q495)*$AM$4,-1),ROUNDUP(N495*$AM$4,-1)))</f>
        <v>937000</v>
      </c>
      <c r="AO495" s="369">
        <f t="shared" si="322"/>
        <v>7233180</v>
      </c>
      <c r="AP495" s="77">
        <f t="shared" si="323"/>
        <v>7190660</v>
      </c>
      <c r="AQ495" s="77">
        <f t="shared" si="306"/>
        <v>7148130</v>
      </c>
      <c r="AR495" s="77">
        <f t="shared" si="307"/>
        <v>7105610</v>
      </c>
      <c r="AS495" s="164">
        <f t="shared" si="308"/>
        <v>7063080</v>
      </c>
    </row>
    <row r="496" spans="5:45" ht="18" customHeight="1">
      <c r="E496" s="148" t="str">
        <f t="shared" si="309"/>
        <v>L-3</v>
      </c>
      <c r="F496" s="167">
        <f t="shared" si="296"/>
        <v>21</v>
      </c>
      <c r="G496" s="105">
        <f t="shared" si="297"/>
        <v>21</v>
      </c>
      <c r="H496" s="105" t="str">
        <f t="shared" si="298"/>
        <v>L-3-21</v>
      </c>
      <c r="I496" s="149">
        <v>48</v>
      </c>
      <c r="J496" s="157">
        <f t="shared" si="310"/>
        <v>379700</v>
      </c>
      <c r="K496" s="131">
        <f t="shared" si="311"/>
        <v>377450</v>
      </c>
      <c r="L496" s="131">
        <f>IF($E496="","",INDEX('3.サラリースケール'!$R$5:$BH$38,MATCH($E496,'3.サラリースケール'!$R$5:$R$38,0),MATCH($I496,'3.サラリースケール'!$R$5:$BH$5,0)))</f>
        <v>375200</v>
      </c>
      <c r="M496" s="131">
        <f t="shared" si="312"/>
        <v>372950</v>
      </c>
      <c r="N496" s="368">
        <f t="shared" si="313"/>
        <v>370700</v>
      </c>
      <c r="O496" s="157">
        <f t="shared" si="314"/>
        <v>4500</v>
      </c>
      <c r="P496" s="368">
        <f t="shared" si="299"/>
        <v>2250</v>
      </c>
      <c r="Q496" s="158">
        <f>IF($L496="","",VLOOKUP($E496,'6.モデル年俸表の作成'!$C$7:$F$48,4,0))</f>
        <v>8600</v>
      </c>
      <c r="R496" s="159">
        <f>IF($E496="","",IF($G496="","",VLOOKUP($E496,'5.手当・賞与配分・洗い替え方式'!$C$7:$L$48,8,0)))</f>
        <v>0.2</v>
      </c>
      <c r="S496" s="160">
        <f t="shared" si="315"/>
        <v>75940</v>
      </c>
      <c r="T496" s="160">
        <f t="shared" si="316"/>
        <v>75490</v>
      </c>
      <c r="U496" s="160">
        <f t="shared" si="325"/>
        <v>75040</v>
      </c>
      <c r="V496" s="160">
        <f t="shared" si="318"/>
        <v>74590</v>
      </c>
      <c r="W496" s="160">
        <f t="shared" si="319"/>
        <v>74140</v>
      </c>
      <c r="X496" s="164">
        <f t="shared" si="300"/>
        <v>27</v>
      </c>
      <c r="Y496" s="162">
        <f t="shared" si="324"/>
        <v>464240</v>
      </c>
      <c r="Z496" s="161">
        <f t="shared" si="301"/>
        <v>461540</v>
      </c>
      <c r="AA496" s="161">
        <f t="shared" si="302"/>
        <v>458840</v>
      </c>
      <c r="AB496" s="161">
        <f t="shared" si="303"/>
        <v>456140</v>
      </c>
      <c r="AC496" s="163">
        <f t="shared" si="326"/>
        <v>453440</v>
      </c>
      <c r="AD496" s="158">
        <f t="shared" si="321"/>
        <v>5506080</v>
      </c>
      <c r="AE496" s="165">
        <f>IF(J496="","",IF('5.手当・賞与配分・洗い替え方式'!$O$4=1,ROUNDUP((J496+$Q496)*$AH$4,-1),ROUNDUP(J496*$AH$4,-1)))</f>
        <v>776600</v>
      </c>
      <c r="AF496" s="154">
        <f>IF(K496="","",IF('5.手当・賞与配分・洗い替え方式'!$O$4=1,ROUNDUP((K496+$Q496)*$AH$4,-1),ROUNDUP(K496*$AH$4,-1)))</f>
        <v>772100</v>
      </c>
      <c r="AG496" s="154">
        <f>IF(L496="","",IF('5.手当・賞与配分・洗い替え方式'!$O$4=1,ROUNDUP((L496+$Q496)*$AH$4,-1),ROUNDUP(L496*$AH$4,-1)))</f>
        <v>767600</v>
      </c>
      <c r="AH496" s="154">
        <f>IF(M496="","",IF('5.手当・賞与配分・洗い替え方式'!$O$4=1,ROUNDUP((M496+$Q496)*$AH$4,-1),ROUNDUP(M496*$AH$4,-1)))</f>
        <v>763100</v>
      </c>
      <c r="AI496" s="166">
        <f>IF(N496="","",IF('5.手当・賞与配分・洗い替え方式'!$O$4=1,ROUNDUP((N496+$Q496)*$AH$4,-1),ROUNDUP(N496*$AH$4,-1)))</f>
        <v>758600</v>
      </c>
      <c r="AJ496" s="165">
        <f>IF(J496="","",IF('5.手当・賞与配分・洗い替え方式'!$O$4=1,ROUNDUP((J496+$Q496)*$AM$4,-1),ROUNDUP(J496*$AM$4,-1)))</f>
        <v>970750</v>
      </c>
      <c r="AK496" s="154">
        <f>IF(K496="","",IF('5.手当・賞与配分・洗い替え方式'!$O$4=1,ROUNDUP((K496+$Q496)*$AM$4,-1),ROUNDUP(K496*$AM$4,-1)))</f>
        <v>965130</v>
      </c>
      <c r="AL496" s="154">
        <f>IF(L496="","",IF('5.手当・賞与配分・洗い替え方式'!$O$4=1,ROUNDUP((L496+$Q496)*$AM$4,-1),ROUNDUP(L496*$AM$4,-1)))</f>
        <v>959500</v>
      </c>
      <c r="AM496" s="154">
        <f>IF(M496="","",IF('5.手当・賞与配分・洗い替え方式'!$O$4=1,ROUNDUP((M496+$Q496)*$AM$4,-1),ROUNDUP(M496*$AM$4,-1)))</f>
        <v>953880</v>
      </c>
      <c r="AN496" s="166">
        <f>IF(N496="","",IF('5.手当・賞与配分・洗い替え方式'!$O$4=1,ROUNDUP((N496+$Q496)*$AM$4,-1),ROUNDUP(N496*$AM$4,-1)))</f>
        <v>948250</v>
      </c>
      <c r="AO496" s="369">
        <f t="shared" si="322"/>
        <v>7318230</v>
      </c>
      <c r="AP496" s="77">
        <f t="shared" si="323"/>
        <v>7275710</v>
      </c>
      <c r="AQ496" s="77">
        <f t="shared" si="306"/>
        <v>7233180</v>
      </c>
      <c r="AR496" s="77">
        <f t="shared" si="307"/>
        <v>7190660</v>
      </c>
      <c r="AS496" s="164">
        <f t="shared" si="308"/>
        <v>7148130</v>
      </c>
    </row>
    <row r="497" spans="5:45" ht="18" customHeight="1">
      <c r="E497" s="148" t="str">
        <f t="shared" si="309"/>
        <v>L-3</v>
      </c>
      <c r="F497" s="167">
        <f t="shared" si="296"/>
        <v>22</v>
      </c>
      <c r="G497" s="105">
        <f t="shared" si="297"/>
        <v>22</v>
      </c>
      <c r="H497" s="105" t="str">
        <f t="shared" si="298"/>
        <v>L-3-22</v>
      </c>
      <c r="I497" s="149">
        <v>49</v>
      </c>
      <c r="J497" s="157">
        <f t="shared" si="310"/>
        <v>379710</v>
      </c>
      <c r="K497" s="131">
        <f t="shared" si="311"/>
        <v>378580</v>
      </c>
      <c r="L497" s="131">
        <f>IF($E497="","",INDEX('3.サラリースケール'!$R$5:$BH$38,MATCH($E497,'3.サラリースケール'!$R$5:$R$38,0),MATCH($I497,'3.サラリースケール'!$R$5:$BH$5,0)))</f>
        <v>377450</v>
      </c>
      <c r="M497" s="131">
        <f t="shared" si="312"/>
        <v>376320</v>
      </c>
      <c r="N497" s="368">
        <f t="shared" si="313"/>
        <v>375190</v>
      </c>
      <c r="O497" s="157">
        <f t="shared" si="314"/>
        <v>2250</v>
      </c>
      <c r="P497" s="368">
        <f t="shared" si="299"/>
        <v>1130</v>
      </c>
      <c r="Q497" s="158">
        <f>IF($L497="","",VLOOKUP($E497,'6.モデル年俸表の作成'!$C$7:$F$48,4,0))</f>
        <v>8600</v>
      </c>
      <c r="R497" s="159">
        <f>IF($E497="","",IF($G497="","",VLOOKUP($E497,'5.手当・賞与配分・洗い替え方式'!$C$7:$L$48,8,0)))</f>
        <v>0.2</v>
      </c>
      <c r="S497" s="160">
        <f t="shared" si="315"/>
        <v>75950</v>
      </c>
      <c r="T497" s="160">
        <f t="shared" si="316"/>
        <v>75720</v>
      </c>
      <c r="U497" s="160">
        <f t="shared" si="325"/>
        <v>75490</v>
      </c>
      <c r="V497" s="160">
        <f t="shared" si="318"/>
        <v>75270</v>
      </c>
      <c r="W497" s="160">
        <f t="shared" si="319"/>
        <v>75040</v>
      </c>
      <c r="X497" s="164">
        <f t="shared" si="300"/>
        <v>27</v>
      </c>
      <c r="Y497" s="162">
        <f t="shared" si="324"/>
        <v>464260</v>
      </c>
      <c r="Z497" s="161">
        <f t="shared" si="301"/>
        <v>462900</v>
      </c>
      <c r="AA497" s="161">
        <f t="shared" si="302"/>
        <v>461540</v>
      </c>
      <c r="AB497" s="161">
        <f t="shared" si="303"/>
        <v>460190</v>
      </c>
      <c r="AC497" s="163">
        <f t="shared" si="326"/>
        <v>458830</v>
      </c>
      <c r="AD497" s="158">
        <f t="shared" si="321"/>
        <v>5538480</v>
      </c>
      <c r="AE497" s="165">
        <f>IF(J497="","",IF('5.手当・賞与配分・洗い替え方式'!$O$4=1,ROUNDUP((J497+$Q497)*$AH$4,-1),ROUNDUP(J497*$AH$4,-1)))</f>
        <v>776620</v>
      </c>
      <c r="AF497" s="154">
        <f>IF(K497="","",IF('5.手当・賞与配分・洗い替え方式'!$O$4=1,ROUNDUP((K497+$Q497)*$AH$4,-1),ROUNDUP(K497*$AH$4,-1)))</f>
        <v>774360</v>
      </c>
      <c r="AG497" s="154">
        <f>IF(L497="","",IF('5.手当・賞与配分・洗い替え方式'!$O$4=1,ROUNDUP((L497+$Q497)*$AH$4,-1),ROUNDUP(L497*$AH$4,-1)))</f>
        <v>772100</v>
      </c>
      <c r="AH497" s="154">
        <f>IF(M497="","",IF('5.手当・賞与配分・洗い替え方式'!$O$4=1,ROUNDUP((M497+$Q497)*$AH$4,-1),ROUNDUP(M497*$AH$4,-1)))</f>
        <v>769840</v>
      </c>
      <c r="AI497" s="166">
        <f>IF(N497="","",IF('5.手当・賞与配分・洗い替え方式'!$O$4=1,ROUNDUP((N497+$Q497)*$AH$4,-1),ROUNDUP(N497*$AH$4,-1)))</f>
        <v>767580</v>
      </c>
      <c r="AJ497" s="165">
        <f>IF(J497="","",IF('5.手当・賞与配分・洗い替え方式'!$O$4=1,ROUNDUP((J497+$Q497)*$AM$4,-1),ROUNDUP(J497*$AM$4,-1)))</f>
        <v>970780</v>
      </c>
      <c r="AK497" s="154">
        <f>IF(K497="","",IF('5.手当・賞与配分・洗い替え方式'!$O$4=1,ROUNDUP((K497+$Q497)*$AM$4,-1),ROUNDUP(K497*$AM$4,-1)))</f>
        <v>967950</v>
      </c>
      <c r="AL497" s="154">
        <f>IF(L497="","",IF('5.手当・賞与配分・洗い替え方式'!$O$4=1,ROUNDUP((L497+$Q497)*$AM$4,-1),ROUNDUP(L497*$AM$4,-1)))</f>
        <v>965130</v>
      </c>
      <c r="AM497" s="154">
        <f>IF(M497="","",IF('5.手当・賞与配分・洗い替え方式'!$O$4=1,ROUNDUP((M497+$Q497)*$AM$4,-1),ROUNDUP(M497*$AM$4,-1)))</f>
        <v>962300</v>
      </c>
      <c r="AN497" s="166">
        <f>IF(N497="","",IF('5.手当・賞与配分・洗い替え方式'!$O$4=1,ROUNDUP((N497+$Q497)*$AM$4,-1),ROUNDUP(N497*$AM$4,-1)))</f>
        <v>959480</v>
      </c>
      <c r="AO497" s="369">
        <f t="shared" si="322"/>
        <v>7318520</v>
      </c>
      <c r="AP497" s="77">
        <f t="shared" si="323"/>
        <v>7297110</v>
      </c>
      <c r="AQ497" s="77">
        <f t="shared" si="306"/>
        <v>7275710</v>
      </c>
      <c r="AR497" s="77">
        <f t="shared" si="307"/>
        <v>7254420</v>
      </c>
      <c r="AS497" s="164">
        <f t="shared" si="308"/>
        <v>7233020</v>
      </c>
    </row>
    <row r="498" spans="5:45" ht="18" customHeight="1">
      <c r="E498" s="148" t="str">
        <f t="shared" si="309"/>
        <v>L-3</v>
      </c>
      <c r="F498" s="167">
        <f t="shared" si="296"/>
        <v>23</v>
      </c>
      <c r="G498" s="105">
        <f t="shared" si="297"/>
        <v>23</v>
      </c>
      <c r="H498" s="105" t="str">
        <f t="shared" si="298"/>
        <v>L-3-23</v>
      </c>
      <c r="I498" s="149">
        <v>50</v>
      </c>
      <c r="J498" s="157">
        <f t="shared" si="310"/>
        <v>381960</v>
      </c>
      <c r="K498" s="131">
        <f t="shared" si="311"/>
        <v>380830</v>
      </c>
      <c r="L498" s="131">
        <f>IF($E498="","",INDEX('3.サラリースケール'!$R$5:$BH$38,MATCH($E498,'3.サラリースケール'!$R$5:$R$38,0),MATCH($I498,'3.サラリースケール'!$R$5:$BH$5,0)))</f>
        <v>379700</v>
      </c>
      <c r="M498" s="131">
        <f t="shared" si="312"/>
        <v>378570</v>
      </c>
      <c r="N498" s="368">
        <f t="shared" si="313"/>
        <v>377440</v>
      </c>
      <c r="O498" s="157">
        <f t="shared" si="314"/>
        <v>2250</v>
      </c>
      <c r="P498" s="368">
        <f t="shared" si="299"/>
        <v>1130</v>
      </c>
      <c r="Q498" s="158">
        <f>IF($L498="","",VLOOKUP($E498,'6.モデル年俸表の作成'!$C$7:$F$48,4,0))</f>
        <v>8600</v>
      </c>
      <c r="R498" s="159">
        <f>IF($E498="","",IF($G498="","",VLOOKUP($E498,'5.手当・賞与配分・洗い替え方式'!$C$7:$L$48,8,0)))</f>
        <v>0.2</v>
      </c>
      <c r="S498" s="160">
        <f t="shared" si="315"/>
        <v>76400</v>
      </c>
      <c r="T498" s="160">
        <f t="shared" si="316"/>
        <v>76170</v>
      </c>
      <c r="U498" s="160">
        <f t="shared" si="325"/>
        <v>75940</v>
      </c>
      <c r="V498" s="160">
        <f t="shared" si="318"/>
        <v>75720</v>
      </c>
      <c r="W498" s="160">
        <f t="shared" si="319"/>
        <v>75490</v>
      </c>
      <c r="X498" s="164">
        <f t="shared" si="300"/>
        <v>27</v>
      </c>
      <c r="Y498" s="162">
        <f t="shared" si="324"/>
        <v>466960</v>
      </c>
      <c r="Z498" s="161">
        <f t="shared" si="301"/>
        <v>465600</v>
      </c>
      <c r="AA498" s="161">
        <f t="shared" si="302"/>
        <v>464240</v>
      </c>
      <c r="AB498" s="161">
        <f t="shared" si="303"/>
        <v>462890</v>
      </c>
      <c r="AC498" s="163">
        <f t="shared" si="326"/>
        <v>461530</v>
      </c>
      <c r="AD498" s="158">
        <f t="shared" si="321"/>
        <v>5570880</v>
      </c>
      <c r="AE498" s="165">
        <f>IF(J498="","",IF('5.手当・賞与配分・洗い替え方式'!$O$4=1,ROUNDUP((J498+$Q498)*$AH$4,-1),ROUNDUP(J498*$AH$4,-1)))</f>
        <v>781120</v>
      </c>
      <c r="AF498" s="154">
        <f>IF(K498="","",IF('5.手当・賞与配分・洗い替え方式'!$O$4=1,ROUNDUP((K498+$Q498)*$AH$4,-1),ROUNDUP(K498*$AH$4,-1)))</f>
        <v>778860</v>
      </c>
      <c r="AG498" s="154">
        <f>IF(L498="","",IF('5.手当・賞与配分・洗い替え方式'!$O$4=1,ROUNDUP((L498+$Q498)*$AH$4,-1),ROUNDUP(L498*$AH$4,-1)))</f>
        <v>776600</v>
      </c>
      <c r="AH498" s="154">
        <f>IF(M498="","",IF('5.手当・賞与配分・洗い替え方式'!$O$4=1,ROUNDUP((M498+$Q498)*$AH$4,-1),ROUNDUP(M498*$AH$4,-1)))</f>
        <v>774340</v>
      </c>
      <c r="AI498" s="166">
        <f>IF(N498="","",IF('5.手当・賞与配分・洗い替え方式'!$O$4=1,ROUNDUP((N498+$Q498)*$AH$4,-1),ROUNDUP(N498*$AH$4,-1)))</f>
        <v>772080</v>
      </c>
      <c r="AJ498" s="165">
        <f>IF(J498="","",IF('5.手当・賞与配分・洗い替え方式'!$O$4=1,ROUNDUP((J498+$Q498)*$AM$4,-1),ROUNDUP(J498*$AM$4,-1)))</f>
        <v>976400</v>
      </c>
      <c r="AK498" s="154">
        <f>IF(K498="","",IF('5.手当・賞与配分・洗い替え方式'!$O$4=1,ROUNDUP((K498+$Q498)*$AM$4,-1),ROUNDUP(K498*$AM$4,-1)))</f>
        <v>973580</v>
      </c>
      <c r="AL498" s="154">
        <f>IF(L498="","",IF('5.手当・賞与配分・洗い替え方式'!$O$4=1,ROUNDUP((L498+$Q498)*$AM$4,-1),ROUNDUP(L498*$AM$4,-1)))</f>
        <v>970750</v>
      </c>
      <c r="AM498" s="154">
        <f>IF(M498="","",IF('5.手当・賞与配分・洗い替え方式'!$O$4=1,ROUNDUP((M498+$Q498)*$AM$4,-1),ROUNDUP(M498*$AM$4,-1)))</f>
        <v>967930</v>
      </c>
      <c r="AN498" s="166">
        <f>IF(N498="","",IF('5.手当・賞与配分・洗い替え方式'!$O$4=1,ROUNDUP((N498+$Q498)*$AM$4,-1),ROUNDUP(N498*$AM$4,-1)))</f>
        <v>965100</v>
      </c>
      <c r="AO498" s="369">
        <f t="shared" si="322"/>
        <v>7361040</v>
      </c>
      <c r="AP498" s="77">
        <f t="shared" si="323"/>
        <v>7339640</v>
      </c>
      <c r="AQ498" s="77">
        <f t="shared" si="306"/>
        <v>7318230</v>
      </c>
      <c r="AR498" s="77">
        <f t="shared" si="307"/>
        <v>7296950</v>
      </c>
      <c r="AS498" s="164">
        <f t="shared" si="308"/>
        <v>7275540</v>
      </c>
    </row>
    <row r="499" spans="5:45" ht="18" customHeight="1">
      <c r="E499" s="148" t="str">
        <f t="shared" si="309"/>
        <v>L-3</v>
      </c>
      <c r="F499" s="167">
        <f t="shared" si="296"/>
        <v>24</v>
      </c>
      <c r="G499" s="105">
        <f t="shared" si="297"/>
        <v>24</v>
      </c>
      <c r="H499" s="105" t="str">
        <f t="shared" si="298"/>
        <v>L-3-24</v>
      </c>
      <c r="I499" s="149">
        <v>51</v>
      </c>
      <c r="J499" s="157">
        <f t="shared" si="310"/>
        <v>384210</v>
      </c>
      <c r="K499" s="131">
        <f t="shared" si="311"/>
        <v>383080</v>
      </c>
      <c r="L499" s="131">
        <f>IF($E499="","",INDEX('3.サラリースケール'!$R$5:$BH$38,MATCH($E499,'3.サラリースケール'!$R$5:$R$38,0),MATCH($I499,'3.サラリースケール'!$R$5:$BH$5,0)))</f>
        <v>381950</v>
      </c>
      <c r="M499" s="131">
        <f t="shared" si="312"/>
        <v>380820</v>
      </c>
      <c r="N499" s="368">
        <f t="shared" si="313"/>
        <v>379690</v>
      </c>
      <c r="O499" s="157">
        <f t="shared" si="314"/>
        <v>2250</v>
      </c>
      <c r="P499" s="368">
        <f t="shared" si="299"/>
        <v>1130</v>
      </c>
      <c r="Q499" s="158">
        <f>IF($L499="","",VLOOKUP($E499,'6.モデル年俸表の作成'!$C$7:$F$48,4,0))</f>
        <v>8600</v>
      </c>
      <c r="R499" s="159">
        <f>IF($E499="","",IF($G499="","",VLOOKUP($E499,'5.手当・賞与配分・洗い替え方式'!$C$7:$L$48,8,0)))</f>
        <v>0.2</v>
      </c>
      <c r="S499" s="160">
        <f t="shared" si="315"/>
        <v>76850</v>
      </c>
      <c r="T499" s="160">
        <f t="shared" si="316"/>
        <v>76620</v>
      </c>
      <c r="U499" s="160">
        <f t="shared" si="325"/>
        <v>76390</v>
      </c>
      <c r="V499" s="160">
        <f t="shared" si="318"/>
        <v>76170</v>
      </c>
      <c r="W499" s="160">
        <f t="shared" si="319"/>
        <v>75940</v>
      </c>
      <c r="X499" s="164">
        <f t="shared" si="300"/>
        <v>27</v>
      </c>
      <c r="Y499" s="162">
        <f t="shared" si="324"/>
        <v>469660</v>
      </c>
      <c r="Z499" s="161">
        <f t="shared" si="301"/>
        <v>468300</v>
      </c>
      <c r="AA499" s="161">
        <f t="shared" si="302"/>
        <v>466940</v>
      </c>
      <c r="AB499" s="161">
        <f t="shared" si="303"/>
        <v>465590</v>
      </c>
      <c r="AC499" s="163">
        <f t="shared" si="326"/>
        <v>464230</v>
      </c>
      <c r="AD499" s="158">
        <f t="shared" si="321"/>
        <v>5603280</v>
      </c>
      <c r="AE499" s="165">
        <f>IF(J499="","",IF('5.手当・賞与配分・洗い替え方式'!$O$4=1,ROUNDUP((J499+$Q499)*$AH$4,-1),ROUNDUP(J499*$AH$4,-1)))</f>
        <v>785620</v>
      </c>
      <c r="AF499" s="154">
        <f>IF(K499="","",IF('5.手当・賞与配分・洗い替え方式'!$O$4=1,ROUNDUP((K499+$Q499)*$AH$4,-1),ROUNDUP(K499*$AH$4,-1)))</f>
        <v>783360</v>
      </c>
      <c r="AG499" s="154">
        <f>IF(L499="","",IF('5.手当・賞与配分・洗い替え方式'!$O$4=1,ROUNDUP((L499+$Q499)*$AH$4,-1),ROUNDUP(L499*$AH$4,-1)))</f>
        <v>781100</v>
      </c>
      <c r="AH499" s="154">
        <f>IF(M499="","",IF('5.手当・賞与配分・洗い替え方式'!$O$4=1,ROUNDUP((M499+$Q499)*$AH$4,-1),ROUNDUP(M499*$AH$4,-1)))</f>
        <v>778840</v>
      </c>
      <c r="AI499" s="166">
        <f>IF(N499="","",IF('5.手当・賞与配分・洗い替え方式'!$O$4=1,ROUNDUP((N499+$Q499)*$AH$4,-1),ROUNDUP(N499*$AH$4,-1)))</f>
        <v>776580</v>
      </c>
      <c r="AJ499" s="165">
        <f>IF(J499="","",IF('5.手当・賞与配分・洗い替え方式'!$O$4=1,ROUNDUP((J499+$Q499)*$AM$4,-1),ROUNDUP(J499*$AM$4,-1)))</f>
        <v>982030</v>
      </c>
      <c r="AK499" s="154">
        <f>IF(K499="","",IF('5.手当・賞与配分・洗い替え方式'!$O$4=1,ROUNDUP((K499+$Q499)*$AM$4,-1),ROUNDUP(K499*$AM$4,-1)))</f>
        <v>979200</v>
      </c>
      <c r="AL499" s="154">
        <f>IF(L499="","",IF('5.手当・賞与配分・洗い替え方式'!$O$4=1,ROUNDUP((L499+$Q499)*$AM$4,-1),ROUNDUP(L499*$AM$4,-1)))</f>
        <v>976380</v>
      </c>
      <c r="AM499" s="154">
        <f>IF(M499="","",IF('5.手当・賞与配分・洗い替え方式'!$O$4=1,ROUNDUP((M499+$Q499)*$AM$4,-1),ROUNDUP(M499*$AM$4,-1)))</f>
        <v>973550</v>
      </c>
      <c r="AN499" s="166">
        <f>IF(N499="","",IF('5.手当・賞与配分・洗い替え方式'!$O$4=1,ROUNDUP((N499+$Q499)*$AM$4,-1),ROUNDUP(N499*$AM$4,-1)))</f>
        <v>970730</v>
      </c>
      <c r="AO499" s="369">
        <f t="shared" si="322"/>
        <v>7403570</v>
      </c>
      <c r="AP499" s="77">
        <f t="shared" si="323"/>
        <v>7382160</v>
      </c>
      <c r="AQ499" s="77">
        <f t="shared" si="306"/>
        <v>7360760</v>
      </c>
      <c r="AR499" s="77">
        <f t="shared" si="307"/>
        <v>7339470</v>
      </c>
      <c r="AS499" s="164">
        <f t="shared" si="308"/>
        <v>7318070</v>
      </c>
    </row>
    <row r="500" spans="5:45" ht="18" customHeight="1">
      <c r="E500" s="148" t="str">
        <f t="shared" si="309"/>
        <v>L-3</v>
      </c>
      <c r="F500" s="167">
        <f t="shared" si="296"/>
        <v>25</v>
      </c>
      <c r="G500" s="105">
        <f t="shared" si="297"/>
        <v>25</v>
      </c>
      <c r="H500" s="105" t="str">
        <f t="shared" si="298"/>
        <v>L-3-25</v>
      </c>
      <c r="I500" s="149">
        <v>52</v>
      </c>
      <c r="J500" s="157">
        <f t="shared" si="310"/>
        <v>386460</v>
      </c>
      <c r="K500" s="131">
        <f t="shared" si="311"/>
        <v>385330</v>
      </c>
      <c r="L500" s="131">
        <f>IF($E500="","",INDEX('3.サラリースケール'!$R$5:$BH$38,MATCH($E500,'3.サラリースケール'!$R$5:$R$38,0),MATCH($I500,'3.サラリースケール'!$R$5:$BH$5,0)))</f>
        <v>384200</v>
      </c>
      <c r="M500" s="131">
        <f t="shared" si="312"/>
        <v>383070</v>
      </c>
      <c r="N500" s="368">
        <f t="shared" si="313"/>
        <v>381940</v>
      </c>
      <c r="O500" s="157">
        <f t="shared" si="314"/>
        <v>2250</v>
      </c>
      <c r="P500" s="368">
        <f t="shared" si="299"/>
        <v>1130</v>
      </c>
      <c r="Q500" s="158">
        <f>IF($L500="","",VLOOKUP($E500,'6.モデル年俸表の作成'!$C$7:$F$48,4,0))</f>
        <v>8600</v>
      </c>
      <c r="R500" s="159">
        <f>IF($E500="","",IF($G500="","",VLOOKUP($E500,'5.手当・賞与配分・洗い替え方式'!$C$7:$L$48,8,0)))</f>
        <v>0.2</v>
      </c>
      <c r="S500" s="160">
        <f t="shared" si="315"/>
        <v>77300</v>
      </c>
      <c r="T500" s="160">
        <f t="shared" si="316"/>
        <v>77070</v>
      </c>
      <c r="U500" s="160">
        <f t="shared" si="325"/>
        <v>76840</v>
      </c>
      <c r="V500" s="160">
        <f t="shared" si="318"/>
        <v>76620</v>
      </c>
      <c r="W500" s="160">
        <f t="shared" si="319"/>
        <v>76390</v>
      </c>
      <c r="X500" s="164">
        <f t="shared" si="300"/>
        <v>27</v>
      </c>
      <c r="Y500" s="162">
        <f t="shared" si="324"/>
        <v>472360</v>
      </c>
      <c r="Z500" s="161">
        <f t="shared" si="301"/>
        <v>471000</v>
      </c>
      <c r="AA500" s="161">
        <f t="shared" si="302"/>
        <v>469640</v>
      </c>
      <c r="AB500" s="161">
        <f t="shared" si="303"/>
        <v>468290</v>
      </c>
      <c r="AC500" s="163">
        <f t="shared" si="326"/>
        <v>466930</v>
      </c>
      <c r="AD500" s="158">
        <f t="shared" si="321"/>
        <v>5635680</v>
      </c>
      <c r="AE500" s="165">
        <f>IF(J500="","",IF('5.手当・賞与配分・洗い替え方式'!$O$4=1,ROUNDUP((J500+$Q500)*$AH$4,-1),ROUNDUP(J500*$AH$4,-1)))</f>
        <v>790120</v>
      </c>
      <c r="AF500" s="154">
        <f>IF(K500="","",IF('5.手当・賞与配分・洗い替え方式'!$O$4=1,ROUNDUP((K500+$Q500)*$AH$4,-1),ROUNDUP(K500*$AH$4,-1)))</f>
        <v>787860</v>
      </c>
      <c r="AG500" s="154">
        <f>IF(L500="","",IF('5.手当・賞与配分・洗い替え方式'!$O$4=1,ROUNDUP((L500+$Q500)*$AH$4,-1),ROUNDUP(L500*$AH$4,-1)))</f>
        <v>785600</v>
      </c>
      <c r="AH500" s="154">
        <f>IF(M500="","",IF('5.手当・賞与配分・洗い替え方式'!$O$4=1,ROUNDUP((M500+$Q500)*$AH$4,-1),ROUNDUP(M500*$AH$4,-1)))</f>
        <v>783340</v>
      </c>
      <c r="AI500" s="166">
        <f>IF(N500="","",IF('5.手当・賞与配分・洗い替え方式'!$O$4=1,ROUNDUP((N500+$Q500)*$AH$4,-1),ROUNDUP(N500*$AH$4,-1)))</f>
        <v>781080</v>
      </c>
      <c r="AJ500" s="165">
        <f>IF(J500="","",IF('5.手当・賞与配分・洗い替え方式'!$O$4=1,ROUNDUP((J500+$Q500)*$AM$4,-1),ROUNDUP(J500*$AM$4,-1)))</f>
        <v>987650</v>
      </c>
      <c r="AK500" s="154">
        <f>IF(K500="","",IF('5.手当・賞与配分・洗い替え方式'!$O$4=1,ROUNDUP((K500+$Q500)*$AM$4,-1),ROUNDUP(K500*$AM$4,-1)))</f>
        <v>984830</v>
      </c>
      <c r="AL500" s="154">
        <f>IF(L500="","",IF('5.手当・賞与配分・洗い替え方式'!$O$4=1,ROUNDUP((L500+$Q500)*$AM$4,-1),ROUNDUP(L500*$AM$4,-1)))</f>
        <v>982000</v>
      </c>
      <c r="AM500" s="154">
        <f>IF(M500="","",IF('5.手当・賞与配分・洗い替え方式'!$O$4=1,ROUNDUP((M500+$Q500)*$AM$4,-1),ROUNDUP(M500*$AM$4,-1)))</f>
        <v>979180</v>
      </c>
      <c r="AN500" s="166">
        <f>IF(N500="","",IF('5.手当・賞与配分・洗い替え方式'!$O$4=1,ROUNDUP((N500+$Q500)*$AM$4,-1),ROUNDUP(N500*$AM$4,-1)))</f>
        <v>976350</v>
      </c>
      <c r="AO500" s="369">
        <f t="shared" si="322"/>
        <v>7446090</v>
      </c>
      <c r="AP500" s="77">
        <f t="shared" si="323"/>
        <v>7424690</v>
      </c>
      <c r="AQ500" s="77">
        <f t="shared" si="306"/>
        <v>7403280</v>
      </c>
      <c r="AR500" s="77">
        <f t="shared" si="307"/>
        <v>7382000</v>
      </c>
      <c r="AS500" s="164">
        <f t="shared" si="308"/>
        <v>7360590</v>
      </c>
    </row>
    <row r="501" spans="5:45" ht="18" customHeight="1">
      <c r="E501" s="148" t="str">
        <f t="shared" si="309"/>
        <v>L-3</v>
      </c>
      <c r="F501" s="167">
        <f t="shared" si="296"/>
        <v>26</v>
      </c>
      <c r="G501" s="105">
        <f t="shared" si="297"/>
        <v>26</v>
      </c>
      <c r="H501" s="105" t="str">
        <f t="shared" si="298"/>
        <v>L-3-26</v>
      </c>
      <c r="I501" s="149">
        <v>53</v>
      </c>
      <c r="J501" s="157">
        <f t="shared" si="310"/>
        <v>388710</v>
      </c>
      <c r="K501" s="131">
        <f t="shared" si="311"/>
        <v>387580</v>
      </c>
      <c r="L501" s="131">
        <f>IF($E501="","",INDEX('3.サラリースケール'!$R$5:$BH$38,MATCH($E501,'3.サラリースケール'!$R$5:$R$38,0),MATCH($I501,'3.サラリースケール'!$R$5:$BH$5,0)))</f>
        <v>386450</v>
      </c>
      <c r="M501" s="131">
        <f t="shared" si="312"/>
        <v>385320</v>
      </c>
      <c r="N501" s="368">
        <f t="shared" si="313"/>
        <v>384190</v>
      </c>
      <c r="O501" s="157">
        <f t="shared" si="314"/>
        <v>2250</v>
      </c>
      <c r="P501" s="368">
        <f t="shared" si="299"/>
        <v>1130</v>
      </c>
      <c r="Q501" s="158">
        <f>IF($L501="","",VLOOKUP($E501,'6.モデル年俸表の作成'!$C$7:$F$48,4,0))</f>
        <v>8600</v>
      </c>
      <c r="R501" s="159">
        <f>IF($E501="","",IF($G501="","",VLOOKUP($E501,'5.手当・賞与配分・洗い替え方式'!$C$7:$L$48,8,0)))</f>
        <v>0.2</v>
      </c>
      <c r="S501" s="160">
        <f t="shared" si="315"/>
        <v>77750</v>
      </c>
      <c r="T501" s="160">
        <f t="shared" si="316"/>
        <v>77520</v>
      </c>
      <c r="U501" s="160">
        <f t="shared" si="325"/>
        <v>77290</v>
      </c>
      <c r="V501" s="160">
        <f t="shared" si="318"/>
        <v>77070</v>
      </c>
      <c r="W501" s="160">
        <f t="shared" si="319"/>
        <v>76840</v>
      </c>
      <c r="X501" s="164">
        <f t="shared" si="300"/>
        <v>27</v>
      </c>
      <c r="Y501" s="162">
        <f t="shared" si="324"/>
        <v>475060</v>
      </c>
      <c r="Z501" s="161">
        <f t="shared" si="301"/>
        <v>473700</v>
      </c>
      <c r="AA501" s="161">
        <f t="shared" si="302"/>
        <v>472340</v>
      </c>
      <c r="AB501" s="161">
        <f t="shared" si="303"/>
        <v>470990</v>
      </c>
      <c r="AC501" s="163">
        <f t="shared" si="326"/>
        <v>469630</v>
      </c>
      <c r="AD501" s="158">
        <f t="shared" si="321"/>
        <v>5668080</v>
      </c>
      <c r="AE501" s="165">
        <f>IF(J501="","",IF('5.手当・賞与配分・洗い替え方式'!$O$4=1,ROUNDUP((J501+$Q501)*$AH$4,-1),ROUNDUP(J501*$AH$4,-1)))</f>
        <v>794620</v>
      </c>
      <c r="AF501" s="154">
        <f>IF(K501="","",IF('5.手当・賞与配分・洗い替え方式'!$O$4=1,ROUNDUP((K501+$Q501)*$AH$4,-1),ROUNDUP(K501*$AH$4,-1)))</f>
        <v>792360</v>
      </c>
      <c r="AG501" s="154">
        <f>IF(L501="","",IF('5.手当・賞与配分・洗い替え方式'!$O$4=1,ROUNDUP((L501+$Q501)*$AH$4,-1),ROUNDUP(L501*$AH$4,-1)))</f>
        <v>790100</v>
      </c>
      <c r="AH501" s="154">
        <f>IF(M501="","",IF('5.手当・賞与配分・洗い替え方式'!$O$4=1,ROUNDUP((M501+$Q501)*$AH$4,-1),ROUNDUP(M501*$AH$4,-1)))</f>
        <v>787840</v>
      </c>
      <c r="AI501" s="166">
        <f>IF(N501="","",IF('5.手当・賞与配分・洗い替え方式'!$O$4=1,ROUNDUP((N501+$Q501)*$AH$4,-1),ROUNDUP(N501*$AH$4,-1)))</f>
        <v>785580</v>
      </c>
      <c r="AJ501" s="165">
        <f>IF(J501="","",IF('5.手当・賞与配分・洗い替え方式'!$O$4=1,ROUNDUP((J501+$Q501)*$AM$4,-1),ROUNDUP(J501*$AM$4,-1)))</f>
        <v>993280</v>
      </c>
      <c r="AK501" s="154">
        <f>IF(K501="","",IF('5.手当・賞与配分・洗い替え方式'!$O$4=1,ROUNDUP((K501+$Q501)*$AM$4,-1),ROUNDUP(K501*$AM$4,-1)))</f>
        <v>990450</v>
      </c>
      <c r="AL501" s="154">
        <f>IF(L501="","",IF('5.手当・賞与配分・洗い替え方式'!$O$4=1,ROUNDUP((L501+$Q501)*$AM$4,-1),ROUNDUP(L501*$AM$4,-1)))</f>
        <v>987630</v>
      </c>
      <c r="AM501" s="154">
        <f>IF(M501="","",IF('5.手当・賞与配分・洗い替え方式'!$O$4=1,ROUNDUP((M501+$Q501)*$AM$4,-1),ROUNDUP(M501*$AM$4,-1)))</f>
        <v>984800</v>
      </c>
      <c r="AN501" s="166">
        <f>IF(N501="","",IF('5.手当・賞与配分・洗い替え方式'!$O$4=1,ROUNDUP((N501+$Q501)*$AM$4,-1),ROUNDUP(N501*$AM$4,-1)))</f>
        <v>981980</v>
      </c>
      <c r="AO501" s="369">
        <f t="shared" si="322"/>
        <v>7488620</v>
      </c>
      <c r="AP501" s="77">
        <f t="shared" si="323"/>
        <v>7467210</v>
      </c>
      <c r="AQ501" s="77">
        <f t="shared" si="306"/>
        <v>7445810</v>
      </c>
      <c r="AR501" s="77">
        <f t="shared" si="307"/>
        <v>7424520</v>
      </c>
      <c r="AS501" s="164">
        <f t="shared" si="308"/>
        <v>7403120</v>
      </c>
    </row>
    <row r="502" spans="5:45" ht="18" customHeight="1">
      <c r="E502" s="148" t="str">
        <f t="shared" si="309"/>
        <v>L-3</v>
      </c>
      <c r="F502" s="167">
        <f t="shared" si="296"/>
        <v>27</v>
      </c>
      <c r="G502" s="105">
        <f t="shared" si="297"/>
        <v>27</v>
      </c>
      <c r="H502" s="105" t="str">
        <f t="shared" si="298"/>
        <v>L-3-27</v>
      </c>
      <c r="I502" s="149">
        <v>54</v>
      </c>
      <c r="J502" s="157">
        <f t="shared" si="310"/>
        <v>390960</v>
      </c>
      <c r="K502" s="131">
        <f t="shared" si="311"/>
        <v>389830</v>
      </c>
      <c r="L502" s="131">
        <f>IF($E502="","",INDEX('3.サラリースケール'!$R$5:$BH$38,MATCH($E502,'3.サラリースケール'!$R$5:$R$38,0),MATCH($I502,'3.サラリースケール'!$R$5:$BH$5,0)))</f>
        <v>388700</v>
      </c>
      <c r="M502" s="131">
        <f t="shared" si="312"/>
        <v>387570</v>
      </c>
      <c r="N502" s="368">
        <f t="shared" si="313"/>
        <v>386440</v>
      </c>
      <c r="O502" s="157">
        <f t="shared" si="314"/>
        <v>2250</v>
      </c>
      <c r="P502" s="368">
        <f t="shared" si="299"/>
        <v>1130</v>
      </c>
      <c r="Q502" s="158">
        <f>IF($L502="","",VLOOKUP($E502,'6.モデル年俸表の作成'!$C$7:$F$48,4,0))</f>
        <v>8600</v>
      </c>
      <c r="R502" s="159">
        <f>IF($E502="","",IF($G502="","",VLOOKUP($E502,'5.手当・賞与配分・洗い替え方式'!$C$7:$L$48,8,0)))</f>
        <v>0.2</v>
      </c>
      <c r="S502" s="160">
        <f t="shared" si="315"/>
        <v>78200</v>
      </c>
      <c r="T502" s="160">
        <f t="shared" si="316"/>
        <v>77970</v>
      </c>
      <c r="U502" s="160">
        <f t="shared" si="325"/>
        <v>77740</v>
      </c>
      <c r="V502" s="160">
        <f t="shared" si="318"/>
        <v>77520</v>
      </c>
      <c r="W502" s="160">
        <f t="shared" si="319"/>
        <v>77290</v>
      </c>
      <c r="X502" s="164">
        <f t="shared" si="300"/>
        <v>27</v>
      </c>
      <c r="Y502" s="162">
        <f t="shared" si="324"/>
        <v>477760</v>
      </c>
      <c r="Z502" s="161">
        <f t="shared" si="301"/>
        <v>476400</v>
      </c>
      <c r="AA502" s="161">
        <f t="shared" si="302"/>
        <v>475040</v>
      </c>
      <c r="AB502" s="161">
        <f t="shared" si="303"/>
        <v>473690</v>
      </c>
      <c r="AC502" s="163">
        <f t="shared" si="326"/>
        <v>472330</v>
      </c>
      <c r="AD502" s="158">
        <f t="shared" si="321"/>
        <v>5700480</v>
      </c>
      <c r="AE502" s="165">
        <f>IF(J502="","",IF('5.手当・賞与配分・洗い替え方式'!$O$4=1,ROUNDUP((J502+$Q502)*$AH$4,-1),ROUNDUP(J502*$AH$4,-1)))</f>
        <v>799120</v>
      </c>
      <c r="AF502" s="154">
        <f>IF(K502="","",IF('5.手当・賞与配分・洗い替え方式'!$O$4=1,ROUNDUP((K502+$Q502)*$AH$4,-1),ROUNDUP(K502*$AH$4,-1)))</f>
        <v>796860</v>
      </c>
      <c r="AG502" s="154">
        <f>IF(L502="","",IF('5.手当・賞与配分・洗い替え方式'!$O$4=1,ROUNDUP((L502+$Q502)*$AH$4,-1),ROUNDUP(L502*$AH$4,-1)))</f>
        <v>794600</v>
      </c>
      <c r="AH502" s="154">
        <f>IF(M502="","",IF('5.手当・賞与配分・洗い替え方式'!$O$4=1,ROUNDUP((M502+$Q502)*$AH$4,-1),ROUNDUP(M502*$AH$4,-1)))</f>
        <v>792340</v>
      </c>
      <c r="AI502" s="166">
        <f>IF(N502="","",IF('5.手当・賞与配分・洗い替え方式'!$O$4=1,ROUNDUP((N502+$Q502)*$AH$4,-1),ROUNDUP(N502*$AH$4,-1)))</f>
        <v>790080</v>
      </c>
      <c r="AJ502" s="165">
        <f>IF(J502="","",IF('5.手当・賞与配分・洗い替え方式'!$O$4=1,ROUNDUP((J502+$Q502)*$AM$4,-1),ROUNDUP(J502*$AM$4,-1)))</f>
        <v>998900</v>
      </c>
      <c r="AK502" s="154">
        <f>IF(K502="","",IF('5.手当・賞与配分・洗い替え方式'!$O$4=1,ROUNDUP((K502+$Q502)*$AM$4,-1),ROUNDUP(K502*$AM$4,-1)))</f>
        <v>996080</v>
      </c>
      <c r="AL502" s="154">
        <f>IF(L502="","",IF('5.手当・賞与配分・洗い替え方式'!$O$4=1,ROUNDUP((L502+$Q502)*$AM$4,-1),ROUNDUP(L502*$AM$4,-1)))</f>
        <v>993250</v>
      </c>
      <c r="AM502" s="154">
        <f>IF(M502="","",IF('5.手当・賞与配分・洗い替え方式'!$O$4=1,ROUNDUP((M502+$Q502)*$AM$4,-1),ROUNDUP(M502*$AM$4,-1)))</f>
        <v>990430</v>
      </c>
      <c r="AN502" s="166">
        <f>IF(N502="","",IF('5.手当・賞与配分・洗い替え方式'!$O$4=1,ROUNDUP((N502+$Q502)*$AM$4,-1),ROUNDUP(N502*$AM$4,-1)))</f>
        <v>987600</v>
      </c>
      <c r="AO502" s="369">
        <f t="shared" si="322"/>
        <v>7531140</v>
      </c>
      <c r="AP502" s="77">
        <f t="shared" si="323"/>
        <v>7509740</v>
      </c>
      <c r="AQ502" s="77">
        <f t="shared" si="306"/>
        <v>7488330</v>
      </c>
      <c r="AR502" s="77">
        <f t="shared" si="307"/>
        <v>7467050</v>
      </c>
      <c r="AS502" s="164">
        <f t="shared" si="308"/>
        <v>7445640</v>
      </c>
    </row>
    <row r="503" spans="5:45" ht="18" customHeight="1">
      <c r="E503" s="148" t="str">
        <f t="shared" si="309"/>
        <v>L-3</v>
      </c>
      <c r="F503" s="167">
        <f t="shared" si="296"/>
        <v>28</v>
      </c>
      <c r="G503" s="105">
        <f t="shared" si="297"/>
        <v>28</v>
      </c>
      <c r="H503" s="105" t="str">
        <f t="shared" si="298"/>
        <v>L-3-28</v>
      </c>
      <c r="I503" s="149">
        <v>55</v>
      </c>
      <c r="J503" s="157">
        <f t="shared" si="310"/>
        <v>393210</v>
      </c>
      <c r="K503" s="131">
        <f t="shared" si="311"/>
        <v>392080</v>
      </c>
      <c r="L503" s="131">
        <f>IF($E503="","",INDEX('3.サラリースケール'!$R$5:$BH$38,MATCH($E503,'3.サラリースケール'!$R$5:$R$38,0),MATCH($I503,'3.サラリースケール'!$R$5:$BH$5,0)))</f>
        <v>390950</v>
      </c>
      <c r="M503" s="131">
        <f t="shared" si="312"/>
        <v>389820</v>
      </c>
      <c r="N503" s="368">
        <f t="shared" si="313"/>
        <v>388690</v>
      </c>
      <c r="O503" s="157">
        <f t="shared" si="314"/>
        <v>2250</v>
      </c>
      <c r="P503" s="368">
        <f t="shared" si="299"/>
        <v>1130</v>
      </c>
      <c r="Q503" s="158">
        <f>IF($L503="","",VLOOKUP($E503,'6.モデル年俸表の作成'!$C$7:$F$48,4,0))</f>
        <v>8600</v>
      </c>
      <c r="R503" s="159">
        <f>IF($E503="","",IF($G503="","",VLOOKUP($E503,'5.手当・賞与配分・洗い替え方式'!$C$7:$L$48,8,0)))</f>
        <v>0.2</v>
      </c>
      <c r="S503" s="160">
        <f t="shared" si="315"/>
        <v>78650</v>
      </c>
      <c r="T503" s="160">
        <f t="shared" si="316"/>
        <v>78420</v>
      </c>
      <c r="U503" s="160">
        <f t="shared" si="325"/>
        <v>78190</v>
      </c>
      <c r="V503" s="160">
        <f t="shared" si="318"/>
        <v>77970</v>
      </c>
      <c r="W503" s="160">
        <f t="shared" si="319"/>
        <v>77740</v>
      </c>
      <c r="X503" s="164">
        <f t="shared" si="300"/>
        <v>27</v>
      </c>
      <c r="Y503" s="162">
        <f t="shared" si="324"/>
        <v>480460</v>
      </c>
      <c r="Z503" s="161">
        <f t="shared" si="301"/>
        <v>479100</v>
      </c>
      <c r="AA503" s="161">
        <f t="shared" si="302"/>
        <v>477740</v>
      </c>
      <c r="AB503" s="161">
        <f t="shared" si="303"/>
        <v>476390</v>
      </c>
      <c r="AC503" s="163">
        <f t="shared" si="326"/>
        <v>475030</v>
      </c>
      <c r="AD503" s="158">
        <f t="shared" si="321"/>
        <v>5732880</v>
      </c>
      <c r="AE503" s="165">
        <f>IF(J503="","",IF('5.手当・賞与配分・洗い替え方式'!$O$4=1,ROUNDUP((J503+$Q503)*$AH$4,-1),ROUNDUP(J503*$AH$4,-1)))</f>
        <v>803620</v>
      </c>
      <c r="AF503" s="154">
        <f>IF(K503="","",IF('5.手当・賞与配分・洗い替え方式'!$O$4=1,ROUNDUP((K503+$Q503)*$AH$4,-1),ROUNDUP(K503*$AH$4,-1)))</f>
        <v>801360</v>
      </c>
      <c r="AG503" s="154">
        <f>IF(L503="","",IF('5.手当・賞与配分・洗い替え方式'!$O$4=1,ROUNDUP((L503+$Q503)*$AH$4,-1),ROUNDUP(L503*$AH$4,-1)))</f>
        <v>799100</v>
      </c>
      <c r="AH503" s="154">
        <f>IF(M503="","",IF('5.手当・賞与配分・洗い替え方式'!$O$4=1,ROUNDUP((M503+$Q503)*$AH$4,-1),ROUNDUP(M503*$AH$4,-1)))</f>
        <v>796840</v>
      </c>
      <c r="AI503" s="166">
        <f>IF(N503="","",IF('5.手当・賞与配分・洗い替え方式'!$O$4=1,ROUNDUP((N503+$Q503)*$AH$4,-1),ROUNDUP(N503*$AH$4,-1)))</f>
        <v>794580</v>
      </c>
      <c r="AJ503" s="165">
        <f>IF(J503="","",IF('5.手当・賞与配分・洗い替え方式'!$O$4=1,ROUNDUP((J503+$Q503)*$AM$4,-1),ROUNDUP(J503*$AM$4,-1)))</f>
        <v>1004530</v>
      </c>
      <c r="AK503" s="154">
        <f>IF(K503="","",IF('5.手当・賞与配分・洗い替え方式'!$O$4=1,ROUNDUP((K503+$Q503)*$AM$4,-1),ROUNDUP(K503*$AM$4,-1)))</f>
        <v>1001700</v>
      </c>
      <c r="AL503" s="154">
        <f>IF(L503="","",IF('5.手当・賞与配分・洗い替え方式'!$O$4=1,ROUNDUP((L503+$Q503)*$AM$4,-1),ROUNDUP(L503*$AM$4,-1)))</f>
        <v>998880</v>
      </c>
      <c r="AM503" s="154">
        <f>IF(M503="","",IF('5.手当・賞与配分・洗い替え方式'!$O$4=1,ROUNDUP((M503+$Q503)*$AM$4,-1),ROUNDUP(M503*$AM$4,-1)))</f>
        <v>996050</v>
      </c>
      <c r="AN503" s="166">
        <f>IF(N503="","",IF('5.手当・賞与配分・洗い替え方式'!$O$4=1,ROUNDUP((N503+$Q503)*$AM$4,-1),ROUNDUP(N503*$AM$4,-1)))</f>
        <v>993230</v>
      </c>
      <c r="AO503" s="369">
        <f t="shared" si="322"/>
        <v>7573670</v>
      </c>
      <c r="AP503" s="77">
        <f t="shared" si="323"/>
        <v>7552260</v>
      </c>
      <c r="AQ503" s="77">
        <f t="shared" si="306"/>
        <v>7530860</v>
      </c>
      <c r="AR503" s="77">
        <f t="shared" si="307"/>
        <v>7509570</v>
      </c>
      <c r="AS503" s="164">
        <f t="shared" si="308"/>
        <v>7488170</v>
      </c>
    </row>
    <row r="504" spans="5:45" ht="18" customHeight="1">
      <c r="E504" s="148" t="str">
        <f t="shared" si="309"/>
        <v>L-3</v>
      </c>
      <c r="F504" s="167">
        <f t="shared" si="296"/>
        <v>28</v>
      </c>
      <c r="G504" s="105">
        <f t="shared" si="297"/>
        <v>28</v>
      </c>
      <c r="H504" s="105" t="str">
        <f t="shared" si="298"/>
        <v/>
      </c>
      <c r="I504" s="149">
        <v>56</v>
      </c>
      <c r="J504" s="157">
        <f t="shared" si="310"/>
        <v>393210</v>
      </c>
      <c r="K504" s="131">
        <f t="shared" si="311"/>
        <v>392080</v>
      </c>
      <c r="L504" s="131">
        <f>IF($E504="","",INDEX('3.サラリースケール'!$R$5:$BH$38,MATCH($E504,'3.サラリースケール'!$R$5:$R$38,0),MATCH($I504,'3.サラリースケール'!$R$5:$BH$5,0)))</f>
        <v>390950</v>
      </c>
      <c r="M504" s="131">
        <f t="shared" si="312"/>
        <v>389820</v>
      </c>
      <c r="N504" s="368">
        <f t="shared" si="313"/>
        <v>388690</v>
      </c>
      <c r="O504" s="157">
        <f t="shared" si="314"/>
        <v>0</v>
      </c>
      <c r="P504" s="368">
        <f t="shared" si="299"/>
        <v>1130</v>
      </c>
      <c r="Q504" s="158">
        <f>IF($L504="","",VLOOKUP($E504,'6.モデル年俸表の作成'!$C$7:$F$48,4,0))</f>
        <v>8600</v>
      </c>
      <c r="R504" s="159">
        <f>IF($E504="","",IF($G504="","",VLOOKUP($E504,'5.手当・賞与配分・洗い替え方式'!$C$7:$L$48,8,0)))</f>
        <v>0.2</v>
      </c>
      <c r="S504" s="160">
        <f t="shared" si="315"/>
        <v>78650</v>
      </c>
      <c r="T504" s="160">
        <f t="shared" si="316"/>
        <v>78420</v>
      </c>
      <c r="U504" s="160">
        <f t="shared" si="325"/>
        <v>78190</v>
      </c>
      <c r="V504" s="160">
        <f t="shared" si="318"/>
        <v>77970</v>
      </c>
      <c r="W504" s="160">
        <f t="shared" si="319"/>
        <v>77740</v>
      </c>
      <c r="X504" s="164">
        <f t="shared" si="300"/>
        <v>27</v>
      </c>
      <c r="Y504" s="162">
        <f t="shared" si="324"/>
        <v>480460</v>
      </c>
      <c r="Z504" s="161">
        <f t="shared" si="301"/>
        <v>479100</v>
      </c>
      <c r="AA504" s="161">
        <f t="shared" si="302"/>
        <v>477740</v>
      </c>
      <c r="AB504" s="161">
        <f t="shared" si="303"/>
        <v>476390</v>
      </c>
      <c r="AC504" s="163">
        <f t="shared" si="326"/>
        <v>475030</v>
      </c>
      <c r="AD504" s="158">
        <f t="shared" si="321"/>
        <v>5732880</v>
      </c>
      <c r="AE504" s="165">
        <f>IF(J504="","",IF('5.手当・賞与配分・洗い替え方式'!$O$4=1,ROUNDUP((J504+$Q504)*$AH$4,-1),ROUNDUP(J504*$AH$4,-1)))</f>
        <v>803620</v>
      </c>
      <c r="AF504" s="154">
        <f>IF(K504="","",IF('5.手当・賞与配分・洗い替え方式'!$O$4=1,ROUNDUP((K504+$Q504)*$AH$4,-1),ROUNDUP(K504*$AH$4,-1)))</f>
        <v>801360</v>
      </c>
      <c r="AG504" s="154">
        <f>IF(L504="","",IF('5.手当・賞与配分・洗い替え方式'!$O$4=1,ROUNDUP((L504+$Q504)*$AH$4,-1),ROUNDUP(L504*$AH$4,-1)))</f>
        <v>799100</v>
      </c>
      <c r="AH504" s="154">
        <f>IF(M504="","",IF('5.手当・賞与配分・洗い替え方式'!$O$4=1,ROUNDUP((M504+$Q504)*$AH$4,-1),ROUNDUP(M504*$AH$4,-1)))</f>
        <v>796840</v>
      </c>
      <c r="AI504" s="166">
        <f>IF(N504="","",IF('5.手当・賞与配分・洗い替え方式'!$O$4=1,ROUNDUP((N504+$Q504)*$AH$4,-1),ROUNDUP(N504*$AH$4,-1)))</f>
        <v>794580</v>
      </c>
      <c r="AJ504" s="165">
        <f>IF(J504="","",IF('5.手当・賞与配分・洗い替え方式'!$O$4=1,ROUNDUP((J504+$Q504)*$AM$4,-1),ROUNDUP(J504*$AM$4,-1)))</f>
        <v>1004530</v>
      </c>
      <c r="AK504" s="154">
        <f>IF(K504="","",IF('5.手当・賞与配分・洗い替え方式'!$O$4=1,ROUNDUP((K504+$Q504)*$AM$4,-1),ROUNDUP(K504*$AM$4,-1)))</f>
        <v>1001700</v>
      </c>
      <c r="AL504" s="154">
        <f>IF(L504="","",IF('5.手当・賞与配分・洗い替え方式'!$O$4=1,ROUNDUP((L504+$Q504)*$AM$4,-1),ROUNDUP(L504*$AM$4,-1)))</f>
        <v>998880</v>
      </c>
      <c r="AM504" s="154">
        <f>IF(M504="","",IF('5.手当・賞与配分・洗い替え方式'!$O$4=1,ROUNDUP((M504+$Q504)*$AM$4,-1),ROUNDUP(M504*$AM$4,-1)))</f>
        <v>996050</v>
      </c>
      <c r="AN504" s="166">
        <f>IF(N504="","",IF('5.手当・賞与配分・洗い替え方式'!$O$4=1,ROUNDUP((N504+$Q504)*$AM$4,-1),ROUNDUP(N504*$AM$4,-1)))</f>
        <v>993230</v>
      </c>
      <c r="AO504" s="369">
        <f t="shared" si="322"/>
        <v>7573670</v>
      </c>
      <c r="AP504" s="77">
        <f t="shared" si="323"/>
        <v>7552260</v>
      </c>
      <c r="AQ504" s="77">
        <f t="shared" si="306"/>
        <v>7530860</v>
      </c>
      <c r="AR504" s="77">
        <f t="shared" si="307"/>
        <v>7509570</v>
      </c>
      <c r="AS504" s="164">
        <f t="shared" si="308"/>
        <v>7488170</v>
      </c>
    </row>
    <row r="505" spans="5:45" ht="18" customHeight="1">
      <c r="E505" s="148" t="str">
        <f t="shared" si="309"/>
        <v>L-3</v>
      </c>
      <c r="F505" s="167">
        <f t="shared" si="296"/>
        <v>28</v>
      </c>
      <c r="G505" s="105">
        <f t="shared" si="297"/>
        <v>28</v>
      </c>
      <c r="H505" s="105" t="str">
        <f t="shared" si="298"/>
        <v/>
      </c>
      <c r="I505" s="149">
        <v>57</v>
      </c>
      <c r="J505" s="157">
        <f t="shared" si="310"/>
        <v>393210</v>
      </c>
      <c r="K505" s="131">
        <f t="shared" si="311"/>
        <v>392080</v>
      </c>
      <c r="L505" s="131">
        <f>IF($E505="","",INDEX('3.サラリースケール'!$R$5:$BH$38,MATCH($E505,'3.サラリースケール'!$R$5:$R$38,0),MATCH($I505,'3.サラリースケール'!$R$5:$BH$5,0)))</f>
        <v>390950</v>
      </c>
      <c r="M505" s="131">
        <f t="shared" si="312"/>
        <v>389820</v>
      </c>
      <c r="N505" s="368">
        <f t="shared" si="313"/>
        <v>388690</v>
      </c>
      <c r="O505" s="157">
        <f t="shared" si="314"/>
        <v>0</v>
      </c>
      <c r="P505" s="368">
        <f t="shared" si="299"/>
        <v>1130</v>
      </c>
      <c r="Q505" s="158">
        <f>IF($L505="","",VLOOKUP($E505,'6.モデル年俸表の作成'!$C$7:$F$48,4,0))</f>
        <v>8600</v>
      </c>
      <c r="R505" s="159">
        <f>IF($E505="","",IF($G505="","",VLOOKUP($E505,'5.手当・賞与配分・洗い替え方式'!$C$7:$L$48,8,0)))</f>
        <v>0.2</v>
      </c>
      <c r="S505" s="160">
        <f t="shared" si="315"/>
        <v>78650</v>
      </c>
      <c r="T505" s="160">
        <f t="shared" si="316"/>
        <v>78420</v>
      </c>
      <c r="U505" s="160">
        <f t="shared" si="325"/>
        <v>78190</v>
      </c>
      <c r="V505" s="160">
        <f t="shared" si="318"/>
        <v>77970</v>
      </c>
      <c r="W505" s="160">
        <f t="shared" si="319"/>
        <v>77740</v>
      </c>
      <c r="X505" s="164">
        <f t="shared" si="300"/>
        <v>27</v>
      </c>
      <c r="Y505" s="162">
        <f t="shared" si="324"/>
        <v>480460</v>
      </c>
      <c r="Z505" s="161">
        <f t="shared" si="301"/>
        <v>479100</v>
      </c>
      <c r="AA505" s="161">
        <f t="shared" si="302"/>
        <v>477740</v>
      </c>
      <c r="AB505" s="161">
        <f t="shared" si="303"/>
        <v>476390</v>
      </c>
      <c r="AC505" s="163">
        <f t="shared" si="326"/>
        <v>475030</v>
      </c>
      <c r="AD505" s="158">
        <f t="shared" si="321"/>
        <v>5732880</v>
      </c>
      <c r="AE505" s="165">
        <f>IF(J505="","",IF('5.手当・賞与配分・洗い替え方式'!$O$4=1,ROUNDUP((J505+$Q505)*$AH$4,-1),ROUNDUP(J505*$AH$4,-1)))</f>
        <v>803620</v>
      </c>
      <c r="AF505" s="154">
        <f>IF(K505="","",IF('5.手当・賞与配分・洗い替え方式'!$O$4=1,ROUNDUP((K505+$Q505)*$AH$4,-1),ROUNDUP(K505*$AH$4,-1)))</f>
        <v>801360</v>
      </c>
      <c r="AG505" s="154">
        <f>IF(L505="","",IF('5.手当・賞与配分・洗い替え方式'!$O$4=1,ROUNDUP((L505+$Q505)*$AH$4,-1),ROUNDUP(L505*$AH$4,-1)))</f>
        <v>799100</v>
      </c>
      <c r="AH505" s="154">
        <f>IF(M505="","",IF('5.手当・賞与配分・洗い替え方式'!$O$4=1,ROUNDUP((M505+$Q505)*$AH$4,-1),ROUNDUP(M505*$AH$4,-1)))</f>
        <v>796840</v>
      </c>
      <c r="AI505" s="166">
        <f>IF(N505="","",IF('5.手当・賞与配分・洗い替え方式'!$O$4=1,ROUNDUP((N505+$Q505)*$AH$4,-1),ROUNDUP(N505*$AH$4,-1)))</f>
        <v>794580</v>
      </c>
      <c r="AJ505" s="165">
        <f>IF(J505="","",IF('5.手当・賞与配分・洗い替え方式'!$O$4=1,ROUNDUP((J505+$Q505)*$AM$4,-1),ROUNDUP(J505*$AM$4,-1)))</f>
        <v>1004530</v>
      </c>
      <c r="AK505" s="154">
        <f>IF(K505="","",IF('5.手当・賞与配分・洗い替え方式'!$O$4=1,ROUNDUP((K505+$Q505)*$AM$4,-1),ROUNDUP(K505*$AM$4,-1)))</f>
        <v>1001700</v>
      </c>
      <c r="AL505" s="154">
        <f>IF(L505="","",IF('5.手当・賞与配分・洗い替え方式'!$O$4=1,ROUNDUP((L505+$Q505)*$AM$4,-1),ROUNDUP(L505*$AM$4,-1)))</f>
        <v>998880</v>
      </c>
      <c r="AM505" s="154">
        <f>IF(M505="","",IF('5.手当・賞与配分・洗い替え方式'!$O$4=1,ROUNDUP((M505+$Q505)*$AM$4,-1),ROUNDUP(M505*$AM$4,-1)))</f>
        <v>996050</v>
      </c>
      <c r="AN505" s="166">
        <f>IF(N505="","",IF('5.手当・賞与配分・洗い替え方式'!$O$4=1,ROUNDUP((N505+$Q505)*$AM$4,-1),ROUNDUP(N505*$AM$4,-1)))</f>
        <v>993230</v>
      </c>
      <c r="AO505" s="369">
        <f t="shared" si="322"/>
        <v>7573670</v>
      </c>
      <c r="AP505" s="77">
        <f t="shared" si="323"/>
        <v>7552260</v>
      </c>
      <c r="AQ505" s="77">
        <f t="shared" si="306"/>
        <v>7530860</v>
      </c>
      <c r="AR505" s="77">
        <f t="shared" si="307"/>
        <v>7509570</v>
      </c>
      <c r="AS505" s="164">
        <f t="shared" si="308"/>
        <v>7488170</v>
      </c>
    </row>
    <row r="506" spans="5:45" ht="18" customHeight="1">
      <c r="E506" s="148" t="str">
        <f t="shared" si="309"/>
        <v>L-3</v>
      </c>
      <c r="F506" s="167">
        <f t="shared" si="296"/>
        <v>28</v>
      </c>
      <c r="G506" s="105">
        <f t="shared" si="297"/>
        <v>28</v>
      </c>
      <c r="H506" s="105" t="str">
        <f t="shared" si="298"/>
        <v/>
      </c>
      <c r="I506" s="149">
        <v>58</v>
      </c>
      <c r="J506" s="157">
        <f t="shared" si="310"/>
        <v>393210</v>
      </c>
      <c r="K506" s="131">
        <f t="shared" si="311"/>
        <v>392080</v>
      </c>
      <c r="L506" s="131">
        <f>IF($E506="","",INDEX('3.サラリースケール'!$R$5:$BH$38,MATCH($E506,'3.サラリースケール'!$R$5:$R$38,0),MATCH($I506,'3.サラリースケール'!$R$5:$BH$5,0)))</f>
        <v>390950</v>
      </c>
      <c r="M506" s="131">
        <f t="shared" si="312"/>
        <v>389820</v>
      </c>
      <c r="N506" s="368">
        <f t="shared" si="313"/>
        <v>388690</v>
      </c>
      <c r="O506" s="157">
        <f t="shared" si="314"/>
        <v>0</v>
      </c>
      <c r="P506" s="368">
        <f t="shared" si="299"/>
        <v>1130</v>
      </c>
      <c r="Q506" s="158">
        <f>IF($L506="","",VLOOKUP($E506,'6.モデル年俸表の作成'!$C$7:$F$48,4,0))</f>
        <v>8600</v>
      </c>
      <c r="R506" s="159">
        <f>IF($E506="","",IF($G506="","",VLOOKUP($E506,'5.手当・賞与配分・洗い替え方式'!$C$7:$L$48,8,0)))</f>
        <v>0.2</v>
      </c>
      <c r="S506" s="160">
        <f t="shared" si="315"/>
        <v>78650</v>
      </c>
      <c r="T506" s="160">
        <f t="shared" si="316"/>
        <v>78420</v>
      </c>
      <c r="U506" s="160">
        <f t="shared" si="325"/>
        <v>78190</v>
      </c>
      <c r="V506" s="160">
        <f t="shared" si="318"/>
        <v>77970</v>
      </c>
      <c r="W506" s="160">
        <f t="shared" si="319"/>
        <v>77740</v>
      </c>
      <c r="X506" s="164">
        <f t="shared" si="300"/>
        <v>27</v>
      </c>
      <c r="Y506" s="162">
        <f t="shared" si="324"/>
        <v>480460</v>
      </c>
      <c r="Z506" s="161">
        <f t="shared" si="301"/>
        <v>479100</v>
      </c>
      <c r="AA506" s="161">
        <f t="shared" si="302"/>
        <v>477740</v>
      </c>
      <c r="AB506" s="161">
        <f t="shared" si="303"/>
        <v>476390</v>
      </c>
      <c r="AC506" s="163">
        <f t="shared" si="326"/>
        <v>475030</v>
      </c>
      <c r="AD506" s="158">
        <f t="shared" si="321"/>
        <v>5732880</v>
      </c>
      <c r="AE506" s="165">
        <f>IF(J506="","",IF('5.手当・賞与配分・洗い替え方式'!$O$4=1,ROUNDUP((J506+$Q506)*$AH$4,-1),ROUNDUP(J506*$AH$4,-1)))</f>
        <v>803620</v>
      </c>
      <c r="AF506" s="154">
        <f>IF(K506="","",IF('5.手当・賞与配分・洗い替え方式'!$O$4=1,ROUNDUP((K506+$Q506)*$AH$4,-1),ROUNDUP(K506*$AH$4,-1)))</f>
        <v>801360</v>
      </c>
      <c r="AG506" s="154">
        <f>IF(L506="","",IF('5.手当・賞与配分・洗い替え方式'!$O$4=1,ROUNDUP((L506+$Q506)*$AH$4,-1),ROUNDUP(L506*$AH$4,-1)))</f>
        <v>799100</v>
      </c>
      <c r="AH506" s="154">
        <f>IF(M506="","",IF('5.手当・賞与配分・洗い替え方式'!$O$4=1,ROUNDUP((M506+$Q506)*$AH$4,-1),ROUNDUP(M506*$AH$4,-1)))</f>
        <v>796840</v>
      </c>
      <c r="AI506" s="166">
        <f>IF(N506="","",IF('5.手当・賞与配分・洗い替え方式'!$O$4=1,ROUNDUP((N506+$Q506)*$AH$4,-1),ROUNDUP(N506*$AH$4,-1)))</f>
        <v>794580</v>
      </c>
      <c r="AJ506" s="165">
        <f>IF(J506="","",IF('5.手当・賞与配分・洗い替え方式'!$O$4=1,ROUNDUP((J506+$Q506)*$AM$4,-1),ROUNDUP(J506*$AM$4,-1)))</f>
        <v>1004530</v>
      </c>
      <c r="AK506" s="154">
        <f>IF(K506="","",IF('5.手当・賞与配分・洗い替え方式'!$O$4=1,ROUNDUP((K506+$Q506)*$AM$4,-1),ROUNDUP(K506*$AM$4,-1)))</f>
        <v>1001700</v>
      </c>
      <c r="AL506" s="154">
        <f>IF(L506="","",IF('5.手当・賞与配分・洗い替え方式'!$O$4=1,ROUNDUP((L506+$Q506)*$AM$4,-1),ROUNDUP(L506*$AM$4,-1)))</f>
        <v>998880</v>
      </c>
      <c r="AM506" s="154">
        <f>IF(M506="","",IF('5.手当・賞与配分・洗い替え方式'!$O$4=1,ROUNDUP((M506+$Q506)*$AM$4,-1),ROUNDUP(M506*$AM$4,-1)))</f>
        <v>996050</v>
      </c>
      <c r="AN506" s="166">
        <f>IF(N506="","",IF('5.手当・賞与配分・洗い替え方式'!$O$4=1,ROUNDUP((N506+$Q506)*$AM$4,-1),ROUNDUP(N506*$AM$4,-1)))</f>
        <v>993230</v>
      </c>
      <c r="AO506" s="369">
        <f t="shared" si="322"/>
        <v>7573670</v>
      </c>
      <c r="AP506" s="77">
        <f t="shared" si="323"/>
        <v>7552260</v>
      </c>
      <c r="AQ506" s="77">
        <f t="shared" si="306"/>
        <v>7530860</v>
      </c>
      <c r="AR506" s="77">
        <f t="shared" si="307"/>
        <v>7509570</v>
      </c>
      <c r="AS506" s="164">
        <f t="shared" si="308"/>
        <v>7488170</v>
      </c>
    </row>
    <row r="507" spans="5:45" ht="18" customHeight="1" thickBot="1">
      <c r="E507" s="148" t="str">
        <f t="shared" si="309"/>
        <v>L-3</v>
      </c>
      <c r="F507" s="167">
        <f t="shared" si="296"/>
        <v>28</v>
      </c>
      <c r="G507" s="105">
        <f t="shared" si="297"/>
        <v>28</v>
      </c>
      <c r="H507" s="105" t="str">
        <f t="shared" si="298"/>
        <v/>
      </c>
      <c r="I507" s="149">
        <v>59</v>
      </c>
      <c r="J507" s="169">
        <f t="shared" si="310"/>
        <v>393210</v>
      </c>
      <c r="K507" s="168">
        <f t="shared" si="311"/>
        <v>392080</v>
      </c>
      <c r="L507" s="168">
        <f>IF($E507="","",INDEX('3.サラリースケール'!$R$5:$BH$38,MATCH($E507,'3.サラリースケール'!$R$5:$R$38,0),MATCH($I507,'3.サラリースケール'!$R$5:$BH$5,0)))</f>
        <v>390950</v>
      </c>
      <c r="M507" s="168">
        <f t="shared" si="312"/>
        <v>389820</v>
      </c>
      <c r="N507" s="370">
        <f t="shared" si="313"/>
        <v>388690</v>
      </c>
      <c r="O507" s="169">
        <f t="shared" si="314"/>
        <v>0</v>
      </c>
      <c r="P507" s="370">
        <f t="shared" si="299"/>
        <v>1130</v>
      </c>
      <c r="Q507" s="170">
        <f>IF($L507="","",VLOOKUP($E507,'6.モデル年俸表の作成'!$C$7:$F$48,4,0))</f>
        <v>8600</v>
      </c>
      <c r="R507" s="171">
        <f>IF($E507="","",IF($G507="","",VLOOKUP($E507,'5.手当・賞与配分・洗い替え方式'!$C$7:$L$48,8,0)))</f>
        <v>0.2</v>
      </c>
      <c r="S507" s="172">
        <f t="shared" si="315"/>
        <v>78650</v>
      </c>
      <c r="T507" s="172">
        <f t="shared" si="316"/>
        <v>78420</v>
      </c>
      <c r="U507" s="172">
        <f t="shared" si="325"/>
        <v>78190</v>
      </c>
      <c r="V507" s="172">
        <f t="shared" si="318"/>
        <v>77970</v>
      </c>
      <c r="W507" s="172">
        <f t="shared" si="319"/>
        <v>77740</v>
      </c>
      <c r="X507" s="178">
        <f t="shared" si="300"/>
        <v>27</v>
      </c>
      <c r="Y507" s="371">
        <f t="shared" si="324"/>
        <v>480460</v>
      </c>
      <c r="Z507" s="173">
        <f t="shared" si="301"/>
        <v>479100</v>
      </c>
      <c r="AA507" s="173">
        <f t="shared" si="302"/>
        <v>477740</v>
      </c>
      <c r="AB507" s="173">
        <f t="shared" si="303"/>
        <v>476390</v>
      </c>
      <c r="AC507" s="372">
        <f t="shared" si="326"/>
        <v>475030</v>
      </c>
      <c r="AD507" s="170">
        <f t="shared" si="321"/>
        <v>5732880</v>
      </c>
      <c r="AE507" s="174">
        <f>IF(J507="","",IF('5.手当・賞与配分・洗い替え方式'!$O$4=1,ROUNDUP((J507+$Q507)*$AH$4,-1),ROUNDUP(J507*$AH$4,-1)))</f>
        <v>803620</v>
      </c>
      <c r="AF507" s="175">
        <f>IF(K507="","",IF('5.手当・賞与配分・洗い替え方式'!$O$4=1,ROUNDUP((K507+$Q507)*$AH$4,-1),ROUNDUP(K507*$AH$4,-1)))</f>
        <v>801360</v>
      </c>
      <c r="AG507" s="175">
        <f>IF(L507="","",IF('5.手当・賞与配分・洗い替え方式'!$O$4=1,ROUNDUP((L507+$Q507)*$AH$4,-1),ROUNDUP(L507*$AH$4,-1)))</f>
        <v>799100</v>
      </c>
      <c r="AH507" s="175">
        <f>IF(M507="","",IF('5.手当・賞与配分・洗い替え方式'!$O$4=1,ROUNDUP((M507+$Q507)*$AH$4,-1),ROUNDUP(M507*$AH$4,-1)))</f>
        <v>796840</v>
      </c>
      <c r="AI507" s="176">
        <f>IF(N507="","",IF('5.手当・賞与配分・洗い替え方式'!$O$4=1,ROUNDUP((N507+$Q507)*$AH$4,-1),ROUNDUP(N507*$AH$4,-1)))</f>
        <v>794580</v>
      </c>
      <c r="AJ507" s="174">
        <f>IF(J507="","",IF('5.手当・賞与配分・洗い替え方式'!$O$4=1,ROUNDUP((J507+$Q507)*$AM$4,-1),ROUNDUP(J507*$AM$4,-1)))</f>
        <v>1004530</v>
      </c>
      <c r="AK507" s="175">
        <f>IF(K507="","",IF('5.手当・賞与配分・洗い替え方式'!$O$4=1,ROUNDUP((K507+$Q507)*$AM$4,-1),ROUNDUP(K507*$AM$4,-1)))</f>
        <v>1001700</v>
      </c>
      <c r="AL507" s="175">
        <f>IF(L507="","",IF('5.手当・賞与配分・洗い替え方式'!$O$4=1,ROUNDUP((L507+$Q507)*$AM$4,-1),ROUNDUP(L507*$AM$4,-1)))</f>
        <v>998880</v>
      </c>
      <c r="AM507" s="175">
        <f>IF(M507="","",IF('5.手当・賞与配分・洗い替え方式'!$O$4=1,ROUNDUP((M507+$Q507)*$AM$4,-1),ROUNDUP(M507*$AM$4,-1)))</f>
        <v>996050</v>
      </c>
      <c r="AN507" s="176">
        <f>IF(N507="","",IF('5.手当・賞与配分・洗い替え方式'!$O$4=1,ROUNDUP((N507+$Q507)*$AM$4,-1),ROUNDUP(N507*$AM$4,-1)))</f>
        <v>993230</v>
      </c>
      <c r="AO507" s="373">
        <f t="shared" si="322"/>
        <v>7573670</v>
      </c>
      <c r="AP507" s="177">
        <f t="shared" si="323"/>
        <v>7552260</v>
      </c>
      <c r="AQ507" s="177">
        <f t="shared" si="306"/>
        <v>7530860</v>
      </c>
      <c r="AR507" s="177">
        <f t="shared" si="307"/>
        <v>7509570</v>
      </c>
      <c r="AS507" s="178">
        <f t="shared" si="308"/>
        <v>7488170</v>
      </c>
    </row>
    <row r="508" spans="5:45" ht="9" customHeight="1"/>
    <row r="509" spans="5:45" ht="20.100000000000001" customHeight="1" thickBot="1">
      <c r="E509" s="83"/>
      <c r="F509" s="83"/>
      <c r="G509" s="83"/>
      <c r="H509" s="180"/>
      <c r="Q509" s="83"/>
      <c r="X509" s="79" t="s">
        <v>91</v>
      </c>
      <c r="Y509" s="79"/>
      <c r="Z509" s="79"/>
      <c r="AJ509" s="179"/>
      <c r="AK509" s="179"/>
    </row>
    <row r="510" spans="5:45" ht="23.1" customHeight="1" thickBot="1">
      <c r="E510" s="138" t="s">
        <v>81</v>
      </c>
      <c r="F510" s="139" t="s">
        <v>28</v>
      </c>
      <c r="G510" s="508" t="s">
        <v>82</v>
      </c>
      <c r="H510" s="508" t="s">
        <v>28</v>
      </c>
      <c r="I510" s="510" t="s">
        <v>88</v>
      </c>
      <c r="J510" s="512" t="s">
        <v>245</v>
      </c>
      <c r="K510" s="513"/>
      <c r="L510" s="513"/>
      <c r="M510" s="513"/>
      <c r="N510" s="514"/>
      <c r="O510" s="515" t="s">
        <v>93</v>
      </c>
      <c r="P510" s="523" t="s">
        <v>246</v>
      </c>
      <c r="Q510" s="525" t="s">
        <v>90</v>
      </c>
      <c r="R510" s="374" t="s">
        <v>247</v>
      </c>
      <c r="S510" s="527" t="s">
        <v>248</v>
      </c>
      <c r="T510" s="528"/>
      <c r="U510" s="528"/>
      <c r="V510" s="528"/>
      <c r="W510" s="529"/>
      <c r="X510" s="356">
        <f>IF('5.手当・賞与配分・洗い替え方式'!$L$4="","",'5.手当・賞与配分・洗い替え方式'!$L$4)</f>
        <v>173</v>
      </c>
      <c r="Y510" s="512" t="s">
        <v>86</v>
      </c>
      <c r="Z510" s="513"/>
      <c r="AA510" s="513"/>
      <c r="AB510" s="513"/>
      <c r="AC510" s="514"/>
      <c r="AD510" s="515" t="s">
        <v>249</v>
      </c>
      <c r="AE510" s="530" t="s">
        <v>87</v>
      </c>
      <c r="AF510" s="517"/>
      <c r="AG510" s="517"/>
      <c r="AH510" s="357">
        <f>IF($E511="","",'5.手当・賞与配分・洗い替え方式'!$N$11)</f>
        <v>2</v>
      </c>
      <c r="AI510" s="358"/>
      <c r="AJ510" s="359" t="s">
        <v>250</v>
      </c>
      <c r="AK510" s="517" t="str">
        <f>IF($AL$2="","","「"&amp;$AL$2&amp;"」"&amp;"評価反映")</f>
        <v>「B」評価反映</v>
      </c>
      <c r="AL510" s="518"/>
      <c r="AM510" s="357">
        <f>IF($E511="","",'5.手当・賞与配分・洗い替え方式'!$O$11*'7.グレード別年俸表の作成'!$AM$2)</f>
        <v>2.5</v>
      </c>
      <c r="AN510" s="360"/>
      <c r="AO510" s="519" t="s">
        <v>251</v>
      </c>
      <c r="AP510" s="520"/>
      <c r="AQ510" s="521" t="str">
        <f>IF($AL$2="","","賞与"&amp;"「"&amp;$AL$2&amp;"」"&amp;"評価反映")</f>
        <v>賞与「B」評価反映</v>
      </c>
      <c r="AR510" s="521"/>
      <c r="AS510" s="522"/>
    </row>
    <row r="511" spans="5:45" ht="27.9" customHeight="1" thickBot="1">
      <c r="E511" s="142" t="str">
        <f>IF(C$16="","",$C$16)</f>
        <v>L-4</v>
      </c>
      <c r="F511" s="139">
        <v>0</v>
      </c>
      <c r="G511" s="509"/>
      <c r="H511" s="509"/>
      <c r="I511" s="511"/>
      <c r="J511" s="413" t="str">
        <f>IF($E511="","",$E511&amp;"-"&amp;$O$2)</f>
        <v>L-4-S</v>
      </c>
      <c r="K511" s="143" t="str">
        <f>IF($E511="","",$E511&amp;"-"&amp;$P$2)</f>
        <v>L-4-A</v>
      </c>
      <c r="L511" s="143" t="str">
        <f>IF($E511="","",$E511&amp;"-"&amp;$Q$2)</f>
        <v>L-4-B</v>
      </c>
      <c r="M511" s="143" t="str">
        <f>IF($E511="","",$E511&amp;"-"&amp;$R$2)</f>
        <v>L-4-C</v>
      </c>
      <c r="N511" s="414" t="str">
        <f>IF($E511="","",$E511&amp;"-"&amp;$S$2)</f>
        <v>L-4-D</v>
      </c>
      <c r="O511" s="516"/>
      <c r="P511" s="524"/>
      <c r="Q511" s="526"/>
      <c r="R511" s="362">
        <f>IF($E511="","",VLOOKUP($E511,'5.手当・賞与配分・洗い替え方式'!$C$7:$L$48,8,0))</f>
        <v>0.2</v>
      </c>
      <c r="S511" s="413" t="str">
        <f>$J511</f>
        <v>L-4-S</v>
      </c>
      <c r="T511" s="143" t="str">
        <f>$K511</f>
        <v>L-4-A</v>
      </c>
      <c r="U511" s="143" t="str">
        <f>$L511</f>
        <v>L-4-B</v>
      </c>
      <c r="V511" s="143" t="str">
        <f>$M511</f>
        <v>L-4-C</v>
      </c>
      <c r="W511" s="414" t="str">
        <f>$N511</f>
        <v>L-4-D</v>
      </c>
      <c r="X511" s="363" t="s">
        <v>85</v>
      </c>
      <c r="Y511" s="413" t="str">
        <f>$J511</f>
        <v>L-4-S</v>
      </c>
      <c r="Z511" s="143" t="str">
        <f>$K511</f>
        <v>L-4-A</v>
      </c>
      <c r="AA511" s="143" t="str">
        <f>$L511</f>
        <v>L-4-B</v>
      </c>
      <c r="AB511" s="143" t="str">
        <f>$M511</f>
        <v>L-4-C</v>
      </c>
      <c r="AC511" s="414" t="str">
        <f>$N511</f>
        <v>L-4-D</v>
      </c>
      <c r="AD511" s="516"/>
      <c r="AE511" s="144" t="str">
        <f>$J511</f>
        <v>L-4-S</v>
      </c>
      <c r="AF511" s="145" t="str">
        <f>$K511</f>
        <v>L-4-A</v>
      </c>
      <c r="AG511" s="145" t="str">
        <f>$L511</f>
        <v>L-4-B</v>
      </c>
      <c r="AH511" s="146" t="str">
        <f>$M511</f>
        <v>L-4-C</v>
      </c>
      <c r="AI511" s="364" t="str">
        <f>$N511</f>
        <v>L-4-D</v>
      </c>
      <c r="AJ511" s="365" t="str">
        <f>$J511</f>
        <v>L-4-S</v>
      </c>
      <c r="AK511" s="146" t="str">
        <f>$K511</f>
        <v>L-4-A</v>
      </c>
      <c r="AL511" s="146" t="str">
        <f>$L511</f>
        <v>L-4-B</v>
      </c>
      <c r="AM511" s="146" t="str">
        <f>$M511</f>
        <v>L-4-C</v>
      </c>
      <c r="AN511" s="147" t="str">
        <f>$N511</f>
        <v>L-4-D</v>
      </c>
      <c r="AO511" s="413" t="str">
        <f>$J511</f>
        <v>L-4-S</v>
      </c>
      <c r="AP511" s="143" t="str">
        <f>$K511</f>
        <v>L-4-A</v>
      </c>
      <c r="AQ511" s="143" t="str">
        <f>$L511</f>
        <v>L-4-B</v>
      </c>
      <c r="AR511" s="143" t="str">
        <f>$M511</f>
        <v>L-4-C</v>
      </c>
      <c r="AS511" s="414" t="str">
        <f>$N511</f>
        <v>L-4-D</v>
      </c>
    </row>
    <row r="512" spans="5:45" ht="18" customHeight="1">
      <c r="E512" s="148" t="str">
        <f>IF($E$511="","",$E$511)</f>
        <v>L-4</v>
      </c>
      <c r="F512" s="105">
        <f t="shared" ref="F512:F553" si="327">IF(L512="",0,IF(AND(L511&lt;L512,L512=L513),F511+1,IF(L512&lt;L513,F511+1,F511)))</f>
        <v>0</v>
      </c>
      <c r="G512" s="105" t="str">
        <f t="shared" ref="G512:G553" si="328">IF(AND(F512=0,L512=""),"",IF(AND(F512=0,L512&gt;0),1,IF(F512=0,"",F512)))</f>
        <v/>
      </c>
      <c r="H512" s="105" t="str">
        <f t="shared" ref="H512:H553" si="329">IF($G512="","",IF(F511&lt;F512,$E512&amp;"-"&amp;$G512,""))</f>
        <v/>
      </c>
      <c r="I512" s="149">
        <v>18</v>
      </c>
      <c r="J512" s="151" t="str">
        <f>IF($F512&lt;=1,"",IF($L512="","",$K512+$P512))</f>
        <v/>
      </c>
      <c r="K512" s="150" t="str">
        <f>IF($F512&lt;=1,"",IF($L512="","",$L512+$P512))</f>
        <v/>
      </c>
      <c r="L512" s="150" t="str">
        <f>IF($E512="","",INDEX('3.サラリースケール'!$R$5:$BH$38,MATCH($E512,'3.サラリースケール'!$R$5:$R$38,0),MATCH($I512,'3.サラリースケール'!$R$5:$BH$5,0)))</f>
        <v/>
      </c>
      <c r="M512" s="150" t="str">
        <f>IF($F512&lt;=1,"",IF($L512="","",$L512-$P512))</f>
        <v/>
      </c>
      <c r="N512" s="366" t="str">
        <f>IF($F512&lt;=1,"",IF($L512="","",$M512-$P512))</f>
        <v/>
      </c>
      <c r="O512" s="151" t="str">
        <f>IF($F512&lt;=1,"",IF($L511="",0,$L512-$L511))</f>
        <v/>
      </c>
      <c r="P512" s="368" t="str">
        <f t="shared" ref="P512:P553" si="330">IF($F512&lt;=1,"",IF($L512="","",IF($O512=0,$P511,ROUNDUP($O512/$L$2,-1))))</f>
        <v/>
      </c>
      <c r="Q512" s="152" t="str">
        <f>IF($L512="","",VLOOKUP($E512,'6.モデル年俸表の作成'!$C$7:$F$48,4,0))</f>
        <v/>
      </c>
      <c r="R512" s="159" t="str">
        <f>IF($E512="","",IF($G512="","",VLOOKUP($E512,'5.手当・賞与配分・洗い替え方式'!$C$7:$L$48,8,0)))</f>
        <v/>
      </c>
      <c r="S512" s="153" t="str">
        <f>IF(J512="","",ROUNDUP((J512*$R512),-1))</f>
        <v/>
      </c>
      <c r="T512" s="153" t="str">
        <f>IF(K512="","",ROUNDUP((K512*$R512),-1))</f>
        <v/>
      </c>
      <c r="U512" s="153" t="str">
        <f>IF(L512="","",ROUNDUP((L512*$R512),-1))</f>
        <v/>
      </c>
      <c r="V512" s="153" t="str">
        <f>IF(M512="","",ROUNDUP((M512*$R512),-1))</f>
        <v/>
      </c>
      <c r="W512" s="153" t="str">
        <f>IF(N512="","",ROUNDUP((N512*$R512),-1))</f>
        <v/>
      </c>
      <c r="X512" s="155" t="str">
        <f t="shared" ref="X512:X553" si="331">IF($L512="","",ROUNDDOWN($U512/($L512/$X$4*1.25),0))</f>
        <v/>
      </c>
      <c r="Y512" s="165" t="str">
        <f>IF(J512="","",J512+$Q512+S512)</f>
        <v/>
      </c>
      <c r="Z512" s="154" t="str">
        <f t="shared" ref="Z512:Z553" si="332">IF(K512="","",K512+$Q512+T512)</f>
        <v/>
      </c>
      <c r="AA512" s="154" t="str">
        <f t="shared" ref="AA512:AA553" si="333">IF(L512="","",L512+$Q512+U512)</f>
        <v/>
      </c>
      <c r="AB512" s="154" t="str">
        <f t="shared" ref="AB512:AB553" si="334">IF(M512="","",M512+$Q512+V512)</f>
        <v/>
      </c>
      <c r="AC512" s="166" t="str">
        <f t="shared" ref="AC512:AC518" si="335">IF(N512="","",N512+$Q512+W512)</f>
        <v/>
      </c>
      <c r="AD512" s="152" t="str">
        <f>IF($L512="","",$AA512*12)</f>
        <v/>
      </c>
      <c r="AE512" s="165" t="str">
        <f>IF(J512="","",IF('5.手当・賞与配分・洗い替え方式'!$O$4=1,ROUNDUP((J512+$Q512)*$AH$4,-1),ROUNDUP(J512*$AH$4,-1)))</f>
        <v/>
      </c>
      <c r="AF512" s="154" t="str">
        <f>IF(K512="","",IF('5.手当・賞与配分・洗い替え方式'!$O$4=1,ROUNDUP((K512+$Q512)*$AH$4,-1),ROUNDUP(K512*$AH$4,-1)))</f>
        <v/>
      </c>
      <c r="AG512" s="154" t="str">
        <f>IF(L512="","",IF('5.手当・賞与配分・洗い替え方式'!$O$4=1,ROUNDUP((L512+$Q512)*$AH$4,-1),ROUNDUP(L512*$AH$4,-1)))</f>
        <v/>
      </c>
      <c r="AH512" s="154" t="str">
        <f>IF(M512="","",IF('5.手当・賞与配分・洗い替え方式'!$O$4=1,ROUNDUP((M512+$Q512)*$AH$4,-1),ROUNDUP(M512*$AH$4,-1)))</f>
        <v/>
      </c>
      <c r="AI512" s="166" t="str">
        <f>IF(N512="","",IF('5.手当・賞与配分・洗い替え方式'!$O$4=1,ROUNDUP((N512+$Q512)*$AH$4,-1),ROUNDUP(N512*$AH$4,-1)))</f>
        <v/>
      </c>
      <c r="AJ512" s="165" t="str">
        <f>IF(J512="","",IF('5.手当・賞与配分・洗い替え方式'!$O$4=1,ROUNDUP((J512+$Q512)*$AM$4,-1),ROUNDUP(J512*$AM$4,-1)))</f>
        <v/>
      </c>
      <c r="AK512" s="154" t="str">
        <f>IF(K512="","",IF('5.手当・賞与配分・洗い替え方式'!$O$4=1,ROUNDUP((K512+$Q512)*$AM$4,-1),ROUNDUP(K512*$AM$4,-1)))</f>
        <v/>
      </c>
      <c r="AL512" s="154" t="str">
        <f>IF(L512="","",IF('5.手当・賞与配分・洗い替え方式'!$O$4=1,ROUNDUP((L512+$Q512)*$AM$4,-1),ROUNDUP(L512*$AM$4,-1)))</f>
        <v/>
      </c>
      <c r="AM512" s="154" t="str">
        <f>IF(M512="","",IF('5.手当・賞与配分・洗い替え方式'!$O$4=1,ROUNDUP((M512+$Q512)*$AM$4,-1),ROUNDUP(M512*$AM$4,-1)))</f>
        <v/>
      </c>
      <c r="AN512" s="166" t="str">
        <f>IF(N512="","",IF('5.手当・賞与配分・洗い替え方式'!$O$4=1,ROUNDUP((N512+$Q512)*$AM$4,-1),ROUNDUP(N512*$AM$4,-1)))</f>
        <v/>
      </c>
      <c r="AO512" s="367" t="str">
        <f>IF(J512="","",Y512*12+AE512+AJ512)</f>
        <v/>
      </c>
      <c r="AP512" s="133" t="str">
        <f t="shared" ref="AP512" si="336">IF(K512="","",Z512*12+AF512+AK512)</f>
        <v/>
      </c>
      <c r="AQ512" s="133" t="str">
        <f t="shared" ref="AQ512:AQ553" si="337">IF(L512="","",AA512*12+AG512+AL512)</f>
        <v/>
      </c>
      <c r="AR512" s="133" t="str">
        <f t="shared" ref="AR512:AR553" si="338">IF(M512="","",AB512*12+AH512+AM512)</f>
        <v/>
      </c>
      <c r="AS512" s="155" t="str">
        <f t="shared" ref="AS512:AS553" si="339">IF(N512="","",AC512*12+AI512+AN512)</f>
        <v/>
      </c>
    </row>
    <row r="513" spans="5:45" ht="18" customHeight="1">
      <c r="E513" s="148" t="str">
        <f t="shared" ref="E513:E553" si="340">IF($E$511="","",$E$511)</f>
        <v>L-4</v>
      </c>
      <c r="F513" s="105">
        <f t="shared" si="327"/>
        <v>0</v>
      </c>
      <c r="G513" s="105" t="str">
        <f t="shared" si="328"/>
        <v/>
      </c>
      <c r="H513" s="105" t="str">
        <f t="shared" si="329"/>
        <v/>
      </c>
      <c r="I513" s="149">
        <v>19</v>
      </c>
      <c r="J513" s="157" t="str">
        <f t="shared" ref="J513:J553" si="341">IF($F513&lt;=1,"",IF($L513="","",$K513+$P513))</f>
        <v/>
      </c>
      <c r="K513" s="131" t="str">
        <f t="shared" ref="K513:K553" si="342">IF($F513&lt;=1,"",IF($L513="","",$L513+$P513))</f>
        <v/>
      </c>
      <c r="L513" s="150" t="str">
        <f>IF($E513="","",INDEX('3.サラリースケール'!$R$5:$BH$38,MATCH($E513,'3.サラリースケール'!$R$5:$R$38,0),MATCH($I513,'3.サラリースケール'!$R$5:$BH$5,0)))</f>
        <v/>
      </c>
      <c r="M513" s="131" t="str">
        <f t="shared" ref="M513:M553" si="343">IF($F513&lt;=1,"",IF($L513="","",$L513-$P513))</f>
        <v/>
      </c>
      <c r="N513" s="368" t="str">
        <f t="shared" ref="N513:N553" si="344">IF($F513&lt;=1,"",IF($L513="","",$M513-$P513))</f>
        <v/>
      </c>
      <c r="O513" s="157" t="str">
        <f t="shared" ref="O513:O553" si="345">IF($F513&lt;=1,"",IF($L512="",0,$L513-$L512))</f>
        <v/>
      </c>
      <c r="P513" s="368" t="str">
        <f t="shared" si="330"/>
        <v/>
      </c>
      <c r="Q513" s="158" t="str">
        <f>IF($L513="","",VLOOKUP($E513,'6.モデル年俸表の作成'!$C$7:$F$48,4,0))</f>
        <v/>
      </c>
      <c r="R513" s="159" t="str">
        <f>IF($E513="","",IF($G513="","",VLOOKUP($E513,'5.手当・賞与配分・洗い替え方式'!$C$7:$L$48,8,0)))</f>
        <v/>
      </c>
      <c r="S513" s="160" t="str">
        <f t="shared" ref="S513:S553" si="346">IF(J513="","",ROUNDUP((J513*$R513),-1))</f>
        <v/>
      </c>
      <c r="T513" s="160" t="str">
        <f t="shared" ref="T513:T553" si="347">IF(K513="","",ROUNDUP((K513*$R513),-1))</f>
        <v/>
      </c>
      <c r="U513" s="160" t="str">
        <f t="shared" ref="U513:U517" si="348">IF(L513="","",ROUNDUP((L513*$R513),-1))</f>
        <v/>
      </c>
      <c r="V513" s="160" t="str">
        <f t="shared" ref="V513:V553" si="349">IF(M513="","",ROUNDUP((M513*$R513),-1))</f>
        <v/>
      </c>
      <c r="W513" s="160" t="str">
        <f t="shared" ref="W513:W553" si="350">IF(N513="","",ROUNDUP((N513*$R513),-1))</f>
        <v/>
      </c>
      <c r="X513" s="164" t="str">
        <f t="shared" si="331"/>
        <v/>
      </c>
      <c r="Y513" s="162" t="str">
        <f t="shared" ref="Y513:Y515" si="351">IF(J513="","",J513+$Q513+S513)</f>
        <v/>
      </c>
      <c r="Z513" s="161" t="str">
        <f t="shared" si="332"/>
        <v/>
      </c>
      <c r="AA513" s="161" t="str">
        <f t="shared" si="333"/>
        <v/>
      </c>
      <c r="AB513" s="161" t="str">
        <f t="shared" si="334"/>
        <v/>
      </c>
      <c r="AC513" s="163" t="str">
        <f t="shared" si="335"/>
        <v/>
      </c>
      <c r="AD513" s="158" t="str">
        <f t="shared" ref="AD513:AD553" si="352">IF(L513="","",AA513*12)</f>
        <v/>
      </c>
      <c r="AE513" s="165" t="str">
        <f>IF(J513="","",IF('5.手当・賞与配分・洗い替え方式'!$O$4=1,ROUNDUP((J513+$Q513)*$AH$4,-1),ROUNDUP(J513*$AH$4,-1)))</f>
        <v/>
      </c>
      <c r="AF513" s="154" t="str">
        <f>IF(K513="","",IF('5.手当・賞与配分・洗い替え方式'!$O$4=1,ROUNDUP((K513+$Q513)*$AH$4,-1),ROUNDUP(K513*$AH$4,-1)))</f>
        <v/>
      </c>
      <c r="AG513" s="154" t="str">
        <f>IF(L513="","",IF('5.手当・賞与配分・洗い替え方式'!$O$4=1,ROUNDUP((L513+$Q513)*$AH$4,-1),ROUNDUP(L513*$AH$4,-1)))</f>
        <v/>
      </c>
      <c r="AH513" s="154" t="str">
        <f>IF(M513="","",IF('5.手当・賞与配分・洗い替え方式'!$O$4=1,ROUNDUP((M513+$Q513)*$AH$4,-1),ROUNDUP(M513*$AH$4,-1)))</f>
        <v/>
      </c>
      <c r="AI513" s="166" t="str">
        <f>IF(N513="","",IF('5.手当・賞与配分・洗い替え方式'!$O$4=1,ROUNDUP((N513+$Q513)*$AH$4,-1),ROUNDUP(N513*$AH$4,-1)))</f>
        <v/>
      </c>
      <c r="AJ513" s="165" t="str">
        <f>IF(J513="","",IF('5.手当・賞与配分・洗い替え方式'!$O$4=1,ROUNDUP((J513+$Q513)*$AM$4,-1),ROUNDUP(J513*$AM$4,-1)))</f>
        <v/>
      </c>
      <c r="AK513" s="154" t="str">
        <f>IF(K513="","",IF('5.手当・賞与配分・洗い替え方式'!$O$4=1,ROUNDUP((K513+$Q513)*$AM$4,-1),ROUNDUP(K513*$AM$4,-1)))</f>
        <v/>
      </c>
      <c r="AL513" s="154" t="str">
        <f>IF(L513="","",IF('5.手当・賞与配分・洗い替え方式'!$O$4=1,ROUNDUP((L513+$Q513)*$AM$4,-1),ROUNDUP(L513*$AM$4,-1)))</f>
        <v/>
      </c>
      <c r="AM513" s="154" t="str">
        <f>IF(M513="","",IF('5.手当・賞与配分・洗い替え方式'!$O$4=1,ROUNDUP((M513+$Q513)*$AM$4,-1),ROUNDUP(M513*$AM$4,-1)))</f>
        <v/>
      </c>
      <c r="AN513" s="166" t="str">
        <f>IF(N513="","",IF('5.手当・賞与配分・洗い替え方式'!$O$4=1,ROUNDUP((N513+$Q513)*$AM$4,-1),ROUNDUP(N513*$AM$4,-1)))</f>
        <v/>
      </c>
      <c r="AO513" s="369" t="str">
        <f>IF(J513="","",Y513*12+AE513+AJ513)</f>
        <v/>
      </c>
      <c r="AP513" s="77" t="str">
        <f>IF(K513="","",Z513*12+AF513+AK513)</f>
        <v/>
      </c>
      <c r="AQ513" s="77" t="str">
        <f t="shared" si="337"/>
        <v/>
      </c>
      <c r="AR513" s="77" t="str">
        <f t="shared" si="338"/>
        <v/>
      </c>
      <c r="AS513" s="164" t="str">
        <f t="shared" si="339"/>
        <v/>
      </c>
    </row>
    <row r="514" spans="5:45" ht="18" customHeight="1">
      <c r="E514" s="148" t="str">
        <f t="shared" si="340"/>
        <v>L-4</v>
      </c>
      <c r="F514" s="105">
        <f t="shared" si="327"/>
        <v>0</v>
      </c>
      <c r="G514" s="105" t="str">
        <f t="shared" si="328"/>
        <v/>
      </c>
      <c r="H514" s="105" t="str">
        <f t="shared" si="329"/>
        <v/>
      </c>
      <c r="I514" s="149">
        <v>20</v>
      </c>
      <c r="J514" s="157" t="str">
        <f t="shared" si="341"/>
        <v/>
      </c>
      <c r="K514" s="131" t="str">
        <f t="shared" si="342"/>
        <v/>
      </c>
      <c r="L514" s="131" t="str">
        <f>IF($E514="","",INDEX('3.サラリースケール'!$R$5:$BH$38,MATCH($E514,'3.サラリースケール'!$R$5:$R$38,0),MATCH($I514,'3.サラリースケール'!$R$5:$BH$5,0)))</f>
        <v/>
      </c>
      <c r="M514" s="131" t="str">
        <f t="shared" si="343"/>
        <v/>
      </c>
      <c r="N514" s="368" t="str">
        <f t="shared" si="344"/>
        <v/>
      </c>
      <c r="O514" s="157" t="str">
        <f t="shared" si="345"/>
        <v/>
      </c>
      <c r="P514" s="368" t="str">
        <f t="shared" si="330"/>
        <v/>
      </c>
      <c r="Q514" s="158" t="str">
        <f>IF($L514="","",VLOOKUP($E514,'6.モデル年俸表の作成'!$C$7:$F$48,4,0))</f>
        <v/>
      </c>
      <c r="R514" s="159" t="str">
        <f>IF($E514="","",IF($G514="","",VLOOKUP($E514,'5.手当・賞与配分・洗い替え方式'!$C$7:$L$48,8,0)))</f>
        <v/>
      </c>
      <c r="S514" s="160" t="str">
        <f t="shared" si="346"/>
        <v/>
      </c>
      <c r="T514" s="160" t="str">
        <f t="shared" si="347"/>
        <v/>
      </c>
      <c r="U514" s="160" t="str">
        <f t="shared" si="348"/>
        <v/>
      </c>
      <c r="V514" s="160" t="str">
        <f t="shared" si="349"/>
        <v/>
      </c>
      <c r="W514" s="160" t="str">
        <f t="shared" si="350"/>
        <v/>
      </c>
      <c r="X514" s="164" t="str">
        <f t="shared" si="331"/>
        <v/>
      </c>
      <c r="Y514" s="162" t="str">
        <f t="shared" si="351"/>
        <v/>
      </c>
      <c r="Z514" s="161" t="str">
        <f t="shared" si="332"/>
        <v/>
      </c>
      <c r="AA514" s="161" t="str">
        <f t="shared" si="333"/>
        <v/>
      </c>
      <c r="AB514" s="161" t="str">
        <f t="shared" si="334"/>
        <v/>
      </c>
      <c r="AC514" s="163" t="str">
        <f t="shared" si="335"/>
        <v/>
      </c>
      <c r="AD514" s="158" t="str">
        <f t="shared" si="352"/>
        <v/>
      </c>
      <c r="AE514" s="165" t="str">
        <f>IF(J514="","",IF('5.手当・賞与配分・洗い替え方式'!$O$4=1,ROUNDUP((J514+$Q514)*$AH$4,-1),ROUNDUP(J514*$AH$4,-1)))</f>
        <v/>
      </c>
      <c r="AF514" s="154" t="str">
        <f>IF(K514="","",IF('5.手当・賞与配分・洗い替え方式'!$O$4=1,ROUNDUP((K514+$Q514)*$AH$4,-1),ROUNDUP(K514*$AH$4,-1)))</f>
        <v/>
      </c>
      <c r="AG514" s="154" t="str">
        <f>IF(L514="","",IF('5.手当・賞与配分・洗い替え方式'!$O$4=1,ROUNDUP((L514+$Q514)*$AH$4,-1),ROUNDUP(L514*$AH$4,-1)))</f>
        <v/>
      </c>
      <c r="AH514" s="154" t="str">
        <f>IF(M514="","",IF('5.手当・賞与配分・洗い替え方式'!$O$4=1,ROUNDUP((M514+$Q514)*$AH$4,-1),ROUNDUP(M514*$AH$4,-1)))</f>
        <v/>
      </c>
      <c r="AI514" s="166" t="str">
        <f>IF(N514="","",IF('5.手当・賞与配分・洗い替え方式'!$O$4=1,ROUNDUP((N514+$Q514)*$AH$4,-1),ROUNDUP(N514*$AH$4,-1)))</f>
        <v/>
      </c>
      <c r="AJ514" s="165" t="str">
        <f>IF(J514="","",IF('5.手当・賞与配分・洗い替え方式'!$O$4=1,ROUNDUP((J514+$Q514)*$AM$4,-1),ROUNDUP(J514*$AM$4,-1)))</f>
        <v/>
      </c>
      <c r="AK514" s="154" t="str">
        <f>IF(K514="","",IF('5.手当・賞与配分・洗い替え方式'!$O$4=1,ROUNDUP((K514+$Q514)*$AM$4,-1),ROUNDUP(K514*$AM$4,-1)))</f>
        <v/>
      </c>
      <c r="AL514" s="154" t="str">
        <f>IF(L514="","",IF('5.手当・賞与配分・洗い替え方式'!$O$4=1,ROUNDUP((L514+$Q514)*$AM$4,-1),ROUNDUP(L514*$AM$4,-1)))</f>
        <v/>
      </c>
      <c r="AM514" s="154" t="str">
        <f>IF(M514="","",IF('5.手当・賞与配分・洗い替え方式'!$O$4=1,ROUNDUP((M514+$Q514)*$AM$4,-1),ROUNDUP(M514*$AM$4,-1)))</f>
        <v/>
      </c>
      <c r="AN514" s="166" t="str">
        <f>IF(N514="","",IF('5.手当・賞与配分・洗い替え方式'!$O$4=1,ROUNDUP((N514+$Q514)*$AM$4,-1),ROUNDUP(N514*$AM$4,-1)))</f>
        <v/>
      </c>
      <c r="AO514" s="369" t="str">
        <f t="shared" ref="AO514:AO553" si="353">IF(J514="","",Y514*12+AE514+AJ514)</f>
        <v/>
      </c>
      <c r="AP514" s="77" t="str">
        <f t="shared" ref="AP514:AP553" si="354">IF(K514="","",Z514*12+AF514+AK514)</f>
        <v/>
      </c>
      <c r="AQ514" s="77" t="str">
        <f t="shared" si="337"/>
        <v/>
      </c>
      <c r="AR514" s="77" t="str">
        <f t="shared" si="338"/>
        <v/>
      </c>
      <c r="AS514" s="164" t="str">
        <f t="shared" si="339"/>
        <v/>
      </c>
    </row>
    <row r="515" spans="5:45" ht="18" customHeight="1">
      <c r="E515" s="148" t="str">
        <f t="shared" si="340"/>
        <v>L-4</v>
      </c>
      <c r="F515" s="105">
        <f t="shared" si="327"/>
        <v>0</v>
      </c>
      <c r="G515" s="105" t="str">
        <f t="shared" si="328"/>
        <v/>
      </c>
      <c r="H515" s="105" t="str">
        <f t="shared" si="329"/>
        <v/>
      </c>
      <c r="I515" s="149">
        <v>21</v>
      </c>
      <c r="J515" s="157" t="str">
        <f t="shared" si="341"/>
        <v/>
      </c>
      <c r="K515" s="131" t="str">
        <f t="shared" si="342"/>
        <v/>
      </c>
      <c r="L515" s="131" t="str">
        <f>IF($E515="","",INDEX('3.サラリースケール'!$R$5:$BH$38,MATCH($E515,'3.サラリースケール'!$R$5:$R$38,0),MATCH($I515,'3.サラリースケール'!$R$5:$BH$5,0)))</f>
        <v/>
      </c>
      <c r="M515" s="131" t="str">
        <f t="shared" si="343"/>
        <v/>
      </c>
      <c r="N515" s="368" t="str">
        <f t="shared" si="344"/>
        <v/>
      </c>
      <c r="O515" s="157" t="str">
        <f t="shared" si="345"/>
        <v/>
      </c>
      <c r="P515" s="368" t="str">
        <f t="shared" si="330"/>
        <v/>
      </c>
      <c r="Q515" s="158" t="str">
        <f>IF($L515="","",VLOOKUP($E515,'6.モデル年俸表の作成'!$C$7:$F$48,4,0))</f>
        <v/>
      </c>
      <c r="R515" s="159" t="str">
        <f>IF($E515="","",IF($G515="","",VLOOKUP($E515,'5.手当・賞与配分・洗い替え方式'!$C$7:$L$48,8,0)))</f>
        <v/>
      </c>
      <c r="S515" s="160" t="str">
        <f t="shared" si="346"/>
        <v/>
      </c>
      <c r="T515" s="160" t="str">
        <f t="shared" si="347"/>
        <v/>
      </c>
      <c r="U515" s="160" t="str">
        <f t="shared" si="348"/>
        <v/>
      </c>
      <c r="V515" s="160" t="str">
        <f t="shared" si="349"/>
        <v/>
      </c>
      <c r="W515" s="160" t="str">
        <f t="shared" si="350"/>
        <v/>
      </c>
      <c r="X515" s="164" t="str">
        <f t="shared" si="331"/>
        <v/>
      </c>
      <c r="Y515" s="162" t="str">
        <f t="shared" si="351"/>
        <v/>
      </c>
      <c r="Z515" s="161" t="str">
        <f t="shared" si="332"/>
        <v/>
      </c>
      <c r="AA515" s="161" t="str">
        <f t="shared" si="333"/>
        <v/>
      </c>
      <c r="AB515" s="161" t="str">
        <f t="shared" si="334"/>
        <v/>
      </c>
      <c r="AC515" s="163" t="str">
        <f t="shared" si="335"/>
        <v/>
      </c>
      <c r="AD515" s="158" t="str">
        <f t="shared" si="352"/>
        <v/>
      </c>
      <c r="AE515" s="165" t="str">
        <f>IF(J515="","",IF('5.手当・賞与配分・洗い替え方式'!$O$4=1,ROUNDUP((J515+$Q515)*$AH$4,-1),ROUNDUP(J515*$AH$4,-1)))</f>
        <v/>
      </c>
      <c r="AF515" s="154" t="str">
        <f>IF(K515="","",IF('5.手当・賞与配分・洗い替え方式'!$O$4=1,ROUNDUP((K515+$Q515)*$AH$4,-1),ROUNDUP(K515*$AH$4,-1)))</f>
        <v/>
      </c>
      <c r="AG515" s="154" t="str">
        <f>IF(L515="","",IF('5.手当・賞与配分・洗い替え方式'!$O$4=1,ROUNDUP((L515+$Q515)*$AH$4,-1),ROUNDUP(L515*$AH$4,-1)))</f>
        <v/>
      </c>
      <c r="AH515" s="154" t="str">
        <f>IF(M515="","",IF('5.手当・賞与配分・洗い替え方式'!$O$4=1,ROUNDUP((M515+$Q515)*$AH$4,-1),ROUNDUP(M515*$AH$4,-1)))</f>
        <v/>
      </c>
      <c r="AI515" s="166" t="str">
        <f>IF(N515="","",IF('5.手当・賞与配分・洗い替え方式'!$O$4=1,ROUNDUP((N515+$Q515)*$AH$4,-1),ROUNDUP(N515*$AH$4,-1)))</f>
        <v/>
      </c>
      <c r="AJ515" s="165" t="str">
        <f>IF(J515="","",IF('5.手当・賞与配分・洗い替え方式'!$O$4=1,ROUNDUP((J515+$Q515)*$AM$4,-1),ROUNDUP(J515*$AM$4,-1)))</f>
        <v/>
      </c>
      <c r="AK515" s="154" t="str">
        <f>IF(K515="","",IF('5.手当・賞与配分・洗い替え方式'!$O$4=1,ROUNDUP((K515+$Q515)*$AM$4,-1),ROUNDUP(K515*$AM$4,-1)))</f>
        <v/>
      </c>
      <c r="AL515" s="154" t="str">
        <f>IF(L515="","",IF('5.手当・賞与配分・洗い替え方式'!$O$4=1,ROUNDUP((L515+$Q515)*$AM$4,-1),ROUNDUP(L515*$AM$4,-1)))</f>
        <v/>
      </c>
      <c r="AM515" s="154" t="str">
        <f>IF(M515="","",IF('5.手当・賞与配分・洗い替え方式'!$O$4=1,ROUNDUP((M515+$Q515)*$AM$4,-1),ROUNDUP(M515*$AM$4,-1)))</f>
        <v/>
      </c>
      <c r="AN515" s="166" t="str">
        <f>IF(N515="","",IF('5.手当・賞与配分・洗い替え方式'!$O$4=1,ROUNDUP((N515+$Q515)*$AM$4,-1),ROUNDUP(N515*$AM$4,-1)))</f>
        <v/>
      </c>
      <c r="AO515" s="369" t="str">
        <f t="shared" si="353"/>
        <v/>
      </c>
      <c r="AP515" s="77" t="str">
        <f t="shared" si="354"/>
        <v/>
      </c>
      <c r="AQ515" s="77" t="str">
        <f t="shared" si="337"/>
        <v/>
      </c>
      <c r="AR515" s="77" t="str">
        <f t="shared" si="338"/>
        <v/>
      </c>
      <c r="AS515" s="164" t="str">
        <f t="shared" si="339"/>
        <v/>
      </c>
    </row>
    <row r="516" spans="5:45" ht="18" customHeight="1">
      <c r="E516" s="148" t="str">
        <f t="shared" si="340"/>
        <v>L-4</v>
      </c>
      <c r="F516" s="105">
        <f t="shared" si="327"/>
        <v>0</v>
      </c>
      <c r="G516" s="105" t="str">
        <f t="shared" si="328"/>
        <v/>
      </c>
      <c r="H516" s="105" t="str">
        <f t="shared" si="329"/>
        <v/>
      </c>
      <c r="I516" s="149">
        <v>22</v>
      </c>
      <c r="J516" s="157" t="str">
        <f t="shared" si="341"/>
        <v/>
      </c>
      <c r="K516" s="131" t="str">
        <f t="shared" si="342"/>
        <v/>
      </c>
      <c r="L516" s="131" t="str">
        <f>IF($E516="","",INDEX('3.サラリースケール'!$R$5:$BH$38,MATCH($E516,'3.サラリースケール'!$R$5:$R$38,0),MATCH($I516,'3.サラリースケール'!$R$5:$BH$5,0)))</f>
        <v/>
      </c>
      <c r="M516" s="131" t="str">
        <f t="shared" si="343"/>
        <v/>
      </c>
      <c r="N516" s="368" t="str">
        <f t="shared" si="344"/>
        <v/>
      </c>
      <c r="O516" s="157" t="str">
        <f t="shared" si="345"/>
        <v/>
      </c>
      <c r="P516" s="368" t="str">
        <f t="shared" si="330"/>
        <v/>
      </c>
      <c r="Q516" s="158" t="str">
        <f>IF($L516="","",VLOOKUP($E516,'6.モデル年俸表の作成'!$C$7:$F$48,4,0))</f>
        <v/>
      </c>
      <c r="R516" s="159" t="str">
        <f>IF($E516="","",IF($G516="","",VLOOKUP($E516,'5.手当・賞与配分・洗い替え方式'!$C$7:$L$48,8,0)))</f>
        <v/>
      </c>
      <c r="S516" s="160" t="str">
        <f t="shared" si="346"/>
        <v/>
      </c>
      <c r="T516" s="160" t="str">
        <f t="shared" si="347"/>
        <v/>
      </c>
      <c r="U516" s="160" t="str">
        <f t="shared" si="348"/>
        <v/>
      </c>
      <c r="V516" s="160" t="str">
        <f t="shared" si="349"/>
        <v/>
      </c>
      <c r="W516" s="160" t="str">
        <f t="shared" si="350"/>
        <v/>
      </c>
      <c r="X516" s="164" t="str">
        <f t="shared" si="331"/>
        <v/>
      </c>
      <c r="Y516" s="162" t="str">
        <f>IF(J516="","",J516+$Q516+S516)</f>
        <v/>
      </c>
      <c r="Z516" s="161" t="str">
        <f t="shared" si="332"/>
        <v/>
      </c>
      <c r="AA516" s="161" t="str">
        <f t="shared" si="333"/>
        <v/>
      </c>
      <c r="AB516" s="161" t="str">
        <f t="shared" si="334"/>
        <v/>
      </c>
      <c r="AC516" s="163" t="str">
        <f t="shared" si="335"/>
        <v/>
      </c>
      <c r="AD516" s="158" t="str">
        <f t="shared" si="352"/>
        <v/>
      </c>
      <c r="AE516" s="165" t="str">
        <f>IF(J516="","",IF('5.手当・賞与配分・洗い替え方式'!$O$4=1,ROUNDUP((J516+$Q516)*$AH$4,-1),ROUNDUP(J516*$AH$4,-1)))</f>
        <v/>
      </c>
      <c r="AF516" s="154" t="str">
        <f>IF(K516="","",IF('5.手当・賞与配分・洗い替え方式'!$O$4=1,ROUNDUP((K516+$Q516)*$AH$4,-1),ROUNDUP(K516*$AH$4,-1)))</f>
        <v/>
      </c>
      <c r="AG516" s="154" t="str">
        <f>IF(L516="","",IF('5.手当・賞与配分・洗い替え方式'!$O$4=1,ROUNDUP((L516+$Q516)*$AH$4,-1),ROUNDUP(L516*$AH$4,-1)))</f>
        <v/>
      </c>
      <c r="AH516" s="154" t="str">
        <f>IF(M516="","",IF('5.手当・賞与配分・洗い替え方式'!$O$4=1,ROUNDUP((M516+$Q516)*$AH$4,-1),ROUNDUP(M516*$AH$4,-1)))</f>
        <v/>
      </c>
      <c r="AI516" s="166" t="str">
        <f>IF(N516="","",IF('5.手当・賞与配分・洗い替え方式'!$O$4=1,ROUNDUP((N516+$Q516)*$AH$4,-1),ROUNDUP(N516*$AH$4,-1)))</f>
        <v/>
      </c>
      <c r="AJ516" s="165" t="str">
        <f>IF(J516="","",IF('5.手当・賞与配分・洗い替え方式'!$O$4=1,ROUNDUP((J516+$Q516)*$AM$4,-1),ROUNDUP(J516*$AM$4,-1)))</f>
        <v/>
      </c>
      <c r="AK516" s="154" t="str">
        <f>IF(K516="","",IF('5.手当・賞与配分・洗い替え方式'!$O$4=1,ROUNDUP((K516+$Q516)*$AM$4,-1),ROUNDUP(K516*$AM$4,-1)))</f>
        <v/>
      </c>
      <c r="AL516" s="154" t="str">
        <f>IF(L516="","",IF('5.手当・賞与配分・洗い替え方式'!$O$4=1,ROUNDUP((L516+$Q516)*$AM$4,-1),ROUNDUP(L516*$AM$4,-1)))</f>
        <v/>
      </c>
      <c r="AM516" s="154" t="str">
        <f>IF(M516="","",IF('5.手当・賞与配分・洗い替え方式'!$O$4=1,ROUNDUP((M516+$Q516)*$AM$4,-1),ROUNDUP(M516*$AM$4,-1)))</f>
        <v/>
      </c>
      <c r="AN516" s="166" t="str">
        <f>IF(N516="","",IF('5.手当・賞与配分・洗い替え方式'!$O$4=1,ROUNDUP((N516+$Q516)*$AM$4,-1),ROUNDUP(N516*$AM$4,-1)))</f>
        <v/>
      </c>
      <c r="AO516" s="369" t="str">
        <f t="shared" si="353"/>
        <v/>
      </c>
      <c r="AP516" s="77" t="str">
        <f t="shared" si="354"/>
        <v/>
      </c>
      <c r="AQ516" s="77" t="str">
        <f t="shared" si="337"/>
        <v/>
      </c>
      <c r="AR516" s="77" t="str">
        <f t="shared" si="338"/>
        <v/>
      </c>
      <c r="AS516" s="164" t="str">
        <f t="shared" si="339"/>
        <v/>
      </c>
    </row>
    <row r="517" spans="5:45" ht="18" customHeight="1">
      <c r="E517" s="148" t="str">
        <f t="shared" si="340"/>
        <v>L-4</v>
      </c>
      <c r="F517" s="105">
        <f t="shared" si="327"/>
        <v>0</v>
      </c>
      <c r="G517" s="105" t="str">
        <f t="shared" si="328"/>
        <v/>
      </c>
      <c r="H517" s="105" t="str">
        <f t="shared" si="329"/>
        <v/>
      </c>
      <c r="I517" s="149">
        <v>23</v>
      </c>
      <c r="J517" s="157" t="str">
        <f t="shared" si="341"/>
        <v/>
      </c>
      <c r="K517" s="131" t="str">
        <f t="shared" si="342"/>
        <v/>
      </c>
      <c r="L517" s="131" t="str">
        <f>IF($E517="","",INDEX('3.サラリースケール'!$R$5:$BH$38,MATCH($E517,'3.サラリースケール'!$R$5:$R$38,0),MATCH($I517,'3.サラリースケール'!$R$5:$BH$5,0)))</f>
        <v/>
      </c>
      <c r="M517" s="131" t="str">
        <f t="shared" si="343"/>
        <v/>
      </c>
      <c r="N517" s="368" t="str">
        <f t="shared" si="344"/>
        <v/>
      </c>
      <c r="O517" s="157" t="str">
        <f t="shared" si="345"/>
        <v/>
      </c>
      <c r="P517" s="368" t="str">
        <f t="shared" si="330"/>
        <v/>
      </c>
      <c r="Q517" s="158" t="str">
        <f>IF($L517="","",VLOOKUP($E517,'6.モデル年俸表の作成'!$C$7:$F$48,4,0))</f>
        <v/>
      </c>
      <c r="R517" s="159" t="str">
        <f>IF($E517="","",IF($G517="","",VLOOKUP($E517,'5.手当・賞与配分・洗い替え方式'!$C$7:$L$48,8,0)))</f>
        <v/>
      </c>
      <c r="S517" s="160" t="str">
        <f t="shared" si="346"/>
        <v/>
      </c>
      <c r="T517" s="160" t="str">
        <f t="shared" si="347"/>
        <v/>
      </c>
      <c r="U517" s="160" t="str">
        <f t="shared" si="348"/>
        <v/>
      </c>
      <c r="V517" s="160" t="str">
        <f t="shared" si="349"/>
        <v/>
      </c>
      <c r="W517" s="160" t="str">
        <f t="shared" si="350"/>
        <v/>
      </c>
      <c r="X517" s="164" t="str">
        <f t="shared" si="331"/>
        <v/>
      </c>
      <c r="Y517" s="162" t="str">
        <f t="shared" ref="Y517:Y553" si="355">IF(J517="","",J517+$Q517+S517)</f>
        <v/>
      </c>
      <c r="Z517" s="161" t="str">
        <f t="shared" si="332"/>
        <v/>
      </c>
      <c r="AA517" s="161" t="str">
        <f t="shared" si="333"/>
        <v/>
      </c>
      <c r="AB517" s="161" t="str">
        <f t="shared" si="334"/>
        <v/>
      </c>
      <c r="AC517" s="163" t="str">
        <f t="shared" si="335"/>
        <v/>
      </c>
      <c r="AD517" s="158" t="str">
        <f t="shared" si="352"/>
        <v/>
      </c>
      <c r="AE517" s="165" t="str">
        <f>IF(J517="","",IF('5.手当・賞与配分・洗い替え方式'!$O$4=1,ROUNDUP((J517+$Q517)*$AH$4,-1),ROUNDUP(J517*$AH$4,-1)))</f>
        <v/>
      </c>
      <c r="AF517" s="154" t="str">
        <f>IF(K517="","",IF('5.手当・賞与配分・洗い替え方式'!$O$4=1,ROUNDUP((K517+$Q517)*$AH$4,-1),ROUNDUP(K517*$AH$4,-1)))</f>
        <v/>
      </c>
      <c r="AG517" s="154" t="str">
        <f>IF(L517="","",IF('5.手当・賞与配分・洗い替え方式'!$O$4=1,ROUNDUP((L517+$Q517)*$AH$4,-1),ROUNDUP(L517*$AH$4,-1)))</f>
        <v/>
      </c>
      <c r="AH517" s="154" t="str">
        <f>IF(M517="","",IF('5.手当・賞与配分・洗い替え方式'!$O$4=1,ROUNDUP((M517+$Q517)*$AH$4,-1),ROUNDUP(M517*$AH$4,-1)))</f>
        <v/>
      </c>
      <c r="AI517" s="166" t="str">
        <f>IF(N517="","",IF('5.手当・賞与配分・洗い替え方式'!$O$4=1,ROUNDUP((N517+$Q517)*$AH$4,-1),ROUNDUP(N517*$AH$4,-1)))</f>
        <v/>
      </c>
      <c r="AJ517" s="165" t="str">
        <f>IF(J517="","",IF('5.手当・賞与配分・洗い替え方式'!$O$4=1,ROUNDUP((J517+$Q517)*$AM$4,-1),ROUNDUP(J517*$AM$4,-1)))</f>
        <v/>
      </c>
      <c r="AK517" s="154" t="str">
        <f>IF(K517="","",IF('5.手当・賞与配分・洗い替え方式'!$O$4=1,ROUNDUP((K517+$Q517)*$AM$4,-1),ROUNDUP(K517*$AM$4,-1)))</f>
        <v/>
      </c>
      <c r="AL517" s="154" t="str">
        <f>IF(L517="","",IF('5.手当・賞与配分・洗い替え方式'!$O$4=1,ROUNDUP((L517+$Q517)*$AM$4,-1),ROUNDUP(L517*$AM$4,-1)))</f>
        <v/>
      </c>
      <c r="AM517" s="154" t="str">
        <f>IF(M517="","",IF('5.手当・賞与配分・洗い替え方式'!$O$4=1,ROUNDUP((M517+$Q517)*$AM$4,-1),ROUNDUP(M517*$AM$4,-1)))</f>
        <v/>
      </c>
      <c r="AN517" s="166" t="str">
        <f>IF(N517="","",IF('5.手当・賞与配分・洗い替え方式'!$O$4=1,ROUNDUP((N517+$Q517)*$AM$4,-1),ROUNDUP(N517*$AM$4,-1)))</f>
        <v/>
      </c>
      <c r="AO517" s="369" t="str">
        <f t="shared" si="353"/>
        <v/>
      </c>
      <c r="AP517" s="77" t="str">
        <f t="shared" si="354"/>
        <v/>
      </c>
      <c r="AQ517" s="77" t="str">
        <f t="shared" si="337"/>
        <v/>
      </c>
      <c r="AR517" s="77" t="str">
        <f t="shared" si="338"/>
        <v/>
      </c>
      <c r="AS517" s="164" t="str">
        <f t="shared" si="339"/>
        <v/>
      </c>
    </row>
    <row r="518" spans="5:45" ht="18" customHeight="1">
      <c r="E518" s="148" t="str">
        <f t="shared" si="340"/>
        <v>L-4</v>
      </c>
      <c r="F518" s="105">
        <f t="shared" si="327"/>
        <v>0</v>
      </c>
      <c r="G518" s="105" t="str">
        <f t="shared" si="328"/>
        <v/>
      </c>
      <c r="H518" s="105" t="str">
        <f t="shared" si="329"/>
        <v/>
      </c>
      <c r="I518" s="149">
        <v>24</v>
      </c>
      <c r="J518" s="157" t="str">
        <f t="shared" si="341"/>
        <v/>
      </c>
      <c r="K518" s="131" t="str">
        <f t="shared" si="342"/>
        <v/>
      </c>
      <c r="L518" s="131" t="str">
        <f>IF($E518="","",INDEX('3.サラリースケール'!$R$5:$BH$38,MATCH($E518,'3.サラリースケール'!$R$5:$R$38,0),MATCH($I518,'3.サラリースケール'!$R$5:$BH$5,0)))</f>
        <v/>
      </c>
      <c r="M518" s="131" t="str">
        <f t="shared" si="343"/>
        <v/>
      </c>
      <c r="N518" s="368" t="str">
        <f t="shared" si="344"/>
        <v/>
      </c>
      <c r="O518" s="157" t="str">
        <f t="shared" si="345"/>
        <v/>
      </c>
      <c r="P518" s="368" t="str">
        <f t="shared" si="330"/>
        <v/>
      </c>
      <c r="Q518" s="158" t="str">
        <f>IF($L518="","",VLOOKUP($E518,'6.モデル年俸表の作成'!$C$7:$F$48,4,0))</f>
        <v/>
      </c>
      <c r="R518" s="159" t="str">
        <f>IF($E518="","",IF($G518="","",VLOOKUP($E518,'5.手当・賞与配分・洗い替え方式'!$C$7:$L$48,8,0)))</f>
        <v/>
      </c>
      <c r="S518" s="160" t="str">
        <f t="shared" si="346"/>
        <v/>
      </c>
      <c r="T518" s="160" t="str">
        <f t="shared" si="347"/>
        <v/>
      </c>
      <c r="U518" s="160" t="str">
        <f>IF(L518="","",ROUNDUP((L518*$R518),-1))</f>
        <v/>
      </c>
      <c r="V518" s="160" t="str">
        <f t="shared" si="349"/>
        <v/>
      </c>
      <c r="W518" s="160" t="str">
        <f t="shared" si="350"/>
        <v/>
      </c>
      <c r="X518" s="164" t="str">
        <f t="shared" si="331"/>
        <v/>
      </c>
      <c r="Y518" s="162" t="str">
        <f t="shared" si="355"/>
        <v/>
      </c>
      <c r="Z518" s="161" t="str">
        <f t="shared" si="332"/>
        <v/>
      </c>
      <c r="AA518" s="161" t="str">
        <f t="shared" si="333"/>
        <v/>
      </c>
      <c r="AB518" s="161" t="str">
        <f t="shared" si="334"/>
        <v/>
      </c>
      <c r="AC518" s="163" t="str">
        <f t="shared" si="335"/>
        <v/>
      </c>
      <c r="AD518" s="158" t="str">
        <f t="shared" si="352"/>
        <v/>
      </c>
      <c r="AE518" s="165" t="str">
        <f>IF(J518="","",IF('5.手当・賞与配分・洗い替え方式'!$O$4=1,ROUNDUP((J518+$Q518)*$AH$4,-1),ROUNDUP(J518*$AH$4,-1)))</f>
        <v/>
      </c>
      <c r="AF518" s="154" t="str">
        <f>IF(K518="","",IF('5.手当・賞与配分・洗い替え方式'!$O$4=1,ROUNDUP((K518+$Q518)*$AH$4,-1),ROUNDUP(K518*$AH$4,-1)))</f>
        <v/>
      </c>
      <c r="AG518" s="154" t="str">
        <f>IF(L518="","",IF('5.手当・賞与配分・洗い替え方式'!$O$4=1,ROUNDUP((L518+$Q518)*$AH$4,-1),ROUNDUP(L518*$AH$4,-1)))</f>
        <v/>
      </c>
      <c r="AH518" s="154" t="str">
        <f>IF(M518="","",IF('5.手当・賞与配分・洗い替え方式'!$O$4=1,ROUNDUP((M518+$Q518)*$AH$4,-1),ROUNDUP(M518*$AH$4,-1)))</f>
        <v/>
      </c>
      <c r="AI518" s="166" t="str">
        <f>IF(N518="","",IF('5.手当・賞与配分・洗い替え方式'!$O$4=1,ROUNDUP((N518+$Q518)*$AH$4,-1),ROUNDUP(N518*$AH$4,-1)))</f>
        <v/>
      </c>
      <c r="AJ518" s="165" t="str">
        <f>IF(J518="","",IF('5.手当・賞与配分・洗い替え方式'!$O$4=1,ROUNDUP((J518+$Q518)*$AM$4,-1),ROUNDUP(J518*$AM$4,-1)))</f>
        <v/>
      </c>
      <c r="AK518" s="154" t="str">
        <f>IF(K518="","",IF('5.手当・賞与配分・洗い替え方式'!$O$4=1,ROUNDUP((K518+$Q518)*$AM$4,-1),ROUNDUP(K518*$AM$4,-1)))</f>
        <v/>
      </c>
      <c r="AL518" s="154" t="str">
        <f>IF(L518="","",IF('5.手当・賞与配分・洗い替え方式'!$O$4=1,ROUNDUP((L518+$Q518)*$AM$4,-1),ROUNDUP(L518*$AM$4,-1)))</f>
        <v/>
      </c>
      <c r="AM518" s="154" t="str">
        <f>IF(M518="","",IF('5.手当・賞与配分・洗い替え方式'!$O$4=1,ROUNDUP((M518+$Q518)*$AM$4,-1),ROUNDUP(M518*$AM$4,-1)))</f>
        <v/>
      </c>
      <c r="AN518" s="166" t="str">
        <f>IF(N518="","",IF('5.手当・賞与配分・洗い替え方式'!$O$4=1,ROUNDUP((N518+$Q518)*$AM$4,-1),ROUNDUP(N518*$AM$4,-1)))</f>
        <v/>
      </c>
      <c r="AO518" s="369" t="str">
        <f t="shared" si="353"/>
        <v/>
      </c>
      <c r="AP518" s="77" t="str">
        <f t="shared" si="354"/>
        <v/>
      </c>
      <c r="AQ518" s="77" t="str">
        <f t="shared" si="337"/>
        <v/>
      </c>
      <c r="AR518" s="77" t="str">
        <f t="shared" si="338"/>
        <v/>
      </c>
      <c r="AS518" s="164" t="str">
        <f t="shared" si="339"/>
        <v/>
      </c>
    </row>
    <row r="519" spans="5:45" ht="18" customHeight="1">
      <c r="E519" s="148" t="str">
        <f t="shared" si="340"/>
        <v>L-4</v>
      </c>
      <c r="F519" s="105">
        <f t="shared" si="327"/>
        <v>0</v>
      </c>
      <c r="G519" s="105" t="str">
        <f t="shared" si="328"/>
        <v/>
      </c>
      <c r="H519" s="105" t="str">
        <f t="shared" si="329"/>
        <v/>
      </c>
      <c r="I519" s="149">
        <v>25</v>
      </c>
      <c r="J519" s="157" t="str">
        <f t="shared" si="341"/>
        <v/>
      </c>
      <c r="K519" s="131" t="str">
        <f t="shared" si="342"/>
        <v/>
      </c>
      <c r="L519" s="131" t="str">
        <f>IF($E519="","",INDEX('3.サラリースケール'!$R$5:$BH$38,MATCH($E519,'3.サラリースケール'!$R$5:$R$38,0),MATCH($I519,'3.サラリースケール'!$R$5:$BH$5,0)))</f>
        <v/>
      </c>
      <c r="M519" s="131" t="str">
        <f t="shared" si="343"/>
        <v/>
      </c>
      <c r="N519" s="368" t="str">
        <f t="shared" si="344"/>
        <v/>
      </c>
      <c r="O519" s="157" t="str">
        <f t="shared" si="345"/>
        <v/>
      </c>
      <c r="P519" s="368" t="str">
        <f t="shared" si="330"/>
        <v/>
      </c>
      <c r="Q519" s="158" t="str">
        <f>IF($L519="","",VLOOKUP($E519,'6.モデル年俸表の作成'!$C$7:$F$48,4,0))</f>
        <v/>
      </c>
      <c r="R519" s="159" t="str">
        <f>IF($E519="","",IF($G519="","",VLOOKUP($E519,'5.手当・賞与配分・洗い替え方式'!$C$7:$L$48,8,0)))</f>
        <v/>
      </c>
      <c r="S519" s="160" t="str">
        <f t="shared" si="346"/>
        <v/>
      </c>
      <c r="T519" s="160" t="str">
        <f t="shared" si="347"/>
        <v/>
      </c>
      <c r="U519" s="160" t="str">
        <f t="shared" ref="U519:U553" si="356">IF(L519="","",ROUNDUP((L519*$R519),-1))</f>
        <v/>
      </c>
      <c r="V519" s="160" t="str">
        <f t="shared" si="349"/>
        <v/>
      </c>
      <c r="W519" s="160" t="str">
        <f t="shared" si="350"/>
        <v/>
      </c>
      <c r="X519" s="164" t="str">
        <f t="shared" si="331"/>
        <v/>
      </c>
      <c r="Y519" s="162" t="str">
        <f t="shared" si="355"/>
        <v/>
      </c>
      <c r="Z519" s="161" t="str">
        <f t="shared" si="332"/>
        <v/>
      </c>
      <c r="AA519" s="161" t="str">
        <f t="shared" si="333"/>
        <v/>
      </c>
      <c r="AB519" s="161" t="str">
        <f t="shared" si="334"/>
        <v/>
      </c>
      <c r="AC519" s="163" t="str">
        <f>IF(N519="","",N519+$Q519+W519)</f>
        <v/>
      </c>
      <c r="AD519" s="158" t="str">
        <f t="shared" si="352"/>
        <v/>
      </c>
      <c r="AE519" s="165" t="str">
        <f>IF(J519="","",IF('5.手当・賞与配分・洗い替え方式'!$O$4=1,ROUNDUP((J519+$Q519)*$AH$4,-1),ROUNDUP(J519*$AH$4,-1)))</f>
        <v/>
      </c>
      <c r="AF519" s="154" t="str">
        <f>IF(K519="","",IF('5.手当・賞与配分・洗い替え方式'!$O$4=1,ROUNDUP((K519+$Q519)*$AH$4,-1),ROUNDUP(K519*$AH$4,-1)))</f>
        <v/>
      </c>
      <c r="AG519" s="154" t="str">
        <f>IF(L519="","",IF('5.手当・賞与配分・洗い替え方式'!$O$4=1,ROUNDUP((L519+$Q519)*$AH$4,-1),ROUNDUP(L519*$AH$4,-1)))</f>
        <v/>
      </c>
      <c r="AH519" s="154" t="str">
        <f>IF(M519="","",IF('5.手当・賞与配分・洗い替え方式'!$O$4=1,ROUNDUP((M519+$Q519)*$AH$4,-1),ROUNDUP(M519*$AH$4,-1)))</f>
        <v/>
      </c>
      <c r="AI519" s="166" t="str">
        <f>IF(N519="","",IF('5.手当・賞与配分・洗い替え方式'!$O$4=1,ROUNDUP((N519+$Q519)*$AH$4,-1),ROUNDUP(N519*$AH$4,-1)))</f>
        <v/>
      </c>
      <c r="AJ519" s="165" t="str">
        <f>IF(J519="","",IF('5.手当・賞与配分・洗い替え方式'!$O$4=1,ROUNDUP((J519+$Q519)*$AM$4,-1),ROUNDUP(J519*$AM$4,-1)))</f>
        <v/>
      </c>
      <c r="AK519" s="154" t="str">
        <f>IF(K519="","",IF('5.手当・賞与配分・洗い替え方式'!$O$4=1,ROUNDUP((K519+$Q519)*$AM$4,-1),ROUNDUP(K519*$AM$4,-1)))</f>
        <v/>
      </c>
      <c r="AL519" s="154" t="str">
        <f>IF(L519="","",IF('5.手当・賞与配分・洗い替え方式'!$O$4=1,ROUNDUP((L519+$Q519)*$AM$4,-1),ROUNDUP(L519*$AM$4,-1)))</f>
        <v/>
      </c>
      <c r="AM519" s="154" t="str">
        <f>IF(M519="","",IF('5.手当・賞与配分・洗い替え方式'!$O$4=1,ROUNDUP((M519+$Q519)*$AM$4,-1),ROUNDUP(M519*$AM$4,-1)))</f>
        <v/>
      </c>
      <c r="AN519" s="166" t="str">
        <f>IF(N519="","",IF('5.手当・賞与配分・洗い替え方式'!$O$4=1,ROUNDUP((N519+$Q519)*$AM$4,-1),ROUNDUP(N519*$AM$4,-1)))</f>
        <v/>
      </c>
      <c r="AO519" s="369" t="str">
        <f t="shared" si="353"/>
        <v/>
      </c>
      <c r="AP519" s="77" t="str">
        <f t="shared" si="354"/>
        <v/>
      </c>
      <c r="AQ519" s="77" t="str">
        <f t="shared" si="337"/>
        <v/>
      </c>
      <c r="AR519" s="77" t="str">
        <f t="shared" si="338"/>
        <v/>
      </c>
      <c r="AS519" s="164" t="str">
        <f t="shared" si="339"/>
        <v/>
      </c>
    </row>
    <row r="520" spans="5:45" ht="18" customHeight="1">
      <c r="E520" s="148" t="str">
        <f t="shared" si="340"/>
        <v>L-4</v>
      </c>
      <c r="F520" s="105">
        <f t="shared" si="327"/>
        <v>0</v>
      </c>
      <c r="G520" s="105" t="str">
        <f t="shared" si="328"/>
        <v/>
      </c>
      <c r="H520" s="105" t="str">
        <f t="shared" si="329"/>
        <v/>
      </c>
      <c r="I520" s="149">
        <v>26</v>
      </c>
      <c r="J520" s="157" t="str">
        <f t="shared" si="341"/>
        <v/>
      </c>
      <c r="K520" s="131" t="str">
        <f t="shared" si="342"/>
        <v/>
      </c>
      <c r="L520" s="131" t="str">
        <f>IF($E520="","",INDEX('3.サラリースケール'!$R$5:$BH$38,MATCH($E520,'3.サラリースケール'!$R$5:$R$38,0),MATCH($I520,'3.サラリースケール'!$R$5:$BH$5,0)))</f>
        <v/>
      </c>
      <c r="M520" s="131" t="str">
        <f t="shared" si="343"/>
        <v/>
      </c>
      <c r="N520" s="368" t="str">
        <f t="shared" si="344"/>
        <v/>
      </c>
      <c r="O520" s="157" t="str">
        <f t="shared" si="345"/>
        <v/>
      </c>
      <c r="P520" s="368" t="str">
        <f t="shared" si="330"/>
        <v/>
      </c>
      <c r="Q520" s="158" t="str">
        <f>IF($L520="","",VLOOKUP($E520,'6.モデル年俸表の作成'!$C$7:$F$48,4,0))</f>
        <v/>
      </c>
      <c r="R520" s="159" t="str">
        <f>IF($E520="","",IF($G520="","",VLOOKUP($E520,'5.手当・賞与配分・洗い替え方式'!$C$7:$L$48,8,0)))</f>
        <v/>
      </c>
      <c r="S520" s="160" t="str">
        <f t="shared" si="346"/>
        <v/>
      </c>
      <c r="T520" s="160" t="str">
        <f t="shared" si="347"/>
        <v/>
      </c>
      <c r="U520" s="160" t="str">
        <f t="shared" si="356"/>
        <v/>
      </c>
      <c r="V520" s="160" t="str">
        <f t="shared" si="349"/>
        <v/>
      </c>
      <c r="W520" s="160" t="str">
        <f t="shared" si="350"/>
        <v/>
      </c>
      <c r="X520" s="164" t="str">
        <f t="shared" si="331"/>
        <v/>
      </c>
      <c r="Y520" s="162" t="str">
        <f t="shared" si="355"/>
        <v/>
      </c>
      <c r="Z520" s="161" t="str">
        <f t="shared" si="332"/>
        <v/>
      </c>
      <c r="AA520" s="161" t="str">
        <f t="shared" si="333"/>
        <v/>
      </c>
      <c r="AB520" s="161" t="str">
        <f t="shared" si="334"/>
        <v/>
      </c>
      <c r="AC520" s="163" t="str">
        <f t="shared" ref="AC520:AC553" si="357">IF(N520="","",N520+$Q520+W520)</f>
        <v/>
      </c>
      <c r="AD520" s="158" t="str">
        <f t="shared" si="352"/>
        <v/>
      </c>
      <c r="AE520" s="165" t="str">
        <f>IF(J520="","",IF('5.手当・賞与配分・洗い替え方式'!$O$4=1,ROUNDUP((J520+$Q520)*$AH$4,-1),ROUNDUP(J520*$AH$4,-1)))</f>
        <v/>
      </c>
      <c r="AF520" s="154" t="str">
        <f>IF(K520="","",IF('5.手当・賞与配分・洗い替え方式'!$O$4=1,ROUNDUP((K520+$Q520)*$AH$4,-1),ROUNDUP(K520*$AH$4,-1)))</f>
        <v/>
      </c>
      <c r="AG520" s="154" t="str">
        <f>IF(L520="","",IF('5.手当・賞与配分・洗い替え方式'!$O$4=1,ROUNDUP((L520+$Q520)*$AH$4,-1),ROUNDUP(L520*$AH$4,-1)))</f>
        <v/>
      </c>
      <c r="AH520" s="154" t="str">
        <f>IF(M520="","",IF('5.手当・賞与配分・洗い替え方式'!$O$4=1,ROUNDUP((M520+$Q520)*$AH$4,-1),ROUNDUP(M520*$AH$4,-1)))</f>
        <v/>
      </c>
      <c r="AI520" s="166" t="str">
        <f>IF(N520="","",IF('5.手当・賞与配分・洗い替え方式'!$O$4=1,ROUNDUP((N520+$Q520)*$AH$4,-1),ROUNDUP(N520*$AH$4,-1)))</f>
        <v/>
      </c>
      <c r="AJ520" s="165" t="str">
        <f>IF(J520="","",IF('5.手当・賞与配分・洗い替え方式'!$O$4=1,ROUNDUP((J520+$Q520)*$AM$4,-1),ROUNDUP(J520*$AM$4,-1)))</f>
        <v/>
      </c>
      <c r="AK520" s="154" t="str">
        <f>IF(K520="","",IF('5.手当・賞与配分・洗い替え方式'!$O$4=1,ROUNDUP((K520+$Q520)*$AM$4,-1),ROUNDUP(K520*$AM$4,-1)))</f>
        <v/>
      </c>
      <c r="AL520" s="154" t="str">
        <f>IF(L520="","",IF('5.手当・賞与配分・洗い替え方式'!$O$4=1,ROUNDUP((L520+$Q520)*$AM$4,-1),ROUNDUP(L520*$AM$4,-1)))</f>
        <v/>
      </c>
      <c r="AM520" s="154" t="str">
        <f>IF(M520="","",IF('5.手当・賞与配分・洗い替え方式'!$O$4=1,ROUNDUP((M520+$Q520)*$AM$4,-1),ROUNDUP(M520*$AM$4,-1)))</f>
        <v/>
      </c>
      <c r="AN520" s="166" t="str">
        <f>IF(N520="","",IF('5.手当・賞与配分・洗い替え方式'!$O$4=1,ROUNDUP((N520+$Q520)*$AM$4,-1),ROUNDUP(N520*$AM$4,-1)))</f>
        <v/>
      </c>
      <c r="AO520" s="369" t="str">
        <f t="shared" si="353"/>
        <v/>
      </c>
      <c r="AP520" s="77" t="str">
        <f t="shared" si="354"/>
        <v/>
      </c>
      <c r="AQ520" s="77" t="str">
        <f t="shared" si="337"/>
        <v/>
      </c>
      <c r="AR520" s="77" t="str">
        <f t="shared" si="338"/>
        <v/>
      </c>
      <c r="AS520" s="164" t="str">
        <f t="shared" si="339"/>
        <v/>
      </c>
    </row>
    <row r="521" spans="5:45" ht="18" customHeight="1">
      <c r="E521" s="148" t="str">
        <f t="shared" si="340"/>
        <v>L-4</v>
      </c>
      <c r="F521" s="105">
        <f t="shared" si="327"/>
        <v>0</v>
      </c>
      <c r="G521" s="105" t="str">
        <f t="shared" si="328"/>
        <v/>
      </c>
      <c r="H521" s="105" t="str">
        <f t="shared" si="329"/>
        <v/>
      </c>
      <c r="I521" s="149">
        <v>27</v>
      </c>
      <c r="J521" s="157" t="str">
        <f t="shared" si="341"/>
        <v/>
      </c>
      <c r="K521" s="131" t="str">
        <f t="shared" si="342"/>
        <v/>
      </c>
      <c r="L521" s="131" t="str">
        <f>IF($E521="","",INDEX('3.サラリースケール'!$R$5:$BH$38,MATCH($E521,'3.サラリースケール'!$R$5:$R$38,0),MATCH($I521,'3.サラリースケール'!$R$5:$BH$5,0)))</f>
        <v/>
      </c>
      <c r="M521" s="131" t="str">
        <f t="shared" si="343"/>
        <v/>
      </c>
      <c r="N521" s="368" t="str">
        <f t="shared" si="344"/>
        <v/>
      </c>
      <c r="O521" s="157" t="str">
        <f t="shared" si="345"/>
        <v/>
      </c>
      <c r="P521" s="368" t="str">
        <f t="shared" si="330"/>
        <v/>
      </c>
      <c r="Q521" s="158" t="str">
        <f>IF($L521="","",VLOOKUP($E521,'6.モデル年俸表の作成'!$C$7:$F$48,4,0))</f>
        <v/>
      </c>
      <c r="R521" s="159" t="str">
        <f>IF($E521="","",IF($G521="","",VLOOKUP($E521,'5.手当・賞与配分・洗い替え方式'!$C$7:$L$48,8,0)))</f>
        <v/>
      </c>
      <c r="S521" s="160" t="str">
        <f t="shared" si="346"/>
        <v/>
      </c>
      <c r="T521" s="160" t="str">
        <f t="shared" si="347"/>
        <v/>
      </c>
      <c r="U521" s="160" t="str">
        <f t="shared" si="356"/>
        <v/>
      </c>
      <c r="V521" s="160" t="str">
        <f t="shared" si="349"/>
        <v/>
      </c>
      <c r="W521" s="160" t="str">
        <f t="shared" si="350"/>
        <v/>
      </c>
      <c r="X521" s="164" t="str">
        <f t="shared" si="331"/>
        <v/>
      </c>
      <c r="Y521" s="162" t="str">
        <f t="shared" si="355"/>
        <v/>
      </c>
      <c r="Z521" s="161" t="str">
        <f t="shared" si="332"/>
        <v/>
      </c>
      <c r="AA521" s="161" t="str">
        <f t="shared" si="333"/>
        <v/>
      </c>
      <c r="AB521" s="161" t="str">
        <f t="shared" si="334"/>
        <v/>
      </c>
      <c r="AC521" s="163" t="str">
        <f t="shared" si="357"/>
        <v/>
      </c>
      <c r="AD521" s="158" t="str">
        <f t="shared" si="352"/>
        <v/>
      </c>
      <c r="AE521" s="165" t="str">
        <f>IF(J521="","",IF('5.手当・賞与配分・洗い替え方式'!$O$4=1,ROUNDUP((J521+$Q521)*$AH$4,-1),ROUNDUP(J521*$AH$4,-1)))</f>
        <v/>
      </c>
      <c r="AF521" s="154" t="str">
        <f>IF(K521="","",IF('5.手当・賞与配分・洗い替え方式'!$O$4=1,ROUNDUP((K521+$Q521)*$AH$4,-1),ROUNDUP(K521*$AH$4,-1)))</f>
        <v/>
      </c>
      <c r="AG521" s="154" t="str">
        <f>IF(L521="","",IF('5.手当・賞与配分・洗い替え方式'!$O$4=1,ROUNDUP((L521+$Q521)*$AH$4,-1),ROUNDUP(L521*$AH$4,-1)))</f>
        <v/>
      </c>
      <c r="AH521" s="154" t="str">
        <f>IF(M521="","",IF('5.手当・賞与配分・洗い替え方式'!$O$4=1,ROUNDUP((M521+$Q521)*$AH$4,-1),ROUNDUP(M521*$AH$4,-1)))</f>
        <v/>
      </c>
      <c r="AI521" s="166" t="str">
        <f>IF(N521="","",IF('5.手当・賞与配分・洗い替え方式'!$O$4=1,ROUNDUP((N521+$Q521)*$AH$4,-1),ROUNDUP(N521*$AH$4,-1)))</f>
        <v/>
      </c>
      <c r="AJ521" s="165" t="str">
        <f>IF(J521="","",IF('5.手当・賞与配分・洗い替え方式'!$O$4=1,ROUNDUP((J521+$Q521)*$AM$4,-1),ROUNDUP(J521*$AM$4,-1)))</f>
        <v/>
      </c>
      <c r="AK521" s="154" t="str">
        <f>IF(K521="","",IF('5.手当・賞与配分・洗い替え方式'!$O$4=1,ROUNDUP((K521+$Q521)*$AM$4,-1),ROUNDUP(K521*$AM$4,-1)))</f>
        <v/>
      </c>
      <c r="AL521" s="154" t="str">
        <f>IF(L521="","",IF('5.手当・賞与配分・洗い替え方式'!$O$4=1,ROUNDUP((L521+$Q521)*$AM$4,-1),ROUNDUP(L521*$AM$4,-1)))</f>
        <v/>
      </c>
      <c r="AM521" s="154" t="str">
        <f>IF(M521="","",IF('5.手当・賞与配分・洗い替え方式'!$O$4=1,ROUNDUP((M521+$Q521)*$AM$4,-1),ROUNDUP(M521*$AM$4,-1)))</f>
        <v/>
      </c>
      <c r="AN521" s="166" t="str">
        <f>IF(N521="","",IF('5.手当・賞与配分・洗い替え方式'!$O$4=1,ROUNDUP((N521+$Q521)*$AM$4,-1),ROUNDUP(N521*$AM$4,-1)))</f>
        <v/>
      </c>
      <c r="AO521" s="369" t="str">
        <f t="shared" si="353"/>
        <v/>
      </c>
      <c r="AP521" s="77" t="str">
        <f t="shared" si="354"/>
        <v/>
      </c>
      <c r="AQ521" s="77" t="str">
        <f t="shared" si="337"/>
        <v/>
      </c>
      <c r="AR521" s="77" t="str">
        <f t="shared" si="338"/>
        <v/>
      </c>
      <c r="AS521" s="164" t="str">
        <f t="shared" si="339"/>
        <v/>
      </c>
    </row>
    <row r="522" spans="5:45" ht="18" customHeight="1">
      <c r="E522" s="148" t="str">
        <f t="shared" si="340"/>
        <v>L-4</v>
      </c>
      <c r="F522" s="105">
        <f t="shared" si="327"/>
        <v>0</v>
      </c>
      <c r="G522" s="105" t="str">
        <f t="shared" si="328"/>
        <v/>
      </c>
      <c r="H522" s="105" t="str">
        <f t="shared" si="329"/>
        <v/>
      </c>
      <c r="I522" s="149">
        <v>28</v>
      </c>
      <c r="J522" s="157" t="str">
        <f t="shared" si="341"/>
        <v/>
      </c>
      <c r="K522" s="131" t="str">
        <f t="shared" si="342"/>
        <v/>
      </c>
      <c r="L522" s="131" t="str">
        <f>IF($E522="","",INDEX('3.サラリースケール'!$R$5:$BH$38,MATCH($E522,'3.サラリースケール'!$R$5:$R$38,0),MATCH($I522,'3.サラリースケール'!$R$5:$BH$5,0)))</f>
        <v/>
      </c>
      <c r="M522" s="131" t="str">
        <f t="shared" si="343"/>
        <v/>
      </c>
      <c r="N522" s="368" t="str">
        <f t="shared" si="344"/>
        <v/>
      </c>
      <c r="O522" s="157" t="str">
        <f t="shared" si="345"/>
        <v/>
      </c>
      <c r="P522" s="368" t="str">
        <f t="shared" si="330"/>
        <v/>
      </c>
      <c r="Q522" s="158" t="str">
        <f>IF($L522="","",VLOOKUP($E522,'6.モデル年俸表の作成'!$C$7:$F$48,4,0))</f>
        <v/>
      </c>
      <c r="R522" s="159" t="str">
        <f>IF($E522="","",IF($G522="","",VLOOKUP($E522,'5.手当・賞与配分・洗い替え方式'!$C$7:$L$48,8,0)))</f>
        <v/>
      </c>
      <c r="S522" s="160" t="str">
        <f t="shared" si="346"/>
        <v/>
      </c>
      <c r="T522" s="160" t="str">
        <f t="shared" si="347"/>
        <v/>
      </c>
      <c r="U522" s="160" t="str">
        <f t="shared" si="356"/>
        <v/>
      </c>
      <c r="V522" s="160" t="str">
        <f t="shared" si="349"/>
        <v/>
      </c>
      <c r="W522" s="160" t="str">
        <f t="shared" si="350"/>
        <v/>
      </c>
      <c r="X522" s="164" t="str">
        <f t="shared" si="331"/>
        <v/>
      </c>
      <c r="Y522" s="162" t="str">
        <f t="shared" si="355"/>
        <v/>
      </c>
      <c r="Z522" s="161" t="str">
        <f t="shared" si="332"/>
        <v/>
      </c>
      <c r="AA522" s="161" t="str">
        <f t="shared" si="333"/>
        <v/>
      </c>
      <c r="AB522" s="161" t="str">
        <f t="shared" si="334"/>
        <v/>
      </c>
      <c r="AC522" s="163" t="str">
        <f t="shared" si="357"/>
        <v/>
      </c>
      <c r="AD522" s="158" t="str">
        <f t="shared" si="352"/>
        <v/>
      </c>
      <c r="AE522" s="165" t="str">
        <f>IF(J522="","",IF('5.手当・賞与配分・洗い替え方式'!$O$4=1,ROUNDUP((J522+$Q522)*$AH$4,-1),ROUNDUP(J522*$AH$4,-1)))</f>
        <v/>
      </c>
      <c r="AF522" s="154" t="str">
        <f>IF(K522="","",IF('5.手当・賞与配分・洗い替え方式'!$O$4=1,ROUNDUP((K522+$Q522)*$AH$4,-1),ROUNDUP(K522*$AH$4,-1)))</f>
        <v/>
      </c>
      <c r="AG522" s="154" t="str">
        <f>IF(L522="","",IF('5.手当・賞与配分・洗い替え方式'!$O$4=1,ROUNDUP((L522+$Q522)*$AH$4,-1),ROUNDUP(L522*$AH$4,-1)))</f>
        <v/>
      </c>
      <c r="AH522" s="154" t="str">
        <f>IF(M522="","",IF('5.手当・賞与配分・洗い替え方式'!$O$4=1,ROUNDUP((M522+$Q522)*$AH$4,-1),ROUNDUP(M522*$AH$4,-1)))</f>
        <v/>
      </c>
      <c r="AI522" s="166" t="str">
        <f>IF(N522="","",IF('5.手当・賞与配分・洗い替え方式'!$O$4=1,ROUNDUP((N522+$Q522)*$AH$4,-1),ROUNDUP(N522*$AH$4,-1)))</f>
        <v/>
      </c>
      <c r="AJ522" s="165" t="str">
        <f>IF(J522="","",IF('5.手当・賞与配分・洗い替え方式'!$O$4=1,ROUNDUP((J522+$Q522)*$AM$4,-1),ROUNDUP(J522*$AM$4,-1)))</f>
        <v/>
      </c>
      <c r="AK522" s="154" t="str">
        <f>IF(K522="","",IF('5.手当・賞与配分・洗い替え方式'!$O$4=1,ROUNDUP((K522+$Q522)*$AM$4,-1),ROUNDUP(K522*$AM$4,-1)))</f>
        <v/>
      </c>
      <c r="AL522" s="154" t="str">
        <f>IF(L522="","",IF('5.手当・賞与配分・洗い替え方式'!$O$4=1,ROUNDUP((L522+$Q522)*$AM$4,-1),ROUNDUP(L522*$AM$4,-1)))</f>
        <v/>
      </c>
      <c r="AM522" s="154" t="str">
        <f>IF(M522="","",IF('5.手当・賞与配分・洗い替え方式'!$O$4=1,ROUNDUP((M522+$Q522)*$AM$4,-1),ROUNDUP(M522*$AM$4,-1)))</f>
        <v/>
      </c>
      <c r="AN522" s="166" t="str">
        <f>IF(N522="","",IF('5.手当・賞与配分・洗い替え方式'!$O$4=1,ROUNDUP((N522+$Q522)*$AM$4,-1),ROUNDUP(N522*$AM$4,-1)))</f>
        <v/>
      </c>
      <c r="AO522" s="369" t="str">
        <f t="shared" si="353"/>
        <v/>
      </c>
      <c r="AP522" s="77" t="str">
        <f t="shared" si="354"/>
        <v/>
      </c>
      <c r="AQ522" s="77" t="str">
        <f t="shared" si="337"/>
        <v/>
      </c>
      <c r="AR522" s="77" t="str">
        <f t="shared" si="338"/>
        <v/>
      </c>
      <c r="AS522" s="164" t="str">
        <f t="shared" si="339"/>
        <v/>
      </c>
    </row>
    <row r="523" spans="5:45" ht="18" customHeight="1">
      <c r="E523" s="148" t="str">
        <f t="shared" si="340"/>
        <v>L-4</v>
      </c>
      <c r="F523" s="105">
        <f t="shared" si="327"/>
        <v>1</v>
      </c>
      <c r="G523" s="105">
        <f t="shared" si="328"/>
        <v>1</v>
      </c>
      <c r="H523" s="105" t="str">
        <f t="shared" si="329"/>
        <v>L-4-1</v>
      </c>
      <c r="I523" s="149">
        <v>29</v>
      </c>
      <c r="J523" s="157" t="str">
        <f t="shared" si="341"/>
        <v/>
      </c>
      <c r="K523" s="131" t="str">
        <f t="shared" si="342"/>
        <v/>
      </c>
      <c r="L523" s="131">
        <f>IF($E523="","",INDEX('3.サラリースケール'!$R$5:$BH$38,MATCH($E523,'3.サラリースケール'!$R$5:$R$38,0),MATCH($I523,'3.サラリースケール'!$R$5:$BH$5,0)))</f>
        <v>293300</v>
      </c>
      <c r="M523" s="131" t="str">
        <f t="shared" si="343"/>
        <v/>
      </c>
      <c r="N523" s="368" t="str">
        <f t="shared" si="344"/>
        <v/>
      </c>
      <c r="O523" s="157" t="str">
        <f t="shared" si="345"/>
        <v/>
      </c>
      <c r="P523" s="368" t="str">
        <f t="shared" si="330"/>
        <v/>
      </c>
      <c r="Q523" s="158">
        <f>IF($L523="","",VLOOKUP($E523,'6.モデル年俸表の作成'!$C$7:$F$48,4,0))</f>
        <v>8800</v>
      </c>
      <c r="R523" s="159">
        <f>IF($E523="","",IF($G523="","",VLOOKUP($E523,'5.手当・賞与配分・洗い替え方式'!$C$7:$L$48,8,0)))</f>
        <v>0.2</v>
      </c>
      <c r="S523" s="160" t="str">
        <f t="shared" si="346"/>
        <v/>
      </c>
      <c r="T523" s="160" t="str">
        <f t="shared" si="347"/>
        <v/>
      </c>
      <c r="U523" s="160">
        <f t="shared" si="356"/>
        <v>58660</v>
      </c>
      <c r="V523" s="160" t="str">
        <f t="shared" si="349"/>
        <v/>
      </c>
      <c r="W523" s="160" t="str">
        <f t="shared" si="350"/>
        <v/>
      </c>
      <c r="X523" s="164">
        <f t="shared" si="331"/>
        <v>27</v>
      </c>
      <c r="Y523" s="162" t="str">
        <f t="shared" si="355"/>
        <v/>
      </c>
      <c r="Z523" s="161" t="str">
        <f t="shared" si="332"/>
        <v/>
      </c>
      <c r="AA523" s="161">
        <f t="shared" si="333"/>
        <v>360760</v>
      </c>
      <c r="AB523" s="161" t="str">
        <f t="shared" si="334"/>
        <v/>
      </c>
      <c r="AC523" s="163" t="str">
        <f t="shared" si="357"/>
        <v/>
      </c>
      <c r="AD523" s="158">
        <f t="shared" si="352"/>
        <v>4329120</v>
      </c>
      <c r="AE523" s="165" t="str">
        <f>IF(J523="","",IF('5.手当・賞与配分・洗い替え方式'!$O$4=1,ROUNDUP((J523+$Q523)*$AH$4,-1),ROUNDUP(J523*$AH$4,-1)))</f>
        <v/>
      </c>
      <c r="AF523" s="154" t="str">
        <f>IF(K523="","",IF('5.手当・賞与配分・洗い替え方式'!$O$4=1,ROUNDUP((K523+$Q523)*$AH$4,-1),ROUNDUP(K523*$AH$4,-1)))</f>
        <v/>
      </c>
      <c r="AG523" s="154">
        <f>IF(L523="","",IF('5.手当・賞与配分・洗い替え方式'!$O$4=1,ROUNDUP((L523+$Q523)*$AH$4,-1),ROUNDUP(L523*$AH$4,-1)))</f>
        <v>604200</v>
      </c>
      <c r="AH523" s="154" t="str">
        <f>IF(M523="","",IF('5.手当・賞与配分・洗い替え方式'!$O$4=1,ROUNDUP((M523+$Q523)*$AH$4,-1),ROUNDUP(M523*$AH$4,-1)))</f>
        <v/>
      </c>
      <c r="AI523" s="166" t="str">
        <f>IF(N523="","",IF('5.手当・賞与配分・洗い替え方式'!$O$4=1,ROUNDUP((N523+$Q523)*$AH$4,-1),ROUNDUP(N523*$AH$4,-1)))</f>
        <v/>
      </c>
      <c r="AJ523" s="165" t="str">
        <f>IF(J523="","",IF('5.手当・賞与配分・洗い替え方式'!$O$4=1,ROUNDUP((J523+$Q523)*$AM$4,-1),ROUNDUP(J523*$AM$4,-1)))</f>
        <v/>
      </c>
      <c r="AK523" s="154" t="str">
        <f>IF(K523="","",IF('5.手当・賞与配分・洗い替え方式'!$O$4=1,ROUNDUP((K523+$Q523)*$AM$4,-1),ROUNDUP(K523*$AM$4,-1)))</f>
        <v/>
      </c>
      <c r="AL523" s="154">
        <f>IF(L523="","",IF('5.手当・賞与配分・洗い替え方式'!$O$4=1,ROUNDUP((L523+$Q523)*$AM$4,-1),ROUNDUP(L523*$AM$4,-1)))</f>
        <v>755250</v>
      </c>
      <c r="AM523" s="154" t="str">
        <f>IF(M523="","",IF('5.手当・賞与配分・洗い替え方式'!$O$4=1,ROUNDUP((M523+$Q523)*$AM$4,-1),ROUNDUP(M523*$AM$4,-1)))</f>
        <v/>
      </c>
      <c r="AN523" s="166" t="str">
        <f>IF(N523="","",IF('5.手当・賞与配分・洗い替え方式'!$O$4=1,ROUNDUP((N523+$Q523)*$AM$4,-1),ROUNDUP(N523*$AM$4,-1)))</f>
        <v/>
      </c>
      <c r="AO523" s="369" t="str">
        <f t="shared" si="353"/>
        <v/>
      </c>
      <c r="AP523" s="77" t="str">
        <f t="shared" si="354"/>
        <v/>
      </c>
      <c r="AQ523" s="77">
        <f t="shared" si="337"/>
        <v>5688570</v>
      </c>
      <c r="AR523" s="77" t="str">
        <f t="shared" si="338"/>
        <v/>
      </c>
      <c r="AS523" s="164" t="str">
        <f t="shared" si="339"/>
        <v/>
      </c>
    </row>
    <row r="524" spans="5:45" ht="18" customHeight="1">
      <c r="E524" s="148" t="str">
        <f t="shared" si="340"/>
        <v>L-4</v>
      </c>
      <c r="F524" s="105">
        <f t="shared" si="327"/>
        <v>2</v>
      </c>
      <c r="G524" s="105">
        <f t="shared" si="328"/>
        <v>2</v>
      </c>
      <c r="H524" s="105" t="str">
        <f t="shared" si="329"/>
        <v>L-4-2</v>
      </c>
      <c r="I524" s="149">
        <v>30</v>
      </c>
      <c r="J524" s="157">
        <f t="shared" si="341"/>
        <v>302300</v>
      </c>
      <c r="K524" s="131">
        <f t="shared" si="342"/>
        <v>300050</v>
      </c>
      <c r="L524" s="131">
        <f>IF($E524="","",INDEX('3.サラリースケール'!$R$5:$BH$38,MATCH($E524,'3.サラリースケール'!$R$5:$R$38,0),MATCH($I524,'3.サラリースケール'!$R$5:$BH$5,0)))</f>
        <v>297800</v>
      </c>
      <c r="M524" s="131">
        <f t="shared" si="343"/>
        <v>295550</v>
      </c>
      <c r="N524" s="368">
        <f t="shared" si="344"/>
        <v>293300</v>
      </c>
      <c r="O524" s="157">
        <f t="shared" si="345"/>
        <v>4500</v>
      </c>
      <c r="P524" s="368">
        <f t="shared" si="330"/>
        <v>2250</v>
      </c>
      <c r="Q524" s="158">
        <f>IF($L524="","",VLOOKUP($E524,'6.モデル年俸表の作成'!$C$7:$F$48,4,0))</f>
        <v>8800</v>
      </c>
      <c r="R524" s="159">
        <f>IF($E524="","",IF($G524="","",VLOOKUP($E524,'5.手当・賞与配分・洗い替え方式'!$C$7:$L$48,8,0)))</f>
        <v>0.2</v>
      </c>
      <c r="S524" s="160">
        <f t="shared" si="346"/>
        <v>60460</v>
      </c>
      <c r="T524" s="160">
        <f t="shared" si="347"/>
        <v>60010</v>
      </c>
      <c r="U524" s="160">
        <f t="shared" si="356"/>
        <v>59560</v>
      </c>
      <c r="V524" s="160">
        <f t="shared" si="349"/>
        <v>59110</v>
      </c>
      <c r="W524" s="160">
        <f t="shared" si="350"/>
        <v>58660</v>
      </c>
      <c r="X524" s="164">
        <f t="shared" si="331"/>
        <v>27</v>
      </c>
      <c r="Y524" s="162">
        <f t="shared" si="355"/>
        <v>371560</v>
      </c>
      <c r="Z524" s="161">
        <f t="shared" si="332"/>
        <v>368860</v>
      </c>
      <c r="AA524" s="161">
        <f t="shared" si="333"/>
        <v>366160</v>
      </c>
      <c r="AB524" s="161">
        <f t="shared" si="334"/>
        <v>363460</v>
      </c>
      <c r="AC524" s="163">
        <f t="shared" si="357"/>
        <v>360760</v>
      </c>
      <c r="AD524" s="158">
        <f t="shared" si="352"/>
        <v>4393920</v>
      </c>
      <c r="AE524" s="165">
        <f>IF(J524="","",IF('5.手当・賞与配分・洗い替え方式'!$O$4=1,ROUNDUP((J524+$Q524)*$AH$4,-1),ROUNDUP(J524*$AH$4,-1)))</f>
        <v>622200</v>
      </c>
      <c r="AF524" s="154">
        <f>IF(K524="","",IF('5.手当・賞与配分・洗い替え方式'!$O$4=1,ROUNDUP((K524+$Q524)*$AH$4,-1),ROUNDUP(K524*$AH$4,-1)))</f>
        <v>617700</v>
      </c>
      <c r="AG524" s="154">
        <f>IF(L524="","",IF('5.手当・賞与配分・洗い替え方式'!$O$4=1,ROUNDUP((L524+$Q524)*$AH$4,-1),ROUNDUP(L524*$AH$4,-1)))</f>
        <v>613200</v>
      </c>
      <c r="AH524" s="154">
        <f>IF(M524="","",IF('5.手当・賞与配分・洗い替え方式'!$O$4=1,ROUNDUP((M524+$Q524)*$AH$4,-1),ROUNDUP(M524*$AH$4,-1)))</f>
        <v>608700</v>
      </c>
      <c r="AI524" s="166">
        <f>IF(N524="","",IF('5.手当・賞与配分・洗い替え方式'!$O$4=1,ROUNDUP((N524+$Q524)*$AH$4,-1),ROUNDUP(N524*$AH$4,-1)))</f>
        <v>604200</v>
      </c>
      <c r="AJ524" s="165">
        <f>IF(J524="","",IF('5.手当・賞与配分・洗い替え方式'!$O$4=1,ROUNDUP((J524+$Q524)*$AM$4,-1),ROUNDUP(J524*$AM$4,-1)))</f>
        <v>777750</v>
      </c>
      <c r="AK524" s="154">
        <f>IF(K524="","",IF('5.手当・賞与配分・洗い替え方式'!$O$4=1,ROUNDUP((K524+$Q524)*$AM$4,-1),ROUNDUP(K524*$AM$4,-1)))</f>
        <v>772130</v>
      </c>
      <c r="AL524" s="154">
        <f>IF(L524="","",IF('5.手当・賞与配分・洗い替え方式'!$O$4=1,ROUNDUP((L524+$Q524)*$AM$4,-1),ROUNDUP(L524*$AM$4,-1)))</f>
        <v>766500</v>
      </c>
      <c r="AM524" s="154">
        <f>IF(M524="","",IF('5.手当・賞与配分・洗い替え方式'!$O$4=1,ROUNDUP((M524+$Q524)*$AM$4,-1),ROUNDUP(M524*$AM$4,-1)))</f>
        <v>760880</v>
      </c>
      <c r="AN524" s="166">
        <f>IF(N524="","",IF('5.手当・賞与配分・洗い替え方式'!$O$4=1,ROUNDUP((N524+$Q524)*$AM$4,-1),ROUNDUP(N524*$AM$4,-1)))</f>
        <v>755250</v>
      </c>
      <c r="AO524" s="369">
        <f t="shared" si="353"/>
        <v>5858670</v>
      </c>
      <c r="AP524" s="77">
        <f t="shared" si="354"/>
        <v>5816150</v>
      </c>
      <c r="AQ524" s="77">
        <f t="shared" si="337"/>
        <v>5773620</v>
      </c>
      <c r="AR524" s="77">
        <f t="shared" si="338"/>
        <v>5731100</v>
      </c>
      <c r="AS524" s="164">
        <f t="shared" si="339"/>
        <v>5688570</v>
      </c>
    </row>
    <row r="525" spans="5:45" ht="18" customHeight="1">
      <c r="E525" s="148" t="str">
        <f t="shared" si="340"/>
        <v>L-4</v>
      </c>
      <c r="F525" s="105">
        <f t="shared" si="327"/>
        <v>3</v>
      </c>
      <c r="G525" s="105">
        <f t="shared" si="328"/>
        <v>3</v>
      </c>
      <c r="H525" s="105" t="str">
        <f t="shared" si="329"/>
        <v>L-4-3</v>
      </c>
      <c r="I525" s="149">
        <v>31</v>
      </c>
      <c r="J525" s="157">
        <f t="shared" si="341"/>
        <v>306800</v>
      </c>
      <c r="K525" s="131">
        <f t="shared" si="342"/>
        <v>304550</v>
      </c>
      <c r="L525" s="131">
        <f>IF($E525="","",INDEX('3.サラリースケール'!$R$5:$BH$38,MATCH($E525,'3.サラリースケール'!$R$5:$R$38,0),MATCH($I525,'3.サラリースケール'!$R$5:$BH$5,0)))</f>
        <v>302300</v>
      </c>
      <c r="M525" s="131">
        <f t="shared" si="343"/>
        <v>300050</v>
      </c>
      <c r="N525" s="368">
        <f t="shared" si="344"/>
        <v>297800</v>
      </c>
      <c r="O525" s="157">
        <f t="shared" si="345"/>
        <v>4500</v>
      </c>
      <c r="P525" s="368">
        <f t="shared" si="330"/>
        <v>2250</v>
      </c>
      <c r="Q525" s="158">
        <f>IF($L525="","",VLOOKUP($E525,'6.モデル年俸表の作成'!$C$7:$F$48,4,0))</f>
        <v>8800</v>
      </c>
      <c r="R525" s="159">
        <f>IF($E525="","",IF($G525="","",VLOOKUP($E525,'5.手当・賞与配分・洗い替え方式'!$C$7:$L$48,8,0)))</f>
        <v>0.2</v>
      </c>
      <c r="S525" s="160">
        <f t="shared" si="346"/>
        <v>61360</v>
      </c>
      <c r="T525" s="160">
        <f t="shared" si="347"/>
        <v>60910</v>
      </c>
      <c r="U525" s="160">
        <f t="shared" si="356"/>
        <v>60460</v>
      </c>
      <c r="V525" s="160">
        <f t="shared" si="349"/>
        <v>60010</v>
      </c>
      <c r="W525" s="160">
        <f t="shared" si="350"/>
        <v>59560</v>
      </c>
      <c r="X525" s="164">
        <f t="shared" si="331"/>
        <v>27</v>
      </c>
      <c r="Y525" s="162">
        <f t="shared" si="355"/>
        <v>376960</v>
      </c>
      <c r="Z525" s="161">
        <f t="shared" si="332"/>
        <v>374260</v>
      </c>
      <c r="AA525" s="161">
        <f t="shared" si="333"/>
        <v>371560</v>
      </c>
      <c r="AB525" s="161">
        <f t="shared" si="334"/>
        <v>368860</v>
      </c>
      <c r="AC525" s="163">
        <f t="shared" si="357"/>
        <v>366160</v>
      </c>
      <c r="AD525" s="158">
        <f t="shared" si="352"/>
        <v>4458720</v>
      </c>
      <c r="AE525" s="165">
        <f>IF(J525="","",IF('5.手当・賞与配分・洗い替え方式'!$O$4=1,ROUNDUP((J525+$Q525)*$AH$4,-1),ROUNDUP(J525*$AH$4,-1)))</f>
        <v>631200</v>
      </c>
      <c r="AF525" s="154">
        <f>IF(K525="","",IF('5.手当・賞与配分・洗い替え方式'!$O$4=1,ROUNDUP((K525+$Q525)*$AH$4,-1),ROUNDUP(K525*$AH$4,-1)))</f>
        <v>626700</v>
      </c>
      <c r="AG525" s="154">
        <f>IF(L525="","",IF('5.手当・賞与配分・洗い替え方式'!$O$4=1,ROUNDUP((L525+$Q525)*$AH$4,-1),ROUNDUP(L525*$AH$4,-1)))</f>
        <v>622200</v>
      </c>
      <c r="AH525" s="154">
        <f>IF(M525="","",IF('5.手当・賞与配分・洗い替え方式'!$O$4=1,ROUNDUP((M525+$Q525)*$AH$4,-1),ROUNDUP(M525*$AH$4,-1)))</f>
        <v>617700</v>
      </c>
      <c r="AI525" s="166">
        <f>IF(N525="","",IF('5.手当・賞与配分・洗い替え方式'!$O$4=1,ROUNDUP((N525+$Q525)*$AH$4,-1),ROUNDUP(N525*$AH$4,-1)))</f>
        <v>613200</v>
      </c>
      <c r="AJ525" s="165">
        <f>IF(J525="","",IF('5.手当・賞与配分・洗い替え方式'!$O$4=1,ROUNDUP((J525+$Q525)*$AM$4,-1),ROUNDUP(J525*$AM$4,-1)))</f>
        <v>789000</v>
      </c>
      <c r="AK525" s="154">
        <f>IF(K525="","",IF('5.手当・賞与配分・洗い替え方式'!$O$4=1,ROUNDUP((K525+$Q525)*$AM$4,-1),ROUNDUP(K525*$AM$4,-1)))</f>
        <v>783380</v>
      </c>
      <c r="AL525" s="154">
        <f>IF(L525="","",IF('5.手当・賞与配分・洗い替え方式'!$O$4=1,ROUNDUP((L525+$Q525)*$AM$4,-1),ROUNDUP(L525*$AM$4,-1)))</f>
        <v>777750</v>
      </c>
      <c r="AM525" s="154">
        <f>IF(M525="","",IF('5.手当・賞与配分・洗い替え方式'!$O$4=1,ROUNDUP((M525+$Q525)*$AM$4,-1),ROUNDUP(M525*$AM$4,-1)))</f>
        <v>772130</v>
      </c>
      <c r="AN525" s="166">
        <f>IF(N525="","",IF('5.手当・賞与配分・洗い替え方式'!$O$4=1,ROUNDUP((N525+$Q525)*$AM$4,-1),ROUNDUP(N525*$AM$4,-1)))</f>
        <v>766500</v>
      </c>
      <c r="AO525" s="369">
        <f t="shared" si="353"/>
        <v>5943720</v>
      </c>
      <c r="AP525" s="77">
        <f t="shared" si="354"/>
        <v>5901200</v>
      </c>
      <c r="AQ525" s="77">
        <f t="shared" si="337"/>
        <v>5858670</v>
      </c>
      <c r="AR525" s="77">
        <f t="shared" si="338"/>
        <v>5816150</v>
      </c>
      <c r="AS525" s="164">
        <f t="shared" si="339"/>
        <v>5773620</v>
      </c>
    </row>
    <row r="526" spans="5:45" ht="18" customHeight="1">
      <c r="E526" s="148" t="str">
        <f t="shared" si="340"/>
        <v>L-4</v>
      </c>
      <c r="F526" s="105">
        <f t="shared" si="327"/>
        <v>4</v>
      </c>
      <c r="G526" s="105">
        <f t="shared" si="328"/>
        <v>4</v>
      </c>
      <c r="H526" s="105" t="str">
        <f t="shared" si="329"/>
        <v>L-4-4</v>
      </c>
      <c r="I526" s="149">
        <v>32</v>
      </c>
      <c r="J526" s="157">
        <f t="shared" si="341"/>
        <v>311300</v>
      </c>
      <c r="K526" s="131">
        <f t="shared" si="342"/>
        <v>309050</v>
      </c>
      <c r="L526" s="131">
        <f>IF($E526="","",INDEX('3.サラリースケール'!$R$5:$BH$38,MATCH($E526,'3.サラリースケール'!$R$5:$R$38,0),MATCH($I526,'3.サラリースケール'!$R$5:$BH$5,0)))</f>
        <v>306800</v>
      </c>
      <c r="M526" s="131">
        <f t="shared" si="343"/>
        <v>304550</v>
      </c>
      <c r="N526" s="368">
        <f t="shared" si="344"/>
        <v>302300</v>
      </c>
      <c r="O526" s="157">
        <f t="shared" si="345"/>
        <v>4500</v>
      </c>
      <c r="P526" s="368">
        <f t="shared" si="330"/>
        <v>2250</v>
      </c>
      <c r="Q526" s="158">
        <f>IF($L526="","",VLOOKUP($E526,'6.モデル年俸表の作成'!$C$7:$F$48,4,0))</f>
        <v>8800</v>
      </c>
      <c r="R526" s="159">
        <f>IF($E526="","",IF($G526="","",VLOOKUP($E526,'5.手当・賞与配分・洗い替え方式'!$C$7:$L$48,8,0)))</f>
        <v>0.2</v>
      </c>
      <c r="S526" s="160">
        <f t="shared" si="346"/>
        <v>62260</v>
      </c>
      <c r="T526" s="160">
        <f t="shared" si="347"/>
        <v>61810</v>
      </c>
      <c r="U526" s="160">
        <f t="shared" si="356"/>
        <v>61360</v>
      </c>
      <c r="V526" s="160">
        <f t="shared" si="349"/>
        <v>60910</v>
      </c>
      <c r="W526" s="160">
        <f t="shared" si="350"/>
        <v>60460</v>
      </c>
      <c r="X526" s="164">
        <f t="shared" si="331"/>
        <v>27</v>
      </c>
      <c r="Y526" s="162">
        <f t="shared" si="355"/>
        <v>382360</v>
      </c>
      <c r="Z526" s="161">
        <f t="shared" si="332"/>
        <v>379660</v>
      </c>
      <c r="AA526" s="161">
        <f t="shared" si="333"/>
        <v>376960</v>
      </c>
      <c r="AB526" s="161">
        <f t="shared" si="334"/>
        <v>374260</v>
      </c>
      <c r="AC526" s="163">
        <f t="shared" si="357"/>
        <v>371560</v>
      </c>
      <c r="AD526" s="158">
        <f t="shared" si="352"/>
        <v>4523520</v>
      </c>
      <c r="AE526" s="165">
        <f>IF(J526="","",IF('5.手当・賞与配分・洗い替え方式'!$O$4=1,ROUNDUP((J526+$Q526)*$AH$4,-1),ROUNDUP(J526*$AH$4,-1)))</f>
        <v>640200</v>
      </c>
      <c r="AF526" s="154">
        <f>IF(K526="","",IF('5.手当・賞与配分・洗い替え方式'!$O$4=1,ROUNDUP((K526+$Q526)*$AH$4,-1),ROUNDUP(K526*$AH$4,-1)))</f>
        <v>635700</v>
      </c>
      <c r="AG526" s="154">
        <f>IF(L526="","",IF('5.手当・賞与配分・洗い替え方式'!$O$4=1,ROUNDUP((L526+$Q526)*$AH$4,-1),ROUNDUP(L526*$AH$4,-1)))</f>
        <v>631200</v>
      </c>
      <c r="AH526" s="154">
        <f>IF(M526="","",IF('5.手当・賞与配分・洗い替え方式'!$O$4=1,ROUNDUP((M526+$Q526)*$AH$4,-1),ROUNDUP(M526*$AH$4,-1)))</f>
        <v>626700</v>
      </c>
      <c r="AI526" s="166">
        <f>IF(N526="","",IF('5.手当・賞与配分・洗い替え方式'!$O$4=1,ROUNDUP((N526+$Q526)*$AH$4,-1),ROUNDUP(N526*$AH$4,-1)))</f>
        <v>622200</v>
      </c>
      <c r="AJ526" s="165">
        <f>IF(J526="","",IF('5.手当・賞与配分・洗い替え方式'!$O$4=1,ROUNDUP((J526+$Q526)*$AM$4,-1),ROUNDUP(J526*$AM$4,-1)))</f>
        <v>800250</v>
      </c>
      <c r="AK526" s="154">
        <f>IF(K526="","",IF('5.手当・賞与配分・洗い替え方式'!$O$4=1,ROUNDUP((K526+$Q526)*$AM$4,-1),ROUNDUP(K526*$AM$4,-1)))</f>
        <v>794630</v>
      </c>
      <c r="AL526" s="154">
        <f>IF(L526="","",IF('5.手当・賞与配分・洗い替え方式'!$O$4=1,ROUNDUP((L526+$Q526)*$AM$4,-1),ROUNDUP(L526*$AM$4,-1)))</f>
        <v>789000</v>
      </c>
      <c r="AM526" s="154">
        <f>IF(M526="","",IF('5.手当・賞与配分・洗い替え方式'!$O$4=1,ROUNDUP((M526+$Q526)*$AM$4,-1),ROUNDUP(M526*$AM$4,-1)))</f>
        <v>783380</v>
      </c>
      <c r="AN526" s="166">
        <f>IF(N526="","",IF('5.手当・賞与配分・洗い替え方式'!$O$4=1,ROUNDUP((N526+$Q526)*$AM$4,-1),ROUNDUP(N526*$AM$4,-1)))</f>
        <v>777750</v>
      </c>
      <c r="AO526" s="369">
        <f t="shared" si="353"/>
        <v>6028770</v>
      </c>
      <c r="AP526" s="77">
        <f t="shared" si="354"/>
        <v>5986250</v>
      </c>
      <c r="AQ526" s="77">
        <f t="shared" si="337"/>
        <v>5943720</v>
      </c>
      <c r="AR526" s="77">
        <f t="shared" si="338"/>
        <v>5901200</v>
      </c>
      <c r="AS526" s="164">
        <f t="shared" si="339"/>
        <v>5858670</v>
      </c>
    </row>
    <row r="527" spans="5:45" ht="18" customHeight="1">
      <c r="E527" s="148" t="str">
        <f t="shared" si="340"/>
        <v>L-4</v>
      </c>
      <c r="F527" s="105">
        <f t="shared" si="327"/>
        <v>5</v>
      </c>
      <c r="G527" s="105">
        <f t="shared" si="328"/>
        <v>5</v>
      </c>
      <c r="H527" s="105" t="str">
        <f t="shared" si="329"/>
        <v>L-4-5</v>
      </c>
      <c r="I527" s="149">
        <v>33</v>
      </c>
      <c r="J527" s="157">
        <f t="shared" si="341"/>
        <v>315800</v>
      </c>
      <c r="K527" s="131">
        <f t="shared" si="342"/>
        <v>313550</v>
      </c>
      <c r="L527" s="131">
        <f>IF($E527="","",INDEX('3.サラリースケール'!$R$5:$BH$38,MATCH($E527,'3.サラリースケール'!$R$5:$R$38,0),MATCH($I527,'3.サラリースケール'!$R$5:$BH$5,0)))</f>
        <v>311300</v>
      </c>
      <c r="M527" s="131">
        <f t="shared" si="343"/>
        <v>309050</v>
      </c>
      <c r="N527" s="368">
        <f t="shared" si="344"/>
        <v>306800</v>
      </c>
      <c r="O527" s="157">
        <f t="shared" si="345"/>
        <v>4500</v>
      </c>
      <c r="P527" s="368">
        <f t="shared" si="330"/>
        <v>2250</v>
      </c>
      <c r="Q527" s="158">
        <f>IF($L527="","",VLOOKUP($E527,'6.モデル年俸表の作成'!$C$7:$F$48,4,0))</f>
        <v>8800</v>
      </c>
      <c r="R527" s="159">
        <f>IF($E527="","",IF($G527="","",VLOOKUP($E527,'5.手当・賞与配分・洗い替え方式'!$C$7:$L$48,8,0)))</f>
        <v>0.2</v>
      </c>
      <c r="S527" s="160">
        <f t="shared" si="346"/>
        <v>63160</v>
      </c>
      <c r="T527" s="160">
        <f t="shared" si="347"/>
        <v>62710</v>
      </c>
      <c r="U527" s="160">
        <f t="shared" si="356"/>
        <v>62260</v>
      </c>
      <c r="V527" s="160">
        <f t="shared" si="349"/>
        <v>61810</v>
      </c>
      <c r="W527" s="160">
        <f t="shared" si="350"/>
        <v>61360</v>
      </c>
      <c r="X527" s="164">
        <f t="shared" si="331"/>
        <v>27</v>
      </c>
      <c r="Y527" s="162">
        <f t="shared" si="355"/>
        <v>387760</v>
      </c>
      <c r="Z527" s="161">
        <f t="shared" si="332"/>
        <v>385060</v>
      </c>
      <c r="AA527" s="161">
        <f t="shared" si="333"/>
        <v>382360</v>
      </c>
      <c r="AB527" s="161">
        <f t="shared" si="334"/>
        <v>379660</v>
      </c>
      <c r="AC527" s="163">
        <f t="shared" si="357"/>
        <v>376960</v>
      </c>
      <c r="AD527" s="158">
        <f t="shared" si="352"/>
        <v>4588320</v>
      </c>
      <c r="AE527" s="165">
        <f>IF(J527="","",IF('5.手当・賞与配分・洗い替え方式'!$O$4=1,ROUNDUP((J527+$Q527)*$AH$4,-1),ROUNDUP(J527*$AH$4,-1)))</f>
        <v>649200</v>
      </c>
      <c r="AF527" s="154">
        <f>IF(K527="","",IF('5.手当・賞与配分・洗い替え方式'!$O$4=1,ROUNDUP((K527+$Q527)*$AH$4,-1),ROUNDUP(K527*$AH$4,-1)))</f>
        <v>644700</v>
      </c>
      <c r="AG527" s="154">
        <f>IF(L527="","",IF('5.手当・賞与配分・洗い替え方式'!$O$4=1,ROUNDUP((L527+$Q527)*$AH$4,-1),ROUNDUP(L527*$AH$4,-1)))</f>
        <v>640200</v>
      </c>
      <c r="AH527" s="154">
        <f>IF(M527="","",IF('5.手当・賞与配分・洗い替え方式'!$O$4=1,ROUNDUP((M527+$Q527)*$AH$4,-1),ROUNDUP(M527*$AH$4,-1)))</f>
        <v>635700</v>
      </c>
      <c r="AI527" s="166">
        <f>IF(N527="","",IF('5.手当・賞与配分・洗い替え方式'!$O$4=1,ROUNDUP((N527+$Q527)*$AH$4,-1),ROUNDUP(N527*$AH$4,-1)))</f>
        <v>631200</v>
      </c>
      <c r="AJ527" s="165">
        <f>IF(J527="","",IF('5.手当・賞与配分・洗い替え方式'!$O$4=1,ROUNDUP((J527+$Q527)*$AM$4,-1),ROUNDUP(J527*$AM$4,-1)))</f>
        <v>811500</v>
      </c>
      <c r="AK527" s="154">
        <f>IF(K527="","",IF('5.手当・賞与配分・洗い替え方式'!$O$4=1,ROUNDUP((K527+$Q527)*$AM$4,-1),ROUNDUP(K527*$AM$4,-1)))</f>
        <v>805880</v>
      </c>
      <c r="AL527" s="154">
        <f>IF(L527="","",IF('5.手当・賞与配分・洗い替え方式'!$O$4=1,ROUNDUP((L527+$Q527)*$AM$4,-1),ROUNDUP(L527*$AM$4,-1)))</f>
        <v>800250</v>
      </c>
      <c r="AM527" s="154">
        <f>IF(M527="","",IF('5.手当・賞与配分・洗い替え方式'!$O$4=1,ROUNDUP((M527+$Q527)*$AM$4,-1),ROUNDUP(M527*$AM$4,-1)))</f>
        <v>794630</v>
      </c>
      <c r="AN527" s="166">
        <f>IF(N527="","",IF('5.手当・賞与配分・洗い替え方式'!$O$4=1,ROUNDUP((N527+$Q527)*$AM$4,-1),ROUNDUP(N527*$AM$4,-1)))</f>
        <v>789000</v>
      </c>
      <c r="AO527" s="369">
        <f t="shared" si="353"/>
        <v>6113820</v>
      </c>
      <c r="AP527" s="77">
        <f t="shared" si="354"/>
        <v>6071300</v>
      </c>
      <c r="AQ527" s="77">
        <f t="shared" si="337"/>
        <v>6028770</v>
      </c>
      <c r="AR527" s="77">
        <f t="shared" si="338"/>
        <v>5986250</v>
      </c>
      <c r="AS527" s="164">
        <f t="shared" si="339"/>
        <v>5943720</v>
      </c>
    </row>
    <row r="528" spans="5:45" ht="18" customHeight="1">
      <c r="E528" s="148" t="str">
        <f t="shared" si="340"/>
        <v>L-4</v>
      </c>
      <c r="F528" s="105">
        <f t="shared" si="327"/>
        <v>6</v>
      </c>
      <c r="G528" s="105">
        <f t="shared" si="328"/>
        <v>6</v>
      </c>
      <c r="H528" s="105" t="str">
        <f t="shared" si="329"/>
        <v>L-4-6</v>
      </c>
      <c r="I528" s="149">
        <v>34</v>
      </c>
      <c r="J528" s="157">
        <f t="shared" si="341"/>
        <v>320300</v>
      </c>
      <c r="K528" s="131">
        <f t="shared" si="342"/>
        <v>318050</v>
      </c>
      <c r="L528" s="131">
        <f>IF($E528="","",INDEX('3.サラリースケール'!$R$5:$BH$38,MATCH($E528,'3.サラリースケール'!$R$5:$R$38,0),MATCH($I528,'3.サラリースケール'!$R$5:$BH$5,0)))</f>
        <v>315800</v>
      </c>
      <c r="M528" s="131">
        <f t="shared" si="343"/>
        <v>313550</v>
      </c>
      <c r="N528" s="368">
        <f t="shared" si="344"/>
        <v>311300</v>
      </c>
      <c r="O528" s="157">
        <f t="shared" si="345"/>
        <v>4500</v>
      </c>
      <c r="P528" s="368">
        <f t="shared" si="330"/>
        <v>2250</v>
      </c>
      <c r="Q528" s="158">
        <f>IF($L528="","",VLOOKUP($E528,'6.モデル年俸表の作成'!$C$7:$F$48,4,0))</f>
        <v>8800</v>
      </c>
      <c r="R528" s="159">
        <f>IF($E528="","",IF($G528="","",VLOOKUP($E528,'5.手当・賞与配分・洗い替え方式'!$C$7:$L$48,8,0)))</f>
        <v>0.2</v>
      </c>
      <c r="S528" s="160">
        <f t="shared" si="346"/>
        <v>64060</v>
      </c>
      <c r="T528" s="160">
        <f t="shared" si="347"/>
        <v>63610</v>
      </c>
      <c r="U528" s="160">
        <f t="shared" si="356"/>
        <v>63160</v>
      </c>
      <c r="V528" s="160">
        <f t="shared" si="349"/>
        <v>62710</v>
      </c>
      <c r="W528" s="160">
        <f t="shared" si="350"/>
        <v>62260</v>
      </c>
      <c r="X528" s="164">
        <f t="shared" si="331"/>
        <v>27</v>
      </c>
      <c r="Y528" s="162">
        <f t="shared" si="355"/>
        <v>393160</v>
      </c>
      <c r="Z528" s="161">
        <f t="shared" si="332"/>
        <v>390460</v>
      </c>
      <c r="AA528" s="161">
        <f t="shared" si="333"/>
        <v>387760</v>
      </c>
      <c r="AB528" s="161">
        <f t="shared" si="334"/>
        <v>385060</v>
      </c>
      <c r="AC528" s="163">
        <f t="shared" si="357"/>
        <v>382360</v>
      </c>
      <c r="AD528" s="158">
        <f t="shared" si="352"/>
        <v>4653120</v>
      </c>
      <c r="AE528" s="165">
        <f>IF(J528="","",IF('5.手当・賞与配分・洗い替え方式'!$O$4=1,ROUNDUP((J528+$Q528)*$AH$4,-1),ROUNDUP(J528*$AH$4,-1)))</f>
        <v>658200</v>
      </c>
      <c r="AF528" s="154">
        <f>IF(K528="","",IF('5.手当・賞与配分・洗い替え方式'!$O$4=1,ROUNDUP((K528+$Q528)*$AH$4,-1),ROUNDUP(K528*$AH$4,-1)))</f>
        <v>653700</v>
      </c>
      <c r="AG528" s="154">
        <f>IF(L528="","",IF('5.手当・賞与配分・洗い替え方式'!$O$4=1,ROUNDUP((L528+$Q528)*$AH$4,-1),ROUNDUP(L528*$AH$4,-1)))</f>
        <v>649200</v>
      </c>
      <c r="AH528" s="154">
        <f>IF(M528="","",IF('5.手当・賞与配分・洗い替え方式'!$O$4=1,ROUNDUP((M528+$Q528)*$AH$4,-1),ROUNDUP(M528*$AH$4,-1)))</f>
        <v>644700</v>
      </c>
      <c r="AI528" s="166">
        <f>IF(N528="","",IF('5.手当・賞与配分・洗い替え方式'!$O$4=1,ROUNDUP((N528+$Q528)*$AH$4,-1),ROUNDUP(N528*$AH$4,-1)))</f>
        <v>640200</v>
      </c>
      <c r="AJ528" s="165">
        <f>IF(J528="","",IF('5.手当・賞与配分・洗い替え方式'!$O$4=1,ROUNDUP((J528+$Q528)*$AM$4,-1),ROUNDUP(J528*$AM$4,-1)))</f>
        <v>822750</v>
      </c>
      <c r="AK528" s="154">
        <f>IF(K528="","",IF('5.手当・賞与配分・洗い替え方式'!$O$4=1,ROUNDUP((K528+$Q528)*$AM$4,-1),ROUNDUP(K528*$AM$4,-1)))</f>
        <v>817130</v>
      </c>
      <c r="AL528" s="154">
        <f>IF(L528="","",IF('5.手当・賞与配分・洗い替え方式'!$O$4=1,ROUNDUP((L528+$Q528)*$AM$4,-1),ROUNDUP(L528*$AM$4,-1)))</f>
        <v>811500</v>
      </c>
      <c r="AM528" s="154">
        <f>IF(M528="","",IF('5.手当・賞与配分・洗い替え方式'!$O$4=1,ROUNDUP((M528+$Q528)*$AM$4,-1),ROUNDUP(M528*$AM$4,-1)))</f>
        <v>805880</v>
      </c>
      <c r="AN528" s="166">
        <f>IF(N528="","",IF('5.手当・賞与配分・洗い替え方式'!$O$4=1,ROUNDUP((N528+$Q528)*$AM$4,-1),ROUNDUP(N528*$AM$4,-1)))</f>
        <v>800250</v>
      </c>
      <c r="AO528" s="369">
        <f t="shared" si="353"/>
        <v>6198870</v>
      </c>
      <c r="AP528" s="77">
        <f t="shared" si="354"/>
        <v>6156350</v>
      </c>
      <c r="AQ528" s="77">
        <f t="shared" si="337"/>
        <v>6113820</v>
      </c>
      <c r="AR528" s="77">
        <f t="shared" si="338"/>
        <v>6071300</v>
      </c>
      <c r="AS528" s="164">
        <f t="shared" si="339"/>
        <v>6028770</v>
      </c>
    </row>
    <row r="529" spans="5:45" ht="18" customHeight="1">
      <c r="E529" s="148" t="str">
        <f t="shared" si="340"/>
        <v>L-4</v>
      </c>
      <c r="F529" s="105">
        <f t="shared" si="327"/>
        <v>7</v>
      </c>
      <c r="G529" s="105">
        <f t="shared" si="328"/>
        <v>7</v>
      </c>
      <c r="H529" s="105" t="str">
        <f t="shared" si="329"/>
        <v>L-4-7</v>
      </c>
      <c r="I529" s="149">
        <v>35</v>
      </c>
      <c r="J529" s="157">
        <f t="shared" si="341"/>
        <v>324800</v>
      </c>
      <c r="K529" s="131">
        <f t="shared" si="342"/>
        <v>322550</v>
      </c>
      <c r="L529" s="131">
        <f>IF($E529="","",INDEX('3.サラリースケール'!$R$5:$BH$38,MATCH($E529,'3.サラリースケール'!$R$5:$R$38,0),MATCH($I529,'3.サラリースケール'!$R$5:$BH$5,0)))</f>
        <v>320300</v>
      </c>
      <c r="M529" s="131">
        <f t="shared" si="343"/>
        <v>318050</v>
      </c>
      <c r="N529" s="368">
        <f t="shared" si="344"/>
        <v>315800</v>
      </c>
      <c r="O529" s="157">
        <f t="shared" si="345"/>
        <v>4500</v>
      </c>
      <c r="P529" s="368">
        <f t="shared" si="330"/>
        <v>2250</v>
      </c>
      <c r="Q529" s="158">
        <f>IF($L529="","",VLOOKUP($E529,'6.モデル年俸表の作成'!$C$7:$F$48,4,0))</f>
        <v>8800</v>
      </c>
      <c r="R529" s="159">
        <f>IF($E529="","",IF($G529="","",VLOOKUP($E529,'5.手当・賞与配分・洗い替え方式'!$C$7:$L$48,8,0)))</f>
        <v>0.2</v>
      </c>
      <c r="S529" s="160">
        <f t="shared" si="346"/>
        <v>64960</v>
      </c>
      <c r="T529" s="160">
        <f t="shared" si="347"/>
        <v>64510</v>
      </c>
      <c r="U529" s="160">
        <f t="shared" si="356"/>
        <v>64060</v>
      </c>
      <c r="V529" s="160">
        <f t="shared" si="349"/>
        <v>63610</v>
      </c>
      <c r="W529" s="160">
        <f t="shared" si="350"/>
        <v>63160</v>
      </c>
      <c r="X529" s="164">
        <f t="shared" si="331"/>
        <v>27</v>
      </c>
      <c r="Y529" s="162">
        <f t="shared" si="355"/>
        <v>398560</v>
      </c>
      <c r="Z529" s="161">
        <f t="shared" si="332"/>
        <v>395860</v>
      </c>
      <c r="AA529" s="161">
        <f t="shared" si="333"/>
        <v>393160</v>
      </c>
      <c r="AB529" s="161">
        <f t="shared" si="334"/>
        <v>390460</v>
      </c>
      <c r="AC529" s="163">
        <f t="shared" si="357"/>
        <v>387760</v>
      </c>
      <c r="AD529" s="158">
        <f t="shared" si="352"/>
        <v>4717920</v>
      </c>
      <c r="AE529" s="165">
        <f>IF(J529="","",IF('5.手当・賞与配分・洗い替え方式'!$O$4=1,ROUNDUP((J529+$Q529)*$AH$4,-1),ROUNDUP(J529*$AH$4,-1)))</f>
        <v>667200</v>
      </c>
      <c r="AF529" s="154">
        <f>IF(K529="","",IF('5.手当・賞与配分・洗い替え方式'!$O$4=1,ROUNDUP((K529+$Q529)*$AH$4,-1),ROUNDUP(K529*$AH$4,-1)))</f>
        <v>662700</v>
      </c>
      <c r="AG529" s="154">
        <f>IF(L529="","",IF('5.手当・賞与配分・洗い替え方式'!$O$4=1,ROUNDUP((L529+$Q529)*$AH$4,-1),ROUNDUP(L529*$AH$4,-1)))</f>
        <v>658200</v>
      </c>
      <c r="AH529" s="154">
        <f>IF(M529="","",IF('5.手当・賞与配分・洗い替え方式'!$O$4=1,ROUNDUP((M529+$Q529)*$AH$4,-1),ROUNDUP(M529*$AH$4,-1)))</f>
        <v>653700</v>
      </c>
      <c r="AI529" s="166">
        <f>IF(N529="","",IF('5.手当・賞与配分・洗い替え方式'!$O$4=1,ROUNDUP((N529+$Q529)*$AH$4,-1),ROUNDUP(N529*$AH$4,-1)))</f>
        <v>649200</v>
      </c>
      <c r="AJ529" s="165">
        <f>IF(J529="","",IF('5.手当・賞与配分・洗い替え方式'!$O$4=1,ROUNDUP((J529+$Q529)*$AM$4,-1),ROUNDUP(J529*$AM$4,-1)))</f>
        <v>834000</v>
      </c>
      <c r="AK529" s="154">
        <f>IF(K529="","",IF('5.手当・賞与配分・洗い替え方式'!$O$4=1,ROUNDUP((K529+$Q529)*$AM$4,-1),ROUNDUP(K529*$AM$4,-1)))</f>
        <v>828380</v>
      </c>
      <c r="AL529" s="154">
        <f>IF(L529="","",IF('5.手当・賞与配分・洗い替え方式'!$O$4=1,ROUNDUP((L529+$Q529)*$AM$4,-1),ROUNDUP(L529*$AM$4,-1)))</f>
        <v>822750</v>
      </c>
      <c r="AM529" s="154">
        <f>IF(M529="","",IF('5.手当・賞与配分・洗い替え方式'!$O$4=1,ROUNDUP((M529+$Q529)*$AM$4,-1),ROUNDUP(M529*$AM$4,-1)))</f>
        <v>817130</v>
      </c>
      <c r="AN529" s="166">
        <f>IF(N529="","",IF('5.手当・賞与配分・洗い替え方式'!$O$4=1,ROUNDUP((N529+$Q529)*$AM$4,-1),ROUNDUP(N529*$AM$4,-1)))</f>
        <v>811500</v>
      </c>
      <c r="AO529" s="369">
        <f t="shared" si="353"/>
        <v>6283920</v>
      </c>
      <c r="AP529" s="77">
        <f t="shared" si="354"/>
        <v>6241400</v>
      </c>
      <c r="AQ529" s="77">
        <f t="shared" si="337"/>
        <v>6198870</v>
      </c>
      <c r="AR529" s="77">
        <f t="shared" si="338"/>
        <v>6156350</v>
      </c>
      <c r="AS529" s="164">
        <f t="shared" si="339"/>
        <v>6113820</v>
      </c>
    </row>
    <row r="530" spans="5:45" ht="18" customHeight="1">
      <c r="E530" s="148" t="str">
        <f t="shared" si="340"/>
        <v>L-4</v>
      </c>
      <c r="F530" s="105">
        <f t="shared" si="327"/>
        <v>8</v>
      </c>
      <c r="G530" s="105">
        <f t="shared" si="328"/>
        <v>8</v>
      </c>
      <c r="H530" s="105" t="str">
        <f t="shared" si="329"/>
        <v>L-4-8</v>
      </c>
      <c r="I530" s="149">
        <v>36</v>
      </c>
      <c r="J530" s="157">
        <f t="shared" si="341"/>
        <v>329300</v>
      </c>
      <c r="K530" s="131">
        <f t="shared" si="342"/>
        <v>327050</v>
      </c>
      <c r="L530" s="131">
        <f>IF($E530="","",INDEX('3.サラリースケール'!$R$5:$BH$38,MATCH($E530,'3.サラリースケール'!$R$5:$R$38,0),MATCH($I530,'3.サラリースケール'!$R$5:$BH$5,0)))</f>
        <v>324800</v>
      </c>
      <c r="M530" s="131">
        <f t="shared" si="343"/>
        <v>322550</v>
      </c>
      <c r="N530" s="368">
        <f t="shared" si="344"/>
        <v>320300</v>
      </c>
      <c r="O530" s="157">
        <f t="shared" si="345"/>
        <v>4500</v>
      </c>
      <c r="P530" s="368">
        <f t="shared" si="330"/>
        <v>2250</v>
      </c>
      <c r="Q530" s="158">
        <f>IF($L530="","",VLOOKUP($E530,'6.モデル年俸表の作成'!$C$7:$F$48,4,0))</f>
        <v>8800</v>
      </c>
      <c r="R530" s="159">
        <f>IF($E530="","",IF($G530="","",VLOOKUP($E530,'5.手当・賞与配分・洗い替え方式'!$C$7:$L$48,8,0)))</f>
        <v>0.2</v>
      </c>
      <c r="S530" s="160">
        <f t="shared" si="346"/>
        <v>65860</v>
      </c>
      <c r="T530" s="160">
        <f t="shared" si="347"/>
        <v>65410</v>
      </c>
      <c r="U530" s="160">
        <f t="shared" si="356"/>
        <v>64960</v>
      </c>
      <c r="V530" s="160">
        <f t="shared" si="349"/>
        <v>64510</v>
      </c>
      <c r="W530" s="160">
        <f t="shared" si="350"/>
        <v>64060</v>
      </c>
      <c r="X530" s="164">
        <f t="shared" si="331"/>
        <v>27</v>
      </c>
      <c r="Y530" s="162">
        <f t="shared" si="355"/>
        <v>403960</v>
      </c>
      <c r="Z530" s="161">
        <f t="shared" si="332"/>
        <v>401260</v>
      </c>
      <c r="AA530" s="161">
        <f t="shared" si="333"/>
        <v>398560</v>
      </c>
      <c r="AB530" s="161">
        <f t="shared" si="334"/>
        <v>395860</v>
      </c>
      <c r="AC530" s="163">
        <f t="shared" si="357"/>
        <v>393160</v>
      </c>
      <c r="AD530" s="158">
        <f t="shared" si="352"/>
        <v>4782720</v>
      </c>
      <c r="AE530" s="165">
        <f>IF(J530="","",IF('5.手当・賞与配分・洗い替え方式'!$O$4=1,ROUNDUP((J530+$Q530)*$AH$4,-1),ROUNDUP(J530*$AH$4,-1)))</f>
        <v>676200</v>
      </c>
      <c r="AF530" s="154">
        <f>IF(K530="","",IF('5.手当・賞与配分・洗い替え方式'!$O$4=1,ROUNDUP((K530+$Q530)*$AH$4,-1),ROUNDUP(K530*$AH$4,-1)))</f>
        <v>671700</v>
      </c>
      <c r="AG530" s="154">
        <f>IF(L530="","",IF('5.手当・賞与配分・洗い替え方式'!$O$4=1,ROUNDUP((L530+$Q530)*$AH$4,-1),ROUNDUP(L530*$AH$4,-1)))</f>
        <v>667200</v>
      </c>
      <c r="AH530" s="154">
        <f>IF(M530="","",IF('5.手当・賞与配分・洗い替え方式'!$O$4=1,ROUNDUP((M530+$Q530)*$AH$4,-1),ROUNDUP(M530*$AH$4,-1)))</f>
        <v>662700</v>
      </c>
      <c r="AI530" s="166">
        <f>IF(N530="","",IF('5.手当・賞与配分・洗い替え方式'!$O$4=1,ROUNDUP((N530+$Q530)*$AH$4,-1),ROUNDUP(N530*$AH$4,-1)))</f>
        <v>658200</v>
      </c>
      <c r="AJ530" s="165">
        <f>IF(J530="","",IF('5.手当・賞与配分・洗い替え方式'!$O$4=1,ROUNDUP((J530+$Q530)*$AM$4,-1),ROUNDUP(J530*$AM$4,-1)))</f>
        <v>845250</v>
      </c>
      <c r="AK530" s="154">
        <f>IF(K530="","",IF('5.手当・賞与配分・洗い替え方式'!$O$4=1,ROUNDUP((K530+$Q530)*$AM$4,-1),ROUNDUP(K530*$AM$4,-1)))</f>
        <v>839630</v>
      </c>
      <c r="AL530" s="154">
        <f>IF(L530="","",IF('5.手当・賞与配分・洗い替え方式'!$O$4=1,ROUNDUP((L530+$Q530)*$AM$4,-1),ROUNDUP(L530*$AM$4,-1)))</f>
        <v>834000</v>
      </c>
      <c r="AM530" s="154">
        <f>IF(M530="","",IF('5.手当・賞与配分・洗い替え方式'!$O$4=1,ROUNDUP((M530+$Q530)*$AM$4,-1),ROUNDUP(M530*$AM$4,-1)))</f>
        <v>828380</v>
      </c>
      <c r="AN530" s="166">
        <f>IF(N530="","",IF('5.手当・賞与配分・洗い替え方式'!$O$4=1,ROUNDUP((N530+$Q530)*$AM$4,-1),ROUNDUP(N530*$AM$4,-1)))</f>
        <v>822750</v>
      </c>
      <c r="AO530" s="369">
        <f t="shared" si="353"/>
        <v>6368970</v>
      </c>
      <c r="AP530" s="77">
        <f t="shared" si="354"/>
        <v>6326450</v>
      </c>
      <c r="AQ530" s="77">
        <f t="shared" si="337"/>
        <v>6283920</v>
      </c>
      <c r="AR530" s="77">
        <f t="shared" si="338"/>
        <v>6241400</v>
      </c>
      <c r="AS530" s="164">
        <f t="shared" si="339"/>
        <v>6198870</v>
      </c>
    </row>
    <row r="531" spans="5:45" ht="18" customHeight="1">
      <c r="E531" s="148" t="str">
        <f t="shared" si="340"/>
        <v>L-4</v>
      </c>
      <c r="F531" s="105">
        <f t="shared" si="327"/>
        <v>9</v>
      </c>
      <c r="G531" s="105">
        <f t="shared" si="328"/>
        <v>9</v>
      </c>
      <c r="H531" s="105" t="str">
        <f t="shared" si="329"/>
        <v>L-4-9</v>
      </c>
      <c r="I531" s="149">
        <v>37</v>
      </c>
      <c r="J531" s="157">
        <f t="shared" si="341"/>
        <v>333800</v>
      </c>
      <c r="K531" s="131">
        <f t="shared" si="342"/>
        <v>331550</v>
      </c>
      <c r="L531" s="131">
        <f>IF($E531="","",INDEX('3.サラリースケール'!$R$5:$BH$38,MATCH($E531,'3.サラリースケール'!$R$5:$R$38,0),MATCH($I531,'3.サラリースケール'!$R$5:$BH$5,0)))</f>
        <v>329300</v>
      </c>
      <c r="M531" s="131">
        <f t="shared" si="343"/>
        <v>327050</v>
      </c>
      <c r="N531" s="368">
        <f t="shared" si="344"/>
        <v>324800</v>
      </c>
      <c r="O531" s="157">
        <f t="shared" si="345"/>
        <v>4500</v>
      </c>
      <c r="P531" s="368">
        <f t="shared" si="330"/>
        <v>2250</v>
      </c>
      <c r="Q531" s="158">
        <f>IF($L531="","",VLOOKUP($E531,'6.モデル年俸表の作成'!$C$7:$F$48,4,0))</f>
        <v>8800</v>
      </c>
      <c r="R531" s="159">
        <f>IF($E531="","",IF($G531="","",VLOOKUP($E531,'5.手当・賞与配分・洗い替え方式'!$C$7:$L$48,8,0)))</f>
        <v>0.2</v>
      </c>
      <c r="S531" s="160">
        <f t="shared" si="346"/>
        <v>66760</v>
      </c>
      <c r="T531" s="160">
        <f t="shared" si="347"/>
        <v>66310</v>
      </c>
      <c r="U531" s="160">
        <f t="shared" si="356"/>
        <v>65860</v>
      </c>
      <c r="V531" s="160">
        <f t="shared" si="349"/>
        <v>65410</v>
      </c>
      <c r="W531" s="160">
        <f t="shared" si="350"/>
        <v>64960</v>
      </c>
      <c r="X531" s="164">
        <f t="shared" si="331"/>
        <v>27</v>
      </c>
      <c r="Y531" s="162">
        <f t="shared" si="355"/>
        <v>409360</v>
      </c>
      <c r="Z531" s="161">
        <f t="shared" si="332"/>
        <v>406660</v>
      </c>
      <c r="AA531" s="161">
        <f t="shared" si="333"/>
        <v>403960</v>
      </c>
      <c r="AB531" s="161">
        <f t="shared" si="334"/>
        <v>401260</v>
      </c>
      <c r="AC531" s="163">
        <f t="shared" si="357"/>
        <v>398560</v>
      </c>
      <c r="AD531" s="158">
        <f t="shared" si="352"/>
        <v>4847520</v>
      </c>
      <c r="AE531" s="165">
        <f>IF(J531="","",IF('5.手当・賞与配分・洗い替え方式'!$O$4=1,ROUNDUP((J531+$Q531)*$AH$4,-1),ROUNDUP(J531*$AH$4,-1)))</f>
        <v>685200</v>
      </c>
      <c r="AF531" s="154">
        <f>IF(K531="","",IF('5.手当・賞与配分・洗い替え方式'!$O$4=1,ROUNDUP((K531+$Q531)*$AH$4,-1),ROUNDUP(K531*$AH$4,-1)))</f>
        <v>680700</v>
      </c>
      <c r="AG531" s="154">
        <f>IF(L531="","",IF('5.手当・賞与配分・洗い替え方式'!$O$4=1,ROUNDUP((L531+$Q531)*$AH$4,-1),ROUNDUP(L531*$AH$4,-1)))</f>
        <v>676200</v>
      </c>
      <c r="AH531" s="154">
        <f>IF(M531="","",IF('5.手当・賞与配分・洗い替え方式'!$O$4=1,ROUNDUP((M531+$Q531)*$AH$4,-1),ROUNDUP(M531*$AH$4,-1)))</f>
        <v>671700</v>
      </c>
      <c r="AI531" s="166">
        <f>IF(N531="","",IF('5.手当・賞与配分・洗い替え方式'!$O$4=1,ROUNDUP((N531+$Q531)*$AH$4,-1),ROUNDUP(N531*$AH$4,-1)))</f>
        <v>667200</v>
      </c>
      <c r="AJ531" s="165">
        <f>IF(J531="","",IF('5.手当・賞与配分・洗い替え方式'!$O$4=1,ROUNDUP((J531+$Q531)*$AM$4,-1),ROUNDUP(J531*$AM$4,-1)))</f>
        <v>856500</v>
      </c>
      <c r="AK531" s="154">
        <f>IF(K531="","",IF('5.手当・賞与配分・洗い替え方式'!$O$4=1,ROUNDUP((K531+$Q531)*$AM$4,-1),ROUNDUP(K531*$AM$4,-1)))</f>
        <v>850880</v>
      </c>
      <c r="AL531" s="154">
        <f>IF(L531="","",IF('5.手当・賞与配分・洗い替え方式'!$O$4=1,ROUNDUP((L531+$Q531)*$AM$4,-1),ROUNDUP(L531*$AM$4,-1)))</f>
        <v>845250</v>
      </c>
      <c r="AM531" s="154">
        <f>IF(M531="","",IF('5.手当・賞与配分・洗い替え方式'!$O$4=1,ROUNDUP((M531+$Q531)*$AM$4,-1),ROUNDUP(M531*$AM$4,-1)))</f>
        <v>839630</v>
      </c>
      <c r="AN531" s="166">
        <f>IF(N531="","",IF('5.手当・賞与配分・洗い替え方式'!$O$4=1,ROUNDUP((N531+$Q531)*$AM$4,-1),ROUNDUP(N531*$AM$4,-1)))</f>
        <v>834000</v>
      </c>
      <c r="AO531" s="369">
        <f t="shared" si="353"/>
        <v>6454020</v>
      </c>
      <c r="AP531" s="77">
        <f t="shared" si="354"/>
        <v>6411500</v>
      </c>
      <c r="AQ531" s="77">
        <f t="shared" si="337"/>
        <v>6368970</v>
      </c>
      <c r="AR531" s="77">
        <f t="shared" si="338"/>
        <v>6326450</v>
      </c>
      <c r="AS531" s="164">
        <f t="shared" si="339"/>
        <v>6283920</v>
      </c>
    </row>
    <row r="532" spans="5:45" ht="18" customHeight="1">
      <c r="E532" s="148" t="str">
        <f t="shared" si="340"/>
        <v>L-4</v>
      </c>
      <c r="F532" s="105">
        <f t="shared" si="327"/>
        <v>10</v>
      </c>
      <c r="G532" s="105">
        <f t="shared" si="328"/>
        <v>10</v>
      </c>
      <c r="H532" s="105" t="str">
        <f t="shared" si="329"/>
        <v>L-4-10</v>
      </c>
      <c r="I532" s="149">
        <v>38</v>
      </c>
      <c r="J532" s="157">
        <f t="shared" si="341"/>
        <v>338300</v>
      </c>
      <c r="K532" s="131">
        <f t="shared" si="342"/>
        <v>336050</v>
      </c>
      <c r="L532" s="131">
        <f>IF($E532="","",INDEX('3.サラリースケール'!$R$5:$BH$38,MATCH($E532,'3.サラリースケール'!$R$5:$R$38,0),MATCH($I532,'3.サラリースケール'!$R$5:$BH$5,0)))</f>
        <v>333800</v>
      </c>
      <c r="M532" s="131">
        <f t="shared" si="343"/>
        <v>331550</v>
      </c>
      <c r="N532" s="368">
        <f t="shared" si="344"/>
        <v>329300</v>
      </c>
      <c r="O532" s="157">
        <f t="shared" si="345"/>
        <v>4500</v>
      </c>
      <c r="P532" s="368">
        <f t="shared" si="330"/>
        <v>2250</v>
      </c>
      <c r="Q532" s="158">
        <f>IF($L532="","",VLOOKUP($E532,'6.モデル年俸表の作成'!$C$7:$F$48,4,0))</f>
        <v>8800</v>
      </c>
      <c r="R532" s="159">
        <f>IF($E532="","",IF($G532="","",VLOOKUP($E532,'5.手当・賞与配分・洗い替え方式'!$C$7:$L$48,8,0)))</f>
        <v>0.2</v>
      </c>
      <c r="S532" s="160">
        <f t="shared" si="346"/>
        <v>67660</v>
      </c>
      <c r="T532" s="160">
        <f t="shared" si="347"/>
        <v>67210</v>
      </c>
      <c r="U532" s="160">
        <f t="shared" si="356"/>
        <v>66760</v>
      </c>
      <c r="V532" s="160">
        <f t="shared" si="349"/>
        <v>66310</v>
      </c>
      <c r="W532" s="160">
        <f t="shared" si="350"/>
        <v>65860</v>
      </c>
      <c r="X532" s="164">
        <f t="shared" si="331"/>
        <v>27</v>
      </c>
      <c r="Y532" s="162">
        <f t="shared" si="355"/>
        <v>414760</v>
      </c>
      <c r="Z532" s="161">
        <f t="shared" si="332"/>
        <v>412060</v>
      </c>
      <c r="AA532" s="161">
        <f t="shared" si="333"/>
        <v>409360</v>
      </c>
      <c r="AB532" s="161">
        <f t="shared" si="334"/>
        <v>406660</v>
      </c>
      <c r="AC532" s="163">
        <f t="shared" si="357"/>
        <v>403960</v>
      </c>
      <c r="AD532" s="158">
        <f t="shared" si="352"/>
        <v>4912320</v>
      </c>
      <c r="AE532" s="165">
        <f>IF(J532="","",IF('5.手当・賞与配分・洗い替え方式'!$O$4=1,ROUNDUP((J532+$Q532)*$AH$4,-1),ROUNDUP(J532*$AH$4,-1)))</f>
        <v>694200</v>
      </c>
      <c r="AF532" s="154">
        <f>IF(K532="","",IF('5.手当・賞与配分・洗い替え方式'!$O$4=1,ROUNDUP((K532+$Q532)*$AH$4,-1),ROUNDUP(K532*$AH$4,-1)))</f>
        <v>689700</v>
      </c>
      <c r="AG532" s="154">
        <f>IF(L532="","",IF('5.手当・賞与配分・洗い替え方式'!$O$4=1,ROUNDUP((L532+$Q532)*$AH$4,-1),ROUNDUP(L532*$AH$4,-1)))</f>
        <v>685200</v>
      </c>
      <c r="AH532" s="154">
        <f>IF(M532="","",IF('5.手当・賞与配分・洗い替え方式'!$O$4=1,ROUNDUP((M532+$Q532)*$AH$4,-1),ROUNDUP(M532*$AH$4,-1)))</f>
        <v>680700</v>
      </c>
      <c r="AI532" s="166">
        <f>IF(N532="","",IF('5.手当・賞与配分・洗い替え方式'!$O$4=1,ROUNDUP((N532+$Q532)*$AH$4,-1),ROUNDUP(N532*$AH$4,-1)))</f>
        <v>676200</v>
      </c>
      <c r="AJ532" s="165">
        <f>IF(J532="","",IF('5.手当・賞与配分・洗い替え方式'!$O$4=1,ROUNDUP((J532+$Q532)*$AM$4,-1),ROUNDUP(J532*$AM$4,-1)))</f>
        <v>867750</v>
      </c>
      <c r="AK532" s="154">
        <f>IF(K532="","",IF('5.手当・賞与配分・洗い替え方式'!$O$4=1,ROUNDUP((K532+$Q532)*$AM$4,-1),ROUNDUP(K532*$AM$4,-1)))</f>
        <v>862130</v>
      </c>
      <c r="AL532" s="154">
        <f>IF(L532="","",IF('5.手当・賞与配分・洗い替え方式'!$O$4=1,ROUNDUP((L532+$Q532)*$AM$4,-1),ROUNDUP(L532*$AM$4,-1)))</f>
        <v>856500</v>
      </c>
      <c r="AM532" s="154">
        <f>IF(M532="","",IF('5.手当・賞与配分・洗い替え方式'!$O$4=1,ROUNDUP((M532+$Q532)*$AM$4,-1),ROUNDUP(M532*$AM$4,-1)))</f>
        <v>850880</v>
      </c>
      <c r="AN532" s="166">
        <f>IF(N532="","",IF('5.手当・賞与配分・洗い替え方式'!$O$4=1,ROUNDUP((N532+$Q532)*$AM$4,-1),ROUNDUP(N532*$AM$4,-1)))</f>
        <v>845250</v>
      </c>
      <c r="AO532" s="369">
        <f t="shared" si="353"/>
        <v>6539070</v>
      </c>
      <c r="AP532" s="77">
        <f t="shared" si="354"/>
        <v>6496550</v>
      </c>
      <c r="AQ532" s="77">
        <f t="shared" si="337"/>
        <v>6454020</v>
      </c>
      <c r="AR532" s="77">
        <f t="shared" si="338"/>
        <v>6411500</v>
      </c>
      <c r="AS532" s="164">
        <f t="shared" si="339"/>
        <v>6368970</v>
      </c>
    </row>
    <row r="533" spans="5:45" ht="18" customHeight="1">
      <c r="E533" s="148" t="str">
        <f t="shared" si="340"/>
        <v>L-4</v>
      </c>
      <c r="F533" s="105">
        <f t="shared" si="327"/>
        <v>11</v>
      </c>
      <c r="G533" s="105">
        <f t="shared" si="328"/>
        <v>11</v>
      </c>
      <c r="H533" s="105" t="str">
        <f t="shared" si="329"/>
        <v>L-4-11</v>
      </c>
      <c r="I533" s="149">
        <v>39</v>
      </c>
      <c r="J533" s="157">
        <f t="shared" si="341"/>
        <v>342800</v>
      </c>
      <c r="K533" s="131">
        <f t="shared" si="342"/>
        <v>340550</v>
      </c>
      <c r="L533" s="131">
        <f>IF($E533="","",INDEX('3.サラリースケール'!$R$5:$BH$38,MATCH($E533,'3.サラリースケール'!$R$5:$R$38,0),MATCH($I533,'3.サラリースケール'!$R$5:$BH$5,0)))</f>
        <v>338300</v>
      </c>
      <c r="M533" s="131">
        <f t="shared" si="343"/>
        <v>336050</v>
      </c>
      <c r="N533" s="368">
        <f t="shared" si="344"/>
        <v>333800</v>
      </c>
      <c r="O533" s="157">
        <f t="shared" si="345"/>
        <v>4500</v>
      </c>
      <c r="P533" s="368">
        <f t="shared" si="330"/>
        <v>2250</v>
      </c>
      <c r="Q533" s="158">
        <f>IF($L533="","",VLOOKUP($E533,'6.モデル年俸表の作成'!$C$7:$F$48,4,0))</f>
        <v>8800</v>
      </c>
      <c r="R533" s="159">
        <f>IF($E533="","",IF($G533="","",VLOOKUP($E533,'5.手当・賞与配分・洗い替え方式'!$C$7:$L$48,8,0)))</f>
        <v>0.2</v>
      </c>
      <c r="S533" s="160">
        <f t="shared" si="346"/>
        <v>68560</v>
      </c>
      <c r="T533" s="160">
        <f t="shared" si="347"/>
        <v>68110</v>
      </c>
      <c r="U533" s="160">
        <f t="shared" si="356"/>
        <v>67660</v>
      </c>
      <c r="V533" s="160">
        <f t="shared" si="349"/>
        <v>67210</v>
      </c>
      <c r="W533" s="160">
        <f t="shared" si="350"/>
        <v>66760</v>
      </c>
      <c r="X533" s="164">
        <f t="shared" si="331"/>
        <v>27</v>
      </c>
      <c r="Y533" s="162">
        <f t="shared" si="355"/>
        <v>420160</v>
      </c>
      <c r="Z533" s="161">
        <f t="shared" si="332"/>
        <v>417460</v>
      </c>
      <c r="AA533" s="161">
        <f t="shared" si="333"/>
        <v>414760</v>
      </c>
      <c r="AB533" s="161">
        <f t="shared" si="334"/>
        <v>412060</v>
      </c>
      <c r="AC533" s="163">
        <f t="shared" si="357"/>
        <v>409360</v>
      </c>
      <c r="AD533" s="158">
        <f t="shared" si="352"/>
        <v>4977120</v>
      </c>
      <c r="AE533" s="165">
        <f>IF(J533="","",IF('5.手当・賞与配分・洗い替え方式'!$O$4=1,ROUNDUP((J533+$Q533)*$AH$4,-1),ROUNDUP(J533*$AH$4,-1)))</f>
        <v>703200</v>
      </c>
      <c r="AF533" s="154">
        <f>IF(K533="","",IF('5.手当・賞与配分・洗い替え方式'!$O$4=1,ROUNDUP((K533+$Q533)*$AH$4,-1),ROUNDUP(K533*$AH$4,-1)))</f>
        <v>698700</v>
      </c>
      <c r="AG533" s="154">
        <f>IF(L533="","",IF('5.手当・賞与配分・洗い替え方式'!$O$4=1,ROUNDUP((L533+$Q533)*$AH$4,-1),ROUNDUP(L533*$AH$4,-1)))</f>
        <v>694200</v>
      </c>
      <c r="AH533" s="154">
        <f>IF(M533="","",IF('5.手当・賞与配分・洗い替え方式'!$O$4=1,ROUNDUP((M533+$Q533)*$AH$4,-1),ROUNDUP(M533*$AH$4,-1)))</f>
        <v>689700</v>
      </c>
      <c r="AI533" s="166">
        <f>IF(N533="","",IF('5.手当・賞与配分・洗い替え方式'!$O$4=1,ROUNDUP((N533+$Q533)*$AH$4,-1),ROUNDUP(N533*$AH$4,-1)))</f>
        <v>685200</v>
      </c>
      <c r="AJ533" s="165">
        <f>IF(J533="","",IF('5.手当・賞与配分・洗い替え方式'!$O$4=1,ROUNDUP((J533+$Q533)*$AM$4,-1),ROUNDUP(J533*$AM$4,-1)))</f>
        <v>879000</v>
      </c>
      <c r="AK533" s="154">
        <f>IF(K533="","",IF('5.手当・賞与配分・洗い替え方式'!$O$4=1,ROUNDUP((K533+$Q533)*$AM$4,-1),ROUNDUP(K533*$AM$4,-1)))</f>
        <v>873380</v>
      </c>
      <c r="AL533" s="154">
        <f>IF(L533="","",IF('5.手当・賞与配分・洗い替え方式'!$O$4=1,ROUNDUP((L533+$Q533)*$AM$4,-1),ROUNDUP(L533*$AM$4,-1)))</f>
        <v>867750</v>
      </c>
      <c r="AM533" s="154">
        <f>IF(M533="","",IF('5.手当・賞与配分・洗い替え方式'!$O$4=1,ROUNDUP((M533+$Q533)*$AM$4,-1),ROUNDUP(M533*$AM$4,-1)))</f>
        <v>862130</v>
      </c>
      <c r="AN533" s="166">
        <f>IF(N533="","",IF('5.手当・賞与配分・洗い替え方式'!$O$4=1,ROUNDUP((N533+$Q533)*$AM$4,-1),ROUNDUP(N533*$AM$4,-1)))</f>
        <v>856500</v>
      </c>
      <c r="AO533" s="369">
        <f t="shared" si="353"/>
        <v>6624120</v>
      </c>
      <c r="AP533" s="77">
        <f t="shared" si="354"/>
        <v>6581600</v>
      </c>
      <c r="AQ533" s="77">
        <f t="shared" si="337"/>
        <v>6539070</v>
      </c>
      <c r="AR533" s="77">
        <f t="shared" si="338"/>
        <v>6496550</v>
      </c>
      <c r="AS533" s="164">
        <f t="shared" si="339"/>
        <v>6454020</v>
      </c>
    </row>
    <row r="534" spans="5:45" ht="18" customHeight="1">
      <c r="E534" s="148" t="str">
        <f t="shared" si="340"/>
        <v>L-4</v>
      </c>
      <c r="F534" s="105">
        <f t="shared" si="327"/>
        <v>12</v>
      </c>
      <c r="G534" s="105">
        <f t="shared" si="328"/>
        <v>12</v>
      </c>
      <c r="H534" s="105" t="str">
        <f t="shared" si="329"/>
        <v>L-4-12</v>
      </c>
      <c r="I534" s="149">
        <v>40</v>
      </c>
      <c r="J534" s="157">
        <f t="shared" si="341"/>
        <v>347300</v>
      </c>
      <c r="K534" s="131">
        <f t="shared" si="342"/>
        <v>345050</v>
      </c>
      <c r="L534" s="131">
        <f>IF($E534="","",INDEX('3.サラリースケール'!$R$5:$BH$38,MATCH($E534,'3.サラリースケール'!$R$5:$R$38,0),MATCH($I534,'3.サラリースケール'!$R$5:$BH$5,0)))</f>
        <v>342800</v>
      </c>
      <c r="M534" s="131">
        <f t="shared" si="343"/>
        <v>340550</v>
      </c>
      <c r="N534" s="368">
        <f t="shared" si="344"/>
        <v>338300</v>
      </c>
      <c r="O534" s="157">
        <f t="shared" si="345"/>
        <v>4500</v>
      </c>
      <c r="P534" s="368">
        <f t="shared" si="330"/>
        <v>2250</v>
      </c>
      <c r="Q534" s="158">
        <f>IF($L534="","",VLOOKUP($E534,'6.モデル年俸表の作成'!$C$7:$F$48,4,0))</f>
        <v>8800</v>
      </c>
      <c r="R534" s="159">
        <f>IF($E534="","",IF($G534="","",VLOOKUP($E534,'5.手当・賞与配分・洗い替え方式'!$C$7:$L$48,8,0)))</f>
        <v>0.2</v>
      </c>
      <c r="S534" s="160">
        <f t="shared" si="346"/>
        <v>69460</v>
      </c>
      <c r="T534" s="160">
        <f t="shared" si="347"/>
        <v>69010</v>
      </c>
      <c r="U534" s="160">
        <f t="shared" si="356"/>
        <v>68560</v>
      </c>
      <c r="V534" s="160">
        <f t="shared" si="349"/>
        <v>68110</v>
      </c>
      <c r="W534" s="160">
        <f t="shared" si="350"/>
        <v>67660</v>
      </c>
      <c r="X534" s="164">
        <f t="shared" si="331"/>
        <v>27</v>
      </c>
      <c r="Y534" s="162">
        <f t="shared" si="355"/>
        <v>425560</v>
      </c>
      <c r="Z534" s="161">
        <f t="shared" si="332"/>
        <v>422860</v>
      </c>
      <c r="AA534" s="161">
        <f t="shared" si="333"/>
        <v>420160</v>
      </c>
      <c r="AB534" s="161">
        <f t="shared" si="334"/>
        <v>417460</v>
      </c>
      <c r="AC534" s="163">
        <f t="shared" si="357"/>
        <v>414760</v>
      </c>
      <c r="AD534" s="158">
        <f t="shared" si="352"/>
        <v>5041920</v>
      </c>
      <c r="AE534" s="165">
        <f>IF(J534="","",IF('5.手当・賞与配分・洗い替え方式'!$O$4=1,ROUNDUP((J534+$Q534)*$AH$4,-1),ROUNDUP(J534*$AH$4,-1)))</f>
        <v>712200</v>
      </c>
      <c r="AF534" s="154">
        <f>IF(K534="","",IF('5.手当・賞与配分・洗い替え方式'!$O$4=1,ROUNDUP((K534+$Q534)*$AH$4,-1),ROUNDUP(K534*$AH$4,-1)))</f>
        <v>707700</v>
      </c>
      <c r="AG534" s="154">
        <f>IF(L534="","",IF('5.手当・賞与配分・洗い替え方式'!$O$4=1,ROUNDUP((L534+$Q534)*$AH$4,-1),ROUNDUP(L534*$AH$4,-1)))</f>
        <v>703200</v>
      </c>
      <c r="AH534" s="154">
        <f>IF(M534="","",IF('5.手当・賞与配分・洗い替え方式'!$O$4=1,ROUNDUP((M534+$Q534)*$AH$4,-1),ROUNDUP(M534*$AH$4,-1)))</f>
        <v>698700</v>
      </c>
      <c r="AI534" s="166">
        <f>IF(N534="","",IF('5.手当・賞与配分・洗い替え方式'!$O$4=1,ROUNDUP((N534+$Q534)*$AH$4,-1),ROUNDUP(N534*$AH$4,-1)))</f>
        <v>694200</v>
      </c>
      <c r="AJ534" s="165">
        <f>IF(J534="","",IF('5.手当・賞与配分・洗い替え方式'!$O$4=1,ROUNDUP((J534+$Q534)*$AM$4,-1),ROUNDUP(J534*$AM$4,-1)))</f>
        <v>890250</v>
      </c>
      <c r="AK534" s="154">
        <f>IF(K534="","",IF('5.手当・賞与配分・洗い替え方式'!$O$4=1,ROUNDUP((K534+$Q534)*$AM$4,-1),ROUNDUP(K534*$AM$4,-1)))</f>
        <v>884630</v>
      </c>
      <c r="AL534" s="154">
        <f>IF(L534="","",IF('5.手当・賞与配分・洗い替え方式'!$O$4=1,ROUNDUP((L534+$Q534)*$AM$4,-1),ROUNDUP(L534*$AM$4,-1)))</f>
        <v>879000</v>
      </c>
      <c r="AM534" s="154">
        <f>IF(M534="","",IF('5.手当・賞与配分・洗い替え方式'!$O$4=1,ROUNDUP((M534+$Q534)*$AM$4,-1),ROUNDUP(M534*$AM$4,-1)))</f>
        <v>873380</v>
      </c>
      <c r="AN534" s="166">
        <f>IF(N534="","",IF('5.手当・賞与配分・洗い替え方式'!$O$4=1,ROUNDUP((N534+$Q534)*$AM$4,-1),ROUNDUP(N534*$AM$4,-1)))</f>
        <v>867750</v>
      </c>
      <c r="AO534" s="369">
        <f t="shared" si="353"/>
        <v>6709170</v>
      </c>
      <c r="AP534" s="77">
        <f t="shared" si="354"/>
        <v>6666650</v>
      </c>
      <c r="AQ534" s="77">
        <f t="shared" si="337"/>
        <v>6624120</v>
      </c>
      <c r="AR534" s="77">
        <f t="shared" si="338"/>
        <v>6581600</v>
      </c>
      <c r="AS534" s="164">
        <f t="shared" si="339"/>
        <v>6539070</v>
      </c>
    </row>
    <row r="535" spans="5:45" ht="18" customHeight="1">
      <c r="E535" s="148" t="str">
        <f t="shared" si="340"/>
        <v>L-4</v>
      </c>
      <c r="F535" s="105">
        <f t="shared" si="327"/>
        <v>13</v>
      </c>
      <c r="G535" s="105">
        <f t="shared" si="328"/>
        <v>13</v>
      </c>
      <c r="H535" s="105" t="str">
        <f t="shared" si="329"/>
        <v>L-4-13</v>
      </c>
      <c r="I535" s="149">
        <v>41</v>
      </c>
      <c r="J535" s="157">
        <f t="shared" si="341"/>
        <v>351800</v>
      </c>
      <c r="K535" s="131">
        <f t="shared" si="342"/>
        <v>349550</v>
      </c>
      <c r="L535" s="131">
        <f>IF($E535="","",INDEX('3.サラリースケール'!$R$5:$BH$38,MATCH($E535,'3.サラリースケール'!$R$5:$R$38,0),MATCH($I535,'3.サラリースケール'!$R$5:$BH$5,0)))</f>
        <v>347300</v>
      </c>
      <c r="M535" s="131">
        <f t="shared" si="343"/>
        <v>345050</v>
      </c>
      <c r="N535" s="368">
        <f t="shared" si="344"/>
        <v>342800</v>
      </c>
      <c r="O535" s="157">
        <f t="shared" si="345"/>
        <v>4500</v>
      </c>
      <c r="P535" s="368">
        <f t="shared" si="330"/>
        <v>2250</v>
      </c>
      <c r="Q535" s="158">
        <f>IF($L535="","",VLOOKUP($E535,'6.モデル年俸表の作成'!$C$7:$F$48,4,0))</f>
        <v>8800</v>
      </c>
      <c r="R535" s="159">
        <f>IF($E535="","",IF($G535="","",VLOOKUP($E535,'5.手当・賞与配分・洗い替え方式'!$C$7:$L$48,8,0)))</f>
        <v>0.2</v>
      </c>
      <c r="S535" s="160">
        <f t="shared" si="346"/>
        <v>70360</v>
      </c>
      <c r="T535" s="160">
        <f t="shared" si="347"/>
        <v>69910</v>
      </c>
      <c r="U535" s="160">
        <f t="shared" si="356"/>
        <v>69460</v>
      </c>
      <c r="V535" s="160">
        <f t="shared" si="349"/>
        <v>69010</v>
      </c>
      <c r="W535" s="160">
        <f t="shared" si="350"/>
        <v>68560</v>
      </c>
      <c r="X535" s="164">
        <f t="shared" si="331"/>
        <v>27</v>
      </c>
      <c r="Y535" s="162">
        <f t="shared" si="355"/>
        <v>430960</v>
      </c>
      <c r="Z535" s="161">
        <f t="shared" si="332"/>
        <v>428260</v>
      </c>
      <c r="AA535" s="161">
        <f t="shared" si="333"/>
        <v>425560</v>
      </c>
      <c r="AB535" s="161">
        <f t="shared" si="334"/>
        <v>422860</v>
      </c>
      <c r="AC535" s="163">
        <f t="shared" si="357"/>
        <v>420160</v>
      </c>
      <c r="AD535" s="158">
        <f t="shared" si="352"/>
        <v>5106720</v>
      </c>
      <c r="AE535" s="165">
        <f>IF(J535="","",IF('5.手当・賞与配分・洗い替え方式'!$O$4=1,ROUNDUP((J535+$Q535)*$AH$4,-1),ROUNDUP(J535*$AH$4,-1)))</f>
        <v>721200</v>
      </c>
      <c r="AF535" s="154">
        <f>IF(K535="","",IF('5.手当・賞与配分・洗い替え方式'!$O$4=1,ROUNDUP((K535+$Q535)*$AH$4,-1),ROUNDUP(K535*$AH$4,-1)))</f>
        <v>716700</v>
      </c>
      <c r="AG535" s="154">
        <f>IF(L535="","",IF('5.手当・賞与配分・洗い替え方式'!$O$4=1,ROUNDUP((L535+$Q535)*$AH$4,-1),ROUNDUP(L535*$AH$4,-1)))</f>
        <v>712200</v>
      </c>
      <c r="AH535" s="154">
        <f>IF(M535="","",IF('5.手当・賞与配分・洗い替え方式'!$O$4=1,ROUNDUP((M535+$Q535)*$AH$4,-1),ROUNDUP(M535*$AH$4,-1)))</f>
        <v>707700</v>
      </c>
      <c r="AI535" s="166">
        <f>IF(N535="","",IF('5.手当・賞与配分・洗い替え方式'!$O$4=1,ROUNDUP((N535+$Q535)*$AH$4,-1),ROUNDUP(N535*$AH$4,-1)))</f>
        <v>703200</v>
      </c>
      <c r="AJ535" s="165">
        <f>IF(J535="","",IF('5.手当・賞与配分・洗い替え方式'!$O$4=1,ROUNDUP((J535+$Q535)*$AM$4,-1),ROUNDUP(J535*$AM$4,-1)))</f>
        <v>901500</v>
      </c>
      <c r="AK535" s="154">
        <f>IF(K535="","",IF('5.手当・賞与配分・洗い替え方式'!$O$4=1,ROUNDUP((K535+$Q535)*$AM$4,-1),ROUNDUP(K535*$AM$4,-1)))</f>
        <v>895880</v>
      </c>
      <c r="AL535" s="154">
        <f>IF(L535="","",IF('5.手当・賞与配分・洗い替え方式'!$O$4=1,ROUNDUP((L535+$Q535)*$AM$4,-1),ROUNDUP(L535*$AM$4,-1)))</f>
        <v>890250</v>
      </c>
      <c r="AM535" s="154">
        <f>IF(M535="","",IF('5.手当・賞与配分・洗い替え方式'!$O$4=1,ROUNDUP((M535+$Q535)*$AM$4,-1),ROUNDUP(M535*$AM$4,-1)))</f>
        <v>884630</v>
      </c>
      <c r="AN535" s="166">
        <f>IF(N535="","",IF('5.手当・賞与配分・洗い替え方式'!$O$4=1,ROUNDUP((N535+$Q535)*$AM$4,-1),ROUNDUP(N535*$AM$4,-1)))</f>
        <v>879000</v>
      </c>
      <c r="AO535" s="369">
        <f t="shared" si="353"/>
        <v>6794220</v>
      </c>
      <c r="AP535" s="77">
        <f t="shared" si="354"/>
        <v>6751700</v>
      </c>
      <c r="AQ535" s="77">
        <f t="shared" si="337"/>
        <v>6709170</v>
      </c>
      <c r="AR535" s="77">
        <f t="shared" si="338"/>
        <v>6666650</v>
      </c>
      <c r="AS535" s="164">
        <f t="shared" si="339"/>
        <v>6624120</v>
      </c>
    </row>
    <row r="536" spans="5:45" ht="18" customHeight="1">
      <c r="E536" s="148" t="str">
        <f t="shared" si="340"/>
        <v>L-4</v>
      </c>
      <c r="F536" s="105">
        <f t="shared" si="327"/>
        <v>14</v>
      </c>
      <c r="G536" s="105">
        <f t="shared" si="328"/>
        <v>14</v>
      </c>
      <c r="H536" s="105" t="str">
        <f t="shared" si="329"/>
        <v>L-4-14</v>
      </c>
      <c r="I536" s="149">
        <v>42</v>
      </c>
      <c r="J536" s="157">
        <f t="shared" si="341"/>
        <v>356300</v>
      </c>
      <c r="K536" s="131">
        <f t="shared" si="342"/>
        <v>354050</v>
      </c>
      <c r="L536" s="131">
        <f>IF($E536="","",INDEX('3.サラリースケール'!$R$5:$BH$38,MATCH($E536,'3.サラリースケール'!$R$5:$R$38,0),MATCH($I536,'3.サラリースケール'!$R$5:$BH$5,0)))</f>
        <v>351800</v>
      </c>
      <c r="M536" s="131">
        <f t="shared" si="343"/>
        <v>349550</v>
      </c>
      <c r="N536" s="368">
        <f t="shared" si="344"/>
        <v>347300</v>
      </c>
      <c r="O536" s="157">
        <f t="shared" si="345"/>
        <v>4500</v>
      </c>
      <c r="P536" s="368">
        <f t="shared" si="330"/>
        <v>2250</v>
      </c>
      <c r="Q536" s="158">
        <f>IF($L536="","",VLOOKUP($E536,'6.モデル年俸表の作成'!$C$7:$F$48,4,0))</f>
        <v>8800</v>
      </c>
      <c r="R536" s="159">
        <f>IF($E536="","",IF($G536="","",VLOOKUP($E536,'5.手当・賞与配分・洗い替え方式'!$C$7:$L$48,8,0)))</f>
        <v>0.2</v>
      </c>
      <c r="S536" s="160">
        <f t="shared" si="346"/>
        <v>71260</v>
      </c>
      <c r="T536" s="160">
        <f t="shared" si="347"/>
        <v>70810</v>
      </c>
      <c r="U536" s="160">
        <f t="shared" si="356"/>
        <v>70360</v>
      </c>
      <c r="V536" s="160">
        <f t="shared" si="349"/>
        <v>69910</v>
      </c>
      <c r="W536" s="160">
        <f t="shared" si="350"/>
        <v>69460</v>
      </c>
      <c r="X536" s="164">
        <f t="shared" si="331"/>
        <v>27</v>
      </c>
      <c r="Y536" s="162">
        <f t="shared" si="355"/>
        <v>436360</v>
      </c>
      <c r="Z536" s="161">
        <f t="shared" si="332"/>
        <v>433660</v>
      </c>
      <c r="AA536" s="161">
        <f t="shared" si="333"/>
        <v>430960</v>
      </c>
      <c r="AB536" s="161">
        <f t="shared" si="334"/>
        <v>428260</v>
      </c>
      <c r="AC536" s="163">
        <f t="shared" si="357"/>
        <v>425560</v>
      </c>
      <c r="AD536" s="158">
        <f t="shared" si="352"/>
        <v>5171520</v>
      </c>
      <c r="AE536" s="165">
        <f>IF(J536="","",IF('5.手当・賞与配分・洗い替え方式'!$O$4=1,ROUNDUP((J536+$Q536)*$AH$4,-1),ROUNDUP(J536*$AH$4,-1)))</f>
        <v>730200</v>
      </c>
      <c r="AF536" s="154">
        <f>IF(K536="","",IF('5.手当・賞与配分・洗い替え方式'!$O$4=1,ROUNDUP((K536+$Q536)*$AH$4,-1),ROUNDUP(K536*$AH$4,-1)))</f>
        <v>725700</v>
      </c>
      <c r="AG536" s="154">
        <f>IF(L536="","",IF('5.手当・賞与配分・洗い替え方式'!$O$4=1,ROUNDUP((L536+$Q536)*$AH$4,-1),ROUNDUP(L536*$AH$4,-1)))</f>
        <v>721200</v>
      </c>
      <c r="AH536" s="154">
        <f>IF(M536="","",IF('5.手当・賞与配分・洗い替え方式'!$O$4=1,ROUNDUP((M536+$Q536)*$AH$4,-1),ROUNDUP(M536*$AH$4,-1)))</f>
        <v>716700</v>
      </c>
      <c r="AI536" s="166">
        <f>IF(N536="","",IF('5.手当・賞与配分・洗い替え方式'!$O$4=1,ROUNDUP((N536+$Q536)*$AH$4,-1),ROUNDUP(N536*$AH$4,-1)))</f>
        <v>712200</v>
      </c>
      <c r="AJ536" s="165">
        <f>IF(J536="","",IF('5.手当・賞与配分・洗い替え方式'!$O$4=1,ROUNDUP((J536+$Q536)*$AM$4,-1),ROUNDUP(J536*$AM$4,-1)))</f>
        <v>912750</v>
      </c>
      <c r="AK536" s="154">
        <f>IF(K536="","",IF('5.手当・賞与配分・洗い替え方式'!$O$4=1,ROUNDUP((K536+$Q536)*$AM$4,-1),ROUNDUP(K536*$AM$4,-1)))</f>
        <v>907130</v>
      </c>
      <c r="AL536" s="154">
        <f>IF(L536="","",IF('5.手当・賞与配分・洗い替え方式'!$O$4=1,ROUNDUP((L536+$Q536)*$AM$4,-1),ROUNDUP(L536*$AM$4,-1)))</f>
        <v>901500</v>
      </c>
      <c r="AM536" s="154">
        <f>IF(M536="","",IF('5.手当・賞与配分・洗い替え方式'!$O$4=1,ROUNDUP((M536+$Q536)*$AM$4,-1),ROUNDUP(M536*$AM$4,-1)))</f>
        <v>895880</v>
      </c>
      <c r="AN536" s="166">
        <f>IF(N536="","",IF('5.手当・賞与配分・洗い替え方式'!$O$4=1,ROUNDUP((N536+$Q536)*$AM$4,-1),ROUNDUP(N536*$AM$4,-1)))</f>
        <v>890250</v>
      </c>
      <c r="AO536" s="369">
        <f t="shared" si="353"/>
        <v>6879270</v>
      </c>
      <c r="AP536" s="77">
        <f t="shared" si="354"/>
        <v>6836750</v>
      </c>
      <c r="AQ536" s="77">
        <f t="shared" si="337"/>
        <v>6794220</v>
      </c>
      <c r="AR536" s="77">
        <f t="shared" si="338"/>
        <v>6751700</v>
      </c>
      <c r="AS536" s="164">
        <f t="shared" si="339"/>
        <v>6709170</v>
      </c>
    </row>
    <row r="537" spans="5:45" ht="18" customHeight="1">
      <c r="E537" s="148" t="str">
        <f t="shared" si="340"/>
        <v>L-4</v>
      </c>
      <c r="F537" s="167">
        <f t="shared" si="327"/>
        <v>15</v>
      </c>
      <c r="G537" s="105">
        <f t="shared" si="328"/>
        <v>15</v>
      </c>
      <c r="H537" s="105" t="str">
        <f t="shared" si="329"/>
        <v>L-4-15</v>
      </c>
      <c r="I537" s="149">
        <v>43</v>
      </c>
      <c r="J537" s="157">
        <f t="shared" si="341"/>
        <v>360800</v>
      </c>
      <c r="K537" s="131">
        <f t="shared" si="342"/>
        <v>358550</v>
      </c>
      <c r="L537" s="131">
        <f>IF($E537="","",INDEX('3.サラリースケール'!$R$5:$BH$38,MATCH($E537,'3.サラリースケール'!$R$5:$R$38,0),MATCH($I537,'3.サラリースケール'!$R$5:$BH$5,0)))</f>
        <v>356300</v>
      </c>
      <c r="M537" s="131">
        <f t="shared" si="343"/>
        <v>354050</v>
      </c>
      <c r="N537" s="368">
        <f t="shared" si="344"/>
        <v>351800</v>
      </c>
      <c r="O537" s="157">
        <f t="shared" si="345"/>
        <v>4500</v>
      </c>
      <c r="P537" s="368">
        <f t="shared" si="330"/>
        <v>2250</v>
      </c>
      <c r="Q537" s="158">
        <f>IF($L537="","",VLOOKUP($E537,'6.モデル年俸表の作成'!$C$7:$F$48,4,0))</f>
        <v>8800</v>
      </c>
      <c r="R537" s="159">
        <f>IF($E537="","",IF($G537="","",VLOOKUP($E537,'5.手当・賞与配分・洗い替え方式'!$C$7:$L$48,8,0)))</f>
        <v>0.2</v>
      </c>
      <c r="S537" s="160">
        <f t="shared" si="346"/>
        <v>72160</v>
      </c>
      <c r="T537" s="160">
        <f t="shared" si="347"/>
        <v>71710</v>
      </c>
      <c r="U537" s="160">
        <f t="shared" si="356"/>
        <v>71260</v>
      </c>
      <c r="V537" s="160">
        <f t="shared" si="349"/>
        <v>70810</v>
      </c>
      <c r="W537" s="160">
        <f t="shared" si="350"/>
        <v>70360</v>
      </c>
      <c r="X537" s="164">
        <f t="shared" si="331"/>
        <v>27</v>
      </c>
      <c r="Y537" s="162">
        <f t="shared" si="355"/>
        <v>441760</v>
      </c>
      <c r="Z537" s="161">
        <f t="shared" si="332"/>
        <v>439060</v>
      </c>
      <c r="AA537" s="161">
        <f t="shared" si="333"/>
        <v>436360</v>
      </c>
      <c r="AB537" s="161">
        <f t="shared" si="334"/>
        <v>433660</v>
      </c>
      <c r="AC537" s="163">
        <f t="shared" si="357"/>
        <v>430960</v>
      </c>
      <c r="AD537" s="158">
        <f t="shared" si="352"/>
        <v>5236320</v>
      </c>
      <c r="AE537" s="165">
        <f>IF(J537="","",IF('5.手当・賞与配分・洗い替え方式'!$O$4=1,ROUNDUP((J537+$Q537)*$AH$4,-1),ROUNDUP(J537*$AH$4,-1)))</f>
        <v>739200</v>
      </c>
      <c r="AF537" s="154">
        <f>IF(K537="","",IF('5.手当・賞与配分・洗い替え方式'!$O$4=1,ROUNDUP((K537+$Q537)*$AH$4,-1),ROUNDUP(K537*$AH$4,-1)))</f>
        <v>734700</v>
      </c>
      <c r="AG537" s="154">
        <f>IF(L537="","",IF('5.手当・賞与配分・洗い替え方式'!$O$4=1,ROUNDUP((L537+$Q537)*$AH$4,-1),ROUNDUP(L537*$AH$4,-1)))</f>
        <v>730200</v>
      </c>
      <c r="AH537" s="154">
        <f>IF(M537="","",IF('5.手当・賞与配分・洗い替え方式'!$O$4=1,ROUNDUP((M537+$Q537)*$AH$4,-1),ROUNDUP(M537*$AH$4,-1)))</f>
        <v>725700</v>
      </c>
      <c r="AI537" s="166">
        <f>IF(N537="","",IF('5.手当・賞与配分・洗い替え方式'!$O$4=1,ROUNDUP((N537+$Q537)*$AH$4,-1),ROUNDUP(N537*$AH$4,-1)))</f>
        <v>721200</v>
      </c>
      <c r="AJ537" s="165">
        <f>IF(J537="","",IF('5.手当・賞与配分・洗い替え方式'!$O$4=1,ROUNDUP((J537+$Q537)*$AM$4,-1),ROUNDUP(J537*$AM$4,-1)))</f>
        <v>924000</v>
      </c>
      <c r="AK537" s="154">
        <f>IF(K537="","",IF('5.手当・賞与配分・洗い替え方式'!$O$4=1,ROUNDUP((K537+$Q537)*$AM$4,-1),ROUNDUP(K537*$AM$4,-1)))</f>
        <v>918380</v>
      </c>
      <c r="AL537" s="154">
        <f>IF(L537="","",IF('5.手当・賞与配分・洗い替え方式'!$O$4=1,ROUNDUP((L537+$Q537)*$AM$4,-1),ROUNDUP(L537*$AM$4,-1)))</f>
        <v>912750</v>
      </c>
      <c r="AM537" s="154">
        <f>IF(M537="","",IF('5.手当・賞与配分・洗い替え方式'!$O$4=1,ROUNDUP((M537+$Q537)*$AM$4,-1),ROUNDUP(M537*$AM$4,-1)))</f>
        <v>907130</v>
      </c>
      <c r="AN537" s="166">
        <f>IF(N537="","",IF('5.手当・賞与配分・洗い替え方式'!$O$4=1,ROUNDUP((N537+$Q537)*$AM$4,-1),ROUNDUP(N537*$AM$4,-1)))</f>
        <v>901500</v>
      </c>
      <c r="AO537" s="369">
        <f t="shared" si="353"/>
        <v>6964320</v>
      </c>
      <c r="AP537" s="77">
        <f t="shared" si="354"/>
        <v>6921800</v>
      </c>
      <c r="AQ537" s="77">
        <f t="shared" si="337"/>
        <v>6879270</v>
      </c>
      <c r="AR537" s="77">
        <f t="shared" si="338"/>
        <v>6836750</v>
      </c>
      <c r="AS537" s="164">
        <f t="shared" si="339"/>
        <v>6794220</v>
      </c>
    </row>
    <row r="538" spans="5:45" ht="18" customHeight="1">
      <c r="E538" s="148" t="str">
        <f t="shared" si="340"/>
        <v>L-4</v>
      </c>
      <c r="F538" s="167">
        <f t="shared" si="327"/>
        <v>16</v>
      </c>
      <c r="G538" s="105">
        <f t="shared" si="328"/>
        <v>16</v>
      </c>
      <c r="H538" s="105" t="str">
        <f t="shared" si="329"/>
        <v>L-4-16</v>
      </c>
      <c r="I538" s="149">
        <v>44</v>
      </c>
      <c r="J538" s="157">
        <f t="shared" si="341"/>
        <v>365300</v>
      </c>
      <c r="K538" s="131">
        <f t="shared" si="342"/>
        <v>363050</v>
      </c>
      <c r="L538" s="131">
        <f>IF($E538="","",INDEX('3.サラリースケール'!$R$5:$BH$38,MATCH($E538,'3.サラリースケール'!$R$5:$R$38,0),MATCH($I538,'3.サラリースケール'!$R$5:$BH$5,0)))</f>
        <v>360800</v>
      </c>
      <c r="M538" s="131">
        <f t="shared" si="343"/>
        <v>358550</v>
      </c>
      <c r="N538" s="368">
        <f t="shared" si="344"/>
        <v>356300</v>
      </c>
      <c r="O538" s="157">
        <f t="shared" si="345"/>
        <v>4500</v>
      </c>
      <c r="P538" s="368">
        <f t="shared" si="330"/>
        <v>2250</v>
      </c>
      <c r="Q538" s="158">
        <f>IF($L538="","",VLOOKUP($E538,'6.モデル年俸表の作成'!$C$7:$F$48,4,0))</f>
        <v>8800</v>
      </c>
      <c r="R538" s="159">
        <f>IF($E538="","",IF($G538="","",VLOOKUP($E538,'5.手当・賞与配分・洗い替え方式'!$C$7:$L$48,8,0)))</f>
        <v>0.2</v>
      </c>
      <c r="S538" s="160">
        <f t="shared" si="346"/>
        <v>73060</v>
      </c>
      <c r="T538" s="160">
        <f t="shared" si="347"/>
        <v>72610</v>
      </c>
      <c r="U538" s="160">
        <f t="shared" si="356"/>
        <v>72160</v>
      </c>
      <c r="V538" s="160">
        <f t="shared" si="349"/>
        <v>71710</v>
      </c>
      <c r="W538" s="160">
        <f t="shared" si="350"/>
        <v>71260</v>
      </c>
      <c r="X538" s="164">
        <f t="shared" si="331"/>
        <v>27</v>
      </c>
      <c r="Y538" s="162">
        <f t="shared" si="355"/>
        <v>447160</v>
      </c>
      <c r="Z538" s="161">
        <f t="shared" si="332"/>
        <v>444460</v>
      </c>
      <c r="AA538" s="161">
        <f t="shared" si="333"/>
        <v>441760</v>
      </c>
      <c r="AB538" s="161">
        <f t="shared" si="334"/>
        <v>439060</v>
      </c>
      <c r="AC538" s="163">
        <f t="shared" si="357"/>
        <v>436360</v>
      </c>
      <c r="AD538" s="158">
        <f t="shared" si="352"/>
        <v>5301120</v>
      </c>
      <c r="AE538" s="165">
        <f>IF(J538="","",IF('5.手当・賞与配分・洗い替え方式'!$O$4=1,ROUNDUP((J538+$Q538)*$AH$4,-1),ROUNDUP(J538*$AH$4,-1)))</f>
        <v>748200</v>
      </c>
      <c r="AF538" s="154">
        <f>IF(K538="","",IF('5.手当・賞与配分・洗い替え方式'!$O$4=1,ROUNDUP((K538+$Q538)*$AH$4,-1),ROUNDUP(K538*$AH$4,-1)))</f>
        <v>743700</v>
      </c>
      <c r="AG538" s="154">
        <f>IF(L538="","",IF('5.手当・賞与配分・洗い替え方式'!$O$4=1,ROUNDUP((L538+$Q538)*$AH$4,-1),ROUNDUP(L538*$AH$4,-1)))</f>
        <v>739200</v>
      </c>
      <c r="AH538" s="154">
        <f>IF(M538="","",IF('5.手当・賞与配分・洗い替え方式'!$O$4=1,ROUNDUP((M538+$Q538)*$AH$4,-1),ROUNDUP(M538*$AH$4,-1)))</f>
        <v>734700</v>
      </c>
      <c r="AI538" s="166">
        <f>IF(N538="","",IF('5.手当・賞与配分・洗い替え方式'!$O$4=1,ROUNDUP((N538+$Q538)*$AH$4,-1),ROUNDUP(N538*$AH$4,-1)))</f>
        <v>730200</v>
      </c>
      <c r="AJ538" s="165">
        <f>IF(J538="","",IF('5.手当・賞与配分・洗い替え方式'!$O$4=1,ROUNDUP((J538+$Q538)*$AM$4,-1),ROUNDUP(J538*$AM$4,-1)))</f>
        <v>935250</v>
      </c>
      <c r="AK538" s="154">
        <f>IF(K538="","",IF('5.手当・賞与配分・洗い替え方式'!$O$4=1,ROUNDUP((K538+$Q538)*$AM$4,-1),ROUNDUP(K538*$AM$4,-1)))</f>
        <v>929630</v>
      </c>
      <c r="AL538" s="154">
        <f>IF(L538="","",IF('5.手当・賞与配分・洗い替え方式'!$O$4=1,ROUNDUP((L538+$Q538)*$AM$4,-1),ROUNDUP(L538*$AM$4,-1)))</f>
        <v>924000</v>
      </c>
      <c r="AM538" s="154">
        <f>IF(M538="","",IF('5.手当・賞与配分・洗い替え方式'!$O$4=1,ROUNDUP((M538+$Q538)*$AM$4,-1),ROUNDUP(M538*$AM$4,-1)))</f>
        <v>918380</v>
      </c>
      <c r="AN538" s="166">
        <f>IF(N538="","",IF('5.手当・賞与配分・洗い替え方式'!$O$4=1,ROUNDUP((N538+$Q538)*$AM$4,-1),ROUNDUP(N538*$AM$4,-1)))</f>
        <v>912750</v>
      </c>
      <c r="AO538" s="369">
        <f t="shared" si="353"/>
        <v>7049370</v>
      </c>
      <c r="AP538" s="77">
        <f t="shared" si="354"/>
        <v>7006850</v>
      </c>
      <c r="AQ538" s="77">
        <f t="shared" si="337"/>
        <v>6964320</v>
      </c>
      <c r="AR538" s="77">
        <f t="shared" si="338"/>
        <v>6921800</v>
      </c>
      <c r="AS538" s="164">
        <f t="shared" si="339"/>
        <v>6879270</v>
      </c>
    </row>
    <row r="539" spans="5:45" ht="18" customHeight="1">
      <c r="E539" s="148" t="str">
        <f t="shared" si="340"/>
        <v>L-4</v>
      </c>
      <c r="F539" s="167">
        <f t="shared" si="327"/>
        <v>17</v>
      </c>
      <c r="G539" s="105">
        <f t="shared" si="328"/>
        <v>17</v>
      </c>
      <c r="H539" s="105" t="str">
        <f t="shared" si="329"/>
        <v>L-4-17</v>
      </c>
      <c r="I539" s="149">
        <v>45</v>
      </c>
      <c r="J539" s="157">
        <f t="shared" si="341"/>
        <v>369800</v>
      </c>
      <c r="K539" s="131">
        <f t="shared" si="342"/>
        <v>367550</v>
      </c>
      <c r="L539" s="131">
        <f>IF($E539="","",INDEX('3.サラリースケール'!$R$5:$BH$38,MATCH($E539,'3.サラリースケール'!$R$5:$R$38,0),MATCH($I539,'3.サラリースケール'!$R$5:$BH$5,0)))</f>
        <v>365300</v>
      </c>
      <c r="M539" s="131">
        <f t="shared" si="343"/>
        <v>363050</v>
      </c>
      <c r="N539" s="368">
        <f t="shared" si="344"/>
        <v>360800</v>
      </c>
      <c r="O539" s="157">
        <f t="shared" si="345"/>
        <v>4500</v>
      </c>
      <c r="P539" s="368">
        <f t="shared" si="330"/>
        <v>2250</v>
      </c>
      <c r="Q539" s="158">
        <f>IF($L539="","",VLOOKUP($E539,'6.モデル年俸表の作成'!$C$7:$F$48,4,0))</f>
        <v>8800</v>
      </c>
      <c r="R539" s="159">
        <f>IF($E539="","",IF($G539="","",VLOOKUP($E539,'5.手当・賞与配分・洗い替え方式'!$C$7:$L$48,8,0)))</f>
        <v>0.2</v>
      </c>
      <c r="S539" s="160">
        <f t="shared" si="346"/>
        <v>73960</v>
      </c>
      <c r="T539" s="160">
        <f t="shared" si="347"/>
        <v>73510</v>
      </c>
      <c r="U539" s="160">
        <f t="shared" si="356"/>
        <v>73060</v>
      </c>
      <c r="V539" s="160">
        <f t="shared" si="349"/>
        <v>72610</v>
      </c>
      <c r="W539" s="160">
        <f t="shared" si="350"/>
        <v>72160</v>
      </c>
      <c r="X539" s="164">
        <f t="shared" si="331"/>
        <v>27</v>
      </c>
      <c r="Y539" s="162">
        <f t="shared" si="355"/>
        <v>452560</v>
      </c>
      <c r="Z539" s="161">
        <f t="shared" si="332"/>
        <v>449860</v>
      </c>
      <c r="AA539" s="161">
        <f t="shared" si="333"/>
        <v>447160</v>
      </c>
      <c r="AB539" s="161">
        <f t="shared" si="334"/>
        <v>444460</v>
      </c>
      <c r="AC539" s="163">
        <f t="shared" si="357"/>
        <v>441760</v>
      </c>
      <c r="AD539" s="158">
        <f t="shared" si="352"/>
        <v>5365920</v>
      </c>
      <c r="AE539" s="165">
        <f>IF(J539="","",IF('5.手当・賞与配分・洗い替え方式'!$O$4=1,ROUNDUP((J539+$Q539)*$AH$4,-1),ROUNDUP(J539*$AH$4,-1)))</f>
        <v>757200</v>
      </c>
      <c r="AF539" s="154">
        <f>IF(K539="","",IF('5.手当・賞与配分・洗い替え方式'!$O$4=1,ROUNDUP((K539+$Q539)*$AH$4,-1),ROUNDUP(K539*$AH$4,-1)))</f>
        <v>752700</v>
      </c>
      <c r="AG539" s="154">
        <f>IF(L539="","",IF('5.手当・賞与配分・洗い替え方式'!$O$4=1,ROUNDUP((L539+$Q539)*$AH$4,-1),ROUNDUP(L539*$AH$4,-1)))</f>
        <v>748200</v>
      </c>
      <c r="AH539" s="154">
        <f>IF(M539="","",IF('5.手当・賞与配分・洗い替え方式'!$O$4=1,ROUNDUP((M539+$Q539)*$AH$4,-1),ROUNDUP(M539*$AH$4,-1)))</f>
        <v>743700</v>
      </c>
      <c r="AI539" s="166">
        <f>IF(N539="","",IF('5.手当・賞与配分・洗い替え方式'!$O$4=1,ROUNDUP((N539+$Q539)*$AH$4,-1),ROUNDUP(N539*$AH$4,-1)))</f>
        <v>739200</v>
      </c>
      <c r="AJ539" s="165">
        <f>IF(J539="","",IF('5.手当・賞与配分・洗い替え方式'!$O$4=1,ROUNDUP((J539+$Q539)*$AM$4,-1),ROUNDUP(J539*$AM$4,-1)))</f>
        <v>946500</v>
      </c>
      <c r="AK539" s="154">
        <f>IF(K539="","",IF('5.手当・賞与配分・洗い替え方式'!$O$4=1,ROUNDUP((K539+$Q539)*$AM$4,-1),ROUNDUP(K539*$AM$4,-1)))</f>
        <v>940880</v>
      </c>
      <c r="AL539" s="154">
        <f>IF(L539="","",IF('5.手当・賞与配分・洗い替え方式'!$O$4=1,ROUNDUP((L539+$Q539)*$AM$4,-1),ROUNDUP(L539*$AM$4,-1)))</f>
        <v>935250</v>
      </c>
      <c r="AM539" s="154">
        <f>IF(M539="","",IF('5.手当・賞与配分・洗い替え方式'!$O$4=1,ROUNDUP((M539+$Q539)*$AM$4,-1),ROUNDUP(M539*$AM$4,-1)))</f>
        <v>929630</v>
      </c>
      <c r="AN539" s="166">
        <f>IF(N539="","",IF('5.手当・賞与配分・洗い替え方式'!$O$4=1,ROUNDUP((N539+$Q539)*$AM$4,-1),ROUNDUP(N539*$AM$4,-1)))</f>
        <v>924000</v>
      </c>
      <c r="AO539" s="369">
        <f t="shared" si="353"/>
        <v>7134420</v>
      </c>
      <c r="AP539" s="77">
        <f t="shared" si="354"/>
        <v>7091900</v>
      </c>
      <c r="AQ539" s="77">
        <f t="shared" si="337"/>
        <v>7049370</v>
      </c>
      <c r="AR539" s="77">
        <f t="shared" si="338"/>
        <v>7006850</v>
      </c>
      <c r="AS539" s="164">
        <f t="shared" si="339"/>
        <v>6964320</v>
      </c>
    </row>
    <row r="540" spans="5:45" ht="18" customHeight="1">
      <c r="E540" s="148" t="str">
        <f t="shared" si="340"/>
        <v>L-4</v>
      </c>
      <c r="F540" s="167">
        <f t="shared" si="327"/>
        <v>18</v>
      </c>
      <c r="G540" s="105">
        <f t="shared" si="328"/>
        <v>18</v>
      </c>
      <c r="H540" s="105" t="str">
        <f t="shared" si="329"/>
        <v>L-4-18</v>
      </c>
      <c r="I540" s="149">
        <v>46</v>
      </c>
      <c r="J540" s="157">
        <f t="shared" si="341"/>
        <v>374300</v>
      </c>
      <c r="K540" s="131">
        <f t="shared" si="342"/>
        <v>372050</v>
      </c>
      <c r="L540" s="131">
        <f>IF($E540="","",INDEX('3.サラリースケール'!$R$5:$BH$38,MATCH($E540,'3.サラリースケール'!$R$5:$R$38,0),MATCH($I540,'3.サラリースケール'!$R$5:$BH$5,0)))</f>
        <v>369800</v>
      </c>
      <c r="M540" s="131">
        <f t="shared" si="343"/>
        <v>367550</v>
      </c>
      <c r="N540" s="368">
        <f t="shared" si="344"/>
        <v>365300</v>
      </c>
      <c r="O540" s="157">
        <f t="shared" si="345"/>
        <v>4500</v>
      </c>
      <c r="P540" s="368">
        <f t="shared" si="330"/>
        <v>2250</v>
      </c>
      <c r="Q540" s="158">
        <f>IF($L540="","",VLOOKUP($E540,'6.モデル年俸表の作成'!$C$7:$F$48,4,0))</f>
        <v>8800</v>
      </c>
      <c r="R540" s="159">
        <f>IF($E540="","",IF($G540="","",VLOOKUP($E540,'5.手当・賞与配分・洗い替え方式'!$C$7:$L$48,8,0)))</f>
        <v>0.2</v>
      </c>
      <c r="S540" s="160">
        <f t="shared" si="346"/>
        <v>74860</v>
      </c>
      <c r="T540" s="160">
        <f t="shared" si="347"/>
        <v>74410</v>
      </c>
      <c r="U540" s="160">
        <f t="shared" si="356"/>
        <v>73960</v>
      </c>
      <c r="V540" s="160">
        <f t="shared" si="349"/>
        <v>73510</v>
      </c>
      <c r="W540" s="160">
        <f t="shared" si="350"/>
        <v>73060</v>
      </c>
      <c r="X540" s="164">
        <f t="shared" si="331"/>
        <v>27</v>
      </c>
      <c r="Y540" s="162">
        <f t="shared" si="355"/>
        <v>457960</v>
      </c>
      <c r="Z540" s="161">
        <f t="shared" si="332"/>
        <v>455260</v>
      </c>
      <c r="AA540" s="161">
        <f t="shared" si="333"/>
        <v>452560</v>
      </c>
      <c r="AB540" s="161">
        <f t="shared" si="334"/>
        <v>449860</v>
      </c>
      <c r="AC540" s="163">
        <f t="shared" si="357"/>
        <v>447160</v>
      </c>
      <c r="AD540" s="158">
        <f t="shared" si="352"/>
        <v>5430720</v>
      </c>
      <c r="AE540" s="165">
        <f>IF(J540="","",IF('5.手当・賞与配分・洗い替え方式'!$O$4=1,ROUNDUP((J540+$Q540)*$AH$4,-1),ROUNDUP(J540*$AH$4,-1)))</f>
        <v>766200</v>
      </c>
      <c r="AF540" s="154">
        <f>IF(K540="","",IF('5.手当・賞与配分・洗い替え方式'!$O$4=1,ROUNDUP((K540+$Q540)*$AH$4,-1),ROUNDUP(K540*$AH$4,-1)))</f>
        <v>761700</v>
      </c>
      <c r="AG540" s="154">
        <f>IF(L540="","",IF('5.手当・賞与配分・洗い替え方式'!$O$4=1,ROUNDUP((L540+$Q540)*$AH$4,-1),ROUNDUP(L540*$AH$4,-1)))</f>
        <v>757200</v>
      </c>
      <c r="AH540" s="154">
        <f>IF(M540="","",IF('5.手当・賞与配分・洗い替え方式'!$O$4=1,ROUNDUP((M540+$Q540)*$AH$4,-1),ROUNDUP(M540*$AH$4,-1)))</f>
        <v>752700</v>
      </c>
      <c r="AI540" s="166">
        <f>IF(N540="","",IF('5.手当・賞与配分・洗い替え方式'!$O$4=1,ROUNDUP((N540+$Q540)*$AH$4,-1),ROUNDUP(N540*$AH$4,-1)))</f>
        <v>748200</v>
      </c>
      <c r="AJ540" s="165">
        <f>IF(J540="","",IF('5.手当・賞与配分・洗い替え方式'!$O$4=1,ROUNDUP((J540+$Q540)*$AM$4,-1),ROUNDUP(J540*$AM$4,-1)))</f>
        <v>957750</v>
      </c>
      <c r="AK540" s="154">
        <f>IF(K540="","",IF('5.手当・賞与配分・洗い替え方式'!$O$4=1,ROUNDUP((K540+$Q540)*$AM$4,-1),ROUNDUP(K540*$AM$4,-1)))</f>
        <v>952130</v>
      </c>
      <c r="AL540" s="154">
        <f>IF(L540="","",IF('5.手当・賞与配分・洗い替え方式'!$O$4=1,ROUNDUP((L540+$Q540)*$AM$4,-1),ROUNDUP(L540*$AM$4,-1)))</f>
        <v>946500</v>
      </c>
      <c r="AM540" s="154">
        <f>IF(M540="","",IF('5.手当・賞与配分・洗い替え方式'!$O$4=1,ROUNDUP((M540+$Q540)*$AM$4,-1),ROUNDUP(M540*$AM$4,-1)))</f>
        <v>940880</v>
      </c>
      <c r="AN540" s="166">
        <f>IF(N540="","",IF('5.手当・賞与配分・洗い替え方式'!$O$4=1,ROUNDUP((N540+$Q540)*$AM$4,-1),ROUNDUP(N540*$AM$4,-1)))</f>
        <v>935250</v>
      </c>
      <c r="AO540" s="369">
        <f t="shared" si="353"/>
        <v>7219470</v>
      </c>
      <c r="AP540" s="77">
        <f t="shared" si="354"/>
        <v>7176950</v>
      </c>
      <c r="AQ540" s="77">
        <f t="shared" si="337"/>
        <v>7134420</v>
      </c>
      <c r="AR540" s="77">
        <f t="shared" si="338"/>
        <v>7091900</v>
      </c>
      <c r="AS540" s="164">
        <f t="shared" si="339"/>
        <v>7049370</v>
      </c>
    </row>
    <row r="541" spans="5:45" ht="18" customHeight="1">
      <c r="E541" s="148" t="str">
        <f t="shared" si="340"/>
        <v>L-4</v>
      </c>
      <c r="F541" s="167">
        <f t="shared" si="327"/>
        <v>19</v>
      </c>
      <c r="G541" s="105">
        <f t="shared" si="328"/>
        <v>19</v>
      </c>
      <c r="H541" s="105" t="str">
        <f t="shared" si="329"/>
        <v>L-4-19</v>
      </c>
      <c r="I541" s="149">
        <v>47</v>
      </c>
      <c r="J541" s="157">
        <f t="shared" si="341"/>
        <v>378800</v>
      </c>
      <c r="K541" s="131">
        <f t="shared" si="342"/>
        <v>376550</v>
      </c>
      <c r="L541" s="131">
        <f>IF($E541="","",INDEX('3.サラリースケール'!$R$5:$BH$38,MATCH($E541,'3.サラリースケール'!$R$5:$R$38,0),MATCH($I541,'3.サラリースケール'!$R$5:$BH$5,0)))</f>
        <v>374300</v>
      </c>
      <c r="M541" s="131">
        <f t="shared" si="343"/>
        <v>372050</v>
      </c>
      <c r="N541" s="368">
        <f t="shared" si="344"/>
        <v>369800</v>
      </c>
      <c r="O541" s="157">
        <f t="shared" si="345"/>
        <v>4500</v>
      </c>
      <c r="P541" s="368">
        <f t="shared" si="330"/>
        <v>2250</v>
      </c>
      <c r="Q541" s="158">
        <f>IF($L541="","",VLOOKUP($E541,'6.モデル年俸表の作成'!$C$7:$F$48,4,0))</f>
        <v>8800</v>
      </c>
      <c r="R541" s="159">
        <f>IF($E541="","",IF($G541="","",VLOOKUP($E541,'5.手当・賞与配分・洗い替え方式'!$C$7:$L$48,8,0)))</f>
        <v>0.2</v>
      </c>
      <c r="S541" s="160">
        <f t="shared" si="346"/>
        <v>75760</v>
      </c>
      <c r="T541" s="160">
        <f t="shared" si="347"/>
        <v>75310</v>
      </c>
      <c r="U541" s="160">
        <f t="shared" si="356"/>
        <v>74860</v>
      </c>
      <c r="V541" s="160">
        <f t="shared" si="349"/>
        <v>74410</v>
      </c>
      <c r="W541" s="160">
        <f t="shared" si="350"/>
        <v>73960</v>
      </c>
      <c r="X541" s="164">
        <f t="shared" si="331"/>
        <v>27</v>
      </c>
      <c r="Y541" s="162">
        <f t="shared" si="355"/>
        <v>463360</v>
      </c>
      <c r="Z541" s="161">
        <f t="shared" si="332"/>
        <v>460660</v>
      </c>
      <c r="AA541" s="161">
        <f t="shared" si="333"/>
        <v>457960</v>
      </c>
      <c r="AB541" s="161">
        <f t="shared" si="334"/>
        <v>455260</v>
      </c>
      <c r="AC541" s="163">
        <f t="shared" si="357"/>
        <v>452560</v>
      </c>
      <c r="AD541" s="158">
        <f t="shared" si="352"/>
        <v>5495520</v>
      </c>
      <c r="AE541" s="165">
        <f>IF(J541="","",IF('5.手当・賞与配分・洗い替え方式'!$O$4=1,ROUNDUP((J541+$Q541)*$AH$4,-1),ROUNDUP(J541*$AH$4,-1)))</f>
        <v>775200</v>
      </c>
      <c r="AF541" s="154">
        <f>IF(K541="","",IF('5.手当・賞与配分・洗い替え方式'!$O$4=1,ROUNDUP((K541+$Q541)*$AH$4,-1),ROUNDUP(K541*$AH$4,-1)))</f>
        <v>770700</v>
      </c>
      <c r="AG541" s="154">
        <f>IF(L541="","",IF('5.手当・賞与配分・洗い替え方式'!$O$4=1,ROUNDUP((L541+$Q541)*$AH$4,-1),ROUNDUP(L541*$AH$4,-1)))</f>
        <v>766200</v>
      </c>
      <c r="AH541" s="154">
        <f>IF(M541="","",IF('5.手当・賞与配分・洗い替え方式'!$O$4=1,ROUNDUP((M541+$Q541)*$AH$4,-1),ROUNDUP(M541*$AH$4,-1)))</f>
        <v>761700</v>
      </c>
      <c r="AI541" s="166">
        <f>IF(N541="","",IF('5.手当・賞与配分・洗い替え方式'!$O$4=1,ROUNDUP((N541+$Q541)*$AH$4,-1),ROUNDUP(N541*$AH$4,-1)))</f>
        <v>757200</v>
      </c>
      <c r="AJ541" s="165">
        <f>IF(J541="","",IF('5.手当・賞与配分・洗い替え方式'!$O$4=1,ROUNDUP((J541+$Q541)*$AM$4,-1),ROUNDUP(J541*$AM$4,-1)))</f>
        <v>969000</v>
      </c>
      <c r="AK541" s="154">
        <f>IF(K541="","",IF('5.手当・賞与配分・洗い替え方式'!$O$4=1,ROUNDUP((K541+$Q541)*$AM$4,-1),ROUNDUP(K541*$AM$4,-1)))</f>
        <v>963380</v>
      </c>
      <c r="AL541" s="154">
        <f>IF(L541="","",IF('5.手当・賞与配分・洗い替え方式'!$O$4=1,ROUNDUP((L541+$Q541)*$AM$4,-1),ROUNDUP(L541*$AM$4,-1)))</f>
        <v>957750</v>
      </c>
      <c r="AM541" s="154">
        <f>IF(M541="","",IF('5.手当・賞与配分・洗い替え方式'!$O$4=1,ROUNDUP((M541+$Q541)*$AM$4,-1),ROUNDUP(M541*$AM$4,-1)))</f>
        <v>952130</v>
      </c>
      <c r="AN541" s="166">
        <f>IF(N541="","",IF('5.手当・賞与配分・洗い替え方式'!$O$4=1,ROUNDUP((N541+$Q541)*$AM$4,-1),ROUNDUP(N541*$AM$4,-1)))</f>
        <v>946500</v>
      </c>
      <c r="AO541" s="369">
        <f t="shared" si="353"/>
        <v>7304520</v>
      </c>
      <c r="AP541" s="77">
        <f t="shared" si="354"/>
        <v>7262000</v>
      </c>
      <c r="AQ541" s="77">
        <f t="shared" si="337"/>
        <v>7219470</v>
      </c>
      <c r="AR541" s="77">
        <f t="shared" si="338"/>
        <v>7176950</v>
      </c>
      <c r="AS541" s="164">
        <f t="shared" si="339"/>
        <v>7134420</v>
      </c>
    </row>
    <row r="542" spans="5:45" ht="18" customHeight="1">
      <c r="E542" s="148" t="str">
        <f t="shared" si="340"/>
        <v>L-4</v>
      </c>
      <c r="F542" s="167">
        <f t="shared" si="327"/>
        <v>20</v>
      </c>
      <c r="G542" s="105">
        <f t="shared" si="328"/>
        <v>20</v>
      </c>
      <c r="H542" s="105" t="str">
        <f t="shared" si="329"/>
        <v>L-4-20</v>
      </c>
      <c r="I542" s="149">
        <v>48</v>
      </c>
      <c r="J542" s="157">
        <f t="shared" si="341"/>
        <v>383300</v>
      </c>
      <c r="K542" s="131">
        <f t="shared" si="342"/>
        <v>381050</v>
      </c>
      <c r="L542" s="131">
        <f>IF($E542="","",INDEX('3.サラリースケール'!$R$5:$BH$38,MATCH($E542,'3.サラリースケール'!$R$5:$R$38,0),MATCH($I542,'3.サラリースケール'!$R$5:$BH$5,0)))</f>
        <v>378800</v>
      </c>
      <c r="M542" s="131">
        <f t="shared" si="343"/>
        <v>376550</v>
      </c>
      <c r="N542" s="368">
        <f t="shared" si="344"/>
        <v>374300</v>
      </c>
      <c r="O542" s="157">
        <f t="shared" si="345"/>
        <v>4500</v>
      </c>
      <c r="P542" s="368">
        <f t="shared" si="330"/>
        <v>2250</v>
      </c>
      <c r="Q542" s="158">
        <f>IF($L542="","",VLOOKUP($E542,'6.モデル年俸表の作成'!$C$7:$F$48,4,0))</f>
        <v>8800</v>
      </c>
      <c r="R542" s="159">
        <f>IF($E542="","",IF($G542="","",VLOOKUP($E542,'5.手当・賞与配分・洗い替え方式'!$C$7:$L$48,8,0)))</f>
        <v>0.2</v>
      </c>
      <c r="S542" s="160">
        <f t="shared" si="346"/>
        <v>76660</v>
      </c>
      <c r="T542" s="160">
        <f t="shared" si="347"/>
        <v>76210</v>
      </c>
      <c r="U542" s="160">
        <f t="shared" si="356"/>
        <v>75760</v>
      </c>
      <c r="V542" s="160">
        <f t="shared" si="349"/>
        <v>75310</v>
      </c>
      <c r="W542" s="160">
        <f t="shared" si="350"/>
        <v>74860</v>
      </c>
      <c r="X542" s="164">
        <f t="shared" si="331"/>
        <v>27</v>
      </c>
      <c r="Y542" s="162">
        <f t="shared" si="355"/>
        <v>468760</v>
      </c>
      <c r="Z542" s="161">
        <f t="shared" si="332"/>
        <v>466060</v>
      </c>
      <c r="AA542" s="161">
        <f t="shared" si="333"/>
        <v>463360</v>
      </c>
      <c r="AB542" s="161">
        <f t="shared" si="334"/>
        <v>460660</v>
      </c>
      <c r="AC542" s="163">
        <f t="shared" si="357"/>
        <v>457960</v>
      </c>
      <c r="AD542" s="158">
        <f t="shared" si="352"/>
        <v>5560320</v>
      </c>
      <c r="AE542" s="165">
        <f>IF(J542="","",IF('5.手当・賞与配分・洗い替え方式'!$O$4=1,ROUNDUP((J542+$Q542)*$AH$4,-1),ROUNDUP(J542*$AH$4,-1)))</f>
        <v>784200</v>
      </c>
      <c r="AF542" s="154">
        <f>IF(K542="","",IF('5.手当・賞与配分・洗い替え方式'!$O$4=1,ROUNDUP((K542+$Q542)*$AH$4,-1),ROUNDUP(K542*$AH$4,-1)))</f>
        <v>779700</v>
      </c>
      <c r="AG542" s="154">
        <f>IF(L542="","",IF('5.手当・賞与配分・洗い替え方式'!$O$4=1,ROUNDUP((L542+$Q542)*$AH$4,-1),ROUNDUP(L542*$AH$4,-1)))</f>
        <v>775200</v>
      </c>
      <c r="AH542" s="154">
        <f>IF(M542="","",IF('5.手当・賞与配分・洗い替え方式'!$O$4=1,ROUNDUP((M542+$Q542)*$AH$4,-1),ROUNDUP(M542*$AH$4,-1)))</f>
        <v>770700</v>
      </c>
      <c r="AI542" s="166">
        <f>IF(N542="","",IF('5.手当・賞与配分・洗い替え方式'!$O$4=1,ROUNDUP((N542+$Q542)*$AH$4,-1),ROUNDUP(N542*$AH$4,-1)))</f>
        <v>766200</v>
      </c>
      <c r="AJ542" s="165">
        <f>IF(J542="","",IF('5.手当・賞与配分・洗い替え方式'!$O$4=1,ROUNDUP((J542+$Q542)*$AM$4,-1),ROUNDUP(J542*$AM$4,-1)))</f>
        <v>980250</v>
      </c>
      <c r="AK542" s="154">
        <f>IF(K542="","",IF('5.手当・賞与配分・洗い替え方式'!$O$4=1,ROUNDUP((K542+$Q542)*$AM$4,-1),ROUNDUP(K542*$AM$4,-1)))</f>
        <v>974630</v>
      </c>
      <c r="AL542" s="154">
        <f>IF(L542="","",IF('5.手当・賞与配分・洗い替え方式'!$O$4=1,ROUNDUP((L542+$Q542)*$AM$4,-1),ROUNDUP(L542*$AM$4,-1)))</f>
        <v>969000</v>
      </c>
      <c r="AM542" s="154">
        <f>IF(M542="","",IF('5.手当・賞与配分・洗い替え方式'!$O$4=1,ROUNDUP((M542+$Q542)*$AM$4,-1),ROUNDUP(M542*$AM$4,-1)))</f>
        <v>963380</v>
      </c>
      <c r="AN542" s="166">
        <f>IF(N542="","",IF('5.手当・賞与配分・洗い替え方式'!$O$4=1,ROUNDUP((N542+$Q542)*$AM$4,-1),ROUNDUP(N542*$AM$4,-1)))</f>
        <v>957750</v>
      </c>
      <c r="AO542" s="369">
        <f t="shared" si="353"/>
        <v>7389570</v>
      </c>
      <c r="AP542" s="77">
        <f t="shared" si="354"/>
        <v>7347050</v>
      </c>
      <c r="AQ542" s="77">
        <f t="shared" si="337"/>
        <v>7304520</v>
      </c>
      <c r="AR542" s="77">
        <f t="shared" si="338"/>
        <v>7262000</v>
      </c>
      <c r="AS542" s="164">
        <f t="shared" si="339"/>
        <v>7219470</v>
      </c>
    </row>
    <row r="543" spans="5:45" ht="18" customHeight="1">
      <c r="E543" s="148" t="str">
        <f t="shared" si="340"/>
        <v>L-4</v>
      </c>
      <c r="F543" s="167">
        <f t="shared" si="327"/>
        <v>21</v>
      </c>
      <c r="G543" s="105">
        <f t="shared" si="328"/>
        <v>21</v>
      </c>
      <c r="H543" s="105" t="str">
        <f t="shared" si="329"/>
        <v>L-4-21</v>
      </c>
      <c r="I543" s="149">
        <v>49</v>
      </c>
      <c r="J543" s="157">
        <f t="shared" si="341"/>
        <v>387800</v>
      </c>
      <c r="K543" s="131">
        <f t="shared" si="342"/>
        <v>385550</v>
      </c>
      <c r="L543" s="131">
        <f>IF($E543="","",INDEX('3.サラリースケール'!$R$5:$BH$38,MATCH($E543,'3.サラリースケール'!$R$5:$R$38,0),MATCH($I543,'3.サラリースケール'!$R$5:$BH$5,0)))</f>
        <v>383300</v>
      </c>
      <c r="M543" s="131">
        <f t="shared" si="343"/>
        <v>381050</v>
      </c>
      <c r="N543" s="368">
        <f t="shared" si="344"/>
        <v>378800</v>
      </c>
      <c r="O543" s="157">
        <f t="shared" si="345"/>
        <v>4500</v>
      </c>
      <c r="P543" s="368">
        <f t="shared" si="330"/>
        <v>2250</v>
      </c>
      <c r="Q543" s="158">
        <f>IF($L543="","",VLOOKUP($E543,'6.モデル年俸表の作成'!$C$7:$F$48,4,0))</f>
        <v>8800</v>
      </c>
      <c r="R543" s="159">
        <f>IF($E543="","",IF($G543="","",VLOOKUP($E543,'5.手当・賞与配分・洗い替え方式'!$C$7:$L$48,8,0)))</f>
        <v>0.2</v>
      </c>
      <c r="S543" s="160">
        <f t="shared" si="346"/>
        <v>77560</v>
      </c>
      <c r="T543" s="160">
        <f t="shared" si="347"/>
        <v>77110</v>
      </c>
      <c r="U543" s="160">
        <f t="shared" si="356"/>
        <v>76660</v>
      </c>
      <c r="V543" s="160">
        <f t="shared" si="349"/>
        <v>76210</v>
      </c>
      <c r="W543" s="160">
        <f t="shared" si="350"/>
        <v>75760</v>
      </c>
      <c r="X543" s="164">
        <f t="shared" si="331"/>
        <v>27</v>
      </c>
      <c r="Y543" s="162">
        <f t="shared" si="355"/>
        <v>474160</v>
      </c>
      <c r="Z543" s="161">
        <f t="shared" si="332"/>
        <v>471460</v>
      </c>
      <c r="AA543" s="161">
        <f t="shared" si="333"/>
        <v>468760</v>
      </c>
      <c r="AB543" s="161">
        <f t="shared" si="334"/>
        <v>466060</v>
      </c>
      <c r="AC543" s="163">
        <f t="shared" si="357"/>
        <v>463360</v>
      </c>
      <c r="AD543" s="158">
        <f t="shared" si="352"/>
        <v>5625120</v>
      </c>
      <c r="AE543" s="165">
        <f>IF(J543="","",IF('5.手当・賞与配分・洗い替え方式'!$O$4=1,ROUNDUP((J543+$Q543)*$AH$4,-1),ROUNDUP(J543*$AH$4,-1)))</f>
        <v>793200</v>
      </c>
      <c r="AF543" s="154">
        <f>IF(K543="","",IF('5.手当・賞与配分・洗い替え方式'!$O$4=1,ROUNDUP((K543+$Q543)*$AH$4,-1),ROUNDUP(K543*$AH$4,-1)))</f>
        <v>788700</v>
      </c>
      <c r="AG543" s="154">
        <f>IF(L543="","",IF('5.手当・賞与配分・洗い替え方式'!$O$4=1,ROUNDUP((L543+$Q543)*$AH$4,-1),ROUNDUP(L543*$AH$4,-1)))</f>
        <v>784200</v>
      </c>
      <c r="AH543" s="154">
        <f>IF(M543="","",IF('5.手当・賞与配分・洗い替え方式'!$O$4=1,ROUNDUP((M543+$Q543)*$AH$4,-1),ROUNDUP(M543*$AH$4,-1)))</f>
        <v>779700</v>
      </c>
      <c r="AI543" s="166">
        <f>IF(N543="","",IF('5.手当・賞与配分・洗い替え方式'!$O$4=1,ROUNDUP((N543+$Q543)*$AH$4,-1),ROUNDUP(N543*$AH$4,-1)))</f>
        <v>775200</v>
      </c>
      <c r="AJ543" s="165">
        <f>IF(J543="","",IF('5.手当・賞与配分・洗い替え方式'!$O$4=1,ROUNDUP((J543+$Q543)*$AM$4,-1),ROUNDUP(J543*$AM$4,-1)))</f>
        <v>991500</v>
      </c>
      <c r="AK543" s="154">
        <f>IF(K543="","",IF('5.手当・賞与配分・洗い替え方式'!$O$4=1,ROUNDUP((K543+$Q543)*$AM$4,-1),ROUNDUP(K543*$AM$4,-1)))</f>
        <v>985880</v>
      </c>
      <c r="AL543" s="154">
        <f>IF(L543="","",IF('5.手当・賞与配分・洗い替え方式'!$O$4=1,ROUNDUP((L543+$Q543)*$AM$4,-1),ROUNDUP(L543*$AM$4,-1)))</f>
        <v>980250</v>
      </c>
      <c r="AM543" s="154">
        <f>IF(M543="","",IF('5.手当・賞与配分・洗い替え方式'!$O$4=1,ROUNDUP((M543+$Q543)*$AM$4,-1),ROUNDUP(M543*$AM$4,-1)))</f>
        <v>974630</v>
      </c>
      <c r="AN543" s="166">
        <f>IF(N543="","",IF('5.手当・賞与配分・洗い替え方式'!$O$4=1,ROUNDUP((N543+$Q543)*$AM$4,-1),ROUNDUP(N543*$AM$4,-1)))</f>
        <v>969000</v>
      </c>
      <c r="AO543" s="369">
        <f t="shared" si="353"/>
        <v>7474620</v>
      </c>
      <c r="AP543" s="77">
        <f t="shared" si="354"/>
        <v>7432100</v>
      </c>
      <c r="AQ543" s="77">
        <f t="shared" si="337"/>
        <v>7389570</v>
      </c>
      <c r="AR543" s="77">
        <f t="shared" si="338"/>
        <v>7347050</v>
      </c>
      <c r="AS543" s="164">
        <f t="shared" si="339"/>
        <v>7304520</v>
      </c>
    </row>
    <row r="544" spans="5:45" ht="18" customHeight="1">
      <c r="E544" s="148" t="str">
        <f t="shared" si="340"/>
        <v>L-4</v>
      </c>
      <c r="F544" s="167">
        <f t="shared" si="327"/>
        <v>22</v>
      </c>
      <c r="G544" s="105">
        <f t="shared" si="328"/>
        <v>22</v>
      </c>
      <c r="H544" s="105" t="str">
        <f t="shared" si="329"/>
        <v>L-4-22</v>
      </c>
      <c r="I544" s="149">
        <v>50</v>
      </c>
      <c r="J544" s="157">
        <f t="shared" si="341"/>
        <v>387810</v>
      </c>
      <c r="K544" s="131">
        <f t="shared" si="342"/>
        <v>386680</v>
      </c>
      <c r="L544" s="131">
        <f>IF($E544="","",INDEX('3.サラリースケール'!$R$5:$BH$38,MATCH($E544,'3.サラリースケール'!$R$5:$R$38,0),MATCH($I544,'3.サラリースケール'!$R$5:$BH$5,0)))</f>
        <v>385550</v>
      </c>
      <c r="M544" s="131">
        <f t="shared" si="343"/>
        <v>384420</v>
      </c>
      <c r="N544" s="368">
        <f t="shared" si="344"/>
        <v>383290</v>
      </c>
      <c r="O544" s="157">
        <f t="shared" si="345"/>
        <v>2250</v>
      </c>
      <c r="P544" s="368">
        <f t="shared" si="330"/>
        <v>1130</v>
      </c>
      <c r="Q544" s="158">
        <f>IF($L544="","",VLOOKUP($E544,'6.モデル年俸表の作成'!$C$7:$F$48,4,0))</f>
        <v>8800</v>
      </c>
      <c r="R544" s="159">
        <f>IF($E544="","",IF($G544="","",VLOOKUP($E544,'5.手当・賞与配分・洗い替え方式'!$C$7:$L$48,8,0)))</f>
        <v>0.2</v>
      </c>
      <c r="S544" s="160">
        <f t="shared" si="346"/>
        <v>77570</v>
      </c>
      <c r="T544" s="160">
        <f t="shared" si="347"/>
        <v>77340</v>
      </c>
      <c r="U544" s="160">
        <f t="shared" si="356"/>
        <v>77110</v>
      </c>
      <c r="V544" s="160">
        <f t="shared" si="349"/>
        <v>76890</v>
      </c>
      <c r="W544" s="160">
        <f t="shared" si="350"/>
        <v>76660</v>
      </c>
      <c r="X544" s="164">
        <f t="shared" si="331"/>
        <v>27</v>
      </c>
      <c r="Y544" s="162">
        <f t="shared" si="355"/>
        <v>474180</v>
      </c>
      <c r="Z544" s="161">
        <f t="shared" si="332"/>
        <v>472820</v>
      </c>
      <c r="AA544" s="161">
        <f t="shared" si="333"/>
        <v>471460</v>
      </c>
      <c r="AB544" s="161">
        <f t="shared" si="334"/>
        <v>470110</v>
      </c>
      <c r="AC544" s="163">
        <f t="shared" si="357"/>
        <v>468750</v>
      </c>
      <c r="AD544" s="158">
        <f t="shared" si="352"/>
        <v>5657520</v>
      </c>
      <c r="AE544" s="165">
        <f>IF(J544="","",IF('5.手当・賞与配分・洗い替え方式'!$O$4=1,ROUNDUP((J544+$Q544)*$AH$4,-1),ROUNDUP(J544*$AH$4,-1)))</f>
        <v>793220</v>
      </c>
      <c r="AF544" s="154">
        <f>IF(K544="","",IF('5.手当・賞与配分・洗い替え方式'!$O$4=1,ROUNDUP((K544+$Q544)*$AH$4,-1),ROUNDUP(K544*$AH$4,-1)))</f>
        <v>790960</v>
      </c>
      <c r="AG544" s="154">
        <f>IF(L544="","",IF('5.手当・賞与配分・洗い替え方式'!$O$4=1,ROUNDUP((L544+$Q544)*$AH$4,-1),ROUNDUP(L544*$AH$4,-1)))</f>
        <v>788700</v>
      </c>
      <c r="AH544" s="154">
        <f>IF(M544="","",IF('5.手当・賞与配分・洗い替え方式'!$O$4=1,ROUNDUP((M544+$Q544)*$AH$4,-1),ROUNDUP(M544*$AH$4,-1)))</f>
        <v>786440</v>
      </c>
      <c r="AI544" s="166">
        <f>IF(N544="","",IF('5.手当・賞与配分・洗い替え方式'!$O$4=1,ROUNDUP((N544+$Q544)*$AH$4,-1),ROUNDUP(N544*$AH$4,-1)))</f>
        <v>784180</v>
      </c>
      <c r="AJ544" s="165">
        <f>IF(J544="","",IF('5.手当・賞与配分・洗い替え方式'!$O$4=1,ROUNDUP((J544+$Q544)*$AM$4,-1),ROUNDUP(J544*$AM$4,-1)))</f>
        <v>991530</v>
      </c>
      <c r="AK544" s="154">
        <f>IF(K544="","",IF('5.手当・賞与配分・洗い替え方式'!$O$4=1,ROUNDUP((K544+$Q544)*$AM$4,-1),ROUNDUP(K544*$AM$4,-1)))</f>
        <v>988700</v>
      </c>
      <c r="AL544" s="154">
        <f>IF(L544="","",IF('5.手当・賞与配分・洗い替え方式'!$O$4=1,ROUNDUP((L544+$Q544)*$AM$4,-1),ROUNDUP(L544*$AM$4,-1)))</f>
        <v>985880</v>
      </c>
      <c r="AM544" s="154">
        <f>IF(M544="","",IF('5.手当・賞与配分・洗い替え方式'!$O$4=1,ROUNDUP((M544+$Q544)*$AM$4,-1),ROUNDUP(M544*$AM$4,-1)))</f>
        <v>983050</v>
      </c>
      <c r="AN544" s="166">
        <f>IF(N544="","",IF('5.手当・賞与配分・洗い替え方式'!$O$4=1,ROUNDUP((N544+$Q544)*$AM$4,-1),ROUNDUP(N544*$AM$4,-1)))</f>
        <v>980230</v>
      </c>
      <c r="AO544" s="369">
        <f t="shared" si="353"/>
        <v>7474910</v>
      </c>
      <c r="AP544" s="77">
        <f t="shared" si="354"/>
        <v>7453500</v>
      </c>
      <c r="AQ544" s="77">
        <f t="shared" si="337"/>
        <v>7432100</v>
      </c>
      <c r="AR544" s="77">
        <f t="shared" si="338"/>
        <v>7410810</v>
      </c>
      <c r="AS544" s="164">
        <f t="shared" si="339"/>
        <v>7389410</v>
      </c>
    </row>
    <row r="545" spans="5:45" ht="18" customHeight="1">
      <c r="E545" s="148" t="str">
        <f t="shared" si="340"/>
        <v>L-4</v>
      </c>
      <c r="F545" s="167">
        <f t="shared" si="327"/>
        <v>23</v>
      </c>
      <c r="G545" s="105">
        <f t="shared" si="328"/>
        <v>23</v>
      </c>
      <c r="H545" s="105" t="str">
        <f t="shared" si="329"/>
        <v>L-4-23</v>
      </c>
      <c r="I545" s="149">
        <v>51</v>
      </c>
      <c r="J545" s="157">
        <f t="shared" si="341"/>
        <v>390060</v>
      </c>
      <c r="K545" s="131">
        <f t="shared" si="342"/>
        <v>388930</v>
      </c>
      <c r="L545" s="131">
        <f>IF($E545="","",INDEX('3.サラリースケール'!$R$5:$BH$38,MATCH($E545,'3.サラリースケール'!$R$5:$R$38,0),MATCH($I545,'3.サラリースケール'!$R$5:$BH$5,0)))</f>
        <v>387800</v>
      </c>
      <c r="M545" s="131">
        <f t="shared" si="343"/>
        <v>386670</v>
      </c>
      <c r="N545" s="368">
        <f t="shared" si="344"/>
        <v>385540</v>
      </c>
      <c r="O545" s="157">
        <f t="shared" si="345"/>
        <v>2250</v>
      </c>
      <c r="P545" s="368">
        <f t="shared" si="330"/>
        <v>1130</v>
      </c>
      <c r="Q545" s="158">
        <f>IF($L545="","",VLOOKUP($E545,'6.モデル年俸表の作成'!$C$7:$F$48,4,0))</f>
        <v>8800</v>
      </c>
      <c r="R545" s="159">
        <f>IF($E545="","",IF($G545="","",VLOOKUP($E545,'5.手当・賞与配分・洗い替え方式'!$C$7:$L$48,8,0)))</f>
        <v>0.2</v>
      </c>
      <c r="S545" s="160">
        <f t="shared" si="346"/>
        <v>78020</v>
      </c>
      <c r="T545" s="160">
        <f t="shared" si="347"/>
        <v>77790</v>
      </c>
      <c r="U545" s="160">
        <f t="shared" si="356"/>
        <v>77560</v>
      </c>
      <c r="V545" s="160">
        <f t="shared" si="349"/>
        <v>77340</v>
      </c>
      <c r="W545" s="160">
        <f t="shared" si="350"/>
        <v>77110</v>
      </c>
      <c r="X545" s="164">
        <f t="shared" si="331"/>
        <v>27</v>
      </c>
      <c r="Y545" s="162">
        <f t="shared" si="355"/>
        <v>476880</v>
      </c>
      <c r="Z545" s="161">
        <f t="shared" si="332"/>
        <v>475520</v>
      </c>
      <c r="AA545" s="161">
        <f t="shared" si="333"/>
        <v>474160</v>
      </c>
      <c r="AB545" s="161">
        <f t="shared" si="334"/>
        <v>472810</v>
      </c>
      <c r="AC545" s="163">
        <f t="shared" si="357"/>
        <v>471450</v>
      </c>
      <c r="AD545" s="158">
        <f t="shared" si="352"/>
        <v>5689920</v>
      </c>
      <c r="AE545" s="165">
        <f>IF(J545="","",IF('5.手当・賞与配分・洗い替え方式'!$O$4=1,ROUNDUP((J545+$Q545)*$AH$4,-1),ROUNDUP(J545*$AH$4,-1)))</f>
        <v>797720</v>
      </c>
      <c r="AF545" s="154">
        <f>IF(K545="","",IF('5.手当・賞与配分・洗い替え方式'!$O$4=1,ROUNDUP((K545+$Q545)*$AH$4,-1),ROUNDUP(K545*$AH$4,-1)))</f>
        <v>795460</v>
      </c>
      <c r="AG545" s="154">
        <f>IF(L545="","",IF('5.手当・賞与配分・洗い替え方式'!$O$4=1,ROUNDUP((L545+$Q545)*$AH$4,-1),ROUNDUP(L545*$AH$4,-1)))</f>
        <v>793200</v>
      </c>
      <c r="AH545" s="154">
        <f>IF(M545="","",IF('5.手当・賞与配分・洗い替え方式'!$O$4=1,ROUNDUP((M545+$Q545)*$AH$4,-1),ROUNDUP(M545*$AH$4,-1)))</f>
        <v>790940</v>
      </c>
      <c r="AI545" s="166">
        <f>IF(N545="","",IF('5.手当・賞与配分・洗い替え方式'!$O$4=1,ROUNDUP((N545+$Q545)*$AH$4,-1),ROUNDUP(N545*$AH$4,-1)))</f>
        <v>788680</v>
      </c>
      <c r="AJ545" s="165">
        <f>IF(J545="","",IF('5.手当・賞与配分・洗い替え方式'!$O$4=1,ROUNDUP((J545+$Q545)*$AM$4,-1),ROUNDUP(J545*$AM$4,-1)))</f>
        <v>997150</v>
      </c>
      <c r="AK545" s="154">
        <f>IF(K545="","",IF('5.手当・賞与配分・洗い替え方式'!$O$4=1,ROUNDUP((K545+$Q545)*$AM$4,-1),ROUNDUP(K545*$AM$4,-1)))</f>
        <v>994330</v>
      </c>
      <c r="AL545" s="154">
        <f>IF(L545="","",IF('5.手当・賞与配分・洗い替え方式'!$O$4=1,ROUNDUP((L545+$Q545)*$AM$4,-1),ROUNDUP(L545*$AM$4,-1)))</f>
        <v>991500</v>
      </c>
      <c r="AM545" s="154">
        <f>IF(M545="","",IF('5.手当・賞与配分・洗い替え方式'!$O$4=1,ROUNDUP((M545+$Q545)*$AM$4,-1),ROUNDUP(M545*$AM$4,-1)))</f>
        <v>988680</v>
      </c>
      <c r="AN545" s="166">
        <f>IF(N545="","",IF('5.手当・賞与配分・洗い替え方式'!$O$4=1,ROUNDUP((N545+$Q545)*$AM$4,-1),ROUNDUP(N545*$AM$4,-1)))</f>
        <v>985850</v>
      </c>
      <c r="AO545" s="369">
        <f t="shared" si="353"/>
        <v>7517430</v>
      </c>
      <c r="AP545" s="77">
        <f t="shared" si="354"/>
        <v>7496030</v>
      </c>
      <c r="AQ545" s="77">
        <f t="shared" si="337"/>
        <v>7474620</v>
      </c>
      <c r="AR545" s="77">
        <f t="shared" si="338"/>
        <v>7453340</v>
      </c>
      <c r="AS545" s="164">
        <f t="shared" si="339"/>
        <v>7431930</v>
      </c>
    </row>
    <row r="546" spans="5:45" ht="18" customHeight="1">
      <c r="E546" s="148" t="str">
        <f t="shared" si="340"/>
        <v>L-4</v>
      </c>
      <c r="F546" s="167">
        <f t="shared" si="327"/>
        <v>24</v>
      </c>
      <c r="G546" s="105">
        <f t="shared" si="328"/>
        <v>24</v>
      </c>
      <c r="H546" s="105" t="str">
        <f t="shared" si="329"/>
        <v>L-4-24</v>
      </c>
      <c r="I546" s="149">
        <v>52</v>
      </c>
      <c r="J546" s="157">
        <f t="shared" si="341"/>
        <v>392310</v>
      </c>
      <c r="K546" s="131">
        <f t="shared" si="342"/>
        <v>391180</v>
      </c>
      <c r="L546" s="131">
        <f>IF($E546="","",INDEX('3.サラリースケール'!$R$5:$BH$38,MATCH($E546,'3.サラリースケール'!$R$5:$R$38,0),MATCH($I546,'3.サラリースケール'!$R$5:$BH$5,0)))</f>
        <v>390050</v>
      </c>
      <c r="M546" s="131">
        <f t="shared" si="343"/>
        <v>388920</v>
      </c>
      <c r="N546" s="368">
        <f t="shared" si="344"/>
        <v>387790</v>
      </c>
      <c r="O546" s="157">
        <f t="shared" si="345"/>
        <v>2250</v>
      </c>
      <c r="P546" s="368">
        <f t="shared" si="330"/>
        <v>1130</v>
      </c>
      <c r="Q546" s="158">
        <f>IF($L546="","",VLOOKUP($E546,'6.モデル年俸表の作成'!$C$7:$F$48,4,0))</f>
        <v>8800</v>
      </c>
      <c r="R546" s="159">
        <f>IF($E546="","",IF($G546="","",VLOOKUP($E546,'5.手当・賞与配分・洗い替え方式'!$C$7:$L$48,8,0)))</f>
        <v>0.2</v>
      </c>
      <c r="S546" s="160">
        <f t="shared" si="346"/>
        <v>78470</v>
      </c>
      <c r="T546" s="160">
        <f t="shared" si="347"/>
        <v>78240</v>
      </c>
      <c r="U546" s="160">
        <f t="shared" si="356"/>
        <v>78010</v>
      </c>
      <c r="V546" s="160">
        <f t="shared" si="349"/>
        <v>77790</v>
      </c>
      <c r="W546" s="160">
        <f t="shared" si="350"/>
        <v>77560</v>
      </c>
      <c r="X546" s="164">
        <f t="shared" si="331"/>
        <v>27</v>
      </c>
      <c r="Y546" s="162">
        <f t="shared" si="355"/>
        <v>479580</v>
      </c>
      <c r="Z546" s="161">
        <f t="shared" si="332"/>
        <v>478220</v>
      </c>
      <c r="AA546" s="161">
        <f t="shared" si="333"/>
        <v>476860</v>
      </c>
      <c r="AB546" s="161">
        <f t="shared" si="334"/>
        <v>475510</v>
      </c>
      <c r="AC546" s="163">
        <f t="shared" si="357"/>
        <v>474150</v>
      </c>
      <c r="AD546" s="158">
        <f t="shared" si="352"/>
        <v>5722320</v>
      </c>
      <c r="AE546" s="165">
        <f>IF(J546="","",IF('5.手当・賞与配分・洗い替え方式'!$O$4=1,ROUNDUP((J546+$Q546)*$AH$4,-1),ROUNDUP(J546*$AH$4,-1)))</f>
        <v>802220</v>
      </c>
      <c r="AF546" s="154">
        <f>IF(K546="","",IF('5.手当・賞与配分・洗い替え方式'!$O$4=1,ROUNDUP((K546+$Q546)*$AH$4,-1),ROUNDUP(K546*$AH$4,-1)))</f>
        <v>799960</v>
      </c>
      <c r="AG546" s="154">
        <f>IF(L546="","",IF('5.手当・賞与配分・洗い替え方式'!$O$4=1,ROUNDUP((L546+$Q546)*$AH$4,-1),ROUNDUP(L546*$AH$4,-1)))</f>
        <v>797700</v>
      </c>
      <c r="AH546" s="154">
        <f>IF(M546="","",IF('5.手当・賞与配分・洗い替え方式'!$O$4=1,ROUNDUP((M546+$Q546)*$AH$4,-1),ROUNDUP(M546*$AH$4,-1)))</f>
        <v>795440</v>
      </c>
      <c r="AI546" s="166">
        <f>IF(N546="","",IF('5.手当・賞与配分・洗い替え方式'!$O$4=1,ROUNDUP((N546+$Q546)*$AH$4,-1),ROUNDUP(N546*$AH$4,-1)))</f>
        <v>793180</v>
      </c>
      <c r="AJ546" s="165">
        <f>IF(J546="","",IF('5.手当・賞与配分・洗い替え方式'!$O$4=1,ROUNDUP((J546+$Q546)*$AM$4,-1),ROUNDUP(J546*$AM$4,-1)))</f>
        <v>1002780</v>
      </c>
      <c r="AK546" s="154">
        <f>IF(K546="","",IF('5.手当・賞与配分・洗い替え方式'!$O$4=1,ROUNDUP((K546+$Q546)*$AM$4,-1),ROUNDUP(K546*$AM$4,-1)))</f>
        <v>999950</v>
      </c>
      <c r="AL546" s="154">
        <f>IF(L546="","",IF('5.手当・賞与配分・洗い替え方式'!$O$4=1,ROUNDUP((L546+$Q546)*$AM$4,-1),ROUNDUP(L546*$AM$4,-1)))</f>
        <v>997130</v>
      </c>
      <c r="AM546" s="154">
        <f>IF(M546="","",IF('5.手当・賞与配分・洗い替え方式'!$O$4=1,ROUNDUP((M546+$Q546)*$AM$4,-1),ROUNDUP(M546*$AM$4,-1)))</f>
        <v>994300</v>
      </c>
      <c r="AN546" s="166">
        <f>IF(N546="","",IF('5.手当・賞与配分・洗い替え方式'!$O$4=1,ROUNDUP((N546+$Q546)*$AM$4,-1),ROUNDUP(N546*$AM$4,-1)))</f>
        <v>991480</v>
      </c>
      <c r="AO546" s="369">
        <f t="shared" si="353"/>
        <v>7559960</v>
      </c>
      <c r="AP546" s="77">
        <f t="shared" si="354"/>
        <v>7538550</v>
      </c>
      <c r="AQ546" s="77">
        <f t="shared" si="337"/>
        <v>7517150</v>
      </c>
      <c r="AR546" s="77">
        <f t="shared" si="338"/>
        <v>7495860</v>
      </c>
      <c r="AS546" s="164">
        <f t="shared" si="339"/>
        <v>7474460</v>
      </c>
    </row>
    <row r="547" spans="5:45" ht="18" customHeight="1">
      <c r="E547" s="148" t="str">
        <f t="shared" si="340"/>
        <v>L-4</v>
      </c>
      <c r="F547" s="167">
        <f t="shared" si="327"/>
        <v>25</v>
      </c>
      <c r="G547" s="105">
        <f t="shared" si="328"/>
        <v>25</v>
      </c>
      <c r="H547" s="105" t="str">
        <f t="shared" si="329"/>
        <v>L-4-25</v>
      </c>
      <c r="I547" s="149">
        <v>53</v>
      </c>
      <c r="J547" s="157">
        <f t="shared" si="341"/>
        <v>394560</v>
      </c>
      <c r="K547" s="131">
        <f t="shared" si="342"/>
        <v>393430</v>
      </c>
      <c r="L547" s="131">
        <f>IF($E547="","",INDEX('3.サラリースケール'!$R$5:$BH$38,MATCH($E547,'3.サラリースケール'!$R$5:$R$38,0),MATCH($I547,'3.サラリースケール'!$R$5:$BH$5,0)))</f>
        <v>392300</v>
      </c>
      <c r="M547" s="131">
        <f t="shared" si="343"/>
        <v>391170</v>
      </c>
      <c r="N547" s="368">
        <f t="shared" si="344"/>
        <v>390040</v>
      </c>
      <c r="O547" s="157">
        <f t="shared" si="345"/>
        <v>2250</v>
      </c>
      <c r="P547" s="368">
        <f t="shared" si="330"/>
        <v>1130</v>
      </c>
      <c r="Q547" s="158">
        <f>IF($L547="","",VLOOKUP($E547,'6.モデル年俸表の作成'!$C$7:$F$48,4,0))</f>
        <v>8800</v>
      </c>
      <c r="R547" s="159">
        <f>IF($E547="","",IF($G547="","",VLOOKUP($E547,'5.手当・賞与配分・洗い替え方式'!$C$7:$L$48,8,0)))</f>
        <v>0.2</v>
      </c>
      <c r="S547" s="160">
        <f t="shared" si="346"/>
        <v>78920</v>
      </c>
      <c r="T547" s="160">
        <f t="shared" si="347"/>
        <v>78690</v>
      </c>
      <c r="U547" s="160">
        <f t="shared" si="356"/>
        <v>78460</v>
      </c>
      <c r="V547" s="160">
        <f t="shared" si="349"/>
        <v>78240</v>
      </c>
      <c r="W547" s="160">
        <f t="shared" si="350"/>
        <v>78010</v>
      </c>
      <c r="X547" s="164">
        <f t="shared" si="331"/>
        <v>27</v>
      </c>
      <c r="Y547" s="162">
        <f t="shared" si="355"/>
        <v>482280</v>
      </c>
      <c r="Z547" s="161">
        <f t="shared" si="332"/>
        <v>480920</v>
      </c>
      <c r="AA547" s="161">
        <f t="shared" si="333"/>
        <v>479560</v>
      </c>
      <c r="AB547" s="161">
        <f t="shared" si="334"/>
        <v>478210</v>
      </c>
      <c r="AC547" s="163">
        <f t="shared" si="357"/>
        <v>476850</v>
      </c>
      <c r="AD547" s="158">
        <f t="shared" si="352"/>
        <v>5754720</v>
      </c>
      <c r="AE547" s="165">
        <f>IF(J547="","",IF('5.手当・賞与配分・洗い替え方式'!$O$4=1,ROUNDUP((J547+$Q547)*$AH$4,-1),ROUNDUP(J547*$AH$4,-1)))</f>
        <v>806720</v>
      </c>
      <c r="AF547" s="154">
        <f>IF(K547="","",IF('5.手当・賞与配分・洗い替え方式'!$O$4=1,ROUNDUP((K547+$Q547)*$AH$4,-1),ROUNDUP(K547*$AH$4,-1)))</f>
        <v>804460</v>
      </c>
      <c r="AG547" s="154">
        <f>IF(L547="","",IF('5.手当・賞与配分・洗い替え方式'!$O$4=1,ROUNDUP((L547+$Q547)*$AH$4,-1),ROUNDUP(L547*$AH$4,-1)))</f>
        <v>802200</v>
      </c>
      <c r="AH547" s="154">
        <f>IF(M547="","",IF('5.手当・賞与配分・洗い替え方式'!$O$4=1,ROUNDUP((M547+$Q547)*$AH$4,-1),ROUNDUP(M547*$AH$4,-1)))</f>
        <v>799940</v>
      </c>
      <c r="AI547" s="166">
        <f>IF(N547="","",IF('5.手当・賞与配分・洗い替え方式'!$O$4=1,ROUNDUP((N547+$Q547)*$AH$4,-1),ROUNDUP(N547*$AH$4,-1)))</f>
        <v>797680</v>
      </c>
      <c r="AJ547" s="165">
        <f>IF(J547="","",IF('5.手当・賞与配分・洗い替え方式'!$O$4=1,ROUNDUP((J547+$Q547)*$AM$4,-1),ROUNDUP(J547*$AM$4,-1)))</f>
        <v>1008400</v>
      </c>
      <c r="AK547" s="154">
        <f>IF(K547="","",IF('5.手当・賞与配分・洗い替え方式'!$O$4=1,ROUNDUP((K547+$Q547)*$AM$4,-1),ROUNDUP(K547*$AM$4,-1)))</f>
        <v>1005580</v>
      </c>
      <c r="AL547" s="154">
        <f>IF(L547="","",IF('5.手当・賞与配分・洗い替え方式'!$O$4=1,ROUNDUP((L547+$Q547)*$AM$4,-1),ROUNDUP(L547*$AM$4,-1)))</f>
        <v>1002750</v>
      </c>
      <c r="AM547" s="154">
        <f>IF(M547="","",IF('5.手当・賞与配分・洗い替え方式'!$O$4=1,ROUNDUP((M547+$Q547)*$AM$4,-1),ROUNDUP(M547*$AM$4,-1)))</f>
        <v>999930</v>
      </c>
      <c r="AN547" s="166">
        <f>IF(N547="","",IF('5.手当・賞与配分・洗い替え方式'!$O$4=1,ROUNDUP((N547+$Q547)*$AM$4,-1),ROUNDUP(N547*$AM$4,-1)))</f>
        <v>997100</v>
      </c>
      <c r="AO547" s="369">
        <f t="shared" si="353"/>
        <v>7602480</v>
      </c>
      <c r="AP547" s="77">
        <f t="shared" si="354"/>
        <v>7581080</v>
      </c>
      <c r="AQ547" s="77">
        <f t="shared" si="337"/>
        <v>7559670</v>
      </c>
      <c r="AR547" s="77">
        <f t="shared" si="338"/>
        <v>7538390</v>
      </c>
      <c r="AS547" s="164">
        <f t="shared" si="339"/>
        <v>7516980</v>
      </c>
    </row>
    <row r="548" spans="5:45" ht="18" customHeight="1">
      <c r="E548" s="148" t="str">
        <f t="shared" si="340"/>
        <v>L-4</v>
      </c>
      <c r="F548" s="167">
        <f t="shared" si="327"/>
        <v>26</v>
      </c>
      <c r="G548" s="105">
        <f t="shared" si="328"/>
        <v>26</v>
      </c>
      <c r="H548" s="105" t="str">
        <f t="shared" si="329"/>
        <v>L-4-26</v>
      </c>
      <c r="I548" s="149">
        <v>54</v>
      </c>
      <c r="J548" s="157">
        <f t="shared" si="341"/>
        <v>396810</v>
      </c>
      <c r="K548" s="131">
        <f t="shared" si="342"/>
        <v>395680</v>
      </c>
      <c r="L548" s="131">
        <f>IF($E548="","",INDEX('3.サラリースケール'!$R$5:$BH$38,MATCH($E548,'3.サラリースケール'!$R$5:$R$38,0),MATCH($I548,'3.サラリースケール'!$R$5:$BH$5,0)))</f>
        <v>394550</v>
      </c>
      <c r="M548" s="131">
        <f t="shared" si="343"/>
        <v>393420</v>
      </c>
      <c r="N548" s="368">
        <f t="shared" si="344"/>
        <v>392290</v>
      </c>
      <c r="O548" s="157">
        <f t="shared" si="345"/>
        <v>2250</v>
      </c>
      <c r="P548" s="368">
        <f t="shared" si="330"/>
        <v>1130</v>
      </c>
      <c r="Q548" s="158">
        <f>IF($L548="","",VLOOKUP($E548,'6.モデル年俸表の作成'!$C$7:$F$48,4,0))</f>
        <v>8800</v>
      </c>
      <c r="R548" s="159">
        <f>IF($E548="","",IF($G548="","",VLOOKUP($E548,'5.手当・賞与配分・洗い替え方式'!$C$7:$L$48,8,0)))</f>
        <v>0.2</v>
      </c>
      <c r="S548" s="160">
        <f t="shared" si="346"/>
        <v>79370</v>
      </c>
      <c r="T548" s="160">
        <f t="shared" si="347"/>
        <v>79140</v>
      </c>
      <c r="U548" s="160">
        <f t="shared" si="356"/>
        <v>78910</v>
      </c>
      <c r="V548" s="160">
        <f t="shared" si="349"/>
        <v>78690</v>
      </c>
      <c r="W548" s="160">
        <f t="shared" si="350"/>
        <v>78460</v>
      </c>
      <c r="X548" s="164">
        <f t="shared" si="331"/>
        <v>27</v>
      </c>
      <c r="Y548" s="162">
        <f t="shared" si="355"/>
        <v>484980</v>
      </c>
      <c r="Z548" s="161">
        <f t="shared" si="332"/>
        <v>483620</v>
      </c>
      <c r="AA548" s="161">
        <f t="shared" si="333"/>
        <v>482260</v>
      </c>
      <c r="AB548" s="161">
        <f t="shared" si="334"/>
        <v>480910</v>
      </c>
      <c r="AC548" s="163">
        <f t="shared" si="357"/>
        <v>479550</v>
      </c>
      <c r="AD548" s="158">
        <f t="shared" si="352"/>
        <v>5787120</v>
      </c>
      <c r="AE548" s="165">
        <f>IF(J548="","",IF('5.手当・賞与配分・洗い替え方式'!$O$4=1,ROUNDUP((J548+$Q548)*$AH$4,-1),ROUNDUP(J548*$AH$4,-1)))</f>
        <v>811220</v>
      </c>
      <c r="AF548" s="154">
        <f>IF(K548="","",IF('5.手当・賞与配分・洗い替え方式'!$O$4=1,ROUNDUP((K548+$Q548)*$AH$4,-1),ROUNDUP(K548*$AH$4,-1)))</f>
        <v>808960</v>
      </c>
      <c r="AG548" s="154">
        <f>IF(L548="","",IF('5.手当・賞与配分・洗い替え方式'!$O$4=1,ROUNDUP((L548+$Q548)*$AH$4,-1),ROUNDUP(L548*$AH$4,-1)))</f>
        <v>806700</v>
      </c>
      <c r="AH548" s="154">
        <f>IF(M548="","",IF('5.手当・賞与配分・洗い替え方式'!$O$4=1,ROUNDUP((M548+$Q548)*$AH$4,-1),ROUNDUP(M548*$AH$4,-1)))</f>
        <v>804440</v>
      </c>
      <c r="AI548" s="166">
        <f>IF(N548="","",IF('5.手当・賞与配分・洗い替え方式'!$O$4=1,ROUNDUP((N548+$Q548)*$AH$4,-1),ROUNDUP(N548*$AH$4,-1)))</f>
        <v>802180</v>
      </c>
      <c r="AJ548" s="165">
        <f>IF(J548="","",IF('5.手当・賞与配分・洗い替え方式'!$O$4=1,ROUNDUP((J548+$Q548)*$AM$4,-1),ROUNDUP(J548*$AM$4,-1)))</f>
        <v>1014030</v>
      </c>
      <c r="AK548" s="154">
        <f>IF(K548="","",IF('5.手当・賞与配分・洗い替え方式'!$O$4=1,ROUNDUP((K548+$Q548)*$AM$4,-1),ROUNDUP(K548*$AM$4,-1)))</f>
        <v>1011200</v>
      </c>
      <c r="AL548" s="154">
        <f>IF(L548="","",IF('5.手当・賞与配分・洗い替え方式'!$O$4=1,ROUNDUP((L548+$Q548)*$AM$4,-1),ROUNDUP(L548*$AM$4,-1)))</f>
        <v>1008380</v>
      </c>
      <c r="AM548" s="154">
        <f>IF(M548="","",IF('5.手当・賞与配分・洗い替え方式'!$O$4=1,ROUNDUP((M548+$Q548)*$AM$4,-1),ROUNDUP(M548*$AM$4,-1)))</f>
        <v>1005550</v>
      </c>
      <c r="AN548" s="166">
        <f>IF(N548="","",IF('5.手当・賞与配分・洗い替え方式'!$O$4=1,ROUNDUP((N548+$Q548)*$AM$4,-1),ROUNDUP(N548*$AM$4,-1)))</f>
        <v>1002730</v>
      </c>
      <c r="AO548" s="369">
        <f t="shared" si="353"/>
        <v>7645010</v>
      </c>
      <c r="AP548" s="77">
        <f t="shared" si="354"/>
        <v>7623600</v>
      </c>
      <c r="AQ548" s="77">
        <f t="shared" si="337"/>
        <v>7602200</v>
      </c>
      <c r="AR548" s="77">
        <f t="shared" si="338"/>
        <v>7580910</v>
      </c>
      <c r="AS548" s="164">
        <f t="shared" si="339"/>
        <v>7559510</v>
      </c>
    </row>
    <row r="549" spans="5:45" ht="18" customHeight="1">
      <c r="E549" s="148" t="str">
        <f t="shared" si="340"/>
        <v>L-4</v>
      </c>
      <c r="F549" s="167">
        <f t="shared" si="327"/>
        <v>27</v>
      </c>
      <c r="G549" s="105">
        <f t="shared" si="328"/>
        <v>27</v>
      </c>
      <c r="H549" s="105" t="str">
        <f t="shared" si="329"/>
        <v>L-4-27</v>
      </c>
      <c r="I549" s="149">
        <v>55</v>
      </c>
      <c r="J549" s="157">
        <f t="shared" si="341"/>
        <v>399060</v>
      </c>
      <c r="K549" s="131">
        <f t="shared" si="342"/>
        <v>397930</v>
      </c>
      <c r="L549" s="131">
        <f>IF($E549="","",INDEX('3.サラリースケール'!$R$5:$BH$38,MATCH($E549,'3.サラリースケール'!$R$5:$R$38,0),MATCH($I549,'3.サラリースケール'!$R$5:$BH$5,0)))</f>
        <v>396800</v>
      </c>
      <c r="M549" s="131">
        <f t="shared" si="343"/>
        <v>395670</v>
      </c>
      <c r="N549" s="368">
        <f t="shared" si="344"/>
        <v>394540</v>
      </c>
      <c r="O549" s="157">
        <f t="shared" si="345"/>
        <v>2250</v>
      </c>
      <c r="P549" s="368">
        <f t="shared" si="330"/>
        <v>1130</v>
      </c>
      <c r="Q549" s="158">
        <f>IF($L549="","",VLOOKUP($E549,'6.モデル年俸表の作成'!$C$7:$F$48,4,0))</f>
        <v>8800</v>
      </c>
      <c r="R549" s="159">
        <f>IF($E549="","",IF($G549="","",VLOOKUP($E549,'5.手当・賞与配分・洗い替え方式'!$C$7:$L$48,8,0)))</f>
        <v>0.2</v>
      </c>
      <c r="S549" s="160">
        <f t="shared" si="346"/>
        <v>79820</v>
      </c>
      <c r="T549" s="160">
        <f t="shared" si="347"/>
        <v>79590</v>
      </c>
      <c r="U549" s="160">
        <f t="shared" si="356"/>
        <v>79360</v>
      </c>
      <c r="V549" s="160">
        <f t="shared" si="349"/>
        <v>79140</v>
      </c>
      <c r="W549" s="160">
        <f t="shared" si="350"/>
        <v>78910</v>
      </c>
      <c r="X549" s="164">
        <f t="shared" si="331"/>
        <v>27</v>
      </c>
      <c r="Y549" s="162">
        <f t="shared" si="355"/>
        <v>487680</v>
      </c>
      <c r="Z549" s="161">
        <f t="shared" si="332"/>
        <v>486320</v>
      </c>
      <c r="AA549" s="161">
        <f t="shared" si="333"/>
        <v>484960</v>
      </c>
      <c r="AB549" s="161">
        <f t="shared" si="334"/>
        <v>483610</v>
      </c>
      <c r="AC549" s="163">
        <f t="shared" si="357"/>
        <v>482250</v>
      </c>
      <c r="AD549" s="158">
        <f t="shared" si="352"/>
        <v>5819520</v>
      </c>
      <c r="AE549" s="165">
        <f>IF(J549="","",IF('5.手当・賞与配分・洗い替え方式'!$O$4=1,ROUNDUP((J549+$Q549)*$AH$4,-1),ROUNDUP(J549*$AH$4,-1)))</f>
        <v>815720</v>
      </c>
      <c r="AF549" s="154">
        <f>IF(K549="","",IF('5.手当・賞与配分・洗い替え方式'!$O$4=1,ROUNDUP((K549+$Q549)*$AH$4,-1),ROUNDUP(K549*$AH$4,-1)))</f>
        <v>813460</v>
      </c>
      <c r="AG549" s="154">
        <f>IF(L549="","",IF('5.手当・賞与配分・洗い替え方式'!$O$4=1,ROUNDUP((L549+$Q549)*$AH$4,-1),ROUNDUP(L549*$AH$4,-1)))</f>
        <v>811200</v>
      </c>
      <c r="AH549" s="154">
        <f>IF(M549="","",IF('5.手当・賞与配分・洗い替え方式'!$O$4=1,ROUNDUP((M549+$Q549)*$AH$4,-1),ROUNDUP(M549*$AH$4,-1)))</f>
        <v>808940</v>
      </c>
      <c r="AI549" s="166">
        <f>IF(N549="","",IF('5.手当・賞与配分・洗い替え方式'!$O$4=1,ROUNDUP((N549+$Q549)*$AH$4,-1),ROUNDUP(N549*$AH$4,-1)))</f>
        <v>806680</v>
      </c>
      <c r="AJ549" s="165">
        <f>IF(J549="","",IF('5.手当・賞与配分・洗い替え方式'!$O$4=1,ROUNDUP((J549+$Q549)*$AM$4,-1),ROUNDUP(J549*$AM$4,-1)))</f>
        <v>1019650</v>
      </c>
      <c r="AK549" s="154">
        <f>IF(K549="","",IF('5.手当・賞与配分・洗い替え方式'!$O$4=1,ROUNDUP((K549+$Q549)*$AM$4,-1),ROUNDUP(K549*$AM$4,-1)))</f>
        <v>1016830</v>
      </c>
      <c r="AL549" s="154">
        <f>IF(L549="","",IF('5.手当・賞与配分・洗い替え方式'!$O$4=1,ROUNDUP((L549+$Q549)*$AM$4,-1),ROUNDUP(L549*$AM$4,-1)))</f>
        <v>1014000</v>
      </c>
      <c r="AM549" s="154">
        <f>IF(M549="","",IF('5.手当・賞与配分・洗い替え方式'!$O$4=1,ROUNDUP((M549+$Q549)*$AM$4,-1),ROUNDUP(M549*$AM$4,-1)))</f>
        <v>1011180</v>
      </c>
      <c r="AN549" s="166">
        <f>IF(N549="","",IF('5.手当・賞与配分・洗い替え方式'!$O$4=1,ROUNDUP((N549+$Q549)*$AM$4,-1),ROUNDUP(N549*$AM$4,-1)))</f>
        <v>1008350</v>
      </c>
      <c r="AO549" s="369">
        <f t="shared" si="353"/>
        <v>7687530</v>
      </c>
      <c r="AP549" s="77">
        <f t="shared" si="354"/>
        <v>7666130</v>
      </c>
      <c r="AQ549" s="77">
        <f t="shared" si="337"/>
        <v>7644720</v>
      </c>
      <c r="AR549" s="77">
        <f t="shared" si="338"/>
        <v>7623440</v>
      </c>
      <c r="AS549" s="164">
        <f t="shared" si="339"/>
        <v>7602030</v>
      </c>
    </row>
    <row r="550" spans="5:45" ht="18" customHeight="1">
      <c r="E550" s="148" t="str">
        <f t="shared" si="340"/>
        <v>L-4</v>
      </c>
      <c r="F550" s="167">
        <f t="shared" si="327"/>
        <v>27</v>
      </c>
      <c r="G550" s="105">
        <f t="shared" si="328"/>
        <v>27</v>
      </c>
      <c r="H550" s="105" t="str">
        <f t="shared" si="329"/>
        <v/>
      </c>
      <c r="I550" s="149">
        <v>56</v>
      </c>
      <c r="J550" s="157">
        <f t="shared" si="341"/>
        <v>399060</v>
      </c>
      <c r="K550" s="131">
        <f t="shared" si="342"/>
        <v>397930</v>
      </c>
      <c r="L550" s="131">
        <f>IF($E550="","",INDEX('3.サラリースケール'!$R$5:$BH$38,MATCH($E550,'3.サラリースケール'!$R$5:$R$38,0),MATCH($I550,'3.サラリースケール'!$R$5:$BH$5,0)))</f>
        <v>396800</v>
      </c>
      <c r="M550" s="131">
        <f t="shared" si="343"/>
        <v>395670</v>
      </c>
      <c r="N550" s="368">
        <f t="shared" si="344"/>
        <v>394540</v>
      </c>
      <c r="O550" s="157">
        <f t="shared" si="345"/>
        <v>0</v>
      </c>
      <c r="P550" s="368">
        <f t="shared" si="330"/>
        <v>1130</v>
      </c>
      <c r="Q550" s="158">
        <f>IF($L550="","",VLOOKUP($E550,'6.モデル年俸表の作成'!$C$7:$F$48,4,0))</f>
        <v>8800</v>
      </c>
      <c r="R550" s="159">
        <f>IF($E550="","",IF($G550="","",VLOOKUP($E550,'5.手当・賞与配分・洗い替え方式'!$C$7:$L$48,8,0)))</f>
        <v>0.2</v>
      </c>
      <c r="S550" s="160">
        <f t="shared" si="346"/>
        <v>79820</v>
      </c>
      <c r="T550" s="160">
        <f t="shared" si="347"/>
        <v>79590</v>
      </c>
      <c r="U550" s="160">
        <f t="shared" si="356"/>
        <v>79360</v>
      </c>
      <c r="V550" s="160">
        <f t="shared" si="349"/>
        <v>79140</v>
      </c>
      <c r="W550" s="160">
        <f t="shared" si="350"/>
        <v>78910</v>
      </c>
      <c r="X550" s="164">
        <f t="shared" si="331"/>
        <v>27</v>
      </c>
      <c r="Y550" s="162">
        <f t="shared" si="355"/>
        <v>487680</v>
      </c>
      <c r="Z550" s="161">
        <f t="shared" si="332"/>
        <v>486320</v>
      </c>
      <c r="AA550" s="161">
        <f t="shared" si="333"/>
        <v>484960</v>
      </c>
      <c r="AB550" s="161">
        <f t="shared" si="334"/>
        <v>483610</v>
      </c>
      <c r="AC550" s="163">
        <f t="shared" si="357"/>
        <v>482250</v>
      </c>
      <c r="AD550" s="158">
        <f t="shared" si="352"/>
        <v>5819520</v>
      </c>
      <c r="AE550" s="165">
        <f>IF(J550="","",IF('5.手当・賞与配分・洗い替え方式'!$O$4=1,ROUNDUP((J550+$Q550)*$AH$4,-1),ROUNDUP(J550*$AH$4,-1)))</f>
        <v>815720</v>
      </c>
      <c r="AF550" s="154">
        <f>IF(K550="","",IF('5.手当・賞与配分・洗い替え方式'!$O$4=1,ROUNDUP((K550+$Q550)*$AH$4,-1),ROUNDUP(K550*$AH$4,-1)))</f>
        <v>813460</v>
      </c>
      <c r="AG550" s="154">
        <f>IF(L550="","",IF('5.手当・賞与配分・洗い替え方式'!$O$4=1,ROUNDUP((L550+$Q550)*$AH$4,-1),ROUNDUP(L550*$AH$4,-1)))</f>
        <v>811200</v>
      </c>
      <c r="AH550" s="154">
        <f>IF(M550="","",IF('5.手当・賞与配分・洗い替え方式'!$O$4=1,ROUNDUP((M550+$Q550)*$AH$4,-1),ROUNDUP(M550*$AH$4,-1)))</f>
        <v>808940</v>
      </c>
      <c r="AI550" s="166">
        <f>IF(N550="","",IF('5.手当・賞与配分・洗い替え方式'!$O$4=1,ROUNDUP((N550+$Q550)*$AH$4,-1),ROUNDUP(N550*$AH$4,-1)))</f>
        <v>806680</v>
      </c>
      <c r="AJ550" s="165">
        <f>IF(J550="","",IF('5.手当・賞与配分・洗い替え方式'!$O$4=1,ROUNDUP((J550+$Q550)*$AM$4,-1),ROUNDUP(J550*$AM$4,-1)))</f>
        <v>1019650</v>
      </c>
      <c r="AK550" s="154">
        <f>IF(K550="","",IF('5.手当・賞与配分・洗い替え方式'!$O$4=1,ROUNDUP((K550+$Q550)*$AM$4,-1),ROUNDUP(K550*$AM$4,-1)))</f>
        <v>1016830</v>
      </c>
      <c r="AL550" s="154">
        <f>IF(L550="","",IF('5.手当・賞与配分・洗い替え方式'!$O$4=1,ROUNDUP((L550+$Q550)*$AM$4,-1),ROUNDUP(L550*$AM$4,-1)))</f>
        <v>1014000</v>
      </c>
      <c r="AM550" s="154">
        <f>IF(M550="","",IF('5.手当・賞与配分・洗い替え方式'!$O$4=1,ROUNDUP((M550+$Q550)*$AM$4,-1),ROUNDUP(M550*$AM$4,-1)))</f>
        <v>1011180</v>
      </c>
      <c r="AN550" s="166">
        <f>IF(N550="","",IF('5.手当・賞与配分・洗い替え方式'!$O$4=1,ROUNDUP((N550+$Q550)*$AM$4,-1),ROUNDUP(N550*$AM$4,-1)))</f>
        <v>1008350</v>
      </c>
      <c r="AO550" s="369">
        <f t="shared" si="353"/>
        <v>7687530</v>
      </c>
      <c r="AP550" s="77">
        <f t="shared" si="354"/>
        <v>7666130</v>
      </c>
      <c r="AQ550" s="77">
        <f t="shared" si="337"/>
        <v>7644720</v>
      </c>
      <c r="AR550" s="77">
        <f t="shared" si="338"/>
        <v>7623440</v>
      </c>
      <c r="AS550" s="164">
        <f t="shared" si="339"/>
        <v>7602030</v>
      </c>
    </row>
    <row r="551" spans="5:45" ht="18" customHeight="1">
      <c r="E551" s="148" t="str">
        <f t="shared" si="340"/>
        <v>L-4</v>
      </c>
      <c r="F551" s="167">
        <f t="shared" si="327"/>
        <v>27</v>
      </c>
      <c r="G551" s="105">
        <f t="shared" si="328"/>
        <v>27</v>
      </c>
      <c r="H551" s="105" t="str">
        <f t="shared" si="329"/>
        <v/>
      </c>
      <c r="I551" s="149">
        <v>57</v>
      </c>
      <c r="J551" s="157">
        <f t="shared" si="341"/>
        <v>399060</v>
      </c>
      <c r="K551" s="131">
        <f t="shared" si="342"/>
        <v>397930</v>
      </c>
      <c r="L551" s="131">
        <f>IF($E551="","",INDEX('3.サラリースケール'!$R$5:$BH$38,MATCH($E551,'3.サラリースケール'!$R$5:$R$38,0),MATCH($I551,'3.サラリースケール'!$R$5:$BH$5,0)))</f>
        <v>396800</v>
      </c>
      <c r="M551" s="131">
        <f t="shared" si="343"/>
        <v>395670</v>
      </c>
      <c r="N551" s="368">
        <f t="shared" si="344"/>
        <v>394540</v>
      </c>
      <c r="O551" s="157">
        <f t="shared" si="345"/>
        <v>0</v>
      </c>
      <c r="P551" s="368">
        <f t="shared" si="330"/>
        <v>1130</v>
      </c>
      <c r="Q551" s="158">
        <f>IF($L551="","",VLOOKUP($E551,'6.モデル年俸表の作成'!$C$7:$F$48,4,0))</f>
        <v>8800</v>
      </c>
      <c r="R551" s="159">
        <f>IF($E551="","",IF($G551="","",VLOOKUP($E551,'5.手当・賞与配分・洗い替え方式'!$C$7:$L$48,8,0)))</f>
        <v>0.2</v>
      </c>
      <c r="S551" s="160">
        <f t="shared" si="346"/>
        <v>79820</v>
      </c>
      <c r="T551" s="160">
        <f t="shared" si="347"/>
        <v>79590</v>
      </c>
      <c r="U551" s="160">
        <f t="shared" si="356"/>
        <v>79360</v>
      </c>
      <c r="V551" s="160">
        <f t="shared" si="349"/>
        <v>79140</v>
      </c>
      <c r="W551" s="160">
        <f t="shared" si="350"/>
        <v>78910</v>
      </c>
      <c r="X551" s="164">
        <f t="shared" si="331"/>
        <v>27</v>
      </c>
      <c r="Y551" s="162">
        <f t="shared" si="355"/>
        <v>487680</v>
      </c>
      <c r="Z551" s="161">
        <f t="shared" si="332"/>
        <v>486320</v>
      </c>
      <c r="AA551" s="161">
        <f t="shared" si="333"/>
        <v>484960</v>
      </c>
      <c r="AB551" s="161">
        <f t="shared" si="334"/>
        <v>483610</v>
      </c>
      <c r="AC551" s="163">
        <f t="shared" si="357"/>
        <v>482250</v>
      </c>
      <c r="AD551" s="158">
        <f t="shared" si="352"/>
        <v>5819520</v>
      </c>
      <c r="AE551" s="165">
        <f>IF(J551="","",IF('5.手当・賞与配分・洗い替え方式'!$O$4=1,ROUNDUP((J551+$Q551)*$AH$4,-1),ROUNDUP(J551*$AH$4,-1)))</f>
        <v>815720</v>
      </c>
      <c r="AF551" s="154">
        <f>IF(K551="","",IF('5.手当・賞与配分・洗い替え方式'!$O$4=1,ROUNDUP((K551+$Q551)*$AH$4,-1),ROUNDUP(K551*$AH$4,-1)))</f>
        <v>813460</v>
      </c>
      <c r="AG551" s="154">
        <f>IF(L551="","",IF('5.手当・賞与配分・洗い替え方式'!$O$4=1,ROUNDUP((L551+$Q551)*$AH$4,-1),ROUNDUP(L551*$AH$4,-1)))</f>
        <v>811200</v>
      </c>
      <c r="AH551" s="154">
        <f>IF(M551="","",IF('5.手当・賞与配分・洗い替え方式'!$O$4=1,ROUNDUP((M551+$Q551)*$AH$4,-1),ROUNDUP(M551*$AH$4,-1)))</f>
        <v>808940</v>
      </c>
      <c r="AI551" s="166">
        <f>IF(N551="","",IF('5.手当・賞与配分・洗い替え方式'!$O$4=1,ROUNDUP((N551+$Q551)*$AH$4,-1),ROUNDUP(N551*$AH$4,-1)))</f>
        <v>806680</v>
      </c>
      <c r="AJ551" s="165">
        <f>IF(J551="","",IF('5.手当・賞与配分・洗い替え方式'!$O$4=1,ROUNDUP((J551+$Q551)*$AM$4,-1),ROUNDUP(J551*$AM$4,-1)))</f>
        <v>1019650</v>
      </c>
      <c r="AK551" s="154">
        <f>IF(K551="","",IF('5.手当・賞与配分・洗い替え方式'!$O$4=1,ROUNDUP((K551+$Q551)*$AM$4,-1),ROUNDUP(K551*$AM$4,-1)))</f>
        <v>1016830</v>
      </c>
      <c r="AL551" s="154">
        <f>IF(L551="","",IF('5.手当・賞与配分・洗い替え方式'!$O$4=1,ROUNDUP((L551+$Q551)*$AM$4,-1),ROUNDUP(L551*$AM$4,-1)))</f>
        <v>1014000</v>
      </c>
      <c r="AM551" s="154">
        <f>IF(M551="","",IF('5.手当・賞与配分・洗い替え方式'!$O$4=1,ROUNDUP((M551+$Q551)*$AM$4,-1),ROUNDUP(M551*$AM$4,-1)))</f>
        <v>1011180</v>
      </c>
      <c r="AN551" s="166">
        <f>IF(N551="","",IF('5.手当・賞与配分・洗い替え方式'!$O$4=1,ROUNDUP((N551+$Q551)*$AM$4,-1),ROUNDUP(N551*$AM$4,-1)))</f>
        <v>1008350</v>
      </c>
      <c r="AO551" s="369">
        <f t="shared" si="353"/>
        <v>7687530</v>
      </c>
      <c r="AP551" s="77">
        <f t="shared" si="354"/>
        <v>7666130</v>
      </c>
      <c r="AQ551" s="77">
        <f t="shared" si="337"/>
        <v>7644720</v>
      </c>
      <c r="AR551" s="77">
        <f t="shared" si="338"/>
        <v>7623440</v>
      </c>
      <c r="AS551" s="164">
        <f t="shared" si="339"/>
        <v>7602030</v>
      </c>
    </row>
    <row r="552" spans="5:45" ht="18" customHeight="1">
      <c r="E552" s="148" t="str">
        <f t="shared" si="340"/>
        <v>L-4</v>
      </c>
      <c r="F552" s="167">
        <f t="shared" si="327"/>
        <v>27</v>
      </c>
      <c r="G552" s="105">
        <f t="shared" si="328"/>
        <v>27</v>
      </c>
      <c r="H552" s="105" t="str">
        <f t="shared" si="329"/>
        <v/>
      </c>
      <c r="I552" s="149">
        <v>58</v>
      </c>
      <c r="J552" s="157">
        <f t="shared" si="341"/>
        <v>399060</v>
      </c>
      <c r="K552" s="131">
        <f t="shared" si="342"/>
        <v>397930</v>
      </c>
      <c r="L552" s="131">
        <f>IF($E552="","",INDEX('3.サラリースケール'!$R$5:$BH$38,MATCH($E552,'3.サラリースケール'!$R$5:$R$38,0),MATCH($I552,'3.サラリースケール'!$R$5:$BH$5,0)))</f>
        <v>396800</v>
      </c>
      <c r="M552" s="131">
        <f t="shared" si="343"/>
        <v>395670</v>
      </c>
      <c r="N552" s="368">
        <f t="shared" si="344"/>
        <v>394540</v>
      </c>
      <c r="O552" s="157">
        <f t="shared" si="345"/>
        <v>0</v>
      </c>
      <c r="P552" s="368">
        <f t="shared" si="330"/>
        <v>1130</v>
      </c>
      <c r="Q552" s="158">
        <f>IF($L552="","",VLOOKUP($E552,'6.モデル年俸表の作成'!$C$7:$F$48,4,0))</f>
        <v>8800</v>
      </c>
      <c r="R552" s="159">
        <f>IF($E552="","",IF($G552="","",VLOOKUP($E552,'5.手当・賞与配分・洗い替え方式'!$C$7:$L$48,8,0)))</f>
        <v>0.2</v>
      </c>
      <c r="S552" s="160">
        <f t="shared" si="346"/>
        <v>79820</v>
      </c>
      <c r="T552" s="160">
        <f t="shared" si="347"/>
        <v>79590</v>
      </c>
      <c r="U552" s="160">
        <f t="shared" si="356"/>
        <v>79360</v>
      </c>
      <c r="V552" s="160">
        <f t="shared" si="349"/>
        <v>79140</v>
      </c>
      <c r="W552" s="160">
        <f t="shared" si="350"/>
        <v>78910</v>
      </c>
      <c r="X552" s="164">
        <f t="shared" si="331"/>
        <v>27</v>
      </c>
      <c r="Y552" s="162">
        <f t="shared" si="355"/>
        <v>487680</v>
      </c>
      <c r="Z552" s="161">
        <f t="shared" si="332"/>
        <v>486320</v>
      </c>
      <c r="AA552" s="161">
        <f t="shared" si="333"/>
        <v>484960</v>
      </c>
      <c r="AB552" s="161">
        <f t="shared" si="334"/>
        <v>483610</v>
      </c>
      <c r="AC552" s="163">
        <f t="shared" si="357"/>
        <v>482250</v>
      </c>
      <c r="AD552" s="158">
        <f t="shared" si="352"/>
        <v>5819520</v>
      </c>
      <c r="AE552" s="165">
        <f>IF(J552="","",IF('5.手当・賞与配分・洗い替え方式'!$O$4=1,ROUNDUP((J552+$Q552)*$AH$4,-1),ROUNDUP(J552*$AH$4,-1)))</f>
        <v>815720</v>
      </c>
      <c r="AF552" s="154">
        <f>IF(K552="","",IF('5.手当・賞与配分・洗い替え方式'!$O$4=1,ROUNDUP((K552+$Q552)*$AH$4,-1),ROUNDUP(K552*$AH$4,-1)))</f>
        <v>813460</v>
      </c>
      <c r="AG552" s="154">
        <f>IF(L552="","",IF('5.手当・賞与配分・洗い替え方式'!$O$4=1,ROUNDUP((L552+$Q552)*$AH$4,-1),ROUNDUP(L552*$AH$4,-1)))</f>
        <v>811200</v>
      </c>
      <c r="AH552" s="154">
        <f>IF(M552="","",IF('5.手当・賞与配分・洗い替え方式'!$O$4=1,ROUNDUP((M552+$Q552)*$AH$4,-1),ROUNDUP(M552*$AH$4,-1)))</f>
        <v>808940</v>
      </c>
      <c r="AI552" s="166">
        <f>IF(N552="","",IF('5.手当・賞与配分・洗い替え方式'!$O$4=1,ROUNDUP((N552+$Q552)*$AH$4,-1),ROUNDUP(N552*$AH$4,-1)))</f>
        <v>806680</v>
      </c>
      <c r="AJ552" s="165">
        <f>IF(J552="","",IF('5.手当・賞与配分・洗い替え方式'!$O$4=1,ROUNDUP((J552+$Q552)*$AM$4,-1),ROUNDUP(J552*$AM$4,-1)))</f>
        <v>1019650</v>
      </c>
      <c r="AK552" s="154">
        <f>IF(K552="","",IF('5.手当・賞与配分・洗い替え方式'!$O$4=1,ROUNDUP((K552+$Q552)*$AM$4,-1),ROUNDUP(K552*$AM$4,-1)))</f>
        <v>1016830</v>
      </c>
      <c r="AL552" s="154">
        <f>IF(L552="","",IF('5.手当・賞与配分・洗い替え方式'!$O$4=1,ROUNDUP((L552+$Q552)*$AM$4,-1),ROUNDUP(L552*$AM$4,-1)))</f>
        <v>1014000</v>
      </c>
      <c r="AM552" s="154">
        <f>IF(M552="","",IF('5.手当・賞与配分・洗い替え方式'!$O$4=1,ROUNDUP((M552+$Q552)*$AM$4,-1),ROUNDUP(M552*$AM$4,-1)))</f>
        <v>1011180</v>
      </c>
      <c r="AN552" s="166">
        <f>IF(N552="","",IF('5.手当・賞与配分・洗い替え方式'!$O$4=1,ROUNDUP((N552+$Q552)*$AM$4,-1),ROUNDUP(N552*$AM$4,-1)))</f>
        <v>1008350</v>
      </c>
      <c r="AO552" s="369">
        <f t="shared" si="353"/>
        <v>7687530</v>
      </c>
      <c r="AP552" s="77">
        <f t="shared" si="354"/>
        <v>7666130</v>
      </c>
      <c r="AQ552" s="77">
        <f t="shared" si="337"/>
        <v>7644720</v>
      </c>
      <c r="AR552" s="77">
        <f t="shared" si="338"/>
        <v>7623440</v>
      </c>
      <c r="AS552" s="164">
        <f t="shared" si="339"/>
        <v>7602030</v>
      </c>
    </row>
    <row r="553" spans="5:45" ht="18" customHeight="1" thickBot="1">
      <c r="E553" s="148" t="str">
        <f t="shared" si="340"/>
        <v>L-4</v>
      </c>
      <c r="F553" s="167">
        <f t="shared" si="327"/>
        <v>27</v>
      </c>
      <c r="G553" s="105">
        <f t="shared" si="328"/>
        <v>27</v>
      </c>
      <c r="H553" s="105" t="str">
        <f t="shared" si="329"/>
        <v/>
      </c>
      <c r="I553" s="149">
        <v>59</v>
      </c>
      <c r="J553" s="169">
        <f t="shared" si="341"/>
        <v>399060</v>
      </c>
      <c r="K553" s="168">
        <f t="shared" si="342"/>
        <v>397930</v>
      </c>
      <c r="L553" s="168">
        <f>IF($E553="","",INDEX('3.サラリースケール'!$R$5:$BH$38,MATCH($E553,'3.サラリースケール'!$R$5:$R$38,0),MATCH($I553,'3.サラリースケール'!$R$5:$BH$5,0)))</f>
        <v>396800</v>
      </c>
      <c r="M553" s="168">
        <f t="shared" si="343"/>
        <v>395670</v>
      </c>
      <c r="N553" s="370">
        <f t="shared" si="344"/>
        <v>394540</v>
      </c>
      <c r="O553" s="169">
        <f t="shared" si="345"/>
        <v>0</v>
      </c>
      <c r="P553" s="370">
        <f t="shared" si="330"/>
        <v>1130</v>
      </c>
      <c r="Q553" s="170">
        <f>IF($L553="","",VLOOKUP($E553,'6.モデル年俸表の作成'!$C$7:$F$48,4,0))</f>
        <v>8800</v>
      </c>
      <c r="R553" s="171">
        <f>IF($E553="","",IF($G553="","",VLOOKUP($E553,'5.手当・賞与配分・洗い替え方式'!$C$7:$L$48,8,0)))</f>
        <v>0.2</v>
      </c>
      <c r="S553" s="172">
        <f t="shared" si="346"/>
        <v>79820</v>
      </c>
      <c r="T553" s="172">
        <f t="shared" si="347"/>
        <v>79590</v>
      </c>
      <c r="U553" s="172">
        <f t="shared" si="356"/>
        <v>79360</v>
      </c>
      <c r="V553" s="172">
        <f t="shared" si="349"/>
        <v>79140</v>
      </c>
      <c r="W553" s="172">
        <f t="shared" si="350"/>
        <v>78910</v>
      </c>
      <c r="X553" s="178">
        <f t="shared" si="331"/>
        <v>27</v>
      </c>
      <c r="Y553" s="371">
        <f t="shared" si="355"/>
        <v>487680</v>
      </c>
      <c r="Z553" s="173">
        <f t="shared" si="332"/>
        <v>486320</v>
      </c>
      <c r="AA553" s="173">
        <f t="shared" si="333"/>
        <v>484960</v>
      </c>
      <c r="AB553" s="173">
        <f t="shared" si="334"/>
        <v>483610</v>
      </c>
      <c r="AC553" s="372">
        <f t="shared" si="357"/>
        <v>482250</v>
      </c>
      <c r="AD553" s="170">
        <f t="shared" si="352"/>
        <v>5819520</v>
      </c>
      <c r="AE553" s="174">
        <f>IF(J553="","",IF('5.手当・賞与配分・洗い替え方式'!$O$4=1,ROUNDUP((J553+$Q553)*$AH$4,-1),ROUNDUP(J553*$AH$4,-1)))</f>
        <v>815720</v>
      </c>
      <c r="AF553" s="175">
        <f>IF(K553="","",IF('5.手当・賞与配分・洗い替え方式'!$O$4=1,ROUNDUP((K553+$Q553)*$AH$4,-1),ROUNDUP(K553*$AH$4,-1)))</f>
        <v>813460</v>
      </c>
      <c r="AG553" s="175">
        <f>IF(L553="","",IF('5.手当・賞与配分・洗い替え方式'!$O$4=1,ROUNDUP((L553+$Q553)*$AH$4,-1),ROUNDUP(L553*$AH$4,-1)))</f>
        <v>811200</v>
      </c>
      <c r="AH553" s="175">
        <f>IF(M553="","",IF('5.手当・賞与配分・洗い替え方式'!$O$4=1,ROUNDUP((M553+$Q553)*$AH$4,-1),ROUNDUP(M553*$AH$4,-1)))</f>
        <v>808940</v>
      </c>
      <c r="AI553" s="176">
        <f>IF(N553="","",IF('5.手当・賞与配分・洗い替え方式'!$O$4=1,ROUNDUP((N553+$Q553)*$AH$4,-1),ROUNDUP(N553*$AH$4,-1)))</f>
        <v>806680</v>
      </c>
      <c r="AJ553" s="174">
        <f>IF(J553="","",IF('5.手当・賞与配分・洗い替え方式'!$O$4=1,ROUNDUP((J553+$Q553)*$AM$4,-1),ROUNDUP(J553*$AM$4,-1)))</f>
        <v>1019650</v>
      </c>
      <c r="AK553" s="175">
        <f>IF(K553="","",IF('5.手当・賞与配分・洗い替え方式'!$O$4=1,ROUNDUP((K553+$Q553)*$AM$4,-1),ROUNDUP(K553*$AM$4,-1)))</f>
        <v>1016830</v>
      </c>
      <c r="AL553" s="175">
        <f>IF(L553="","",IF('5.手当・賞与配分・洗い替え方式'!$O$4=1,ROUNDUP((L553+$Q553)*$AM$4,-1),ROUNDUP(L553*$AM$4,-1)))</f>
        <v>1014000</v>
      </c>
      <c r="AM553" s="175">
        <f>IF(M553="","",IF('5.手当・賞与配分・洗い替え方式'!$O$4=1,ROUNDUP((M553+$Q553)*$AM$4,-1),ROUNDUP(M553*$AM$4,-1)))</f>
        <v>1011180</v>
      </c>
      <c r="AN553" s="176">
        <f>IF(N553="","",IF('5.手当・賞与配分・洗い替え方式'!$O$4=1,ROUNDUP((N553+$Q553)*$AM$4,-1),ROUNDUP(N553*$AM$4,-1)))</f>
        <v>1008350</v>
      </c>
      <c r="AO553" s="373">
        <f t="shared" si="353"/>
        <v>7687530</v>
      </c>
      <c r="AP553" s="177">
        <f t="shared" si="354"/>
        <v>7666130</v>
      </c>
      <c r="AQ553" s="177">
        <f t="shared" si="337"/>
        <v>7644720</v>
      </c>
      <c r="AR553" s="177">
        <f t="shared" si="338"/>
        <v>7623440</v>
      </c>
      <c r="AS553" s="178">
        <f t="shared" si="339"/>
        <v>7602030</v>
      </c>
    </row>
    <row r="554" spans="5:45" ht="9" customHeight="1">
      <c r="R554" s="80"/>
      <c r="S554" s="80"/>
      <c r="T554" s="80"/>
    </row>
    <row r="555" spans="5:45" ht="20.100000000000001" customHeight="1" thickBot="1">
      <c r="E555" s="83"/>
      <c r="F555" s="83"/>
      <c r="G555" s="83"/>
      <c r="H555" s="83"/>
      <c r="Q555" s="83"/>
      <c r="X555" s="79" t="s">
        <v>91</v>
      </c>
      <c r="Y555" s="79"/>
      <c r="Z555" s="79"/>
      <c r="AJ555" s="179"/>
      <c r="AK555" s="179"/>
    </row>
    <row r="556" spans="5:45" ht="23.1" customHeight="1" thickBot="1">
      <c r="E556" s="138" t="s">
        <v>81</v>
      </c>
      <c r="F556" s="139" t="s">
        <v>28</v>
      </c>
      <c r="G556" s="508" t="s">
        <v>82</v>
      </c>
      <c r="H556" s="508" t="s">
        <v>28</v>
      </c>
      <c r="I556" s="510" t="s">
        <v>88</v>
      </c>
      <c r="J556" s="512" t="s">
        <v>245</v>
      </c>
      <c r="K556" s="513"/>
      <c r="L556" s="513"/>
      <c r="M556" s="513"/>
      <c r="N556" s="514"/>
      <c r="O556" s="515" t="s">
        <v>93</v>
      </c>
      <c r="P556" s="523" t="s">
        <v>246</v>
      </c>
      <c r="Q556" s="525" t="s">
        <v>90</v>
      </c>
      <c r="R556" s="374" t="s">
        <v>247</v>
      </c>
      <c r="S556" s="527" t="s">
        <v>248</v>
      </c>
      <c r="T556" s="528"/>
      <c r="U556" s="528"/>
      <c r="V556" s="528"/>
      <c r="W556" s="529"/>
      <c r="X556" s="356">
        <f>IF('5.手当・賞与配分・洗い替え方式'!$L$4="","",'5.手当・賞与配分・洗い替え方式'!$L$4)</f>
        <v>173</v>
      </c>
      <c r="Y556" s="512" t="s">
        <v>86</v>
      </c>
      <c r="Z556" s="513"/>
      <c r="AA556" s="513"/>
      <c r="AB556" s="513"/>
      <c r="AC556" s="514"/>
      <c r="AD556" s="515" t="s">
        <v>249</v>
      </c>
      <c r="AE556" s="530" t="s">
        <v>87</v>
      </c>
      <c r="AF556" s="517"/>
      <c r="AG556" s="517"/>
      <c r="AH556" s="357">
        <f>IF($E557="","",'5.手当・賞与配分・洗い替え方式'!$N$11)</f>
        <v>2</v>
      </c>
      <c r="AI556" s="358"/>
      <c r="AJ556" s="359" t="s">
        <v>250</v>
      </c>
      <c r="AK556" s="517" t="str">
        <f>IF($AL$2="","","「"&amp;$AL$2&amp;"」"&amp;"評価反映")</f>
        <v>「B」評価反映</v>
      </c>
      <c r="AL556" s="518"/>
      <c r="AM556" s="357">
        <f>IF($E557="","",'5.手当・賞与配分・洗い替え方式'!$O$11*'7.グレード別年俸表の作成'!$AM$2)</f>
        <v>2.5</v>
      </c>
      <c r="AN556" s="360"/>
      <c r="AO556" s="519" t="s">
        <v>251</v>
      </c>
      <c r="AP556" s="520"/>
      <c r="AQ556" s="521" t="str">
        <f>IF($AL$2="","","賞与"&amp;"「"&amp;$AL$2&amp;"」"&amp;"評価反映")</f>
        <v>賞与「B」評価反映</v>
      </c>
      <c r="AR556" s="521"/>
      <c r="AS556" s="522"/>
    </row>
    <row r="557" spans="5:45" ht="27.9" customHeight="1" thickBot="1">
      <c r="E557" s="142" t="str">
        <f>IF(C$17="","",$C$17)</f>
        <v>S-1</v>
      </c>
      <c r="F557" s="139">
        <v>0</v>
      </c>
      <c r="G557" s="509"/>
      <c r="H557" s="509"/>
      <c r="I557" s="511"/>
      <c r="J557" s="413" t="str">
        <f>IF($E557="","",$E557&amp;"-"&amp;$O$2)</f>
        <v>S-1-S</v>
      </c>
      <c r="K557" s="143" t="str">
        <f>IF($E557="","",$E557&amp;"-"&amp;$P$2)</f>
        <v>S-1-A</v>
      </c>
      <c r="L557" s="143" t="str">
        <f>IF($E557="","",$E557&amp;"-"&amp;$Q$2)</f>
        <v>S-1-B</v>
      </c>
      <c r="M557" s="143" t="str">
        <f>IF($E557="","",$E557&amp;"-"&amp;$R$2)</f>
        <v>S-1-C</v>
      </c>
      <c r="N557" s="414" t="str">
        <f>IF($E557="","",$E557&amp;"-"&amp;$S$2)</f>
        <v>S-1-D</v>
      </c>
      <c r="O557" s="516"/>
      <c r="P557" s="524"/>
      <c r="Q557" s="526"/>
      <c r="R557" s="362">
        <f>IF($E557="","",VLOOKUP($E557,'5.手当・賞与配分・洗い替え方式'!$C$7:$L$48,8,0))</f>
        <v>0.2</v>
      </c>
      <c r="S557" s="413" t="str">
        <f>$J557</f>
        <v>S-1-S</v>
      </c>
      <c r="T557" s="143" t="str">
        <f>$K557</f>
        <v>S-1-A</v>
      </c>
      <c r="U557" s="143" t="str">
        <f>$L557</f>
        <v>S-1-B</v>
      </c>
      <c r="V557" s="143" t="str">
        <f>$M557</f>
        <v>S-1-C</v>
      </c>
      <c r="W557" s="414" t="str">
        <f>$N557</f>
        <v>S-1-D</v>
      </c>
      <c r="X557" s="363" t="s">
        <v>85</v>
      </c>
      <c r="Y557" s="413" t="str">
        <f>$J557</f>
        <v>S-1-S</v>
      </c>
      <c r="Z557" s="143" t="str">
        <f>$K557</f>
        <v>S-1-A</v>
      </c>
      <c r="AA557" s="143" t="str">
        <f>$L557</f>
        <v>S-1-B</v>
      </c>
      <c r="AB557" s="143" t="str">
        <f>$M557</f>
        <v>S-1-C</v>
      </c>
      <c r="AC557" s="414" t="str">
        <f>$N557</f>
        <v>S-1-D</v>
      </c>
      <c r="AD557" s="516"/>
      <c r="AE557" s="144" t="str">
        <f>$J557</f>
        <v>S-1-S</v>
      </c>
      <c r="AF557" s="145" t="str">
        <f>$K557</f>
        <v>S-1-A</v>
      </c>
      <c r="AG557" s="145" t="str">
        <f>$L557</f>
        <v>S-1-B</v>
      </c>
      <c r="AH557" s="146" t="str">
        <f>$M557</f>
        <v>S-1-C</v>
      </c>
      <c r="AI557" s="364" t="str">
        <f>$N557</f>
        <v>S-1-D</v>
      </c>
      <c r="AJ557" s="365" t="str">
        <f>$J557</f>
        <v>S-1-S</v>
      </c>
      <c r="AK557" s="146" t="str">
        <f>$K557</f>
        <v>S-1-A</v>
      </c>
      <c r="AL557" s="146" t="str">
        <f>$L557</f>
        <v>S-1-B</v>
      </c>
      <c r="AM557" s="146" t="str">
        <f>$M557</f>
        <v>S-1-C</v>
      </c>
      <c r="AN557" s="147" t="str">
        <f>$N557</f>
        <v>S-1-D</v>
      </c>
      <c r="AO557" s="413" t="str">
        <f>$J557</f>
        <v>S-1-S</v>
      </c>
      <c r="AP557" s="143" t="str">
        <f>$K557</f>
        <v>S-1-A</v>
      </c>
      <c r="AQ557" s="143" t="str">
        <f>$L557</f>
        <v>S-1-B</v>
      </c>
      <c r="AR557" s="143" t="str">
        <f>$M557</f>
        <v>S-1-C</v>
      </c>
      <c r="AS557" s="414" t="str">
        <f>$N557</f>
        <v>S-1-D</v>
      </c>
    </row>
    <row r="558" spans="5:45" ht="18" customHeight="1">
      <c r="E558" s="148" t="str">
        <f>IF($E$557="","",$E$557)</f>
        <v>S-1</v>
      </c>
      <c r="F558" s="105">
        <f t="shared" ref="F558:F599" si="358">IF(L558="",0,IF(AND(L557&lt;L558,L558=L559),F557+1,IF(L558&lt;L559,F557+1,F557)))</f>
        <v>0</v>
      </c>
      <c r="G558" s="105" t="str">
        <f t="shared" ref="G558:G599" si="359">IF(AND(F558=0,L558=""),"",IF(AND(F558=0,L558&gt;0),1,IF(F558=0,"",F558)))</f>
        <v/>
      </c>
      <c r="H558" s="105" t="str">
        <f t="shared" ref="H558:H599" si="360">IF($G558="","",IF(F557&lt;F558,$E558&amp;"-"&amp;$G558,""))</f>
        <v/>
      </c>
      <c r="I558" s="149">
        <v>18</v>
      </c>
      <c r="J558" s="151" t="str">
        <f>IF($F558&lt;=1,"",IF($L558="","",$K558+$P558))</f>
        <v/>
      </c>
      <c r="K558" s="150" t="str">
        <f>IF($F558&lt;=1,"",IF($L558="","",$L558+$P558))</f>
        <v/>
      </c>
      <c r="L558" s="150" t="str">
        <f>IF($E558="","",INDEX('3.サラリースケール'!$R$5:$BH$38,MATCH($E558,'3.サラリースケール'!$R$5:$R$38,0),MATCH($I558,'3.サラリースケール'!$R$5:$BH$5,0)))</f>
        <v/>
      </c>
      <c r="M558" s="150" t="str">
        <f>IF($F558&lt;=1,"",IF($L558="","",$L558-$P558))</f>
        <v/>
      </c>
      <c r="N558" s="366" t="str">
        <f>IF($F558&lt;=1,"",IF($L558="","",$M558-$P558))</f>
        <v/>
      </c>
      <c r="O558" s="151" t="str">
        <f>IF($F558&lt;=1,"",IF($L557="",0,$L558-$L557))</f>
        <v/>
      </c>
      <c r="P558" s="368" t="str">
        <f t="shared" ref="P558:P599" si="361">IF($F558&lt;=1,"",IF($L558="","",IF($O558=0,$P557,ROUNDUP($O558/$L$2,-1))))</f>
        <v/>
      </c>
      <c r="Q558" s="152" t="str">
        <f>IF($L558="","",VLOOKUP($E558,'6.モデル年俸表の作成'!$C$7:$F$48,4,0))</f>
        <v/>
      </c>
      <c r="R558" s="159" t="str">
        <f>IF($E558="","",IF($G558="","",VLOOKUP($E558,'5.手当・賞与配分・洗い替え方式'!$C$7:$L$48,8,0)))</f>
        <v/>
      </c>
      <c r="S558" s="153" t="str">
        <f>IF(J558="","",ROUNDUP((J558*$R558),-1))</f>
        <v/>
      </c>
      <c r="T558" s="153" t="str">
        <f>IF(K558="","",ROUNDUP((K558*$R558),-1))</f>
        <v/>
      </c>
      <c r="U558" s="153" t="str">
        <f>IF(L558="","",ROUNDUP((L558*$R558),-1))</f>
        <v/>
      </c>
      <c r="V558" s="153" t="str">
        <f>IF(M558="","",ROUNDUP((M558*$R558),-1))</f>
        <v/>
      </c>
      <c r="W558" s="153" t="str">
        <f>IF(N558="","",ROUNDUP((N558*$R558),-1))</f>
        <v/>
      </c>
      <c r="X558" s="155" t="str">
        <f t="shared" ref="X558:X599" si="362">IF($L558="","",ROUNDDOWN($U558/($L558/$X$4*1.25),0))</f>
        <v/>
      </c>
      <c r="Y558" s="165" t="str">
        <f>IF(J558="","",J558+$Q558+S558)</f>
        <v/>
      </c>
      <c r="Z558" s="154" t="str">
        <f t="shared" ref="Z558:Z599" si="363">IF(K558="","",K558+$Q558+T558)</f>
        <v/>
      </c>
      <c r="AA558" s="154" t="str">
        <f t="shared" ref="AA558:AA599" si="364">IF(L558="","",L558+$Q558+U558)</f>
        <v/>
      </c>
      <c r="AB558" s="154" t="str">
        <f t="shared" ref="AB558:AB599" si="365">IF(M558="","",M558+$Q558+V558)</f>
        <v/>
      </c>
      <c r="AC558" s="166" t="str">
        <f t="shared" ref="AC558:AC564" si="366">IF(N558="","",N558+$Q558+W558)</f>
        <v/>
      </c>
      <c r="AD558" s="152" t="str">
        <f>IF($L558="","",$AA558*12)</f>
        <v/>
      </c>
      <c r="AE558" s="165" t="str">
        <f>IF(J558="","",IF('5.手当・賞与配分・洗い替え方式'!$O$4=1,ROUNDUP((J558+$Q558)*$AH$4,-1),ROUNDUP(J558*$AH$4,-1)))</f>
        <v/>
      </c>
      <c r="AF558" s="154" t="str">
        <f>IF(K558="","",IF('5.手当・賞与配分・洗い替え方式'!$O$4=1,ROUNDUP((K558+$Q558)*$AH$4,-1),ROUNDUP(K558*$AH$4,-1)))</f>
        <v/>
      </c>
      <c r="AG558" s="154" t="str">
        <f>IF(L558="","",IF('5.手当・賞与配分・洗い替え方式'!$O$4=1,ROUNDUP((L558+$Q558)*$AH$4,-1),ROUNDUP(L558*$AH$4,-1)))</f>
        <v/>
      </c>
      <c r="AH558" s="154" t="str">
        <f>IF(M558="","",IF('5.手当・賞与配分・洗い替え方式'!$O$4=1,ROUNDUP((M558+$Q558)*$AH$4,-1),ROUNDUP(M558*$AH$4,-1)))</f>
        <v/>
      </c>
      <c r="AI558" s="166" t="str">
        <f>IF(N558="","",IF('5.手当・賞与配分・洗い替え方式'!$O$4=1,ROUNDUP((N558+$Q558)*$AH$4,-1),ROUNDUP(N558*$AH$4,-1)))</f>
        <v/>
      </c>
      <c r="AJ558" s="165" t="str">
        <f>IF(J558="","",IF('5.手当・賞与配分・洗い替え方式'!$O$4=1,ROUNDUP((J558+$Q558)*$AM$4,-1),ROUNDUP(J558*$AM$4,-1)))</f>
        <v/>
      </c>
      <c r="AK558" s="154" t="str">
        <f>IF(K558="","",IF('5.手当・賞与配分・洗い替え方式'!$O$4=1,ROUNDUP((K558+$Q558)*$AM$4,-1),ROUNDUP(K558*$AM$4,-1)))</f>
        <v/>
      </c>
      <c r="AL558" s="154" t="str">
        <f>IF(L558="","",IF('5.手当・賞与配分・洗い替え方式'!$O$4=1,ROUNDUP((L558+$Q558)*$AM$4,-1),ROUNDUP(L558*$AM$4,-1)))</f>
        <v/>
      </c>
      <c r="AM558" s="154" t="str">
        <f>IF(M558="","",IF('5.手当・賞与配分・洗い替え方式'!$O$4=1,ROUNDUP((M558+$Q558)*$AM$4,-1),ROUNDUP(M558*$AM$4,-1)))</f>
        <v/>
      </c>
      <c r="AN558" s="166" t="str">
        <f>IF(N558="","",IF('5.手当・賞与配分・洗い替え方式'!$O$4=1,ROUNDUP((N558+$Q558)*$AM$4,-1),ROUNDUP(N558*$AM$4,-1)))</f>
        <v/>
      </c>
      <c r="AO558" s="367" t="str">
        <f>IF(J558="","",Y558*12+AE558+AJ558)</f>
        <v/>
      </c>
      <c r="AP558" s="133" t="str">
        <f t="shared" ref="AP558" si="367">IF(K558="","",Z558*12+AF558+AK558)</f>
        <v/>
      </c>
      <c r="AQ558" s="133" t="str">
        <f t="shared" ref="AQ558:AQ599" si="368">IF(L558="","",AA558*12+AG558+AL558)</f>
        <v/>
      </c>
      <c r="AR558" s="133" t="str">
        <f t="shared" ref="AR558:AR599" si="369">IF(M558="","",AB558*12+AH558+AM558)</f>
        <v/>
      </c>
      <c r="AS558" s="155" t="str">
        <f t="shared" ref="AS558:AS599" si="370">IF(N558="","",AC558*12+AI558+AN558)</f>
        <v/>
      </c>
    </row>
    <row r="559" spans="5:45" ht="18" customHeight="1">
      <c r="E559" s="148" t="str">
        <f t="shared" ref="E559:E599" si="371">IF($E$557="","",$E$557)</f>
        <v>S-1</v>
      </c>
      <c r="F559" s="105">
        <f t="shared" si="358"/>
        <v>0</v>
      </c>
      <c r="G559" s="105" t="str">
        <f t="shared" si="359"/>
        <v/>
      </c>
      <c r="H559" s="105" t="str">
        <f t="shared" si="360"/>
        <v/>
      </c>
      <c r="I559" s="149">
        <v>19</v>
      </c>
      <c r="J559" s="157" t="str">
        <f t="shared" ref="J559:J599" si="372">IF($F559&lt;=1,"",IF($L559="","",$K559+$P559))</f>
        <v/>
      </c>
      <c r="K559" s="131" t="str">
        <f t="shared" ref="K559:K599" si="373">IF($F559&lt;=1,"",IF($L559="","",$L559+$P559))</f>
        <v/>
      </c>
      <c r="L559" s="150" t="str">
        <f>IF($E559="","",INDEX('3.サラリースケール'!$R$5:$BH$38,MATCH($E559,'3.サラリースケール'!$R$5:$R$38,0),MATCH($I559,'3.サラリースケール'!$R$5:$BH$5,0)))</f>
        <v/>
      </c>
      <c r="M559" s="131" t="str">
        <f t="shared" ref="M559:M599" si="374">IF($F559&lt;=1,"",IF($L559="","",$L559-$P559))</f>
        <v/>
      </c>
      <c r="N559" s="368" t="str">
        <f t="shared" ref="N559:N599" si="375">IF($F559&lt;=1,"",IF($L559="","",$M559-$P559))</f>
        <v/>
      </c>
      <c r="O559" s="157" t="str">
        <f t="shared" ref="O559:O599" si="376">IF($F559&lt;=1,"",IF($L558="",0,$L559-$L558))</f>
        <v/>
      </c>
      <c r="P559" s="368" t="str">
        <f t="shared" si="361"/>
        <v/>
      </c>
      <c r="Q559" s="158" t="str">
        <f>IF($L559="","",VLOOKUP($E559,'6.モデル年俸表の作成'!$C$7:$F$48,4,0))</f>
        <v/>
      </c>
      <c r="R559" s="159" t="str">
        <f>IF($E559="","",IF($G559="","",VLOOKUP($E559,'5.手当・賞与配分・洗い替え方式'!$C$7:$L$48,8,0)))</f>
        <v/>
      </c>
      <c r="S559" s="160" t="str">
        <f t="shared" ref="S559:S599" si="377">IF(J559="","",ROUNDUP((J559*$R559),-1))</f>
        <v/>
      </c>
      <c r="T559" s="160" t="str">
        <f t="shared" ref="T559:T599" si="378">IF(K559="","",ROUNDUP((K559*$R559),-1))</f>
        <v/>
      </c>
      <c r="U559" s="160" t="str">
        <f t="shared" ref="U559:U563" si="379">IF(L559="","",ROUNDUP((L559*$R559),-1))</f>
        <v/>
      </c>
      <c r="V559" s="160" t="str">
        <f t="shared" ref="V559:V599" si="380">IF(M559="","",ROUNDUP((M559*$R559),-1))</f>
        <v/>
      </c>
      <c r="W559" s="160" t="str">
        <f t="shared" ref="W559:W599" si="381">IF(N559="","",ROUNDUP((N559*$R559),-1))</f>
        <v/>
      </c>
      <c r="X559" s="164" t="str">
        <f t="shared" si="362"/>
        <v/>
      </c>
      <c r="Y559" s="162" t="str">
        <f t="shared" ref="Y559:Y561" si="382">IF(J559="","",J559+$Q559+S559)</f>
        <v/>
      </c>
      <c r="Z559" s="161" t="str">
        <f t="shared" si="363"/>
        <v/>
      </c>
      <c r="AA559" s="161" t="str">
        <f t="shared" si="364"/>
        <v/>
      </c>
      <c r="AB559" s="161" t="str">
        <f t="shared" si="365"/>
        <v/>
      </c>
      <c r="AC559" s="163" t="str">
        <f t="shared" si="366"/>
        <v/>
      </c>
      <c r="AD559" s="158" t="str">
        <f t="shared" ref="AD559:AD599" si="383">IF(L559="","",AA559*12)</f>
        <v/>
      </c>
      <c r="AE559" s="165" t="str">
        <f>IF(J559="","",IF('5.手当・賞与配分・洗い替え方式'!$O$4=1,ROUNDUP((J559+$Q559)*$AH$4,-1),ROUNDUP(J559*$AH$4,-1)))</f>
        <v/>
      </c>
      <c r="AF559" s="154" t="str">
        <f>IF(K559="","",IF('5.手当・賞与配分・洗い替え方式'!$O$4=1,ROUNDUP((K559+$Q559)*$AH$4,-1),ROUNDUP(K559*$AH$4,-1)))</f>
        <v/>
      </c>
      <c r="AG559" s="154" t="str">
        <f>IF(L559="","",IF('5.手当・賞与配分・洗い替え方式'!$O$4=1,ROUNDUP((L559+$Q559)*$AH$4,-1),ROUNDUP(L559*$AH$4,-1)))</f>
        <v/>
      </c>
      <c r="AH559" s="154" t="str">
        <f>IF(M559="","",IF('5.手当・賞与配分・洗い替え方式'!$O$4=1,ROUNDUP((M559+$Q559)*$AH$4,-1),ROUNDUP(M559*$AH$4,-1)))</f>
        <v/>
      </c>
      <c r="AI559" s="166" t="str">
        <f>IF(N559="","",IF('5.手当・賞与配分・洗い替え方式'!$O$4=1,ROUNDUP((N559+$Q559)*$AH$4,-1),ROUNDUP(N559*$AH$4,-1)))</f>
        <v/>
      </c>
      <c r="AJ559" s="165" t="str">
        <f>IF(J559="","",IF('5.手当・賞与配分・洗い替え方式'!$O$4=1,ROUNDUP((J559+$Q559)*$AM$4,-1),ROUNDUP(J559*$AM$4,-1)))</f>
        <v/>
      </c>
      <c r="AK559" s="154" t="str">
        <f>IF(K559="","",IF('5.手当・賞与配分・洗い替え方式'!$O$4=1,ROUNDUP((K559+$Q559)*$AM$4,-1),ROUNDUP(K559*$AM$4,-1)))</f>
        <v/>
      </c>
      <c r="AL559" s="154" t="str">
        <f>IF(L559="","",IF('5.手当・賞与配分・洗い替え方式'!$O$4=1,ROUNDUP((L559+$Q559)*$AM$4,-1),ROUNDUP(L559*$AM$4,-1)))</f>
        <v/>
      </c>
      <c r="AM559" s="154" t="str">
        <f>IF(M559="","",IF('5.手当・賞与配分・洗い替え方式'!$O$4=1,ROUNDUP((M559+$Q559)*$AM$4,-1),ROUNDUP(M559*$AM$4,-1)))</f>
        <v/>
      </c>
      <c r="AN559" s="166" t="str">
        <f>IF(N559="","",IF('5.手当・賞与配分・洗い替え方式'!$O$4=1,ROUNDUP((N559+$Q559)*$AM$4,-1),ROUNDUP(N559*$AM$4,-1)))</f>
        <v/>
      </c>
      <c r="AO559" s="369" t="str">
        <f>IF(J559="","",Y559*12+AE559+AJ559)</f>
        <v/>
      </c>
      <c r="AP559" s="77" t="str">
        <f>IF(K559="","",Z559*12+AF559+AK559)</f>
        <v/>
      </c>
      <c r="AQ559" s="77" t="str">
        <f t="shared" si="368"/>
        <v/>
      </c>
      <c r="AR559" s="77" t="str">
        <f t="shared" si="369"/>
        <v/>
      </c>
      <c r="AS559" s="164" t="str">
        <f t="shared" si="370"/>
        <v/>
      </c>
    </row>
    <row r="560" spans="5:45" ht="18" customHeight="1">
      <c r="E560" s="148" t="str">
        <f t="shared" si="371"/>
        <v>S-1</v>
      </c>
      <c r="F560" s="105">
        <f t="shared" si="358"/>
        <v>0</v>
      </c>
      <c r="G560" s="105" t="str">
        <f t="shared" si="359"/>
        <v/>
      </c>
      <c r="H560" s="105" t="str">
        <f t="shared" si="360"/>
        <v/>
      </c>
      <c r="I560" s="149">
        <v>20</v>
      </c>
      <c r="J560" s="157" t="str">
        <f t="shared" si="372"/>
        <v/>
      </c>
      <c r="K560" s="131" t="str">
        <f t="shared" si="373"/>
        <v/>
      </c>
      <c r="L560" s="131" t="str">
        <f>IF($E560="","",INDEX('3.サラリースケール'!$R$5:$BH$38,MATCH($E560,'3.サラリースケール'!$R$5:$R$38,0),MATCH($I560,'3.サラリースケール'!$R$5:$BH$5,0)))</f>
        <v/>
      </c>
      <c r="M560" s="131" t="str">
        <f t="shared" si="374"/>
        <v/>
      </c>
      <c r="N560" s="368" t="str">
        <f t="shared" si="375"/>
        <v/>
      </c>
      <c r="O560" s="157" t="str">
        <f t="shared" si="376"/>
        <v/>
      </c>
      <c r="P560" s="368" t="str">
        <f t="shared" si="361"/>
        <v/>
      </c>
      <c r="Q560" s="158" t="str">
        <f>IF($L560="","",VLOOKUP($E560,'6.モデル年俸表の作成'!$C$7:$F$48,4,0))</f>
        <v/>
      </c>
      <c r="R560" s="159" t="str">
        <f>IF($E560="","",IF($G560="","",VLOOKUP($E560,'5.手当・賞与配分・洗い替え方式'!$C$7:$L$48,8,0)))</f>
        <v/>
      </c>
      <c r="S560" s="160" t="str">
        <f t="shared" si="377"/>
        <v/>
      </c>
      <c r="T560" s="160" t="str">
        <f t="shared" si="378"/>
        <v/>
      </c>
      <c r="U560" s="160" t="str">
        <f t="shared" si="379"/>
        <v/>
      </c>
      <c r="V560" s="160" t="str">
        <f t="shared" si="380"/>
        <v/>
      </c>
      <c r="W560" s="160" t="str">
        <f t="shared" si="381"/>
        <v/>
      </c>
      <c r="X560" s="164" t="str">
        <f t="shared" si="362"/>
        <v/>
      </c>
      <c r="Y560" s="162" t="str">
        <f t="shared" si="382"/>
        <v/>
      </c>
      <c r="Z560" s="161" t="str">
        <f t="shared" si="363"/>
        <v/>
      </c>
      <c r="AA560" s="161" t="str">
        <f t="shared" si="364"/>
        <v/>
      </c>
      <c r="AB560" s="161" t="str">
        <f t="shared" si="365"/>
        <v/>
      </c>
      <c r="AC560" s="163" t="str">
        <f t="shared" si="366"/>
        <v/>
      </c>
      <c r="AD560" s="158" t="str">
        <f t="shared" si="383"/>
        <v/>
      </c>
      <c r="AE560" s="165" t="str">
        <f>IF(J560="","",IF('5.手当・賞与配分・洗い替え方式'!$O$4=1,ROUNDUP((J560+$Q560)*$AH$4,-1),ROUNDUP(J560*$AH$4,-1)))</f>
        <v/>
      </c>
      <c r="AF560" s="154" t="str">
        <f>IF(K560="","",IF('5.手当・賞与配分・洗い替え方式'!$O$4=1,ROUNDUP((K560+$Q560)*$AH$4,-1),ROUNDUP(K560*$AH$4,-1)))</f>
        <v/>
      </c>
      <c r="AG560" s="154" t="str">
        <f>IF(L560="","",IF('5.手当・賞与配分・洗い替え方式'!$O$4=1,ROUNDUP((L560+$Q560)*$AH$4,-1),ROUNDUP(L560*$AH$4,-1)))</f>
        <v/>
      </c>
      <c r="AH560" s="154" t="str">
        <f>IF(M560="","",IF('5.手当・賞与配分・洗い替え方式'!$O$4=1,ROUNDUP((M560+$Q560)*$AH$4,-1),ROUNDUP(M560*$AH$4,-1)))</f>
        <v/>
      </c>
      <c r="AI560" s="166" t="str">
        <f>IF(N560="","",IF('5.手当・賞与配分・洗い替え方式'!$O$4=1,ROUNDUP((N560+$Q560)*$AH$4,-1),ROUNDUP(N560*$AH$4,-1)))</f>
        <v/>
      </c>
      <c r="AJ560" s="165" t="str">
        <f>IF(J560="","",IF('5.手当・賞与配分・洗い替え方式'!$O$4=1,ROUNDUP((J560+$Q560)*$AM$4,-1),ROUNDUP(J560*$AM$4,-1)))</f>
        <v/>
      </c>
      <c r="AK560" s="154" t="str">
        <f>IF(K560="","",IF('5.手当・賞与配分・洗い替え方式'!$O$4=1,ROUNDUP((K560+$Q560)*$AM$4,-1),ROUNDUP(K560*$AM$4,-1)))</f>
        <v/>
      </c>
      <c r="AL560" s="154" t="str">
        <f>IF(L560="","",IF('5.手当・賞与配分・洗い替え方式'!$O$4=1,ROUNDUP((L560+$Q560)*$AM$4,-1),ROUNDUP(L560*$AM$4,-1)))</f>
        <v/>
      </c>
      <c r="AM560" s="154" t="str">
        <f>IF(M560="","",IF('5.手当・賞与配分・洗い替え方式'!$O$4=1,ROUNDUP((M560+$Q560)*$AM$4,-1),ROUNDUP(M560*$AM$4,-1)))</f>
        <v/>
      </c>
      <c r="AN560" s="166" t="str">
        <f>IF(N560="","",IF('5.手当・賞与配分・洗い替え方式'!$O$4=1,ROUNDUP((N560+$Q560)*$AM$4,-1),ROUNDUP(N560*$AM$4,-1)))</f>
        <v/>
      </c>
      <c r="AO560" s="369" t="str">
        <f t="shared" ref="AO560:AO599" si="384">IF(J560="","",Y560*12+AE560+AJ560)</f>
        <v/>
      </c>
      <c r="AP560" s="77" t="str">
        <f t="shared" ref="AP560:AP599" si="385">IF(K560="","",Z560*12+AF560+AK560)</f>
        <v/>
      </c>
      <c r="AQ560" s="77" t="str">
        <f t="shared" si="368"/>
        <v/>
      </c>
      <c r="AR560" s="77" t="str">
        <f t="shared" si="369"/>
        <v/>
      </c>
      <c r="AS560" s="164" t="str">
        <f t="shared" si="370"/>
        <v/>
      </c>
    </row>
    <row r="561" spans="5:45" ht="18" customHeight="1">
      <c r="E561" s="148" t="str">
        <f t="shared" si="371"/>
        <v>S-1</v>
      </c>
      <c r="F561" s="105">
        <f t="shared" si="358"/>
        <v>0</v>
      </c>
      <c r="G561" s="105" t="str">
        <f t="shared" si="359"/>
        <v/>
      </c>
      <c r="H561" s="105" t="str">
        <f t="shared" si="360"/>
        <v/>
      </c>
      <c r="I561" s="149">
        <v>21</v>
      </c>
      <c r="J561" s="157" t="str">
        <f t="shared" si="372"/>
        <v/>
      </c>
      <c r="K561" s="131" t="str">
        <f t="shared" si="373"/>
        <v/>
      </c>
      <c r="L561" s="131" t="str">
        <f>IF($E561="","",INDEX('3.サラリースケール'!$R$5:$BH$38,MATCH($E561,'3.サラリースケール'!$R$5:$R$38,0),MATCH($I561,'3.サラリースケール'!$R$5:$BH$5,0)))</f>
        <v/>
      </c>
      <c r="M561" s="131" t="str">
        <f t="shared" si="374"/>
        <v/>
      </c>
      <c r="N561" s="368" t="str">
        <f t="shared" si="375"/>
        <v/>
      </c>
      <c r="O561" s="157" t="str">
        <f t="shared" si="376"/>
        <v/>
      </c>
      <c r="P561" s="368" t="str">
        <f t="shared" si="361"/>
        <v/>
      </c>
      <c r="Q561" s="158" t="str">
        <f>IF($L561="","",VLOOKUP($E561,'6.モデル年俸表の作成'!$C$7:$F$48,4,0))</f>
        <v/>
      </c>
      <c r="R561" s="159" t="str">
        <f>IF($E561="","",IF($G561="","",VLOOKUP($E561,'5.手当・賞与配分・洗い替え方式'!$C$7:$L$48,8,0)))</f>
        <v/>
      </c>
      <c r="S561" s="160" t="str">
        <f t="shared" si="377"/>
        <v/>
      </c>
      <c r="T561" s="160" t="str">
        <f t="shared" si="378"/>
        <v/>
      </c>
      <c r="U561" s="160" t="str">
        <f t="shared" si="379"/>
        <v/>
      </c>
      <c r="V561" s="160" t="str">
        <f t="shared" si="380"/>
        <v/>
      </c>
      <c r="W561" s="160" t="str">
        <f t="shared" si="381"/>
        <v/>
      </c>
      <c r="X561" s="164" t="str">
        <f t="shared" si="362"/>
        <v/>
      </c>
      <c r="Y561" s="162" t="str">
        <f t="shared" si="382"/>
        <v/>
      </c>
      <c r="Z561" s="161" t="str">
        <f t="shared" si="363"/>
        <v/>
      </c>
      <c r="AA561" s="161" t="str">
        <f t="shared" si="364"/>
        <v/>
      </c>
      <c r="AB561" s="161" t="str">
        <f t="shared" si="365"/>
        <v/>
      </c>
      <c r="AC561" s="163" t="str">
        <f t="shared" si="366"/>
        <v/>
      </c>
      <c r="AD561" s="158" t="str">
        <f t="shared" si="383"/>
        <v/>
      </c>
      <c r="AE561" s="165" t="str">
        <f>IF(J561="","",IF('5.手当・賞与配分・洗い替え方式'!$O$4=1,ROUNDUP((J561+$Q561)*$AH$4,-1),ROUNDUP(J561*$AH$4,-1)))</f>
        <v/>
      </c>
      <c r="AF561" s="154" t="str">
        <f>IF(K561="","",IF('5.手当・賞与配分・洗い替え方式'!$O$4=1,ROUNDUP((K561+$Q561)*$AH$4,-1),ROUNDUP(K561*$AH$4,-1)))</f>
        <v/>
      </c>
      <c r="AG561" s="154" t="str">
        <f>IF(L561="","",IF('5.手当・賞与配分・洗い替え方式'!$O$4=1,ROUNDUP((L561+$Q561)*$AH$4,-1),ROUNDUP(L561*$AH$4,-1)))</f>
        <v/>
      </c>
      <c r="AH561" s="154" t="str">
        <f>IF(M561="","",IF('5.手当・賞与配分・洗い替え方式'!$O$4=1,ROUNDUP((M561+$Q561)*$AH$4,-1),ROUNDUP(M561*$AH$4,-1)))</f>
        <v/>
      </c>
      <c r="AI561" s="166" t="str">
        <f>IF(N561="","",IF('5.手当・賞与配分・洗い替え方式'!$O$4=1,ROUNDUP((N561+$Q561)*$AH$4,-1),ROUNDUP(N561*$AH$4,-1)))</f>
        <v/>
      </c>
      <c r="AJ561" s="165" t="str">
        <f>IF(J561="","",IF('5.手当・賞与配分・洗い替え方式'!$O$4=1,ROUNDUP((J561+$Q561)*$AM$4,-1),ROUNDUP(J561*$AM$4,-1)))</f>
        <v/>
      </c>
      <c r="AK561" s="154" t="str">
        <f>IF(K561="","",IF('5.手当・賞与配分・洗い替え方式'!$O$4=1,ROUNDUP((K561+$Q561)*$AM$4,-1),ROUNDUP(K561*$AM$4,-1)))</f>
        <v/>
      </c>
      <c r="AL561" s="154" t="str">
        <f>IF(L561="","",IF('5.手当・賞与配分・洗い替え方式'!$O$4=1,ROUNDUP((L561+$Q561)*$AM$4,-1),ROUNDUP(L561*$AM$4,-1)))</f>
        <v/>
      </c>
      <c r="AM561" s="154" t="str">
        <f>IF(M561="","",IF('5.手当・賞与配分・洗い替え方式'!$O$4=1,ROUNDUP((M561+$Q561)*$AM$4,-1),ROUNDUP(M561*$AM$4,-1)))</f>
        <v/>
      </c>
      <c r="AN561" s="166" t="str">
        <f>IF(N561="","",IF('5.手当・賞与配分・洗い替え方式'!$O$4=1,ROUNDUP((N561+$Q561)*$AM$4,-1),ROUNDUP(N561*$AM$4,-1)))</f>
        <v/>
      </c>
      <c r="AO561" s="369" t="str">
        <f t="shared" si="384"/>
        <v/>
      </c>
      <c r="AP561" s="77" t="str">
        <f t="shared" si="385"/>
        <v/>
      </c>
      <c r="AQ561" s="77" t="str">
        <f t="shared" si="368"/>
        <v/>
      </c>
      <c r="AR561" s="77" t="str">
        <f t="shared" si="369"/>
        <v/>
      </c>
      <c r="AS561" s="164" t="str">
        <f t="shared" si="370"/>
        <v/>
      </c>
    </row>
    <row r="562" spans="5:45" ht="18" customHeight="1">
      <c r="E562" s="148" t="str">
        <f t="shared" si="371"/>
        <v>S-1</v>
      </c>
      <c r="F562" s="105">
        <f t="shared" si="358"/>
        <v>0</v>
      </c>
      <c r="G562" s="105" t="str">
        <f t="shared" si="359"/>
        <v/>
      </c>
      <c r="H562" s="105" t="str">
        <f t="shared" si="360"/>
        <v/>
      </c>
      <c r="I562" s="149">
        <v>22</v>
      </c>
      <c r="J562" s="157" t="str">
        <f t="shared" si="372"/>
        <v/>
      </c>
      <c r="K562" s="131" t="str">
        <f t="shared" si="373"/>
        <v/>
      </c>
      <c r="L562" s="131" t="str">
        <f>IF($E562="","",INDEX('3.サラリースケール'!$R$5:$BH$38,MATCH($E562,'3.サラリースケール'!$R$5:$R$38,0),MATCH($I562,'3.サラリースケール'!$R$5:$BH$5,0)))</f>
        <v/>
      </c>
      <c r="M562" s="131" t="str">
        <f t="shared" si="374"/>
        <v/>
      </c>
      <c r="N562" s="368" t="str">
        <f t="shared" si="375"/>
        <v/>
      </c>
      <c r="O562" s="157" t="str">
        <f t="shared" si="376"/>
        <v/>
      </c>
      <c r="P562" s="368" t="str">
        <f t="shared" si="361"/>
        <v/>
      </c>
      <c r="Q562" s="158" t="str">
        <f>IF($L562="","",VLOOKUP($E562,'6.モデル年俸表の作成'!$C$7:$F$48,4,0))</f>
        <v/>
      </c>
      <c r="R562" s="159" t="str">
        <f>IF($E562="","",IF($G562="","",VLOOKUP($E562,'5.手当・賞与配分・洗い替え方式'!$C$7:$L$48,8,0)))</f>
        <v/>
      </c>
      <c r="S562" s="160" t="str">
        <f t="shared" si="377"/>
        <v/>
      </c>
      <c r="T562" s="160" t="str">
        <f t="shared" si="378"/>
        <v/>
      </c>
      <c r="U562" s="160" t="str">
        <f t="shared" si="379"/>
        <v/>
      </c>
      <c r="V562" s="160" t="str">
        <f t="shared" si="380"/>
        <v/>
      </c>
      <c r="W562" s="160" t="str">
        <f t="shared" si="381"/>
        <v/>
      </c>
      <c r="X562" s="164" t="str">
        <f t="shared" si="362"/>
        <v/>
      </c>
      <c r="Y562" s="162" t="str">
        <f>IF(J562="","",J562+$Q562+S562)</f>
        <v/>
      </c>
      <c r="Z562" s="161" t="str">
        <f t="shared" si="363"/>
        <v/>
      </c>
      <c r="AA562" s="161" t="str">
        <f t="shared" si="364"/>
        <v/>
      </c>
      <c r="AB562" s="161" t="str">
        <f t="shared" si="365"/>
        <v/>
      </c>
      <c r="AC562" s="163" t="str">
        <f t="shared" si="366"/>
        <v/>
      </c>
      <c r="AD562" s="158" t="str">
        <f t="shared" si="383"/>
        <v/>
      </c>
      <c r="AE562" s="165" t="str">
        <f>IF(J562="","",IF('5.手当・賞与配分・洗い替え方式'!$O$4=1,ROUNDUP((J562+$Q562)*$AH$4,-1),ROUNDUP(J562*$AH$4,-1)))</f>
        <v/>
      </c>
      <c r="AF562" s="154" t="str">
        <f>IF(K562="","",IF('5.手当・賞与配分・洗い替え方式'!$O$4=1,ROUNDUP((K562+$Q562)*$AH$4,-1),ROUNDUP(K562*$AH$4,-1)))</f>
        <v/>
      </c>
      <c r="AG562" s="154" t="str">
        <f>IF(L562="","",IF('5.手当・賞与配分・洗い替え方式'!$O$4=1,ROUNDUP((L562+$Q562)*$AH$4,-1),ROUNDUP(L562*$AH$4,-1)))</f>
        <v/>
      </c>
      <c r="AH562" s="154" t="str">
        <f>IF(M562="","",IF('5.手当・賞与配分・洗い替え方式'!$O$4=1,ROUNDUP((M562+$Q562)*$AH$4,-1),ROUNDUP(M562*$AH$4,-1)))</f>
        <v/>
      </c>
      <c r="AI562" s="166" t="str">
        <f>IF(N562="","",IF('5.手当・賞与配分・洗い替え方式'!$O$4=1,ROUNDUP((N562+$Q562)*$AH$4,-1),ROUNDUP(N562*$AH$4,-1)))</f>
        <v/>
      </c>
      <c r="AJ562" s="165" t="str">
        <f>IF(J562="","",IF('5.手当・賞与配分・洗い替え方式'!$O$4=1,ROUNDUP((J562+$Q562)*$AM$4,-1),ROUNDUP(J562*$AM$4,-1)))</f>
        <v/>
      </c>
      <c r="AK562" s="154" t="str">
        <f>IF(K562="","",IF('5.手当・賞与配分・洗い替え方式'!$O$4=1,ROUNDUP((K562+$Q562)*$AM$4,-1),ROUNDUP(K562*$AM$4,-1)))</f>
        <v/>
      </c>
      <c r="AL562" s="154" t="str">
        <f>IF(L562="","",IF('5.手当・賞与配分・洗い替え方式'!$O$4=1,ROUNDUP((L562+$Q562)*$AM$4,-1),ROUNDUP(L562*$AM$4,-1)))</f>
        <v/>
      </c>
      <c r="AM562" s="154" t="str">
        <f>IF(M562="","",IF('5.手当・賞与配分・洗い替え方式'!$O$4=1,ROUNDUP((M562+$Q562)*$AM$4,-1),ROUNDUP(M562*$AM$4,-1)))</f>
        <v/>
      </c>
      <c r="AN562" s="166" t="str">
        <f>IF(N562="","",IF('5.手当・賞与配分・洗い替え方式'!$O$4=1,ROUNDUP((N562+$Q562)*$AM$4,-1),ROUNDUP(N562*$AM$4,-1)))</f>
        <v/>
      </c>
      <c r="AO562" s="369" t="str">
        <f t="shared" si="384"/>
        <v/>
      </c>
      <c r="AP562" s="77" t="str">
        <f t="shared" si="385"/>
        <v/>
      </c>
      <c r="AQ562" s="77" t="str">
        <f t="shared" si="368"/>
        <v/>
      </c>
      <c r="AR562" s="77" t="str">
        <f t="shared" si="369"/>
        <v/>
      </c>
      <c r="AS562" s="164" t="str">
        <f t="shared" si="370"/>
        <v/>
      </c>
    </row>
    <row r="563" spans="5:45" ht="18" customHeight="1">
      <c r="E563" s="148" t="str">
        <f t="shared" si="371"/>
        <v>S-1</v>
      </c>
      <c r="F563" s="105">
        <f t="shared" si="358"/>
        <v>0</v>
      </c>
      <c r="G563" s="105" t="str">
        <f t="shared" si="359"/>
        <v/>
      </c>
      <c r="H563" s="105" t="str">
        <f t="shared" si="360"/>
        <v/>
      </c>
      <c r="I563" s="149">
        <v>23</v>
      </c>
      <c r="J563" s="157" t="str">
        <f t="shared" si="372"/>
        <v/>
      </c>
      <c r="K563" s="131" t="str">
        <f t="shared" si="373"/>
        <v/>
      </c>
      <c r="L563" s="131" t="str">
        <f>IF($E563="","",INDEX('3.サラリースケール'!$R$5:$BH$38,MATCH($E563,'3.サラリースケール'!$R$5:$R$38,0),MATCH($I563,'3.サラリースケール'!$R$5:$BH$5,0)))</f>
        <v/>
      </c>
      <c r="M563" s="131" t="str">
        <f t="shared" si="374"/>
        <v/>
      </c>
      <c r="N563" s="368" t="str">
        <f t="shared" si="375"/>
        <v/>
      </c>
      <c r="O563" s="157" t="str">
        <f t="shared" si="376"/>
        <v/>
      </c>
      <c r="P563" s="368" t="str">
        <f t="shared" si="361"/>
        <v/>
      </c>
      <c r="Q563" s="158" t="str">
        <f>IF($L563="","",VLOOKUP($E563,'6.モデル年俸表の作成'!$C$7:$F$48,4,0))</f>
        <v/>
      </c>
      <c r="R563" s="159" t="str">
        <f>IF($E563="","",IF($G563="","",VLOOKUP($E563,'5.手当・賞与配分・洗い替え方式'!$C$7:$L$48,8,0)))</f>
        <v/>
      </c>
      <c r="S563" s="160" t="str">
        <f t="shared" si="377"/>
        <v/>
      </c>
      <c r="T563" s="160" t="str">
        <f t="shared" si="378"/>
        <v/>
      </c>
      <c r="U563" s="160" t="str">
        <f t="shared" si="379"/>
        <v/>
      </c>
      <c r="V563" s="160" t="str">
        <f t="shared" si="380"/>
        <v/>
      </c>
      <c r="W563" s="160" t="str">
        <f t="shared" si="381"/>
        <v/>
      </c>
      <c r="X563" s="164" t="str">
        <f t="shared" si="362"/>
        <v/>
      </c>
      <c r="Y563" s="162" t="str">
        <f t="shared" ref="Y563:Y599" si="386">IF(J563="","",J563+$Q563+S563)</f>
        <v/>
      </c>
      <c r="Z563" s="161" t="str">
        <f t="shared" si="363"/>
        <v/>
      </c>
      <c r="AA563" s="161" t="str">
        <f t="shared" si="364"/>
        <v/>
      </c>
      <c r="AB563" s="161" t="str">
        <f t="shared" si="365"/>
        <v/>
      </c>
      <c r="AC563" s="163" t="str">
        <f t="shared" si="366"/>
        <v/>
      </c>
      <c r="AD563" s="158" t="str">
        <f t="shared" si="383"/>
        <v/>
      </c>
      <c r="AE563" s="165" t="str">
        <f>IF(J563="","",IF('5.手当・賞与配分・洗い替え方式'!$O$4=1,ROUNDUP((J563+$Q563)*$AH$4,-1),ROUNDUP(J563*$AH$4,-1)))</f>
        <v/>
      </c>
      <c r="AF563" s="154" t="str">
        <f>IF(K563="","",IF('5.手当・賞与配分・洗い替え方式'!$O$4=1,ROUNDUP((K563+$Q563)*$AH$4,-1),ROUNDUP(K563*$AH$4,-1)))</f>
        <v/>
      </c>
      <c r="AG563" s="154" t="str">
        <f>IF(L563="","",IF('5.手当・賞与配分・洗い替え方式'!$O$4=1,ROUNDUP((L563+$Q563)*$AH$4,-1),ROUNDUP(L563*$AH$4,-1)))</f>
        <v/>
      </c>
      <c r="AH563" s="154" t="str">
        <f>IF(M563="","",IF('5.手当・賞与配分・洗い替え方式'!$O$4=1,ROUNDUP((M563+$Q563)*$AH$4,-1),ROUNDUP(M563*$AH$4,-1)))</f>
        <v/>
      </c>
      <c r="AI563" s="166" t="str">
        <f>IF(N563="","",IF('5.手当・賞与配分・洗い替え方式'!$O$4=1,ROUNDUP((N563+$Q563)*$AH$4,-1),ROUNDUP(N563*$AH$4,-1)))</f>
        <v/>
      </c>
      <c r="AJ563" s="165" t="str">
        <f>IF(J563="","",IF('5.手当・賞与配分・洗い替え方式'!$O$4=1,ROUNDUP((J563+$Q563)*$AM$4,-1),ROUNDUP(J563*$AM$4,-1)))</f>
        <v/>
      </c>
      <c r="AK563" s="154" t="str">
        <f>IF(K563="","",IF('5.手当・賞与配分・洗い替え方式'!$O$4=1,ROUNDUP((K563+$Q563)*$AM$4,-1),ROUNDUP(K563*$AM$4,-1)))</f>
        <v/>
      </c>
      <c r="AL563" s="154" t="str">
        <f>IF(L563="","",IF('5.手当・賞与配分・洗い替え方式'!$O$4=1,ROUNDUP((L563+$Q563)*$AM$4,-1),ROUNDUP(L563*$AM$4,-1)))</f>
        <v/>
      </c>
      <c r="AM563" s="154" t="str">
        <f>IF(M563="","",IF('5.手当・賞与配分・洗い替え方式'!$O$4=1,ROUNDUP((M563+$Q563)*$AM$4,-1),ROUNDUP(M563*$AM$4,-1)))</f>
        <v/>
      </c>
      <c r="AN563" s="166" t="str">
        <f>IF(N563="","",IF('5.手当・賞与配分・洗い替え方式'!$O$4=1,ROUNDUP((N563+$Q563)*$AM$4,-1),ROUNDUP(N563*$AM$4,-1)))</f>
        <v/>
      </c>
      <c r="AO563" s="369" t="str">
        <f t="shared" si="384"/>
        <v/>
      </c>
      <c r="AP563" s="77" t="str">
        <f t="shared" si="385"/>
        <v/>
      </c>
      <c r="AQ563" s="77" t="str">
        <f t="shared" si="368"/>
        <v/>
      </c>
      <c r="AR563" s="77" t="str">
        <f t="shared" si="369"/>
        <v/>
      </c>
      <c r="AS563" s="164" t="str">
        <f t="shared" si="370"/>
        <v/>
      </c>
    </row>
    <row r="564" spans="5:45" ht="18" customHeight="1">
      <c r="E564" s="148" t="str">
        <f t="shared" si="371"/>
        <v>S-1</v>
      </c>
      <c r="F564" s="105">
        <f t="shared" si="358"/>
        <v>0</v>
      </c>
      <c r="G564" s="105" t="str">
        <f t="shared" si="359"/>
        <v/>
      </c>
      <c r="H564" s="105" t="str">
        <f t="shared" si="360"/>
        <v/>
      </c>
      <c r="I564" s="149">
        <v>24</v>
      </c>
      <c r="J564" s="157" t="str">
        <f t="shared" si="372"/>
        <v/>
      </c>
      <c r="K564" s="131" t="str">
        <f t="shared" si="373"/>
        <v/>
      </c>
      <c r="L564" s="131" t="str">
        <f>IF($E564="","",INDEX('3.サラリースケール'!$R$5:$BH$38,MATCH($E564,'3.サラリースケール'!$R$5:$R$38,0),MATCH($I564,'3.サラリースケール'!$R$5:$BH$5,0)))</f>
        <v/>
      </c>
      <c r="M564" s="131" t="str">
        <f t="shared" si="374"/>
        <v/>
      </c>
      <c r="N564" s="368" t="str">
        <f t="shared" si="375"/>
        <v/>
      </c>
      <c r="O564" s="157" t="str">
        <f t="shared" si="376"/>
        <v/>
      </c>
      <c r="P564" s="368" t="str">
        <f t="shared" si="361"/>
        <v/>
      </c>
      <c r="Q564" s="158" t="str">
        <f>IF($L564="","",VLOOKUP($E564,'6.モデル年俸表の作成'!$C$7:$F$48,4,0))</f>
        <v/>
      </c>
      <c r="R564" s="159" t="str">
        <f>IF($E564="","",IF($G564="","",VLOOKUP($E564,'5.手当・賞与配分・洗い替え方式'!$C$7:$L$48,8,0)))</f>
        <v/>
      </c>
      <c r="S564" s="160" t="str">
        <f t="shared" si="377"/>
        <v/>
      </c>
      <c r="T564" s="160" t="str">
        <f t="shared" si="378"/>
        <v/>
      </c>
      <c r="U564" s="160" t="str">
        <f>IF(L564="","",ROUNDUP((L564*$R564),-1))</f>
        <v/>
      </c>
      <c r="V564" s="160" t="str">
        <f t="shared" si="380"/>
        <v/>
      </c>
      <c r="W564" s="160" t="str">
        <f t="shared" si="381"/>
        <v/>
      </c>
      <c r="X564" s="164" t="str">
        <f t="shared" si="362"/>
        <v/>
      </c>
      <c r="Y564" s="162" t="str">
        <f t="shared" si="386"/>
        <v/>
      </c>
      <c r="Z564" s="161" t="str">
        <f t="shared" si="363"/>
        <v/>
      </c>
      <c r="AA564" s="161" t="str">
        <f t="shared" si="364"/>
        <v/>
      </c>
      <c r="AB564" s="161" t="str">
        <f t="shared" si="365"/>
        <v/>
      </c>
      <c r="AC564" s="163" t="str">
        <f t="shared" si="366"/>
        <v/>
      </c>
      <c r="AD564" s="158" t="str">
        <f t="shared" si="383"/>
        <v/>
      </c>
      <c r="AE564" s="165" t="str">
        <f>IF(J564="","",IF('5.手当・賞与配分・洗い替え方式'!$O$4=1,ROUNDUP((J564+$Q564)*$AH$4,-1),ROUNDUP(J564*$AH$4,-1)))</f>
        <v/>
      </c>
      <c r="AF564" s="154" t="str">
        <f>IF(K564="","",IF('5.手当・賞与配分・洗い替え方式'!$O$4=1,ROUNDUP((K564+$Q564)*$AH$4,-1),ROUNDUP(K564*$AH$4,-1)))</f>
        <v/>
      </c>
      <c r="AG564" s="154" t="str">
        <f>IF(L564="","",IF('5.手当・賞与配分・洗い替え方式'!$O$4=1,ROUNDUP((L564+$Q564)*$AH$4,-1),ROUNDUP(L564*$AH$4,-1)))</f>
        <v/>
      </c>
      <c r="AH564" s="154" t="str">
        <f>IF(M564="","",IF('5.手当・賞与配分・洗い替え方式'!$O$4=1,ROUNDUP((M564+$Q564)*$AH$4,-1),ROUNDUP(M564*$AH$4,-1)))</f>
        <v/>
      </c>
      <c r="AI564" s="166" t="str">
        <f>IF(N564="","",IF('5.手当・賞与配分・洗い替え方式'!$O$4=1,ROUNDUP((N564+$Q564)*$AH$4,-1),ROUNDUP(N564*$AH$4,-1)))</f>
        <v/>
      </c>
      <c r="AJ564" s="165" t="str">
        <f>IF(J564="","",IF('5.手当・賞与配分・洗い替え方式'!$O$4=1,ROUNDUP((J564+$Q564)*$AM$4,-1),ROUNDUP(J564*$AM$4,-1)))</f>
        <v/>
      </c>
      <c r="AK564" s="154" t="str">
        <f>IF(K564="","",IF('5.手当・賞与配分・洗い替え方式'!$O$4=1,ROUNDUP((K564+$Q564)*$AM$4,-1),ROUNDUP(K564*$AM$4,-1)))</f>
        <v/>
      </c>
      <c r="AL564" s="154" t="str">
        <f>IF(L564="","",IF('5.手当・賞与配分・洗い替え方式'!$O$4=1,ROUNDUP((L564+$Q564)*$AM$4,-1),ROUNDUP(L564*$AM$4,-1)))</f>
        <v/>
      </c>
      <c r="AM564" s="154" t="str">
        <f>IF(M564="","",IF('5.手当・賞与配分・洗い替え方式'!$O$4=1,ROUNDUP((M564+$Q564)*$AM$4,-1),ROUNDUP(M564*$AM$4,-1)))</f>
        <v/>
      </c>
      <c r="AN564" s="166" t="str">
        <f>IF(N564="","",IF('5.手当・賞与配分・洗い替え方式'!$O$4=1,ROUNDUP((N564+$Q564)*$AM$4,-1),ROUNDUP(N564*$AM$4,-1)))</f>
        <v/>
      </c>
      <c r="AO564" s="369" t="str">
        <f t="shared" si="384"/>
        <v/>
      </c>
      <c r="AP564" s="77" t="str">
        <f t="shared" si="385"/>
        <v/>
      </c>
      <c r="AQ564" s="77" t="str">
        <f t="shared" si="368"/>
        <v/>
      </c>
      <c r="AR564" s="77" t="str">
        <f t="shared" si="369"/>
        <v/>
      </c>
      <c r="AS564" s="164" t="str">
        <f t="shared" si="370"/>
        <v/>
      </c>
    </row>
    <row r="565" spans="5:45" ht="18" customHeight="1">
      <c r="E565" s="148" t="str">
        <f t="shared" si="371"/>
        <v>S-1</v>
      </c>
      <c r="F565" s="105">
        <f t="shared" si="358"/>
        <v>0</v>
      </c>
      <c r="G565" s="105" t="str">
        <f t="shared" si="359"/>
        <v/>
      </c>
      <c r="H565" s="105" t="str">
        <f t="shared" si="360"/>
        <v/>
      </c>
      <c r="I565" s="149">
        <v>25</v>
      </c>
      <c r="J565" s="157" t="str">
        <f t="shared" si="372"/>
        <v/>
      </c>
      <c r="K565" s="131" t="str">
        <f t="shared" si="373"/>
        <v/>
      </c>
      <c r="L565" s="131" t="str">
        <f>IF($E565="","",INDEX('3.サラリースケール'!$R$5:$BH$38,MATCH($E565,'3.サラリースケール'!$R$5:$R$38,0),MATCH($I565,'3.サラリースケール'!$R$5:$BH$5,0)))</f>
        <v/>
      </c>
      <c r="M565" s="131" t="str">
        <f t="shared" si="374"/>
        <v/>
      </c>
      <c r="N565" s="368" t="str">
        <f t="shared" si="375"/>
        <v/>
      </c>
      <c r="O565" s="157" t="str">
        <f t="shared" si="376"/>
        <v/>
      </c>
      <c r="P565" s="368" t="str">
        <f t="shared" si="361"/>
        <v/>
      </c>
      <c r="Q565" s="158" t="str">
        <f>IF($L565="","",VLOOKUP($E565,'6.モデル年俸表の作成'!$C$7:$F$48,4,0))</f>
        <v/>
      </c>
      <c r="R565" s="159" t="str">
        <f>IF($E565="","",IF($G565="","",VLOOKUP($E565,'5.手当・賞与配分・洗い替え方式'!$C$7:$L$48,8,0)))</f>
        <v/>
      </c>
      <c r="S565" s="160" t="str">
        <f t="shared" si="377"/>
        <v/>
      </c>
      <c r="T565" s="160" t="str">
        <f t="shared" si="378"/>
        <v/>
      </c>
      <c r="U565" s="160" t="str">
        <f t="shared" ref="U565:U599" si="387">IF(L565="","",ROUNDUP((L565*$R565),-1))</f>
        <v/>
      </c>
      <c r="V565" s="160" t="str">
        <f t="shared" si="380"/>
        <v/>
      </c>
      <c r="W565" s="160" t="str">
        <f t="shared" si="381"/>
        <v/>
      </c>
      <c r="X565" s="164" t="str">
        <f t="shared" si="362"/>
        <v/>
      </c>
      <c r="Y565" s="162" t="str">
        <f t="shared" si="386"/>
        <v/>
      </c>
      <c r="Z565" s="161" t="str">
        <f t="shared" si="363"/>
        <v/>
      </c>
      <c r="AA565" s="161" t="str">
        <f t="shared" si="364"/>
        <v/>
      </c>
      <c r="AB565" s="161" t="str">
        <f t="shared" si="365"/>
        <v/>
      </c>
      <c r="AC565" s="163" t="str">
        <f>IF(N565="","",N565+$Q565+W565)</f>
        <v/>
      </c>
      <c r="AD565" s="158" t="str">
        <f t="shared" si="383"/>
        <v/>
      </c>
      <c r="AE565" s="165" t="str">
        <f>IF(J565="","",IF('5.手当・賞与配分・洗い替え方式'!$O$4=1,ROUNDUP((J565+$Q565)*$AH$4,-1),ROUNDUP(J565*$AH$4,-1)))</f>
        <v/>
      </c>
      <c r="AF565" s="154" t="str">
        <f>IF(K565="","",IF('5.手当・賞与配分・洗い替え方式'!$O$4=1,ROUNDUP((K565+$Q565)*$AH$4,-1),ROUNDUP(K565*$AH$4,-1)))</f>
        <v/>
      </c>
      <c r="AG565" s="154" t="str">
        <f>IF(L565="","",IF('5.手当・賞与配分・洗い替え方式'!$O$4=1,ROUNDUP((L565+$Q565)*$AH$4,-1),ROUNDUP(L565*$AH$4,-1)))</f>
        <v/>
      </c>
      <c r="AH565" s="154" t="str">
        <f>IF(M565="","",IF('5.手当・賞与配分・洗い替え方式'!$O$4=1,ROUNDUP((M565+$Q565)*$AH$4,-1),ROUNDUP(M565*$AH$4,-1)))</f>
        <v/>
      </c>
      <c r="AI565" s="166" t="str">
        <f>IF(N565="","",IF('5.手当・賞与配分・洗い替え方式'!$O$4=1,ROUNDUP((N565+$Q565)*$AH$4,-1),ROUNDUP(N565*$AH$4,-1)))</f>
        <v/>
      </c>
      <c r="AJ565" s="165" t="str">
        <f>IF(J565="","",IF('5.手当・賞与配分・洗い替え方式'!$O$4=1,ROUNDUP((J565+$Q565)*$AM$4,-1),ROUNDUP(J565*$AM$4,-1)))</f>
        <v/>
      </c>
      <c r="AK565" s="154" t="str">
        <f>IF(K565="","",IF('5.手当・賞与配分・洗い替え方式'!$O$4=1,ROUNDUP((K565+$Q565)*$AM$4,-1),ROUNDUP(K565*$AM$4,-1)))</f>
        <v/>
      </c>
      <c r="AL565" s="154" t="str">
        <f>IF(L565="","",IF('5.手当・賞与配分・洗い替え方式'!$O$4=1,ROUNDUP((L565+$Q565)*$AM$4,-1),ROUNDUP(L565*$AM$4,-1)))</f>
        <v/>
      </c>
      <c r="AM565" s="154" t="str">
        <f>IF(M565="","",IF('5.手当・賞与配分・洗い替え方式'!$O$4=1,ROUNDUP((M565+$Q565)*$AM$4,-1),ROUNDUP(M565*$AM$4,-1)))</f>
        <v/>
      </c>
      <c r="AN565" s="166" t="str">
        <f>IF(N565="","",IF('5.手当・賞与配分・洗い替え方式'!$O$4=1,ROUNDUP((N565+$Q565)*$AM$4,-1),ROUNDUP(N565*$AM$4,-1)))</f>
        <v/>
      </c>
      <c r="AO565" s="369" t="str">
        <f t="shared" si="384"/>
        <v/>
      </c>
      <c r="AP565" s="77" t="str">
        <f t="shared" si="385"/>
        <v/>
      </c>
      <c r="AQ565" s="77" t="str">
        <f t="shared" si="368"/>
        <v/>
      </c>
      <c r="AR565" s="77" t="str">
        <f t="shared" si="369"/>
        <v/>
      </c>
      <c r="AS565" s="164" t="str">
        <f t="shared" si="370"/>
        <v/>
      </c>
    </row>
    <row r="566" spans="5:45" ht="18" customHeight="1">
      <c r="E566" s="148" t="str">
        <f t="shared" si="371"/>
        <v>S-1</v>
      </c>
      <c r="F566" s="105">
        <f t="shared" si="358"/>
        <v>0</v>
      </c>
      <c r="G566" s="105" t="str">
        <f t="shared" si="359"/>
        <v/>
      </c>
      <c r="H566" s="105" t="str">
        <f t="shared" si="360"/>
        <v/>
      </c>
      <c r="I566" s="149">
        <v>26</v>
      </c>
      <c r="J566" s="157" t="str">
        <f t="shared" si="372"/>
        <v/>
      </c>
      <c r="K566" s="131" t="str">
        <f t="shared" si="373"/>
        <v/>
      </c>
      <c r="L566" s="131" t="str">
        <f>IF($E566="","",INDEX('3.サラリースケール'!$R$5:$BH$38,MATCH($E566,'3.サラリースケール'!$R$5:$R$38,0),MATCH($I566,'3.サラリースケール'!$R$5:$BH$5,0)))</f>
        <v/>
      </c>
      <c r="M566" s="131" t="str">
        <f t="shared" si="374"/>
        <v/>
      </c>
      <c r="N566" s="368" t="str">
        <f t="shared" si="375"/>
        <v/>
      </c>
      <c r="O566" s="157" t="str">
        <f t="shared" si="376"/>
        <v/>
      </c>
      <c r="P566" s="368" t="str">
        <f t="shared" si="361"/>
        <v/>
      </c>
      <c r="Q566" s="158" t="str">
        <f>IF($L566="","",VLOOKUP($E566,'6.モデル年俸表の作成'!$C$7:$F$48,4,0))</f>
        <v/>
      </c>
      <c r="R566" s="159" t="str">
        <f>IF($E566="","",IF($G566="","",VLOOKUP($E566,'5.手当・賞与配分・洗い替え方式'!$C$7:$L$48,8,0)))</f>
        <v/>
      </c>
      <c r="S566" s="160" t="str">
        <f t="shared" si="377"/>
        <v/>
      </c>
      <c r="T566" s="160" t="str">
        <f t="shared" si="378"/>
        <v/>
      </c>
      <c r="U566" s="160" t="str">
        <f t="shared" si="387"/>
        <v/>
      </c>
      <c r="V566" s="160" t="str">
        <f t="shared" si="380"/>
        <v/>
      </c>
      <c r="W566" s="160" t="str">
        <f t="shared" si="381"/>
        <v/>
      </c>
      <c r="X566" s="164" t="str">
        <f t="shared" si="362"/>
        <v/>
      </c>
      <c r="Y566" s="162" t="str">
        <f t="shared" si="386"/>
        <v/>
      </c>
      <c r="Z566" s="161" t="str">
        <f t="shared" si="363"/>
        <v/>
      </c>
      <c r="AA566" s="161" t="str">
        <f t="shared" si="364"/>
        <v/>
      </c>
      <c r="AB566" s="161" t="str">
        <f t="shared" si="365"/>
        <v/>
      </c>
      <c r="AC566" s="163" t="str">
        <f t="shared" ref="AC566:AC599" si="388">IF(N566="","",N566+$Q566+W566)</f>
        <v/>
      </c>
      <c r="AD566" s="158" t="str">
        <f t="shared" si="383"/>
        <v/>
      </c>
      <c r="AE566" s="165" t="str">
        <f>IF(J566="","",IF('5.手当・賞与配分・洗い替え方式'!$O$4=1,ROUNDUP((J566+$Q566)*$AH$4,-1),ROUNDUP(J566*$AH$4,-1)))</f>
        <v/>
      </c>
      <c r="AF566" s="154" t="str">
        <f>IF(K566="","",IF('5.手当・賞与配分・洗い替え方式'!$O$4=1,ROUNDUP((K566+$Q566)*$AH$4,-1),ROUNDUP(K566*$AH$4,-1)))</f>
        <v/>
      </c>
      <c r="AG566" s="154" t="str">
        <f>IF(L566="","",IF('5.手当・賞与配分・洗い替え方式'!$O$4=1,ROUNDUP((L566+$Q566)*$AH$4,-1),ROUNDUP(L566*$AH$4,-1)))</f>
        <v/>
      </c>
      <c r="AH566" s="154" t="str">
        <f>IF(M566="","",IF('5.手当・賞与配分・洗い替え方式'!$O$4=1,ROUNDUP((M566+$Q566)*$AH$4,-1),ROUNDUP(M566*$AH$4,-1)))</f>
        <v/>
      </c>
      <c r="AI566" s="166" t="str">
        <f>IF(N566="","",IF('5.手当・賞与配分・洗い替え方式'!$O$4=1,ROUNDUP((N566+$Q566)*$AH$4,-1),ROUNDUP(N566*$AH$4,-1)))</f>
        <v/>
      </c>
      <c r="AJ566" s="165" t="str">
        <f>IF(J566="","",IF('5.手当・賞与配分・洗い替え方式'!$O$4=1,ROUNDUP((J566+$Q566)*$AM$4,-1),ROUNDUP(J566*$AM$4,-1)))</f>
        <v/>
      </c>
      <c r="AK566" s="154" t="str">
        <f>IF(K566="","",IF('5.手当・賞与配分・洗い替え方式'!$O$4=1,ROUNDUP((K566+$Q566)*$AM$4,-1),ROUNDUP(K566*$AM$4,-1)))</f>
        <v/>
      </c>
      <c r="AL566" s="154" t="str">
        <f>IF(L566="","",IF('5.手当・賞与配分・洗い替え方式'!$O$4=1,ROUNDUP((L566+$Q566)*$AM$4,-1),ROUNDUP(L566*$AM$4,-1)))</f>
        <v/>
      </c>
      <c r="AM566" s="154" t="str">
        <f>IF(M566="","",IF('5.手当・賞与配分・洗い替え方式'!$O$4=1,ROUNDUP((M566+$Q566)*$AM$4,-1),ROUNDUP(M566*$AM$4,-1)))</f>
        <v/>
      </c>
      <c r="AN566" s="166" t="str">
        <f>IF(N566="","",IF('5.手当・賞与配分・洗い替え方式'!$O$4=1,ROUNDUP((N566+$Q566)*$AM$4,-1),ROUNDUP(N566*$AM$4,-1)))</f>
        <v/>
      </c>
      <c r="AO566" s="369" t="str">
        <f t="shared" si="384"/>
        <v/>
      </c>
      <c r="AP566" s="77" t="str">
        <f t="shared" si="385"/>
        <v/>
      </c>
      <c r="AQ566" s="77" t="str">
        <f t="shared" si="368"/>
        <v/>
      </c>
      <c r="AR566" s="77" t="str">
        <f t="shared" si="369"/>
        <v/>
      </c>
      <c r="AS566" s="164" t="str">
        <f t="shared" si="370"/>
        <v/>
      </c>
    </row>
    <row r="567" spans="5:45" ht="18" customHeight="1">
      <c r="E567" s="148" t="str">
        <f t="shared" si="371"/>
        <v>S-1</v>
      </c>
      <c r="F567" s="105">
        <f t="shared" si="358"/>
        <v>0</v>
      </c>
      <c r="G567" s="105" t="str">
        <f t="shared" si="359"/>
        <v/>
      </c>
      <c r="H567" s="105" t="str">
        <f t="shared" si="360"/>
        <v/>
      </c>
      <c r="I567" s="149">
        <v>27</v>
      </c>
      <c r="J567" s="157" t="str">
        <f t="shared" si="372"/>
        <v/>
      </c>
      <c r="K567" s="131" t="str">
        <f t="shared" si="373"/>
        <v/>
      </c>
      <c r="L567" s="131" t="str">
        <f>IF($E567="","",INDEX('3.サラリースケール'!$R$5:$BH$38,MATCH($E567,'3.サラリースケール'!$R$5:$R$38,0),MATCH($I567,'3.サラリースケール'!$R$5:$BH$5,0)))</f>
        <v/>
      </c>
      <c r="M567" s="131" t="str">
        <f t="shared" si="374"/>
        <v/>
      </c>
      <c r="N567" s="368" t="str">
        <f t="shared" si="375"/>
        <v/>
      </c>
      <c r="O567" s="157" t="str">
        <f t="shared" si="376"/>
        <v/>
      </c>
      <c r="P567" s="368" t="str">
        <f t="shared" si="361"/>
        <v/>
      </c>
      <c r="Q567" s="158" t="str">
        <f>IF($L567="","",VLOOKUP($E567,'6.モデル年俸表の作成'!$C$7:$F$48,4,0))</f>
        <v/>
      </c>
      <c r="R567" s="159" t="str">
        <f>IF($E567="","",IF($G567="","",VLOOKUP($E567,'5.手当・賞与配分・洗い替え方式'!$C$7:$L$48,8,0)))</f>
        <v/>
      </c>
      <c r="S567" s="160" t="str">
        <f t="shared" si="377"/>
        <v/>
      </c>
      <c r="T567" s="160" t="str">
        <f t="shared" si="378"/>
        <v/>
      </c>
      <c r="U567" s="160" t="str">
        <f t="shared" si="387"/>
        <v/>
      </c>
      <c r="V567" s="160" t="str">
        <f t="shared" si="380"/>
        <v/>
      </c>
      <c r="W567" s="160" t="str">
        <f t="shared" si="381"/>
        <v/>
      </c>
      <c r="X567" s="164" t="str">
        <f t="shared" si="362"/>
        <v/>
      </c>
      <c r="Y567" s="162" t="str">
        <f t="shared" si="386"/>
        <v/>
      </c>
      <c r="Z567" s="161" t="str">
        <f t="shared" si="363"/>
        <v/>
      </c>
      <c r="AA567" s="161" t="str">
        <f t="shared" si="364"/>
        <v/>
      </c>
      <c r="AB567" s="161" t="str">
        <f t="shared" si="365"/>
        <v/>
      </c>
      <c r="AC567" s="163" t="str">
        <f t="shared" si="388"/>
        <v/>
      </c>
      <c r="AD567" s="158" t="str">
        <f t="shared" si="383"/>
        <v/>
      </c>
      <c r="AE567" s="165" t="str">
        <f>IF(J567="","",IF('5.手当・賞与配分・洗い替え方式'!$O$4=1,ROUNDUP((J567+$Q567)*$AH$4,-1),ROUNDUP(J567*$AH$4,-1)))</f>
        <v/>
      </c>
      <c r="AF567" s="154" t="str">
        <f>IF(K567="","",IF('5.手当・賞与配分・洗い替え方式'!$O$4=1,ROUNDUP((K567+$Q567)*$AH$4,-1),ROUNDUP(K567*$AH$4,-1)))</f>
        <v/>
      </c>
      <c r="AG567" s="154" t="str">
        <f>IF(L567="","",IF('5.手当・賞与配分・洗い替え方式'!$O$4=1,ROUNDUP((L567+$Q567)*$AH$4,-1),ROUNDUP(L567*$AH$4,-1)))</f>
        <v/>
      </c>
      <c r="AH567" s="154" t="str">
        <f>IF(M567="","",IF('5.手当・賞与配分・洗い替え方式'!$O$4=1,ROUNDUP((M567+$Q567)*$AH$4,-1),ROUNDUP(M567*$AH$4,-1)))</f>
        <v/>
      </c>
      <c r="AI567" s="166" t="str">
        <f>IF(N567="","",IF('5.手当・賞与配分・洗い替え方式'!$O$4=1,ROUNDUP((N567+$Q567)*$AH$4,-1),ROUNDUP(N567*$AH$4,-1)))</f>
        <v/>
      </c>
      <c r="AJ567" s="165" t="str">
        <f>IF(J567="","",IF('5.手当・賞与配分・洗い替え方式'!$O$4=1,ROUNDUP((J567+$Q567)*$AM$4,-1),ROUNDUP(J567*$AM$4,-1)))</f>
        <v/>
      </c>
      <c r="AK567" s="154" t="str">
        <f>IF(K567="","",IF('5.手当・賞与配分・洗い替え方式'!$O$4=1,ROUNDUP((K567+$Q567)*$AM$4,-1),ROUNDUP(K567*$AM$4,-1)))</f>
        <v/>
      </c>
      <c r="AL567" s="154" t="str">
        <f>IF(L567="","",IF('5.手当・賞与配分・洗い替え方式'!$O$4=1,ROUNDUP((L567+$Q567)*$AM$4,-1),ROUNDUP(L567*$AM$4,-1)))</f>
        <v/>
      </c>
      <c r="AM567" s="154" t="str">
        <f>IF(M567="","",IF('5.手当・賞与配分・洗い替え方式'!$O$4=1,ROUNDUP((M567+$Q567)*$AM$4,-1),ROUNDUP(M567*$AM$4,-1)))</f>
        <v/>
      </c>
      <c r="AN567" s="166" t="str">
        <f>IF(N567="","",IF('5.手当・賞与配分・洗い替え方式'!$O$4=1,ROUNDUP((N567+$Q567)*$AM$4,-1),ROUNDUP(N567*$AM$4,-1)))</f>
        <v/>
      </c>
      <c r="AO567" s="369" t="str">
        <f t="shared" si="384"/>
        <v/>
      </c>
      <c r="AP567" s="77" t="str">
        <f t="shared" si="385"/>
        <v/>
      </c>
      <c r="AQ567" s="77" t="str">
        <f t="shared" si="368"/>
        <v/>
      </c>
      <c r="AR567" s="77" t="str">
        <f t="shared" si="369"/>
        <v/>
      </c>
      <c r="AS567" s="164" t="str">
        <f t="shared" si="370"/>
        <v/>
      </c>
    </row>
    <row r="568" spans="5:45" ht="18" customHeight="1">
      <c r="E568" s="148" t="str">
        <f t="shared" si="371"/>
        <v>S-1</v>
      </c>
      <c r="F568" s="105">
        <f t="shared" si="358"/>
        <v>0</v>
      </c>
      <c r="G568" s="105" t="str">
        <f t="shared" si="359"/>
        <v/>
      </c>
      <c r="H568" s="105" t="str">
        <f t="shared" si="360"/>
        <v/>
      </c>
      <c r="I568" s="149">
        <v>28</v>
      </c>
      <c r="J568" s="157" t="str">
        <f t="shared" si="372"/>
        <v/>
      </c>
      <c r="K568" s="131" t="str">
        <f t="shared" si="373"/>
        <v/>
      </c>
      <c r="L568" s="131" t="str">
        <f>IF($E568="","",INDEX('3.サラリースケール'!$R$5:$BH$38,MATCH($E568,'3.サラリースケール'!$R$5:$R$38,0),MATCH($I568,'3.サラリースケール'!$R$5:$BH$5,0)))</f>
        <v/>
      </c>
      <c r="M568" s="131" t="str">
        <f t="shared" si="374"/>
        <v/>
      </c>
      <c r="N568" s="368" t="str">
        <f t="shared" si="375"/>
        <v/>
      </c>
      <c r="O568" s="157" t="str">
        <f t="shared" si="376"/>
        <v/>
      </c>
      <c r="P568" s="368" t="str">
        <f t="shared" si="361"/>
        <v/>
      </c>
      <c r="Q568" s="158" t="str">
        <f>IF($L568="","",VLOOKUP($E568,'6.モデル年俸表の作成'!$C$7:$F$48,4,0))</f>
        <v/>
      </c>
      <c r="R568" s="159" t="str">
        <f>IF($E568="","",IF($G568="","",VLOOKUP($E568,'5.手当・賞与配分・洗い替え方式'!$C$7:$L$48,8,0)))</f>
        <v/>
      </c>
      <c r="S568" s="160" t="str">
        <f t="shared" si="377"/>
        <v/>
      </c>
      <c r="T568" s="160" t="str">
        <f t="shared" si="378"/>
        <v/>
      </c>
      <c r="U568" s="160" t="str">
        <f t="shared" si="387"/>
        <v/>
      </c>
      <c r="V568" s="160" t="str">
        <f t="shared" si="380"/>
        <v/>
      </c>
      <c r="W568" s="160" t="str">
        <f t="shared" si="381"/>
        <v/>
      </c>
      <c r="X568" s="164" t="str">
        <f t="shared" si="362"/>
        <v/>
      </c>
      <c r="Y568" s="162" t="str">
        <f t="shared" si="386"/>
        <v/>
      </c>
      <c r="Z568" s="161" t="str">
        <f t="shared" si="363"/>
        <v/>
      </c>
      <c r="AA568" s="161" t="str">
        <f t="shared" si="364"/>
        <v/>
      </c>
      <c r="AB568" s="161" t="str">
        <f t="shared" si="365"/>
        <v/>
      </c>
      <c r="AC568" s="163" t="str">
        <f t="shared" si="388"/>
        <v/>
      </c>
      <c r="AD568" s="158" t="str">
        <f t="shared" si="383"/>
        <v/>
      </c>
      <c r="AE568" s="165" t="str">
        <f>IF(J568="","",IF('5.手当・賞与配分・洗い替え方式'!$O$4=1,ROUNDUP((J568+$Q568)*$AH$4,-1),ROUNDUP(J568*$AH$4,-1)))</f>
        <v/>
      </c>
      <c r="AF568" s="154" t="str">
        <f>IF(K568="","",IF('5.手当・賞与配分・洗い替え方式'!$O$4=1,ROUNDUP((K568+$Q568)*$AH$4,-1),ROUNDUP(K568*$AH$4,-1)))</f>
        <v/>
      </c>
      <c r="AG568" s="154" t="str">
        <f>IF(L568="","",IF('5.手当・賞与配分・洗い替え方式'!$O$4=1,ROUNDUP((L568+$Q568)*$AH$4,-1),ROUNDUP(L568*$AH$4,-1)))</f>
        <v/>
      </c>
      <c r="AH568" s="154" t="str">
        <f>IF(M568="","",IF('5.手当・賞与配分・洗い替え方式'!$O$4=1,ROUNDUP((M568+$Q568)*$AH$4,-1),ROUNDUP(M568*$AH$4,-1)))</f>
        <v/>
      </c>
      <c r="AI568" s="166" t="str">
        <f>IF(N568="","",IF('5.手当・賞与配分・洗い替え方式'!$O$4=1,ROUNDUP((N568+$Q568)*$AH$4,-1),ROUNDUP(N568*$AH$4,-1)))</f>
        <v/>
      </c>
      <c r="AJ568" s="165" t="str">
        <f>IF(J568="","",IF('5.手当・賞与配分・洗い替え方式'!$O$4=1,ROUNDUP((J568+$Q568)*$AM$4,-1),ROUNDUP(J568*$AM$4,-1)))</f>
        <v/>
      </c>
      <c r="AK568" s="154" t="str">
        <f>IF(K568="","",IF('5.手当・賞与配分・洗い替え方式'!$O$4=1,ROUNDUP((K568+$Q568)*$AM$4,-1),ROUNDUP(K568*$AM$4,-1)))</f>
        <v/>
      </c>
      <c r="AL568" s="154" t="str">
        <f>IF(L568="","",IF('5.手当・賞与配分・洗い替え方式'!$O$4=1,ROUNDUP((L568+$Q568)*$AM$4,-1),ROUNDUP(L568*$AM$4,-1)))</f>
        <v/>
      </c>
      <c r="AM568" s="154" t="str">
        <f>IF(M568="","",IF('5.手当・賞与配分・洗い替え方式'!$O$4=1,ROUNDUP((M568+$Q568)*$AM$4,-1),ROUNDUP(M568*$AM$4,-1)))</f>
        <v/>
      </c>
      <c r="AN568" s="166" t="str">
        <f>IF(N568="","",IF('5.手当・賞与配分・洗い替え方式'!$O$4=1,ROUNDUP((N568+$Q568)*$AM$4,-1),ROUNDUP(N568*$AM$4,-1)))</f>
        <v/>
      </c>
      <c r="AO568" s="369" t="str">
        <f t="shared" si="384"/>
        <v/>
      </c>
      <c r="AP568" s="77" t="str">
        <f t="shared" si="385"/>
        <v/>
      </c>
      <c r="AQ568" s="77" t="str">
        <f t="shared" si="368"/>
        <v/>
      </c>
      <c r="AR568" s="77" t="str">
        <f t="shared" si="369"/>
        <v/>
      </c>
      <c r="AS568" s="164" t="str">
        <f t="shared" si="370"/>
        <v/>
      </c>
    </row>
    <row r="569" spans="5:45" ht="18" customHeight="1">
      <c r="E569" s="148" t="str">
        <f t="shared" si="371"/>
        <v>S-1</v>
      </c>
      <c r="F569" s="105">
        <f t="shared" si="358"/>
        <v>0</v>
      </c>
      <c r="G569" s="105" t="str">
        <f t="shared" si="359"/>
        <v/>
      </c>
      <c r="H569" s="105" t="str">
        <f t="shared" si="360"/>
        <v/>
      </c>
      <c r="I569" s="149">
        <v>29</v>
      </c>
      <c r="J569" s="157" t="str">
        <f t="shared" si="372"/>
        <v/>
      </c>
      <c r="K569" s="131" t="str">
        <f t="shared" si="373"/>
        <v/>
      </c>
      <c r="L569" s="131" t="str">
        <f>IF($E569="","",INDEX('3.サラリースケール'!$R$5:$BH$38,MATCH($E569,'3.サラリースケール'!$R$5:$R$38,0),MATCH($I569,'3.サラリースケール'!$R$5:$BH$5,0)))</f>
        <v/>
      </c>
      <c r="M569" s="131" t="str">
        <f t="shared" si="374"/>
        <v/>
      </c>
      <c r="N569" s="368" t="str">
        <f t="shared" si="375"/>
        <v/>
      </c>
      <c r="O569" s="157" t="str">
        <f t="shared" si="376"/>
        <v/>
      </c>
      <c r="P569" s="368" t="str">
        <f t="shared" si="361"/>
        <v/>
      </c>
      <c r="Q569" s="158" t="str">
        <f>IF($L569="","",VLOOKUP($E569,'6.モデル年俸表の作成'!$C$7:$F$48,4,0))</f>
        <v/>
      </c>
      <c r="R569" s="159" t="str">
        <f>IF($E569="","",IF($G569="","",VLOOKUP($E569,'5.手当・賞与配分・洗い替え方式'!$C$7:$L$48,8,0)))</f>
        <v/>
      </c>
      <c r="S569" s="160" t="str">
        <f t="shared" si="377"/>
        <v/>
      </c>
      <c r="T569" s="160" t="str">
        <f t="shared" si="378"/>
        <v/>
      </c>
      <c r="U569" s="160" t="str">
        <f t="shared" si="387"/>
        <v/>
      </c>
      <c r="V569" s="160" t="str">
        <f t="shared" si="380"/>
        <v/>
      </c>
      <c r="W569" s="160" t="str">
        <f t="shared" si="381"/>
        <v/>
      </c>
      <c r="X569" s="164" t="str">
        <f t="shared" si="362"/>
        <v/>
      </c>
      <c r="Y569" s="162" t="str">
        <f t="shared" si="386"/>
        <v/>
      </c>
      <c r="Z569" s="161" t="str">
        <f t="shared" si="363"/>
        <v/>
      </c>
      <c r="AA569" s="161" t="str">
        <f t="shared" si="364"/>
        <v/>
      </c>
      <c r="AB569" s="161" t="str">
        <f t="shared" si="365"/>
        <v/>
      </c>
      <c r="AC569" s="163" t="str">
        <f t="shared" si="388"/>
        <v/>
      </c>
      <c r="AD569" s="158" t="str">
        <f t="shared" si="383"/>
        <v/>
      </c>
      <c r="AE569" s="165" t="str">
        <f>IF(J569="","",IF('5.手当・賞与配分・洗い替え方式'!$O$4=1,ROUNDUP((J569+$Q569)*$AH$4,-1),ROUNDUP(J569*$AH$4,-1)))</f>
        <v/>
      </c>
      <c r="AF569" s="154" t="str">
        <f>IF(K569="","",IF('5.手当・賞与配分・洗い替え方式'!$O$4=1,ROUNDUP((K569+$Q569)*$AH$4,-1),ROUNDUP(K569*$AH$4,-1)))</f>
        <v/>
      </c>
      <c r="AG569" s="154" t="str">
        <f>IF(L569="","",IF('5.手当・賞与配分・洗い替え方式'!$O$4=1,ROUNDUP((L569+$Q569)*$AH$4,-1),ROUNDUP(L569*$AH$4,-1)))</f>
        <v/>
      </c>
      <c r="AH569" s="154" t="str">
        <f>IF(M569="","",IF('5.手当・賞与配分・洗い替え方式'!$O$4=1,ROUNDUP((M569+$Q569)*$AH$4,-1),ROUNDUP(M569*$AH$4,-1)))</f>
        <v/>
      </c>
      <c r="AI569" s="166" t="str">
        <f>IF(N569="","",IF('5.手当・賞与配分・洗い替え方式'!$O$4=1,ROUNDUP((N569+$Q569)*$AH$4,-1),ROUNDUP(N569*$AH$4,-1)))</f>
        <v/>
      </c>
      <c r="AJ569" s="165" t="str">
        <f>IF(J569="","",IF('5.手当・賞与配分・洗い替え方式'!$O$4=1,ROUNDUP((J569+$Q569)*$AM$4,-1),ROUNDUP(J569*$AM$4,-1)))</f>
        <v/>
      </c>
      <c r="AK569" s="154" t="str">
        <f>IF(K569="","",IF('5.手当・賞与配分・洗い替え方式'!$O$4=1,ROUNDUP((K569+$Q569)*$AM$4,-1),ROUNDUP(K569*$AM$4,-1)))</f>
        <v/>
      </c>
      <c r="AL569" s="154" t="str">
        <f>IF(L569="","",IF('5.手当・賞与配分・洗い替え方式'!$O$4=1,ROUNDUP((L569+$Q569)*$AM$4,-1),ROUNDUP(L569*$AM$4,-1)))</f>
        <v/>
      </c>
      <c r="AM569" s="154" t="str">
        <f>IF(M569="","",IF('5.手当・賞与配分・洗い替え方式'!$O$4=1,ROUNDUP((M569+$Q569)*$AM$4,-1),ROUNDUP(M569*$AM$4,-1)))</f>
        <v/>
      </c>
      <c r="AN569" s="166" t="str">
        <f>IF(N569="","",IF('5.手当・賞与配分・洗い替え方式'!$O$4=1,ROUNDUP((N569+$Q569)*$AM$4,-1),ROUNDUP(N569*$AM$4,-1)))</f>
        <v/>
      </c>
      <c r="AO569" s="369" t="str">
        <f t="shared" si="384"/>
        <v/>
      </c>
      <c r="AP569" s="77" t="str">
        <f t="shared" si="385"/>
        <v/>
      </c>
      <c r="AQ569" s="77" t="str">
        <f t="shared" si="368"/>
        <v/>
      </c>
      <c r="AR569" s="77" t="str">
        <f t="shared" si="369"/>
        <v/>
      </c>
      <c r="AS569" s="164" t="str">
        <f t="shared" si="370"/>
        <v/>
      </c>
    </row>
    <row r="570" spans="5:45" ht="18" customHeight="1">
      <c r="E570" s="148" t="str">
        <f t="shared" si="371"/>
        <v>S-1</v>
      </c>
      <c r="F570" s="105">
        <f t="shared" si="358"/>
        <v>1</v>
      </c>
      <c r="G570" s="105">
        <f t="shared" si="359"/>
        <v>1</v>
      </c>
      <c r="H570" s="105" t="str">
        <f t="shared" si="360"/>
        <v>S-1-1</v>
      </c>
      <c r="I570" s="149">
        <v>30</v>
      </c>
      <c r="J570" s="157" t="str">
        <f t="shared" si="372"/>
        <v/>
      </c>
      <c r="K570" s="131" t="str">
        <f t="shared" si="373"/>
        <v/>
      </c>
      <c r="L570" s="131">
        <f>IF($E570="","",INDEX('3.サラリースケール'!$R$5:$BH$38,MATCH($E570,'3.サラリースケール'!$R$5:$R$38,0),MATCH($I570,'3.サラリースケール'!$R$5:$BH$5,0)))</f>
        <v>305000</v>
      </c>
      <c r="M570" s="131" t="str">
        <f t="shared" si="374"/>
        <v/>
      </c>
      <c r="N570" s="368" t="str">
        <f t="shared" si="375"/>
        <v/>
      </c>
      <c r="O570" s="157" t="str">
        <f t="shared" si="376"/>
        <v/>
      </c>
      <c r="P570" s="368" t="str">
        <f t="shared" si="361"/>
        <v/>
      </c>
      <c r="Q570" s="158">
        <f>IF($L570="","",VLOOKUP($E570,'6.モデル年俸表の作成'!$C$7:$F$48,4,0))</f>
        <v>12200</v>
      </c>
      <c r="R570" s="159">
        <f>IF($E570="","",IF($G570="","",VLOOKUP($E570,'5.手当・賞与配分・洗い替え方式'!$C$7:$L$48,8,0)))</f>
        <v>0.2</v>
      </c>
      <c r="S570" s="160" t="str">
        <f t="shared" si="377"/>
        <v/>
      </c>
      <c r="T570" s="160" t="str">
        <f t="shared" si="378"/>
        <v/>
      </c>
      <c r="U570" s="160">
        <f t="shared" si="387"/>
        <v>61000</v>
      </c>
      <c r="V570" s="160" t="str">
        <f t="shared" si="380"/>
        <v/>
      </c>
      <c r="W570" s="160" t="str">
        <f t="shared" si="381"/>
        <v/>
      </c>
      <c r="X570" s="164">
        <f t="shared" si="362"/>
        <v>27</v>
      </c>
      <c r="Y570" s="162" t="str">
        <f t="shared" si="386"/>
        <v/>
      </c>
      <c r="Z570" s="161" t="str">
        <f t="shared" si="363"/>
        <v/>
      </c>
      <c r="AA570" s="161">
        <f t="shared" si="364"/>
        <v>378200</v>
      </c>
      <c r="AB570" s="161" t="str">
        <f t="shared" si="365"/>
        <v/>
      </c>
      <c r="AC570" s="163" t="str">
        <f t="shared" si="388"/>
        <v/>
      </c>
      <c r="AD570" s="158">
        <f t="shared" si="383"/>
        <v>4538400</v>
      </c>
      <c r="AE570" s="165" t="str">
        <f>IF(J570="","",IF('5.手当・賞与配分・洗い替え方式'!$O$4=1,ROUNDUP((J570+$Q570)*$AH$4,-1),ROUNDUP(J570*$AH$4,-1)))</f>
        <v/>
      </c>
      <c r="AF570" s="154" t="str">
        <f>IF(K570="","",IF('5.手当・賞与配分・洗い替え方式'!$O$4=1,ROUNDUP((K570+$Q570)*$AH$4,-1),ROUNDUP(K570*$AH$4,-1)))</f>
        <v/>
      </c>
      <c r="AG570" s="154">
        <f>IF(L570="","",IF('5.手当・賞与配分・洗い替え方式'!$O$4=1,ROUNDUP((L570+$Q570)*$AH$4,-1),ROUNDUP(L570*$AH$4,-1)))</f>
        <v>634400</v>
      </c>
      <c r="AH570" s="154" t="str">
        <f>IF(M570="","",IF('5.手当・賞与配分・洗い替え方式'!$O$4=1,ROUNDUP((M570+$Q570)*$AH$4,-1),ROUNDUP(M570*$AH$4,-1)))</f>
        <v/>
      </c>
      <c r="AI570" s="166" t="str">
        <f>IF(N570="","",IF('5.手当・賞与配分・洗い替え方式'!$O$4=1,ROUNDUP((N570+$Q570)*$AH$4,-1),ROUNDUP(N570*$AH$4,-1)))</f>
        <v/>
      </c>
      <c r="AJ570" s="165" t="str">
        <f>IF(J570="","",IF('5.手当・賞与配分・洗い替え方式'!$O$4=1,ROUNDUP((J570+$Q570)*$AM$4,-1),ROUNDUP(J570*$AM$4,-1)))</f>
        <v/>
      </c>
      <c r="AK570" s="154" t="str">
        <f>IF(K570="","",IF('5.手当・賞与配分・洗い替え方式'!$O$4=1,ROUNDUP((K570+$Q570)*$AM$4,-1),ROUNDUP(K570*$AM$4,-1)))</f>
        <v/>
      </c>
      <c r="AL570" s="154">
        <f>IF(L570="","",IF('5.手当・賞与配分・洗い替え方式'!$O$4=1,ROUNDUP((L570+$Q570)*$AM$4,-1),ROUNDUP(L570*$AM$4,-1)))</f>
        <v>793000</v>
      </c>
      <c r="AM570" s="154" t="str">
        <f>IF(M570="","",IF('5.手当・賞与配分・洗い替え方式'!$O$4=1,ROUNDUP((M570+$Q570)*$AM$4,-1),ROUNDUP(M570*$AM$4,-1)))</f>
        <v/>
      </c>
      <c r="AN570" s="166" t="str">
        <f>IF(N570="","",IF('5.手当・賞与配分・洗い替え方式'!$O$4=1,ROUNDUP((N570+$Q570)*$AM$4,-1),ROUNDUP(N570*$AM$4,-1)))</f>
        <v/>
      </c>
      <c r="AO570" s="369" t="str">
        <f t="shared" si="384"/>
        <v/>
      </c>
      <c r="AP570" s="77" t="str">
        <f t="shared" si="385"/>
        <v/>
      </c>
      <c r="AQ570" s="77">
        <f t="shared" si="368"/>
        <v>5965800</v>
      </c>
      <c r="AR570" s="77" t="str">
        <f t="shared" si="369"/>
        <v/>
      </c>
      <c r="AS570" s="164" t="str">
        <f t="shared" si="370"/>
        <v/>
      </c>
    </row>
    <row r="571" spans="5:45" ht="18" customHeight="1">
      <c r="E571" s="148" t="str">
        <f t="shared" si="371"/>
        <v>S-1</v>
      </c>
      <c r="F571" s="105">
        <f t="shared" si="358"/>
        <v>2</v>
      </c>
      <c r="G571" s="105">
        <f t="shared" si="359"/>
        <v>2</v>
      </c>
      <c r="H571" s="105" t="str">
        <f t="shared" si="360"/>
        <v>S-1-2</v>
      </c>
      <c r="I571" s="149">
        <v>31</v>
      </c>
      <c r="J571" s="157">
        <f t="shared" si="372"/>
        <v>314200</v>
      </c>
      <c r="K571" s="131">
        <f t="shared" si="373"/>
        <v>311900</v>
      </c>
      <c r="L571" s="131">
        <f>IF($E571="","",INDEX('3.サラリースケール'!$R$5:$BH$38,MATCH($E571,'3.サラリースケール'!$R$5:$R$38,0),MATCH($I571,'3.サラリースケール'!$R$5:$BH$5,0)))</f>
        <v>309600</v>
      </c>
      <c r="M571" s="131">
        <f t="shared" si="374"/>
        <v>307300</v>
      </c>
      <c r="N571" s="368">
        <f t="shared" si="375"/>
        <v>305000</v>
      </c>
      <c r="O571" s="157">
        <f t="shared" si="376"/>
        <v>4600</v>
      </c>
      <c r="P571" s="368">
        <f t="shared" si="361"/>
        <v>2300</v>
      </c>
      <c r="Q571" s="158">
        <f>IF($L571="","",VLOOKUP($E571,'6.モデル年俸表の作成'!$C$7:$F$48,4,0))</f>
        <v>12200</v>
      </c>
      <c r="R571" s="159">
        <f>IF($E571="","",IF($G571="","",VLOOKUP($E571,'5.手当・賞与配分・洗い替え方式'!$C$7:$L$48,8,0)))</f>
        <v>0.2</v>
      </c>
      <c r="S571" s="160">
        <f t="shared" si="377"/>
        <v>62840</v>
      </c>
      <c r="T571" s="160">
        <f t="shared" si="378"/>
        <v>62380</v>
      </c>
      <c r="U571" s="160">
        <f t="shared" si="387"/>
        <v>61920</v>
      </c>
      <c r="V571" s="160">
        <f t="shared" si="380"/>
        <v>61460</v>
      </c>
      <c r="W571" s="160">
        <f t="shared" si="381"/>
        <v>61000</v>
      </c>
      <c r="X571" s="164">
        <f t="shared" si="362"/>
        <v>27</v>
      </c>
      <c r="Y571" s="162">
        <f t="shared" si="386"/>
        <v>389240</v>
      </c>
      <c r="Z571" s="161">
        <f t="shared" si="363"/>
        <v>386480</v>
      </c>
      <c r="AA571" s="161">
        <f t="shared" si="364"/>
        <v>383720</v>
      </c>
      <c r="AB571" s="161">
        <f t="shared" si="365"/>
        <v>380960</v>
      </c>
      <c r="AC571" s="163">
        <f t="shared" si="388"/>
        <v>378200</v>
      </c>
      <c r="AD571" s="158">
        <f t="shared" si="383"/>
        <v>4604640</v>
      </c>
      <c r="AE571" s="165">
        <f>IF(J571="","",IF('5.手当・賞与配分・洗い替え方式'!$O$4=1,ROUNDUP((J571+$Q571)*$AH$4,-1),ROUNDUP(J571*$AH$4,-1)))</f>
        <v>652800</v>
      </c>
      <c r="AF571" s="154">
        <f>IF(K571="","",IF('5.手当・賞与配分・洗い替え方式'!$O$4=1,ROUNDUP((K571+$Q571)*$AH$4,-1),ROUNDUP(K571*$AH$4,-1)))</f>
        <v>648200</v>
      </c>
      <c r="AG571" s="154">
        <f>IF(L571="","",IF('5.手当・賞与配分・洗い替え方式'!$O$4=1,ROUNDUP((L571+$Q571)*$AH$4,-1),ROUNDUP(L571*$AH$4,-1)))</f>
        <v>643600</v>
      </c>
      <c r="AH571" s="154">
        <f>IF(M571="","",IF('5.手当・賞与配分・洗い替え方式'!$O$4=1,ROUNDUP((M571+$Q571)*$AH$4,-1),ROUNDUP(M571*$AH$4,-1)))</f>
        <v>639000</v>
      </c>
      <c r="AI571" s="166">
        <f>IF(N571="","",IF('5.手当・賞与配分・洗い替え方式'!$O$4=1,ROUNDUP((N571+$Q571)*$AH$4,-1),ROUNDUP(N571*$AH$4,-1)))</f>
        <v>634400</v>
      </c>
      <c r="AJ571" s="165">
        <f>IF(J571="","",IF('5.手当・賞与配分・洗い替え方式'!$O$4=1,ROUNDUP((J571+$Q571)*$AM$4,-1),ROUNDUP(J571*$AM$4,-1)))</f>
        <v>816000</v>
      </c>
      <c r="AK571" s="154">
        <f>IF(K571="","",IF('5.手当・賞与配分・洗い替え方式'!$O$4=1,ROUNDUP((K571+$Q571)*$AM$4,-1),ROUNDUP(K571*$AM$4,-1)))</f>
        <v>810250</v>
      </c>
      <c r="AL571" s="154">
        <f>IF(L571="","",IF('5.手当・賞与配分・洗い替え方式'!$O$4=1,ROUNDUP((L571+$Q571)*$AM$4,-1),ROUNDUP(L571*$AM$4,-1)))</f>
        <v>804500</v>
      </c>
      <c r="AM571" s="154">
        <f>IF(M571="","",IF('5.手当・賞与配分・洗い替え方式'!$O$4=1,ROUNDUP((M571+$Q571)*$AM$4,-1),ROUNDUP(M571*$AM$4,-1)))</f>
        <v>798750</v>
      </c>
      <c r="AN571" s="166">
        <f>IF(N571="","",IF('5.手当・賞与配分・洗い替え方式'!$O$4=1,ROUNDUP((N571+$Q571)*$AM$4,-1),ROUNDUP(N571*$AM$4,-1)))</f>
        <v>793000</v>
      </c>
      <c r="AO571" s="369">
        <f t="shared" si="384"/>
        <v>6139680</v>
      </c>
      <c r="AP571" s="77">
        <f t="shared" si="385"/>
        <v>6096210</v>
      </c>
      <c r="AQ571" s="77">
        <f t="shared" si="368"/>
        <v>6052740</v>
      </c>
      <c r="AR571" s="77">
        <f t="shared" si="369"/>
        <v>6009270</v>
      </c>
      <c r="AS571" s="164">
        <f t="shared" si="370"/>
        <v>5965800</v>
      </c>
    </row>
    <row r="572" spans="5:45" ht="18" customHeight="1">
      <c r="E572" s="148" t="str">
        <f t="shared" si="371"/>
        <v>S-1</v>
      </c>
      <c r="F572" s="105">
        <f t="shared" si="358"/>
        <v>3</v>
      </c>
      <c r="G572" s="105">
        <f t="shared" si="359"/>
        <v>3</v>
      </c>
      <c r="H572" s="105" t="str">
        <f t="shared" si="360"/>
        <v>S-1-3</v>
      </c>
      <c r="I572" s="149">
        <v>32</v>
      </c>
      <c r="J572" s="157">
        <f t="shared" si="372"/>
        <v>318800</v>
      </c>
      <c r="K572" s="131">
        <f t="shared" si="373"/>
        <v>316500</v>
      </c>
      <c r="L572" s="131">
        <f>IF($E572="","",INDEX('3.サラリースケール'!$R$5:$BH$38,MATCH($E572,'3.サラリースケール'!$R$5:$R$38,0),MATCH($I572,'3.サラリースケール'!$R$5:$BH$5,0)))</f>
        <v>314200</v>
      </c>
      <c r="M572" s="131">
        <f t="shared" si="374"/>
        <v>311900</v>
      </c>
      <c r="N572" s="368">
        <f t="shared" si="375"/>
        <v>309600</v>
      </c>
      <c r="O572" s="157">
        <f t="shared" si="376"/>
        <v>4600</v>
      </c>
      <c r="P572" s="368">
        <f t="shared" si="361"/>
        <v>2300</v>
      </c>
      <c r="Q572" s="158">
        <f>IF($L572="","",VLOOKUP($E572,'6.モデル年俸表の作成'!$C$7:$F$48,4,0))</f>
        <v>12200</v>
      </c>
      <c r="R572" s="159">
        <f>IF($E572="","",IF($G572="","",VLOOKUP($E572,'5.手当・賞与配分・洗い替え方式'!$C$7:$L$48,8,0)))</f>
        <v>0.2</v>
      </c>
      <c r="S572" s="160">
        <f t="shared" si="377"/>
        <v>63760</v>
      </c>
      <c r="T572" s="160">
        <f t="shared" si="378"/>
        <v>63300</v>
      </c>
      <c r="U572" s="160">
        <f t="shared" si="387"/>
        <v>62840</v>
      </c>
      <c r="V572" s="160">
        <f t="shared" si="380"/>
        <v>62380</v>
      </c>
      <c r="W572" s="160">
        <f t="shared" si="381"/>
        <v>61920</v>
      </c>
      <c r="X572" s="164">
        <f t="shared" si="362"/>
        <v>27</v>
      </c>
      <c r="Y572" s="162">
        <f t="shared" si="386"/>
        <v>394760</v>
      </c>
      <c r="Z572" s="161">
        <f t="shared" si="363"/>
        <v>392000</v>
      </c>
      <c r="AA572" s="161">
        <f t="shared" si="364"/>
        <v>389240</v>
      </c>
      <c r="AB572" s="161">
        <f t="shared" si="365"/>
        <v>386480</v>
      </c>
      <c r="AC572" s="163">
        <f t="shared" si="388"/>
        <v>383720</v>
      </c>
      <c r="AD572" s="158">
        <f t="shared" si="383"/>
        <v>4670880</v>
      </c>
      <c r="AE572" s="165">
        <f>IF(J572="","",IF('5.手当・賞与配分・洗い替え方式'!$O$4=1,ROUNDUP((J572+$Q572)*$AH$4,-1),ROUNDUP(J572*$AH$4,-1)))</f>
        <v>662000</v>
      </c>
      <c r="AF572" s="154">
        <f>IF(K572="","",IF('5.手当・賞与配分・洗い替え方式'!$O$4=1,ROUNDUP((K572+$Q572)*$AH$4,-1),ROUNDUP(K572*$AH$4,-1)))</f>
        <v>657400</v>
      </c>
      <c r="AG572" s="154">
        <f>IF(L572="","",IF('5.手当・賞与配分・洗い替え方式'!$O$4=1,ROUNDUP((L572+$Q572)*$AH$4,-1),ROUNDUP(L572*$AH$4,-1)))</f>
        <v>652800</v>
      </c>
      <c r="AH572" s="154">
        <f>IF(M572="","",IF('5.手当・賞与配分・洗い替え方式'!$O$4=1,ROUNDUP((M572+$Q572)*$AH$4,-1),ROUNDUP(M572*$AH$4,-1)))</f>
        <v>648200</v>
      </c>
      <c r="AI572" s="166">
        <f>IF(N572="","",IF('5.手当・賞与配分・洗い替え方式'!$O$4=1,ROUNDUP((N572+$Q572)*$AH$4,-1),ROUNDUP(N572*$AH$4,-1)))</f>
        <v>643600</v>
      </c>
      <c r="AJ572" s="165">
        <f>IF(J572="","",IF('5.手当・賞与配分・洗い替え方式'!$O$4=1,ROUNDUP((J572+$Q572)*$AM$4,-1),ROUNDUP(J572*$AM$4,-1)))</f>
        <v>827500</v>
      </c>
      <c r="AK572" s="154">
        <f>IF(K572="","",IF('5.手当・賞与配分・洗い替え方式'!$O$4=1,ROUNDUP((K572+$Q572)*$AM$4,-1),ROUNDUP(K572*$AM$4,-1)))</f>
        <v>821750</v>
      </c>
      <c r="AL572" s="154">
        <f>IF(L572="","",IF('5.手当・賞与配分・洗い替え方式'!$O$4=1,ROUNDUP((L572+$Q572)*$AM$4,-1),ROUNDUP(L572*$AM$4,-1)))</f>
        <v>816000</v>
      </c>
      <c r="AM572" s="154">
        <f>IF(M572="","",IF('5.手当・賞与配分・洗い替え方式'!$O$4=1,ROUNDUP((M572+$Q572)*$AM$4,-1),ROUNDUP(M572*$AM$4,-1)))</f>
        <v>810250</v>
      </c>
      <c r="AN572" s="166">
        <f>IF(N572="","",IF('5.手当・賞与配分・洗い替え方式'!$O$4=1,ROUNDUP((N572+$Q572)*$AM$4,-1),ROUNDUP(N572*$AM$4,-1)))</f>
        <v>804500</v>
      </c>
      <c r="AO572" s="369">
        <f t="shared" si="384"/>
        <v>6226620</v>
      </c>
      <c r="AP572" s="77">
        <f t="shared" si="385"/>
        <v>6183150</v>
      </c>
      <c r="AQ572" s="77">
        <f t="shared" si="368"/>
        <v>6139680</v>
      </c>
      <c r="AR572" s="77">
        <f t="shared" si="369"/>
        <v>6096210</v>
      </c>
      <c r="AS572" s="164">
        <f t="shared" si="370"/>
        <v>6052740</v>
      </c>
    </row>
    <row r="573" spans="5:45" ht="18" customHeight="1">
      <c r="E573" s="148" t="str">
        <f t="shared" si="371"/>
        <v>S-1</v>
      </c>
      <c r="F573" s="105">
        <f t="shared" si="358"/>
        <v>4</v>
      </c>
      <c r="G573" s="105">
        <f t="shared" si="359"/>
        <v>4</v>
      </c>
      <c r="H573" s="105" t="str">
        <f t="shared" si="360"/>
        <v>S-1-4</v>
      </c>
      <c r="I573" s="149">
        <v>33</v>
      </c>
      <c r="J573" s="157">
        <f t="shared" si="372"/>
        <v>323400</v>
      </c>
      <c r="K573" s="131">
        <f t="shared" si="373"/>
        <v>321100</v>
      </c>
      <c r="L573" s="131">
        <f>IF($E573="","",INDEX('3.サラリースケール'!$R$5:$BH$38,MATCH($E573,'3.サラリースケール'!$R$5:$R$38,0),MATCH($I573,'3.サラリースケール'!$R$5:$BH$5,0)))</f>
        <v>318800</v>
      </c>
      <c r="M573" s="131">
        <f t="shared" si="374"/>
        <v>316500</v>
      </c>
      <c r="N573" s="368">
        <f t="shared" si="375"/>
        <v>314200</v>
      </c>
      <c r="O573" s="157">
        <f t="shared" si="376"/>
        <v>4600</v>
      </c>
      <c r="P573" s="368">
        <f t="shared" si="361"/>
        <v>2300</v>
      </c>
      <c r="Q573" s="158">
        <f>IF($L573="","",VLOOKUP($E573,'6.モデル年俸表の作成'!$C$7:$F$48,4,0))</f>
        <v>12200</v>
      </c>
      <c r="R573" s="159">
        <f>IF($E573="","",IF($G573="","",VLOOKUP($E573,'5.手当・賞与配分・洗い替え方式'!$C$7:$L$48,8,0)))</f>
        <v>0.2</v>
      </c>
      <c r="S573" s="160">
        <f t="shared" si="377"/>
        <v>64680</v>
      </c>
      <c r="T573" s="160">
        <f t="shared" si="378"/>
        <v>64220</v>
      </c>
      <c r="U573" s="160">
        <f t="shared" si="387"/>
        <v>63760</v>
      </c>
      <c r="V573" s="160">
        <f t="shared" si="380"/>
        <v>63300</v>
      </c>
      <c r="W573" s="160">
        <f t="shared" si="381"/>
        <v>62840</v>
      </c>
      <c r="X573" s="164">
        <f t="shared" si="362"/>
        <v>27</v>
      </c>
      <c r="Y573" s="162">
        <f t="shared" si="386"/>
        <v>400280</v>
      </c>
      <c r="Z573" s="161">
        <f t="shared" si="363"/>
        <v>397520</v>
      </c>
      <c r="AA573" s="161">
        <f t="shared" si="364"/>
        <v>394760</v>
      </c>
      <c r="AB573" s="161">
        <f t="shared" si="365"/>
        <v>392000</v>
      </c>
      <c r="AC573" s="163">
        <f t="shared" si="388"/>
        <v>389240</v>
      </c>
      <c r="AD573" s="158">
        <f t="shared" si="383"/>
        <v>4737120</v>
      </c>
      <c r="AE573" s="165">
        <f>IF(J573="","",IF('5.手当・賞与配分・洗い替え方式'!$O$4=1,ROUNDUP((J573+$Q573)*$AH$4,-1),ROUNDUP(J573*$AH$4,-1)))</f>
        <v>671200</v>
      </c>
      <c r="AF573" s="154">
        <f>IF(K573="","",IF('5.手当・賞与配分・洗い替え方式'!$O$4=1,ROUNDUP((K573+$Q573)*$AH$4,-1),ROUNDUP(K573*$AH$4,-1)))</f>
        <v>666600</v>
      </c>
      <c r="AG573" s="154">
        <f>IF(L573="","",IF('5.手当・賞与配分・洗い替え方式'!$O$4=1,ROUNDUP((L573+$Q573)*$AH$4,-1),ROUNDUP(L573*$AH$4,-1)))</f>
        <v>662000</v>
      </c>
      <c r="AH573" s="154">
        <f>IF(M573="","",IF('5.手当・賞与配分・洗い替え方式'!$O$4=1,ROUNDUP((M573+$Q573)*$AH$4,-1),ROUNDUP(M573*$AH$4,-1)))</f>
        <v>657400</v>
      </c>
      <c r="AI573" s="166">
        <f>IF(N573="","",IF('5.手当・賞与配分・洗い替え方式'!$O$4=1,ROUNDUP((N573+$Q573)*$AH$4,-1),ROUNDUP(N573*$AH$4,-1)))</f>
        <v>652800</v>
      </c>
      <c r="AJ573" s="165">
        <f>IF(J573="","",IF('5.手当・賞与配分・洗い替え方式'!$O$4=1,ROUNDUP((J573+$Q573)*$AM$4,-1),ROUNDUP(J573*$AM$4,-1)))</f>
        <v>839000</v>
      </c>
      <c r="AK573" s="154">
        <f>IF(K573="","",IF('5.手当・賞与配分・洗い替え方式'!$O$4=1,ROUNDUP((K573+$Q573)*$AM$4,-1),ROUNDUP(K573*$AM$4,-1)))</f>
        <v>833250</v>
      </c>
      <c r="AL573" s="154">
        <f>IF(L573="","",IF('5.手当・賞与配分・洗い替え方式'!$O$4=1,ROUNDUP((L573+$Q573)*$AM$4,-1),ROUNDUP(L573*$AM$4,-1)))</f>
        <v>827500</v>
      </c>
      <c r="AM573" s="154">
        <f>IF(M573="","",IF('5.手当・賞与配分・洗い替え方式'!$O$4=1,ROUNDUP((M573+$Q573)*$AM$4,-1),ROUNDUP(M573*$AM$4,-1)))</f>
        <v>821750</v>
      </c>
      <c r="AN573" s="166">
        <f>IF(N573="","",IF('5.手当・賞与配分・洗い替え方式'!$O$4=1,ROUNDUP((N573+$Q573)*$AM$4,-1),ROUNDUP(N573*$AM$4,-1)))</f>
        <v>816000</v>
      </c>
      <c r="AO573" s="369">
        <f t="shared" si="384"/>
        <v>6313560</v>
      </c>
      <c r="AP573" s="77">
        <f t="shared" si="385"/>
        <v>6270090</v>
      </c>
      <c r="AQ573" s="77">
        <f t="shared" si="368"/>
        <v>6226620</v>
      </c>
      <c r="AR573" s="77">
        <f t="shared" si="369"/>
        <v>6183150</v>
      </c>
      <c r="AS573" s="164">
        <f t="shared" si="370"/>
        <v>6139680</v>
      </c>
    </row>
    <row r="574" spans="5:45" ht="18" customHeight="1">
      <c r="E574" s="148" t="str">
        <f t="shared" si="371"/>
        <v>S-1</v>
      </c>
      <c r="F574" s="105">
        <f t="shared" si="358"/>
        <v>5</v>
      </c>
      <c r="G574" s="105">
        <f t="shared" si="359"/>
        <v>5</v>
      </c>
      <c r="H574" s="105" t="str">
        <f t="shared" si="360"/>
        <v>S-1-5</v>
      </c>
      <c r="I574" s="149">
        <v>34</v>
      </c>
      <c r="J574" s="157">
        <f t="shared" si="372"/>
        <v>328000</v>
      </c>
      <c r="K574" s="131">
        <f t="shared" si="373"/>
        <v>325700</v>
      </c>
      <c r="L574" s="131">
        <f>IF($E574="","",INDEX('3.サラリースケール'!$R$5:$BH$38,MATCH($E574,'3.サラリースケール'!$R$5:$R$38,0),MATCH($I574,'3.サラリースケール'!$R$5:$BH$5,0)))</f>
        <v>323400</v>
      </c>
      <c r="M574" s="131">
        <f t="shared" si="374"/>
        <v>321100</v>
      </c>
      <c r="N574" s="368">
        <f t="shared" si="375"/>
        <v>318800</v>
      </c>
      <c r="O574" s="157">
        <f t="shared" si="376"/>
        <v>4600</v>
      </c>
      <c r="P574" s="368">
        <f t="shared" si="361"/>
        <v>2300</v>
      </c>
      <c r="Q574" s="158">
        <f>IF($L574="","",VLOOKUP($E574,'6.モデル年俸表の作成'!$C$7:$F$48,4,0))</f>
        <v>12200</v>
      </c>
      <c r="R574" s="159">
        <f>IF($E574="","",IF($G574="","",VLOOKUP($E574,'5.手当・賞与配分・洗い替え方式'!$C$7:$L$48,8,0)))</f>
        <v>0.2</v>
      </c>
      <c r="S574" s="160">
        <f t="shared" si="377"/>
        <v>65600</v>
      </c>
      <c r="T574" s="160">
        <f t="shared" si="378"/>
        <v>65140</v>
      </c>
      <c r="U574" s="160">
        <f t="shared" si="387"/>
        <v>64680</v>
      </c>
      <c r="V574" s="160">
        <f t="shared" si="380"/>
        <v>64220</v>
      </c>
      <c r="W574" s="160">
        <f t="shared" si="381"/>
        <v>63760</v>
      </c>
      <c r="X574" s="164">
        <f t="shared" si="362"/>
        <v>27</v>
      </c>
      <c r="Y574" s="162">
        <f t="shared" si="386"/>
        <v>405800</v>
      </c>
      <c r="Z574" s="161">
        <f t="shared" si="363"/>
        <v>403040</v>
      </c>
      <c r="AA574" s="161">
        <f t="shared" si="364"/>
        <v>400280</v>
      </c>
      <c r="AB574" s="161">
        <f t="shared" si="365"/>
        <v>397520</v>
      </c>
      <c r="AC574" s="163">
        <f t="shared" si="388"/>
        <v>394760</v>
      </c>
      <c r="AD574" s="158">
        <f t="shared" si="383"/>
        <v>4803360</v>
      </c>
      <c r="AE574" s="165">
        <f>IF(J574="","",IF('5.手当・賞与配分・洗い替え方式'!$O$4=1,ROUNDUP((J574+$Q574)*$AH$4,-1),ROUNDUP(J574*$AH$4,-1)))</f>
        <v>680400</v>
      </c>
      <c r="AF574" s="154">
        <f>IF(K574="","",IF('5.手当・賞与配分・洗い替え方式'!$O$4=1,ROUNDUP((K574+$Q574)*$AH$4,-1),ROUNDUP(K574*$AH$4,-1)))</f>
        <v>675800</v>
      </c>
      <c r="AG574" s="154">
        <f>IF(L574="","",IF('5.手当・賞与配分・洗い替え方式'!$O$4=1,ROUNDUP((L574+$Q574)*$AH$4,-1),ROUNDUP(L574*$AH$4,-1)))</f>
        <v>671200</v>
      </c>
      <c r="AH574" s="154">
        <f>IF(M574="","",IF('5.手当・賞与配分・洗い替え方式'!$O$4=1,ROUNDUP((M574+$Q574)*$AH$4,-1),ROUNDUP(M574*$AH$4,-1)))</f>
        <v>666600</v>
      </c>
      <c r="AI574" s="166">
        <f>IF(N574="","",IF('5.手当・賞与配分・洗い替え方式'!$O$4=1,ROUNDUP((N574+$Q574)*$AH$4,-1),ROUNDUP(N574*$AH$4,-1)))</f>
        <v>662000</v>
      </c>
      <c r="AJ574" s="165">
        <f>IF(J574="","",IF('5.手当・賞与配分・洗い替え方式'!$O$4=1,ROUNDUP((J574+$Q574)*$AM$4,-1),ROUNDUP(J574*$AM$4,-1)))</f>
        <v>850500</v>
      </c>
      <c r="AK574" s="154">
        <f>IF(K574="","",IF('5.手当・賞与配分・洗い替え方式'!$O$4=1,ROUNDUP((K574+$Q574)*$AM$4,-1),ROUNDUP(K574*$AM$4,-1)))</f>
        <v>844750</v>
      </c>
      <c r="AL574" s="154">
        <f>IF(L574="","",IF('5.手当・賞与配分・洗い替え方式'!$O$4=1,ROUNDUP((L574+$Q574)*$AM$4,-1),ROUNDUP(L574*$AM$4,-1)))</f>
        <v>839000</v>
      </c>
      <c r="AM574" s="154">
        <f>IF(M574="","",IF('5.手当・賞与配分・洗い替え方式'!$O$4=1,ROUNDUP((M574+$Q574)*$AM$4,-1),ROUNDUP(M574*$AM$4,-1)))</f>
        <v>833250</v>
      </c>
      <c r="AN574" s="166">
        <f>IF(N574="","",IF('5.手当・賞与配分・洗い替え方式'!$O$4=1,ROUNDUP((N574+$Q574)*$AM$4,-1),ROUNDUP(N574*$AM$4,-1)))</f>
        <v>827500</v>
      </c>
      <c r="AO574" s="369">
        <f t="shared" si="384"/>
        <v>6400500</v>
      </c>
      <c r="AP574" s="77">
        <f t="shared" si="385"/>
        <v>6357030</v>
      </c>
      <c r="AQ574" s="77">
        <f t="shared" si="368"/>
        <v>6313560</v>
      </c>
      <c r="AR574" s="77">
        <f t="shared" si="369"/>
        <v>6270090</v>
      </c>
      <c r="AS574" s="164">
        <f t="shared" si="370"/>
        <v>6226620</v>
      </c>
    </row>
    <row r="575" spans="5:45" ht="18" customHeight="1">
      <c r="E575" s="148" t="str">
        <f t="shared" si="371"/>
        <v>S-1</v>
      </c>
      <c r="F575" s="105">
        <f t="shared" si="358"/>
        <v>6</v>
      </c>
      <c r="G575" s="105">
        <f t="shared" si="359"/>
        <v>6</v>
      </c>
      <c r="H575" s="105" t="str">
        <f t="shared" si="360"/>
        <v>S-1-6</v>
      </c>
      <c r="I575" s="149">
        <v>35</v>
      </c>
      <c r="J575" s="157">
        <f t="shared" si="372"/>
        <v>332600</v>
      </c>
      <c r="K575" s="131">
        <f t="shared" si="373"/>
        <v>330300</v>
      </c>
      <c r="L575" s="131">
        <f>IF($E575="","",INDEX('3.サラリースケール'!$R$5:$BH$38,MATCH($E575,'3.サラリースケール'!$R$5:$R$38,0),MATCH($I575,'3.サラリースケール'!$R$5:$BH$5,0)))</f>
        <v>328000</v>
      </c>
      <c r="M575" s="131">
        <f t="shared" si="374"/>
        <v>325700</v>
      </c>
      <c r="N575" s="368">
        <f t="shared" si="375"/>
        <v>323400</v>
      </c>
      <c r="O575" s="157">
        <f t="shared" si="376"/>
        <v>4600</v>
      </c>
      <c r="P575" s="368">
        <f t="shared" si="361"/>
        <v>2300</v>
      </c>
      <c r="Q575" s="158">
        <f>IF($L575="","",VLOOKUP($E575,'6.モデル年俸表の作成'!$C$7:$F$48,4,0))</f>
        <v>12200</v>
      </c>
      <c r="R575" s="159">
        <f>IF($E575="","",IF($G575="","",VLOOKUP($E575,'5.手当・賞与配分・洗い替え方式'!$C$7:$L$48,8,0)))</f>
        <v>0.2</v>
      </c>
      <c r="S575" s="160">
        <f t="shared" si="377"/>
        <v>66520</v>
      </c>
      <c r="T575" s="160">
        <f t="shared" si="378"/>
        <v>66060</v>
      </c>
      <c r="U575" s="160">
        <f t="shared" si="387"/>
        <v>65600</v>
      </c>
      <c r="V575" s="160">
        <f t="shared" si="380"/>
        <v>65140</v>
      </c>
      <c r="W575" s="160">
        <f t="shared" si="381"/>
        <v>64680</v>
      </c>
      <c r="X575" s="164">
        <f t="shared" si="362"/>
        <v>27</v>
      </c>
      <c r="Y575" s="162">
        <f t="shared" si="386"/>
        <v>411320</v>
      </c>
      <c r="Z575" s="161">
        <f t="shared" si="363"/>
        <v>408560</v>
      </c>
      <c r="AA575" s="161">
        <f t="shared" si="364"/>
        <v>405800</v>
      </c>
      <c r="AB575" s="161">
        <f t="shared" si="365"/>
        <v>403040</v>
      </c>
      <c r="AC575" s="163">
        <f t="shared" si="388"/>
        <v>400280</v>
      </c>
      <c r="AD575" s="158">
        <f t="shared" si="383"/>
        <v>4869600</v>
      </c>
      <c r="AE575" s="165">
        <f>IF(J575="","",IF('5.手当・賞与配分・洗い替え方式'!$O$4=1,ROUNDUP((J575+$Q575)*$AH$4,-1),ROUNDUP(J575*$AH$4,-1)))</f>
        <v>689600</v>
      </c>
      <c r="AF575" s="154">
        <f>IF(K575="","",IF('5.手当・賞与配分・洗い替え方式'!$O$4=1,ROUNDUP((K575+$Q575)*$AH$4,-1),ROUNDUP(K575*$AH$4,-1)))</f>
        <v>685000</v>
      </c>
      <c r="AG575" s="154">
        <f>IF(L575="","",IF('5.手当・賞与配分・洗い替え方式'!$O$4=1,ROUNDUP((L575+$Q575)*$AH$4,-1),ROUNDUP(L575*$AH$4,-1)))</f>
        <v>680400</v>
      </c>
      <c r="AH575" s="154">
        <f>IF(M575="","",IF('5.手当・賞与配分・洗い替え方式'!$O$4=1,ROUNDUP((M575+$Q575)*$AH$4,-1),ROUNDUP(M575*$AH$4,-1)))</f>
        <v>675800</v>
      </c>
      <c r="AI575" s="166">
        <f>IF(N575="","",IF('5.手当・賞与配分・洗い替え方式'!$O$4=1,ROUNDUP((N575+$Q575)*$AH$4,-1),ROUNDUP(N575*$AH$4,-1)))</f>
        <v>671200</v>
      </c>
      <c r="AJ575" s="165">
        <f>IF(J575="","",IF('5.手当・賞与配分・洗い替え方式'!$O$4=1,ROUNDUP((J575+$Q575)*$AM$4,-1),ROUNDUP(J575*$AM$4,-1)))</f>
        <v>862000</v>
      </c>
      <c r="AK575" s="154">
        <f>IF(K575="","",IF('5.手当・賞与配分・洗い替え方式'!$O$4=1,ROUNDUP((K575+$Q575)*$AM$4,-1),ROUNDUP(K575*$AM$4,-1)))</f>
        <v>856250</v>
      </c>
      <c r="AL575" s="154">
        <f>IF(L575="","",IF('5.手当・賞与配分・洗い替え方式'!$O$4=1,ROUNDUP((L575+$Q575)*$AM$4,-1),ROUNDUP(L575*$AM$4,-1)))</f>
        <v>850500</v>
      </c>
      <c r="AM575" s="154">
        <f>IF(M575="","",IF('5.手当・賞与配分・洗い替え方式'!$O$4=1,ROUNDUP((M575+$Q575)*$AM$4,-1),ROUNDUP(M575*$AM$4,-1)))</f>
        <v>844750</v>
      </c>
      <c r="AN575" s="166">
        <f>IF(N575="","",IF('5.手当・賞与配分・洗い替え方式'!$O$4=1,ROUNDUP((N575+$Q575)*$AM$4,-1),ROUNDUP(N575*$AM$4,-1)))</f>
        <v>839000</v>
      </c>
      <c r="AO575" s="369">
        <f t="shared" si="384"/>
        <v>6487440</v>
      </c>
      <c r="AP575" s="77">
        <f t="shared" si="385"/>
        <v>6443970</v>
      </c>
      <c r="AQ575" s="77">
        <f t="shared" si="368"/>
        <v>6400500</v>
      </c>
      <c r="AR575" s="77">
        <f t="shared" si="369"/>
        <v>6357030</v>
      </c>
      <c r="AS575" s="164">
        <f t="shared" si="370"/>
        <v>6313560</v>
      </c>
    </row>
    <row r="576" spans="5:45" ht="18" customHeight="1">
      <c r="E576" s="148" t="str">
        <f t="shared" si="371"/>
        <v>S-1</v>
      </c>
      <c r="F576" s="105">
        <f t="shared" si="358"/>
        <v>7</v>
      </c>
      <c r="G576" s="105">
        <f t="shared" si="359"/>
        <v>7</v>
      </c>
      <c r="H576" s="105" t="str">
        <f t="shared" si="360"/>
        <v>S-1-7</v>
      </c>
      <c r="I576" s="149">
        <v>36</v>
      </c>
      <c r="J576" s="157">
        <f t="shared" si="372"/>
        <v>337200</v>
      </c>
      <c r="K576" s="131">
        <f t="shared" si="373"/>
        <v>334900</v>
      </c>
      <c r="L576" s="131">
        <f>IF($E576="","",INDEX('3.サラリースケール'!$R$5:$BH$38,MATCH($E576,'3.サラリースケール'!$R$5:$R$38,0),MATCH($I576,'3.サラリースケール'!$R$5:$BH$5,0)))</f>
        <v>332600</v>
      </c>
      <c r="M576" s="131">
        <f t="shared" si="374"/>
        <v>330300</v>
      </c>
      <c r="N576" s="368">
        <f t="shared" si="375"/>
        <v>328000</v>
      </c>
      <c r="O576" s="157">
        <f t="shared" si="376"/>
        <v>4600</v>
      </c>
      <c r="P576" s="368">
        <f t="shared" si="361"/>
        <v>2300</v>
      </c>
      <c r="Q576" s="158">
        <f>IF($L576="","",VLOOKUP($E576,'6.モデル年俸表の作成'!$C$7:$F$48,4,0))</f>
        <v>12200</v>
      </c>
      <c r="R576" s="159">
        <f>IF($E576="","",IF($G576="","",VLOOKUP($E576,'5.手当・賞与配分・洗い替え方式'!$C$7:$L$48,8,0)))</f>
        <v>0.2</v>
      </c>
      <c r="S576" s="160">
        <f t="shared" si="377"/>
        <v>67440</v>
      </c>
      <c r="T576" s="160">
        <f t="shared" si="378"/>
        <v>66980</v>
      </c>
      <c r="U576" s="160">
        <f t="shared" si="387"/>
        <v>66520</v>
      </c>
      <c r="V576" s="160">
        <f t="shared" si="380"/>
        <v>66060</v>
      </c>
      <c r="W576" s="160">
        <f t="shared" si="381"/>
        <v>65600</v>
      </c>
      <c r="X576" s="164">
        <f t="shared" si="362"/>
        <v>27</v>
      </c>
      <c r="Y576" s="162">
        <f t="shared" si="386"/>
        <v>416840</v>
      </c>
      <c r="Z576" s="161">
        <f t="shared" si="363"/>
        <v>414080</v>
      </c>
      <c r="AA576" s="161">
        <f t="shared" si="364"/>
        <v>411320</v>
      </c>
      <c r="AB576" s="161">
        <f t="shared" si="365"/>
        <v>408560</v>
      </c>
      <c r="AC576" s="163">
        <f t="shared" si="388"/>
        <v>405800</v>
      </c>
      <c r="AD576" s="158">
        <f t="shared" si="383"/>
        <v>4935840</v>
      </c>
      <c r="AE576" s="165">
        <f>IF(J576="","",IF('5.手当・賞与配分・洗い替え方式'!$O$4=1,ROUNDUP((J576+$Q576)*$AH$4,-1),ROUNDUP(J576*$AH$4,-1)))</f>
        <v>698800</v>
      </c>
      <c r="AF576" s="154">
        <f>IF(K576="","",IF('5.手当・賞与配分・洗い替え方式'!$O$4=1,ROUNDUP((K576+$Q576)*$AH$4,-1),ROUNDUP(K576*$AH$4,-1)))</f>
        <v>694200</v>
      </c>
      <c r="AG576" s="154">
        <f>IF(L576="","",IF('5.手当・賞与配分・洗い替え方式'!$O$4=1,ROUNDUP((L576+$Q576)*$AH$4,-1),ROUNDUP(L576*$AH$4,-1)))</f>
        <v>689600</v>
      </c>
      <c r="AH576" s="154">
        <f>IF(M576="","",IF('5.手当・賞与配分・洗い替え方式'!$O$4=1,ROUNDUP((M576+$Q576)*$AH$4,-1),ROUNDUP(M576*$AH$4,-1)))</f>
        <v>685000</v>
      </c>
      <c r="AI576" s="166">
        <f>IF(N576="","",IF('5.手当・賞与配分・洗い替え方式'!$O$4=1,ROUNDUP((N576+$Q576)*$AH$4,-1),ROUNDUP(N576*$AH$4,-1)))</f>
        <v>680400</v>
      </c>
      <c r="AJ576" s="165">
        <f>IF(J576="","",IF('5.手当・賞与配分・洗い替え方式'!$O$4=1,ROUNDUP((J576+$Q576)*$AM$4,-1),ROUNDUP(J576*$AM$4,-1)))</f>
        <v>873500</v>
      </c>
      <c r="AK576" s="154">
        <f>IF(K576="","",IF('5.手当・賞与配分・洗い替え方式'!$O$4=1,ROUNDUP((K576+$Q576)*$AM$4,-1),ROUNDUP(K576*$AM$4,-1)))</f>
        <v>867750</v>
      </c>
      <c r="AL576" s="154">
        <f>IF(L576="","",IF('5.手当・賞与配分・洗い替え方式'!$O$4=1,ROUNDUP((L576+$Q576)*$AM$4,-1),ROUNDUP(L576*$AM$4,-1)))</f>
        <v>862000</v>
      </c>
      <c r="AM576" s="154">
        <f>IF(M576="","",IF('5.手当・賞与配分・洗い替え方式'!$O$4=1,ROUNDUP((M576+$Q576)*$AM$4,-1),ROUNDUP(M576*$AM$4,-1)))</f>
        <v>856250</v>
      </c>
      <c r="AN576" s="166">
        <f>IF(N576="","",IF('5.手当・賞与配分・洗い替え方式'!$O$4=1,ROUNDUP((N576+$Q576)*$AM$4,-1),ROUNDUP(N576*$AM$4,-1)))</f>
        <v>850500</v>
      </c>
      <c r="AO576" s="369">
        <f t="shared" si="384"/>
        <v>6574380</v>
      </c>
      <c r="AP576" s="77">
        <f t="shared" si="385"/>
        <v>6530910</v>
      </c>
      <c r="AQ576" s="77">
        <f t="shared" si="368"/>
        <v>6487440</v>
      </c>
      <c r="AR576" s="77">
        <f t="shared" si="369"/>
        <v>6443970</v>
      </c>
      <c r="AS576" s="164">
        <f t="shared" si="370"/>
        <v>6400500</v>
      </c>
    </row>
    <row r="577" spans="5:45" ht="18" customHeight="1">
      <c r="E577" s="148" t="str">
        <f t="shared" si="371"/>
        <v>S-1</v>
      </c>
      <c r="F577" s="105">
        <f t="shared" si="358"/>
        <v>8</v>
      </c>
      <c r="G577" s="105">
        <f t="shared" si="359"/>
        <v>8</v>
      </c>
      <c r="H577" s="105" t="str">
        <f t="shared" si="360"/>
        <v>S-1-8</v>
      </c>
      <c r="I577" s="149">
        <v>37</v>
      </c>
      <c r="J577" s="157">
        <f t="shared" si="372"/>
        <v>341800</v>
      </c>
      <c r="K577" s="131">
        <f t="shared" si="373"/>
        <v>339500</v>
      </c>
      <c r="L577" s="131">
        <f>IF($E577="","",INDEX('3.サラリースケール'!$R$5:$BH$38,MATCH($E577,'3.サラリースケール'!$R$5:$R$38,0),MATCH($I577,'3.サラリースケール'!$R$5:$BH$5,0)))</f>
        <v>337200</v>
      </c>
      <c r="M577" s="131">
        <f t="shared" si="374"/>
        <v>334900</v>
      </c>
      <c r="N577" s="368">
        <f t="shared" si="375"/>
        <v>332600</v>
      </c>
      <c r="O577" s="157">
        <f t="shared" si="376"/>
        <v>4600</v>
      </c>
      <c r="P577" s="368">
        <f t="shared" si="361"/>
        <v>2300</v>
      </c>
      <c r="Q577" s="158">
        <f>IF($L577="","",VLOOKUP($E577,'6.モデル年俸表の作成'!$C$7:$F$48,4,0))</f>
        <v>12200</v>
      </c>
      <c r="R577" s="159">
        <f>IF($E577="","",IF($G577="","",VLOOKUP($E577,'5.手当・賞与配分・洗い替え方式'!$C$7:$L$48,8,0)))</f>
        <v>0.2</v>
      </c>
      <c r="S577" s="160">
        <f t="shared" si="377"/>
        <v>68360</v>
      </c>
      <c r="T577" s="160">
        <f t="shared" si="378"/>
        <v>67900</v>
      </c>
      <c r="U577" s="160">
        <f t="shared" si="387"/>
        <v>67440</v>
      </c>
      <c r="V577" s="160">
        <f t="shared" si="380"/>
        <v>66980</v>
      </c>
      <c r="W577" s="160">
        <f t="shared" si="381"/>
        <v>66520</v>
      </c>
      <c r="X577" s="164">
        <f t="shared" si="362"/>
        <v>27</v>
      </c>
      <c r="Y577" s="162">
        <f t="shared" si="386"/>
        <v>422360</v>
      </c>
      <c r="Z577" s="161">
        <f t="shared" si="363"/>
        <v>419600</v>
      </c>
      <c r="AA577" s="161">
        <f t="shared" si="364"/>
        <v>416840</v>
      </c>
      <c r="AB577" s="161">
        <f t="shared" si="365"/>
        <v>414080</v>
      </c>
      <c r="AC577" s="163">
        <f t="shared" si="388"/>
        <v>411320</v>
      </c>
      <c r="AD577" s="158">
        <f t="shared" si="383"/>
        <v>5002080</v>
      </c>
      <c r="AE577" s="165">
        <f>IF(J577="","",IF('5.手当・賞与配分・洗い替え方式'!$O$4=1,ROUNDUP((J577+$Q577)*$AH$4,-1),ROUNDUP(J577*$AH$4,-1)))</f>
        <v>708000</v>
      </c>
      <c r="AF577" s="154">
        <f>IF(K577="","",IF('5.手当・賞与配分・洗い替え方式'!$O$4=1,ROUNDUP((K577+$Q577)*$AH$4,-1),ROUNDUP(K577*$AH$4,-1)))</f>
        <v>703400</v>
      </c>
      <c r="AG577" s="154">
        <f>IF(L577="","",IF('5.手当・賞与配分・洗い替え方式'!$O$4=1,ROUNDUP((L577+$Q577)*$AH$4,-1),ROUNDUP(L577*$AH$4,-1)))</f>
        <v>698800</v>
      </c>
      <c r="AH577" s="154">
        <f>IF(M577="","",IF('5.手当・賞与配分・洗い替え方式'!$O$4=1,ROUNDUP((M577+$Q577)*$AH$4,-1),ROUNDUP(M577*$AH$4,-1)))</f>
        <v>694200</v>
      </c>
      <c r="AI577" s="166">
        <f>IF(N577="","",IF('5.手当・賞与配分・洗い替え方式'!$O$4=1,ROUNDUP((N577+$Q577)*$AH$4,-1),ROUNDUP(N577*$AH$4,-1)))</f>
        <v>689600</v>
      </c>
      <c r="AJ577" s="165">
        <f>IF(J577="","",IF('5.手当・賞与配分・洗い替え方式'!$O$4=1,ROUNDUP((J577+$Q577)*$AM$4,-1),ROUNDUP(J577*$AM$4,-1)))</f>
        <v>885000</v>
      </c>
      <c r="AK577" s="154">
        <f>IF(K577="","",IF('5.手当・賞与配分・洗い替え方式'!$O$4=1,ROUNDUP((K577+$Q577)*$AM$4,-1),ROUNDUP(K577*$AM$4,-1)))</f>
        <v>879250</v>
      </c>
      <c r="AL577" s="154">
        <f>IF(L577="","",IF('5.手当・賞与配分・洗い替え方式'!$O$4=1,ROUNDUP((L577+$Q577)*$AM$4,-1),ROUNDUP(L577*$AM$4,-1)))</f>
        <v>873500</v>
      </c>
      <c r="AM577" s="154">
        <f>IF(M577="","",IF('5.手当・賞与配分・洗い替え方式'!$O$4=1,ROUNDUP((M577+$Q577)*$AM$4,-1),ROUNDUP(M577*$AM$4,-1)))</f>
        <v>867750</v>
      </c>
      <c r="AN577" s="166">
        <f>IF(N577="","",IF('5.手当・賞与配分・洗い替え方式'!$O$4=1,ROUNDUP((N577+$Q577)*$AM$4,-1),ROUNDUP(N577*$AM$4,-1)))</f>
        <v>862000</v>
      </c>
      <c r="AO577" s="369">
        <f t="shared" si="384"/>
        <v>6661320</v>
      </c>
      <c r="AP577" s="77">
        <f t="shared" si="385"/>
        <v>6617850</v>
      </c>
      <c r="AQ577" s="77">
        <f t="shared" si="368"/>
        <v>6574380</v>
      </c>
      <c r="AR577" s="77">
        <f t="shared" si="369"/>
        <v>6530910</v>
      </c>
      <c r="AS577" s="164">
        <f t="shared" si="370"/>
        <v>6487440</v>
      </c>
    </row>
    <row r="578" spans="5:45" ht="18" customHeight="1">
      <c r="E578" s="148" t="str">
        <f t="shared" si="371"/>
        <v>S-1</v>
      </c>
      <c r="F578" s="105">
        <f t="shared" si="358"/>
        <v>9</v>
      </c>
      <c r="G578" s="105">
        <f t="shared" si="359"/>
        <v>9</v>
      </c>
      <c r="H578" s="105" t="str">
        <f t="shared" si="360"/>
        <v>S-1-9</v>
      </c>
      <c r="I578" s="149">
        <v>38</v>
      </c>
      <c r="J578" s="157">
        <f t="shared" si="372"/>
        <v>346400</v>
      </c>
      <c r="K578" s="131">
        <f t="shared" si="373"/>
        <v>344100</v>
      </c>
      <c r="L578" s="131">
        <f>IF($E578="","",INDEX('3.サラリースケール'!$R$5:$BH$38,MATCH($E578,'3.サラリースケール'!$R$5:$R$38,0),MATCH($I578,'3.サラリースケール'!$R$5:$BH$5,0)))</f>
        <v>341800</v>
      </c>
      <c r="M578" s="131">
        <f t="shared" si="374"/>
        <v>339500</v>
      </c>
      <c r="N578" s="368">
        <f t="shared" si="375"/>
        <v>337200</v>
      </c>
      <c r="O578" s="157">
        <f t="shared" si="376"/>
        <v>4600</v>
      </c>
      <c r="P578" s="368">
        <f t="shared" si="361"/>
        <v>2300</v>
      </c>
      <c r="Q578" s="158">
        <f>IF($L578="","",VLOOKUP($E578,'6.モデル年俸表の作成'!$C$7:$F$48,4,0))</f>
        <v>12200</v>
      </c>
      <c r="R578" s="159">
        <f>IF($E578="","",IF($G578="","",VLOOKUP($E578,'5.手当・賞与配分・洗い替え方式'!$C$7:$L$48,8,0)))</f>
        <v>0.2</v>
      </c>
      <c r="S578" s="160">
        <f t="shared" si="377"/>
        <v>69280</v>
      </c>
      <c r="T578" s="160">
        <f t="shared" si="378"/>
        <v>68820</v>
      </c>
      <c r="U578" s="160">
        <f t="shared" si="387"/>
        <v>68360</v>
      </c>
      <c r="V578" s="160">
        <f t="shared" si="380"/>
        <v>67900</v>
      </c>
      <c r="W578" s="160">
        <f t="shared" si="381"/>
        <v>67440</v>
      </c>
      <c r="X578" s="164">
        <f t="shared" si="362"/>
        <v>27</v>
      </c>
      <c r="Y578" s="162">
        <f t="shared" si="386"/>
        <v>427880</v>
      </c>
      <c r="Z578" s="161">
        <f t="shared" si="363"/>
        <v>425120</v>
      </c>
      <c r="AA578" s="161">
        <f t="shared" si="364"/>
        <v>422360</v>
      </c>
      <c r="AB578" s="161">
        <f t="shared" si="365"/>
        <v>419600</v>
      </c>
      <c r="AC578" s="163">
        <f t="shared" si="388"/>
        <v>416840</v>
      </c>
      <c r="AD578" s="158">
        <f t="shared" si="383"/>
        <v>5068320</v>
      </c>
      <c r="AE578" s="165">
        <f>IF(J578="","",IF('5.手当・賞与配分・洗い替え方式'!$O$4=1,ROUNDUP((J578+$Q578)*$AH$4,-1),ROUNDUP(J578*$AH$4,-1)))</f>
        <v>717200</v>
      </c>
      <c r="AF578" s="154">
        <f>IF(K578="","",IF('5.手当・賞与配分・洗い替え方式'!$O$4=1,ROUNDUP((K578+$Q578)*$AH$4,-1),ROUNDUP(K578*$AH$4,-1)))</f>
        <v>712600</v>
      </c>
      <c r="AG578" s="154">
        <f>IF(L578="","",IF('5.手当・賞与配分・洗い替え方式'!$O$4=1,ROUNDUP((L578+$Q578)*$AH$4,-1),ROUNDUP(L578*$AH$4,-1)))</f>
        <v>708000</v>
      </c>
      <c r="AH578" s="154">
        <f>IF(M578="","",IF('5.手当・賞与配分・洗い替え方式'!$O$4=1,ROUNDUP((M578+$Q578)*$AH$4,-1),ROUNDUP(M578*$AH$4,-1)))</f>
        <v>703400</v>
      </c>
      <c r="AI578" s="166">
        <f>IF(N578="","",IF('5.手当・賞与配分・洗い替え方式'!$O$4=1,ROUNDUP((N578+$Q578)*$AH$4,-1),ROUNDUP(N578*$AH$4,-1)))</f>
        <v>698800</v>
      </c>
      <c r="AJ578" s="165">
        <f>IF(J578="","",IF('5.手当・賞与配分・洗い替え方式'!$O$4=1,ROUNDUP((J578+$Q578)*$AM$4,-1),ROUNDUP(J578*$AM$4,-1)))</f>
        <v>896500</v>
      </c>
      <c r="AK578" s="154">
        <f>IF(K578="","",IF('5.手当・賞与配分・洗い替え方式'!$O$4=1,ROUNDUP((K578+$Q578)*$AM$4,-1),ROUNDUP(K578*$AM$4,-1)))</f>
        <v>890750</v>
      </c>
      <c r="AL578" s="154">
        <f>IF(L578="","",IF('5.手当・賞与配分・洗い替え方式'!$O$4=1,ROUNDUP((L578+$Q578)*$AM$4,-1),ROUNDUP(L578*$AM$4,-1)))</f>
        <v>885000</v>
      </c>
      <c r="AM578" s="154">
        <f>IF(M578="","",IF('5.手当・賞与配分・洗い替え方式'!$O$4=1,ROUNDUP((M578+$Q578)*$AM$4,-1),ROUNDUP(M578*$AM$4,-1)))</f>
        <v>879250</v>
      </c>
      <c r="AN578" s="166">
        <f>IF(N578="","",IF('5.手当・賞与配分・洗い替え方式'!$O$4=1,ROUNDUP((N578+$Q578)*$AM$4,-1),ROUNDUP(N578*$AM$4,-1)))</f>
        <v>873500</v>
      </c>
      <c r="AO578" s="369">
        <f t="shared" si="384"/>
        <v>6748260</v>
      </c>
      <c r="AP578" s="77">
        <f t="shared" si="385"/>
        <v>6704790</v>
      </c>
      <c r="AQ578" s="77">
        <f t="shared" si="368"/>
        <v>6661320</v>
      </c>
      <c r="AR578" s="77">
        <f t="shared" si="369"/>
        <v>6617850</v>
      </c>
      <c r="AS578" s="164">
        <f t="shared" si="370"/>
        <v>6574380</v>
      </c>
    </row>
    <row r="579" spans="5:45" ht="18" customHeight="1">
      <c r="E579" s="148" t="str">
        <f t="shared" si="371"/>
        <v>S-1</v>
      </c>
      <c r="F579" s="105">
        <f t="shared" si="358"/>
        <v>10</v>
      </c>
      <c r="G579" s="105">
        <f t="shared" si="359"/>
        <v>10</v>
      </c>
      <c r="H579" s="105" t="str">
        <f t="shared" si="360"/>
        <v>S-1-10</v>
      </c>
      <c r="I579" s="149">
        <v>39</v>
      </c>
      <c r="J579" s="157">
        <f t="shared" si="372"/>
        <v>351000</v>
      </c>
      <c r="K579" s="131">
        <f t="shared" si="373"/>
        <v>348700</v>
      </c>
      <c r="L579" s="131">
        <f>IF($E579="","",INDEX('3.サラリースケール'!$R$5:$BH$38,MATCH($E579,'3.サラリースケール'!$R$5:$R$38,0),MATCH($I579,'3.サラリースケール'!$R$5:$BH$5,0)))</f>
        <v>346400</v>
      </c>
      <c r="M579" s="131">
        <f t="shared" si="374"/>
        <v>344100</v>
      </c>
      <c r="N579" s="368">
        <f t="shared" si="375"/>
        <v>341800</v>
      </c>
      <c r="O579" s="157">
        <f t="shared" si="376"/>
        <v>4600</v>
      </c>
      <c r="P579" s="368">
        <f t="shared" si="361"/>
        <v>2300</v>
      </c>
      <c r="Q579" s="158">
        <f>IF($L579="","",VLOOKUP($E579,'6.モデル年俸表の作成'!$C$7:$F$48,4,0))</f>
        <v>12200</v>
      </c>
      <c r="R579" s="159">
        <f>IF($E579="","",IF($G579="","",VLOOKUP($E579,'5.手当・賞与配分・洗い替え方式'!$C$7:$L$48,8,0)))</f>
        <v>0.2</v>
      </c>
      <c r="S579" s="160">
        <f t="shared" si="377"/>
        <v>70200</v>
      </c>
      <c r="T579" s="160">
        <f t="shared" si="378"/>
        <v>69740</v>
      </c>
      <c r="U579" s="160">
        <f t="shared" si="387"/>
        <v>69280</v>
      </c>
      <c r="V579" s="160">
        <f t="shared" si="380"/>
        <v>68820</v>
      </c>
      <c r="W579" s="160">
        <f t="shared" si="381"/>
        <v>68360</v>
      </c>
      <c r="X579" s="164">
        <f t="shared" si="362"/>
        <v>27</v>
      </c>
      <c r="Y579" s="162">
        <f t="shared" si="386"/>
        <v>433400</v>
      </c>
      <c r="Z579" s="161">
        <f t="shared" si="363"/>
        <v>430640</v>
      </c>
      <c r="AA579" s="161">
        <f t="shared" si="364"/>
        <v>427880</v>
      </c>
      <c r="AB579" s="161">
        <f t="shared" si="365"/>
        <v>425120</v>
      </c>
      <c r="AC579" s="163">
        <f t="shared" si="388"/>
        <v>422360</v>
      </c>
      <c r="AD579" s="158">
        <f t="shared" si="383"/>
        <v>5134560</v>
      </c>
      <c r="AE579" s="165">
        <f>IF(J579="","",IF('5.手当・賞与配分・洗い替え方式'!$O$4=1,ROUNDUP((J579+$Q579)*$AH$4,-1),ROUNDUP(J579*$AH$4,-1)))</f>
        <v>726400</v>
      </c>
      <c r="AF579" s="154">
        <f>IF(K579="","",IF('5.手当・賞与配分・洗い替え方式'!$O$4=1,ROUNDUP((K579+$Q579)*$AH$4,-1),ROUNDUP(K579*$AH$4,-1)))</f>
        <v>721800</v>
      </c>
      <c r="AG579" s="154">
        <f>IF(L579="","",IF('5.手当・賞与配分・洗い替え方式'!$O$4=1,ROUNDUP((L579+$Q579)*$AH$4,-1),ROUNDUP(L579*$AH$4,-1)))</f>
        <v>717200</v>
      </c>
      <c r="AH579" s="154">
        <f>IF(M579="","",IF('5.手当・賞与配分・洗い替え方式'!$O$4=1,ROUNDUP((M579+$Q579)*$AH$4,-1),ROUNDUP(M579*$AH$4,-1)))</f>
        <v>712600</v>
      </c>
      <c r="AI579" s="166">
        <f>IF(N579="","",IF('5.手当・賞与配分・洗い替え方式'!$O$4=1,ROUNDUP((N579+$Q579)*$AH$4,-1),ROUNDUP(N579*$AH$4,-1)))</f>
        <v>708000</v>
      </c>
      <c r="AJ579" s="165">
        <f>IF(J579="","",IF('5.手当・賞与配分・洗い替え方式'!$O$4=1,ROUNDUP((J579+$Q579)*$AM$4,-1),ROUNDUP(J579*$AM$4,-1)))</f>
        <v>908000</v>
      </c>
      <c r="AK579" s="154">
        <f>IF(K579="","",IF('5.手当・賞与配分・洗い替え方式'!$O$4=1,ROUNDUP((K579+$Q579)*$AM$4,-1),ROUNDUP(K579*$AM$4,-1)))</f>
        <v>902250</v>
      </c>
      <c r="AL579" s="154">
        <f>IF(L579="","",IF('5.手当・賞与配分・洗い替え方式'!$O$4=1,ROUNDUP((L579+$Q579)*$AM$4,-1),ROUNDUP(L579*$AM$4,-1)))</f>
        <v>896500</v>
      </c>
      <c r="AM579" s="154">
        <f>IF(M579="","",IF('5.手当・賞与配分・洗い替え方式'!$O$4=1,ROUNDUP((M579+$Q579)*$AM$4,-1),ROUNDUP(M579*$AM$4,-1)))</f>
        <v>890750</v>
      </c>
      <c r="AN579" s="166">
        <f>IF(N579="","",IF('5.手当・賞与配分・洗い替え方式'!$O$4=1,ROUNDUP((N579+$Q579)*$AM$4,-1),ROUNDUP(N579*$AM$4,-1)))</f>
        <v>885000</v>
      </c>
      <c r="AO579" s="369">
        <f t="shared" si="384"/>
        <v>6835200</v>
      </c>
      <c r="AP579" s="77">
        <f t="shared" si="385"/>
        <v>6791730</v>
      </c>
      <c r="AQ579" s="77">
        <f t="shared" si="368"/>
        <v>6748260</v>
      </c>
      <c r="AR579" s="77">
        <f t="shared" si="369"/>
        <v>6704790</v>
      </c>
      <c r="AS579" s="164">
        <f t="shared" si="370"/>
        <v>6661320</v>
      </c>
    </row>
    <row r="580" spans="5:45" ht="18" customHeight="1">
      <c r="E580" s="148" t="str">
        <f t="shared" si="371"/>
        <v>S-1</v>
      </c>
      <c r="F580" s="105">
        <f t="shared" si="358"/>
        <v>11</v>
      </c>
      <c r="G580" s="105">
        <f t="shared" si="359"/>
        <v>11</v>
      </c>
      <c r="H580" s="105" t="str">
        <f t="shared" si="360"/>
        <v>S-1-11</v>
      </c>
      <c r="I580" s="149">
        <v>40</v>
      </c>
      <c r="J580" s="157">
        <f t="shared" si="372"/>
        <v>355600</v>
      </c>
      <c r="K580" s="131">
        <f t="shared" si="373"/>
        <v>353300</v>
      </c>
      <c r="L580" s="131">
        <f>IF($E580="","",INDEX('3.サラリースケール'!$R$5:$BH$38,MATCH($E580,'3.サラリースケール'!$R$5:$R$38,0),MATCH($I580,'3.サラリースケール'!$R$5:$BH$5,0)))</f>
        <v>351000</v>
      </c>
      <c r="M580" s="131">
        <f t="shared" si="374"/>
        <v>348700</v>
      </c>
      <c r="N580" s="368">
        <f t="shared" si="375"/>
        <v>346400</v>
      </c>
      <c r="O580" s="157">
        <f t="shared" si="376"/>
        <v>4600</v>
      </c>
      <c r="P580" s="368">
        <f t="shared" si="361"/>
        <v>2300</v>
      </c>
      <c r="Q580" s="158">
        <f>IF($L580="","",VLOOKUP($E580,'6.モデル年俸表の作成'!$C$7:$F$48,4,0))</f>
        <v>12200</v>
      </c>
      <c r="R580" s="159">
        <f>IF($E580="","",IF($G580="","",VLOOKUP($E580,'5.手当・賞与配分・洗い替え方式'!$C$7:$L$48,8,0)))</f>
        <v>0.2</v>
      </c>
      <c r="S580" s="160">
        <f t="shared" si="377"/>
        <v>71120</v>
      </c>
      <c r="T580" s="160">
        <f t="shared" si="378"/>
        <v>70660</v>
      </c>
      <c r="U580" s="160">
        <f t="shared" si="387"/>
        <v>70200</v>
      </c>
      <c r="V580" s="160">
        <f t="shared" si="380"/>
        <v>69740</v>
      </c>
      <c r="W580" s="160">
        <f t="shared" si="381"/>
        <v>69280</v>
      </c>
      <c r="X580" s="164">
        <f t="shared" si="362"/>
        <v>27</v>
      </c>
      <c r="Y580" s="162">
        <f t="shared" si="386"/>
        <v>438920</v>
      </c>
      <c r="Z580" s="161">
        <f t="shared" si="363"/>
        <v>436160</v>
      </c>
      <c r="AA580" s="161">
        <f t="shared" si="364"/>
        <v>433400</v>
      </c>
      <c r="AB580" s="161">
        <f t="shared" si="365"/>
        <v>430640</v>
      </c>
      <c r="AC580" s="163">
        <f t="shared" si="388"/>
        <v>427880</v>
      </c>
      <c r="AD580" s="158">
        <f t="shared" si="383"/>
        <v>5200800</v>
      </c>
      <c r="AE580" s="165">
        <f>IF(J580="","",IF('5.手当・賞与配分・洗い替え方式'!$O$4=1,ROUNDUP((J580+$Q580)*$AH$4,-1),ROUNDUP(J580*$AH$4,-1)))</f>
        <v>735600</v>
      </c>
      <c r="AF580" s="154">
        <f>IF(K580="","",IF('5.手当・賞与配分・洗い替え方式'!$O$4=1,ROUNDUP((K580+$Q580)*$AH$4,-1),ROUNDUP(K580*$AH$4,-1)))</f>
        <v>731000</v>
      </c>
      <c r="AG580" s="154">
        <f>IF(L580="","",IF('5.手当・賞与配分・洗い替え方式'!$O$4=1,ROUNDUP((L580+$Q580)*$AH$4,-1),ROUNDUP(L580*$AH$4,-1)))</f>
        <v>726400</v>
      </c>
      <c r="AH580" s="154">
        <f>IF(M580="","",IF('5.手当・賞与配分・洗い替え方式'!$O$4=1,ROUNDUP((M580+$Q580)*$AH$4,-1),ROUNDUP(M580*$AH$4,-1)))</f>
        <v>721800</v>
      </c>
      <c r="AI580" s="166">
        <f>IF(N580="","",IF('5.手当・賞与配分・洗い替え方式'!$O$4=1,ROUNDUP((N580+$Q580)*$AH$4,-1),ROUNDUP(N580*$AH$4,-1)))</f>
        <v>717200</v>
      </c>
      <c r="AJ580" s="165">
        <f>IF(J580="","",IF('5.手当・賞与配分・洗い替え方式'!$O$4=1,ROUNDUP((J580+$Q580)*$AM$4,-1),ROUNDUP(J580*$AM$4,-1)))</f>
        <v>919500</v>
      </c>
      <c r="AK580" s="154">
        <f>IF(K580="","",IF('5.手当・賞与配分・洗い替え方式'!$O$4=1,ROUNDUP((K580+$Q580)*$AM$4,-1),ROUNDUP(K580*$AM$4,-1)))</f>
        <v>913750</v>
      </c>
      <c r="AL580" s="154">
        <f>IF(L580="","",IF('5.手当・賞与配分・洗い替え方式'!$O$4=1,ROUNDUP((L580+$Q580)*$AM$4,-1),ROUNDUP(L580*$AM$4,-1)))</f>
        <v>908000</v>
      </c>
      <c r="AM580" s="154">
        <f>IF(M580="","",IF('5.手当・賞与配分・洗い替え方式'!$O$4=1,ROUNDUP((M580+$Q580)*$AM$4,-1),ROUNDUP(M580*$AM$4,-1)))</f>
        <v>902250</v>
      </c>
      <c r="AN580" s="166">
        <f>IF(N580="","",IF('5.手当・賞与配分・洗い替え方式'!$O$4=1,ROUNDUP((N580+$Q580)*$AM$4,-1),ROUNDUP(N580*$AM$4,-1)))</f>
        <v>896500</v>
      </c>
      <c r="AO580" s="369">
        <f t="shared" si="384"/>
        <v>6922140</v>
      </c>
      <c r="AP580" s="77">
        <f t="shared" si="385"/>
        <v>6878670</v>
      </c>
      <c r="AQ580" s="77">
        <f t="shared" si="368"/>
        <v>6835200</v>
      </c>
      <c r="AR580" s="77">
        <f t="shared" si="369"/>
        <v>6791730</v>
      </c>
      <c r="AS580" s="164">
        <f t="shared" si="370"/>
        <v>6748260</v>
      </c>
    </row>
    <row r="581" spans="5:45" ht="18" customHeight="1">
      <c r="E581" s="148" t="str">
        <f t="shared" si="371"/>
        <v>S-1</v>
      </c>
      <c r="F581" s="105">
        <f t="shared" si="358"/>
        <v>12</v>
      </c>
      <c r="G581" s="105">
        <f t="shared" si="359"/>
        <v>12</v>
      </c>
      <c r="H581" s="105" t="str">
        <f t="shared" si="360"/>
        <v>S-1-12</v>
      </c>
      <c r="I581" s="149">
        <v>41</v>
      </c>
      <c r="J581" s="157">
        <f t="shared" si="372"/>
        <v>360200</v>
      </c>
      <c r="K581" s="131">
        <f t="shared" si="373"/>
        <v>357900</v>
      </c>
      <c r="L581" s="131">
        <f>IF($E581="","",INDEX('3.サラリースケール'!$R$5:$BH$38,MATCH($E581,'3.サラリースケール'!$R$5:$R$38,0),MATCH($I581,'3.サラリースケール'!$R$5:$BH$5,0)))</f>
        <v>355600</v>
      </c>
      <c r="M581" s="131">
        <f t="shared" si="374"/>
        <v>353300</v>
      </c>
      <c r="N581" s="368">
        <f t="shared" si="375"/>
        <v>351000</v>
      </c>
      <c r="O581" s="157">
        <f t="shared" si="376"/>
        <v>4600</v>
      </c>
      <c r="P581" s="368">
        <f t="shared" si="361"/>
        <v>2300</v>
      </c>
      <c r="Q581" s="158">
        <f>IF($L581="","",VLOOKUP($E581,'6.モデル年俸表の作成'!$C$7:$F$48,4,0))</f>
        <v>12200</v>
      </c>
      <c r="R581" s="159">
        <f>IF($E581="","",IF($G581="","",VLOOKUP($E581,'5.手当・賞与配分・洗い替え方式'!$C$7:$L$48,8,0)))</f>
        <v>0.2</v>
      </c>
      <c r="S581" s="160">
        <f t="shared" si="377"/>
        <v>72040</v>
      </c>
      <c r="T581" s="160">
        <f t="shared" si="378"/>
        <v>71580</v>
      </c>
      <c r="U581" s="160">
        <f t="shared" si="387"/>
        <v>71120</v>
      </c>
      <c r="V581" s="160">
        <f t="shared" si="380"/>
        <v>70660</v>
      </c>
      <c r="W581" s="160">
        <f t="shared" si="381"/>
        <v>70200</v>
      </c>
      <c r="X581" s="164">
        <f t="shared" si="362"/>
        <v>27</v>
      </c>
      <c r="Y581" s="162">
        <f t="shared" si="386"/>
        <v>444440</v>
      </c>
      <c r="Z581" s="161">
        <f t="shared" si="363"/>
        <v>441680</v>
      </c>
      <c r="AA581" s="161">
        <f t="shared" si="364"/>
        <v>438920</v>
      </c>
      <c r="AB581" s="161">
        <f t="shared" si="365"/>
        <v>436160</v>
      </c>
      <c r="AC581" s="163">
        <f t="shared" si="388"/>
        <v>433400</v>
      </c>
      <c r="AD581" s="158">
        <f t="shared" si="383"/>
        <v>5267040</v>
      </c>
      <c r="AE581" s="165">
        <f>IF(J581="","",IF('5.手当・賞与配分・洗い替え方式'!$O$4=1,ROUNDUP((J581+$Q581)*$AH$4,-1),ROUNDUP(J581*$AH$4,-1)))</f>
        <v>744800</v>
      </c>
      <c r="AF581" s="154">
        <f>IF(K581="","",IF('5.手当・賞与配分・洗い替え方式'!$O$4=1,ROUNDUP((K581+$Q581)*$AH$4,-1),ROUNDUP(K581*$AH$4,-1)))</f>
        <v>740200</v>
      </c>
      <c r="AG581" s="154">
        <f>IF(L581="","",IF('5.手当・賞与配分・洗い替え方式'!$O$4=1,ROUNDUP((L581+$Q581)*$AH$4,-1),ROUNDUP(L581*$AH$4,-1)))</f>
        <v>735600</v>
      </c>
      <c r="AH581" s="154">
        <f>IF(M581="","",IF('5.手当・賞与配分・洗い替え方式'!$O$4=1,ROUNDUP((M581+$Q581)*$AH$4,-1),ROUNDUP(M581*$AH$4,-1)))</f>
        <v>731000</v>
      </c>
      <c r="AI581" s="166">
        <f>IF(N581="","",IF('5.手当・賞与配分・洗い替え方式'!$O$4=1,ROUNDUP((N581+$Q581)*$AH$4,-1),ROUNDUP(N581*$AH$4,-1)))</f>
        <v>726400</v>
      </c>
      <c r="AJ581" s="165">
        <f>IF(J581="","",IF('5.手当・賞与配分・洗い替え方式'!$O$4=1,ROUNDUP((J581+$Q581)*$AM$4,-1),ROUNDUP(J581*$AM$4,-1)))</f>
        <v>931000</v>
      </c>
      <c r="AK581" s="154">
        <f>IF(K581="","",IF('5.手当・賞与配分・洗い替え方式'!$O$4=1,ROUNDUP((K581+$Q581)*$AM$4,-1),ROUNDUP(K581*$AM$4,-1)))</f>
        <v>925250</v>
      </c>
      <c r="AL581" s="154">
        <f>IF(L581="","",IF('5.手当・賞与配分・洗い替え方式'!$O$4=1,ROUNDUP((L581+$Q581)*$AM$4,-1),ROUNDUP(L581*$AM$4,-1)))</f>
        <v>919500</v>
      </c>
      <c r="AM581" s="154">
        <f>IF(M581="","",IF('5.手当・賞与配分・洗い替え方式'!$O$4=1,ROUNDUP((M581+$Q581)*$AM$4,-1),ROUNDUP(M581*$AM$4,-1)))</f>
        <v>913750</v>
      </c>
      <c r="AN581" s="166">
        <f>IF(N581="","",IF('5.手当・賞与配分・洗い替え方式'!$O$4=1,ROUNDUP((N581+$Q581)*$AM$4,-1),ROUNDUP(N581*$AM$4,-1)))</f>
        <v>908000</v>
      </c>
      <c r="AO581" s="369">
        <f t="shared" si="384"/>
        <v>7009080</v>
      </c>
      <c r="AP581" s="77">
        <f t="shared" si="385"/>
        <v>6965610</v>
      </c>
      <c r="AQ581" s="77">
        <f t="shared" si="368"/>
        <v>6922140</v>
      </c>
      <c r="AR581" s="77">
        <f t="shared" si="369"/>
        <v>6878670</v>
      </c>
      <c r="AS581" s="164">
        <f t="shared" si="370"/>
        <v>6835200</v>
      </c>
    </row>
    <row r="582" spans="5:45" ht="18" customHeight="1">
      <c r="E582" s="148" t="str">
        <f t="shared" si="371"/>
        <v>S-1</v>
      </c>
      <c r="F582" s="105">
        <f t="shared" si="358"/>
        <v>13</v>
      </c>
      <c r="G582" s="105">
        <f t="shared" si="359"/>
        <v>13</v>
      </c>
      <c r="H582" s="105" t="str">
        <f t="shared" si="360"/>
        <v>S-1-13</v>
      </c>
      <c r="I582" s="149">
        <v>42</v>
      </c>
      <c r="J582" s="157">
        <f t="shared" si="372"/>
        <v>364800</v>
      </c>
      <c r="K582" s="131">
        <f t="shared" si="373"/>
        <v>362500</v>
      </c>
      <c r="L582" s="131">
        <f>IF($E582="","",INDEX('3.サラリースケール'!$R$5:$BH$38,MATCH($E582,'3.サラリースケール'!$R$5:$R$38,0),MATCH($I582,'3.サラリースケール'!$R$5:$BH$5,0)))</f>
        <v>360200</v>
      </c>
      <c r="M582" s="131">
        <f t="shared" si="374"/>
        <v>357900</v>
      </c>
      <c r="N582" s="368">
        <f t="shared" si="375"/>
        <v>355600</v>
      </c>
      <c r="O582" s="157">
        <f t="shared" si="376"/>
        <v>4600</v>
      </c>
      <c r="P582" s="368">
        <f t="shared" si="361"/>
        <v>2300</v>
      </c>
      <c r="Q582" s="158">
        <f>IF($L582="","",VLOOKUP($E582,'6.モデル年俸表の作成'!$C$7:$F$48,4,0))</f>
        <v>12200</v>
      </c>
      <c r="R582" s="159">
        <f>IF($E582="","",IF($G582="","",VLOOKUP($E582,'5.手当・賞与配分・洗い替え方式'!$C$7:$L$48,8,0)))</f>
        <v>0.2</v>
      </c>
      <c r="S582" s="160">
        <f t="shared" si="377"/>
        <v>72960</v>
      </c>
      <c r="T582" s="160">
        <f t="shared" si="378"/>
        <v>72500</v>
      </c>
      <c r="U582" s="160">
        <f t="shared" si="387"/>
        <v>72040</v>
      </c>
      <c r="V582" s="160">
        <f t="shared" si="380"/>
        <v>71580</v>
      </c>
      <c r="W582" s="160">
        <f t="shared" si="381"/>
        <v>71120</v>
      </c>
      <c r="X582" s="164">
        <f t="shared" si="362"/>
        <v>27</v>
      </c>
      <c r="Y582" s="162">
        <f t="shared" si="386"/>
        <v>449960</v>
      </c>
      <c r="Z582" s="161">
        <f t="shared" si="363"/>
        <v>447200</v>
      </c>
      <c r="AA582" s="161">
        <f t="shared" si="364"/>
        <v>444440</v>
      </c>
      <c r="AB582" s="161">
        <f t="shared" si="365"/>
        <v>441680</v>
      </c>
      <c r="AC582" s="163">
        <f t="shared" si="388"/>
        <v>438920</v>
      </c>
      <c r="AD582" s="158">
        <f t="shared" si="383"/>
        <v>5333280</v>
      </c>
      <c r="AE582" s="165">
        <f>IF(J582="","",IF('5.手当・賞与配分・洗い替え方式'!$O$4=1,ROUNDUP((J582+$Q582)*$AH$4,-1),ROUNDUP(J582*$AH$4,-1)))</f>
        <v>754000</v>
      </c>
      <c r="AF582" s="154">
        <f>IF(K582="","",IF('5.手当・賞与配分・洗い替え方式'!$O$4=1,ROUNDUP((K582+$Q582)*$AH$4,-1),ROUNDUP(K582*$AH$4,-1)))</f>
        <v>749400</v>
      </c>
      <c r="AG582" s="154">
        <f>IF(L582="","",IF('5.手当・賞与配分・洗い替え方式'!$O$4=1,ROUNDUP((L582+$Q582)*$AH$4,-1),ROUNDUP(L582*$AH$4,-1)))</f>
        <v>744800</v>
      </c>
      <c r="AH582" s="154">
        <f>IF(M582="","",IF('5.手当・賞与配分・洗い替え方式'!$O$4=1,ROUNDUP((M582+$Q582)*$AH$4,-1),ROUNDUP(M582*$AH$4,-1)))</f>
        <v>740200</v>
      </c>
      <c r="AI582" s="166">
        <f>IF(N582="","",IF('5.手当・賞与配分・洗い替え方式'!$O$4=1,ROUNDUP((N582+$Q582)*$AH$4,-1),ROUNDUP(N582*$AH$4,-1)))</f>
        <v>735600</v>
      </c>
      <c r="AJ582" s="165">
        <f>IF(J582="","",IF('5.手当・賞与配分・洗い替え方式'!$O$4=1,ROUNDUP((J582+$Q582)*$AM$4,-1),ROUNDUP(J582*$AM$4,-1)))</f>
        <v>942500</v>
      </c>
      <c r="AK582" s="154">
        <f>IF(K582="","",IF('5.手当・賞与配分・洗い替え方式'!$O$4=1,ROUNDUP((K582+$Q582)*$AM$4,-1),ROUNDUP(K582*$AM$4,-1)))</f>
        <v>936750</v>
      </c>
      <c r="AL582" s="154">
        <f>IF(L582="","",IF('5.手当・賞与配分・洗い替え方式'!$O$4=1,ROUNDUP((L582+$Q582)*$AM$4,-1),ROUNDUP(L582*$AM$4,-1)))</f>
        <v>931000</v>
      </c>
      <c r="AM582" s="154">
        <f>IF(M582="","",IF('5.手当・賞与配分・洗い替え方式'!$O$4=1,ROUNDUP((M582+$Q582)*$AM$4,-1),ROUNDUP(M582*$AM$4,-1)))</f>
        <v>925250</v>
      </c>
      <c r="AN582" s="166">
        <f>IF(N582="","",IF('5.手当・賞与配分・洗い替え方式'!$O$4=1,ROUNDUP((N582+$Q582)*$AM$4,-1),ROUNDUP(N582*$AM$4,-1)))</f>
        <v>919500</v>
      </c>
      <c r="AO582" s="369">
        <f t="shared" si="384"/>
        <v>7096020</v>
      </c>
      <c r="AP582" s="77">
        <f t="shared" si="385"/>
        <v>7052550</v>
      </c>
      <c r="AQ582" s="77">
        <f t="shared" si="368"/>
        <v>7009080</v>
      </c>
      <c r="AR582" s="77">
        <f t="shared" si="369"/>
        <v>6965610</v>
      </c>
      <c r="AS582" s="164">
        <f t="shared" si="370"/>
        <v>6922140</v>
      </c>
    </row>
    <row r="583" spans="5:45" ht="18" customHeight="1">
      <c r="E583" s="148" t="str">
        <f t="shared" si="371"/>
        <v>S-1</v>
      </c>
      <c r="F583" s="167">
        <f t="shared" si="358"/>
        <v>14</v>
      </c>
      <c r="G583" s="105">
        <f t="shared" si="359"/>
        <v>14</v>
      </c>
      <c r="H583" s="105" t="str">
        <f t="shared" si="360"/>
        <v>S-1-14</v>
      </c>
      <c r="I583" s="149">
        <v>43</v>
      </c>
      <c r="J583" s="157">
        <f t="shared" si="372"/>
        <v>369400</v>
      </c>
      <c r="K583" s="131">
        <f t="shared" si="373"/>
        <v>367100</v>
      </c>
      <c r="L583" s="131">
        <f>IF($E583="","",INDEX('3.サラリースケール'!$R$5:$BH$38,MATCH($E583,'3.サラリースケール'!$R$5:$R$38,0),MATCH($I583,'3.サラリースケール'!$R$5:$BH$5,0)))</f>
        <v>364800</v>
      </c>
      <c r="M583" s="131">
        <f t="shared" si="374"/>
        <v>362500</v>
      </c>
      <c r="N583" s="368">
        <f t="shared" si="375"/>
        <v>360200</v>
      </c>
      <c r="O583" s="157">
        <f t="shared" si="376"/>
        <v>4600</v>
      </c>
      <c r="P583" s="368">
        <f t="shared" si="361"/>
        <v>2300</v>
      </c>
      <c r="Q583" s="158">
        <f>IF($L583="","",VLOOKUP($E583,'6.モデル年俸表の作成'!$C$7:$F$48,4,0))</f>
        <v>12200</v>
      </c>
      <c r="R583" s="159">
        <f>IF($E583="","",IF($G583="","",VLOOKUP($E583,'5.手当・賞与配分・洗い替え方式'!$C$7:$L$48,8,0)))</f>
        <v>0.2</v>
      </c>
      <c r="S583" s="160">
        <f t="shared" si="377"/>
        <v>73880</v>
      </c>
      <c r="T583" s="160">
        <f t="shared" si="378"/>
        <v>73420</v>
      </c>
      <c r="U583" s="160">
        <f t="shared" si="387"/>
        <v>72960</v>
      </c>
      <c r="V583" s="160">
        <f t="shared" si="380"/>
        <v>72500</v>
      </c>
      <c r="W583" s="160">
        <f t="shared" si="381"/>
        <v>72040</v>
      </c>
      <c r="X583" s="164">
        <f t="shared" si="362"/>
        <v>27</v>
      </c>
      <c r="Y583" s="162">
        <f t="shared" si="386"/>
        <v>455480</v>
      </c>
      <c r="Z583" s="161">
        <f t="shared" si="363"/>
        <v>452720</v>
      </c>
      <c r="AA583" s="161">
        <f t="shared" si="364"/>
        <v>449960</v>
      </c>
      <c r="AB583" s="161">
        <f t="shared" si="365"/>
        <v>447200</v>
      </c>
      <c r="AC583" s="163">
        <f t="shared" si="388"/>
        <v>444440</v>
      </c>
      <c r="AD583" s="158">
        <f t="shared" si="383"/>
        <v>5399520</v>
      </c>
      <c r="AE583" s="165">
        <f>IF(J583="","",IF('5.手当・賞与配分・洗い替え方式'!$O$4=1,ROUNDUP((J583+$Q583)*$AH$4,-1),ROUNDUP(J583*$AH$4,-1)))</f>
        <v>763200</v>
      </c>
      <c r="AF583" s="154">
        <f>IF(K583="","",IF('5.手当・賞与配分・洗い替え方式'!$O$4=1,ROUNDUP((K583+$Q583)*$AH$4,-1),ROUNDUP(K583*$AH$4,-1)))</f>
        <v>758600</v>
      </c>
      <c r="AG583" s="154">
        <f>IF(L583="","",IF('5.手当・賞与配分・洗い替え方式'!$O$4=1,ROUNDUP((L583+$Q583)*$AH$4,-1),ROUNDUP(L583*$AH$4,-1)))</f>
        <v>754000</v>
      </c>
      <c r="AH583" s="154">
        <f>IF(M583="","",IF('5.手当・賞与配分・洗い替え方式'!$O$4=1,ROUNDUP((M583+$Q583)*$AH$4,-1),ROUNDUP(M583*$AH$4,-1)))</f>
        <v>749400</v>
      </c>
      <c r="AI583" s="166">
        <f>IF(N583="","",IF('5.手当・賞与配分・洗い替え方式'!$O$4=1,ROUNDUP((N583+$Q583)*$AH$4,-1),ROUNDUP(N583*$AH$4,-1)))</f>
        <v>744800</v>
      </c>
      <c r="AJ583" s="165">
        <f>IF(J583="","",IF('5.手当・賞与配分・洗い替え方式'!$O$4=1,ROUNDUP((J583+$Q583)*$AM$4,-1),ROUNDUP(J583*$AM$4,-1)))</f>
        <v>954000</v>
      </c>
      <c r="AK583" s="154">
        <f>IF(K583="","",IF('5.手当・賞与配分・洗い替え方式'!$O$4=1,ROUNDUP((K583+$Q583)*$AM$4,-1),ROUNDUP(K583*$AM$4,-1)))</f>
        <v>948250</v>
      </c>
      <c r="AL583" s="154">
        <f>IF(L583="","",IF('5.手当・賞与配分・洗い替え方式'!$O$4=1,ROUNDUP((L583+$Q583)*$AM$4,-1),ROUNDUP(L583*$AM$4,-1)))</f>
        <v>942500</v>
      </c>
      <c r="AM583" s="154">
        <f>IF(M583="","",IF('5.手当・賞与配分・洗い替え方式'!$O$4=1,ROUNDUP((M583+$Q583)*$AM$4,-1),ROUNDUP(M583*$AM$4,-1)))</f>
        <v>936750</v>
      </c>
      <c r="AN583" s="166">
        <f>IF(N583="","",IF('5.手当・賞与配分・洗い替え方式'!$O$4=1,ROUNDUP((N583+$Q583)*$AM$4,-1),ROUNDUP(N583*$AM$4,-1)))</f>
        <v>931000</v>
      </c>
      <c r="AO583" s="369">
        <f t="shared" si="384"/>
        <v>7182960</v>
      </c>
      <c r="AP583" s="77">
        <f t="shared" si="385"/>
        <v>7139490</v>
      </c>
      <c r="AQ583" s="77">
        <f t="shared" si="368"/>
        <v>7096020</v>
      </c>
      <c r="AR583" s="77">
        <f t="shared" si="369"/>
        <v>7052550</v>
      </c>
      <c r="AS583" s="164">
        <f t="shared" si="370"/>
        <v>7009080</v>
      </c>
    </row>
    <row r="584" spans="5:45" ht="18" customHeight="1">
      <c r="E584" s="148" t="str">
        <f t="shared" si="371"/>
        <v>S-1</v>
      </c>
      <c r="F584" s="167">
        <f t="shared" si="358"/>
        <v>15</v>
      </c>
      <c r="G584" s="105">
        <f t="shared" si="359"/>
        <v>15</v>
      </c>
      <c r="H584" s="105" t="str">
        <f t="shared" si="360"/>
        <v>S-1-15</v>
      </c>
      <c r="I584" s="149">
        <v>44</v>
      </c>
      <c r="J584" s="157">
        <f t="shared" si="372"/>
        <v>374000</v>
      </c>
      <c r="K584" s="131">
        <f t="shared" si="373"/>
        <v>371700</v>
      </c>
      <c r="L584" s="131">
        <f>IF($E584="","",INDEX('3.サラリースケール'!$R$5:$BH$38,MATCH($E584,'3.サラリースケール'!$R$5:$R$38,0),MATCH($I584,'3.サラリースケール'!$R$5:$BH$5,0)))</f>
        <v>369400</v>
      </c>
      <c r="M584" s="131">
        <f t="shared" si="374"/>
        <v>367100</v>
      </c>
      <c r="N584" s="368">
        <f t="shared" si="375"/>
        <v>364800</v>
      </c>
      <c r="O584" s="157">
        <f t="shared" si="376"/>
        <v>4600</v>
      </c>
      <c r="P584" s="368">
        <f t="shared" si="361"/>
        <v>2300</v>
      </c>
      <c r="Q584" s="158">
        <f>IF($L584="","",VLOOKUP($E584,'6.モデル年俸表の作成'!$C$7:$F$48,4,0))</f>
        <v>12200</v>
      </c>
      <c r="R584" s="159">
        <f>IF($E584="","",IF($G584="","",VLOOKUP($E584,'5.手当・賞与配分・洗い替え方式'!$C$7:$L$48,8,0)))</f>
        <v>0.2</v>
      </c>
      <c r="S584" s="160">
        <f t="shared" si="377"/>
        <v>74800</v>
      </c>
      <c r="T584" s="160">
        <f t="shared" si="378"/>
        <v>74340</v>
      </c>
      <c r="U584" s="160">
        <f t="shared" si="387"/>
        <v>73880</v>
      </c>
      <c r="V584" s="160">
        <f t="shared" si="380"/>
        <v>73420</v>
      </c>
      <c r="W584" s="160">
        <f t="shared" si="381"/>
        <v>72960</v>
      </c>
      <c r="X584" s="164">
        <f t="shared" si="362"/>
        <v>27</v>
      </c>
      <c r="Y584" s="162">
        <f t="shared" si="386"/>
        <v>461000</v>
      </c>
      <c r="Z584" s="161">
        <f t="shared" si="363"/>
        <v>458240</v>
      </c>
      <c r="AA584" s="161">
        <f t="shared" si="364"/>
        <v>455480</v>
      </c>
      <c r="AB584" s="161">
        <f t="shared" si="365"/>
        <v>452720</v>
      </c>
      <c r="AC584" s="163">
        <f t="shared" si="388"/>
        <v>449960</v>
      </c>
      <c r="AD584" s="158">
        <f t="shared" si="383"/>
        <v>5465760</v>
      </c>
      <c r="AE584" s="165">
        <f>IF(J584="","",IF('5.手当・賞与配分・洗い替え方式'!$O$4=1,ROUNDUP((J584+$Q584)*$AH$4,-1),ROUNDUP(J584*$AH$4,-1)))</f>
        <v>772400</v>
      </c>
      <c r="AF584" s="154">
        <f>IF(K584="","",IF('5.手当・賞与配分・洗い替え方式'!$O$4=1,ROUNDUP((K584+$Q584)*$AH$4,-1),ROUNDUP(K584*$AH$4,-1)))</f>
        <v>767800</v>
      </c>
      <c r="AG584" s="154">
        <f>IF(L584="","",IF('5.手当・賞与配分・洗い替え方式'!$O$4=1,ROUNDUP((L584+$Q584)*$AH$4,-1),ROUNDUP(L584*$AH$4,-1)))</f>
        <v>763200</v>
      </c>
      <c r="AH584" s="154">
        <f>IF(M584="","",IF('5.手当・賞与配分・洗い替え方式'!$O$4=1,ROUNDUP((M584+$Q584)*$AH$4,-1),ROUNDUP(M584*$AH$4,-1)))</f>
        <v>758600</v>
      </c>
      <c r="AI584" s="166">
        <f>IF(N584="","",IF('5.手当・賞与配分・洗い替え方式'!$O$4=1,ROUNDUP((N584+$Q584)*$AH$4,-1),ROUNDUP(N584*$AH$4,-1)))</f>
        <v>754000</v>
      </c>
      <c r="AJ584" s="165">
        <f>IF(J584="","",IF('5.手当・賞与配分・洗い替え方式'!$O$4=1,ROUNDUP((J584+$Q584)*$AM$4,-1),ROUNDUP(J584*$AM$4,-1)))</f>
        <v>965500</v>
      </c>
      <c r="AK584" s="154">
        <f>IF(K584="","",IF('5.手当・賞与配分・洗い替え方式'!$O$4=1,ROUNDUP((K584+$Q584)*$AM$4,-1),ROUNDUP(K584*$AM$4,-1)))</f>
        <v>959750</v>
      </c>
      <c r="AL584" s="154">
        <f>IF(L584="","",IF('5.手当・賞与配分・洗い替え方式'!$O$4=1,ROUNDUP((L584+$Q584)*$AM$4,-1),ROUNDUP(L584*$AM$4,-1)))</f>
        <v>954000</v>
      </c>
      <c r="AM584" s="154">
        <f>IF(M584="","",IF('5.手当・賞与配分・洗い替え方式'!$O$4=1,ROUNDUP((M584+$Q584)*$AM$4,-1),ROUNDUP(M584*$AM$4,-1)))</f>
        <v>948250</v>
      </c>
      <c r="AN584" s="166">
        <f>IF(N584="","",IF('5.手当・賞与配分・洗い替え方式'!$O$4=1,ROUNDUP((N584+$Q584)*$AM$4,-1),ROUNDUP(N584*$AM$4,-1)))</f>
        <v>942500</v>
      </c>
      <c r="AO584" s="369">
        <f t="shared" si="384"/>
        <v>7269900</v>
      </c>
      <c r="AP584" s="77">
        <f t="shared" si="385"/>
        <v>7226430</v>
      </c>
      <c r="AQ584" s="77">
        <f t="shared" si="368"/>
        <v>7182960</v>
      </c>
      <c r="AR584" s="77">
        <f t="shared" si="369"/>
        <v>7139490</v>
      </c>
      <c r="AS584" s="164">
        <f t="shared" si="370"/>
        <v>7096020</v>
      </c>
    </row>
    <row r="585" spans="5:45" ht="18" customHeight="1">
      <c r="E585" s="148" t="str">
        <f t="shared" si="371"/>
        <v>S-1</v>
      </c>
      <c r="F585" s="167">
        <f t="shared" si="358"/>
        <v>16</v>
      </c>
      <c r="G585" s="105">
        <f t="shared" si="359"/>
        <v>16</v>
      </c>
      <c r="H585" s="105" t="str">
        <f t="shared" si="360"/>
        <v>S-1-16</v>
      </c>
      <c r="I585" s="149">
        <v>45</v>
      </c>
      <c r="J585" s="157">
        <f t="shared" si="372"/>
        <v>378600</v>
      </c>
      <c r="K585" s="131">
        <f t="shared" si="373"/>
        <v>376300</v>
      </c>
      <c r="L585" s="131">
        <f>IF($E585="","",INDEX('3.サラリースケール'!$R$5:$BH$38,MATCH($E585,'3.サラリースケール'!$R$5:$R$38,0),MATCH($I585,'3.サラリースケール'!$R$5:$BH$5,0)))</f>
        <v>374000</v>
      </c>
      <c r="M585" s="131">
        <f t="shared" si="374"/>
        <v>371700</v>
      </c>
      <c r="N585" s="368">
        <f t="shared" si="375"/>
        <v>369400</v>
      </c>
      <c r="O585" s="157">
        <f t="shared" si="376"/>
        <v>4600</v>
      </c>
      <c r="P585" s="368">
        <f t="shared" si="361"/>
        <v>2300</v>
      </c>
      <c r="Q585" s="158">
        <f>IF($L585="","",VLOOKUP($E585,'6.モデル年俸表の作成'!$C$7:$F$48,4,0))</f>
        <v>12200</v>
      </c>
      <c r="R585" s="159">
        <f>IF($E585="","",IF($G585="","",VLOOKUP($E585,'5.手当・賞与配分・洗い替え方式'!$C$7:$L$48,8,0)))</f>
        <v>0.2</v>
      </c>
      <c r="S585" s="160">
        <f t="shared" si="377"/>
        <v>75720</v>
      </c>
      <c r="T585" s="160">
        <f t="shared" si="378"/>
        <v>75260</v>
      </c>
      <c r="U585" s="160">
        <f t="shared" si="387"/>
        <v>74800</v>
      </c>
      <c r="V585" s="160">
        <f t="shared" si="380"/>
        <v>74340</v>
      </c>
      <c r="W585" s="160">
        <f t="shared" si="381"/>
        <v>73880</v>
      </c>
      <c r="X585" s="164">
        <f t="shared" si="362"/>
        <v>27</v>
      </c>
      <c r="Y585" s="162">
        <f t="shared" si="386"/>
        <v>466520</v>
      </c>
      <c r="Z585" s="161">
        <f t="shared" si="363"/>
        <v>463760</v>
      </c>
      <c r="AA585" s="161">
        <f t="shared" si="364"/>
        <v>461000</v>
      </c>
      <c r="AB585" s="161">
        <f t="shared" si="365"/>
        <v>458240</v>
      </c>
      <c r="AC585" s="163">
        <f t="shared" si="388"/>
        <v>455480</v>
      </c>
      <c r="AD585" s="158">
        <f t="shared" si="383"/>
        <v>5532000</v>
      </c>
      <c r="AE585" s="165">
        <f>IF(J585="","",IF('5.手当・賞与配分・洗い替え方式'!$O$4=1,ROUNDUP((J585+$Q585)*$AH$4,-1),ROUNDUP(J585*$AH$4,-1)))</f>
        <v>781600</v>
      </c>
      <c r="AF585" s="154">
        <f>IF(K585="","",IF('5.手当・賞与配分・洗い替え方式'!$O$4=1,ROUNDUP((K585+$Q585)*$AH$4,-1),ROUNDUP(K585*$AH$4,-1)))</f>
        <v>777000</v>
      </c>
      <c r="AG585" s="154">
        <f>IF(L585="","",IF('5.手当・賞与配分・洗い替え方式'!$O$4=1,ROUNDUP((L585+$Q585)*$AH$4,-1),ROUNDUP(L585*$AH$4,-1)))</f>
        <v>772400</v>
      </c>
      <c r="AH585" s="154">
        <f>IF(M585="","",IF('5.手当・賞与配分・洗い替え方式'!$O$4=1,ROUNDUP((M585+$Q585)*$AH$4,-1),ROUNDUP(M585*$AH$4,-1)))</f>
        <v>767800</v>
      </c>
      <c r="AI585" s="166">
        <f>IF(N585="","",IF('5.手当・賞与配分・洗い替え方式'!$O$4=1,ROUNDUP((N585+$Q585)*$AH$4,-1),ROUNDUP(N585*$AH$4,-1)))</f>
        <v>763200</v>
      </c>
      <c r="AJ585" s="165">
        <f>IF(J585="","",IF('5.手当・賞与配分・洗い替え方式'!$O$4=1,ROUNDUP((J585+$Q585)*$AM$4,-1),ROUNDUP(J585*$AM$4,-1)))</f>
        <v>977000</v>
      </c>
      <c r="AK585" s="154">
        <f>IF(K585="","",IF('5.手当・賞与配分・洗い替え方式'!$O$4=1,ROUNDUP((K585+$Q585)*$AM$4,-1),ROUNDUP(K585*$AM$4,-1)))</f>
        <v>971250</v>
      </c>
      <c r="AL585" s="154">
        <f>IF(L585="","",IF('5.手当・賞与配分・洗い替え方式'!$O$4=1,ROUNDUP((L585+$Q585)*$AM$4,-1),ROUNDUP(L585*$AM$4,-1)))</f>
        <v>965500</v>
      </c>
      <c r="AM585" s="154">
        <f>IF(M585="","",IF('5.手当・賞与配分・洗い替え方式'!$O$4=1,ROUNDUP((M585+$Q585)*$AM$4,-1),ROUNDUP(M585*$AM$4,-1)))</f>
        <v>959750</v>
      </c>
      <c r="AN585" s="166">
        <f>IF(N585="","",IF('5.手当・賞与配分・洗い替え方式'!$O$4=1,ROUNDUP((N585+$Q585)*$AM$4,-1),ROUNDUP(N585*$AM$4,-1)))</f>
        <v>954000</v>
      </c>
      <c r="AO585" s="369">
        <f t="shared" si="384"/>
        <v>7356840</v>
      </c>
      <c r="AP585" s="77">
        <f t="shared" si="385"/>
        <v>7313370</v>
      </c>
      <c r="AQ585" s="77">
        <f t="shared" si="368"/>
        <v>7269900</v>
      </c>
      <c r="AR585" s="77">
        <f t="shared" si="369"/>
        <v>7226430</v>
      </c>
      <c r="AS585" s="164">
        <f t="shared" si="370"/>
        <v>7182960</v>
      </c>
    </row>
    <row r="586" spans="5:45" ht="18" customHeight="1">
      <c r="E586" s="148" t="str">
        <f t="shared" si="371"/>
        <v>S-1</v>
      </c>
      <c r="F586" s="167">
        <f t="shared" si="358"/>
        <v>17</v>
      </c>
      <c r="G586" s="105">
        <f t="shared" si="359"/>
        <v>17</v>
      </c>
      <c r="H586" s="105" t="str">
        <f t="shared" si="360"/>
        <v>S-1-17</v>
      </c>
      <c r="I586" s="149">
        <v>46</v>
      </c>
      <c r="J586" s="157">
        <f t="shared" si="372"/>
        <v>383200</v>
      </c>
      <c r="K586" s="131">
        <f t="shared" si="373"/>
        <v>380900</v>
      </c>
      <c r="L586" s="131">
        <f>IF($E586="","",INDEX('3.サラリースケール'!$R$5:$BH$38,MATCH($E586,'3.サラリースケール'!$R$5:$R$38,0),MATCH($I586,'3.サラリースケール'!$R$5:$BH$5,0)))</f>
        <v>378600</v>
      </c>
      <c r="M586" s="131">
        <f t="shared" si="374"/>
        <v>376300</v>
      </c>
      <c r="N586" s="368">
        <f t="shared" si="375"/>
        <v>374000</v>
      </c>
      <c r="O586" s="157">
        <f t="shared" si="376"/>
        <v>4600</v>
      </c>
      <c r="P586" s="368">
        <f t="shared" si="361"/>
        <v>2300</v>
      </c>
      <c r="Q586" s="158">
        <f>IF($L586="","",VLOOKUP($E586,'6.モデル年俸表の作成'!$C$7:$F$48,4,0))</f>
        <v>12200</v>
      </c>
      <c r="R586" s="159">
        <f>IF($E586="","",IF($G586="","",VLOOKUP($E586,'5.手当・賞与配分・洗い替え方式'!$C$7:$L$48,8,0)))</f>
        <v>0.2</v>
      </c>
      <c r="S586" s="160">
        <f t="shared" si="377"/>
        <v>76640</v>
      </c>
      <c r="T586" s="160">
        <f t="shared" si="378"/>
        <v>76180</v>
      </c>
      <c r="U586" s="160">
        <f t="shared" si="387"/>
        <v>75720</v>
      </c>
      <c r="V586" s="160">
        <f t="shared" si="380"/>
        <v>75260</v>
      </c>
      <c r="W586" s="160">
        <f t="shared" si="381"/>
        <v>74800</v>
      </c>
      <c r="X586" s="164">
        <f t="shared" si="362"/>
        <v>27</v>
      </c>
      <c r="Y586" s="162">
        <f t="shared" si="386"/>
        <v>472040</v>
      </c>
      <c r="Z586" s="161">
        <f t="shared" si="363"/>
        <v>469280</v>
      </c>
      <c r="AA586" s="161">
        <f t="shared" si="364"/>
        <v>466520</v>
      </c>
      <c r="AB586" s="161">
        <f t="shared" si="365"/>
        <v>463760</v>
      </c>
      <c r="AC586" s="163">
        <f t="shared" si="388"/>
        <v>461000</v>
      </c>
      <c r="AD586" s="158">
        <f t="shared" si="383"/>
        <v>5598240</v>
      </c>
      <c r="AE586" s="165">
        <f>IF(J586="","",IF('5.手当・賞与配分・洗い替え方式'!$O$4=1,ROUNDUP((J586+$Q586)*$AH$4,-1),ROUNDUP(J586*$AH$4,-1)))</f>
        <v>790800</v>
      </c>
      <c r="AF586" s="154">
        <f>IF(K586="","",IF('5.手当・賞与配分・洗い替え方式'!$O$4=1,ROUNDUP((K586+$Q586)*$AH$4,-1),ROUNDUP(K586*$AH$4,-1)))</f>
        <v>786200</v>
      </c>
      <c r="AG586" s="154">
        <f>IF(L586="","",IF('5.手当・賞与配分・洗い替え方式'!$O$4=1,ROUNDUP((L586+$Q586)*$AH$4,-1),ROUNDUP(L586*$AH$4,-1)))</f>
        <v>781600</v>
      </c>
      <c r="AH586" s="154">
        <f>IF(M586="","",IF('5.手当・賞与配分・洗い替え方式'!$O$4=1,ROUNDUP((M586+$Q586)*$AH$4,-1),ROUNDUP(M586*$AH$4,-1)))</f>
        <v>777000</v>
      </c>
      <c r="AI586" s="166">
        <f>IF(N586="","",IF('5.手当・賞与配分・洗い替え方式'!$O$4=1,ROUNDUP((N586+$Q586)*$AH$4,-1),ROUNDUP(N586*$AH$4,-1)))</f>
        <v>772400</v>
      </c>
      <c r="AJ586" s="165">
        <f>IF(J586="","",IF('5.手当・賞与配分・洗い替え方式'!$O$4=1,ROUNDUP((J586+$Q586)*$AM$4,-1),ROUNDUP(J586*$AM$4,-1)))</f>
        <v>988500</v>
      </c>
      <c r="AK586" s="154">
        <f>IF(K586="","",IF('5.手当・賞与配分・洗い替え方式'!$O$4=1,ROUNDUP((K586+$Q586)*$AM$4,-1),ROUNDUP(K586*$AM$4,-1)))</f>
        <v>982750</v>
      </c>
      <c r="AL586" s="154">
        <f>IF(L586="","",IF('5.手当・賞与配分・洗い替え方式'!$O$4=1,ROUNDUP((L586+$Q586)*$AM$4,-1),ROUNDUP(L586*$AM$4,-1)))</f>
        <v>977000</v>
      </c>
      <c r="AM586" s="154">
        <f>IF(M586="","",IF('5.手当・賞与配分・洗い替え方式'!$O$4=1,ROUNDUP((M586+$Q586)*$AM$4,-1),ROUNDUP(M586*$AM$4,-1)))</f>
        <v>971250</v>
      </c>
      <c r="AN586" s="166">
        <f>IF(N586="","",IF('5.手当・賞与配分・洗い替え方式'!$O$4=1,ROUNDUP((N586+$Q586)*$AM$4,-1),ROUNDUP(N586*$AM$4,-1)))</f>
        <v>965500</v>
      </c>
      <c r="AO586" s="369">
        <f t="shared" si="384"/>
        <v>7443780</v>
      </c>
      <c r="AP586" s="77">
        <f t="shared" si="385"/>
        <v>7400310</v>
      </c>
      <c r="AQ586" s="77">
        <f t="shared" si="368"/>
        <v>7356840</v>
      </c>
      <c r="AR586" s="77">
        <f t="shared" si="369"/>
        <v>7313370</v>
      </c>
      <c r="AS586" s="164">
        <f t="shared" si="370"/>
        <v>7269900</v>
      </c>
    </row>
    <row r="587" spans="5:45" ht="18" customHeight="1">
      <c r="E587" s="148" t="str">
        <f t="shared" si="371"/>
        <v>S-1</v>
      </c>
      <c r="F587" s="167">
        <f t="shared" si="358"/>
        <v>18</v>
      </c>
      <c r="G587" s="105">
        <f t="shared" si="359"/>
        <v>18</v>
      </c>
      <c r="H587" s="105" t="str">
        <f t="shared" si="360"/>
        <v>S-1-18</v>
      </c>
      <c r="I587" s="149">
        <v>47</v>
      </c>
      <c r="J587" s="157">
        <f t="shared" si="372"/>
        <v>387800</v>
      </c>
      <c r="K587" s="131">
        <f t="shared" si="373"/>
        <v>385500</v>
      </c>
      <c r="L587" s="131">
        <f>IF($E587="","",INDEX('3.サラリースケール'!$R$5:$BH$38,MATCH($E587,'3.サラリースケール'!$R$5:$R$38,0),MATCH($I587,'3.サラリースケール'!$R$5:$BH$5,0)))</f>
        <v>383200</v>
      </c>
      <c r="M587" s="131">
        <f t="shared" si="374"/>
        <v>380900</v>
      </c>
      <c r="N587" s="368">
        <f t="shared" si="375"/>
        <v>378600</v>
      </c>
      <c r="O587" s="157">
        <f t="shared" si="376"/>
        <v>4600</v>
      </c>
      <c r="P587" s="368">
        <f t="shared" si="361"/>
        <v>2300</v>
      </c>
      <c r="Q587" s="158">
        <f>IF($L587="","",VLOOKUP($E587,'6.モデル年俸表の作成'!$C$7:$F$48,4,0))</f>
        <v>12200</v>
      </c>
      <c r="R587" s="159">
        <f>IF($E587="","",IF($G587="","",VLOOKUP($E587,'5.手当・賞与配分・洗い替え方式'!$C$7:$L$48,8,0)))</f>
        <v>0.2</v>
      </c>
      <c r="S587" s="160">
        <f t="shared" si="377"/>
        <v>77560</v>
      </c>
      <c r="T587" s="160">
        <f t="shared" si="378"/>
        <v>77100</v>
      </c>
      <c r="U587" s="160">
        <f t="shared" si="387"/>
        <v>76640</v>
      </c>
      <c r="V587" s="160">
        <f t="shared" si="380"/>
        <v>76180</v>
      </c>
      <c r="W587" s="160">
        <f t="shared" si="381"/>
        <v>75720</v>
      </c>
      <c r="X587" s="164">
        <f t="shared" si="362"/>
        <v>27</v>
      </c>
      <c r="Y587" s="162">
        <f t="shared" si="386"/>
        <v>477560</v>
      </c>
      <c r="Z587" s="161">
        <f t="shared" si="363"/>
        <v>474800</v>
      </c>
      <c r="AA587" s="161">
        <f t="shared" si="364"/>
        <v>472040</v>
      </c>
      <c r="AB587" s="161">
        <f t="shared" si="365"/>
        <v>469280</v>
      </c>
      <c r="AC587" s="163">
        <f t="shared" si="388"/>
        <v>466520</v>
      </c>
      <c r="AD587" s="158">
        <f t="shared" si="383"/>
        <v>5664480</v>
      </c>
      <c r="AE587" s="165">
        <f>IF(J587="","",IF('5.手当・賞与配分・洗い替え方式'!$O$4=1,ROUNDUP((J587+$Q587)*$AH$4,-1),ROUNDUP(J587*$AH$4,-1)))</f>
        <v>800000</v>
      </c>
      <c r="AF587" s="154">
        <f>IF(K587="","",IF('5.手当・賞与配分・洗い替え方式'!$O$4=1,ROUNDUP((K587+$Q587)*$AH$4,-1),ROUNDUP(K587*$AH$4,-1)))</f>
        <v>795400</v>
      </c>
      <c r="AG587" s="154">
        <f>IF(L587="","",IF('5.手当・賞与配分・洗い替え方式'!$O$4=1,ROUNDUP((L587+$Q587)*$AH$4,-1),ROUNDUP(L587*$AH$4,-1)))</f>
        <v>790800</v>
      </c>
      <c r="AH587" s="154">
        <f>IF(M587="","",IF('5.手当・賞与配分・洗い替え方式'!$O$4=1,ROUNDUP((M587+$Q587)*$AH$4,-1),ROUNDUP(M587*$AH$4,-1)))</f>
        <v>786200</v>
      </c>
      <c r="AI587" s="166">
        <f>IF(N587="","",IF('5.手当・賞与配分・洗い替え方式'!$O$4=1,ROUNDUP((N587+$Q587)*$AH$4,-1),ROUNDUP(N587*$AH$4,-1)))</f>
        <v>781600</v>
      </c>
      <c r="AJ587" s="165">
        <f>IF(J587="","",IF('5.手当・賞与配分・洗い替え方式'!$O$4=1,ROUNDUP((J587+$Q587)*$AM$4,-1),ROUNDUP(J587*$AM$4,-1)))</f>
        <v>1000000</v>
      </c>
      <c r="AK587" s="154">
        <f>IF(K587="","",IF('5.手当・賞与配分・洗い替え方式'!$O$4=1,ROUNDUP((K587+$Q587)*$AM$4,-1),ROUNDUP(K587*$AM$4,-1)))</f>
        <v>994250</v>
      </c>
      <c r="AL587" s="154">
        <f>IF(L587="","",IF('5.手当・賞与配分・洗い替え方式'!$O$4=1,ROUNDUP((L587+$Q587)*$AM$4,-1),ROUNDUP(L587*$AM$4,-1)))</f>
        <v>988500</v>
      </c>
      <c r="AM587" s="154">
        <f>IF(M587="","",IF('5.手当・賞与配分・洗い替え方式'!$O$4=1,ROUNDUP((M587+$Q587)*$AM$4,-1),ROUNDUP(M587*$AM$4,-1)))</f>
        <v>982750</v>
      </c>
      <c r="AN587" s="166">
        <f>IF(N587="","",IF('5.手当・賞与配分・洗い替え方式'!$O$4=1,ROUNDUP((N587+$Q587)*$AM$4,-1),ROUNDUP(N587*$AM$4,-1)))</f>
        <v>977000</v>
      </c>
      <c r="AO587" s="369">
        <f t="shared" si="384"/>
        <v>7530720</v>
      </c>
      <c r="AP587" s="77">
        <f t="shared" si="385"/>
        <v>7487250</v>
      </c>
      <c r="AQ587" s="77">
        <f t="shared" si="368"/>
        <v>7443780</v>
      </c>
      <c r="AR587" s="77">
        <f t="shared" si="369"/>
        <v>7400310</v>
      </c>
      <c r="AS587" s="164">
        <f t="shared" si="370"/>
        <v>7356840</v>
      </c>
    </row>
    <row r="588" spans="5:45" ht="18" customHeight="1">
      <c r="E588" s="148" t="str">
        <f t="shared" si="371"/>
        <v>S-1</v>
      </c>
      <c r="F588" s="167">
        <f t="shared" si="358"/>
        <v>19</v>
      </c>
      <c r="G588" s="105">
        <f t="shared" si="359"/>
        <v>19</v>
      </c>
      <c r="H588" s="105" t="str">
        <f t="shared" si="360"/>
        <v>S-1-19</v>
      </c>
      <c r="I588" s="149">
        <v>48</v>
      </c>
      <c r="J588" s="157">
        <f t="shared" si="372"/>
        <v>392400</v>
      </c>
      <c r="K588" s="131">
        <f t="shared" si="373"/>
        <v>390100</v>
      </c>
      <c r="L588" s="131">
        <f>IF($E588="","",INDEX('3.サラリースケール'!$R$5:$BH$38,MATCH($E588,'3.サラリースケール'!$R$5:$R$38,0),MATCH($I588,'3.サラリースケール'!$R$5:$BH$5,0)))</f>
        <v>387800</v>
      </c>
      <c r="M588" s="131">
        <f t="shared" si="374"/>
        <v>385500</v>
      </c>
      <c r="N588" s="368">
        <f t="shared" si="375"/>
        <v>383200</v>
      </c>
      <c r="O588" s="157">
        <f t="shared" si="376"/>
        <v>4600</v>
      </c>
      <c r="P588" s="368">
        <f t="shared" si="361"/>
        <v>2300</v>
      </c>
      <c r="Q588" s="158">
        <f>IF($L588="","",VLOOKUP($E588,'6.モデル年俸表の作成'!$C$7:$F$48,4,0))</f>
        <v>12200</v>
      </c>
      <c r="R588" s="159">
        <f>IF($E588="","",IF($G588="","",VLOOKUP($E588,'5.手当・賞与配分・洗い替え方式'!$C$7:$L$48,8,0)))</f>
        <v>0.2</v>
      </c>
      <c r="S588" s="160">
        <f t="shared" si="377"/>
        <v>78480</v>
      </c>
      <c r="T588" s="160">
        <f t="shared" si="378"/>
        <v>78020</v>
      </c>
      <c r="U588" s="160">
        <f t="shared" si="387"/>
        <v>77560</v>
      </c>
      <c r="V588" s="160">
        <f t="shared" si="380"/>
        <v>77100</v>
      </c>
      <c r="W588" s="160">
        <f t="shared" si="381"/>
        <v>76640</v>
      </c>
      <c r="X588" s="164">
        <f t="shared" si="362"/>
        <v>27</v>
      </c>
      <c r="Y588" s="162">
        <f t="shared" si="386"/>
        <v>483080</v>
      </c>
      <c r="Z588" s="161">
        <f t="shared" si="363"/>
        <v>480320</v>
      </c>
      <c r="AA588" s="161">
        <f t="shared" si="364"/>
        <v>477560</v>
      </c>
      <c r="AB588" s="161">
        <f t="shared" si="365"/>
        <v>474800</v>
      </c>
      <c r="AC588" s="163">
        <f t="shared" si="388"/>
        <v>472040</v>
      </c>
      <c r="AD588" s="158">
        <f t="shared" si="383"/>
        <v>5730720</v>
      </c>
      <c r="AE588" s="165">
        <f>IF(J588="","",IF('5.手当・賞与配分・洗い替え方式'!$O$4=1,ROUNDUP((J588+$Q588)*$AH$4,-1),ROUNDUP(J588*$AH$4,-1)))</f>
        <v>809200</v>
      </c>
      <c r="AF588" s="154">
        <f>IF(K588="","",IF('5.手当・賞与配分・洗い替え方式'!$O$4=1,ROUNDUP((K588+$Q588)*$AH$4,-1),ROUNDUP(K588*$AH$4,-1)))</f>
        <v>804600</v>
      </c>
      <c r="AG588" s="154">
        <f>IF(L588="","",IF('5.手当・賞与配分・洗い替え方式'!$O$4=1,ROUNDUP((L588+$Q588)*$AH$4,-1),ROUNDUP(L588*$AH$4,-1)))</f>
        <v>800000</v>
      </c>
      <c r="AH588" s="154">
        <f>IF(M588="","",IF('5.手当・賞与配分・洗い替え方式'!$O$4=1,ROUNDUP((M588+$Q588)*$AH$4,-1),ROUNDUP(M588*$AH$4,-1)))</f>
        <v>795400</v>
      </c>
      <c r="AI588" s="166">
        <f>IF(N588="","",IF('5.手当・賞与配分・洗い替え方式'!$O$4=1,ROUNDUP((N588+$Q588)*$AH$4,-1),ROUNDUP(N588*$AH$4,-1)))</f>
        <v>790800</v>
      </c>
      <c r="AJ588" s="165">
        <f>IF(J588="","",IF('5.手当・賞与配分・洗い替え方式'!$O$4=1,ROUNDUP((J588+$Q588)*$AM$4,-1),ROUNDUP(J588*$AM$4,-1)))</f>
        <v>1011500</v>
      </c>
      <c r="AK588" s="154">
        <f>IF(K588="","",IF('5.手当・賞与配分・洗い替え方式'!$O$4=1,ROUNDUP((K588+$Q588)*$AM$4,-1),ROUNDUP(K588*$AM$4,-1)))</f>
        <v>1005750</v>
      </c>
      <c r="AL588" s="154">
        <f>IF(L588="","",IF('5.手当・賞与配分・洗い替え方式'!$O$4=1,ROUNDUP((L588+$Q588)*$AM$4,-1),ROUNDUP(L588*$AM$4,-1)))</f>
        <v>1000000</v>
      </c>
      <c r="AM588" s="154">
        <f>IF(M588="","",IF('5.手当・賞与配分・洗い替え方式'!$O$4=1,ROUNDUP((M588+$Q588)*$AM$4,-1),ROUNDUP(M588*$AM$4,-1)))</f>
        <v>994250</v>
      </c>
      <c r="AN588" s="166">
        <f>IF(N588="","",IF('5.手当・賞与配分・洗い替え方式'!$O$4=1,ROUNDUP((N588+$Q588)*$AM$4,-1),ROUNDUP(N588*$AM$4,-1)))</f>
        <v>988500</v>
      </c>
      <c r="AO588" s="369">
        <f t="shared" si="384"/>
        <v>7617660</v>
      </c>
      <c r="AP588" s="77">
        <f t="shared" si="385"/>
        <v>7574190</v>
      </c>
      <c r="AQ588" s="77">
        <f t="shared" si="368"/>
        <v>7530720</v>
      </c>
      <c r="AR588" s="77">
        <f t="shared" si="369"/>
        <v>7487250</v>
      </c>
      <c r="AS588" s="164">
        <f t="shared" si="370"/>
        <v>7443780</v>
      </c>
    </row>
    <row r="589" spans="5:45" ht="18" customHeight="1">
      <c r="E589" s="148" t="str">
        <f t="shared" si="371"/>
        <v>S-1</v>
      </c>
      <c r="F589" s="167">
        <f t="shared" si="358"/>
        <v>20</v>
      </c>
      <c r="G589" s="105">
        <f t="shared" si="359"/>
        <v>20</v>
      </c>
      <c r="H589" s="105" t="str">
        <f t="shared" si="360"/>
        <v>S-1-20</v>
      </c>
      <c r="I589" s="149">
        <v>49</v>
      </c>
      <c r="J589" s="157">
        <f t="shared" si="372"/>
        <v>397000</v>
      </c>
      <c r="K589" s="131">
        <f t="shared" si="373"/>
        <v>394700</v>
      </c>
      <c r="L589" s="131">
        <f>IF($E589="","",INDEX('3.サラリースケール'!$R$5:$BH$38,MATCH($E589,'3.サラリースケール'!$R$5:$R$38,0),MATCH($I589,'3.サラリースケール'!$R$5:$BH$5,0)))</f>
        <v>392400</v>
      </c>
      <c r="M589" s="131">
        <f t="shared" si="374"/>
        <v>390100</v>
      </c>
      <c r="N589" s="368">
        <f t="shared" si="375"/>
        <v>387800</v>
      </c>
      <c r="O589" s="157">
        <f t="shared" si="376"/>
        <v>4600</v>
      </c>
      <c r="P589" s="368">
        <f t="shared" si="361"/>
        <v>2300</v>
      </c>
      <c r="Q589" s="158">
        <f>IF($L589="","",VLOOKUP($E589,'6.モデル年俸表の作成'!$C$7:$F$48,4,0))</f>
        <v>12200</v>
      </c>
      <c r="R589" s="159">
        <f>IF($E589="","",IF($G589="","",VLOOKUP($E589,'5.手当・賞与配分・洗い替え方式'!$C$7:$L$48,8,0)))</f>
        <v>0.2</v>
      </c>
      <c r="S589" s="160">
        <f t="shared" si="377"/>
        <v>79400</v>
      </c>
      <c r="T589" s="160">
        <f t="shared" si="378"/>
        <v>78940</v>
      </c>
      <c r="U589" s="160">
        <f t="shared" si="387"/>
        <v>78480</v>
      </c>
      <c r="V589" s="160">
        <f t="shared" si="380"/>
        <v>78020</v>
      </c>
      <c r="W589" s="160">
        <f t="shared" si="381"/>
        <v>77560</v>
      </c>
      <c r="X589" s="164">
        <f t="shared" si="362"/>
        <v>27</v>
      </c>
      <c r="Y589" s="162">
        <f t="shared" si="386"/>
        <v>488600</v>
      </c>
      <c r="Z589" s="161">
        <f t="shared" si="363"/>
        <v>485840</v>
      </c>
      <c r="AA589" s="161">
        <f t="shared" si="364"/>
        <v>483080</v>
      </c>
      <c r="AB589" s="161">
        <f t="shared" si="365"/>
        <v>480320</v>
      </c>
      <c r="AC589" s="163">
        <f t="shared" si="388"/>
        <v>477560</v>
      </c>
      <c r="AD589" s="158">
        <f t="shared" si="383"/>
        <v>5796960</v>
      </c>
      <c r="AE589" s="165">
        <f>IF(J589="","",IF('5.手当・賞与配分・洗い替え方式'!$O$4=1,ROUNDUP((J589+$Q589)*$AH$4,-1),ROUNDUP(J589*$AH$4,-1)))</f>
        <v>818400</v>
      </c>
      <c r="AF589" s="154">
        <f>IF(K589="","",IF('5.手当・賞与配分・洗い替え方式'!$O$4=1,ROUNDUP((K589+$Q589)*$AH$4,-1),ROUNDUP(K589*$AH$4,-1)))</f>
        <v>813800</v>
      </c>
      <c r="AG589" s="154">
        <f>IF(L589="","",IF('5.手当・賞与配分・洗い替え方式'!$O$4=1,ROUNDUP((L589+$Q589)*$AH$4,-1),ROUNDUP(L589*$AH$4,-1)))</f>
        <v>809200</v>
      </c>
      <c r="AH589" s="154">
        <f>IF(M589="","",IF('5.手当・賞与配分・洗い替え方式'!$O$4=1,ROUNDUP((M589+$Q589)*$AH$4,-1),ROUNDUP(M589*$AH$4,-1)))</f>
        <v>804600</v>
      </c>
      <c r="AI589" s="166">
        <f>IF(N589="","",IF('5.手当・賞与配分・洗い替え方式'!$O$4=1,ROUNDUP((N589+$Q589)*$AH$4,-1),ROUNDUP(N589*$AH$4,-1)))</f>
        <v>800000</v>
      </c>
      <c r="AJ589" s="165">
        <f>IF(J589="","",IF('5.手当・賞与配分・洗い替え方式'!$O$4=1,ROUNDUP((J589+$Q589)*$AM$4,-1),ROUNDUP(J589*$AM$4,-1)))</f>
        <v>1023000</v>
      </c>
      <c r="AK589" s="154">
        <f>IF(K589="","",IF('5.手当・賞与配分・洗い替え方式'!$O$4=1,ROUNDUP((K589+$Q589)*$AM$4,-1),ROUNDUP(K589*$AM$4,-1)))</f>
        <v>1017250</v>
      </c>
      <c r="AL589" s="154">
        <f>IF(L589="","",IF('5.手当・賞与配分・洗い替え方式'!$O$4=1,ROUNDUP((L589+$Q589)*$AM$4,-1),ROUNDUP(L589*$AM$4,-1)))</f>
        <v>1011500</v>
      </c>
      <c r="AM589" s="154">
        <f>IF(M589="","",IF('5.手当・賞与配分・洗い替え方式'!$O$4=1,ROUNDUP((M589+$Q589)*$AM$4,-1),ROUNDUP(M589*$AM$4,-1)))</f>
        <v>1005750</v>
      </c>
      <c r="AN589" s="166">
        <f>IF(N589="","",IF('5.手当・賞与配分・洗い替え方式'!$O$4=1,ROUNDUP((N589+$Q589)*$AM$4,-1),ROUNDUP(N589*$AM$4,-1)))</f>
        <v>1000000</v>
      </c>
      <c r="AO589" s="369">
        <f t="shared" si="384"/>
        <v>7704600</v>
      </c>
      <c r="AP589" s="77">
        <f t="shared" si="385"/>
        <v>7661130</v>
      </c>
      <c r="AQ589" s="77">
        <f t="shared" si="368"/>
        <v>7617660</v>
      </c>
      <c r="AR589" s="77">
        <f t="shared" si="369"/>
        <v>7574190</v>
      </c>
      <c r="AS589" s="164">
        <f t="shared" si="370"/>
        <v>7530720</v>
      </c>
    </row>
    <row r="590" spans="5:45" ht="18" customHeight="1">
      <c r="E590" s="148" t="str">
        <f t="shared" si="371"/>
        <v>S-1</v>
      </c>
      <c r="F590" s="167">
        <f t="shared" si="358"/>
        <v>21</v>
      </c>
      <c r="G590" s="105">
        <f t="shared" si="359"/>
        <v>21</v>
      </c>
      <c r="H590" s="105" t="str">
        <f t="shared" si="360"/>
        <v>S-1-21</v>
      </c>
      <c r="I590" s="149">
        <v>50</v>
      </c>
      <c r="J590" s="157">
        <f t="shared" si="372"/>
        <v>401600</v>
      </c>
      <c r="K590" s="131">
        <f t="shared" si="373"/>
        <v>399300</v>
      </c>
      <c r="L590" s="131">
        <f>IF($E590="","",INDEX('3.サラリースケール'!$R$5:$BH$38,MATCH($E590,'3.サラリースケール'!$R$5:$R$38,0),MATCH($I590,'3.サラリースケール'!$R$5:$BH$5,0)))</f>
        <v>397000</v>
      </c>
      <c r="M590" s="131">
        <f t="shared" si="374"/>
        <v>394700</v>
      </c>
      <c r="N590" s="368">
        <f t="shared" si="375"/>
        <v>392400</v>
      </c>
      <c r="O590" s="157">
        <f t="shared" si="376"/>
        <v>4600</v>
      </c>
      <c r="P590" s="368">
        <f t="shared" si="361"/>
        <v>2300</v>
      </c>
      <c r="Q590" s="158">
        <f>IF($L590="","",VLOOKUP($E590,'6.モデル年俸表の作成'!$C$7:$F$48,4,0))</f>
        <v>12200</v>
      </c>
      <c r="R590" s="159">
        <f>IF($E590="","",IF($G590="","",VLOOKUP($E590,'5.手当・賞与配分・洗い替え方式'!$C$7:$L$48,8,0)))</f>
        <v>0.2</v>
      </c>
      <c r="S590" s="160">
        <f t="shared" si="377"/>
        <v>80320</v>
      </c>
      <c r="T590" s="160">
        <f t="shared" si="378"/>
        <v>79860</v>
      </c>
      <c r="U590" s="160">
        <f t="shared" si="387"/>
        <v>79400</v>
      </c>
      <c r="V590" s="160">
        <f t="shared" si="380"/>
        <v>78940</v>
      </c>
      <c r="W590" s="160">
        <f t="shared" si="381"/>
        <v>78480</v>
      </c>
      <c r="X590" s="164">
        <f t="shared" si="362"/>
        <v>27</v>
      </c>
      <c r="Y590" s="162">
        <f t="shared" si="386"/>
        <v>494120</v>
      </c>
      <c r="Z590" s="161">
        <f t="shared" si="363"/>
        <v>491360</v>
      </c>
      <c r="AA590" s="161">
        <f t="shared" si="364"/>
        <v>488600</v>
      </c>
      <c r="AB590" s="161">
        <f t="shared" si="365"/>
        <v>485840</v>
      </c>
      <c r="AC590" s="163">
        <f t="shared" si="388"/>
        <v>483080</v>
      </c>
      <c r="AD590" s="158">
        <f t="shared" si="383"/>
        <v>5863200</v>
      </c>
      <c r="AE590" s="165">
        <f>IF(J590="","",IF('5.手当・賞与配分・洗い替え方式'!$O$4=1,ROUNDUP((J590+$Q590)*$AH$4,-1),ROUNDUP(J590*$AH$4,-1)))</f>
        <v>827600</v>
      </c>
      <c r="AF590" s="154">
        <f>IF(K590="","",IF('5.手当・賞与配分・洗い替え方式'!$O$4=1,ROUNDUP((K590+$Q590)*$AH$4,-1),ROUNDUP(K590*$AH$4,-1)))</f>
        <v>823000</v>
      </c>
      <c r="AG590" s="154">
        <f>IF(L590="","",IF('5.手当・賞与配分・洗い替え方式'!$O$4=1,ROUNDUP((L590+$Q590)*$AH$4,-1),ROUNDUP(L590*$AH$4,-1)))</f>
        <v>818400</v>
      </c>
      <c r="AH590" s="154">
        <f>IF(M590="","",IF('5.手当・賞与配分・洗い替え方式'!$O$4=1,ROUNDUP((M590+$Q590)*$AH$4,-1),ROUNDUP(M590*$AH$4,-1)))</f>
        <v>813800</v>
      </c>
      <c r="AI590" s="166">
        <f>IF(N590="","",IF('5.手当・賞与配分・洗い替え方式'!$O$4=1,ROUNDUP((N590+$Q590)*$AH$4,-1),ROUNDUP(N590*$AH$4,-1)))</f>
        <v>809200</v>
      </c>
      <c r="AJ590" s="165">
        <f>IF(J590="","",IF('5.手当・賞与配分・洗い替え方式'!$O$4=1,ROUNDUP((J590+$Q590)*$AM$4,-1),ROUNDUP(J590*$AM$4,-1)))</f>
        <v>1034500</v>
      </c>
      <c r="AK590" s="154">
        <f>IF(K590="","",IF('5.手当・賞与配分・洗い替え方式'!$O$4=1,ROUNDUP((K590+$Q590)*$AM$4,-1),ROUNDUP(K590*$AM$4,-1)))</f>
        <v>1028750</v>
      </c>
      <c r="AL590" s="154">
        <f>IF(L590="","",IF('5.手当・賞与配分・洗い替え方式'!$O$4=1,ROUNDUP((L590+$Q590)*$AM$4,-1),ROUNDUP(L590*$AM$4,-1)))</f>
        <v>1023000</v>
      </c>
      <c r="AM590" s="154">
        <f>IF(M590="","",IF('5.手当・賞与配分・洗い替え方式'!$O$4=1,ROUNDUP((M590+$Q590)*$AM$4,-1),ROUNDUP(M590*$AM$4,-1)))</f>
        <v>1017250</v>
      </c>
      <c r="AN590" s="166">
        <f>IF(N590="","",IF('5.手当・賞与配分・洗い替え方式'!$O$4=1,ROUNDUP((N590+$Q590)*$AM$4,-1),ROUNDUP(N590*$AM$4,-1)))</f>
        <v>1011500</v>
      </c>
      <c r="AO590" s="369">
        <f t="shared" si="384"/>
        <v>7791540</v>
      </c>
      <c r="AP590" s="77">
        <f t="shared" si="385"/>
        <v>7748070</v>
      </c>
      <c r="AQ590" s="77">
        <f t="shared" si="368"/>
        <v>7704600</v>
      </c>
      <c r="AR590" s="77">
        <f t="shared" si="369"/>
        <v>7661130</v>
      </c>
      <c r="AS590" s="164">
        <f t="shared" si="370"/>
        <v>7617660</v>
      </c>
    </row>
    <row r="591" spans="5:45" ht="18" customHeight="1">
      <c r="E591" s="148" t="str">
        <f t="shared" si="371"/>
        <v>S-1</v>
      </c>
      <c r="F591" s="167">
        <f t="shared" si="358"/>
        <v>22</v>
      </c>
      <c r="G591" s="105">
        <f t="shared" si="359"/>
        <v>22</v>
      </c>
      <c r="H591" s="105" t="str">
        <f t="shared" si="360"/>
        <v>S-1-22</v>
      </c>
      <c r="I591" s="149">
        <v>51</v>
      </c>
      <c r="J591" s="157">
        <f t="shared" si="372"/>
        <v>401600</v>
      </c>
      <c r="K591" s="131">
        <f t="shared" si="373"/>
        <v>400450</v>
      </c>
      <c r="L591" s="131">
        <f>IF($E591="","",INDEX('3.サラリースケール'!$R$5:$BH$38,MATCH($E591,'3.サラリースケール'!$R$5:$R$38,0),MATCH($I591,'3.サラリースケール'!$R$5:$BH$5,0)))</f>
        <v>399300</v>
      </c>
      <c r="M591" s="131">
        <f t="shared" si="374"/>
        <v>398150</v>
      </c>
      <c r="N591" s="368">
        <f t="shared" si="375"/>
        <v>397000</v>
      </c>
      <c r="O591" s="157">
        <f t="shared" si="376"/>
        <v>2300</v>
      </c>
      <c r="P591" s="368">
        <f t="shared" si="361"/>
        <v>1150</v>
      </c>
      <c r="Q591" s="158">
        <f>IF($L591="","",VLOOKUP($E591,'6.モデル年俸表の作成'!$C$7:$F$48,4,0))</f>
        <v>12200</v>
      </c>
      <c r="R591" s="159">
        <f>IF($E591="","",IF($G591="","",VLOOKUP($E591,'5.手当・賞与配分・洗い替え方式'!$C$7:$L$48,8,0)))</f>
        <v>0.2</v>
      </c>
      <c r="S591" s="160">
        <f t="shared" si="377"/>
        <v>80320</v>
      </c>
      <c r="T591" s="160">
        <f t="shared" si="378"/>
        <v>80090</v>
      </c>
      <c r="U591" s="160">
        <f t="shared" si="387"/>
        <v>79860</v>
      </c>
      <c r="V591" s="160">
        <f t="shared" si="380"/>
        <v>79630</v>
      </c>
      <c r="W591" s="160">
        <f t="shared" si="381"/>
        <v>79400</v>
      </c>
      <c r="X591" s="164">
        <f t="shared" si="362"/>
        <v>27</v>
      </c>
      <c r="Y591" s="162">
        <f t="shared" si="386"/>
        <v>494120</v>
      </c>
      <c r="Z591" s="161">
        <f t="shared" si="363"/>
        <v>492740</v>
      </c>
      <c r="AA591" s="161">
        <f t="shared" si="364"/>
        <v>491360</v>
      </c>
      <c r="AB591" s="161">
        <f t="shared" si="365"/>
        <v>489980</v>
      </c>
      <c r="AC591" s="163">
        <f t="shared" si="388"/>
        <v>488600</v>
      </c>
      <c r="AD591" s="158">
        <f t="shared" si="383"/>
        <v>5896320</v>
      </c>
      <c r="AE591" s="165">
        <f>IF(J591="","",IF('5.手当・賞与配分・洗い替え方式'!$O$4=1,ROUNDUP((J591+$Q591)*$AH$4,-1),ROUNDUP(J591*$AH$4,-1)))</f>
        <v>827600</v>
      </c>
      <c r="AF591" s="154">
        <f>IF(K591="","",IF('5.手当・賞与配分・洗い替え方式'!$O$4=1,ROUNDUP((K591+$Q591)*$AH$4,-1),ROUNDUP(K591*$AH$4,-1)))</f>
        <v>825300</v>
      </c>
      <c r="AG591" s="154">
        <f>IF(L591="","",IF('5.手当・賞与配分・洗い替え方式'!$O$4=1,ROUNDUP((L591+$Q591)*$AH$4,-1),ROUNDUP(L591*$AH$4,-1)))</f>
        <v>823000</v>
      </c>
      <c r="AH591" s="154">
        <f>IF(M591="","",IF('5.手当・賞与配分・洗い替え方式'!$O$4=1,ROUNDUP((M591+$Q591)*$AH$4,-1),ROUNDUP(M591*$AH$4,-1)))</f>
        <v>820700</v>
      </c>
      <c r="AI591" s="166">
        <f>IF(N591="","",IF('5.手当・賞与配分・洗い替え方式'!$O$4=1,ROUNDUP((N591+$Q591)*$AH$4,-1),ROUNDUP(N591*$AH$4,-1)))</f>
        <v>818400</v>
      </c>
      <c r="AJ591" s="165">
        <f>IF(J591="","",IF('5.手当・賞与配分・洗い替え方式'!$O$4=1,ROUNDUP((J591+$Q591)*$AM$4,-1),ROUNDUP(J591*$AM$4,-1)))</f>
        <v>1034500</v>
      </c>
      <c r="AK591" s="154">
        <f>IF(K591="","",IF('5.手当・賞与配分・洗い替え方式'!$O$4=1,ROUNDUP((K591+$Q591)*$AM$4,-1),ROUNDUP(K591*$AM$4,-1)))</f>
        <v>1031630</v>
      </c>
      <c r="AL591" s="154">
        <f>IF(L591="","",IF('5.手当・賞与配分・洗い替え方式'!$O$4=1,ROUNDUP((L591+$Q591)*$AM$4,-1),ROUNDUP(L591*$AM$4,-1)))</f>
        <v>1028750</v>
      </c>
      <c r="AM591" s="154">
        <f>IF(M591="","",IF('5.手当・賞与配分・洗い替え方式'!$O$4=1,ROUNDUP((M591+$Q591)*$AM$4,-1),ROUNDUP(M591*$AM$4,-1)))</f>
        <v>1025880</v>
      </c>
      <c r="AN591" s="166">
        <f>IF(N591="","",IF('5.手当・賞与配分・洗い替え方式'!$O$4=1,ROUNDUP((N591+$Q591)*$AM$4,-1),ROUNDUP(N591*$AM$4,-1)))</f>
        <v>1023000</v>
      </c>
      <c r="AO591" s="369">
        <f t="shared" si="384"/>
        <v>7791540</v>
      </c>
      <c r="AP591" s="77">
        <f t="shared" si="385"/>
        <v>7769810</v>
      </c>
      <c r="AQ591" s="77">
        <f t="shared" si="368"/>
        <v>7748070</v>
      </c>
      <c r="AR591" s="77">
        <f t="shared" si="369"/>
        <v>7726340</v>
      </c>
      <c r="AS591" s="164">
        <f t="shared" si="370"/>
        <v>7704600</v>
      </c>
    </row>
    <row r="592" spans="5:45" ht="18" customHeight="1">
      <c r="E592" s="148" t="str">
        <f t="shared" si="371"/>
        <v>S-1</v>
      </c>
      <c r="F592" s="167">
        <f t="shared" si="358"/>
        <v>23</v>
      </c>
      <c r="G592" s="105">
        <f t="shared" si="359"/>
        <v>23</v>
      </c>
      <c r="H592" s="105" t="str">
        <f t="shared" si="360"/>
        <v>S-1-23</v>
      </c>
      <c r="I592" s="149">
        <v>52</v>
      </c>
      <c r="J592" s="157">
        <f t="shared" si="372"/>
        <v>403900</v>
      </c>
      <c r="K592" s="131">
        <f t="shared" si="373"/>
        <v>402750</v>
      </c>
      <c r="L592" s="131">
        <f>IF($E592="","",INDEX('3.サラリースケール'!$R$5:$BH$38,MATCH($E592,'3.サラリースケール'!$R$5:$R$38,0),MATCH($I592,'3.サラリースケール'!$R$5:$BH$5,0)))</f>
        <v>401600</v>
      </c>
      <c r="M592" s="131">
        <f t="shared" si="374"/>
        <v>400450</v>
      </c>
      <c r="N592" s="368">
        <f t="shared" si="375"/>
        <v>399300</v>
      </c>
      <c r="O592" s="157">
        <f t="shared" si="376"/>
        <v>2300</v>
      </c>
      <c r="P592" s="368">
        <f t="shared" si="361"/>
        <v>1150</v>
      </c>
      <c r="Q592" s="158">
        <f>IF($L592="","",VLOOKUP($E592,'6.モデル年俸表の作成'!$C$7:$F$48,4,0))</f>
        <v>12200</v>
      </c>
      <c r="R592" s="159">
        <f>IF($E592="","",IF($G592="","",VLOOKUP($E592,'5.手当・賞与配分・洗い替え方式'!$C$7:$L$48,8,0)))</f>
        <v>0.2</v>
      </c>
      <c r="S592" s="160">
        <f t="shared" si="377"/>
        <v>80780</v>
      </c>
      <c r="T592" s="160">
        <f t="shared" si="378"/>
        <v>80550</v>
      </c>
      <c r="U592" s="160">
        <f t="shared" si="387"/>
        <v>80320</v>
      </c>
      <c r="V592" s="160">
        <f t="shared" si="380"/>
        <v>80090</v>
      </c>
      <c r="W592" s="160">
        <f t="shared" si="381"/>
        <v>79860</v>
      </c>
      <c r="X592" s="164">
        <f t="shared" si="362"/>
        <v>27</v>
      </c>
      <c r="Y592" s="162">
        <f t="shared" si="386"/>
        <v>496880</v>
      </c>
      <c r="Z592" s="161">
        <f t="shared" si="363"/>
        <v>495500</v>
      </c>
      <c r="AA592" s="161">
        <f t="shared" si="364"/>
        <v>494120</v>
      </c>
      <c r="AB592" s="161">
        <f t="shared" si="365"/>
        <v>492740</v>
      </c>
      <c r="AC592" s="163">
        <f t="shared" si="388"/>
        <v>491360</v>
      </c>
      <c r="AD592" s="158">
        <f t="shared" si="383"/>
        <v>5929440</v>
      </c>
      <c r="AE592" s="165">
        <f>IF(J592="","",IF('5.手当・賞与配分・洗い替え方式'!$O$4=1,ROUNDUP((J592+$Q592)*$AH$4,-1),ROUNDUP(J592*$AH$4,-1)))</f>
        <v>832200</v>
      </c>
      <c r="AF592" s="154">
        <f>IF(K592="","",IF('5.手当・賞与配分・洗い替え方式'!$O$4=1,ROUNDUP((K592+$Q592)*$AH$4,-1),ROUNDUP(K592*$AH$4,-1)))</f>
        <v>829900</v>
      </c>
      <c r="AG592" s="154">
        <f>IF(L592="","",IF('5.手当・賞与配分・洗い替え方式'!$O$4=1,ROUNDUP((L592+$Q592)*$AH$4,-1),ROUNDUP(L592*$AH$4,-1)))</f>
        <v>827600</v>
      </c>
      <c r="AH592" s="154">
        <f>IF(M592="","",IF('5.手当・賞与配分・洗い替え方式'!$O$4=1,ROUNDUP((M592+$Q592)*$AH$4,-1),ROUNDUP(M592*$AH$4,-1)))</f>
        <v>825300</v>
      </c>
      <c r="AI592" s="166">
        <f>IF(N592="","",IF('5.手当・賞与配分・洗い替え方式'!$O$4=1,ROUNDUP((N592+$Q592)*$AH$4,-1),ROUNDUP(N592*$AH$4,-1)))</f>
        <v>823000</v>
      </c>
      <c r="AJ592" s="165">
        <f>IF(J592="","",IF('5.手当・賞与配分・洗い替え方式'!$O$4=1,ROUNDUP((J592+$Q592)*$AM$4,-1),ROUNDUP(J592*$AM$4,-1)))</f>
        <v>1040250</v>
      </c>
      <c r="AK592" s="154">
        <f>IF(K592="","",IF('5.手当・賞与配分・洗い替え方式'!$O$4=1,ROUNDUP((K592+$Q592)*$AM$4,-1),ROUNDUP(K592*$AM$4,-1)))</f>
        <v>1037380</v>
      </c>
      <c r="AL592" s="154">
        <f>IF(L592="","",IF('5.手当・賞与配分・洗い替え方式'!$O$4=1,ROUNDUP((L592+$Q592)*$AM$4,-1),ROUNDUP(L592*$AM$4,-1)))</f>
        <v>1034500</v>
      </c>
      <c r="AM592" s="154">
        <f>IF(M592="","",IF('5.手当・賞与配分・洗い替え方式'!$O$4=1,ROUNDUP((M592+$Q592)*$AM$4,-1),ROUNDUP(M592*$AM$4,-1)))</f>
        <v>1031630</v>
      </c>
      <c r="AN592" s="166">
        <f>IF(N592="","",IF('5.手当・賞与配分・洗い替え方式'!$O$4=1,ROUNDUP((N592+$Q592)*$AM$4,-1),ROUNDUP(N592*$AM$4,-1)))</f>
        <v>1028750</v>
      </c>
      <c r="AO592" s="369">
        <f t="shared" si="384"/>
        <v>7835010</v>
      </c>
      <c r="AP592" s="77">
        <f t="shared" si="385"/>
        <v>7813280</v>
      </c>
      <c r="AQ592" s="77">
        <f t="shared" si="368"/>
        <v>7791540</v>
      </c>
      <c r="AR592" s="77">
        <f t="shared" si="369"/>
        <v>7769810</v>
      </c>
      <c r="AS592" s="164">
        <f t="shared" si="370"/>
        <v>7748070</v>
      </c>
    </row>
    <row r="593" spans="5:45" ht="18" customHeight="1">
      <c r="E593" s="148" t="str">
        <f t="shared" si="371"/>
        <v>S-1</v>
      </c>
      <c r="F593" s="167">
        <f t="shared" si="358"/>
        <v>24</v>
      </c>
      <c r="G593" s="105">
        <f t="shared" si="359"/>
        <v>24</v>
      </c>
      <c r="H593" s="105" t="str">
        <f t="shared" si="360"/>
        <v>S-1-24</v>
      </c>
      <c r="I593" s="149">
        <v>53</v>
      </c>
      <c r="J593" s="157">
        <f t="shared" si="372"/>
        <v>406200</v>
      </c>
      <c r="K593" s="131">
        <f t="shared" si="373"/>
        <v>405050</v>
      </c>
      <c r="L593" s="131">
        <f>IF($E593="","",INDEX('3.サラリースケール'!$R$5:$BH$38,MATCH($E593,'3.サラリースケール'!$R$5:$R$38,0),MATCH($I593,'3.サラリースケール'!$R$5:$BH$5,0)))</f>
        <v>403900</v>
      </c>
      <c r="M593" s="131">
        <f t="shared" si="374"/>
        <v>402750</v>
      </c>
      <c r="N593" s="368">
        <f t="shared" si="375"/>
        <v>401600</v>
      </c>
      <c r="O593" s="157">
        <f t="shared" si="376"/>
        <v>2300</v>
      </c>
      <c r="P593" s="368">
        <f t="shared" si="361"/>
        <v>1150</v>
      </c>
      <c r="Q593" s="158">
        <f>IF($L593="","",VLOOKUP($E593,'6.モデル年俸表の作成'!$C$7:$F$48,4,0))</f>
        <v>12200</v>
      </c>
      <c r="R593" s="159">
        <f>IF($E593="","",IF($G593="","",VLOOKUP($E593,'5.手当・賞与配分・洗い替え方式'!$C$7:$L$48,8,0)))</f>
        <v>0.2</v>
      </c>
      <c r="S593" s="160">
        <f t="shared" si="377"/>
        <v>81240</v>
      </c>
      <c r="T593" s="160">
        <f t="shared" si="378"/>
        <v>81010</v>
      </c>
      <c r="U593" s="160">
        <f t="shared" si="387"/>
        <v>80780</v>
      </c>
      <c r="V593" s="160">
        <f t="shared" si="380"/>
        <v>80550</v>
      </c>
      <c r="W593" s="160">
        <f t="shared" si="381"/>
        <v>80320</v>
      </c>
      <c r="X593" s="164">
        <f t="shared" si="362"/>
        <v>27</v>
      </c>
      <c r="Y593" s="162">
        <f t="shared" si="386"/>
        <v>499640</v>
      </c>
      <c r="Z593" s="161">
        <f t="shared" si="363"/>
        <v>498260</v>
      </c>
      <c r="AA593" s="161">
        <f t="shared" si="364"/>
        <v>496880</v>
      </c>
      <c r="AB593" s="161">
        <f t="shared" si="365"/>
        <v>495500</v>
      </c>
      <c r="AC593" s="163">
        <f t="shared" si="388"/>
        <v>494120</v>
      </c>
      <c r="AD593" s="158">
        <f t="shared" si="383"/>
        <v>5962560</v>
      </c>
      <c r="AE593" s="165">
        <f>IF(J593="","",IF('5.手当・賞与配分・洗い替え方式'!$O$4=1,ROUNDUP((J593+$Q593)*$AH$4,-1),ROUNDUP(J593*$AH$4,-1)))</f>
        <v>836800</v>
      </c>
      <c r="AF593" s="154">
        <f>IF(K593="","",IF('5.手当・賞与配分・洗い替え方式'!$O$4=1,ROUNDUP((K593+$Q593)*$AH$4,-1),ROUNDUP(K593*$AH$4,-1)))</f>
        <v>834500</v>
      </c>
      <c r="AG593" s="154">
        <f>IF(L593="","",IF('5.手当・賞与配分・洗い替え方式'!$O$4=1,ROUNDUP((L593+$Q593)*$AH$4,-1),ROUNDUP(L593*$AH$4,-1)))</f>
        <v>832200</v>
      </c>
      <c r="AH593" s="154">
        <f>IF(M593="","",IF('5.手当・賞与配分・洗い替え方式'!$O$4=1,ROUNDUP((M593+$Q593)*$AH$4,-1),ROUNDUP(M593*$AH$4,-1)))</f>
        <v>829900</v>
      </c>
      <c r="AI593" s="166">
        <f>IF(N593="","",IF('5.手当・賞与配分・洗い替え方式'!$O$4=1,ROUNDUP((N593+$Q593)*$AH$4,-1),ROUNDUP(N593*$AH$4,-1)))</f>
        <v>827600</v>
      </c>
      <c r="AJ593" s="165">
        <f>IF(J593="","",IF('5.手当・賞与配分・洗い替え方式'!$O$4=1,ROUNDUP((J593+$Q593)*$AM$4,-1),ROUNDUP(J593*$AM$4,-1)))</f>
        <v>1046000</v>
      </c>
      <c r="AK593" s="154">
        <f>IF(K593="","",IF('5.手当・賞与配分・洗い替え方式'!$O$4=1,ROUNDUP((K593+$Q593)*$AM$4,-1),ROUNDUP(K593*$AM$4,-1)))</f>
        <v>1043130</v>
      </c>
      <c r="AL593" s="154">
        <f>IF(L593="","",IF('5.手当・賞与配分・洗い替え方式'!$O$4=1,ROUNDUP((L593+$Q593)*$AM$4,-1),ROUNDUP(L593*$AM$4,-1)))</f>
        <v>1040250</v>
      </c>
      <c r="AM593" s="154">
        <f>IF(M593="","",IF('5.手当・賞与配分・洗い替え方式'!$O$4=1,ROUNDUP((M593+$Q593)*$AM$4,-1),ROUNDUP(M593*$AM$4,-1)))</f>
        <v>1037380</v>
      </c>
      <c r="AN593" s="166">
        <f>IF(N593="","",IF('5.手当・賞与配分・洗い替え方式'!$O$4=1,ROUNDUP((N593+$Q593)*$AM$4,-1),ROUNDUP(N593*$AM$4,-1)))</f>
        <v>1034500</v>
      </c>
      <c r="AO593" s="369">
        <f t="shared" si="384"/>
        <v>7878480</v>
      </c>
      <c r="AP593" s="77">
        <f t="shared" si="385"/>
        <v>7856750</v>
      </c>
      <c r="AQ593" s="77">
        <f t="shared" si="368"/>
        <v>7835010</v>
      </c>
      <c r="AR593" s="77">
        <f t="shared" si="369"/>
        <v>7813280</v>
      </c>
      <c r="AS593" s="164">
        <f t="shared" si="370"/>
        <v>7791540</v>
      </c>
    </row>
    <row r="594" spans="5:45" ht="18" customHeight="1">
      <c r="E594" s="148" t="str">
        <f t="shared" si="371"/>
        <v>S-1</v>
      </c>
      <c r="F594" s="167">
        <f t="shared" si="358"/>
        <v>25</v>
      </c>
      <c r="G594" s="105">
        <f t="shared" si="359"/>
        <v>25</v>
      </c>
      <c r="H594" s="105" t="str">
        <f t="shared" si="360"/>
        <v>S-1-25</v>
      </c>
      <c r="I594" s="149">
        <v>54</v>
      </c>
      <c r="J594" s="157">
        <f t="shared" si="372"/>
        <v>408500</v>
      </c>
      <c r="K594" s="131">
        <f t="shared" si="373"/>
        <v>407350</v>
      </c>
      <c r="L594" s="131">
        <f>IF($E594="","",INDEX('3.サラリースケール'!$R$5:$BH$38,MATCH($E594,'3.サラリースケール'!$R$5:$R$38,0),MATCH($I594,'3.サラリースケール'!$R$5:$BH$5,0)))</f>
        <v>406200</v>
      </c>
      <c r="M594" s="131">
        <f t="shared" si="374"/>
        <v>405050</v>
      </c>
      <c r="N594" s="368">
        <f t="shared" si="375"/>
        <v>403900</v>
      </c>
      <c r="O594" s="157">
        <f t="shared" si="376"/>
        <v>2300</v>
      </c>
      <c r="P594" s="368">
        <f t="shared" si="361"/>
        <v>1150</v>
      </c>
      <c r="Q594" s="158">
        <f>IF($L594="","",VLOOKUP($E594,'6.モデル年俸表の作成'!$C$7:$F$48,4,0))</f>
        <v>12200</v>
      </c>
      <c r="R594" s="159">
        <f>IF($E594="","",IF($G594="","",VLOOKUP($E594,'5.手当・賞与配分・洗い替え方式'!$C$7:$L$48,8,0)))</f>
        <v>0.2</v>
      </c>
      <c r="S594" s="160">
        <f t="shared" si="377"/>
        <v>81700</v>
      </c>
      <c r="T594" s="160">
        <f t="shared" si="378"/>
        <v>81470</v>
      </c>
      <c r="U594" s="160">
        <f t="shared" si="387"/>
        <v>81240</v>
      </c>
      <c r="V594" s="160">
        <f t="shared" si="380"/>
        <v>81010</v>
      </c>
      <c r="W594" s="160">
        <f t="shared" si="381"/>
        <v>80780</v>
      </c>
      <c r="X594" s="164">
        <f t="shared" si="362"/>
        <v>27</v>
      </c>
      <c r="Y594" s="162">
        <f t="shared" si="386"/>
        <v>502400</v>
      </c>
      <c r="Z594" s="161">
        <f t="shared" si="363"/>
        <v>501020</v>
      </c>
      <c r="AA594" s="161">
        <f t="shared" si="364"/>
        <v>499640</v>
      </c>
      <c r="AB594" s="161">
        <f t="shared" si="365"/>
        <v>498260</v>
      </c>
      <c r="AC594" s="163">
        <f t="shared" si="388"/>
        <v>496880</v>
      </c>
      <c r="AD594" s="158">
        <f t="shared" si="383"/>
        <v>5995680</v>
      </c>
      <c r="AE594" s="165">
        <f>IF(J594="","",IF('5.手当・賞与配分・洗い替え方式'!$O$4=1,ROUNDUP((J594+$Q594)*$AH$4,-1),ROUNDUP(J594*$AH$4,-1)))</f>
        <v>841400</v>
      </c>
      <c r="AF594" s="154">
        <f>IF(K594="","",IF('5.手当・賞与配分・洗い替え方式'!$O$4=1,ROUNDUP((K594+$Q594)*$AH$4,-1),ROUNDUP(K594*$AH$4,-1)))</f>
        <v>839100</v>
      </c>
      <c r="AG594" s="154">
        <f>IF(L594="","",IF('5.手当・賞与配分・洗い替え方式'!$O$4=1,ROUNDUP((L594+$Q594)*$AH$4,-1),ROUNDUP(L594*$AH$4,-1)))</f>
        <v>836800</v>
      </c>
      <c r="AH594" s="154">
        <f>IF(M594="","",IF('5.手当・賞与配分・洗い替え方式'!$O$4=1,ROUNDUP((M594+$Q594)*$AH$4,-1),ROUNDUP(M594*$AH$4,-1)))</f>
        <v>834500</v>
      </c>
      <c r="AI594" s="166">
        <f>IF(N594="","",IF('5.手当・賞与配分・洗い替え方式'!$O$4=1,ROUNDUP((N594+$Q594)*$AH$4,-1),ROUNDUP(N594*$AH$4,-1)))</f>
        <v>832200</v>
      </c>
      <c r="AJ594" s="165">
        <f>IF(J594="","",IF('5.手当・賞与配分・洗い替え方式'!$O$4=1,ROUNDUP((J594+$Q594)*$AM$4,-1),ROUNDUP(J594*$AM$4,-1)))</f>
        <v>1051750</v>
      </c>
      <c r="AK594" s="154">
        <f>IF(K594="","",IF('5.手当・賞与配分・洗い替え方式'!$O$4=1,ROUNDUP((K594+$Q594)*$AM$4,-1),ROUNDUP(K594*$AM$4,-1)))</f>
        <v>1048880</v>
      </c>
      <c r="AL594" s="154">
        <f>IF(L594="","",IF('5.手当・賞与配分・洗い替え方式'!$O$4=1,ROUNDUP((L594+$Q594)*$AM$4,-1),ROUNDUP(L594*$AM$4,-1)))</f>
        <v>1046000</v>
      </c>
      <c r="AM594" s="154">
        <f>IF(M594="","",IF('5.手当・賞与配分・洗い替え方式'!$O$4=1,ROUNDUP((M594+$Q594)*$AM$4,-1),ROUNDUP(M594*$AM$4,-1)))</f>
        <v>1043130</v>
      </c>
      <c r="AN594" s="166">
        <f>IF(N594="","",IF('5.手当・賞与配分・洗い替え方式'!$O$4=1,ROUNDUP((N594+$Q594)*$AM$4,-1),ROUNDUP(N594*$AM$4,-1)))</f>
        <v>1040250</v>
      </c>
      <c r="AO594" s="369">
        <f t="shared" si="384"/>
        <v>7921950</v>
      </c>
      <c r="AP594" s="77">
        <f t="shared" si="385"/>
        <v>7900220</v>
      </c>
      <c r="AQ594" s="77">
        <f t="shared" si="368"/>
        <v>7878480</v>
      </c>
      <c r="AR594" s="77">
        <f t="shared" si="369"/>
        <v>7856750</v>
      </c>
      <c r="AS594" s="164">
        <f t="shared" si="370"/>
        <v>7835010</v>
      </c>
    </row>
    <row r="595" spans="5:45" ht="18" customHeight="1">
      <c r="E595" s="148" t="str">
        <f t="shared" si="371"/>
        <v>S-1</v>
      </c>
      <c r="F595" s="167">
        <f t="shared" si="358"/>
        <v>26</v>
      </c>
      <c r="G595" s="105">
        <f t="shared" si="359"/>
        <v>26</v>
      </c>
      <c r="H595" s="105" t="str">
        <f t="shared" si="360"/>
        <v>S-1-26</v>
      </c>
      <c r="I595" s="149">
        <v>55</v>
      </c>
      <c r="J595" s="157">
        <f t="shared" si="372"/>
        <v>410800</v>
      </c>
      <c r="K595" s="131">
        <f t="shared" si="373"/>
        <v>409650</v>
      </c>
      <c r="L595" s="131">
        <f>IF($E595="","",INDEX('3.サラリースケール'!$R$5:$BH$38,MATCH($E595,'3.サラリースケール'!$R$5:$R$38,0),MATCH($I595,'3.サラリースケール'!$R$5:$BH$5,0)))</f>
        <v>408500</v>
      </c>
      <c r="M595" s="131">
        <f t="shared" si="374"/>
        <v>407350</v>
      </c>
      <c r="N595" s="368">
        <f t="shared" si="375"/>
        <v>406200</v>
      </c>
      <c r="O595" s="157">
        <f t="shared" si="376"/>
        <v>2300</v>
      </c>
      <c r="P595" s="368">
        <f t="shared" si="361"/>
        <v>1150</v>
      </c>
      <c r="Q595" s="158">
        <f>IF($L595="","",VLOOKUP($E595,'6.モデル年俸表の作成'!$C$7:$F$48,4,0))</f>
        <v>12200</v>
      </c>
      <c r="R595" s="159">
        <f>IF($E595="","",IF($G595="","",VLOOKUP($E595,'5.手当・賞与配分・洗い替え方式'!$C$7:$L$48,8,0)))</f>
        <v>0.2</v>
      </c>
      <c r="S595" s="160">
        <f t="shared" si="377"/>
        <v>82160</v>
      </c>
      <c r="T595" s="160">
        <f t="shared" si="378"/>
        <v>81930</v>
      </c>
      <c r="U595" s="160">
        <f t="shared" si="387"/>
        <v>81700</v>
      </c>
      <c r="V595" s="160">
        <f t="shared" si="380"/>
        <v>81470</v>
      </c>
      <c r="W595" s="160">
        <f t="shared" si="381"/>
        <v>81240</v>
      </c>
      <c r="X595" s="164">
        <f t="shared" si="362"/>
        <v>27</v>
      </c>
      <c r="Y595" s="162">
        <f t="shared" si="386"/>
        <v>505160</v>
      </c>
      <c r="Z595" s="161">
        <f t="shared" si="363"/>
        <v>503780</v>
      </c>
      <c r="AA595" s="161">
        <f t="shared" si="364"/>
        <v>502400</v>
      </c>
      <c r="AB595" s="161">
        <f t="shared" si="365"/>
        <v>501020</v>
      </c>
      <c r="AC595" s="163">
        <f t="shared" si="388"/>
        <v>499640</v>
      </c>
      <c r="AD595" s="158">
        <f t="shared" si="383"/>
        <v>6028800</v>
      </c>
      <c r="AE595" s="165">
        <f>IF(J595="","",IF('5.手当・賞与配分・洗い替え方式'!$O$4=1,ROUNDUP((J595+$Q595)*$AH$4,-1),ROUNDUP(J595*$AH$4,-1)))</f>
        <v>846000</v>
      </c>
      <c r="AF595" s="154">
        <f>IF(K595="","",IF('5.手当・賞与配分・洗い替え方式'!$O$4=1,ROUNDUP((K595+$Q595)*$AH$4,-1),ROUNDUP(K595*$AH$4,-1)))</f>
        <v>843700</v>
      </c>
      <c r="AG595" s="154">
        <f>IF(L595="","",IF('5.手当・賞与配分・洗い替え方式'!$O$4=1,ROUNDUP((L595+$Q595)*$AH$4,-1),ROUNDUP(L595*$AH$4,-1)))</f>
        <v>841400</v>
      </c>
      <c r="AH595" s="154">
        <f>IF(M595="","",IF('5.手当・賞与配分・洗い替え方式'!$O$4=1,ROUNDUP((M595+$Q595)*$AH$4,-1),ROUNDUP(M595*$AH$4,-1)))</f>
        <v>839100</v>
      </c>
      <c r="AI595" s="166">
        <f>IF(N595="","",IF('5.手当・賞与配分・洗い替え方式'!$O$4=1,ROUNDUP((N595+$Q595)*$AH$4,-1),ROUNDUP(N595*$AH$4,-1)))</f>
        <v>836800</v>
      </c>
      <c r="AJ595" s="165">
        <f>IF(J595="","",IF('5.手当・賞与配分・洗い替え方式'!$O$4=1,ROUNDUP((J595+$Q595)*$AM$4,-1),ROUNDUP(J595*$AM$4,-1)))</f>
        <v>1057500</v>
      </c>
      <c r="AK595" s="154">
        <f>IF(K595="","",IF('5.手当・賞与配分・洗い替え方式'!$O$4=1,ROUNDUP((K595+$Q595)*$AM$4,-1),ROUNDUP(K595*$AM$4,-1)))</f>
        <v>1054630</v>
      </c>
      <c r="AL595" s="154">
        <f>IF(L595="","",IF('5.手当・賞与配分・洗い替え方式'!$O$4=1,ROUNDUP((L595+$Q595)*$AM$4,-1),ROUNDUP(L595*$AM$4,-1)))</f>
        <v>1051750</v>
      </c>
      <c r="AM595" s="154">
        <f>IF(M595="","",IF('5.手当・賞与配分・洗い替え方式'!$O$4=1,ROUNDUP((M595+$Q595)*$AM$4,-1),ROUNDUP(M595*$AM$4,-1)))</f>
        <v>1048880</v>
      </c>
      <c r="AN595" s="166">
        <f>IF(N595="","",IF('5.手当・賞与配分・洗い替え方式'!$O$4=1,ROUNDUP((N595+$Q595)*$AM$4,-1),ROUNDUP(N595*$AM$4,-1)))</f>
        <v>1046000</v>
      </c>
      <c r="AO595" s="369">
        <f t="shared" si="384"/>
        <v>7965420</v>
      </c>
      <c r="AP595" s="77">
        <f t="shared" si="385"/>
        <v>7943690</v>
      </c>
      <c r="AQ595" s="77">
        <f t="shared" si="368"/>
        <v>7921950</v>
      </c>
      <c r="AR595" s="77">
        <f t="shared" si="369"/>
        <v>7900220</v>
      </c>
      <c r="AS595" s="164">
        <f t="shared" si="370"/>
        <v>7878480</v>
      </c>
    </row>
    <row r="596" spans="5:45" ht="18" customHeight="1">
      <c r="E596" s="148" t="str">
        <f t="shared" si="371"/>
        <v>S-1</v>
      </c>
      <c r="F596" s="167">
        <f t="shared" si="358"/>
        <v>26</v>
      </c>
      <c r="G596" s="105">
        <f t="shared" si="359"/>
        <v>26</v>
      </c>
      <c r="H596" s="105" t="str">
        <f t="shared" si="360"/>
        <v/>
      </c>
      <c r="I596" s="149">
        <v>56</v>
      </c>
      <c r="J596" s="157">
        <f t="shared" si="372"/>
        <v>410800</v>
      </c>
      <c r="K596" s="131">
        <f t="shared" si="373"/>
        <v>409650</v>
      </c>
      <c r="L596" s="131">
        <f>IF($E596="","",INDEX('3.サラリースケール'!$R$5:$BH$38,MATCH($E596,'3.サラリースケール'!$R$5:$R$38,0),MATCH($I596,'3.サラリースケール'!$R$5:$BH$5,0)))</f>
        <v>408500</v>
      </c>
      <c r="M596" s="131">
        <f t="shared" si="374"/>
        <v>407350</v>
      </c>
      <c r="N596" s="368">
        <f t="shared" si="375"/>
        <v>406200</v>
      </c>
      <c r="O596" s="157">
        <f t="shared" si="376"/>
        <v>0</v>
      </c>
      <c r="P596" s="368">
        <f t="shared" si="361"/>
        <v>1150</v>
      </c>
      <c r="Q596" s="158">
        <f>IF($L596="","",VLOOKUP($E596,'6.モデル年俸表の作成'!$C$7:$F$48,4,0))</f>
        <v>12200</v>
      </c>
      <c r="R596" s="159">
        <f>IF($E596="","",IF($G596="","",VLOOKUP($E596,'5.手当・賞与配分・洗い替え方式'!$C$7:$L$48,8,0)))</f>
        <v>0.2</v>
      </c>
      <c r="S596" s="160">
        <f t="shared" si="377"/>
        <v>82160</v>
      </c>
      <c r="T596" s="160">
        <f t="shared" si="378"/>
        <v>81930</v>
      </c>
      <c r="U596" s="160">
        <f t="shared" si="387"/>
        <v>81700</v>
      </c>
      <c r="V596" s="160">
        <f t="shared" si="380"/>
        <v>81470</v>
      </c>
      <c r="W596" s="160">
        <f t="shared" si="381"/>
        <v>81240</v>
      </c>
      <c r="X596" s="164">
        <f t="shared" si="362"/>
        <v>27</v>
      </c>
      <c r="Y596" s="162">
        <f t="shared" si="386"/>
        <v>505160</v>
      </c>
      <c r="Z596" s="161">
        <f t="shared" si="363"/>
        <v>503780</v>
      </c>
      <c r="AA596" s="161">
        <f t="shared" si="364"/>
        <v>502400</v>
      </c>
      <c r="AB596" s="161">
        <f t="shared" si="365"/>
        <v>501020</v>
      </c>
      <c r="AC596" s="163">
        <f t="shared" si="388"/>
        <v>499640</v>
      </c>
      <c r="AD596" s="158">
        <f t="shared" si="383"/>
        <v>6028800</v>
      </c>
      <c r="AE596" s="165">
        <f>IF(J596="","",IF('5.手当・賞与配分・洗い替え方式'!$O$4=1,ROUNDUP((J596+$Q596)*$AH$4,-1),ROUNDUP(J596*$AH$4,-1)))</f>
        <v>846000</v>
      </c>
      <c r="AF596" s="154">
        <f>IF(K596="","",IF('5.手当・賞与配分・洗い替え方式'!$O$4=1,ROUNDUP((K596+$Q596)*$AH$4,-1),ROUNDUP(K596*$AH$4,-1)))</f>
        <v>843700</v>
      </c>
      <c r="AG596" s="154">
        <f>IF(L596="","",IF('5.手当・賞与配分・洗い替え方式'!$O$4=1,ROUNDUP((L596+$Q596)*$AH$4,-1),ROUNDUP(L596*$AH$4,-1)))</f>
        <v>841400</v>
      </c>
      <c r="AH596" s="154">
        <f>IF(M596="","",IF('5.手当・賞与配分・洗い替え方式'!$O$4=1,ROUNDUP((M596+$Q596)*$AH$4,-1),ROUNDUP(M596*$AH$4,-1)))</f>
        <v>839100</v>
      </c>
      <c r="AI596" s="166">
        <f>IF(N596="","",IF('5.手当・賞与配分・洗い替え方式'!$O$4=1,ROUNDUP((N596+$Q596)*$AH$4,-1),ROUNDUP(N596*$AH$4,-1)))</f>
        <v>836800</v>
      </c>
      <c r="AJ596" s="165">
        <f>IF(J596="","",IF('5.手当・賞与配分・洗い替え方式'!$O$4=1,ROUNDUP((J596+$Q596)*$AM$4,-1),ROUNDUP(J596*$AM$4,-1)))</f>
        <v>1057500</v>
      </c>
      <c r="AK596" s="154">
        <f>IF(K596="","",IF('5.手当・賞与配分・洗い替え方式'!$O$4=1,ROUNDUP((K596+$Q596)*$AM$4,-1),ROUNDUP(K596*$AM$4,-1)))</f>
        <v>1054630</v>
      </c>
      <c r="AL596" s="154">
        <f>IF(L596="","",IF('5.手当・賞与配分・洗い替え方式'!$O$4=1,ROUNDUP((L596+$Q596)*$AM$4,-1),ROUNDUP(L596*$AM$4,-1)))</f>
        <v>1051750</v>
      </c>
      <c r="AM596" s="154">
        <f>IF(M596="","",IF('5.手当・賞与配分・洗い替え方式'!$O$4=1,ROUNDUP((M596+$Q596)*$AM$4,-1),ROUNDUP(M596*$AM$4,-1)))</f>
        <v>1048880</v>
      </c>
      <c r="AN596" s="166">
        <f>IF(N596="","",IF('5.手当・賞与配分・洗い替え方式'!$O$4=1,ROUNDUP((N596+$Q596)*$AM$4,-1),ROUNDUP(N596*$AM$4,-1)))</f>
        <v>1046000</v>
      </c>
      <c r="AO596" s="369">
        <f t="shared" si="384"/>
        <v>7965420</v>
      </c>
      <c r="AP596" s="77">
        <f t="shared" si="385"/>
        <v>7943690</v>
      </c>
      <c r="AQ596" s="77">
        <f t="shared" si="368"/>
        <v>7921950</v>
      </c>
      <c r="AR596" s="77">
        <f t="shared" si="369"/>
        <v>7900220</v>
      </c>
      <c r="AS596" s="164">
        <f t="shared" si="370"/>
        <v>7878480</v>
      </c>
    </row>
    <row r="597" spans="5:45" ht="18" customHeight="1">
      <c r="E597" s="148" t="str">
        <f t="shared" si="371"/>
        <v>S-1</v>
      </c>
      <c r="F597" s="167">
        <f t="shared" si="358"/>
        <v>26</v>
      </c>
      <c r="G597" s="105">
        <f t="shared" si="359"/>
        <v>26</v>
      </c>
      <c r="H597" s="105" t="str">
        <f t="shared" si="360"/>
        <v/>
      </c>
      <c r="I597" s="149">
        <v>57</v>
      </c>
      <c r="J597" s="157">
        <f t="shared" si="372"/>
        <v>410800</v>
      </c>
      <c r="K597" s="131">
        <f t="shared" si="373"/>
        <v>409650</v>
      </c>
      <c r="L597" s="131">
        <f>IF($E597="","",INDEX('3.サラリースケール'!$R$5:$BH$38,MATCH($E597,'3.サラリースケール'!$R$5:$R$38,0),MATCH($I597,'3.サラリースケール'!$R$5:$BH$5,0)))</f>
        <v>408500</v>
      </c>
      <c r="M597" s="131">
        <f t="shared" si="374"/>
        <v>407350</v>
      </c>
      <c r="N597" s="368">
        <f t="shared" si="375"/>
        <v>406200</v>
      </c>
      <c r="O597" s="157">
        <f t="shared" si="376"/>
        <v>0</v>
      </c>
      <c r="P597" s="368">
        <f t="shared" si="361"/>
        <v>1150</v>
      </c>
      <c r="Q597" s="158">
        <f>IF($L597="","",VLOOKUP($E597,'6.モデル年俸表の作成'!$C$7:$F$48,4,0))</f>
        <v>12200</v>
      </c>
      <c r="R597" s="159">
        <f>IF($E597="","",IF($G597="","",VLOOKUP($E597,'5.手当・賞与配分・洗い替え方式'!$C$7:$L$48,8,0)))</f>
        <v>0.2</v>
      </c>
      <c r="S597" s="160">
        <f t="shared" si="377"/>
        <v>82160</v>
      </c>
      <c r="T597" s="160">
        <f t="shared" si="378"/>
        <v>81930</v>
      </c>
      <c r="U597" s="160">
        <f t="shared" si="387"/>
        <v>81700</v>
      </c>
      <c r="V597" s="160">
        <f t="shared" si="380"/>
        <v>81470</v>
      </c>
      <c r="W597" s="160">
        <f t="shared" si="381"/>
        <v>81240</v>
      </c>
      <c r="X597" s="164">
        <f t="shared" si="362"/>
        <v>27</v>
      </c>
      <c r="Y597" s="162">
        <f t="shared" si="386"/>
        <v>505160</v>
      </c>
      <c r="Z597" s="161">
        <f t="shared" si="363"/>
        <v>503780</v>
      </c>
      <c r="AA597" s="161">
        <f t="shared" si="364"/>
        <v>502400</v>
      </c>
      <c r="AB597" s="161">
        <f t="shared" si="365"/>
        <v>501020</v>
      </c>
      <c r="AC597" s="163">
        <f t="shared" si="388"/>
        <v>499640</v>
      </c>
      <c r="AD597" s="158">
        <f t="shared" si="383"/>
        <v>6028800</v>
      </c>
      <c r="AE597" s="165">
        <f>IF(J597="","",IF('5.手当・賞与配分・洗い替え方式'!$O$4=1,ROUNDUP((J597+$Q597)*$AH$4,-1),ROUNDUP(J597*$AH$4,-1)))</f>
        <v>846000</v>
      </c>
      <c r="AF597" s="154">
        <f>IF(K597="","",IF('5.手当・賞与配分・洗い替え方式'!$O$4=1,ROUNDUP((K597+$Q597)*$AH$4,-1),ROUNDUP(K597*$AH$4,-1)))</f>
        <v>843700</v>
      </c>
      <c r="AG597" s="154">
        <f>IF(L597="","",IF('5.手当・賞与配分・洗い替え方式'!$O$4=1,ROUNDUP((L597+$Q597)*$AH$4,-1),ROUNDUP(L597*$AH$4,-1)))</f>
        <v>841400</v>
      </c>
      <c r="AH597" s="154">
        <f>IF(M597="","",IF('5.手当・賞与配分・洗い替え方式'!$O$4=1,ROUNDUP((M597+$Q597)*$AH$4,-1),ROUNDUP(M597*$AH$4,-1)))</f>
        <v>839100</v>
      </c>
      <c r="AI597" s="166">
        <f>IF(N597="","",IF('5.手当・賞与配分・洗い替え方式'!$O$4=1,ROUNDUP((N597+$Q597)*$AH$4,-1),ROUNDUP(N597*$AH$4,-1)))</f>
        <v>836800</v>
      </c>
      <c r="AJ597" s="165">
        <f>IF(J597="","",IF('5.手当・賞与配分・洗い替え方式'!$O$4=1,ROUNDUP((J597+$Q597)*$AM$4,-1),ROUNDUP(J597*$AM$4,-1)))</f>
        <v>1057500</v>
      </c>
      <c r="AK597" s="154">
        <f>IF(K597="","",IF('5.手当・賞与配分・洗い替え方式'!$O$4=1,ROUNDUP((K597+$Q597)*$AM$4,-1),ROUNDUP(K597*$AM$4,-1)))</f>
        <v>1054630</v>
      </c>
      <c r="AL597" s="154">
        <f>IF(L597="","",IF('5.手当・賞与配分・洗い替え方式'!$O$4=1,ROUNDUP((L597+$Q597)*$AM$4,-1),ROUNDUP(L597*$AM$4,-1)))</f>
        <v>1051750</v>
      </c>
      <c r="AM597" s="154">
        <f>IF(M597="","",IF('5.手当・賞与配分・洗い替え方式'!$O$4=1,ROUNDUP((M597+$Q597)*$AM$4,-1),ROUNDUP(M597*$AM$4,-1)))</f>
        <v>1048880</v>
      </c>
      <c r="AN597" s="166">
        <f>IF(N597="","",IF('5.手当・賞与配分・洗い替え方式'!$O$4=1,ROUNDUP((N597+$Q597)*$AM$4,-1),ROUNDUP(N597*$AM$4,-1)))</f>
        <v>1046000</v>
      </c>
      <c r="AO597" s="369">
        <f t="shared" si="384"/>
        <v>7965420</v>
      </c>
      <c r="AP597" s="77">
        <f t="shared" si="385"/>
        <v>7943690</v>
      </c>
      <c r="AQ597" s="77">
        <f t="shared" si="368"/>
        <v>7921950</v>
      </c>
      <c r="AR597" s="77">
        <f t="shared" si="369"/>
        <v>7900220</v>
      </c>
      <c r="AS597" s="164">
        <f t="shared" si="370"/>
        <v>7878480</v>
      </c>
    </row>
    <row r="598" spans="5:45" ht="18" customHeight="1">
      <c r="E598" s="148" t="str">
        <f t="shared" si="371"/>
        <v>S-1</v>
      </c>
      <c r="F598" s="167">
        <f t="shared" si="358"/>
        <v>26</v>
      </c>
      <c r="G598" s="105">
        <f t="shared" si="359"/>
        <v>26</v>
      </c>
      <c r="H598" s="105" t="str">
        <f t="shared" si="360"/>
        <v/>
      </c>
      <c r="I598" s="149">
        <v>58</v>
      </c>
      <c r="J598" s="157">
        <f t="shared" si="372"/>
        <v>410800</v>
      </c>
      <c r="K598" s="131">
        <f t="shared" si="373"/>
        <v>409650</v>
      </c>
      <c r="L598" s="131">
        <f>IF($E598="","",INDEX('3.サラリースケール'!$R$5:$BH$38,MATCH($E598,'3.サラリースケール'!$R$5:$R$38,0),MATCH($I598,'3.サラリースケール'!$R$5:$BH$5,0)))</f>
        <v>408500</v>
      </c>
      <c r="M598" s="131">
        <f t="shared" si="374"/>
        <v>407350</v>
      </c>
      <c r="N598" s="368">
        <f t="shared" si="375"/>
        <v>406200</v>
      </c>
      <c r="O598" s="157">
        <f t="shared" si="376"/>
        <v>0</v>
      </c>
      <c r="P598" s="368">
        <f t="shared" si="361"/>
        <v>1150</v>
      </c>
      <c r="Q598" s="158">
        <f>IF($L598="","",VLOOKUP($E598,'6.モデル年俸表の作成'!$C$7:$F$48,4,0))</f>
        <v>12200</v>
      </c>
      <c r="R598" s="159">
        <f>IF($E598="","",IF($G598="","",VLOOKUP($E598,'5.手当・賞与配分・洗い替え方式'!$C$7:$L$48,8,0)))</f>
        <v>0.2</v>
      </c>
      <c r="S598" s="160">
        <f t="shared" si="377"/>
        <v>82160</v>
      </c>
      <c r="T598" s="160">
        <f t="shared" si="378"/>
        <v>81930</v>
      </c>
      <c r="U598" s="160">
        <f t="shared" si="387"/>
        <v>81700</v>
      </c>
      <c r="V598" s="160">
        <f t="shared" si="380"/>
        <v>81470</v>
      </c>
      <c r="W598" s="160">
        <f t="shared" si="381"/>
        <v>81240</v>
      </c>
      <c r="X598" s="164">
        <f t="shared" si="362"/>
        <v>27</v>
      </c>
      <c r="Y598" s="162">
        <f t="shared" si="386"/>
        <v>505160</v>
      </c>
      <c r="Z598" s="161">
        <f t="shared" si="363"/>
        <v>503780</v>
      </c>
      <c r="AA598" s="161">
        <f t="shared" si="364"/>
        <v>502400</v>
      </c>
      <c r="AB598" s="161">
        <f t="shared" si="365"/>
        <v>501020</v>
      </c>
      <c r="AC598" s="163">
        <f t="shared" si="388"/>
        <v>499640</v>
      </c>
      <c r="AD598" s="158">
        <f t="shared" si="383"/>
        <v>6028800</v>
      </c>
      <c r="AE598" s="165">
        <f>IF(J598="","",IF('5.手当・賞与配分・洗い替え方式'!$O$4=1,ROUNDUP((J598+$Q598)*$AH$4,-1),ROUNDUP(J598*$AH$4,-1)))</f>
        <v>846000</v>
      </c>
      <c r="AF598" s="154">
        <f>IF(K598="","",IF('5.手当・賞与配分・洗い替え方式'!$O$4=1,ROUNDUP((K598+$Q598)*$AH$4,-1),ROUNDUP(K598*$AH$4,-1)))</f>
        <v>843700</v>
      </c>
      <c r="AG598" s="154">
        <f>IF(L598="","",IF('5.手当・賞与配分・洗い替え方式'!$O$4=1,ROUNDUP((L598+$Q598)*$AH$4,-1),ROUNDUP(L598*$AH$4,-1)))</f>
        <v>841400</v>
      </c>
      <c r="AH598" s="154">
        <f>IF(M598="","",IF('5.手当・賞与配分・洗い替え方式'!$O$4=1,ROUNDUP((M598+$Q598)*$AH$4,-1),ROUNDUP(M598*$AH$4,-1)))</f>
        <v>839100</v>
      </c>
      <c r="AI598" s="166">
        <f>IF(N598="","",IF('5.手当・賞与配分・洗い替え方式'!$O$4=1,ROUNDUP((N598+$Q598)*$AH$4,-1),ROUNDUP(N598*$AH$4,-1)))</f>
        <v>836800</v>
      </c>
      <c r="AJ598" s="165">
        <f>IF(J598="","",IF('5.手当・賞与配分・洗い替え方式'!$O$4=1,ROUNDUP((J598+$Q598)*$AM$4,-1),ROUNDUP(J598*$AM$4,-1)))</f>
        <v>1057500</v>
      </c>
      <c r="AK598" s="154">
        <f>IF(K598="","",IF('5.手当・賞与配分・洗い替え方式'!$O$4=1,ROUNDUP((K598+$Q598)*$AM$4,-1),ROUNDUP(K598*$AM$4,-1)))</f>
        <v>1054630</v>
      </c>
      <c r="AL598" s="154">
        <f>IF(L598="","",IF('5.手当・賞与配分・洗い替え方式'!$O$4=1,ROUNDUP((L598+$Q598)*$AM$4,-1),ROUNDUP(L598*$AM$4,-1)))</f>
        <v>1051750</v>
      </c>
      <c r="AM598" s="154">
        <f>IF(M598="","",IF('5.手当・賞与配分・洗い替え方式'!$O$4=1,ROUNDUP((M598+$Q598)*$AM$4,-1),ROUNDUP(M598*$AM$4,-1)))</f>
        <v>1048880</v>
      </c>
      <c r="AN598" s="166">
        <f>IF(N598="","",IF('5.手当・賞与配分・洗い替え方式'!$O$4=1,ROUNDUP((N598+$Q598)*$AM$4,-1),ROUNDUP(N598*$AM$4,-1)))</f>
        <v>1046000</v>
      </c>
      <c r="AO598" s="369">
        <f t="shared" si="384"/>
        <v>7965420</v>
      </c>
      <c r="AP598" s="77">
        <f t="shared" si="385"/>
        <v>7943690</v>
      </c>
      <c r="AQ598" s="77">
        <f t="shared" si="368"/>
        <v>7921950</v>
      </c>
      <c r="AR598" s="77">
        <f t="shared" si="369"/>
        <v>7900220</v>
      </c>
      <c r="AS598" s="164">
        <f t="shared" si="370"/>
        <v>7878480</v>
      </c>
    </row>
    <row r="599" spans="5:45" ht="18" customHeight="1" thickBot="1">
      <c r="E599" s="148" t="str">
        <f t="shared" si="371"/>
        <v>S-1</v>
      </c>
      <c r="F599" s="167">
        <f t="shared" si="358"/>
        <v>26</v>
      </c>
      <c r="G599" s="105">
        <f t="shared" si="359"/>
        <v>26</v>
      </c>
      <c r="H599" s="105" t="str">
        <f t="shared" si="360"/>
        <v/>
      </c>
      <c r="I599" s="149">
        <v>59</v>
      </c>
      <c r="J599" s="169">
        <f t="shared" si="372"/>
        <v>410800</v>
      </c>
      <c r="K599" s="168">
        <f t="shared" si="373"/>
        <v>409650</v>
      </c>
      <c r="L599" s="168">
        <f>IF($E599="","",INDEX('3.サラリースケール'!$R$5:$BH$38,MATCH($E599,'3.サラリースケール'!$R$5:$R$38,0),MATCH($I599,'3.サラリースケール'!$R$5:$BH$5,0)))</f>
        <v>408500</v>
      </c>
      <c r="M599" s="168">
        <f t="shared" si="374"/>
        <v>407350</v>
      </c>
      <c r="N599" s="370">
        <f t="shared" si="375"/>
        <v>406200</v>
      </c>
      <c r="O599" s="169">
        <f t="shared" si="376"/>
        <v>0</v>
      </c>
      <c r="P599" s="370">
        <f t="shared" si="361"/>
        <v>1150</v>
      </c>
      <c r="Q599" s="170">
        <f>IF($L599="","",VLOOKUP($E599,'6.モデル年俸表の作成'!$C$7:$F$48,4,0))</f>
        <v>12200</v>
      </c>
      <c r="R599" s="171">
        <f>IF($E599="","",IF($G599="","",VLOOKUP($E599,'5.手当・賞与配分・洗い替え方式'!$C$7:$L$48,8,0)))</f>
        <v>0.2</v>
      </c>
      <c r="S599" s="172">
        <f t="shared" si="377"/>
        <v>82160</v>
      </c>
      <c r="T599" s="172">
        <f t="shared" si="378"/>
        <v>81930</v>
      </c>
      <c r="U599" s="172">
        <f t="shared" si="387"/>
        <v>81700</v>
      </c>
      <c r="V599" s="172">
        <f t="shared" si="380"/>
        <v>81470</v>
      </c>
      <c r="W599" s="172">
        <f t="shared" si="381"/>
        <v>81240</v>
      </c>
      <c r="X599" s="178">
        <f t="shared" si="362"/>
        <v>27</v>
      </c>
      <c r="Y599" s="371">
        <f t="shared" si="386"/>
        <v>505160</v>
      </c>
      <c r="Z599" s="173">
        <f t="shared" si="363"/>
        <v>503780</v>
      </c>
      <c r="AA599" s="173">
        <f t="shared" si="364"/>
        <v>502400</v>
      </c>
      <c r="AB599" s="173">
        <f t="shared" si="365"/>
        <v>501020</v>
      </c>
      <c r="AC599" s="372">
        <f t="shared" si="388"/>
        <v>499640</v>
      </c>
      <c r="AD599" s="170">
        <f t="shared" si="383"/>
        <v>6028800</v>
      </c>
      <c r="AE599" s="174">
        <f>IF(J599="","",IF('5.手当・賞与配分・洗い替え方式'!$O$4=1,ROUNDUP((J599+$Q599)*$AH$4,-1),ROUNDUP(J599*$AH$4,-1)))</f>
        <v>846000</v>
      </c>
      <c r="AF599" s="175">
        <f>IF(K599="","",IF('5.手当・賞与配分・洗い替え方式'!$O$4=1,ROUNDUP((K599+$Q599)*$AH$4,-1),ROUNDUP(K599*$AH$4,-1)))</f>
        <v>843700</v>
      </c>
      <c r="AG599" s="175">
        <f>IF(L599="","",IF('5.手当・賞与配分・洗い替え方式'!$O$4=1,ROUNDUP((L599+$Q599)*$AH$4,-1),ROUNDUP(L599*$AH$4,-1)))</f>
        <v>841400</v>
      </c>
      <c r="AH599" s="175">
        <f>IF(M599="","",IF('5.手当・賞与配分・洗い替え方式'!$O$4=1,ROUNDUP((M599+$Q599)*$AH$4,-1),ROUNDUP(M599*$AH$4,-1)))</f>
        <v>839100</v>
      </c>
      <c r="AI599" s="176">
        <f>IF(N599="","",IF('5.手当・賞与配分・洗い替え方式'!$O$4=1,ROUNDUP((N599+$Q599)*$AH$4,-1),ROUNDUP(N599*$AH$4,-1)))</f>
        <v>836800</v>
      </c>
      <c r="AJ599" s="174">
        <f>IF(J599="","",IF('5.手当・賞与配分・洗い替え方式'!$O$4=1,ROUNDUP((J599+$Q599)*$AM$4,-1),ROUNDUP(J599*$AM$4,-1)))</f>
        <v>1057500</v>
      </c>
      <c r="AK599" s="175">
        <f>IF(K599="","",IF('5.手当・賞与配分・洗い替え方式'!$O$4=1,ROUNDUP((K599+$Q599)*$AM$4,-1),ROUNDUP(K599*$AM$4,-1)))</f>
        <v>1054630</v>
      </c>
      <c r="AL599" s="175">
        <f>IF(L599="","",IF('5.手当・賞与配分・洗い替え方式'!$O$4=1,ROUNDUP((L599+$Q599)*$AM$4,-1),ROUNDUP(L599*$AM$4,-1)))</f>
        <v>1051750</v>
      </c>
      <c r="AM599" s="175">
        <f>IF(M599="","",IF('5.手当・賞与配分・洗い替え方式'!$O$4=1,ROUNDUP((M599+$Q599)*$AM$4,-1),ROUNDUP(M599*$AM$4,-1)))</f>
        <v>1048880</v>
      </c>
      <c r="AN599" s="176">
        <f>IF(N599="","",IF('5.手当・賞与配分・洗い替え方式'!$O$4=1,ROUNDUP((N599+$Q599)*$AM$4,-1),ROUNDUP(N599*$AM$4,-1)))</f>
        <v>1046000</v>
      </c>
      <c r="AO599" s="373">
        <f t="shared" si="384"/>
        <v>7965420</v>
      </c>
      <c r="AP599" s="177">
        <f t="shared" si="385"/>
        <v>7943690</v>
      </c>
      <c r="AQ599" s="177">
        <f t="shared" si="368"/>
        <v>7921950</v>
      </c>
      <c r="AR599" s="177">
        <f t="shared" si="369"/>
        <v>7900220</v>
      </c>
      <c r="AS599" s="178">
        <f t="shared" si="370"/>
        <v>7878480</v>
      </c>
    </row>
    <row r="600" spans="5:45" ht="9" customHeight="1">
      <c r="R600" s="80"/>
      <c r="S600" s="80"/>
      <c r="T600" s="80"/>
    </row>
    <row r="601" spans="5:45" ht="20.100000000000001" customHeight="1" thickBot="1">
      <c r="E601" s="83"/>
      <c r="F601" s="83"/>
      <c r="G601" s="83"/>
      <c r="H601" s="83"/>
      <c r="Q601" s="83"/>
      <c r="X601" s="79" t="s">
        <v>91</v>
      </c>
      <c r="Y601" s="79"/>
      <c r="Z601" s="79"/>
      <c r="AJ601" s="179"/>
      <c r="AK601" s="179"/>
    </row>
    <row r="602" spans="5:45" ht="23.1" customHeight="1" thickBot="1">
      <c r="E602" s="138" t="s">
        <v>81</v>
      </c>
      <c r="F602" s="139" t="s">
        <v>28</v>
      </c>
      <c r="G602" s="508" t="s">
        <v>82</v>
      </c>
      <c r="H602" s="508" t="s">
        <v>28</v>
      </c>
      <c r="I602" s="510" t="s">
        <v>88</v>
      </c>
      <c r="J602" s="512" t="s">
        <v>245</v>
      </c>
      <c r="K602" s="513"/>
      <c r="L602" s="513"/>
      <c r="M602" s="513"/>
      <c r="N602" s="514"/>
      <c r="O602" s="515" t="s">
        <v>93</v>
      </c>
      <c r="P602" s="523" t="s">
        <v>246</v>
      </c>
      <c r="Q602" s="525" t="s">
        <v>90</v>
      </c>
      <c r="R602" s="374" t="s">
        <v>247</v>
      </c>
      <c r="S602" s="527" t="s">
        <v>248</v>
      </c>
      <c r="T602" s="528"/>
      <c r="U602" s="528"/>
      <c r="V602" s="528"/>
      <c r="W602" s="529"/>
      <c r="X602" s="356">
        <f>IF('5.手当・賞与配分・洗い替え方式'!$L$4="","",'5.手当・賞与配分・洗い替え方式'!$L$4)</f>
        <v>173</v>
      </c>
      <c r="Y602" s="512" t="s">
        <v>86</v>
      </c>
      <c r="Z602" s="513"/>
      <c r="AA602" s="513"/>
      <c r="AB602" s="513"/>
      <c r="AC602" s="514"/>
      <c r="AD602" s="515" t="s">
        <v>249</v>
      </c>
      <c r="AE602" s="530" t="s">
        <v>87</v>
      </c>
      <c r="AF602" s="517"/>
      <c r="AG602" s="517"/>
      <c r="AH602" s="357">
        <f>IF($E603="","",'5.手当・賞与配分・洗い替え方式'!$N$11)</f>
        <v>2</v>
      </c>
      <c r="AI602" s="358"/>
      <c r="AJ602" s="359" t="s">
        <v>250</v>
      </c>
      <c r="AK602" s="517" t="str">
        <f>IF($AL$2="","","「"&amp;$AL$2&amp;"」"&amp;"評価反映")</f>
        <v>「B」評価反映</v>
      </c>
      <c r="AL602" s="518"/>
      <c r="AM602" s="357">
        <f>IF($E603="","",'5.手当・賞与配分・洗い替え方式'!$O$11*'7.グレード別年俸表の作成'!$AM$2)</f>
        <v>2.5</v>
      </c>
      <c r="AN602" s="360"/>
      <c r="AO602" s="519" t="s">
        <v>251</v>
      </c>
      <c r="AP602" s="520"/>
      <c r="AQ602" s="521" t="str">
        <f>IF($AL$2="","","賞与"&amp;"「"&amp;$AL$2&amp;"」"&amp;"評価反映")</f>
        <v>賞与「B」評価反映</v>
      </c>
      <c r="AR602" s="521"/>
      <c r="AS602" s="522"/>
    </row>
    <row r="603" spans="5:45" ht="27.9" customHeight="1" thickBot="1">
      <c r="E603" s="142" t="str">
        <f>IF(C$18="","",$C$18)</f>
        <v>S-2</v>
      </c>
      <c r="F603" s="139">
        <v>0</v>
      </c>
      <c r="G603" s="509"/>
      <c r="H603" s="509"/>
      <c r="I603" s="511"/>
      <c r="J603" s="413" t="str">
        <f>IF($E603="","",$E603&amp;"-"&amp;$O$2)</f>
        <v>S-2-S</v>
      </c>
      <c r="K603" s="143" t="str">
        <f>IF($E603="","",$E603&amp;"-"&amp;$P$2)</f>
        <v>S-2-A</v>
      </c>
      <c r="L603" s="143" t="str">
        <f>IF($E603="","",$E603&amp;"-"&amp;$Q$2)</f>
        <v>S-2-B</v>
      </c>
      <c r="M603" s="143" t="str">
        <f>IF($E603="","",$E603&amp;"-"&amp;$R$2)</f>
        <v>S-2-C</v>
      </c>
      <c r="N603" s="414" t="str">
        <f>IF($E603="","",$E603&amp;"-"&amp;$S$2)</f>
        <v>S-2-D</v>
      </c>
      <c r="O603" s="516"/>
      <c r="P603" s="524"/>
      <c r="Q603" s="526"/>
      <c r="R603" s="362">
        <f>IF($E603="","",VLOOKUP($E603,'5.手当・賞与配分・洗い替え方式'!$C$7:$L$48,8,0))</f>
        <v>0.2</v>
      </c>
      <c r="S603" s="413" t="str">
        <f>$J603</f>
        <v>S-2-S</v>
      </c>
      <c r="T603" s="143" t="str">
        <f>$K603</f>
        <v>S-2-A</v>
      </c>
      <c r="U603" s="143" t="str">
        <f>$L603</f>
        <v>S-2-B</v>
      </c>
      <c r="V603" s="143" t="str">
        <f>$M603</f>
        <v>S-2-C</v>
      </c>
      <c r="W603" s="414" t="str">
        <f>$N603</f>
        <v>S-2-D</v>
      </c>
      <c r="X603" s="363" t="s">
        <v>85</v>
      </c>
      <c r="Y603" s="413" t="str">
        <f>$J603</f>
        <v>S-2-S</v>
      </c>
      <c r="Z603" s="143" t="str">
        <f>$K603</f>
        <v>S-2-A</v>
      </c>
      <c r="AA603" s="143" t="str">
        <f>$L603</f>
        <v>S-2-B</v>
      </c>
      <c r="AB603" s="143" t="str">
        <f>$M603</f>
        <v>S-2-C</v>
      </c>
      <c r="AC603" s="414" t="str">
        <f>$N603</f>
        <v>S-2-D</v>
      </c>
      <c r="AD603" s="516"/>
      <c r="AE603" s="144" t="str">
        <f>$J603</f>
        <v>S-2-S</v>
      </c>
      <c r="AF603" s="145" t="str">
        <f>$K603</f>
        <v>S-2-A</v>
      </c>
      <c r="AG603" s="145" t="str">
        <f>$L603</f>
        <v>S-2-B</v>
      </c>
      <c r="AH603" s="146" t="str">
        <f>$M603</f>
        <v>S-2-C</v>
      </c>
      <c r="AI603" s="364" t="str">
        <f>$N603</f>
        <v>S-2-D</v>
      </c>
      <c r="AJ603" s="365" t="str">
        <f>$J603</f>
        <v>S-2-S</v>
      </c>
      <c r="AK603" s="146" t="str">
        <f>$K603</f>
        <v>S-2-A</v>
      </c>
      <c r="AL603" s="146" t="str">
        <f>$L603</f>
        <v>S-2-B</v>
      </c>
      <c r="AM603" s="146" t="str">
        <f>$M603</f>
        <v>S-2-C</v>
      </c>
      <c r="AN603" s="147" t="str">
        <f>$N603</f>
        <v>S-2-D</v>
      </c>
      <c r="AO603" s="413" t="str">
        <f>$J603</f>
        <v>S-2-S</v>
      </c>
      <c r="AP603" s="143" t="str">
        <f>$K603</f>
        <v>S-2-A</v>
      </c>
      <c r="AQ603" s="143" t="str">
        <f>$L603</f>
        <v>S-2-B</v>
      </c>
      <c r="AR603" s="143" t="str">
        <f>$M603</f>
        <v>S-2-C</v>
      </c>
      <c r="AS603" s="414" t="str">
        <f>$N603</f>
        <v>S-2-D</v>
      </c>
    </row>
    <row r="604" spans="5:45" ht="18" customHeight="1">
      <c r="E604" s="148" t="str">
        <f>IF($E$603="","",$E$603)</f>
        <v>S-2</v>
      </c>
      <c r="F604" s="105">
        <f t="shared" ref="F604:F645" si="389">IF(L604="",0,IF(AND(L603&lt;L604,L604=L605),F603+1,IF(L604&lt;L605,F603+1,F603)))</f>
        <v>0</v>
      </c>
      <c r="G604" s="105" t="str">
        <f t="shared" ref="G604:G645" si="390">IF(AND(F604=0,L604=""),"",IF(AND(F604=0,L604&gt;0),1,IF(F604=0,"",F604)))</f>
        <v/>
      </c>
      <c r="H604" s="105" t="str">
        <f t="shared" ref="H604:H645" si="391">IF($G604="","",IF(F603&lt;F604,$E604&amp;"-"&amp;$G604,""))</f>
        <v/>
      </c>
      <c r="I604" s="149">
        <v>18</v>
      </c>
      <c r="J604" s="151" t="str">
        <f>IF($F604&lt;=1,"",IF($L604="","",$K604+$P604))</f>
        <v/>
      </c>
      <c r="K604" s="150" t="str">
        <f>IF($F604&lt;=1,"",IF($L604="","",$L604+$P604))</f>
        <v/>
      </c>
      <c r="L604" s="150" t="str">
        <f>IF($E604="","",INDEX('3.サラリースケール'!$R$5:$BH$38,MATCH($E604,'3.サラリースケール'!$R$5:$R$38,0),MATCH($I604,'3.サラリースケール'!$R$5:$BH$5,0)))</f>
        <v/>
      </c>
      <c r="M604" s="150" t="str">
        <f>IF($F604&lt;=1,"",IF($L604="","",$L604-$P604))</f>
        <v/>
      </c>
      <c r="N604" s="366" t="str">
        <f>IF($F604&lt;=1,"",IF($L604="","",$M604-$P604))</f>
        <v/>
      </c>
      <c r="O604" s="151" t="str">
        <f>IF($F604&lt;=1,"",IF($L603="",0,$L604-$L603))</f>
        <v/>
      </c>
      <c r="P604" s="368" t="str">
        <f t="shared" ref="P604:P645" si="392">IF($F604&lt;=1,"",IF($L604="","",IF($O604=0,$P603,ROUNDUP($O604/$L$2,-1))))</f>
        <v/>
      </c>
      <c r="Q604" s="152" t="str">
        <f>IF($L604="","",VLOOKUP($E604,'6.モデル年俸表の作成'!$C$7:$F$48,4,0))</f>
        <v/>
      </c>
      <c r="R604" s="159" t="str">
        <f>IF($E604="","",IF($G604="","",VLOOKUP($E604,'5.手当・賞与配分・洗い替え方式'!$C$7:$L$48,8,0)))</f>
        <v/>
      </c>
      <c r="S604" s="153" t="str">
        <f>IF(J604="","",ROUNDUP((J604*$R604),-1))</f>
        <v/>
      </c>
      <c r="T604" s="153" t="str">
        <f>IF(K604="","",ROUNDUP((K604*$R604),-1))</f>
        <v/>
      </c>
      <c r="U604" s="153" t="str">
        <f>IF(L604="","",ROUNDUP((L604*$R604),-1))</f>
        <v/>
      </c>
      <c r="V604" s="153" t="str">
        <f>IF(M604="","",ROUNDUP((M604*$R604),-1))</f>
        <v/>
      </c>
      <c r="W604" s="153" t="str">
        <f>IF(N604="","",ROUNDUP((N604*$R604),-1))</f>
        <v/>
      </c>
      <c r="X604" s="155" t="str">
        <f t="shared" ref="X604:X645" si="393">IF($L604="","",ROUNDDOWN($U604/($L604/$X$4*1.25),0))</f>
        <v/>
      </c>
      <c r="Y604" s="165" t="str">
        <f>IF(J604="","",J604+$Q604+S604)</f>
        <v/>
      </c>
      <c r="Z604" s="154" t="str">
        <f t="shared" ref="Z604:Z645" si="394">IF(K604="","",K604+$Q604+T604)</f>
        <v/>
      </c>
      <c r="AA604" s="154" t="str">
        <f t="shared" ref="AA604:AA645" si="395">IF(L604="","",L604+$Q604+U604)</f>
        <v/>
      </c>
      <c r="AB604" s="154" t="str">
        <f t="shared" ref="AB604:AB645" si="396">IF(M604="","",M604+$Q604+V604)</f>
        <v/>
      </c>
      <c r="AC604" s="166" t="str">
        <f t="shared" ref="AC604:AC610" si="397">IF(N604="","",N604+$Q604+W604)</f>
        <v/>
      </c>
      <c r="AD604" s="152" t="str">
        <f>IF($L604="","",$AA604*12)</f>
        <v/>
      </c>
      <c r="AE604" s="165" t="str">
        <f>IF(J604="","",IF('5.手当・賞与配分・洗い替え方式'!$O$4=1,ROUNDUP((J604+$Q604)*$AH$4,-1),ROUNDUP(J604*$AH$4,-1)))</f>
        <v/>
      </c>
      <c r="AF604" s="154" t="str">
        <f>IF(K604="","",IF('5.手当・賞与配分・洗い替え方式'!$O$4=1,ROUNDUP((K604+$Q604)*$AH$4,-1),ROUNDUP(K604*$AH$4,-1)))</f>
        <v/>
      </c>
      <c r="AG604" s="154" t="str">
        <f>IF(L604="","",IF('5.手当・賞与配分・洗い替え方式'!$O$4=1,ROUNDUP((L604+$Q604)*$AH$4,-1),ROUNDUP(L604*$AH$4,-1)))</f>
        <v/>
      </c>
      <c r="AH604" s="154" t="str">
        <f>IF(M604="","",IF('5.手当・賞与配分・洗い替え方式'!$O$4=1,ROUNDUP((M604+$Q604)*$AH$4,-1),ROUNDUP(M604*$AH$4,-1)))</f>
        <v/>
      </c>
      <c r="AI604" s="166" t="str">
        <f>IF(N604="","",IF('5.手当・賞与配分・洗い替え方式'!$O$4=1,ROUNDUP((N604+$Q604)*$AH$4,-1),ROUNDUP(N604*$AH$4,-1)))</f>
        <v/>
      </c>
      <c r="AJ604" s="165" t="str">
        <f>IF(J604="","",IF('5.手当・賞与配分・洗い替え方式'!$O$4=1,ROUNDUP((J604+$Q604)*$AM$4,-1),ROUNDUP(J604*$AM$4,-1)))</f>
        <v/>
      </c>
      <c r="AK604" s="154" t="str">
        <f>IF(K604="","",IF('5.手当・賞与配分・洗い替え方式'!$O$4=1,ROUNDUP((K604+$Q604)*$AM$4,-1),ROUNDUP(K604*$AM$4,-1)))</f>
        <v/>
      </c>
      <c r="AL604" s="154" t="str">
        <f>IF(L604="","",IF('5.手当・賞与配分・洗い替え方式'!$O$4=1,ROUNDUP((L604+$Q604)*$AM$4,-1),ROUNDUP(L604*$AM$4,-1)))</f>
        <v/>
      </c>
      <c r="AM604" s="154" t="str">
        <f>IF(M604="","",IF('5.手当・賞与配分・洗い替え方式'!$O$4=1,ROUNDUP((M604+$Q604)*$AM$4,-1),ROUNDUP(M604*$AM$4,-1)))</f>
        <v/>
      </c>
      <c r="AN604" s="166" t="str">
        <f>IF(N604="","",IF('5.手当・賞与配分・洗い替え方式'!$O$4=1,ROUNDUP((N604+$Q604)*$AM$4,-1),ROUNDUP(N604*$AM$4,-1)))</f>
        <v/>
      </c>
      <c r="AO604" s="367" t="str">
        <f>IF(J604="","",Y604*12+AE604+AJ604)</f>
        <v/>
      </c>
      <c r="AP604" s="133" t="str">
        <f t="shared" ref="AP604" si="398">IF(K604="","",Z604*12+AF604+AK604)</f>
        <v/>
      </c>
      <c r="AQ604" s="133" t="str">
        <f t="shared" ref="AQ604:AQ645" si="399">IF(L604="","",AA604*12+AG604+AL604)</f>
        <v/>
      </c>
      <c r="AR604" s="133" t="str">
        <f t="shared" ref="AR604:AR645" si="400">IF(M604="","",AB604*12+AH604+AM604)</f>
        <v/>
      </c>
      <c r="AS604" s="155" t="str">
        <f t="shared" ref="AS604:AS645" si="401">IF(N604="","",AC604*12+AI604+AN604)</f>
        <v/>
      </c>
    </row>
    <row r="605" spans="5:45" ht="18" customHeight="1">
      <c r="E605" s="148" t="str">
        <f t="shared" ref="E605:E645" si="402">IF($E$603="","",$E$603)</f>
        <v>S-2</v>
      </c>
      <c r="F605" s="105">
        <f t="shared" si="389"/>
        <v>0</v>
      </c>
      <c r="G605" s="105" t="str">
        <f t="shared" si="390"/>
        <v/>
      </c>
      <c r="H605" s="105" t="str">
        <f t="shared" si="391"/>
        <v/>
      </c>
      <c r="I605" s="149">
        <v>19</v>
      </c>
      <c r="J605" s="157" t="str">
        <f t="shared" ref="J605:J645" si="403">IF($F605&lt;=1,"",IF($L605="","",$K605+$P605))</f>
        <v/>
      </c>
      <c r="K605" s="131" t="str">
        <f t="shared" ref="K605:K645" si="404">IF($F605&lt;=1,"",IF($L605="","",$L605+$P605))</f>
        <v/>
      </c>
      <c r="L605" s="150" t="str">
        <f>IF($E605="","",INDEX('3.サラリースケール'!$R$5:$BH$38,MATCH($E605,'3.サラリースケール'!$R$5:$R$38,0),MATCH($I605,'3.サラリースケール'!$R$5:$BH$5,0)))</f>
        <v/>
      </c>
      <c r="M605" s="131" t="str">
        <f t="shared" ref="M605:M645" si="405">IF($F605&lt;=1,"",IF($L605="","",$L605-$P605))</f>
        <v/>
      </c>
      <c r="N605" s="368" t="str">
        <f t="shared" ref="N605:N645" si="406">IF($F605&lt;=1,"",IF($L605="","",$M605-$P605))</f>
        <v/>
      </c>
      <c r="O605" s="157" t="str">
        <f t="shared" ref="O605:O645" si="407">IF($F605&lt;=1,"",IF($L604="",0,$L605-$L604))</f>
        <v/>
      </c>
      <c r="P605" s="368" t="str">
        <f t="shared" si="392"/>
        <v/>
      </c>
      <c r="Q605" s="158" t="str">
        <f>IF($L605="","",VLOOKUP($E605,'6.モデル年俸表の作成'!$C$7:$F$48,4,0))</f>
        <v/>
      </c>
      <c r="R605" s="159" t="str">
        <f>IF($E605="","",IF($G605="","",VLOOKUP($E605,'5.手当・賞与配分・洗い替え方式'!$C$7:$L$48,8,0)))</f>
        <v/>
      </c>
      <c r="S605" s="160" t="str">
        <f t="shared" ref="S605:S645" si="408">IF(J605="","",ROUNDUP((J605*$R605),-1))</f>
        <v/>
      </c>
      <c r="T605" s="160" t="str">
        <f t="shared" ref="T605:T645" si="409">IF(K605="","",ROUNDUP((K605*$R605),-1))</f>
        <v/>
      </c>
      <c r="U605" s="160" t="str">
        <f t="shared" ref="U605:U609" si="410">IF(L605="","",ROUNDUP((L605*$R605),-1))</f>
        <v/>
      </c>
      <c r="V605" s="160" t="str">
        <f t="shared" ref="V605:V645" si="411">IF(M605="","",ROUNDUP((M605*$R605),-1))</f>
        <v/>
      </c>
      <c r="W605" s="160" t="str">
        <f t="shared" ref="W605:W645" si="412">IF(N605="","",ROUNDUP((N605*$R605),-1))</f>
        <v/>
      </c>
      <c r="X605" s="164" t="str">
        <f t="shared" si="393"/>
        <v/>
      </c>
      <c r="Y605" s="162" t="str">
        <f t="shared" ref="Y605:Y607" si="413">IF(J605="","",J605+$Q605+S605)</f>
        <v/>
      </c>
      <c r="Z605" s="161" t="str">
        <f t="shared" si="394"/>
        <v/>
      </c>
      <c r="AA605" s="161" t="str">
        <f t="shared" si="395"/>
        <v/>
      </c>
      <c r="AB605" s="161" t="str">
        <f t="shared" si="396"/>
        <v/>
      </c>
      <c r="AC605" s="163" t="str">
        <f t="shared" si="397"/>
        <v/>
      </c>
      <c r="AD605" s="158" t="str">
        <f t="shared" ref="AD605:AD645" si="414">IF(L605="","",AA605*12)</f>
        <v/>
      </c>
      <c r="AE605" s="165" t="str">
        <f>IF(J605="","",IF('5.手当・賞与配分・洗い替え方式'!$O$4=1,ROUNDUP((J605+$Q605)*$AH$4,-1),ROUNDUP(J605*$AH$4,-1)))</f>
        <v/>
      </c>
      <c r="AF605" s="154" t="str">
        <f>IF(K605="","",IF('5.手当・賞与配分・洗い替え方式'!$O$4=1,ROUNDUP((K605+$Q605)*$AH$4,-1),ROUNDUP(K605*$AH$4,-1)))</f>
        <v/>
      </c>
      <c r="AG605" s="154" t="str">
        <f>IF(L605="","",IF('5.手当・賞与配分・洗い替え方式'!$O$4=1,ROUNDUP((L605+$Q605)*$AH$4,-1),ROUNDUP(L605*$AH$4,-1)))</f>
        <v/>
      </c>
      <c r="AH605" s="154" t="str">
        <f>IF(M605="","",IF('5.手当・賞与配分・洗い替え方式'!$O$4=1,ROUNDUP((M605+$Q605)*$AH$4,-1),ROUNDUP(M605*$AH$4,-1)))</f>
        <v/>
      </c>
      <c r="AI605" s="166" t="str">
        <f>IF(N605="","",IF('5.手当・賞与配分・洗い替え方式'!$O$4=1,ROUNDUP((N605+$Q605)*$AH$4,-1),ROUNDUP(N605*$AH$4,-1)))</f>
        <v/>
      </c>
      <c r="AJ605" s="165" t="str">
        <f>IF(J605="","",IF('5.手当・賞与配分・洗い替え方式'!$O$4=1,ROUNDUP((J605+$Q605)*$AM$4,-1),ROUNDUP(J605*$AM$4,-1)))</f>
        <v/>
      </c>
      <c r="AK605" s="154" t="str">
        <f>IF(K605="","",IF('5.手当・賞与配分・洗い替え方式'!$O$4=1,ROUNDUP((K605+$Q605)*$AM$4,-1),ROUNDUP(K605*$AM$4,-1)))</f>
        <v/>
      </c>
      <c r="AL605" s="154" t="str">
        <f>IF(L605="","",IF('5.手当・賞与配分・洗い替え方式'!$O$4=1,ROUNDUP((L605+$Q605)*$AM$4,-1),ROUNDUP(L605*$AM$4,-1)))</f>
        <v/>
      </c>
      <c r="AM605" s="154" t="str">
        <f>IF(M605="","",IF('5.手当・賞与配分・洗い替え方式'!$O$4=1,ROUNDUP((M605+$Q605)*$AM$4,-1),ROUNDUP(M605*$AM$4,-1)))</f>
        <v/>
      </c>
      <c r="AN605" s="166" t="str">
        <f>IF(N605="","",IF('5.手当・賞与配分・洗い替え方式'!$O$4=1,ROUNDUP((N605+$Q605)*$AM$4,-1),ROUNDUP(N605*$AM$4,-1)))</f>
        <v/>
      </c>
      <c r="AO605" s="369" t="str">
        <f>IF(J605="","",Y605*12+AE605+AJ605)</f>
        <v/>
      </c>
      <c r="AP605" s="77" t="str">
        <f>IF(K605="","",Z605*12+AF605+AK605)</f>
        <v/>
      </c>
      <c r="AQ605" s="77" t="str">
        <f t="shared" si="399"/>
        <v/>
      </c>
      <c r="AR605" s="77" t="str">
        <f t="shared" si="400"/>
        <v/>
      </c>
      <c r="AS605" s="164" t="str">
        <f t="shared" si="401"/>
        <v/>
      </c>
    </row>
    <row r="606" spans="5:45" ht="18" customHeight="1">
      <c r="E606" s="148" t="str">
        <f t="shared" si="402"/>
        <v>S-2</v>
      </c>
      <c r="F606" s="105">
        <f t="shared" si="389"/>
        <v>0</v>
      </c>
      <c r="G606" s="105" t="str">
        <f t="shared" si="390"/>
        <v/>
      </c>
      <c r="H606" s="105" t="str">
        <f t="shared" si="391"/>
        <v/>
      </c>
      <c r="I606" s="149">
        <v>20</v>
      </c>
      <c r="J606" s="157" t="str">
        <f t="shared" si="403"/>
        <v/>
      </c>
      <c r="K606" s="131" t="str">
        <f t="shared" si="404"/>
        <v/>
      </c>
      <c r="L606" s="131" t="str">
        <f>IF($E606="","",INDEX('3.サラリースケール'!$R$5:$BH$38,MATCH($E606,'3.サラリースケール'!$R$5:$R$38,0),MATCH($I606,'3.サラリースケール'!$R$5:$BH$5,0)))</f>
        <v/>
      </c>
      <c r="M606" s="131" t="str">
        <f t="shared" si="405"/>
        <v/>
      </c>
      <c r="N606" s="368" t="str">
        <f t="shared" si="406"/>
        <v/>
      </c>
      <c r="O606" s="157" t="str">
        <f t="shared" si="407"/>
        <v/>
      </c>
      <c r="P606" s="368" t="str">
        <f t="shared" si="392"/>
        <v/>
      </c>
      <c r="Q606" s="158" t="str">
        <f>IF($L606="","",VLOOKUP($E606,'6.モデル年俸表の作成'!$C$7:$F$48,4,0))</f>
        <v/>
      </c>
      <c r="R606" s="159" t="str">
        <f>IF($E606="","",IF($G606="","",VLOOKUP($E606,'5.手当・賞与配分・洗い替え方式'!$C$7:$L$48,8,0)))</f>
        <v/>
      </c>
      <c r="S606" s="160" t="str">
        <f t="shared" si="408"/>
        <v/>
      </c>
      <c r="T606" s="160" t="str">
        <f t="shared" si="409"/>
        <v/>
      </c>
      <c r="U606" s="160" t="str">
        <f t="shared" si="410"/>
        <v/>
      </c>
      <c r="V606" s="160" t="str">
        <f t="shared" si="411"/>
        <v/>
      </c>
      <c r="W606" s="160" t="str">
        <f t="shared" si="412"/>
        <v/>
      </c>
      <c r="X606" s="164" t="str">
        <f t="shared" si="393"/>
        <v/>
      </c>
      <c r="Y606" s="162" t="str">
        <f t="shared" si="413"/>
        <v/>
      </c>
      <c r="Z606" s="161" t="str">
        <f t="shared" si="394"/>
        <v/>
      </c>
      <c r="AA606" s="161" t="str">
        <f t="shared" si="395"/>
        <v/>
      </c>
      <c r="AB606" s="161" t="str">
        <f t="shared" si="396"/>
        <v/>
      </c>
      <c r="AC606" s="163" t="str">
        <f t="shared" si="397"/>
        <v/>
      </c>
      <c r="AD606" s="158" t="str">
        <f t="shared" si="414"/>
        <v/>
      </c>
      <c r="AE606" s="165" t="str">
        <f>IF(J606="","",IF('5.手当・賞与配分・洗い替え方式'!$O$4=1,ROUNDUP((J606+$Q606)*$AH$4,-1),ROUNDUP(J606*$AH$4,-1)))</f>
        <v/>
      </c>
      <c r="AF606" s="154" t="str">
        <f>IF(K606="","",IF('5.手当・賞与配分・洗い替え方式'!$O$4=1,ROUNDUP((K606+$Q606)*$AH$4,-1),ROUNDUP(K606*$AH$4,-1)))</f>
        <v/>
      </c>
      <c r="AG606" s="154" t="str">
        <f>IF(L606="","",IF('5.手当・賞与配分・洗い替え方式'!$O$4=1,ROUNDUP((L606+$Q606)*$AH$4,-1),ROUNDUP(L606*$AH$4,-1)))</f>
        <v/>
      </c>
      <c r="AH606" s="154" t="str">
        <f>IF(M606="","",IF('5.手当・賞与配分・洗い替え方式'!$O$4=1,ROUNDUP((M606+$Q606)*$AH$4,-1),ROUNDUP(M606*$AH$4,-1)))</f>
        <v/>
      </c>
      <c r="AI606" s="166" t="str">
        <f>IF(N606="","",IF('5.手当・賞与配分・洗い替え方式'!$O$4=1,ROUNDUP((N606+$Q606)*$AH$4,-1),ROUNDUP(N606*$AH$4,-1)))</f>
        <v/>
      </c>
      <c r="AJ606" s="165" t="str">
        <f>IF(J606="","",IF('5.手当・賞与配分・洗い替え方式'!$O$4=1,ROUNDUP((J606+$Q606)*$AM$4,-1),ROUNDUP(J606*$AM$4,-1)))</f>
        <v/>
      </c>
      <c r="AK606" s="154" t="str">
        <f>IF(K606="","",IF('5.手当・賞与配分・洗い替え方式'!$O$4=1,ROUNDUP((K606+$Q606)*$AM$4,-1),ROUNDUP(K606*$AM$4,-1)))</f>
        <v/>
      </c>
      <c r="AL606" s="154" t="str">
        <f>IF(L606="","",IF('5.手当・賞与配分・洗い替え方式'!$O$4=1,ROUNDUP((L606+$Q606)*$AM$4,-1),ROUNDUP(L606*$AM$4,-1)))</f>
        <v/>
      </c>
      <c r="AM606" s="154" t="str">
        <f>IF(M606="","",IF('5.手当・賞与配分・洗い替え方式'!$O$4=1,ROUNDUP((M606+$Q606)*$AM$4,-1),ROUNDUP(M606*$AM$4,-1)))</f>
        <v/>
      </c>
      <c r="AN606" s="166" t="str">
        <f>IF(N606="","",IF('5.手当・賞与配分・洗い替え方式'!$O$4=1,ROUNDUP((N606+$Q606)*$AM$4,-1),ROUNDUP(N606*$AM$4,-1)))</f>
        <v/>
      </c>
      <c r="AO606" s="369" t="str">
        <f t="shared" ref="AO606:AO645" si="415">IF(J606="","",Y606*12+AE606+AJ606)</f>
        <v/>
      </c>
      <c r="AP606" s="77" t="str">
        <f t="shared" ref="AP606:AP645" si="416">IF(K606="","",Z606*12+AF606+AK606)</f>
        <v/>
      </c>
      <c r="AQ606" s="77" t="str">
        <f t="shared" si="399"/>
        <v/>
      </c>
      <c r="AR606" s="77" t="str">
        <f t="shared" si="400"/>
        <v/>
      </c>
      <c r="AS606" s="164" t="str">
        <f t="shared" si="401"/>
        <v/>
      </c>
    </row>
    <row r="607" spans="5:45" ht="18" customHeight="1">
      <c r="E607" s="148" t="str">
        <f t="shared" si="402"/>
        <v>S-2</v>
      </c>
      <c r="F607" s="105">
        <f t="shared" si="389"/>
        <v>0</v>
      </c>
      <c r="G607" s="105" t="str">
        <f t="shared" si="390"/>
        <v/>
      </c>
      <c r="H607" s="105" t="str">
        <f t="shared" si="391"/>
        <v/>
      </c>
      <c r="I607" s="149">
        <v>21</v>
      </c>
      <c r="J607" s="157" t="str">
        <f t="shared" si="403"/>
        <v/>
      </c>
      <c r="K607" s="131" t="str">
        <f t="shared" si="404"/>
        <v/>
      </c>
      <c r="L607" s="131" t="str">
        <f>IF($E607="","",INDEX('3.サラリースケール'!$R$5:$BH$38,MATCH($E607,'3.サラリースケール'!$R$5:$R$38,0),MATCH($I607,'3.サラリースケール'!$R$5:$BH$5,0)))</f>
        <v/>
      </c>
      <c r="M607" s="131" t="str">
        <f t="shared" si="405"/>
        <v/>
      </c>
      <c r="N607" s="368" t="str">
        <f t="shared" si="406"/>
        <v/>
      </c>
      <c r="O607" s="157" t="str">
        <f t="shared" si="407"/>
        <v/>
      </c>
      <c r="P607" s="368" t="str">
        <f t="shared" si="392"/>
        <v/>
      </c>
      <c r="Q607" s="158" t="str">
        <f>IF($L607="","",VLOOKUP($E607,'6.モデル年俸表の作成'!$C$7:$F$48,4,0))</f>
        <v/>
      </c>
      <c r="R607" s="159" t="str">
        <f>IF($E607="","",IF($G607="","",VLOOKUP($E607,'5.手当・賞与配分・洗い替え方式'!$C$7:$L$48,8,0)))</f>
        <v/>
      </c>
      <c r="S607" s="160" t="str">
        <f t="shared" si="408"/>
        <v/>
      </c>
      <c r="T607" s="160" t="str">
        <f t="shared" si="409"/>
        <v/>
      </c>
      <c r="U607" s="160" t="str">
        <f t="shared" si="410"/>
        <v/>
      </c>
      <c r="V607" s="160" t="str">
        <f t="shared" si="411"/>
        <v/>
      </c>
      <c r="W607" s="160" t="str">
        <f t="shared" si="412"/>
        <v/>
      </c>
      <c r="X607" s="164" t="str">
        <f t="shared" si="393"/>
        <v/>
      </c>
      <c r="Y607" s="162" t="str">
        <f t="shared" si="413"/>
        <v/>
      </c>
      <c r="Z607" s="161" t="str">
        <f t="shared" si="394"/>
        <v/>
      </c>
      <c r="AA607" s="161" t="str">
        <f t="shared" si="395"/>
        <v/>
      </c>
      <c r="AB607" s="161" t="str">
        <f t="shared" si="396"/>
        <v/>
      </c>
      <c r="AC607" s="163" t="str">
        <f t="shared" si="397"/>
        <v/>
      </c>
      <c r="AD607" s="158" t="str">
        <f t="shared" si="414"/>
        <v/>
      </c>
      <c r="AE607" s="165" t="str">
        <f>IF(J607="","",IF('5.手当・賞与配分・洗い替え方式'!$O$4=1,ROUNDUP((J607+$Q607)*$AH$4,-1),ROUNDUP(J607*$AH$4,-1)))</f>
        <v/>
      </c>
      <c r="AF607" s="154" t="str">
        <f>IF(K607="","",IF('5.手当・賞与配分・洗い替え方式'!$O$4=1,ROUNDUP((K607+$Q607)*$AH$4,-1),ROUNDUP(K607*$AH$4,-1)))</f>
        <v/>
      </c>
      <c r="AG607" s="154" t="str">
        <f>IF(L607="","",IF('5.手当・賞与配分・洗い替え方式'!$O$4=1,ROUNDUP((L607+$Q607)*$AH$4,-1),ROUNDUP(L607*$AH$4,-1)))</f>
        <v/>
      </c>
      <c r="AH607" s="154" t="str">
        <f>IF(M607="","",IF('5.手当・賞与配分・洗い替え方式'!$O$4=1,ROUNDUP((M607+$Q607)*$AH$4,-1),ROUNDUP(M607*$AH$4,-1)))</f>
        <v/>
      </c>
      <c r="AI607" s="166" t="str">
        <f>IF(N607="","",IF('5.手当・賞与配分・洗い替え方式'!$O$4=1,ROUNDUP((N607+$Q607)*$AH$4,-1),ROUNDUP(N607*$AH$4,-1)))</f>
        <v/>
      </c>
      <c r="AJ607" s="165" t="str">
        <f>IF(J607="","",IF('5.手当・賞与配分・洗い替え方式'!$O$4=1,ROUNDUP((J607+$Q607)*$AM$4,-1),ROUNDUP(J607*$AM$4,-1)))</f>
        <v/>
      </c>
      <c r="AK607" s="154" t="str">
        <f>IF(K607="","",IF('5.手当・賞与配分・洗い替え方式'!$O$4=1,ROUNDUP((K607+$Q607)*$AM$4,-1),ROUNDUP(K607*$AM$4,-1)))</f>
        <v/>
      </c>
      <c r="AL607" s="154" t="str">
        <f>IF(L607="","",IF('5.手当・賞与配分・洗い替え方式'!$O$4=1,ROUNDUP((L607+$Q607)*$AM$4,-1),ROUNDUP(L607*$AM$4,-1)))</f>
        <v/>
      </c>
      <c r="AM607" s="154" t="str">
        <f>IF(M607="","",IF('5.手当・賞与配分・洗い替え方式'!$O$4=1,ROUNDUP((M607+$Q607)*$AM$4,-1),ROUNDUP(M607*$AM$4,-1)))</f>
        <v/>
      </c>
      <c r="AN607" s="166" t="str">
        <f>IF(N607="","",IF('5.手当・賞与配分・洗い替え方式'!$O$4=1,ROUNDUP((N607+$Q607)*$AM$4,-1),ROUNDUP(N607*$AM$4,-1)))</f>
        <v/>
      </c>
      <c r="AO607" s="369" t="str">
        <f t="shared" si="415"/>
        <v/>
      </c>
      <c r="AP607" s="77" t="str">
        <f t="shared" si="416"/>
        <v/>
      </c>
      <c r="AQ607" s="77" t="str">
        <f t="shared" si="399"/>
        <v/>
      </c>
      <c r="AR607" s="77" t="str">
        <f t="shared" si="400"/>
        <v/>
      </c>
      <c r="AS607" s="164" t="str">
        <f t="shared" si="401"/>
        <v/>
      </c>
    </row>
    <row r="608" spans="5:45" ht="18" customHeight="1">
      <c r="E608" s="148" t="str">
        <f t="shared" si="402"/>
        <v>S-2</v>
      </c>
      <c r="F608" s="105">
        <f t="shared" si="389"/>
        <v>0</v>
      </c>
      <c r="G608" s="105" t="str">
        <f t="shared" si="390"/>
        <v/>
      </c>
      <c r="H608" s="105" t="str">
        <f t="shared" si="391"/>
        <v/>
      </c>
      <c r="I608" s="149">
        <v>22</v>
      </c>
      <c r="J608" s="157" t="str">
        <f t="shared" si="403"/>
        <v/>
      </c>
      <c r="K608" s="131" t="str">
        <f t="shared" si="404"/>
        <v/>
      </c>
      <c r="L608" s="131" t="str">
        <f>IF($E608="","",INDEX('3.サラリースケール'!$R$5:$BH$38,MATCH($E608,'3.サラリースケール'!$R$5:$R$38,0),MATCH($I608,'3.サラリースケール'!$R$5:$BH$5,0)))</f>
        <v/>
      </c>
      <c r="M608" s="131" t="str">
        <f t="shared" si="405"/>
        <v/>
      </c>
      <c r="N608" s="368" t="str">
        <f t="shared" si="406"/>
        <v/>
      </c>
      <c r="O608" s="157" t="str">
        <f t="shared" si="407"/>
        <v/>
      </c>
      <c r="P608" s="368" t="str">
        <f t="shared" si="392"/>
        <v/>
      </c>
      <c r="Q608" s="158" t="str">
        <f>IF($L608="","",VLOOKUP($E608,'6.モデル年俸表の作成'!$C$7:$F$48,4,0))</f>
        <v/>
      </c>
      <c r="R608" s="159" t="str">
        <f>IF($E608="","",IF($G608="","",VLOOKUP($E608,'5.手当・賞与配分・洗い替え方式'!$C$7:$L$48,8,0)))</f>
        <v/>
      </c>
      <c r="S608" s="160" t="str">
        <f t="shared" si="408"/>
        <v/>
      </c>
      <c r="T608" s="160" t="str">
        <f t="shared" si="409"/>
        <v/>
      </c>
      <c r="U608" s="160" t="str">
        <f t="shared" si="410"/>
        <v/>
      </c>
      <c r="V608" s="160" t="str">
        <f t="shared" si="411"/>
        <v/>
      </c>
      <c r="W608" s="160" t="str">
        <f t="shared" si="412"/>
        <v/>
      </c>
      <c r="X608" s="164" t="str">
        <f t="shared" si="393"/>
        <v/>
      </c>
      <c r="Y608" s="162" t="str">
        <f>IF(J608="","",J608+$Q608+S608)</f>
        <v/>
      </c>
      <c r="Z608" s="161" t="str">
        <f t="shared" si="394"/>
        <v/>
      </c>
      <c r="AA608" s="161" t="str">
        <f t="shared" si="395"/>
        <v/>
      </c>
      <c r="AB608" s="161" t="str">
        <f t="shared" si="396"/>
        <v/>
      </c>
      <c r="AC608" s="163" t="str">
        <f t="shared" si="397"/>
        <v/>
      </c>
      <c r="AD608" s="158" t="str">
        <f t="shared" si="414"/>
        <v/>
      </c>
      <c r="AE608" s="165" t="str">
        <f>IF(J608="","",IF('5.手当・賞与配分・洗い替え方式'!$O$4=1,ROUNDUP((J608+$Q608)*$AH$4,-1),ROUNDUP(J608*$AH$4,-1)))</f>
        <v/>
      </c>
      <c r="AF608" s="154" t="str">
        <f>IF(K608="","",IF('5.手当・賞与配分・洗い替え方式'!$O$4=1,ROUNDUP((K608+$Q608)*$AH$4,-1),ROUNDUP(K608*$AH$4,-1)))</f>
        <v/>
      </c>
      <c r="AG608" s="154" t="str">
        <f>IF(L608="","",IF('5.手当・賞与配分・洗い替え方式'!$O$4=1,ROUNDUP((L608+$Q608)*$AH$4,-1),ROUNDUP(L608*$AH$4,-1)))</f>
        <v/>
      </c>
      <c r="AH608" s="154" t="str">
        <f>IF(M608="","",IF('5.手当・賞与配分・洗い替え方式'!$O$4=1,ROUNDUP((M608+$Q608)*$AH$4,-1),ROUNDUP(M608*$AH$4,-1)))</f>
        <v/>
      </c>
      <c r="AI608" s="166" t="str">
        <f>IF(N608="","",IF('5.手当・賞与配分・洗い替え方式'!$O$4=1,ROUNDUP((N608+$Q608)*$AH$4,-1),ROUNDUP(N608*$AH$4,-1)))</f>
        <v/>
      </c>
      <c r="AJ608" s="165" t="str">
        <f>IF(J608="","",IF('5.手当・賞与配分・洗い替え方式'!$O$4=1,ROUNDUP((J608+$Q608)*$AM$4,-1),ROUNDUP(J608*$AM$4,-1)))</f>
        <v/>
      </c>
      <c r="AK608" s="154" t="str">
        <f>IF(K608="","",IF('5.手当・賞与配分・洗い替え方式'!$O$4=1,ROUNDUP((K608+$Q608)*$AM$4,-1),ROUNDUP(K608*$AM$4,-1)))</f>
        <v/>
      </c>
      <c r="AL608" s="154" t="str">
        <f>IF(L608="","",IF('5.手当・賞与配分・洗い替え方式'!$O$4=1,ROUNDUP((L608+$Q608)*$AM$4,-1),ROUNDUP(L608*$AM$4,-1)))</f>
        <v/>
      </c>
      <c r="AM608" s="154" t="str">
        <f>IF(M608="","",IF('5.手当・賞与配分・洗い替え方式'!$O$4=1,ROUNDUP((M608+$Q608)*$AM$4,-1),ROUNDUP(M608*$AM$4,-1)))</f>
        <v/>
      </c>
      <c r="AN608" s="166" t="str">
        <f>IF(N608="","",IF('5.手当・賞与配分・洗い替え方式'!$O$4=1,ROUNDUP((N608+$Q608)*$AM$4,-1),ROUNDUP(N608*$AM$4,-1)))</f>
        <v/>
      </c>
      <c r="AO608" s="369" t="str">
        <f t="shared" si="415"/>
        <v/>
      </c>
      <c r="AP608" s="77" t="str">
        <f t="shared" si="416"/>
        <v/>
      </c>
      <c r="AQ608" s="77" t="str">
        <f t="shared" si="399"/>
        <v/>
      </c>
      <c r="AR608" s="77" t="str">
        <f t="shared" si="400"/>
        <v/>
      </c>
      <c r="AS608" s="164" t="str">
        <f t="shared" si="401"/>
        <v/>
      </c>
    </row>
    <row r="609" spans="5:45" ht="18" customHeight="1">
      <c r="E609" s="148" t="str">
        <f t="shared" si="402"/>
        <v>S-2</v>
      </c>
      <c r="F609" s="105">
        <f t="shared" si="389"/>
        <v>0</v>
      </c>
      <c r="G609" s="105" t="str">
        <f t="shared" si="390"/>
        <v/>
      </c>
      <c r="H609" s="105" t="str">
        <f t="shared" si="391"/>
        <v/>
      </c>
      <c r="I609" s="149">
        <v>23</v>
      </c>
      <c r="J609" s="157" t="str">
        <f t="shared" si="403"/>
        <v/>
      </c>
      <c r="K609" s="131" t="str">
        <f t="shared" si="404"/>
        <v/>
      </c>
      <c r="L609" s="131" t="str">
        <f>IF($E609="","",INDEX('3.サラリースケール'!$R$5:$BH$38,MATCH($E609,'3.サラリースケール'!$R$5:$R$38,0),MATCH($I609,'3.サラリースケール'!$R$5:$BH$5,0)))</f>
        <v/>
      </c>
      <c r="M609" s="131" t="str">
        <f t="shared" si="405"/>
        <v/>
      </c>
      <c r="N609" s="368" t="str">
        <f t="shared" si="406"/>
        <v/>
      </c>
      <c r="O609" s="157" t="str">
        <f t="shared" si="407"/>
        <v/>
      </c>
      <c r="P609" s="368" t="str">
        <f t="shared" si="392"/>
        <v/>
      </c>
      <c r="Q609" s="158" t="str">
        <f>IF($L609="","",VLOOKUP($E609,'6.モデル年俸表の作成'!$C$7:$F$48,4,0))</f>
        <v/>
      </c>
      <c r="R609" s="159" t="str">
        <f>IF($E609="","",IF($G609="","",VLOOKUP($E609,'5.手当・賞与配分・洗い替え方式'!$C$7:$L$48,8,0)))</f>
        <v/>
      </c>
      <c r="S609" s="160" t="str">
        <f t="shared" si="408"/>
        <v/>
      </c>
      <c r="T609" s="160" t="str">
        <f t="shared" si="409"/>
        <v/>
      </c>
      <c r="U609" s="160" t="str">
        <f t="shared" si="410"/>
        <v/>
      </c>
      <c r="V609" s="160" t="str">
        <f t="shared" si="411"/>
        <v/>
      </c>
      <c r="W609" s="160" t="str">
        <f t="shared" si="412"/>
        <v/>
      </c>
      <c r="X609" s="164" t="str">
        <f t="shared" si="393"/>
        <v/>
      </c>
      <c r="Y609" s="162" t="str">
        <f t="shared" ref="Y609:Y645" si="417">IF(J609="","",J609+$Q609+S609)</f>
        <v/>
      </c>
      <c r="Z609" s="161" t="str">
        <f t="shared" si="394"/>
        <v/>
      </c>
      <c r="AA609" s="161" t="str">
        <f t="shared" si="395"/>
        <v/>
      </c>
      <c r="AB609" s="161" t="str">
        <f t="shared" si="396"/>
        <v/>
      </c>
      <c r="AC609" s="163" t="str">
        <f t="shared" si="397"/>
        <v/>
      </c>
      <c r="AD609" s="158" t="str">
        <f t="shared" si="414"/>
        <v/>
      </c>
      <c r="AE609" s="165" t="str">
        <f>IF(J609="","",IF('5.手当・賞与配分・洗い替え方式'!$O$4=1,ROUNDUP((J609+$Q609)*$AH$4,-1),ROUNDUP(J609*$AH$4,-1)))</f>
        <v/>
      </c>
      <c r="AF609" s="154" t="str">
        <f>IF(K609="","",IF('5.手当・賞与配分・洗い替え方式'!$O$4=1,ROUNDUP((K609+$Q609)*$AH$4,-1),ROUNDUP(K609*$AH$4,-1)))</f>
        <v/>
      </c>
      <c r="AG609" s="154" t="str">
        <f>IF(L609="","",IF('5.手当・賞与配分・洗い替え方式'!$O$4=1,ROUNDUP((L609+$Q609)*$AH$4,-1),ROUNDUP(L609*$AH$4,-1)))</f>
        <v/>
      </c>
      <c r="AH609" s="154" t="str">
        <f>IF(M609="","",IF('5.手当・賞与配分・洗い替え方式'!$O$4=1,ROUNDUP((M609+$Q609)*$AH$4,-1),ROUNDUP(M609*$AH$4,-1)))</f>
        <v/>
      </c>
      <c r="AI609" s="166" t="str">
        <f>IF(N609="","",IF('5.手当・賞与配分・洗い替え方式'!$O$4=1,ROUNDUP((N609+$Q609)*$AH$4,-1),ROUNDUP(N609*$AH$4,-1)))</f>
        <v/>
      </c>
      <c r="AJ609" s="165" t="str">
        <f>IF(J609="","",IF('5.手当・賞与配分・洗い替え方式'!$O$4=1,ROUNDUP((J609+$Q609)*$AM$4,-1),ROUNDUP(J609*$AM$4,-1)))</f>
        <v/>
      </c>
      <c r="AK609" s="154" t="str">
        <f>IF(K609="","",IF('5.手当・賞与配分・洗い替え方式'!$O$4=1,ROUNDUP((K609+$Q609)*$AM$4,-1),ROUNDUP(K609*$AM$4,-1)))</f>
        <v/>
      </c>
      <c r="AL609" s="154" t="str">
        <f>IF(L609="","",IF('5.手当・賞与配分・洗い替え方式'!$O$4=1,ROUNDUP((L609+$Q609)*$AM$4,-1),ROUNDUP(L609*$AM$4,-1)))</f>
        <v/>
      </c>
      <c r="AM609" s="154" t="str">
        <f>IF(M609="","",IF('5.手当・賞与配分・洗い替え方式'!$O$4=1,ROUNDUP((M609+$Q609)*$AM$4,-1),ROUNDUP(M609*$AM$4,-1)))</f>
        <v/>
      </c>
      <c r="AN609" s="166" t="str">
        <f>IF(N609="","",IF('5.手当・賞与配分・洗い替え方式'!$O$4=1,ROUNDUP((N609+$Q609)*$AM$4,-1),ROUNDUP(N609*$AM$4,-1)))</f>
        <v/>
      </c>
      <c r="AO609" s="369" t="str">
        <f t="shared" si="415"/>
        <v/>
      </c>
      <c r="AP609" s="77" t="str">
        <f t="shared" si="416"/>
        <v/>
      </c>
      <c r="AQ609" s="77" t="str">
        <f t="shared" si="399"/>
        <v/>
      </c>
      <c r="AR609" s="77" t="str">
        <f t="shared" si="400"/>
        <v/>
      </c>
      <c r="AS609" s="164" t="str">
        <f t="shared" si="401"/>
        <v/>
      </c>
    </row>
    <row r="610" spans="5:45" ht="18" customHeight="1">
      <c r="E610" s="148" t="str">
        <f t="shared" si="402"/>
        <v>S-2</v>
      </c>
      <c r="F610" s="105">
        <f t="shared" si="389"/>
        <v>0</v>
      </c>
      <c r="G610" s="105" t="str">
        <f t="shared" si="390"/>
        <v/>
      </c>
      <c r="H610" s="105" t="str">
        <f t="shared" si="391"/>
        <v/>
      </c>
      <c r="I610" s="149">
        <v>24</v>
      </c>
      <c r="J610" s="157" t="str">
        <f t="shared" si="403"/>
        <v/>
      </c>
      <c r="K610" s="131" t="str">
        <f t="shared" si="404"/>
        <v/>
      </c>
      <c r="L610" s="131" t="str">
        <f>IF($E610="","",INDEX('3.サラリースケール'!$R$5:$BH$38,MATCH($E610,'3.サラリースケール'!$R$5:$R$38,0),MATCH($I610,'3.サラリースケール'!$R$5:$BH$5,0)))</f>
        <v/>
      </c>
      <c r="M610" s="131" t="str">
        <f t="shared" si="405"/>
        <v/>
      </c>
      <c r="N610" s="368" t="str">
        <f t="shared" si="406"/>
        <v/>
      </c>
      <c r="O610" s="157" t="str">
        <f t="shared" si="407"/>
        <v/>
      </c>
      <c r="P610" s="368" t="str">
        <f t="shared" si="392"/>
        <v/>
      </c>
      <c r="Q610" s="158" t="str">
        <f>IF($L610="","",VLOOKUP($E610,'6.モデル年俸表の作成'!$C$7:$F$48,4,0))</f>
        <v/>
      </c>
      <c r="R610" s="159" t="str">
        <f>IF($E610="","",IF($G610="","",VLOOKUP($E610,'5.手当・賞与配分・洗い替え方式'!$C$7:$L$48,8,0)))</f>
        <v/>
      </c>
      <c r="S610" s="160" t="str">
        <f t="shared" si="408"/>
        <v/>
      </c>
      <c r="T610" s="160" t="str">
        <f t="shared" si="409"/>
        <v/>
      </c>
      <c r="U610" s="160" t="str">
        <f>IF(L610="","",ROUNDUP((L610*$R610),-1))</f>
        <v/>
      </c>
      <c r="V610" s="160" t="str">
        <f t="shared" si="411"/>
        <v/>
      </c>
      <c r="W610" s="160" t="str">
        <f t="shared" si="412"/>
        <v/>
      </c>
      <c r="X610" s="164" t="str">
        <f t="shared" si="393"/>
        <v/>
      </c>
      <c r="Y610" s="162" t="str">
        <f t="shared" si="417"/>
        <v/>
      </c>
      <c r="Z610" s="161" t="str">
        <f t="shared" si="394"/>
        <v/>
      </c>
      <c r="AA610" s="161" t="str">
        <f t="shared" si="395"/>
        <v/>
      </c>
      <c r="AB610" s="161" t="str">
        <f t="shared" si="396"/>
        <v/>
      </c>
      <c r="AC610" s="163" t="str">
        <f t="shared" si="397"/>
        <v/>
      </c>
      <c r="AD610" s="158" t="str">
        <f t="shared" si="414"/>
        <v/>
      </c>
      <c r="AE610" s="165" t="str">
        <f>IF(J610="","",IF('5.手当・賞与配分・洗い替え方式'!$O$4=1,ROUNDUP((J610+$Q610)*$AH$4,-1),ROUNDUP(J610*$AH$4,-1)))</f>
        <v/>
      </c>
      <c r="AF610" s="154" t="str">
        <f>IF(K610="","",IF('5.手当・賞与配分・洗い替え方式'!$O$4=1,ROUNDUP((K610+$Q610)*$AH$4,-1),ROUNDUP(K610*$AH$4,-1)))</f>
        <v/>
      </c>
      <c r="AG610" s="154" t="str">
        <f>IF(L610="","",IF('5.手当・賞与配分・洗い替え方式'!$O$4=1,ROUNDUP((L610+$Q610)*$AH$4,-1),ROUNDUP(L610*$AH$4,-1)))</f>
        <v/>
      </c>
      <c r="AH610" s="154" t="str">
        <f>IF(M610="","",IF('5.手当・賞与配分・洗い替え方式'!$O$4=1,ROUNDUP((M610+$Q610)*$AH$4,-1),ROUNDUP(M610*$AH$4,-1)))</f>
        <v/>
      </c>
      <c r="AI610" s="166" t="str">
        <f>IF(N610="","",IF('5.手当・賞与配分・洗い替え方式'!$O$4=1,ROUNDUP((N610+$Q610)*$AH$4,-1),ROUNDUP(N610*$AH$4,-1)))</f>
        <v/>
      </c>
      <c r="AJ610" s="165" t="str">
        <f>IF(J610="","",IF('5.手当・賞与配分・洗い替え方式'!$O$4=1,ROUNDUP((J610+$Q610)*$AM$4,-1),ROUNDUP(J610*$AM$4,-1)))</f>
        <v/>
      </c>
      <c r="AK610" s="154" t="str">
        <f>IF(K610="","",IF('5.手当・賞与配分・洗い替え方式'!$O$4=1,ROUNDUP((K610+$Q610)*$AM$4,-1),ROUNDUP(K610*$AM$4,-1)))</f>
        <v/>
      </c>
      <c r="AL610" s="154" t="str">
        <f>IF(L610="","",IF('5.手当・賞与配分・洗い替え方式'!$O$4=1,ROUNDUP((L610+$Q610)*$AM$4,-1),ROUNDUP(L610*$AM$4,-1)))</f>
        <v/>
      </c>
      <c r="AM610" s="154" t="str">
        <f>IF(M610="","",IF('5.手当・賞与配分・洗い替え方式'!$O$4=1,ROUNDUP((M610+$Q610)*$AM$4,-1),ROUNDUP(M610*$AM$4,-1)))</f>
        <v/>
      </c>
      <c r="AN610" s="166" t="str">
        <f>IF(N610="","",IF('5.手当・賞与配分・洗い替え方式'!$O$4=1,ROUNDUP((N610+$Q610)*$AM$4,-1),ROUNDUP(N610*$AM$4,-1)))</f>
        <v/>
      </c>
      <c r="AO610" s="369" t="str">
        <f t="shared" si="415"/>
        <v/>
      </c>
      <c r="AP610" s="77" t="str">
        <f t="shared" si="416"/>
        <v/>
      </c>
      <c r="AQ610" s="77" t="str">
        <f t="shared" si="399"/>
        <v/>
      </c>
      <c r="AR610" s="77" t="str">
        <f t="shared" si="400"/>
        <v/>
      </c>
      <c r="AS610" s="164" t="str">
        <f t="shared" si="401"/>
        <v/>
      </c>
    </row>
    <row r="611" spans="5:45" ht="18" customHeight="1">
      <c r="E611" s="148" t="str">
        <f t="shared" si="402"/>
        <v>S-2</v>
      </c>
      <c r="F611" s="105">
        <f t="shared" si="389"/>
        <v>0</v>
      </c>
      <c r="G611" s="105" t="str">
        <f t="shared" si="390"/>
        <v/>
      </c>
      <c r="H611" s="105" t="str">
        <f t="shared" si="391"/>
        <v/>
      </c>
      <c r="I611" s="149">
        <v>25</v>
      </c>
      <c r="J611" s="157" t="str">
        <f t="shared" si="403"/>
        <v/>
      </c>
      <c r="K611" s="131" t="str">
        <f t="shared" si="404"/>
        <v/>
      </c>
      <c r="L611" s="131" t="str">
        <f>IF($E611="","",INDEX('3.サラリースケール'!$R$5:$BH$38,MATCH($E611,'3.サラリースケール'!$R$5:$R$38,0),MATCH($I611,'3.サラリースケール'!$R$5:$BH$5,0)))</f>
        <v/>
      </c>
      <c r="M611" s="131" t="str">
        <f t="shared" si="405"/>
        <v/>
      </c>
      <c r="N611" s="368" t="str">
        <f t="shared" si="406"/>
        <v/>
      </c>
      <c r="O611" s="157" t="str">
        <f t="shared" si="407"/>
        <v/>
      </c>
      <c r="P611" s="368" t="str">
        <f t="shared" si="392"/>
        <v/>
      </c>
      <c r="Q611" s="158" t="str">
        <f>IF($L611="","",VLOOKUP($E611,'6.モデル年俸表の作成'!$C$7:$F$48,4,0))</f>
        <v/>
      </c>
      <c r="R611" s="159" t="str">
        <f>IF($E611="","",IF($G611="","",VLOOKUP($E611,'5.手当・賞与配分・洗い替え方式'!$C$7:$L$48,8,0)))</f>
        <v/>
      </c>
      <c r="S611" s="160" t="str">
        <f t="shared" si="408"/>
        <v/>
      </c>
      <c r="T611" s="160" t="str">
        <f t="shared" si="409"/>
        <v/>
      </c>
      <c r="U611" s="160" t="str">
        <f t="shared" ref="U611:U645" si="418">IF(L611="","",ROUNDUP((L611*$R611),-1))</f>
        <v/>
      </c>
      <c r="V611" s="160" t="str">
        <f t="shared" si="411"/>
        <v/>
      </c>
      <c r="W611" s="160" t="str">
        <f t="shared" si="412"/>
        <v/>
      </c>
      <c r="X611" s="164" t="str">
        <f t="shared" si="393"/>
        <v/>
      </c>
      <c r="Y611" s="162" t="str">
        <f t="shared" si="417"/>
        <v/>
      </c>
      <c r="Z611" s="161" t="str">
        <f t="shared" si="394"/>
        <v/>
      </c>
      <c r="AA611" s="161" t="str">
        <f t="shared" si="395"/>
        <v/>
      </c>
      <c r="AB611" s="161" t="str">
        <f t="shared" si="396"/>
        <v/>
      </c>
      <c r="AC611" s="163" t="str">
        <f>IF(N611="","",N611+$Q611+W611)</f>
        <v/>
      </c>
      <c r="AD611" s="158" t="str">
        <f t="shared" si="414"/>
        <v/>
      </c>
      <c r="AE611" s="165" t="str">
        <f>IF(J611="","",IF('5.手当・賞与配分・洗い替え方式'!$O$4=1,ROUNDUP((J611+$Q611)*$AH$4,-1),ROUNDUP(J611*$AH$4,-1)))</f>
        <v/>
      </c>
      <c r="AF611" s="154" t="str">
        <f>IF(K611="","",IF('5.手当・賞与配分・洗い替え方式'!$O$4=1,ROUNDUP((K611+$Q611)*$AH$4,-1),ROUNDUP(K611*$AH$4,-1)))</f>
        <v/>
      </c>
      <c r="AG611" s="154" t="str">
        <f>IF(L611="","",IF('5.手当・賞与配分・洗い替え方式'!$O$4=1,ROUNDUP((L611+$Q611)*$AH$4,-1),ROUNDUP(L611*$AH$4,-1)))</f>
        <v/>
      </c>
      <c r="AH611" s="154" t="str">
        <f>IF(M611="","",IF('5.手当・賞与配分・洗い替え方式'!$O$4=1,ROUNDUP((M611+$Q611)*$AH$4,-1),ROUNDUP(M611*$AH$4,-1)))</f>
        <v/>
      </c>
      <c r="AI611" s="166" t="str">
        <f>IF(N611="","",IF('5.手当・賞与配分・洗い替え方式'!$O$4=1,ROUNDUP((N611+$Q611)*$AH$4,-1),ROUNDUP(N611*$AH$4,-1)))</f>
        <v/>
      </c>
      <c r="AJ611" s="165" t="str">
        <f>IF(J611="","",IF('5.手当・賞与配分・洗い替え方式'!$O$4=1,ROUNDUP((J611+$Q611)*$AM$4,-1),ROUNDUP(J611*$AM$4,-1)))</f>
        <v/>
      </c>
      <c r="AK611" s="154" t="str">
        <f>IF(K611="","",IF('5.手当・賞与配分・洗い替え方式'!$O$4=1,ROUNDUP((K611+$Q611)*$AM$4,-1),ROUNDUP(K611*$AM$4,-1)))</f>
        <v/>
      </c>
      <c r="AL611" s="154" t="str">
        <f>IF(L611="","",IF('5.手当・賞与配分・洗い替え方式'!$O$4=1,ROUNDUP((L611+$Q611)*$AM$4,-1),ROUNDUP(L611*$AM$4,-1)))</f>
        <v/>
      </c>
      <c r="AM611" s="154" t="str">
        <f>IF(M611="","",IF('5.手当・賞与配分・洗い替え方式'!$O$4=1,ROUNDUP((M611+$Q611)*$AM$4,-1),ROUNDUP(M611*$AM$4,-1)))</f>
        <v/>
      </c>
      <c r="AN611" s="166" t="str">
        <f>IF(N611="","",IF('5.手当・賞与配分・洗い替え方式'!$O$4=1,ROUNDUP((N611+$Q611)*$AM$4,-1),ROUNDUP(N611*$AM$4,-1)))</f>
        <v/>
      </c>
      <c r="AO611" s="369" t="str">
        <f t="shared" si="415"/>
        <v/>
      </c>
      <c r="AP611" s="77" t="str">
        <f t="shared" si="416"/>
        <v/>
      </c>
      <c r="AQ611" s="77" t="str">
        <f t="shared" si="399"/>
        <v/>
      </c>
      <c r="AR611" s="77" t="str">
        <f t="shared" si="400"/>
        <v/>
      </c>
      <c r="AS611" s="164" t="str">
        <f t="shared" si="401"/>
        <v/>
      </c>
    </row>
    <row r="612" spans="5:45" ht="18" customHeight="1">
      <c r="E612" s="148" t="str">
        <f t="shared" si="402"/>
        <v>S-2</v>
      </c>
      <c r="F612" s="105">
        <f t="shared" si="389"/>
        <v>0</v>
      </c>
      <c r="G612" s="105" t="str">
        <f t="shared" si="390"/>
        <v/>
      </c>
      <c r="H612" s="105" t="str">
        <f t="shared" si="391"/>
        <v/>
      </c>
      <c r="I612" s="149">
        <v>26</v>
      </c>
      <c r="J612" s="157" t="str">
        <f t="shared" si="403"/>
        <v/>
      </c>
      <c r="K612" s="131" t="str">
        <f t="shared" si="404"/>
        <v/>
      </c>
      <c r="L612" s="131" t="str">
        <f>IF($E612="","",INDEX('3.サラリースケール'!$R$5:$BH$38,MATCH($E612,'3.サラリースケール'!$R$5:$R$38,0),MATCH($I612,'3.サラリースケール'!$R$5:$BH$5,0)))</f>
        <v/>
      </c>
      <c r="M612" s="131" t="str">
        <f t="shared" si="405"/>
        <v/>
      </c>
      <c r="N612" s="368" t="str">
        <f t="shared" si="406"/>
        <v/>
      </c>
      <c r="O612" s="157" t="str">
        <f t="shared" si="407"/>
        <v/>
      </c>
      <c r="P612" s="368" t="str">
        <f t="shared" si="392"/>
        <v/>
      </c>
      <c r="Q612" s="158" t="str">
        <f>IF($L612="","",VLOOKUP($E612,'6.モデル年俸表の作成'!$C$7:$F$48,4,0))</f>
        <v/>
      </c>
      <c r="R612" s="159" t="str">
        <f>IF($E612="","",IF($G612="","",VLOOKUP($E612,'5.手当・賞与配分・洗い替え方式'!$C$7:$L$48,8,0)))</f>
        <v/>
      </c>
      <c r="S612" s="160" t="str">
        <f t="shared" si="408"/>
        <v/>
      </c>
      <c r="T612" s="160" t="str">
        <f t="shared" si="409"/>
        <v/>
      </c>
      <c r="U612" s="160" t="str">
        <f t="shared" si="418"/>
        <v/>
      </c>
      <c r="V612" s="160" t="str">
        <f t="shared" si="411"/>
        <v/>
      </c>
      <c r="W612" s="160" t="str">
        <f t="shared" si="412"/>
        <v/>
      </c>
      <c r="X612" s="164" t="str">
        <f t="shared" si="393"/>
        <v/>
      </c>
      <c r="Y612" s="162" t="str">
        <f t="shared" si="417"/>
        <v/>
      </c>
      <c r="Z612" s="161" t="str">
        <f t="shared" si="394"/>
        <v/>
      </c>
      <c r="AA612" s="161" t="str">
        <f t="shared" si="395"/>
        <v/>
      </c>
      <c r="AB612" s="161" t="str">
        <f t="shared" si="396"/>
        <v/>
      </c>
      <c r="AC612" s="163" t="str">
        <f t="shared" ref="AC612:AC645" si="419">IF(N612="","",N612+$Q612+W612)</f>
        <v/>
      </c>
      <c r="AD612" s="158" t="str">
        <f t="shared" si="414"/>
        <v/>
      </c>
      <c r="AE612" s="165" t="str">
        <f>IF(J612="","",IF('5.手当・賞与配分・洗い替え方式'!$O$4=1,ROUNDUP((J612+$Q612)*$AH$4,-1),ROUNDUP(J612*$AH$4,-1)))</f>
        <v/>
      </c>
      <c r="AF612" s="154" t="str">
        <f>IF(K612="","",IF('5.手当・賞与配分・洗い替え方式'!$O$4=1,ROUNDUP((K612+$Q612)*$AH$4,-1),ROUNDUP(K612*$AH$4,-1)))</f>
        <v/>
      </c>
      <c r="AG612" s="154" t="str">
        <f>IF(L612="","",IF('5.手当・賞与配分・洗い替え方式'!$O$4=1,ROUNDUP((L612+$Q612)*$AH$4,-1),ROUNDUP(L612*$AH$4,-1)))</f>
        <v/>
      </c>
      <c r="AH612" s="154" t="str">
        <f>IF(M612="","",IF('5.手当・賞与配分・洗い替え方式'!$O$4=1,ROUNDUP((M612+$Q612)*$AH$4,-1),ROUNDUP(M612*$AH$4,-1)))</f>
        <v/>
      </c>
      <c r="AI612" s="166" t="str">
        <f>IF(N612="","",IF('5.手当・賞与配分・洗い替え方式'!$O$4=1,ROUNDUP((N612+$Q612)*$AH$4,-1),ROUNDUP(N612*$AH$4,-1)))</f>
        <v/>
      </c>
      <c r="AJ612" s="165" t="str">
        <f>IF(J612="","",IF('5.手当・賞与配分・洗い替え方式'!$O$4=1,ROUNDUP((J612+$Q612)*$AM$4,-1),ROUNDUP(J612*$AM$4,-1)))</f>
        <v/>
      </c>
      <c r="AK612" s="154" t="str">
        <f>IF(K612="","",IF('5.手当・賞与配分・洗い替え方式'!$O$4=1,ROUNDUP((K612+$Q612)*$AM$4,-1),ROUNDUP(K612*$AM$4,-1)))</f>
        <v/>
      </c>
      <c r="AL612" s="154" t="str">
        <f>IF(L612="","",IF('5.手当・賞与配分・洗い替え方式'!$O$4=1,ROUNDUP((L612+$Q612)*$AM$4,-1),ROUNDUP(L612*$AM$4,-1)))</f>
        <v/>
      </c>
      <c r="AM612" s="154" t="str">
        <f>IF(M612="","",IF('5.手当・賞与配分・洗い替え方式'!$O$4=1,ROUNDUP((M612+$Q612)*$AM$4,-1),ROUNDUP(M612*$AM$4,-1)))</f>
        <v/>
      </c>
      <c r="AN612" s="166" t="str">
        <f>IF(N612="","",IF('5.手当・賞与配分・洗い替え方式'!$O$4=1,ROUNDUP((N612+$Q612)*$AM$4,-1),ROUNDUP(N612*$AM$4,-1)))</f>
        <v/>
      </c>
      <c r="AO612" s="369" t="str">
        <f t="shared" si="415"/>
        <v/>
      </c>
      <c r="AP612" s="77" t="str">
        <f t="shared" si="416"/>
        <v/>
      </c>
      <c r="AQ612" s="77" t="str">
        <f t="shared" si="399"/>
        <v/>
      </c>
      <c r="AR612" s="77" t="str">
        <f t="shared" si="400"/>
        <v/>
      </c>
      <c r="AS612" s="164" t="str">
        <f t="shared" si="401"/>
        <v/>
      </c>
    </row>
    <row r="613" spans="5:45" ht="18" customHeight="1">
      <c r="E613" s="148" t="str">
        <f t="shared" si="402"/>
        <v>S-2</v>
      </c>
      <c r="F613" s="105">
        <f t="shared" si="389"/>
        <v>0</v>
      </c>
      <c r="G613" s="105" t="str">
        <f t="shared" si="390"/>
        <v/>
      </c>
      <c r="H613" s="105" t="str">
        <f t="shared" si="391"/>
        <v/>
      </c>
      <c r="I613" s="149">
        <v>27</v>
      </c>
      <c r="J613" s="157" t="str">
        <f t="shared" si="403"/>
        <v/>
      </c>
      <c r="K613" s="131" t="str">
        <f t="shared" si="404"/>
        <v/>
      </c>
      <c r="L613" s="131" t="str">
        <f>IF($E613="","",INDEX('3.サラリースケール'!$R$5:$BH$38,MATCH($E613,'3.サラリースケール'!$R$5:$R$38,0),MATCH($I613,'3.サラリースケール'!$R$5:$BH$5,0)))</f>
        <v/>
      </c>
      <c r="M613" s="131" t="str">
        <f t="shared" si="405"/>
        <v/>
      </c>
      <c r="N613" s="368" t="str">
        <f t="shared" si="406"/>
        <v/>
      </c>
      <c r="O613" s="157" t="str">
        <f t="shared" si="407"/>
        <v/>
      </c>
      <c r="P613" s="368" t="str">
        <f t="shared" si="392"/>
        <v/>
      </c>
      <c r="Q613" s="158" t="str">
        <f>IF($L613="","",VLOOKUP($E613,'6.モデル年俸表の作成'!$C$7:$F$48,4,0))</f>
        <v/>
      </c>
      <c r="R613" s="159" t="str">
        <f>IF($E613="","",IF($G613="","",VLOOKUP($E613,'5.手当・賞与配分・洗い替え方式'!$C$7:$L$48,8,0)))</f>
        <v/>
      </c>
      <c r="S613" s="160" t="str">
        <f t="shared" si="408"/>
        <v/>
      </c>
      <c r="T613" s="160" t="str">
        <f t="shared" si="409"/>
        <v/>
      </c>
      <c r="U613" s="160" t="str">
        <f t="shared" si="418"/>
        <v/>
      </c>
      <c r="V613" s="160" t="str">
        <f t="shared" si="411"/>
        <v/>
      </c>
      <c r="W613" s="160" t="str">
        <f t="shared" si="412"/>
        <v/>
      </c>
      <c r="X613" s="164" t="str">
        <f t="shared" si="393"/>
        <v/>
      </c>
      <c r="Y613" s="162" t="str">
        <f t="shared" si="417"/>
        <v/>
      </c>
      <c r="Z613" s="161" t="str">
        <f t="shared" si="394"/>
        <v/>
      </c>
      <c r="AA613" s="161" t="str">
        <f t="shared" si="395"/>
        <v/>
      </c>
      <c r="AB613" s="161" t="str">
        <f t="shared" si="396"/>
        <v/>
      </c>
      <c r="AC613" s="163" t="str">
        <f t="shared" si="419"/>
        <v/>
      </c>
      <c r="AD613" s="158" t="str">
        <f t="shared" si="414"/>
        <v/>
      </c>
      <c r="AE613" s="165" t="str">
        <f>IF(J613="","",IF('5.手当・賞与配分・洗い替え方式'!$O$4=1,ROUNDUP((J613+$Q613)*$AH$4,-1),ROUNDUP(J613*$AH$4,-1)))</f>
        <v/>
      </c>
      <c r="AF613" s="154" t="str">
        <f>IF(K613="","",IF('5.手当・賞与配分・洗い替え方式'!$O$4=1,ROUNDUP((K613+$Q613)*$AH$4,-1),ROUNDUP(K613*$AH$4,-1)))</f>
        <v/>
      </c>
      <c r="AG613" s="154" t="str">
        <f>IF(L613="","",IF('5.手当・賞与配分・洗い替え方式'!$O$4=1,ROUNDUP((L613+$Q613)*$AH$4,-1),ROUNDUP(L613*$AH$4,-1)))</f>
        <v/>
      </c>
      <c r="AH613" s="154" t="str">
        <f>IF(M613="","",IF('5.手当・賞与配分・洗い替え方式'!$O$4=1,ROUNDUP((M613+$Q613)*$AH$4,-1),ROUNDUP(M613*$AH$4,-1)))</f>
        <v/>
      </c>
      <c r="AI613" s="166" t="str">
        <f>IF(N613="","",IF('5.手当・賞与配分・洗い替え方式'!$O$4=1,ROUNDUP((N613+$Q613)*$AH$4,-1),ROUNDUP(N613*$AH$4,-1)))</f>
        <v/>
      </c>
      <c r="AJ613" s="165" t="str">
        <f>IF(J613="","",IF('5.手当・賞与配分・洗い替え方式'!$O$4=1,ROUNDUP((J613+$Q613)*$AM$4,-1),ROUNDUP(J613*$AM$4,-1)))</f>
        <v/>
      </c>
      <c r="AK613" s="154" t="str">
        <f>IF(K613="","",IF('5.手当・賞与配分・洗い替え方式'!$O$4=1,ROUNDUP((K613+$Q613)*$AM$4,-1),ROUNDUP(K613*$AM$4,-1)))</f>
        <v/>
      </c>
      <c r="AL613" s="154" t="str">
        <f>IF(L613="","",IF('5.手当・賞与配分・洗い替え方式'!$O$4=1,ROUNDUP((L613+$Q613)*$AM$4,-1),ROUNDUP(L613*$AM$4,-1)))</f>
        <v/>
      </c>
      <c r="AM613" s="154" t="str">
        <f>IF(M613="","",IF('5.手当・賞与配分・洗い替え方式'!$O$4=1,ROUNDUP((M613+$Q613)*$AM$4,-1),ROUNDUP(M613*$AM$4,-1)))</f>
        <v/>
      </c>
      <c r="AN613" s="166" t="str">
        <f>IF(N613="","",IF('5.手当・賞与配分・洗い替え方式'!$O$4=1,ROUNDUP((N613+$Q613)*$AM$4,-1),ROUNDUP(N613*$AM$4,-1)))</f>
        <v/>
      </c>
      <c r="AO613" s="369" t="str">
        <f t="shared" si="415"/>
        <v/>
      </c>
      <c r="AP613" s="77" t="str">
        <f t="shared" si="416"/>
        <v/>
      </c>
      <c r="AQ613" s="77" t="str">
        <f t="shared" si="399"/>
        <v/>
      </c>
      <c r="AR613" s="77" t="str">
        <f t="shared" si="400"/>
        <v/>
      </c>
      <c r="AS613" s="164" t="str">
        <f t="shared" si="401"/>
        <v/>
      </c>
    </row>
    <row r="614" spans="5:45" ht="18" customHeight="1">
      <c r="E614" s="148" t="str">
        <f t="shared" si="402"/>
        <v>S-2</v>
      </c>
      <c r="F614" s="105">
        <f t="shared" si="389"/>
        <v>0</v>
      </c>
      <c r="G614" s="105" t="str">
        <f t="shared" si="390"/>
        <v/>
      </c>
      <c r="H614" s="105" t="str">
        <f t="shared" si="391"/>
        <v/>
      </c>
      <c r="I614" s="149">
        <v>28</v>
      </c>
      <c r="J614" s="157" t="str">
        <f t="shared" si="403"/>
        <v/>
      </c>
      <c r="K614" s="131" t="str">
        <f t="shared" si="404"/>
        <v/>
      </c>
      <c r="L614" s="131" t="str">
        <f>IF($E614="","",INDEX('3.サラリースケール'!$R$5:$BH$38,MATCH($E614,'3.サラリースケール'!$R$5:$R$38,0),MATCH($I614,'3.サラリースケール'!$R$5:$BH$5,0)))</f>
        <v/>
      </c>
      <c r="M614" s="131" t="str">
        <f t="shared" si="405"/>
        <v/>
      </c>
      <c r="N614" s="368" t="str">
        <f t="shared" si="406"/>
        <v/>
      </c>
      <c r="O614" s="157" t="str">
        <f t="shared" si="407"/>
        <v/>
      </c>
      <c r="P614" s="368" t="str">
        <f t="shared" si="392"/>
        <v/>
      </c>
      <c r="Q614" s="158" t="str">
        <f>IF($L614="","",VLOOKUP($E614,'6.モデル年俸表の作成'!$C$7:$F$48,4,0))</f>
        <v/>
      </c>
      <c r="R614" s="159" t="str">
        <f>IF($E614="","",IF($G614="","",VLOOKUP($E614,'5.手当・賞与配分・洗い替え方式'!$C$7:$L$48,8,0)))</f>
        <v/>
      </c>
      <c r="S614" s="160" t="str">
        <f t="shared" si="408"/>
        <v/>
      </c>
      <c r="T614" s="160" t="str">
        <f t="shared" si="409"/>
        <v/>
      </c>
      <c r="U614" s="160" t="str">
        <f t="shared" si="418"/>
        <v/>
      </c>
      <c r="V614" s="160" t="str">
        <f t="shared" si="411"/>
        <v/>
      </c>
      <c r="W614" s="160" t="str">
        <f t="shared" si="412"/>
        <v/>
      </c>
      <c r="X614" s="164" t="str">
        <f t="shared" si="393"/>
        <v/>
      </c>
      <c r="Y614" s="162" t="str">
        <f t="shared" si="417"/>
        <v/>
      </c>
      <c r="Z614" s="161" t="str">
        <f t="shared" si="394"/>
        <v/>
      </c>
      <c r="AA614" s="161" t="str">
        <f t="shared" si="395"/>
        <v/>
      </c>
      <c r="AB614" s="161" t="str">
        <f t="shared" si="396"/>
        <v/>
      </c>
      <c r="AC614" s="163" t="str">
        <f t="shared" si="419"/>
        <v/>
      </c>
      <c r="AD614" s="158" t="str">
        <f t="shared" si="414"/>
        <v/>
      </c>
      <c r="AE614" s="165" t="str">
        <f>IF(J614="","",IF('5.手当・賞与配分・洗い替え方式'!$O$4=1,ROUNDUP((J614+$Q614)*$AH$4,-1),ROUNDUP(J614*$AH$4,-1)))</f>
        <v/>
      </c>
      <c r="AF614" s="154" t="str">
        <f>IF(K614="","",IF('5.手当・賞与配分・洗い替え方式'!$O$4=1,ROUNDUP((K614+$Q614)*$AH$4,-1),ROUNDUP(K614*$AH$4,-1)))</f>
        <v/>
      </c>
      <c r="AG614" s="154" t="str">
        <f>IF(L614="","",IF('5.手当・賞与配分・洗い替え方式'!$O$4=1,ROUNDUP((L614+$Q614)*$AH$4,-1),ROUNDUP(L614*$AH$4,-1)))</f>
        <v/>
      </c>
      <c r="AH614" s="154" t="str">
        <f>IF(M614="","",IF('5.手当・賞与配分・洗い替え方式'!$O$4=1,ROUNDUP((M614+$Q614)*$AH$4,-1),ROUNDUP(M614*$AH$4,-1)))</f>
        <v/>
      </c>
      <c r="AI614" s="166" t="str">
        <f>IF(N614="","",IF('5.手当・賞与配分・洗い替え方式'!$O$4=1,ROUNDUP((N614+$Q614)*$AH$4,-1),ROUNDUP(N614*$AH$4,-1)))</f>
        <v/>
      </c>
      <c r="AJ614" s="165" t="str">
        <f>IF(J614="","",IF('5.手当・賞与配分・洗い替え方式'!$O$4=1,ROUNDUP((J614+$Q614)*$AM$4,-1),ROUNDUP(J614*$AM$4,-1)))</f>
        <v/>
      </c>
      <c r="AK614" s="154" t="str">
        <f>IF(K614="","",IF('5.手当・賞与配分・洗い替え方式'!$O$4=1,ROUNDUP((K614+$Q614)*$AM$4,-1),ROUNDUP(K614*$AM$4,-1)))</f>
        <v/>
      </c>
      <c r="AL614" s="154" t="str">
        <f>IF(L614="","",IF('5.手当・賞与配分・洗い替え方式'!$O$4=1,ROUNDUP((L614+$Q614)*$AM$4,-1),ROUNDUP(L614*$AM$4,-1)))</f>
        <v/>
      </c>
      <c r="AM614" s="154" t="str">
        <f>IF(M614="","",IF('5.手当・賞与配分・洗い替え方式'!$O$4=1,ROUNDUP((M614+$Q614)*$AM$4,-1),ROUNDUP(M614*$AM$4,-1)))</f>
        <v/>
      </c>
      <c r="AN614" s="166" t="str">
        <f>IF(N614="","",IF('5.手当・賞与配分・洗い替え方式'!$O$4=1,ROUNDUP((N614+$Q614)*$AM$4,-1),ROUNDUP(N614*$AM$4,-1)))</f>
        <v/>
      </c>
      <c r="AO614" s="369" t="str">
        <f t="shared" si="415"/>
        <v/>
      </c>
      <c r="AP614" s="77" t="str">
        <f t="shared" si="416"/>
        <v/>
      </c>
      <c r="AQ614" s="77" t="str">
        <f t="shared" si="399"/>
        <v/>
      </c>
      <c r="AR614" s="77" t="str">
        <f t="shared" si="400"/>
        <v/>
      </c>
      <c r="AS614" s="164" t="str">
        <f t="shared" si="401"/>
        <v/>
      </c>
    </row>
    <row r="615" spans="5:45" ht="18" customHeight="1">
      <c r="E615" s="148" t="str">
        <f t="shared" si="402"/>
        <v>S-2</v>
      </c>
      <c r="F615" s="105">
        <f t="shared" si="389"/>
        <v>0</v>
      </c>
      <c r="G615" s="105" t="str">
        <f t="shared" si="390"/>
        <v/>
      </c>
      <c r="H615" s="105" t="str">
        <f t="shared" si="391"/>
        <v/>
      </c>
      <c r="I615" s="149">
        <v>29</v>
      </c>
      <c r="J615" s="157" t="str">
        <f t="shared" si="403"/>
        <v/>
      </c>
      <c r="K615" s="131" t="str">
        <f t="shared" si="404"/>
        <v/>
      </c>
      <c r="L615" s="131" t="str">
        <f>IF($E615="","",INDEX('3.サラリースケール'!$R$5:$BH$38,MATCH($E615,'3.サラリースケール'!$R$5:$R$38,0),MATCH($I615,'3.サラリースケール'!$R$5:$BH$5,0)))</f>
        <v/>
      </c>
      <c r="M615" s="131" t="str">
        <f t="shared" si="405"/>
        <v/>
      </c>
      <c r="N615" s="368" t="str">
        <f t="shared" si="406"/>
        <v/>
      </c>
      <c r="O615" s="157" t="str">
        <f t="shared" si="407"/>
        <v/>
      </c>
      <c r="P615" s="368" t="str">
        <f t="shared" si="392"/>
        <v/>
      </c>
      <c r="Q615" s="158" t="str">
        <f>IF($L615="","",VLOOKUP($E615,'6.モデル年俸表の作成'!$C$7:$F$48,4,0))</f>
        <v/>
      </c>
      <c r="R615" s="159" t="str">
        <f>IF($E615="","",IF($G615="","",VLOOKUP($E615,'5.手当・賞与配分・洗い替え方式'!$C$7:$L$48,8,0)))</f>
        <v/>
      </c>
      <c r="S615" s="160" t="str">
        <f t="shared" si="408"/>
        <v/>
      </c>
      <c r="T615" s="160" t="str">
        <f t="shared" si="409"/>
        <v/>
      </c>
      <c r="U615" s="160" t="str">
        <f t="shared" si="418"/>
        <v/>
      </c>
      <c r="V615" s="160" t="str">
        <f t="shared" si="411"/>
        <v/>
      </c>
      <c r="W615" s="160" t="str">
        <f t="shared" si="412"/>
        <v/>
      </c>
      <c r="X615" s="164" t="str">
        <f t="shared" si="393"/>
        <v/>
      </c>
      <c r="Y615" s="162" t="str">
        <f t="shared" si="417"/>
        <v/>
      </c>
      <c r="Z615" s="161" t="str">
        <f t="shared" si="394"/>
        <v/>
      </c>
      <c r="AA615" s="161" t="str">
        <f t="shared" si="395"/>
        <v/>
      </c>
      <c r="AB615" s="161" t="str">
        <f t="shared" si="396"/>
        <v/>
      </c>
      <c r="AC615" s="163" t="str">
        <f t="shared" si="419"/>
        <v/>
      </c>
      <c r="AD615" s="158" t="str">
        <f t="shared" si="414"/>
        <v/>
      </c>
      <c r="AE615" s="165" t="str">
        <f>IF(J615="","",IF('5.手当・賞与配分・洗い替え方式'!$O$4=1,ROUNDUP((J615+$Q615)*$AH$4,-1),ROUNDUP(J615*$AH$4,-1)))</f>
        <v/>
      </c>
      <c r="AF615" s="154" t="str">
        <f>IF(K615="","",IF('5.手当・賞与配分・洗い替え方式'!$O$4=1,ROUNDUP((K615+$Q615)*$AH$4,-1),ROUNDUP(K615*$AH$4,-1)))</f>
        <v/>
      </c>
      <c r="AG615" s="154" t="str">
        <f>IF(L615="","",IF('5.手当・賞与配分・洗い替え方式'!$O$4=1,ROUNDUP((L615+$Q615)*$AH$4,-1),ROUNDUP(L615*$AH$4,-1)))</f>
        <v/>
      </c>
      <c r="AH615" s="154" t="str">
        <f>IF(M615="","",IF('5.手当・賞与配分・洗い替え方式'!$O$4=1,ROUNDUP((M615+$Q615)*$AH$4,-1),ROUNDUP(M615*$AH$4,-1)))</f>
        <v/>
      </c>
      <c r="AI615" s="166" t="str">
        <f>IF(N615="","",IF('5.手当・賞与配分・洗い替え方式'!$O$4=1,ROUNDUP((N615+$Q615)*$AH$4,-1),ROUNDUP(N615*$AH$4,-1)))</f>
        <v/>
      </c>
      <c r="AJ615" s="165" t="str">
        <f>IF(J615="","",IF('5.手当・賞与配分・洗い替え方式'!$O$4=1,ROUNDUP((J615+$Q615)*$AM$4,-1),ROUNDUP(J615*$AM$4,-1)))</f>
        <v/>
      </c>
      <c r="AK615" s="154" t="str">
        <f>IF(K615="","",IF('5.手当・賞与配分・洗い替え方式'!$O$4=1,ROUNDUP((K615+$Q615)*$AM$4,-1),ROUNDUP(K615*$AM$4,-1)))</f>
        <v/>
      </c>
      <c r="AL615" s="154" t="str">
        <f>IF(L615="","",IF('5.手当・賞与配分・洗い替え方式'!$O$4=1,ROUNDUP((L615+$Q615)*$AM$4,-1),ROUNDUP(L615*$AM$4,-1)))</f>
        <v/>
      </c>
      <c r="AM615" s="154" t="str">
        <f>IF(M615="","",IF('5.手当・賞与配分・洗い替え方式'!$O$4=1,ROUNDUP((M615+$Q615)*$AM$4,-1),ROUNDUP(M615*$AM$4,-1)))</f>
        <v/>
      </c>
      <c r="AN615" s="166" t="str">
        <f>IF(N615="","",IF('5.手当・賞与配分・洗い替え方式'!$O$4=1,ROUNDUP((N615+$Q615)*$AM$4,-1),ROUNDUP(N615*$AM$4,-1)))</f>
        <v/>
      </c>
      <c r="AO615" s="369" t="str">
        <f t="shared" si="415"/>
        <v/>
      </c>
      <c r="AP615" s="77" t="str">
        <f t="shared" si="416"/>
        <v/>
      </c>
      <c r="AQ615" s="77" t="str">
        <f t="shared" si="399"/>
        <v/>
      </c>
      <c r="AR615" s="77" t="str">
        <f t="shared" si="400"/>
        <v/>
      </c>
      <c r="AS615" s="164" t="str">
        <f t="shared" si="401"/>
        <v/>
      </c>
    </row>
    <row r="616" spans="5:45" ht="18" customHeight="1">
      <c r="E616" s="148" t="str">
        <f t="shared" si="402"/>
        <v>S-2</v>
      </c>
      <c r="F616" s="105">
        <f t="shared" si="389"/>
        <v>0</v>
      </c>
      <c r="G616" s="105" t="str">
        <f t="shared" si="390"/>
        <v/>
      </c>
      <c r="H616" s="105" t="str">
        <f t="shared" si="391"/>
        <v/>
      </c>
      <c r="I616" s="149">
        <v>30</v>
      </c>
      <c r="J616" s="157" t="str">
        <f t="shared" si="403"/>
        <v/>
      </c>
      <c r="K616" s="131" t="str">
        <f t="shared" si="404"/>
        <v/>
      </c>
      <c r="L616" s="131" t="str">
        <f>IF($E616="","",INDEX('3.サラリースケール'!$R$5:$BH$38,MATCH($E616,'3.サラリースケール'!$R$5:$R$38,0),MATCH($I616,'3.サラリースケール'!$R$5:$BH$5,0)))</f>
        <v/>
      </c>
      <c r="M616" s="131" t="str">
        <f t="shared" si="405"/>
        <v/>
      </c>
      <c r="N616" s="368" t="str">
        <f t="shared" si="406"/>
        <v/>
      </c>
      <c r="O616" s="157" t="str">
        <f t="shared" si="407"/>
        <v/>
      </c>
      <c r="P616" s="368" t="str">
        <f t="shared" si="392"/>
        <v/>
      </c>
      <c r="Q616" s="158" t="str">
        <f>IF($L616="","",VLOOKUP($E616,'6.モデル年俸表の作成'!$C$7:$F$48,4,0))</f>
        <v/>
      </c>
      <c r="R616" s="159" t="str">
        <f>IF($E616="","",IF($G616="","",VLOOKUP($E616,'5.手当・賞与配分・洗い替え方式'!$C$7:$L$48,8,0)))</f>
        <v/>
      </c>
      <c r="S616" s="160" t="str">
        <f t="shared" si="408"/>
        <v/>
      </c>
      <c r="T616" s="160" t="str">
        <f t="shared" si="409"/>
        <v/>
      </c>
      <c r="U616" s="160" t="str">
        <f t="shared" si="418"/>
        <v/>
      </c>
      <c r="V616" s="160" t="str">
        <f t="shared" si="411"/>
        <v/>
      </c>
      <c r="W616" s="160" t="str">
        <f t="shared" si="412"/>
        <v/>
      </c>
      <c r="X616" s="164" t="str">
        <f t="shared" si="393"/>
        <v/>
      </c>
      <c r="Y616" s="162" t="str">
        <f t="shared" si="417"/>
        <v/>
      </c>
      <c r="Z616" s="161" t="str">
        <f t="shared" si="394"/>
        <v/>
      </c>
      <c r="AA616" s="161" t="str">
        <f t="shared" si="395"/>
        <v/>
      </c>
      <c r="AB616" s="161" t="str">
        <f t="shared" si="396"/>
        <v/>
      </c>
      <c r="AC616" s="163" t="str">
        <f t="shared" si="419"/>
        <v/>
      </c>
      <c r="AD616" s="158" t="str">
        <f t="shared" si="414"/>
        <v/>
      </c>
      <c r="AE616" s="165" t="str">
        <f>IF(J616="","",IF('5.手当・賞与配分・洗い替え方式'!$O$4=1,ROUNDUP((J616+$Q616)*$AH$4,-1),ROUNDUP(J616*$AH$4,-1)))</f>
        <v/>
      </c>
      <c r="AF616" s="154" t="str">
        <f>IF(K616="","",IF('5.手当・賞与配分・洗い替え方式'!$O$4=1,ROUNDUP((K616+$Q616)*$AH$4,-1),ROUNDUP(K616*$AH$4,-1)))</f>
        <v/>
      </c>
      <c r="AG616" s="154" t="str">
        <f>IF(L616="","",IF('5.手当・賞与配分・洗い替え方式'!$O$4=1,ROUNDUP((L616+$Q616)*$AH$4,-1),ROUNDUP(L616*$AH$4,-1)))</f>
        <v/>
      </c>
      <c r="AH616" s="154" t="str">
        <f>IF(M616="","",IF('5.手当・賞与配分・洗い替え方式'!$O$4=1,ROUNDUP((M616+$Q616)*$AH$4,-1),ROUNDUP(M616*$AH$4,-1)))</f>
        <v/>
      </c>
      <c r="AI616" s="166" t="str">
        <f>IF(N616="","",IF('5.手当・賞与配分・洗い替え方式'!$O$4=1,ROUNDUP((N616+$Q616)*$AH$4,-1),ROUNDUP(N616*$AH$4,-1)))</f>
        <v/>
      </c>
      <c r="AJ616" s="165" t="str">
        <f>IF(J616="","",IF('5.手当・賞与配分・洗い替え方式'!$O$4=1,ROUNDUP((J616+$Q616)*$AM$4,-1),ROUNDUP(J616*$AM$4,-1)))</f>
        <v/>
      </c>
      <c r="AK616" s="154" t="str">
        <f>IF(K616="","",IF('5.手当・賞与配分・洗い替え方式'!$O$4=1,ROUNDUP((K616+$Q616)*$AM$4,-1),ROUNDUP(K616*$AM$4,-1)))</f>
        <v/>
      </c>
      <c r="AL616" s="154" t="str">
        <f>IF(L616="","",IF('5.手当・賞与配分・洗い替え方式'!$O$4=1,ROUNDUP((L616+$Q616)*$AM$4,-1),ROUNDUP(L616*$AM$4,-1)))</f>
        <v/>
      </c>
      <c r="AM616" s="154" t="str">
        <f>IF(M616="","",IF('5.手当・賞与配分・洗い替え方式'!$O$4=1,ROUNDUP((M616+$Q616)*$AM$4,-1),ROUNDUP(M616*$AM$4,-1)))</f>
        <v/>
      </c>
      <c r="AN616" s="166" t="str">
        <f>IF(N616="","",IF('5.手当・賞与配分・洗い替え方式'!$O$4=1,ROUNDUP((N616+$Q616)*$AM$4,-1),ROUNDUP(N616*$AM$4,-1)))</f>
        <v/>
      </c>
      <c r="AO616" s="369" t="str">
        <f t="shared" si="415"/>
        <v/>
      </c>
      <c r="AP616" s="77" t="str">
        <f t="shared" si="416"/>
        <v/>
      </c>
      <c r="AQ616" s="77" t="str">
        <f t="shared" si="399"/>
        <v/>
      </c>
      <c r="AR616" s="77" t="str">
        <f t="shared" si="400"/>
        <v/>
      </c>
      <c r="AS616" s="164" t="str">
        <f t="shared" si="401"/>
        <v/>
      </c>
    </row>
    <row r="617" spans="5:45" ht="18" customHeight="1">
      <c r="E617" s="148" t="str">
        <f t="shared" si="402"/>
        <v>S-2</v>
      </c>
      <c r="F617" s="105">
        <f t="shared" si="389"/>
        <v>0</v>
      </c>
      <c r="G617" s="105" t="str">
        <f t="shared" si="390"/>
        <v/>
      </c>
      <c r="H617" s="105" t="str">
        <f t="shared" si="391"/>
        <v/>
      </c>
      <c r="I617" s="149">
        <v>31</v>
      </c>
      <c r="J617" s="157" t="str">
        <f t="shared" si="403"/>
        <v/>
      </c>
      <c r="K617" s="131" t="str">
        <f t="shared" si="404"/>
        <v/>
      </c>
      <c r="L617" s="131" t="str">
        <f>IF($E617="","",INDEX('3.サラリースケール'!$R$5:$BH$38,MATCH($E617,'3.サラリースケール'!$R$5:$R$38,0),MATCH($I617,'3.サラリースケール'!$R$5:$BH$5,0)))</f>
        <v/>
      </c>
      <c r="M617" s="131" t="str">
        <f t="shared" si="405"/>
        <v/>
      </c>
      <c r="N617" s="368" t="str">
        <f t="shared" si="406"/>
        <v/>
      </c>
      <c r="O617" s="157" t="str">
        <f t="shared" si="407"/>
        <v/>
      </c>
      <c r="P617" s="368" t="str">
        <f t="shared" si="392"/>
        <v/>
      </c>
      <c r="Q617" s="158" t="str">
        <f>IF($L617="","",VLOOKUP($E617,'6.モデル年俸表の作成'!$C$7:$F$48,4,0))</f>
        <v/>
      </c>
      <c r="R617" s="159" t="str">
        <f>IF($E617="","",IF($G617="","",VLOOKUP($E617,'5.手当・賞与配分・洗い替え方式'!$C$7:$L$48,8,0)))</f>
        <v/>
      </c>
      <c r="S617" s="160" t="str">
        <f t="shared" si="408"/>
        <v/>
      </c>
      <c r="T617" s="160" t="str">
        <f t="shared" si="409"/>
        <v/>
      </c>
      <c r="U617" s="160" t="str">
        <f t="shared" si="418"/>
        <v/>
      </c>
      <c r="V617" s="160" t="str">
        <f t="shared" si="411"/>
        <v/>
      </c>
      <c r="W617" s="160" t="str">
        <f t="shared" si="412"/>
        <v/>
      </c>
      <c r="X617" s="164" t="str">
        <f t="shared" si="393"/>
        <v/>
      </c>
      <c r="Y617" s="162" t="str">
        <f t="shared" si="417"/>
        <v/>
      </c>
      <c r="Z617" s="161" t="str">
        <f t="shared" si="394"/>
        <v/>
      </c>
      <c r="AA617" s="161" t="str">
        <f t="shared" si="395"/>
        <v/>
      </c>
      <c r="AB617" s="161" t="str">
        <f t="shared" si="396"/>
        <v/>
      </c>
      <c r="AC617" s="163" t="str">
        <f t="shared" si="419"/>
        <v/>
      </c>
      <c r="AD617" s="158" t="str">
        <f t="shared" si="414"/>
        <v/>
      </c>
      <c r="AE617" s="165" t="str">
        <f>IF(J617="","",IF('5.手当・賞与配分・洗い替え方式'!$O$4=1,ROUNDUP((J617+$Q617)*$AH$4,-1),ROUNDUP(J617*$AH$4,-1)))</f>
        <v/>
      </c>
      <c r="AF617" s="154" t="str">
        <f>IF(K617="","",IF('5.手当・賞与配分・洗い替え方式'!$O$4=1,ROUNDUP((K617+$Q617)*$AH$4,-1),ROUNDUP(K617*$AH$4,-1)))</f>
        <v/>
      </c>
      <c r="AG617" s="154" t="str">
        <f>IF(L617="","",IF('5.手当・賞与配分・洗い替え方式'!$O$4=1,ROUNDUP((L617+$Q617)*$AH$4,-1),ROUNDUP(L617*$AH$4,-1)))</f>
        <v/>
      </c>
      <c r="AH617" s="154" t="str">
        <f>IF(M617="","",IF('5.手当・賞与配分・洗い替え方式'!$O$4=1,ROUNDUP((M617+$Q617)*$AH$4,-1),ROUNDUP(M617*$AH$4,-1)))</f>
        <v/>
      </c>
      <c r="AI617" s="166" t="str">
        <f>IF(N617="","",IF('5.手当・賞与配分・洗い替え方式'!$O$4=1,ROUNDUP((N617+$Q617)*$AH$4,-1),ROUNDUP(N617*$AH$4,-1)))</f>
        <v/>
      </c>
      <c r="AJ617" s="165" t="str">
        <f>IF(J617="","",IF('5.手当・賞与配分・洗い替え方式'!$O$4=1,ROUNDUP((J617+$Q617)*$AM$4,-1),ROUNDUP(J617*$AM$4,-1)))</f>
        <v/>
      </c>
      <c r="AK617" s="154" t="str">
        <f>IF(K617="","",IF('5.手当・賞与配分・洗い替え方式'!$O$4=1,ROUNDUP((K617+$Q617)*$AM$4,-1),ROUNDUP(K617*$AM$4,-1)))</f>
        <v/>
      </c>
      <c r="AL617" s="154" t="str">
        <f>IF(L617="","",IF('5.手当・賞与配分・洗い替え方式'!$O$4=1,ROUNDUP((L617+$Q617)*$AM$4,-1),ROUNDUP(L617*$AM$4,-1)))</f>
        <v/>
      </c>
      <c r="AM617" s="154" t="str">
        <f>IF(M617="","",IF('5.手当・賞与配分・洗い替え方式'!$O$4=1,ROUNDUP((M617+$Q617)*$AM$4,-1),ROUNDUP(M617*$AM$4,-1)))</f>
        <v/>
      </c>
      <c r="AN617" s="166" t="str">
        <f>IF(N617="","",IF('5.手当・賞与配分・洗い替え方式'!$O$4=1,ROUNDUP((N617+$Q617)*$AM$4,-1),ROUNDUP(N617*$AM$4,-1)))</f>
        <v/>
      </c>
      <c r="AO617" s="369" t="str">
        <f t="shared" si="415"/>
        <v/>
      </c>
      <c r="AP617" s="77" t="str">
        <f t="shared" si="416"/>
        <v/>
      </c>
      <c r="AQ617" s="77" t="str">
        <f t="shared" si="399"/>
        <v/>
      </c>
      <c r="AR617" s="77" t="str">
        <f t="shared" si="400"/>
        <v/>
      </c>
      <c r="AS617" s="164" t="str">
        <f t="shared" si="401"/>
        <v/>
      </c>
    </row>
    <row r="618" spans="5:45" ht="18" customHeight="1">
      <c r="E618" s="148" t="str">
        <f t="shared" si="402"/>
        <v>S-2</v>
      </c>
      <c r="F618" s="105">
        <f t="shared" si="389"/>
        <v>1</v>
      </c>
      <c r="G618" s="105">
        <f t="shared" si="390"/>
        <v>1</v>
      </c>
      <c r="H618" s="105" t="str">
        <f t="shared" si="391"/>
        <v>S-2-1</v>
      </c>
      <c r="I618" s="149">
        <v>32</v>
      </c>
      <c r="J618" s="157" t="str">
        <f t="shared" si="403"/>
        <v/>
      </c>
      <c r="K618" s="131" t="str">
        <f t="shared" si="404"/>
        <v/>
      </c>
      <c r="L618" s="131">
        <f>IF($E618="","",INDEX('3.サラリースケール'!$R$5:$BH$38,MATCH($E618,'3.サラリースケール'!$R$5:$R$38,0),MATCH($I618,'3.サラリースケール'!$R$5:$BH$5,0)))</f>
        <v>317900</v>
      </c>
      <c r="M618" s="131" t="str">
        <f t="shared" si="405"/>
        <v/>
      </c>
      <c r="N618" s="368" t="str">
        <f t="shared" si="406"/>
        <v/>
      </c>
      <c r="O618" s="157" t="str">
        <f t="shared" si="407"/>
        <v/>
      </c>
      <c r="P618" s="368" t="str">
        <f t="shared" si="392"/>
        <v/>
      </c>
      <c r="Q618" s="158">
        <f>IF($L618="","",VLOOKUP($E618,'6.モデル年俸表の作成'!$C$7:$F$48,4,0))</f>
        <v>12800</v>
      </c>
      <c r="R618" s="159">
        <f>IF($E618="","",IF($G618="","",VLOOKUP($E618,'5.手当・賞与配分・洗い替え方式'!$C$7:$L$48,8,0)))</f>
        <v>0.2</v>
      </c>
      <c r="S618" s="160" t="str">
        <f t="shared" si="408"/>
        <v/>
      </c>
      <c r="T618" s="160" t="str">
        <f t="shared" si="409"/>
        <v/>
      </c>
      <c r="U618" s="160">
        <f t="shared" si="418"/>
        <v>63580</v>
      </c>
      <c r="V618" s="160" t="str">
        <f t="shared" si="411"/>
        <v/>
      </c>
      <c r="W618" s="160" t="str">
        <f t="shared" si="412"/>
        <v/>
      </c>
      <c r="X618" s="164">
        <f t="shared" si="393"/>
        <v>27</v>
      </c>
      <c r="Y618" s="162" t="str">
        <f t="shared" si="417"/>
        <v/>
      </c>
      <c r="Z618" s="161" t="str">
        <f t="shared" si="394"/>
        <v/>
      </c>
      <c r="AA618" s="161">
        <f t="shared" si="395"/>
        <v>394280</v>
      </c>
      <c r="AB618" s="161" t="str">
        <f t="shared" si="396"/>
        <v/>
      </c>
      <c r="AC618" s="163" t="str">
        <f t="shared" si="419"/>
        <v/>
      </c>
      <c r="AD618" s="158">
        <f t="shared" si="414"/>
        <v>4731360</v>
      </c>
      <c r="AE618" s="165" t="str">
        <f>IF(J618="","",IF('5.手当・賞与配分・洗い替え方式'!$O$4=1,ROUNDUP((J618+$Q618)*$AH$4,-1),ROUNDUP(J618*$AH$4,-1)))</f>
        <v/>
      </c>
      <c r="AF618" s="154" t="str">
        <f>IF(K618="","",IF('5.手当・賞与配分・洗い替え方式'!$O$4=1,ROUNDUP((K618+$Q618)*$AH$4,-1),ROUNDUP(K618*$AH$4,-1)))</f>
        <v/>
      </c>
      <c r="AG618" s="154">
        <f>IF(L618="","",IF('5.手当・賞与配分・洗い替え方式'!$O$4=1,ROUNDUP((L618+$Q618)*$AH$4,-1),ROUNDUP(L618*$AH$4,-1)))</f>
        <v>661400</v>
      </c>
      <c r="AH618" s="154" t="str">
        <f>IF(M618="","",IF('5.手当・賞与配分・洗い替え方式'!$O$4=1,ROUNDUP((M618+$Q618)*$AH$4,-1),ROUNDUP(M618*$AH$4,-1)))</f>
        <v/>
      </c>
      <c r="AI618" s="166" t="str">
        <f>IF(N618="","",IF('5.手当・賞与配分・洗い替え方式'!$O$4=1,ROUNDUP((N618+$Q618)*$AH$4,-1),ROUNDUP(N618*$AH$4,-1)))</f>
        <v/>
      </c>
      <c r="AJ618" s="165" t="str">
        <f>IF(J618="","",IF('5.手当・賞与配分・洗い替え方式'!$O$4=1,ROUNDUP((J618+$Q618)*$AM$4,-1),ROUNDUP(J618*$AM$4,-1)))</f>
        <v/>
      </c>
      <c r="AK618" s="154" t="str">
        <f>IF(K618="","",IF('5.手当・賞与配分・洗い替え方式'!$O$4=1,ROUNDUP((K618+$Q618)*$AM$4,-1),ROUNDUP(K618*$AM$4,-1)))</f>
        <v/>
      </c>
      <c r="AL618" s="154">
        <f>IF(L618="","",IF('5.手当・賞与配分・洗い替え方式'!$O$4=1,ROUNDUP((L618+$Q618)*$AM$4,-1),ROUNDUP(L618*$AM$4,-1)))</f>
        <v>826750</v>
      </c>
      <c r="AM618" s="154" t="str">
        <f>IF(M618="","",IF('5.手当・賞与配分・洗い替え方式'!$O$4=1,ROUNDUP((M618+$Q618)*$AM$4,-1),ROUNDUP(M618*$AM$4,-1)))</f>
        <v/>
      </c>
      <c r="AN618" s="166" t="str">
        <f>IF(N618="","",IF('5.手当・賞与配分・洗い替え方式'!$O$4=1,ROUNDUP((N618+$Q618)*$AM$4,-1),ROUNDUP(N618*$AM$4,-1)))</f>
        <v/>
      </c>
      <c r="AO618" s="369" t="str">
        <f t="shared" si="415"/>
        <v/>
      </c>
      <c r="AP618" s="77" t="str">
        <f t="shared" si="416"/>
        <v/>
      </c>
      <c r="AQ618" s="77">
        <f t="shared" si="399"/>
        <v>6219510</v>
      </c>
      <c r="AR618" s="77" t="str">
        <f t="shared" si="400"/>
        <v/>
      </c>
      <c r="AS618" s="164" t="str">
        <f t="shared" si="401"/>
        <v/>
      </c>
    </row>
    <row r="619" spans="5:45" ht="18" customHeight="1">
      <c r="E619" s="148" t="str">
        <f t="shared" si="402"/>
        <v>S-2</v>
      </c>
      <c r="F619" s="105">
        <f t="shared" si="389"/>
        <v>2</v>
      </c>
      <c r="G619" s="105">
        <f t="shared" si="390"/>
        <v>2</v>
      </c>
      <c r="H619" s="105" t="str">
        <f t="shared" si="391"/>
        <v>S-2-2</v>
      </c>
      <c r="I619" s="149">
        <v>33</v>
      </c>
      <c r="J619" s="157">
        <f t="shared" si="403"/>
        <v>327100</v>
      </c>
      <c r="K619" s="131">
        <f t="shared" si="404"/>
        <v>324800</v>
      </c>
      <c r="L619" s="131">
        <f>IF($E619="","",INDEX('3.サラリースケール'!$R$5:$BH$38,MATCH($E619,'3.サラリースケール'!$R$5:$R$38,0),MATCH($I619,'3.サラリースケール'!$R$5:$BH$5,0)))</f>
        <v>322500</v>
      </c>
      <c r="M619" s="131">
        <f t="shared" si="405"/>
        <v>320200</v>
      </c>
      <c r="N619" s="368">
        <f t="shared" si="406"/>
        <v>317900</v>
      </c>
      <c r="O619" s="157">
        <f t="shared" si="407"/>
        <v>4600</v>
      </c>
      <c r="P619" s="368">
        <f t="shared" si="392"/>
        <v>2300</v>
      </c>
      <c r="Q619" s="158">
        <f>IF($L619="","",VLOOKUP($E619,'6.モデル年俸表の作成'!$C$7:$F$48,4,0))</f>
        <v>12800</v>
      </c>
      <c r="R619" s="159">
        <f>IF($E619="","",IF($G619="","",VLOOKUP($E619,'5.手当・賞与配分・洗い替え方式'!$C$7:$L$48,8,0)))</f>
        <v>0.2</v>
      </c>
      <c r="S619" s="160">
        <f t="shared" si="408"/>
        <v>65420</v>
      </c>
      <c r="T619" s="160">
        <f t="shared" si="409"/>
        <v>64960</v>
      </c>
      <c r="U619" s="160">
        <f t="shared" si="418"/>
        <v>64500</v>
      </c>
      <c r="V619" s="160">
        <f t="shared" si="411"/>
        <v>64040</v>
      </c>
      <c r="W619" s="160">
        <f t="shared" si="412"/>
        <v>63580</v>
      </c>
      <c r="X619" s="164">
        <f t="shared" si="393"/>
        <v>27</v>
      </c>
      <c r="Y619" s="162">
        <f t="shared" si="417"/>
        <v>405320</v>
      </c>
      <c r="Z619" s="161">
        <f t="shared" si="394"/>
        <v>402560</v>
      </c>
      <c r="AA619" s="161">
        <f t="shared" si="395"/>
        <v>399800</v>
      </c>
      <c r="AB619" s="161">
        <f t="shared" si="396"/>
        <v>397040</v>
      </c>
      <c r="AC619" s="163">
        <f t="shared" si="419"/>
        <v>394280</v>
      </c>
      <c r="AD619" s="158">
        <f t="shared" si="414"/>
        <v>4797600</v>
      </c>
      <c r="AE619" s="165">
        <f>IF(J619="","",IF('5.手当・賞与配分・洗い替え方式'!$O$4=1,ROUNDUP((J619+$Q619)*$AH$4,-1),ROUNDUP(J619*$AH$4,-1)))</f>
        <v>679800</v>
      </c>
      <c r="AF619" s="154">
        <f>IF(K619="","",IF('5.手当・賞与配分・洗い替え方式'!$O$4=1,ROUNDUP((K619+$Q619)*$AH$4,-1),ROUNDUP(K619*$AH$4,-1)))</f>
        <v>675200</v>
      </c>
      <c r="AG619" s="154">
        <f>IF(L619="","",IF('5.手当・賞与配分・洗い替え方式'!$O$4=1,ROUNDUP((L619+$Q619)*$AH$4,-1),ROUNDUP(L619*$AH$4,-1)))</f>
        <v>670600</v>
      </c>
      <c r="AH619" s="154">
        <f>IF(M619="","",IF('5.手当・賞与配分・洗い替え方式'!$O$4=1,ROUNDUP((M619+$Q619)*$AH$4,-1),ROUNDUP(M619*$AH$4,-1)))</f>
        <v>666000</v>
      </c>
      <c r="AI619" s="166">
        <f>IF(N619="","",IF('5.手当・賞与配分・洗い替え方式'!$O$4=1,ROUNDUP((N619+$Q619)*$AH$4,-1),ROUNDUP(N619*$AH$4,-1)))</f>
        <v>661400</v>
      </c>
      <c r="AJ619" s="165">
        <f>IF(J619="","",IF('5.手当・賞与配分・洗い替え方式'!$O$4=1,ROUNDUP((J619+$Q619)*$AM$4,-1),ROUNDUP(J619*$AM$4,-1)))</f>
        <v>849750</v>
      </c>
      <c r="AK619" s="154">
        <f>IF(K619="","",IF('5.手当・賞与配分・洗い替え方式'!$O$4=1,ROUNDUP((K619+$Q619)*$AM$4,-1),ROUNDUP(K619*$AM$4,-1)))</f>
        <v>844000</v>
      </c>
      <c r="AL619" s="154">
        <f>IF(L619="","",IF('5.手当・賞与配分・洗い替え方式'!$O$4=1,ROUNDUP((L619+$Q619)*$AM$4,-1),ROUNDUP(L619*$AM$4,-1)))</f>
        <v>838250</v>
      </c>
      <c r="AM619" s="154">
        <f>IF(M619="","",IF('5.手当・賞与配分・洗い替え方式'!$O$4=1,ROUNDUP((M619+$Q619)*$AM$4,-1),ROUNDUP(M619*$AM$4,-1)))</f>
        <v>832500</v>
      </c>
      <c r="AN619" s="166">
        <f>IF(N619="","",IF('5.手当・賞与配分・洗い替え方式'!$O$4=1,ROUNDUP((N619+$Q619)*$AM$4,-1),ROUNDUP(N619*$AM$4,-1)))</f>
        <v>826750</v>
      </c>
      <c r="AO619" s="369">
        <f t="shared" si="415"/>
        <v>6393390</v>
      </c>
      <c r="AP619" s="77">
        <f t="shared" si="416"/>
        <v>6349920</v>
      </c>
      <c r="AQ619" s="77">
        <f t="shared" si="399"/>
        <v>6306450</v>
      </c>
      <c r="AR619" s="77">
        <f t="shared" si="400"/>
        <v>6262980</v>
      </c>
      <c r="AS619" s="164">
        <f t="shared" si="401"/>
        <v>6219510</v>
      </c>
    </row>
    <row r="620" spans="5:45" ht="18" customHeight="1">
      <c r="E620" s="148" t="str">
        <f t="shared" si="402"/>
        <v>S-2</v>
      </c>
      <c r="F620" s="105">
        <f t="shared" si="389"/>
        <v>3</v>
      </c>
      <c r="G620" s="105">
        <f t="shared" si="390"/>
        <v>3</v>
      </c>
      <c r="H620" s="105" t="str">
        <f t="shared" si="391"/>
        <v>S-2-3</v>
      </c>
      <c r="I620" s="149">
        <v>34</v>
      </c>
      <c r="J620" s="157">
        <f t="shared" si="403"/>
        <v>331700</v>
      </c>
      <c r="K620" s="131">
        <f t="shared" si="404"/>
        <v>329400</v>
      </c>
      <c r="L620" s="131">
        <f>IF($E620="","",INDEX('3.サラリースケール'!$R$5:$BH$38,MATCH($E620,'3.サラリースケール'!$R$5:$R$38,0),MATCH($I620,'3.サラリースケール'!$R$5:$BH$5,0)))</f>
        <v>327100</v>
      </c>
      <c r="M620" s="131">
        <f t="shared" si="405"/>
        <v>324800</v>
      </c>
      <c r="N620" s="368">
        <f t="shared" si="406"/>
        <v>322500</v>
      </c>
      <c r="O620" s="157">
        <f t="shared" si="407"/>
        <v>4600</v>
      </c>
      <c r="P620" s="368">
        <f t="shared" si="392"/>
        <v>2300</v>
      </c>
      <c r="Q620" s="158">
        <f>IF($L620="","",VLOOKUP($E620,'6.モデル年俸表の作成'!$C$7:$F$48,4,0))</f>
        <v>12800</v>
      </c>
      <c r="R620" s="159">
        <f>IF($E620="","",IF($G620="","",VLOOKUP($E620,'5.手当・賞与配分・洗い替え方式'!$C$7:$L$48,8,0)))</f>
        <v>0.2</v>
      </c>
      <c r="S620" s="160">
        <f t="shared" si="408"/>
        <v>66340</v>
      </c>
      <c r="T620" s="160">
        <f t="shared" si="409"/>
        <v>65880</v>
      </c>
      <c r="U620" s="160">
        <f t="shared" si="418"/>
        <v>65420</v>
      </c>
      <c r="V620" s="160">
        <f t="shared" si="411"/>
        <v>64960</v>
      </c>
      <c r="W620" s="160">
        <f t="shared" si="412"/>
        <v>64500</v>
      </c>
      <c r="X620" s="164">
        <f t="shared" si="393"/>
        <v>27</v>
      </c>
      <c r="Y620" s="162">
        <f t="shared" si="417"/>
        <v>410840</v>
      </c>
      <c r="Z620" s="161">
        <f t="shared" si="394"/>
        <v>408080</v>
      </c>
      <c r="AA620" s="161">
        <f t="shared" si="395"/>
        <v>405320</v>
      </c>
      <c r="AB620" s="161">
        <f t="shared" si="396"/>
        <v>402560</v>
      </c>
      <c r="AC620" s="163">
        <f t="shared" si="419"/>
        <v>399800</v>
      </c>
      <c r="AD620" s="158">
        <f t="shared" si="414"/>
        <v>4863840</v>
      </c>
      <c r="AE620" s="165">
        <f>IF(J620="","",IF('5.手当・賞与配分・洗い替え方式'!$O$4=1,ROUNDUP((J620+$Q620)*$AH$4,-1),ROUNDUP(J620*$AH$4,-1)))</f>
        <v>689000</v>
      </c>
      <c r="AF620" s="154">
        <f>IF(K620="","",IF('5.手当・賞与配分・洗い替え方式'!$O$4=1,ROUNDUP((K620+$Q620)*$AH$4,-1),ROUNDUP(K620*$AH$4,-1)))</f>
        <v>684400</v>
      </c>
      <c r="AG620" s="154">
        <f>IF(L620="","",IF('5.手当・賞与配分・洗い替え方式'!$O$4=1,ROUNDUP((L620+$Q620)*$AH$4,-1),ROUNDUP(L620*$AH$4,-1)))</f>
        <v>679800</v>
      </c>
      <c r="AH620" s="154">
        <f>IF(M620="","",IF('5.手当・賞与配分・洗い替え方式'!$O$4=1,ROUNDUP((M620+$Q620)*$AH$4,-1),ROUNDUP(M620*$AH$4,-1)))</f>
        <v>675200</v>
      </c>
      <c r="AI620" s="166">
        <f>IF(N620="","",IF('5.手当・賞与配分・洗い替え方式'!$O$4=1,ROUNDUP((N620+$Q620)*$AH$4,-1),ROUNDUP(N620*$AH$4,-1)))</f>
        <v>670600</v>
      </c>
      <c r="AJ620" s="165">
        <f>IF(J620="","",IF('5.手当・賞与配分・洗い替え方式'!$O$4=1,ROUNDUP((J620+$Q620)*$AM$4,-1),ROUNDUP(J620*$AM$4,-1)))</f>
        <v>861250</v>
      </c>
      <c r="AK620" s="154">
        <f>IF(K620="","",IF('5.手当・賞与配分・洗い替え方式'!$O$4=1,ROUNDUP((K620+$Q620)*$AM$4,-1),ROUNDUP(K620*$AM$4,-1)))</f>
        <v>855500</v>
      </c>
      <c r="AL620" s="154">
        <f>IF(L620="","",IF('5.手当・賞与配分・洗い替え方式'!$O$4=1,ROUNDUP((L620+$Q620)*$AM$4,-1),ROUNDUP(L620*$AM$4,-1)))</f>
        <v>849750</v>
      </c>
      <c r="AM620" s="154">
        <f>IF(M620="","",IF('5.手当・賞与配分・洗い替え方式'!$O$4=1,ROUNDUP((M620+$Q620)*$AM$4,-1),ROUNDUP(M620*$AM$4,-1)))</f>
        <v>844000</v>
      </c>
      <c r="AN620" s="166">
        <f>IF(N620="","",IF('5.手当・賞与配分・洗い替え方式'!$O$4=1,ROUNDUP((N620+$Q620)*$AM$4,-1),ROUNDUP(N620*$AM$4,-1)))</f>
        <v>838250</v>
      </c>
      <c r="AO620" s="369">
        <f t="shared" si="415"/>
        <v>6480330</v>
      </c>
      <c r="AP620" s="77">
        <f t="shared" si="416"/>
        <v>6436860</v>
      </c>
      <c r="AQ620" s="77">
        <f t="shared" si="399"/>
        <v>6393390</v>
      </c>
      <c r="AR620" s="77">
        <f t="shared" si="400"/>
        <v>6349920</v>
      </c>
      <c r="AS620" s="164">
        <f t="shared" si="401"/>
        <v>6306450</v>
      </c>
    </row>
    <row r="621" spans="5:45" ht="18" customHeight="1">
      <c r="E621" s="148" t="str">
        <f t="shared" si="402"/>
        <v>S-2</v>
      </c>
      <c r="F621" s="105">
        <f t="shared" si="389"/>
        <v>4</v>
      </c>
      <c r="G621" s="105">
        <f t="shared" si="390"/>
        <v>4</v>
      </c>
      <c r="H621" s="105" t="str">
        <f t="shared" si="391"/>
        <v>S-2-4</v>
      </c>
      <c r="I621" s="149">
        <v>35</v>
      </c>
      <c r="J621" s="157">
        <f t="shared" si="403"/>
        <v>336300</v>
      </c>
      <c r="K621" s="131">
        <f t="shared" si="404"/>
        <v>334000</v>
      </c>
      <c r="L621" s="131">
        <f>IF($E621="","",INDEX('3.サラリースケール'!$R$5:$BH$38,MATCH($E621,'3.サラリースケール'!$R$5:$R$38,0),MATCH($I621,'3.サラリースケール'!$R$5:$BH$5,0)))</f>
        <v>331700</v>
      </c>
      <c r="M621" s="131">
        <f t="shared" si="405"/>
        <v>329400</v>
      </c>
      <c r="N621" s="368">
        <f t="shared" si="406"/>
        <v>327100</v>
      </c>
      <c r="O621" s="157">
        <f t="shared" si="407"/>
        <v>4600</v>
      </c>
      <c r="P621" s="368">
        <f t="shared" si="392"/>
        <v>2300</v>
      </c>
      <c r="Q621" s="158">
        <f>IF($L621="","",VLOOKUP($E621,'6.モデル年俸表の作成'!$C$7:$F$48,4,0))</f>
        <v>12800</v>
      </c>
      <c r="R621" s="159">
        <f>IF($E621="","",IF($G621="","",VLOOKUP($E621,'5.手当・賞与配分・洗い替え方式'!$C$7:$L$48,8,0)))</f>
        <v>0.2</v>
      </c>
      <c r="S621" s="160">
        <f t="shared" si="408"/>
        <v>67260</v>
      </c>
      <c r="T621" s="160">
        <f t="shared" si="409"/>
        <v>66800</v>
      </c>
      <c r="U621" s="160">
        <f t="shared" si="418"/>
        <v>66340</v>
      </c>
      <c r="V621" s="160">
        <f t="shared" si="411"/>
        <v>65880</v>
      </c>
      <c r="W621" s="160">
        <f t="shared" si="412"/>
        <v>65420</v>
      </c>
      <c r="X621" s="164">
        <f t="shared" si="393"/>
        <v>27</v>
      </c>
      <c r="Y621" s="162">
        <f t="shared" si="417"/>
        <v>416360</v>
      </c>
      <c r="Z621" s="161">
        <f t="shared" si="394"/>
        <v>413600</v>
      </c>
      <c r="AA621" s="161">
        <f t="shared" si="395"/>
        <v>410840</v>
      </c>
      <c r="AB621" s="161">
        <f t="shared" si="396"/>
        <v>408080</v>
      </c>
      <c r="AC621" s="163">
        <f t="shared" si="419"/>
        <v>405320</v>
      </c>
      <c r="AD621" s="158">
        <f t="shared" si="414"/>
        <v>4930080</v>
      </c>
      <c r="AE621" s="165">
        <f>IF(J621="","",IF('5.手当・賞与配分・洗い替え方式'!$O$4=1,ROUNDUP((J621+$Q621)*$AH$4,-1),ROUNDUP(J621*$AH$4,-1)))</f>
        <v>698200</v>
      </c>
      <c r="AF621" s="154">
        <f>IF(K621="","",IF('5.手当・賞与配分・洗い替え方式'!$O$4=1,ROUNDUP((K621+$Q621)*$AH$4,-1),ROUNDUP(K621*$AH$4,-1)))</f>
        <v>693600</v>
      </c>
      <c r="AG621" s="154">
        <f>IF(L621="","",IF('5.手当・賞与配分・洗い替え方式'!$O$4=1,ROUNDUP((L621+$Q621)*$AH$4,-1),ROUNDUP(L621*$AH$4,-1)))</f>
        <v>689000</v>
      </c>
      <c r="AH621" s="154">
        <f>IF(M621="","",IF('5.手当・賞与配分・洗い替え方式'!$O$4=1,ROUNDUP((M621+$Q621)*$AH$4,-1),ROUNDUP(M621*$AH$4,-1)))</f>
        <v>684400</v>
      </c>
      <c r="AI621" s="166">
        <f>IF(N621="","",IF('5.手当・賞与配分・洗い替え方式'!$O$4=1,ROUNDUP((N621+$Q621)*$AH$4,-1),ROUNDUP(N621*$AH$4,-1)))</f>
        <v>679800</v>
      </c>
      <c r="AJ621" s="165">
        <f>IF(J621="","",IF('5.手当・賞与配分・洗い替え方式'!$O$4=1,ROUNDUP((J621+$Q621)*$AM$4,-1),ROUNDUP(J621*$AM$4,-1)))</f>
        <v>872750</v>
      </c>
      <c r="AK621" s="154">
        <f>IF(K621="","",IF('5.手当・賞与配分・洗い替え方式'!$O$4=1,ROUNDUP((K621+$Q621)*$AM$4,-1),ROUNDUP(K621*$AM$4,-1)))</f>
        <v>867000</v>
      </c>
      <c r="AL621" s="154">
        <f>IF(L621="","",IF('5.手当・賞与配分・洗い替え方式'!$O$4=1,ROUNDUP((L621+$Q621)*$AM$4,-1),ROUNDUP(L621*$AM$4,-1)))</f>
        <v>861250</v>
      </c>
      <c r="AM621" s="154">
        <f>IF(M621="","",IF('5.手当・賞与配分・洗い替え方式'!$O$4=1,ROUNDUP((M621+$Q621)*$AM$4,-1),ROUNDUP(M621*$AM$4,-1)))</f>
        <v>855500</v>
      </c>
      <c r="AN621" s="166">
        <f>IF(N621="","",IF('5.手当・賞与配分・洗い替え方式'!$O$4=1,ROUNDUP((N621+$Q621)*$AM$4,-1),ROUNDUP(N621*$AM$4,-1)))</f>
        <v>849750</v>
      </c>
      <c r="AO621" s="369">
        <f t="shared" si="415"/>
        <v>6567270</v>
      </c>
      <c r="AP621" s="77">
        <f t="shared" si="416"/>
        <v>6523800</v>
      </c>
      <c r="AQ621" s="77">
        <f t="shared" si="399"/>
        <v>6480330</v>
      </c>
      <c r="AR621" s="77">
        <f t="shared" si="400"/>
        <v>6436860</v>
      </c>
      <c r="AS621" s="164">
        <f t="shared" si="401"/>
        <v>6393390</v>
      </c>
    </row>
    <row r="622" spans="5:45" ht="18" customHeight="1">
      <c r="E622" s="148" t="str">
        <f t="shared" si="402"/>
        <v>S-2</v>
      </c>
      <c r="F622" s="105">
        <f t="shared" si="389"/>
        <v>5</v>
      </c>
      <c r="G622" s="105">
        <f t="shared" si="390"/>
        <v>5</v>
      </c>
      <c r="H622" s="105" t="str">
        <f t="shared" si="391"/>
        <v>S-2-5</v>
      </c>
      <c r="I622" s="149">
        <v>36</v>
      </c>
      <c r="J622" s="157">
        <f t="shared" si="403"/>
        <v>340900</v>
      </c>
      <c r="K622" s="131">
        <f t="shared" si="404"/>
        <v>338600</v>
      </c>
      <c r="L622" s="131">
        <f>IF($E622="","",INDEX('3.サラリースケール'!$R$5:$BH$38,MATCH($E622,'3.サラリースケール'!$R$5:$R$38,0),MATCH($I622,'3.サラリースケール'!$R$5:$BH$5,0)))</f>
        <v>336300</v>
      </c>
      <c r="M622" s="131">
        <f t="shared" si="405"/>
        <v>334000</v>
      </c>
      <c r="N622" s="368">
        <f t="shared" si="406"/>
        <v>331700</v>
      </c>
      <c r="O622" s="157">
        <f t="shared" si="407"/>
        <v>4600</v>
      </c>
      <c r="P622" s="368">
        <f t="shared" si="392"/>
        <v>2300</v>
      </c>
      <c r="Q622" s="158">
        <f>IF($L622="","",VLOOKUP($E622,'6.モデル年俸表の作成'!$C$7:$F$48,4,0))</f>
        <v>12800</v>
      </c>
      <c r="R622" s="159">
        <f>IF($E622="","",IF($G622="","",VLOOKUP($E622,'5.手当・賞与配分・洗い替え方式'!$C$7:$L$48,8,0)))</f>
        <v>0.2</v>
      </c>
      <c r="S622" s="160">
        <f t="shared" si="408"/>
        <v>68180</v>
      </c>
      <c r="T622" s="160">
        <f t="shared" si="409"/>
        <v>67720</v>
      </c>
      <c r="U622" s="160">
        <f t="shared" si="418"/>
        <v>67260</v>
      </c>
      <c r="V622" s="160">
        <f t="shared" si="411"/>
        <v>66800</v>
      </c>
      <c r="W622" s="160">
        <f t="shared" si="412"/>
        <v>66340</v>
      </c>
      <c r="X622" s="164">
        <f t="shared" si="393"/>
        <v>27</v>
      </c>
      <c r="Y622" s="162">
        <f t="shared" si="417"/>
        <v>421880</v>
      </c>
      <c r="Z622" s="161">
        <f t="shared" si="394"/>
        <v>419120</v>
      </c>
      <c r="AA622" s="161">
        <f t="shared" si="395"/>
        <v>416360</v>
      </c>
      <c r="AB622" s="161">
        <f t="shared" si="396"/>
        <v>413600</v>
      </c>
      <c r="AC622" s="163">
        <f t="shared" si="419"/>
        <v>410840</v>
      </c>
      <c r="AD622" s="158">
        <f t="shared" si="414"/>
        <v>4996320</v>
      </c>
      <c r="AE622" s="165">
        <f>IF(J622="","",IF('5.手当・賞与配分・洗い替え方式'!$O$4=1,ROUNDUP((J622+$Q622)*$AH$4,-1),ROUNDUP(J622*$AH$4,-1)))</f>
        <v>707400</v>
      </c>
      <c r="AF622" s="154">
        <f>IF(K622="","",IF('5.手当・賞与配分・洗い替え方式'!$O$4=1,ROUNDUP((K622+$Q622)*$AH$4,-1),ROUNDUP(K622*$AH$4,-1)))</f>
        <v>702800</v>
      </c>
      <c r="AG622" s="154">
        <f>IF(L622="","",IF('5.手当・賞与配分・洗い替え方式'!$O$4=1,ROUNDUP((L622+$Q622)*$AH$4,-1),ROUNDUP(L622*$AH$4,-1)))</f>
        <v>698200</v>
      </c>
      <c r="AH622" s="154">
        <f>IF(M622="","",IF('5.手当・賞与配分・洗い替え方式'!$O$4=1,ROUNDUP((M622+$Q622)*$AH$4,-1),ROUNDUP(M622*$AH$4,-1)))</f>
        <v>693600</v>
      </c>
      <c r="AI622" s="166">
        <f>IF(N622="","",IF('5.手当・賞与配分・洗い替え方式'!$O$4=1,ROUNDUP((N622+$Q622)*$AH$4,-1),ROUNDUP(N622*$AH$4,-1)))</f>
        <v>689000</v>
      </c>
      <c r="AJ622" s="165">
        <f>IF(J622="","",IF('5.手当・賞与配分・洗い替え方式'!$O$4=1,ROUNDUP((J622+$Q622)*$AM$4,-1),ROUNDUP(J622*$AM$4,-1)))</f>
        <v>884250</v>
      </c>
      <c r="AK622" s="154">
        <f>IF(K622="","",IF('5.手当・賞与配分・洗い替え方式'!$O$4=1,ROUNDUP((K622+$Q622)*$AM$4,-1),ROUNDUP(K622*$AM$4,-1)))</f>
        <v>878500</v>
      </c>
      <c r="AL622" s="154">
        <f>IF(L622="","",IF('5.手当・賞与配分・洗い替え方式'!$O$4=1,ROUNDUP((L622+$Q622)*$AM$4,-1),ROUNDUP(L622*$AM$4,-1)))</f>
        <v>872750</v>
      </c>
      <c r="AM622" s="154">
        <f>IF(M622="","",IF('5.手当・賞与配分・洗い替え方式'!$O$4=1,ROUNDUP((M622+$Q622)*$AM$4,-1),ROUNDUP(M622*$AM$4,-1)))</f>
        <v>867000</v>
      </c>
      <c r="AN622" s="166">
        <f>IF(N622="","",IF('5.手当・賞与配分・洗い替え方式'!$O$4=1,ROUNDUP((N622+$Q622)*$AM$4,-1),ROUNDUP(N622*$AM$4,-1)))</f>
        <v>861250</v>
      </c>
      <c r="AO622" s="369">
        <f t="shared" si="415"/>
        <v>6654210</v>
      </c>
      <c r="AP622" s="77">
        <f t="shared" si="416"/>
        <v>6610740</v>
      </c>
      <c r="AQ622" s="77">
        <f t="shared" si="399"/>
        <v>6567270</v>
      </c>
      <c r="AR622" s="77">
        <f t="shared" si="400"/>
        <v>6523800</v>
      </c>
      <c r="AS622" s="164">
        <f t="shared" si="401"/>
        <v>6480330</v>
      </c>
    </row>
    <row r="623" spans="5:45" ht="18" customHeight="1">
      <c r="E623" s="148" t="str">
        <f t="shared" si="402"/>
        <v>S-2</v>
      </c>
      <c r="F623" s="105">
        <f t="shared" si="389"/>
        <v>6</v>
      </c>
      <c r="G623" s="105">
        <f t="shared" si="390"/>
        <v>6</v>
      </c>
      <c r="H623" s="105" t="str">
        <f t="shared" si="391"/>
        <v>S-2-6</v>
      </c>
      <c r="I623" s="149">
        <v>37</v>
      </c>
      <c r="J623" s="157">
        <f t="shared" si="403"/>
        <v>345500</v>
      </c>
      <c r="K623" s="131">
        <f t="shared" si="404"/>
        <v>343200</v>
      </c>
      <c r="L623" s="131">
        <f>IF($E623="","",INDEX('3.サラリースケール'!$R$5:$BH$38,MATCH($E623,'3.サラリースケール'!$R$5:$R$38,0),MATCH($I623,'3.サラリースケール'!$R$5:$BH$5,0)))</f>
        <v>340900</v>
      </c>
      <c r="M623" s="131">
        <f t="shared" si="405"/>
        <v>338600</v>
      </c>
      <c r="N623" s="368">
        <f t="shared" si="406"/>
        <v>336300</v>
      </c>
      <c r="O623" s="157">
        <f t="shared" si="407"/>
        <v>4600</v>
      </c>
      <c r="P623" s="368">
        <f t="shared" si="392"/>
        <v>2300</v>
      </c>
      <c r="Q623" s="158">
        <f>IF($L623="","",VLOOKUP($E623,'6.モデル年俸表の作成'!$C$7:$F$48,4,0))</f>
        <v>12800</v>
      </c>
      <c r="R623" s="159">
        <f>IF($E623="","",IF($G623="","",VLOOKUP($E623,'5.手当・賞与配分・洗い替え方式'!$C$7:$L$48,8,0)))</f>
        <v>0.2</v>
      </c>
      <c r="S623" s="160">
        <f t="shared" si="408"/>
        <v>69100</v>
      </c>
      <c r="T623" s="160">
        <f t="shared" si="409"/>
        <v>68640</v>
      </c>
      <c r="U623" s="160">
        <f t="shared" si="418"/>
        <v>68180</v>
      </c>
      <c r="V623" s="160">
        <f t="shared" si="411"/>
        <v>67720</v>
      </c>
      <c r="W623" s="160">
        <f t="shared" si="412"/>
        <v>67260</v>
      </c>
      <c r="X623" s="164">
        <f t="shared" si="393"/>
        <v>27</v>
      </c>
      <c r="Y623" s="162">
        <f t="shared" si="417"/>
        <v>427400</v>
      </c>
      <c r="Z623" s="161">
        <f t="shared" si="394"/>
        <v>424640</v>
      </c>
      <c r="AA623" s="161">
        <f t="shared" si="395"/>
        <v>421880</v>
      </c>
      <c r="AB623" s="161">
        <f t="shared" si="396"/>
        <v>419120</v>
      </c>
      <c r="AC623" s="163">
        <f t="shared" si="419"/>
        <v>416360</v>
      </c>
      <c r="AD623" s="158">
        <f t="shared" si="414"/>
        <v>5062560</v>
      </c>
      <c r="AE623" s="165">
        <f>IF(J623="","",IF('5.手当・賞与配分・洗い替え方式'!$O$4=1,ROUNDUP((J623+$Q623)*$AH$4,-1),ROUNDUP(J623*$AH$4,-1)))</f>
        <v>716600</v>
      </c>
      <c r="AF623" s="154">
        <f>IF(K623="","",IF('5.手当・賞与配分・洗い替え方式'!$O$4=1,ROUNDUP((K623+$Q623)*$AH$4,-1),ROUNDUP(K623*$AH$4,-1)))</f>
        <v>712000</v>
      </c>
      <c r="AG623" s="154">
        <f>IF(L623="","",IF('5.手当・賞与配分・洗い替え方式'!$O$4=1,ROUNDUP((L623+$Q623)*$AH$4,-1),ROUNDUP(L623*$AH$4,-1)))</f>
        <v>707400</v>
      </c>
      <c r="AH623" s="154">
        <f>IF(M623="","",IF('5.手当・賞与配分・洗い替え方式'!$O$4=1,ROUNDUP((M623+$Q623)*$AH$4,-1),ROUNDUP(M623*$AH$4,-1)))</f>
        <v>702800</v>
      </c>
      <c r="AI623" s="166">
        <f>IF(N623="","",IF('5.手当・賞与配分・洗い替え方式'!$O$4=1,ROUNDUP((N623+$Q623)*$AH$4,-1),ROUNDUP(N623*$AH$4,-1)))</f>
        <v>698200</v>
      </c>
      <c r="AJ623" s="165">
        <f>IF(J623="","",IF('5.手当・賞与配分・洗い替え方式'!$O$4=1,ROUNDUP((J623+$Q623)*$AM$4,-1),ROUNDUP(J623*$AM$4,-1)))</f>
        <v>895750</v>
      </c>
      <c r="AK623" s="154">
        <f>IF(K623="","",IF('5.手当・賞与配分・洗い替え方式'!$O$4=1,ROUNDUP((K623+$Q623)*$AM$4,-1),ROUNDUP(K623*$AM$4,-1)))</f>
        <v>890000</v>
      </c>
      <c r="AL623" s="154">
        <f>IF(L623="","",IF('5.手当・賞与配分・洗い替え方式'!$O$4=1,ROUNDUP((L623+$Q623)*$AM$4,-1),ROUNDUP(L623*$AM$4,-1)))</f>
        <v>884250</v>
      </c>
      <c r="AM623" s="154">
        <f>IF(M623="","",IF('5.手当・賞与配分・洗い替え方式'!$O$4=1,ROUNDUP((M623+$Q623)*$AM$4,-1),ROUNDUP(M623*$AM$4,-1)))</f>
        <v>878500</v>
      </c>
      <c r="AN623" s="166">
        <f>IF(N623="","",IF('5.手当・賞与配分・洗い替え方式'!$O$4=1,ROUNDUP((N623+$Q623)*$AM$4,-1),ROUNDUP(N623*$AM$4,-1)))</f>
        <v>872750</v>
      </c>
      <c r="AO623" s="369">
        <f t="shared" si="415"/>
        <v>6741150</v>
      </c>
      <c r="AP623" s="77">
        <f t="shared" si="416"/>
        <v>6697680</v>
      </c>
      <c r="AQ623" s="77">
        <f t="shared" si="399"/>
        <v>6654210</v>
      </c>
      <c r="AR623" s="77">
        <f t="shared" si="400"/>
        <v>6610740</v>
      </c>
      <c r="AS623" s="164">
        <f t="shared" si="401"/>
        <v>6567270</v>
      </c>
    </row>
    <row r="624" spans="5:45" ht="18" customHeight="1">
      <c r="E624" s="148" t="str">
        <f t="shared" si="402"/>
        <v>S-2</v>
      </c>
      <c r="F624" s="105">
        <f t="shared" si="389"/>
        <v>7</v>
      </c>
      <c r="G624" s="105">
        <f t="shared" si="390"/>
        <v>7</v>
      </c>
      <c r="H624" s="105" t="str">
        <f t="shared" si="391"/>
        <v>S-2-7</v>
      </c>
      <c r="I624" s="149">
        <v>38</v>
      </c>
      <c r="J624" s="157">
        <f t="shared" si="403"/>
        <v>350100</v>
      </c>
      <c r="K624" s="131">
        <f t="shared" si="404"/>
        <v>347800</v>
      </c>
      <c r="L624" s="131">
        <f>IF($E624="","",INDEX('3.サラリースケール'!$R$5:$BH$38,MATCH($E624,'3.サラリースケール'!$R$5:$R$38,0),MATCH($I624,'3.サラリースケール'!$R$5:$BH$5,0)))</f>
        <v>345500</v>
      </c>
      <c r="M624" s="131">
        <f t="shared" si="405"/>
        <v>343200</v>
      </c>
      <c r="N624" s="368">
        <f t="shared" si="406"/>
        <v>340900</v>
      </c>
      <c r="O624" s="157">
        <f t="shared" si="407"/>
        <v>4600</v>
      </c>
      <c r="P624" s="368">
        <f t="shared" si="392"/>
        <v>2300</v>
      </c>
      <c r="Q624" s="158">
        <f>IF($L624="","",VLOOKUP($E624,'6.モデル年俸表の作成'!$C$7:$F$48,4,0))</f>
        <v>12800</v>
      </c>
      <c r="R624" s="159">
        <f>IF($E624="","",IF($G624="","",VLOOKUP($E624,'5.手当・賞与配分・洗い替え方式'!$C$7:$L$48,8,0)))</f>
        <v>0.2</v>
      </c>
      <c r="S624" s="160">
        <f t="shared" si="408"/>
        <v>70020</v>
      </c>
      <c r="T624" s="160">
        <f t="shared" si="409"/>
        <v>69560</v>
      </c>
      <c r="U624" s="160">
        <f t="shared" si="418"/>
        <v>69100</v>
      </c>
      <c r="V624" s="160">
        <f t="shared" si="411"/>
        <v>68640</v>
      </c>
      <c r="W624" s="160">
        <f t="shared" si="412"/>
        <v>68180</v>
      </c>
      <c r="X624" s="164">
        <f t="shared" si="393"/>
        <v>27</v>
      </c>
      <c r="Y624" s="162">
        <f t="shared" si="417"/>
        <v>432920</v>
      </c>
      <c r="Z624" s="161">
        <f t="shared" si="394"/>
        <v>430160</v>
      </c>
      <c r="AA624" s="161">
        <f t="shared" si="395"/>
        <v>427400</v>
      </c>
      <c r="AB624" s="161">
        <f t="shared" si="396"/>
        <v>424640</v>
      </c>
      <c r="AC624" s="163">
        <f t="shared" si="419"/>
        <v>421880</v>
      </c>
      <c r="AD624" s="158">
        <f t="shared" si="414"/>
        <v>5128800</v>
      </c>
      <c r="AE624" s="165">
        <f>IF(J624="","",IF('5.手当・賞与配分・洗い替え方式'!$O$4=1,ROUNDUP((J624+$Q624)*$AH$4,-1),ROUNDUP(J624*$AH$4,-1)))</f>
        <v>725800</v>
      </c>
      <c r="AF624" s="154">
        <f>IF(K624="","",IF('5.手当・賞与配分・洗い替え方式'!$O$4=1,ROUNDUP((K624+$Q624)*$AH$4,-1),ROUNDUP(K624*$AH$4,-1)))</f>
        <v>721200</v>
      </c>
      <c r="AG624" s="154">
        <f>IF(L624="","",IF('5.手当・賞与配分・洗い替え方式'!$O$4=1,ROUNDUP((L624+$Q624)*$AH$4,-1),ROUNDUP(L624*$AH$4,-1)))</f>
        <v>716600</v>
      </c>
      <c r="AH624" s="154">
        <f>IF(M624="","",IF('5.手当・賞与配分・洗い替え方式'!$O$4=1,ROUNDUP((M624+$Q624)*$AH$4,-1),ROUNDUP(M624*$AH$4,-1)))</f>
        <v>712000</v>
      </c>
      <c r="AI624" s="166">
        <f>IF(N624="","",IF('5.手当・賞与配分・洗い替え方式'!$O$4=1,ROUNDUP((N624+$Q624)*$AH$4,-1),ROUNDUP(N624*$AH$4,-1)))</f>
        <v>707400</v>
      </c>
      <c r="AJ624" s="165">
        <f>IF(J624="","",IF('5.手当・賞与配分・洗い替え方式'!$O$4=1,ROUNDUP((J624+$Q624)*$AM$4,-1),ROUNDUP(J624*$AM$4,-1)))</f>
        <v>907250</v>
      </c>
      <c r="AK624" s="154">
        <f>IF(K624="","",IF('5.手当・賞与配分・洗い替え方式'!$O$4=1,ROUNDUP((K624+$Q624)*$AM$4,-1),ROUNDUP(K624*$AM$4,-1)))</f>
        <v>901500</v>
      </c>
      <c r="AL624" s="154">
        <f>IF(L624="","",IF('5.手当・賞与配分・洗い替え方式'!$O$4=1,ROUNDUP((L624+$Q624)*$AM$4,-1),ROUNDUP(L624*$AM$4,-1)))</f>
        <v>895750</v>
      </c>
      <c r="AM624" s="154">
        <f>IF(M624="","",IF('5.手当・賞与配分・洗い替え方式'!$O$4=1,ROUNDUP((M624+$Q624)*$AM$4,-1),ROUNDUP(M624*$AM$4,-1)))</f>
        <v>890000</v>
      </c>
      <c r="AN624" s="166">
        <f>IF(N624="","",IF('5.手当・賞与配分・洗い替え方式'!$O$4=1,ROUNDUP((N624+$Q624)*$AM$4,-1),ROUNDUP(N624*$AM$4,-1)))</f>
        <v>884250</v>
      </c>
      <c r="AO624" s="369">
        <f t="shared" si="415"/>
        <v>6828090</v>
      </c>
      <c r="AP624" s="77">
        <f t="shared" si="416"/>
        <v>6784620</v>
      </c>
      <c r="AQ624" s="77">
        <f t="shared" si="399"/>
        <v>6741150</v>
      </c>
      <c r="AR624" s="77">
        <f t="shared" si="400"/>
        <v>6697680</v>
      </c>
      <c r="AS624" s="164">
        <f t="shared" si="401"/>
        <v>6654210</v>
      </c>
    </row>
    <row r="625" spans="5:45" ht="18" customHeight="1">
      <c r="E625" s="148" t="str">
        <f t="shared" si="402"/>
        <v>S-2</v>
      </c>
      <c r="F625" s="105">
        <f t="shared" si="389"/>
        <v>8</v>
      </c>
      <c r="G625" s="105">
        <f t="shared" si="390"/>
        <v>8</v>
      </c>
      <c r="H625" s="105" t="str">
        <f t="shared" si="391"/>
        <v>S-2-8</v>
      </c>
      <c r="I625" s="149">
        <v>39</v>
      </c>
      <c r="J625" s="157">
        <f t="shared" si="403"/>
        <v>354700</v>
      </c>
      <c r="K625" s="131">
        <f t="shared" si="404"/>
        <v>352400</v>
      </c>
      <c r="L625" s="131">
        <f>IF($E625="","",INDEX('3.サラリースケール'!$R$5:$BH$38,MATCH($E625,'3.サラリースケール'!$R$5:$R$38,0),MATCH($I625,'3.サラリースケール'!$R$5:$BH$5,0)))</f>
        <v>350100</v>
      </c>
      <c r="M625" s="131">
        <f t="shared" si="405"/>
        <v>347800</v>
      </c>
      <c r="N625" s="368">
        <f t="shared" si="406"/>
        <v>345500</v>
      </c>
      <c r="O625" s="157">
        <f t="shared" si="407"/>
        <v>4600</v>
      </c>
      <c r="P625" s="368">
        <f t="shared" si="392"/>
        <v>2300</v>
      </c>
      <c r="Q625" s="158">
        <f>IF($L625="","",VLOOKUP($E625,'6.モデル年俸表の作成'!$C$7:$F$48,4,0))</f>
        <v>12800</v>
      </c>
      <c r="R625" s="159">
        <f>IF($E625="","",IF($G625="","",VLOOKUP($E625,'5.手当・賞与配分・洗い替え方式'!$C$7:$L$48,8,0)))</f>
        <v>0.2</v>
      </c>
      <c r="S625" s="160">
        <f t="shared" si="408"/>
        <v>70940</v>
      </c>
      <c r="T625" s="160">
        <f t="shared" si="409"/>
        <v>70480</v>
      </c>
      <c r="U625" s="160">
        <f t="shared" si="418"/>
        <v>70020</v>
      </c>
      <c r="V625" s="160">
        <f t="shared" si="411"/>
        <v>69560</v>
      </c>
      <c r="W625" s="160">
        <f t="shared" si="412"/>
        <v>69100</v>
      </c>
      <c r="X625" s="164">
        <f t="shared" si="393"/>
        <v>27</v>
      </c>
      <c r="Y625" s="162">
        <f t="shared" si="417"/>
        <v>438440</v>
      </c>
      <c r="Z625" s="161">
        <f t="shared" si="394"/>
        <v>435680</v>
      </c>
      <c r="AA625" s="161">
        <f t="shared" si="395"/>
        <v>432920</v>
      </c>
      <c r="AB625" s="161">
        <f t="shared" si="396"/>
        <v>430160</v>
      </c>
      <c r="AC625" s="163">
        <f t="shared" si="419"/>
        <v>427400</v>
      </c>
      <c r="AD625" s="158">
        <f t="shared" si="414"/>
        <v>5195040</v>
      </c>
      <c r="AE625" s="165">
        <f>IF(J625="","",IF('5.手当・賞与配分・洗い替え方式'!$O$4=1,ROUNDUP((J625+$Q625)*$AH$4,-1),ROUNDUP(J625*$AH$4,-1)))</f>
        <v>735000</v>
      </c>
      <c r="AF625" s="154">
        <f>IF(K625="","",IF('5.手当・賞与配分・洗い替え方式'!$O$4=1,ROUNDUP((K625+$Q625)*$AH$4,-1),ROUNDUP(K625*$AH$4,-1)))</f>
        <v>730400</v>
      </c>
      <c r="AG625" s="154">
        <f>IF(L625="","",IF('5.手当・賞与配分・洗い替え方式'!$O$4=1,ROUNDUP((L625+$Q625)*$AH$4,-1),ROUNDUP(L625*$AH$4,-1)))</f>
        <v>725800</v>
      </c>
      <c r="AH625" s="154">
        <f>IF(M625="","",IF('5.手当・賞与配分・洗い替え方式'!$O$4=1,ROUNDUP((M625+$Q625)*$AH$4,-1),ROUNDUP(M625*$AH$4,-1)))</f>
        <v>721200</v>
      </c>
      <c r="AI625" s="166">
        <f>IF(N625="","",IF('5.手当・賞与配分・洗い替え方式'!$O$4=1,ROUNDUP((N625+$Q625)*$AH$4,-1),ROUNDUP(N625*$AH$4,-1)))</f>
        <v>716600</v>
      </c>
      <c r="AJ625" s="165">
        <f>IF(J625="","",IF('5.手当・賞与配分・洗い替え方式'!$O$4=1,ROUNDUP((J625+$Q625)*$AM$4,-1),ROUNDUP(J625*$AM$4,-1)))</f>
        <v>918750</v>
      </c>
      <c r="AK625" s="154">
        <f>IF(K625="","",IF('5.手当・賞与配分・洗い替え方式'!$O$4=1,ROUNDUP((K625+$Q625)*$AM$4,-1),ROUNDUP(K625*$AM$4,-1)))</f>
        <v>913000</v>
      </c>
      <c r="AL625" s="154">
        <f>IF(L625="","",IF('5.手当・賞与配分・洗い替え方式'!$O$4=1,ROUNDUP((L625+$Q625)*$AM$4,-1),ROUNDUP(L625*$AM$4,-1)))</f>
        <v>907250</v>
      </c>
      <c r="AM625" s="154">
        <f>IF(M625="","",IF('5.手当・賞与配分・洗い替え方式'!$O$4=1,ROUNDUP((M625+$Q625)*$AM$4,-1),ROUNDUP(M625*$AM$4,-1)))</f>
        <v>901500</v>
      </c>
      <c r="AN625" s="166">
        <f>IF(N625="","",IF('5.手当・賞与配分・洗い替え方式'!$O$4=1,ROUNDUP((N625+$Q625)*$AM$4,-1),ROUNDUP(N625*$AM$4,-1)))</f>
        <v>895750</v>
      </c>
      <c r="AO625" s="369">
        <f t="shared" si="415"/>
        <v>6915030</v>
      </c>
      <c r="AP625" s="77">
        <f t="shared" si="416"/>
        <v>6871560</v>
      </c>
      <c r="AQ625" s="77">
        <f t="shared" si="399"/>
        <v>6828090</v>
      </c>
      <c r="AR625" s="77">
        <f t="shared" si="400"/>
        <v>6784620</v>
      </c>
      <c r="AS625" s="164">
        <f t="shared" si="401"/>
        <v>6741150</v>
      </c>
    </row>
    <row r="626" spans="5:45" ht="18" customHeight="1">
      <c r="E626" s="148" t="str">
        <f t="shared" si="402"/>
        <v>S-2</v>
      </c>
      <c r="F626" s="105">
        <f t="shared" si="389"/>
        <v>9</v>
      </c>
      <c r="G626" s="105">
        <f t="shared" si="390"/>
        <v>9</v>
      </c>
      <c r="H626" s="105" t="str">
        <f t="shared" si="391"/>
        <v>S-2-9</v>
      </c>
      <c r="I626" s="149">
        <v>40</v>
      </c>
      <c r="J626" s="157">
        <f t="shared" si="403"/>
        <v>359300</v>
      </c>
      <c r="K626" s="131">
        <f t="shared" si="404"/>
        <v>357000</v>
      </c>
      <c r="L626" s="131">
        <f>IF($E626="","",INDEX('3.サラリースケール'!$R$5:$BH$38,MATCH($E626,'3.サラリースケール'!$R$5:$R$38,0),MATCH($I626,'3.サラリースケール'!$R$5:$BH$5,0)))</f>
        <v>354700</v>
      </c>
      <c r="M626" s="131">
        <f t="shared" si="405"/>
        <v>352400</v>
      </c>
      <c r="N626" s="368">
        <f t="shared" si="406"/>
        <v>350100</v>
      </c>
      <c r="O626" s="157">
        <f t="shared" si="407"/>
        <v>4600</v>
      </c>
      <c r="P626" s="368">
        <f t="shared" si="392"/>
        <v>2300</v>
      </c>
      <c r="Q626" s="158">
        <f>IF($L626="","",VLOOKUP($E626,'6.モデル年俸表の作成'!$C$7:$F$48,4,0))</f>
        <v>12800</v>
      </c>
      <c r="R626" s="159">
        <f>IF($E626="","",IF($G626="","",VLOOKUP($E626,'5.手当・賞与配分・洗い替え方式'!$C$7:$L$48,8,0)))</f>
        <v>0.2</v>
      </c>
      <c r="S626" s="160">
        <f t="shared" si="408"/>
        <v>71860</v>
      </c>
      <c r="T626" s="160">
        <f t="shared" si="409"/>
        <v>71400</v>
      </c>
      <c r="U626" s="160">
        <f t="shared" si="418"/>
        <v>70940</v>
      </c>
      <c r="V626" s="160">
        <f t="shared" si="411"/>
        <v>70480</v>
      </c>
      <c r="W626" s="160">
        <f t="shared" si="412"/>
        <v>70020</v>
      </c>
      <c r="X626" s="164">
        <f t="shared" si="393"/>
        <v>27</v>
      </c>
      <c r="Y626" s="162">
        <f t="shared" si="417"/>
        <v>443960</v>
      </c>
      <c r="Z626" s="161">
        <f t="shared" si="394"/>
        <v>441200</v>
      </c>
      <c r="AA626" s="161">
        <f t="shared" si="395"/>
        <v>438440</v>
      </c>
      <c r="AB626" s="161">
        <f t="shared" si="396"/>
        <v>435680</v>
      </c>
      <c r="AC626" s="163">
        <f t="shared" si="419"/>
        <v>432920</v>
      </c>
      <c r="AD626" s="158">
        <f t="shared" si="414"/>
        <v>5261280</v>
      </c>
      <c r="AE626" s="165">
        <f>IF(J626="","",IF('5.手当・賞与配分・洗い替え方式'!$O$4=1,ROUNDUP((J626+$Q626)*$AH$4,-1),ROUNDUP(J626*$AH$4,-1)))</f>
        <v>744200</v>
      </c>
      <c r="AF626" s="154">
        <f>IF(K626="","",IF('5.手当・賞与配分・洗い替え方式'!$O$4=1,ROUNDUP((K626+$Q626)*$AH$4,-1),ROUNDUP(K626*$AH$4,-1)))</f>
        <v>739600</v>
      </c>
      <c r="AG626" s="154">
        <f>IF(L626="","",IF('5.手当・賞与配分・洗い替え方式'!$O$4=1,ROUNDUP((L626+$Q626)*$AH$4,-1),ROUNDUP(L626*$AH$4,-1)))</f>
        <v>735000</v>
      </c>
      <c r="AH626" s="154">
        <f>IF(M626="","",IF('5.手当・賞与配分・洗い替え方式'!$O$4=1,ROUNDUP((M626+$Q626)*$AH$4,-1),ROUNDUP(M626*$AH$4,-1)))</f>
        <v>730400</v>
      </c>
      <c r="AI626" s="166">
        <f>IF(N626="","",IF('5.手当・賞与配分・洗い替え方式'!$O$4=1,ROUNDUP((N626+$Q626)*$AH$4,-1),ROUNDUP(N626*$AH$4,-1)))</f>
        <v>725800</v>
      </c>
      <c r="AJ626" s="165">
        <f>IF(J626="","",IF('5.手当・賞与配分・洗い替え方式'!$O$4=1,ROUNDUP((J626+$Q626)*$AM$4,-1),ROUNDUP(J626*$AM$4,-1)))</f>
        <v>930250</v>
      </c>
      <c r="AK626" s="154">
        <f>IF(K626="","",IF('5.手当・賞与配分・洗い替え方式'!$O$4=1,ROUNDUP((K626+$Q626)*$AM$4,-1),ROUNDUP(K626*$AM$4,-1)))</f>
        <v>924500</v>
      </c>
      <c r="AL626" s="154">
        <f>IF(L626="","",IF('5.手当・賞与配分・洗い替え方式'!$O$4=1,ROUNDUP((L626+$Q626)*$AM$4,-1),ROUNDUP(L626*$AM$4,-1)))</f>
        <v>918750</v>
      </c>
      <c r="AM626" s="154">
        <f>IF(M626="","",IF('5.手当・賞与配分・洗い替え方式'!$O$4=1,ROUNDUP((M626+$Q626)*$AM$4,-1),ROUNDUP(M626*$AM$4,-1)))</f>
        <v>913000</v>
      </c>
      <c r="AN626" s="166">
        <f>IF(N626="","",IF('5.手当・賞与配分・洗い替え方式'!$O$4=1,ROUNDUP((N626+$Q626)*$AM$4,-1),ROUNDUP(N626*$AM$4,-1)))</f>
        <v>907250</v>
      </c>
      <c r="AO626" s="369">
        <f t="shared" si="415"/>
        <v>7001970</v>
      </c>
      <c r="AP626" s="77">
        <f t="shared" si="416"/>
        <v>6958500</v>
      </c>
      <c r="AQ626" s="77">
        <f t="shared" si="399"/>
        <v>6915030</v>
      </c>
      <c r="AR626" s="77">
        <f t="shared" si="400"/>
        <v>6871560</v>
      </c>
      <c r="AS626" s="164">
        <f t="shared" si="401"/>
        <v>6828090</v>
      </c>
    </row>
    <row r="627" spans="5:45" ht="18" customHeight="1">
      <c r="E627" s="148" t="str">
        <f t="shared" si="402"/>
        <v>S-2</v>
      </c>
      <c r="F627" s="105">
        <f t="shared" si="389"/>
        <v>10</v>
      </c>
      <c r="G627" s="105">
        <f t="shared" si="390"/>
        <v>10</v>
      </c>
      <c r="H627" s="105" t="str">
        <f t="shared" si="391"/>
        <v>S-2-10</v>
      </c>
      <c r="I627" s="149">
        <v>41</v>
      </c>
      <c r="J627" s="157">
        <f t="shared" si="403"/>
        <v>363900</v>
      </c>
      <c r="K627" s="131">
        <f t="shared" si="404"/>
        <v>361600</v>
      </c>
      <c r="L627" s="131">
        <f>IF($E627="","",INDEX('3.サラリースケール'!$R$5:$BH$38,MATCH($E627,'3.サラリースケール'!$R$5:$R$38,0),MATCH($I627,'3.サラリースケール'!$R$5:$BH$5,0)))</f>
        <v>359300</v>
      </c>
      <c r="M627" s="131">
        <f t="shared" si="405"/>
        <v>357000</v>
      </c>
      <c r="N627" s="368">
        <f t="shared" si="406"/>
        <v>354700</v>
      </c>
      <c r="O627" s="157">
        <f t="shared" si="407"/>
        <v>4600</v>
      </c>
      <c r="P627" s="368">
        <f t="shared" si="392"/>
        <v>2300</v>
      </c>
      <c r="Q627" s="158">
        <f>IF($L627="","",VLOOKUP($E627,'6.モデル年俸表の作成'!$C$7:$F$48,4,0))</f>
        <v>12800</v>
      </c>
      <c r="R627" s="159">
        <f>IF($E627="","",IF($G627="","",VLOOKUP($E627,'5.手当・賞与配分・洗い替え方式'!$C$7:$L$48,8,0)))</f>
        <v>0.2</v>
      </c>
      <c r="S627" s="160">
        <f t="shared" si="408"/>
        <v>72780</v>
      </c>
      <c r="T627" s="160">
        <f t="shared" si="409"/>
        <v>72320</v>
      </c>
      <c r="U627" s="160">
        <f t="shared" si="418"/>
        <v>71860</v>
      </c>
      <c r="V627" s="160">
        <f t="shared" si="411"/>
        <v>71400</v>
      </c>
      <c r="W627" s="160">
        <f t="shared" si="412"/>
        <v>70940</v>
      </c>
      <c r="X627" s="164">
        <f t="shared" si="393"/>
        <v>27</v>
      </c>
      <c r="Y627" s="162">
        <f t="shared" si="417"/>
        <v>449480</v>
      </c>
      <c r="Z627" s="161">
        <f t="shared" si="394"/>
        <v>446720</v>
      </c>
      <c r="AA627" s="161">
        <f t="shared" si="395"/>
        <v>443960</v>
      </c>
      <c r="AB627" s="161">
        <f t="shared" si="396"/>
        <v>441200</v>
      </c>
      <c r="AC627" s="163">
        <f t="shared" si="419"/>
        <v>438440</v>
      </c>
      <c r="AD627" s="158">
        <f t="shared" si="414"/>
        <v>5327520</v>
      </c>
      <c r="AE627" s="165">
        <f>IF(J627="","",IF('5.手当・賞与配分・洗い替え方式'!$O$4=1,ROUNDUP((J627+$Q627)*$AH$4,-1),ROUNDUP(J627*$AH$4,-1)))</f>
        <v>753400</v>
      </c>
      <c r="AF627" s="154">
        <f>IF(K627="","",IF('5.手当・賞与配分・洗い替え方式'!$O$4=1,ROUNDUP((K627+$Q627)*$AH$4,-1),ROUNDUP(K627*$AH$4,-1)))</f>
        <v>748800</v>
      </c>
      <c r="AG627" s="154">
        <f>IF(L627="","",IF('5.手当・賞与配分・洗い替え方式'!$O$4=1,ROUNDUP((L627+$Q627)*$AH$4,-1),ROUNDUP(L627*$AH$4,-1)))</f>
        <v>744200</v>
      </c>
      <c r="AH627" s="154">
        <f>IF(M627="","",IF('5.手当・賞与配分・洗い替え方式'!$O$4=1,ROUNDUP((M627+$Q627)*$AH$4,-1),ROUNDUP(M627*$AH$4,-1)))</f>
        <v>739600</v>
      </c>
      <c r="AI627" s="166">
        <f>IF(N627="","",IF('5.手当・賞与配分・洗い替え方式'!$O$4=1,ROUNDUP((N627+$Q627)*$AH$4,-1),ROUNDUP(N627*$AH$4,-1)))</f>
        <v>735000</v>
      </c>
      <c r="AJ627" s="165">
        <f>IF(J627="","",IF('5.手当・賞与配分・洗い替え方式'!$O$4=1,ROUNDUP((J627+$Q627)*$AM$4,-1),ROUNDUP(J627*$AM$4,-1)))</f>
        <v>941750</v>
      </c>
      <c r="AK627" s="154">
        <f>IF(K627="","",IF('5.手当・賞与配分・洗い替え方式'!$O$4=1,ROUNDUP((K627+$Q627)*$AM$4,-1),ROUNDUP(K627*$AM$4,-1)))</f>
        <v>936000</v>
      </c>
      <c r="AL627" s="154">
        <f>IF(L627="","",IF('5.手当・賞与配分・洗い替え方式'!$O$4=1,ROUNDUP((L627+$Q627)*$AM$4,-1),ROUNDUP(L627*$AM$4,-1)))</f>
        <v>930250</v>
      </c>
      <c r="AM627" s="154">
        <f>IF(M627="","",IF('5.手当・賞与配分・洗い替え方式'!$O$4=1,ROUNDUP((M627+$Q627)*$AM$4,-1),ROUNDUP(M627*$AM$4,-1)))</f>
        <v>924500</v>
      </c>
      <c r="AN627" s="166">
        <f>IF(N627="","",IF('5.手当・賞与配分・洗い替え方式'!$O$4=1,ROUNDUP((N627+$Q627)*$AM$4,-1),ROUNDUP(N627*$AM$4,-1)))</f>
        <v>918750</v>
      </c>
      <c r="AO627" s="369">
        <f t="shared" si="415"/>
        <v>7088910</v>
      </c>
      <c r="AP627" s="77">
        <f t="shared" si="416"/>
        <v>7045440</v>
      </c>
      <c r="AQ627" s="77">
        <f t="shared" si="399"/>
        <v>7001970</v>
      </c>
      <c r="AR627" s="77">
        <f t="shared" si="400"/>
        <v>6958500</v>
      </c>
      <c r="AS627" s="164">
        <f t="shared" si="401"/>
        <v>6915030</v>
      </c>
    </row>
    <row r="628" spans="5:45" ht="18" customHeight="1">
      <c r="E628" s="148" t="str">
        <f t="shared" si="402"/>
        <v>S-2</v>
      </c>
      <c r="F628" s="105">
        <f t="shared" si="389"/>
        <v>11</v>
      </c>
      <c r="G628" s="105">
        <f t="shared" si="390"/>
        <v>11</v>
      </c>
      <c r="H628" s="105" t="str">
        <f t="shared" si="391"/>
        <v>S-2-11</v>
      </c>
      <c r="I628" s="149">
        <v>42</v>
      </c>
      <c r="J628" s="157">
        <f t="shared" si="403"/>
        <v>368500</v>
      </c>
      <c r="K628" s="131">
        <f t="shared" si="404"/>
        <v>366200</v>
      </c>
      <c r="L628" s="131">
        <f>IF($E628="","",INDEX('3.サラリースケール'!$R$5:$BH$38,MATCH($E628,'3.サラリースケール'!$R$5:$R$38,0),MATCH($I628,'3.サラリースケール'!$R$5:$BH$5,0)))</f>
        <v>363900</v>
      </c>
      <c r="M628" s="131">
        <f t="shared" si="405"/>
        <v>361600</v>
      </c>
      <c r="N628" s="368">
        <f t="shared" si="406"/>
        <v>359300</v>
      </c>
      <c r="O628" s="157">
        <f t="shared" si="407"/>
        <v>4600</v>
      </c>
      <c r="P628" s="368">
        <f t="shared" si="392"/>
        <v>2300</v>
      </c>
      <c r="Q628" s="158">
        <f>IF($L628="","",VLOOKUP($E628,'6.モデル年俸表の作成'!$C$7:$F$48,4,0))</f>
        <v>12800</v>
      </c>
      <c r="R628" s="159">
        <f>IF($E628="","",IF($G628="","",VLOOKUP($E628,'5.手当・賞与配分・洗い替え方式'!$C$7:$L$48,8,0)))</f>
        <v>0.2</v>
      </c>
      <c r="S628" s="160">
        <f t="shared" si="408"/>
        <v>73700</v>
      </c>
      <c r="T628" s="160">
        <f t="shared" si="409"/>
        <v>73240</v>
      </c>
      <c r="U628" s="160">
        <f t="shared" si="418"/>
        <v>72780</v>
      </c>
      <c r="V628" s="160">
        <f t="shared" si="411"/>
        <v>72320</v>
      </c>
      <c r="W628" s="160">
        <f t="shared" si="412"/>
        <v>71860</v>
      </c>
      <c r="X628" s="164">
        <f t="shared" si="393"/>
        <v>27</v>
      </c>
      <c r="Y628" s="162">
        <f t="shared" si="417"/>
        <v>455000</v>
      </c>
      <c r="Z628" s="161">
        <f t="shared" si="394"/>
        <v>452240</v>
      </c>
      <c r="AA628" s="161">
        <f t="shared" si="395"/>
        <v>449480</v>
      </c>
      <c r="AB628" s="161">
        <f t="shared" si="396"/>
        <v>446720</v>
      </c>
      <c r="AC628" s="163">
        <f t="shared" si="419"/>
        <v>443960</v>
      </c>
      <c r="AD628" s="158">
        <f t="shared" si="414"/>
        <v>5393760</v>
      </c>
      <c r="AE628" s="165">
        <f>IF(J628="","",IF('5.手当・賞与配分・洗い替え方式'!$O$4=1,ROUNDUP((J628+$Q628)*$AH$4,-1),ROUNDUP(J628*$AH$4,-1)))</f>
        <v>762600</v>
      </c>
      <c r="AF628" s="154">
        <f>IF(K628="","",IF('5.手当・賞与配分・洗い替え方式'!$O$4=1,ROUNDUP((K628+$Q628)*$AH$4,-1),ROUNDUP(K628*$AH$4,-1)))</f>
        <v>758000</v>
      </c>
      <c r="AG628" s="154">
        <f>IF(L628="","",IF('5.手当・賞与配分・洗い替え方式'!$O$4=1,ROUNDUP((L628+$Q628)*$AH$4,-1),ROUNDUP(L628*$AH$4,-1)))</f>
        <v>753400</v>
      </c>
      <c r="AH628" s="154">
        <f>IF(M628="","",IF('5.手当・賞与配分・洗い替え方式'!$O$4=1,ROUNDUP((M628+$Q628)*$AH$4,-1),ROUNDUP(M628*$AH$4,-1)))</f>
        <v>748800</v>
      </c>
      <c r="AI628" s="166">
        <f>IF(N628="","",IF('5.手当・賞与配分・洗い替え方式'!$O$4=1,ROUNDUP((N628+$Q628)*$AH$4,-1),ROUNDUP(N628*$AH$4,-1)))</f>
        <v>744200</v>
      </c>
      <c r="AJ628" s="165">
        <f>IF(J628="","",IF('5.手当・賞与配分・洗い替え方式'!$O$4=1,ROUNDUP((J628+$Q628)*$AM$4,-1),ROUNDUP(J628*$AM$4,-1)))</f>
        <v>953250</v>
      </c>
      <c r="AK628" s="154">
        <f>IF(K628="","",IF('5.手当・賞与配分・洗い替え方式'!$O$4=1,ROUNDUP((K628+$Q628)*$AM$4,-1),ROUNDUP(K628*$AM$4,-1)))</f>
        <v>947500</v>
      </c>
      <c r="AL628" s="154">
        <f>IF(L628="","",IF('5.手当・賞与配分・洗い替え方式'!$O$4=1,ROUNDUP((L628+$Q628)*$AM$4,-1),ROUNDUP(L628*$AM$4,-1)))</f>
        <v>941750</v>
      </c>
      <c r="AM628" s="154">
        <f>IF(M628="","",IF('5.手当・賞与配分・洗い替え方式'!$O$4=1,ROUNDUP((M628+$Q628)*$AM$4,-1),ROUNDUP(M628*$AM$4,-1)))</f>
        <v>936000</v>
      </c>
      <c r="AN628" s="166">
        <f>IF(N628="","",IF('5.手当・賞与配分・洗い替え方式'!$O$4=1,ROUNDUP((N628+$Q628)*$AM$4,-1),ROUNDUP(N628*$AM$4,-1)))</f>
        <v>930250</v>
      </c>
      <c r="AO628" s="369">
        <f t="shared" si="415"/>
        <v>7175850</v>
      </c>
      <c r="AP628" s="77">
        <f t="shared" si="416"/>
        <v>7132380</v>
      </c>
      <c r="AQ628" s="77">
        <f t="shared" si="399"/>
        <v>7088910</v>
      </c>
      <c r="AR628" s="77">
        <f t="shared" si="400"/>
        <v>7045440</v>
      </c>
      <c r="AS628" s="164">
        <f t="shared" si="401"/>
        <v>7001970</v>
      </c>
    </row>
    <row r="629" spans="5:45" ht="18" customHeight="1">
      <c r="E629" s="148" t="str">
        <f t="shared" si="402"/>
        <v>S-2</v>
      </c>
      <c r="F629" s="167">
        <f t="shared" si="389"/>
        <v>12</v>
      </c>
      <c r="G629" s="105">
        <f t="shared" si="390"/>
        <v>12</v>
      </c>
      <c r="H629" s="105" t="str">
        <f t="shared" si="391"/>
        <v>S-2-12</v>
      </c>
      <c r="I629" s="149">
        <v>43</v>
      </c>
      <c r="J629" s="157">
        <f t="shared" si="403"/>
        <v>373100</v>
      </c>
      <c r="K629" s="131">
        <f t="shared" si="404"/>
        <v>370800</v>
      </c>
      <c r="L629" s="131">
        <f>IF($E629="","",INDEX('3.サラリースケール'!$R$5:$BH$38,MATCH($E629,'3.サラリースケール'!$R$5:$R$38,0),MATCH($I629,'3.サラリースケール'!$R$5:$BH$5,0)))</f>
        <v>368500</v>
      </c>
      <c r="M629" s="131">
        <f t="shared" si="405"/>
        <v>366200</v>
      </c>
      <c r="N629" s="368">
        <f t="shared" si="406"/>
        <v>363900</v>
      </c>
      <c r="O629" s="157">
        <f t="shared" si="407"/>
        <v>4600</v>
      </c>
      <c r="P629" s="368">
        <f t="shared" si="392"/>
        <v>2300</v>
      </c>
      <c r="Q629" s="158">
        <f>IF($L629="","",VLOOKUP($E629,'6.モデル年俸表の作成'!$C$7:$F$48,4,0))</f>
        <v>12800</v>
      </c>
      <c r="R629" s="159">
        <f>IF($E629="","",IF($G629="","",VLOOKUP($E629,'5.手当・賞与配分・洗い替え方式'!$C$7:$L$48,8,0)))</f>
        <v>0.2</v>
      </c>
      <c r="S629" s="160">
        <f t="shared" si="408"/>
        <v>74620</v>
      </c>
      <c r="T629" s="160">
        <f t="shared" si="409"/>
        <v>74160</v>
      </c>
      <c r="U629" s="160">
        <f t="shared" si="418"/>
        <v>73700</v>
      </c>
      <c r="V629" s="160">
        <f t="shared" si="411"/>
        <v>73240</v>
      </c>
      <c r="W629" s="160">
        <f t="shared" si="412"/>
        <v>72780</v>
      </c>
      <c r="X629" s="164">
        <f t="shared" si="393"/>
        <v>27</v>
      </c>
      <c r="Y629" s="162">
        <f t="shared" si="417"/>
        <v>460520</v>
      </c>
      <c r="Z629" s="161">
        <f t="shared" si="394"/>
        <v>457760</v>
      </c>
      <c r="AA629" s="161">
        <f t="shared" si="395"/>
        <v>455000</v>
      </c>
      <c r="AB629" s="161">
        <f t="shared" si="396"/>
        <v>452240</v>
      </c>
      <c r="AC629" s="163">
        <f t="shared" si="419"/>
        <v>449480</v>
      </c>
      <c r="AD629" s="158">
        <f t="shared" si="414"/>
        <v>5460000</v>
      </c>
      <c r="AE629" s="165">
        <f>IF(J629="","",IF('5.手当・賞与配分・洗い替え方式'!$O$4=1,ROUNDUP((J629+$Q629)*$AH$4,-1),ROUNDUP(J629*$AH$4,-1)))</f>
        <v>771800</v>
      </c>
      <c r="AF629" s="154">
        <f>IF(K629="","",IF('5.手当・賞与配分・洗い替え方式'!$O$4=1,ROUNDUP((K629+$Q629)*$AH$4,-1),ROUNDUP(K629*$AH$4,-1)))</f>
        <v>767200</v>
      </c>
      <c r="AG629" s="154">
        <f>IF(L629="","",IF('5.手当・賞与配分・洗い替え方式'!$O$4=1,ROUNDUP((L629+$Q629)*$AH$4,-1),ROUNDUP(L629*$AH$4,-1)))</f>
        <v>762600</v>
      </c>
      <c r="AH629" s="154">
        <f>IF(M629="","",IF('5.手当・賞与配分・洗い替え方式'!$O$4=1,ROUNDUP((M629+$Q629)*$AH$4,-1),ROUNDUP(M629*$AH$4,-1)))</f>
        <v>758000</v>
      </c>
      <c r="AI629" s="166">
        <f>IF(N629="","",IF('5.手当・賞与配分・洗い替え方式'!$O$4=1,ROUNDUP((N629+$Q629)*$AH$4,-1),ROUNDUP(N629*$AH$4,-1)))</f>
        <v>753400</v>
      </c>
      <c r="AJ629" s="165">
        <f>IF(J629="","",IF('5.手当・賞与配分・洗い替え方式'!$O$4=1,ROUNDUP((J629+$Q629)*$AM$4,-1),ROUNDUP(J629*$AM$4,-1)))</f>
        <v>964750</v>
      </c>
      <c r="AK629" s="154">
        <f>IF(K629="","",IF('5.手当・賞与配分・洗い替え方式'!$O$4=1,ROUNDUP((K629+$Q629)*$AM$4,-1),ROUNDUP(K629*$AM$4,-1)))</f>
        <v>959000</v>
      </c>
      <c r="AL629" s="154">
        <f>IF(L629="","",IF('5.手当・賞与配分・洗い替え方式'!$O$4=1,ROUNDUP((L629+$Q629)*$AM$4,-1),ROUNDUP(L629*$AM$4,-1)))</f>
        <v>953250</v>
      </c>
      <c r="AM629" s="154">
        <f>IF(M629="","",IF('5.手当・賞与配分・洗い替え方式'!$O$4=1,ROUNDUP((M629+$Q629)*$AM$4,-1),ROUNDUP(M629*$AM$4,-1)))</f>
        <v>947500</v>
      </c>
      <c r="AN629" s="166">
        <f>IF(N629="","",IF('5.手当・賞与配分・洗い替え方式'!$O$4=1,ROUNDUP((N629+$Q629)*$AM$4,-1),ROUNDUP(N629*$AM$4,-1)))</f>
        <v>941750</v>
      </c>
      <c r="AO629" s="369">
        <f t="shared" si="415"/>
        <v>7262790</v>
      </c>
      <c r="AP629" s="77">
        <f t="shared" si="416"/>
        <v>7219320</v>
      </c>
      <c r="AQ629" s="77">
        <f t="shared" si="399"/>
        <v>7175850</v>
      </c>
      <c r="AR629" s="77">
        <f t="shared" si="400"/>
        <v>7132380</v>
      </c>
      <c r="AS629" s="164">
        <f t="shared" si="401"/>
        <v>7088910</v>
      </c>
    </row>
    <row r="630" spans="5:45" ht="18" customHeight="1">
      <c r="E630" s="148" t="str">
        <f t="shared" si="402"/>
        <v>S-2</v>
      </c>
      <c r="F630" s="167">
        <f t="shared" si="389"/>
        <v>13</v>
      </c>
      <c r="G630" s="105">
        <f t="shared" si="390"/>
        <v>13</v>
      </c>
      <c r="H630" s="105" t="str">
        <f t="shared" si="391"/>
        <v>S-2-13</v>
      </c>
      <c r="I630" s="149">
        <v>44</v>
      </c>
      <c r="J630" s="157">
        <f t="shared" si="403"/>
        <v>377700</v>
      </c>
      <c r="K630" s="131">
        <f t="shared" si="404"/>
        <v>375400</v>
      </c>
      <c r="L630" s="131">
        <f>IF($E630="","",INDEX('3.サラリースケール'!$R$5:$BH$38,MATCH($E630,'3.サラリースケール'!$R$5:$R$38,0),MATCH($I630,'3.サラリースケール'!$R$5:$BH$5,0)))</f>
        <v>373100</v>
      </c>
      <c r="M630" s="131">
        <f t="shared" si="405"/>
        <v>370800</v>
      </c>
      <c r="N630" s="368">
        <f t="shared" si="406"/>
        <v>368500</v>
      </c>
      <c r="O630" s="157">
        <f t="shared" si="407"/>
        <v>4600</v>
      </c>
      <c r="P630" s="368">
        <f t="shared" si="392"/>
        <v>2300</v>
      </c>
      <c r="Q630" s="158">
        <f>IF($L630="","",VLOOKUP($E630,'6.モデル年俸表の作成'!$C$7:$F$48,4,0))</f>
        <v>12800</v>
      </c>
      <c r="R630" s="159">
        <f>IF($E630="","",IF($G630="","",VLOOKUP($E630,'5.手当・賞与配分・洗い替え方式'!$C$7:$L$48,8,0)))</f>
        <v>0.2</v>
      </c>
      <c r="S630" s="160">
        <f t="shared" si="408"/>
        <v>75540</v>
      </c>
      <c r="T630" s="160">
        <f t="shared" si="409"/>
        <v>75080</v>
      </c>
      <c r="U630" s="160">
        <f t="shared" si="418"/>
        <v>74620</v>
      </c>
      <c r="V630" s="160">
        <f t="shared" si="411"/>
        <v>74160</v>
      </c>
      <c r="W630" s="160">
        <f t="shared" si="412"/>
        <v>73700</v>
      </c>
      <c r="X630" s="164">
        <f t="shared" si="393"/>
        <v>27</v>
      </c>
      <c r="Y630" s="162">
        <f t="shared" si="417"/>
        <v>466040</v>
      </c>
      <c r="Z630" s="161">
        <f t="shared" si="394"/>
        <v>463280</v>
      </c>
      <c r="AA630" s="161">
        <f t="shared" si="395"/>
        <v>460520</v>
      </c>
      <c r="AB630" s="161">
        <f t="shared" si="396"/>
        <v>457760</v>
      </c>
      <c r="AC630" s="163">
        <f t="shared" si="419"/>
        <v>455000</v>
      </c>
      <c r="AD630" s="158">
        <f t="shared" si="414"/>
        <v>5526240</v>
      </c>
      <c r="AE630" s="165">
        <f>IF(J630="","",IF('5.手当・賞与配分・洗い替え方式'!$O$4=1,ROUNDUP((J630+$Q630)*$AH$4,-1),ROUNDUP(J630*$AH$4,-1)))</f>
        <v>781000</v>
      </c>
      <c r="AF630" s="154">
        <f>IF(K630="","",IF('5.手当・賞与配分・洗い替え方式'!$O$4=1,ROUNDUP((K630+$Q630)*$AH$4,-1),ROUNDUP(K630*$AH$4,-1)))</f>
        <v>776400</v>
      </c>
      <c r="AG630" s="154">
        <f>IF(L630="","",IF('5.手当・賞与配分・洗い替え方式'!$O$4=1,ROUNDUP((L630+$Q630)*$AH$4,-1),ROUNDUP(L630*$AH$4,-1)))</f>
        <v>771800</v>
      </c>
      <c r="AH630" s="154">
        <f>IF(M630="","",IF('5.手当・賞与配分・洗い替え方式'!$O$4=1,ROUNDUP((M630+$Q630)*$AH$4,-1),ROUNDUP(M630*$AH$4,-1)))</f>
        <v>767200</v>
      </c>
      <c r="AI630" s="166">
        <f>IF(N630="","",IF('5.手当・賞与配分・洗い替え方式'!$O$4=1,ROUNDUP((N630+$Q630)*$AH$4,-1),ROUNDUP(N630*$AH$4,-1)))</f>
        <v>762600</v>
      </c>
      <c r="AJ630" s="165">
        <f>IF(J630="","",IF('5.手当・賞与配分・洗い替え方式'!$O$4=1,ROUNDUP((J630+$Q630)*$AM$4,-1),ROUNDUP(J630*$AM$4,-1)))</f>
        <v>976250</v>
      </c>
      <c r="AK630" s="154">
        <f>IF(K630="","",IF('5.手当・賞与配分・洗い替え方式'!$O$4=1,ROUNDUP((K630+$Q630)*$AM$4,-1),ROUNDUP(K630*$AM$4,-1)))</f>
        <v>970500</v>
      </c>
      <c r="AL630" s="154">
        <f>IF(L630="","",IF('5.手当・賞与配分・洗い替え方式'!$O$4=1,ROUNDUP((L630+$Q630)*$AM$4,-1),ROUNDUP(L630*$AM$4,-1)))</f>
        <v>964750</v>
      </c>
      <c r="AM630" s="154">
        <f>IF(M630="","",IF('5.手当・賞与配分・洗い替え方式'!$O$4=1,ROUNDUP((M630+$Q630)*$AM$4,-1),ROUNDUP(M630*$AM$4,-1)))</f>
        <v>959000</v>
      </c>
      <c r="AN630" s="166">
        <f>IF(N630="","",IF('5.手当・賞与配分・洗い替え方式'!$O$4=1,ROUNDUP((N630+$Q630)*$AM$4,-1),ROUNDUP(N630*$AM$4,-1)))</f>
        <v>953250</v>
      </c>
      <c r="AO630" s="369">
        <f t="shared" si="415"/>
        <v>7349730</v>
      </c>
      <c r="AP630" s="77">
        <f t="shared" si="416"/>
        <v>7306260</v>
      </c>
      <c r="AQ630" s="77">
        <f t="shared" si="399"/>
        <v>7262790</v>
      </c>
      <c r="AR630" s="77">
        <f t="shared" si="400"/>
        <v>7219320</v>
      </c>
      <c r="AS630" s="164">
        <f t="shared" si="401"/>
        <v>7175850</v>
      </c>
    </row>
    <row r="631" spans="5:45" ht="18" customHeight="1">
      <c r="E631" s="148" t="str">
        <f t="shared" si="402"/>
        <v>S-2</v>
      </c>
      <c r="F631" s="167">
        <f t="shared" si="389"/>
        <v>14</v>
      </c>
      <c r="G631" s="105">
        <f t="shared" si="390"/>
        <v>14</v>
      </c>
      <c r="H631" s="105" t="str">
        <f t="shared" si="391"/>
        <v>S-2-14</v>
      </c>
      <c r="I631" s="149">
        <v>45</v>
      </c>
      <c r="J631" s="157">
        <f t="shared" si="403"/>
        <v>382300</v>
      </c>
      <c r="K631" s="131">
        <f t="shared" si="404"/>
        <v>380000</v>
      </c>
      <c r="L631" s="131">
        <f>IF($E631="","",INDEX('3.サラリースケール'!$R$5:$BH$38,MATCH($E631,'3.サラリースケール'!$R$5:$R$38,0),MATCH($I631,'3.サラリースケール'!$R$5:$BH$5,0)))</f>
        <v>377700</v>
      </c>
      <c r="M631" s="131">
        <f t="shared" si="405"/>
        <v>375400</v>
      </c>
      <c r="N631" s="368">
        <f t="shared" si="406"/>
        <v>373100</v>
      </c>
      <c r="O631" s="157">
        <f t="shared" si="407"/>
        <v>4600</v>
      </c>
      <c r="P631" s="368">
        <f t="shared" si="392"/>
        <v>2300</v>
      </c>
      <c r="Q631" s="158">
        <f>IF($L631="","",VLOOKUP($E631,'6.モデル年俸表の作成'!$C$7:$F$48,4,0))</f>
        <v>12800</v>
      </c>
      <c r="R631" s="159">
        <f>IF($E631="","",IF($G631="","",VLOOKUP($E631,'5.手当・賞与配分・洗い替え方式'!$C$7:$L$48,8,0)))</f>
        <v>0.2</v>
      </c>
      <c r="S631" s="160">
        <f t="shared" si="408"/>
        <v>76460</v>
      </c>
      <c r="T631" s="160">
        <f t="shared" si="409"/>
        <v>76000</v>
      </c>
      <c r="U631" s="160">
        <f t="shared" si="418"/>
        <v>75540</v>
      </c>
      <c r="V631" s="160">
        <f t="shared" si="411"/>
        <v>75080</v>
      </c>
      <c r="W631" s="160">
        <f t="shared" si="412"/>
        <v>74620</v>
      </c>
      <c r="X631" s="164">
        <f t="shared" si="393"/>
        <v>27</v>
      </c>
      <c r="Y631" s="162">
        <f t="shared" si="417"/>
        <v>471560</v>
      </c>
      <c r="Z631" s="161">
        <f t="shared" si="394"/>
        <v>468800</v>
      </c>
      <c r="AA631" s="161">
        <f t="shared" si="395"/>
        <v>466040</v>
      </c>
      <c r="AB631" s="161">
        <f t="shared" si="396"/>
        <v>463280</v>
      </c>
      <c r="AC631" s="163">
        <f t="shared" si="419"/>
        <v>460520</v>
      </c>
      <c r="AD631" s="158">
        <f t="shared" si="414"/>
        <v>5592480</v>
      </c>
      <c r="AE631" s="165">
        <f>IF(J631="","",IF('5.手当・賞与配分・洗い替え方式'!$O$4=1,ROUNDUP((J631+$Q631)*$AH$4,-1),ROUNDUP(J631*$AH$4,-1)))</f>
        <v>790200</v>
      </c>
      <c r="AF631" s="154">
        <f>IF(K631="","",IF('5.手当・賞与配分・洗い替え方式'!$O$4=1,ROUNDUP((K631+$Q631)*$AH$4,-1),ROUNDUP(K631*$AH$4,-1)))</f>
        <v>785600</v>
      </c>
      <c r="AG631" s="154">
        <f>IF(L631="","",IF('5.手当・賞与配分・洗い替え方式'!$O$4=1,ROUNDUP((L631+$Q631)*$AH$4,-1),ROUNDUP(L631*$AH$4,-1)))</f>
        <v>781000</v>
      </c>
      <c r="AH631" s="154">
        <f>IF(M631="","",IF('5.手当・賞与配分・洗い替え方式'!$O$4=1,ROUNDUP((M631+$Q631)*$AH$4,-1),ROUNDUP(M631*$AH$4,-1)))</f>
        <v>776400</v>
      </c>
      <c r="AI631" s="166">
        <f>IF(N631="","",IF('5.手当・賞与配分・洗い替え方式'!$O$4=1,ROUNDUP((N631+$Q631)*$AH$4,-1),ROUNDUP(N631*$AH$4,-1)))</f>
        <v>771800</v>
      </c>
      <c r="AJ631" s="165">
        <f>IF(J631="","",IF('5.手当・賞与配分・洗い替え方式'!$O$4=1,ROUNDUP((J631+$Q631)*$AM$4,-1),ROUNDUP(J631*$AM$4,-1)))</f>
        <v>987750</v>
      </c>
      <c r="AK631" s="154">
        <f>IF(K631="","",IF('5.手当・賞与配分・洗い替え方式'!$O$4=1,ROUNDUP((K631+$Q631)*$AM$4,-1),ROUNDUP(K631*$AM$4,-1)))</f>
        <v>982000</v>
      </c>
      <c r="AL631" s="154">
        <f>IF(L631="","",IF('5.手当・賞与配分・洗い替え方式'!$O$4=1,ROUNDUP((L631+$Q631)*$AM$4,-1),ROUNDUP(L631*$AM$4,-1)))</f>
        <v>976250</v>
      </c>
      <c r="AM631" s="154">
        <f>IF(M631="","",IF('5.手当・賞与配分・洗い替え方式'!$O$4=1,ROUNDUP((M631+$Q631)*$AM$4,-1),ROUNDUP(M631*$AM$4,-1)))</f>
        <v>970500</v>
      </c>
      <c r="AN631" s="166">
        <f>IF(N631="","",IF('5.手当・賞与配分・洗い替え方式'!$O$4=1,ROUNDUP((N631+$Q631)*$AM$4,-1),ROUNDUP(N631*$AM$4,-1)))</f>
        <v>964750</v>
      </c>
      <c r="AO631" s="369">
        <f t="shared" si="415"/>
        <v>7436670</v>
      </c>
      <c r="AP631" s="77">
        <f t="shared" si="416"/>
        <v>7393200</v>
      </c>
      <c r="AQ631" s="77">
        <f t="shared" si="399"/>
        <v>7349730</v>
      </c>
      <c r="AR631" s="77">
        <f t="shared" si="400"/>
        <v>7306260</v>
      </c>
      <c r="AS631" s="164">
        <f t="shared" si="401"/>
        <v>7262790</v>
      </c>
    </row>
    <row r="632" spans="5:45" ht="18" customHeight="1">
      <c r="E632" s="148" t="str">
        <f t="shared" si="402"/>
        <v>S-2</v>
      </c>
      <c r="F632" s="167">
        <f t="shared" si="389"/>
        <v>15</v>
      </c>
      <c r="G632" s="105">
        <f t="shared" si="390"/>
        <v>15</v>
      </c>
      <c r="H632" s="105" t="str">
        <f t="shared" si="391"/>
        <v>S-2-15</v>
      </c>
      <c r="I632" s="149">
        <v>46</v>
      </c>
      <c r="J632" s="157">
        <f t="shared" si="403"/>
        <v>386900</v>
      </c>
      <c r="K632" s="131">
        <f t="shared" si="404"/>
        <v>384600</v>
      </c>
      <c r="L632" s="131">
        <f>IF($E632="","",INDEX('3.サラリースケール'!$R$5:$BH$38,MATCH($E632,'3.サラリースケール'!$R$5:$R$38,0),MATCH($I632,'3.サラリースケール'!$R$5:$BH$5,0)))</f>
        <v>382300</v>
      </c>
      <c r="M632" s="131">
        <f t="shared" si="405"/>
        <v>380000</v>
      </c>
      <c r="N632" s="368">
        <f t="shared" si="406"/>
        <v>377700</v>
      </c>
      <c r="O632" s="157">
        <f t="shared" si="407"/>
        <v>4600</v>
      </c>
      <c r="P632" s="368">
        <f t="shared" si="392"/>
        <v>2300</v>
      </c>
      <c r="Q632" s="158">
        <f>IF($L632="","",VLOOKUP($E632,'6.モデル年俸表の作成'!$C$7:$F$48,4,0))</f>
        <v>12800</v>
      </c>
      <c r="R632" s="159">
        <f>IF($E632="","",IF($G632="","",VLOOKUP($E632,'5.手当・賞与配分・洗い替え方式'!$C$7:$L$48,8,0)))</f>
        <v>0.2</v>
      </c>
      <c r="S632" s="160">
        <f t="shared" si="408"/>
        <v>77380</v>
      </c>
      <c r="T632" s="160">
        <f t="shared" si="409"/>
        <v>76920</v>
      </c>
      <c r="U632" s="160">
        <f t="shared" si="418"/>
        <v>76460</v>
      </c>
      <c r="V632" s="160">
        <f t="shared" si="411"/>
        <v>76000</v>
      </c>
      <c r="W632" s="160">
        <f t="shared" si="412"/>
        <v>75540</v>
      </c>
      <c r="X632" s="164">
        <f t="shared" si="393"/>
        <v>27</v>
      </c>
      <c r="Y632" s="162">
        <f t="shared" si="417"/>
        <v>477080</v>
      </c>
      <c r="Z632" s="161">
        <f t="shared" si="394"/>
        <v>474320</v>
      </c>
      <c r="AA632" s="161">
        <f t="shared" si="395"/>
        <v>471560</v>
      </c>
      <c r="AB632" s="161">
        <f t="shared" si="396"/>
        <v>468800</v>
      </c>
      <c r="AC632" s="163">
        <f t="shared" si="419"/>
        <v>466040</v>
      </c>
      <c r="AD632" s="158">
        <f t="shared" si="414"/>
        <v>5658720</v>
      </c>
      <c r="AE632" s="165">
        <f>IF(J632="","",IF('5.手当・賞与配分・洗い替え方式'!$O$4=1,ROUNDUP((J632+$Q632)*$AH$4,-1),ROUNDUP(J632*$AH$4,-1)))</f>
        <v>799400</v>
      </c>
      <c r="AF632" s="154">
        <f>IF(K632="","",IF('5.手当・賞与配分・洗い替え方式'!$O$4=1,ROUNDUP((K632+$Q632)*$AH$4,-1),ROUNDUP(K632*$AH$4,-1)))</f>
        <v>794800</v>
      </c>
      <c r="AG632" s="154">
        <f>IF(L632="","",IF('5.手当・賞与配分・洗い替え方式'!$O$4=1,ROUNDUP((L632+$Q632)*$AH$4,-1),ROUNDUP(L632*$AH$4,-1)))</f>
        <v>790200</v>
      </c>
      <c r="AH632" s="154">
        <f>IF(M632="","",IF('5.手当・賞与配分・洗い替え方式'!$O$4=1,ROUNDUP((M632+$Q632)*$AH$4,-1),ROUNDUP(M632*$AH$4,-1)))</f>
        <v>785600</v>
      </c>
      <c r="AI632" s="166">
        <f>IF(N632="","",IF('5.手当・賞与配分・洗い替え方式'!$O$4=1,ROUNDUP((N632+$Q632)*$AH$4,-1),ROUNDUP(N632*$AH$4,-1)))</f>
        <v>781000</v>
      </c>
      <c r="AJ632" s="165">
        <f>IF(J632="","",IF('5.手当・賞与配分・洗い替え方式'!$O$4=1,ROUNDUP((J632+$Q632)*$AM$4,-1),ROUNDUP(J632*$AM$4,-1)))</f>
        <v>999250</v>
      </c>
      <c r="AK632" s="154">
        <f>IF(K632="","",IF('5.手当・賞与配分・洗い替え方式'!$O$4=1,ROUNDUP((K632+$Q632)*$AM$4,-1),ROUNDUP(K632*$AM$4,-1)))</f>
        <v>993500</v>
      </c>
      <c r="AL632" s="154">
        <f>IF(L632="","",IF('5.手当・賞与配分・洗い替え方式'!$O$4=1,ROUNDUP((L632+$Q632)*$AM$4,-1),ROUNDUP(L632*$AM$4,-1)))</f>
        <v>987750</v>
      </c>
      <c r="AM632" s="154">
        <f>IF(M632="","",IF('5.手当・賞与配分・洗い替え方式'!$O$4=1,ROUNDUP((M632+$Q632)*$AM$4,-1),ROUNDUP(M632*$AM$4,-1)))</f>
        <v>982000</v>
      </c>
      <c r="AN632" s="166">
        <f>IF(N632="","",IF('5.手当・賞与配分・洗い替え方式'!$O$4=1,ROUNDUP((N632+$Q632)*$AM$4,-1),ROUNDUP(N632*$AM$4,-1)))</f>
        <v>976250</v>
      </c>
      <c r="AO632" s="369">
        <f t="shared" si="415"/>
        <v>7523610</v>
      </c>
      <c r="AP632" s="77">
        <f t="shared" si="416"/>
        <v>7480140</v>
      </c>
      <c r="AQ632" s="77">
        <f t="shared" si="399"/>
        <v>7436670</v>
      </c>
      <c r="AR632" s="77">
        <f t="shared" si="400"/>
        <v>7393200</v>
      </c>
      <c r="AS632" s="164">
        <f t="shared" si="401"/>
        <v>7349730</v>
      </c>
    </row>
    <row r="633" spans="5:45" ht="18" customHeight="1">
      <c r="E633" s="148" t="str">
        <f t="shared" si="402"/>
        <v>S-2</v>
      </c>
      <c r="F633" s="167">
        <f t="shared" si="389"/>
        <v>16</v>
      </c>
      <c r="G633" s="105">
        <f t="shared" si="390"/>
        <v>16</v>
      </c>
      <c r="H633" s="105" t="str">
        <f t="shared" si="391"/>
        <v>S-2-16</v>
      </c>
      <c r="I633" s="149">
        <v>47</v>
      </c>
      <c r="J633" s="157">
        <f t="shared" si="403"/>
        <v>391500</v>
      </c>
      <c r="K633" s="131">
        <f t="shared" si="404"/>
        <v>389200</v>
      </c>
      <c r="L633" s="131">
        <f>IF($E633="","",INDEX('3.サラリースケール'!$R$5:$BH$38,MATCH($E633,'3.サラリースケール'!$R$5:$R$38,0),MATCH($I633,'3.サラリースケール'!$R$5:$BH$5,0)))</f>
        <v>386900</v>
      </c>
      <c r="M633" s="131">
        <f t="shared" si="405"/>
        <v>384600</v>
      </c>
      <c r="N633" s="368">
        <f t="shared" si="406"/>
        <v>382300</v>
      </c>
      <c r="O633" s="157">
        <f t="shared" si="407"/>
        <v>4600</v>
      </c>
      <c r="P633" s="368">
        <f t="shared" si="392"/>
        <v>2300</v>
      </c>
      <c r="Q633" s="158">
        <f>IF($L633="","",VLOOKUP($E633,'6.モデル年俸表の作成'!$C$7:$F$48,4,0))</f>
        <v>12800</v>
      </c>
      <c r="R633" s="159">
        <f>IF($E633="","",IF($G633="","",VLOOKUP($E633,'5.手当・賞与配分・洗い替え方式'!$C$7:$L$48,8,0)))</f>
        <v>0.2</v>
      </c>
      <c r="S633" s="160">
        <f t="shared" si="408"/>
        <v>78300</v>
      </c>
      <c r="T633" s="160">
        <f t="shared" si="409"/>
        <v>77840</v>
      </c>
      <c r="U633" s="160">
        <f t="shared" si="418"/>
        <v>77380</v>
      </c>
      <c r="V633" s="160">
        <f t="shared" si="411"/>
        <v>76920</v>
      </c>
      <c r="W633" s="160">
        <f t="shared" si="412"/>
        <v>76460</v>
      </c>
      <c r="X633" s="164">
        <f t="shared" si="393"/>
        <v>27</v>
      </c>
      <c r="Y633" s="162">
        <f t="shared" si="417"/>
        <v>482600</v>
      </c>
      <c r="Z633" s="161">
        <f t="shared" si="394"/>
        <v>479840</v>
      </c>
      <c r="AA633" s="161">
        <f t="shared" si="395"/>
        <v>477080</v>
      </c>
      <c r="AB633" s="161">
        <f t="shared" si="396"/>
        <v>474320</v>
      </c>
      <c r="AC633" s="163">
        <f t="shared" si="419"/>
        <v>471560</v>
      </c>
      <c r="AD633" s="158">
        <f t="shared" si="414"/>
        <v>5724960</v>
      </c>
      <c r="AE633" s="165">
        <f>IF(J633="","",IF('5.手当・賞与配分・洗い替え方式'!$O$4=1,ROUNDUP((J633+$Q633)*$AH$4,-1),ROUNDUP(J633*$AH$4,-1)))</f>
        <v>808600</v>
      </c>
      <c r="AF633" s="154">
        <f>IF(K633="","",IF('5.手当・賞与配分・洗い替え方式'!$O$4=1,ROUNDUP((K633+$Q633)*$AH$4,-1),ROUNDUP(K633*$AH$4,-1)))</f>
        <v>804000</v>
      </c>
      <c r="AG633" s="154">
        <f>IF(L633="","",IF('5.手当・賞与配分・洗い替え方式'!$O$4=1,ROUNDUP((L633+$Q633)*$AH$4,-1),ROUNDUP(L633*$AH$4,-1)))</f>
        <v>799400</v>
      </c>
      <c r="AH633" s="154">
        <f>IF(M633="","",IF('5.手当・賞与配分・洗い替え方式'!$O$4=1,ROUNDUP((M633+$Q633)*$AH$4,-1),ROUNDUP(M633*$AH$4,-1)))</f>
        <v>794800</v>
      </c>
      <c r="AI633" s="166">
        <f>IF(N633="","",IF('5.手当・賞与配分・洗い替え方式'!$O$4=1,ROUNDUP((N633+$Q633)*$AH$4,-1),ROUNDUP(N633*$AH$4,-1)))</f>
        <v>790200</v>
      </c>
      <c r="AJ633" s="165">
        <f>IF(J633="","",IF('5.手当・賞与配分・洗い替え方式'!$O$4=1,ROUNDUP((J633+$Q633)*$AM$4,-1),ROUNDUP(J633*$AM$4,-1)))</f>
        <v>1010750</v>
      </c>
      <c r="AK633" s="154">
        <f>IF(K633="","",IF('5.手当・賞与配分・洗い替え方式'!$O$4=1,ROUNDUP((K633+$Q633)*$AM$4,-1),ROUNDUP(K633*$AM$4,-1)))</f>
        <v>1005000</v>
      </c>
      <c r="AL633" s="154">
        <f>IF(L633="","",IF('5.手当・賞与配分・洗い替え方式'!$O$4=1,ROUNDUP((L633+$Q633)*$AM$4,-1),ROUNDUP(L633*$AM$4,-1)))</f>
        <v>999250</v>
      </c>
      <c r="AM633" s="154">
        <f>IF(M633="","",IF('5.手当・賞与配分・洗い替え方式'!$O$4=1,ROUNDUP((M633+$Q633)*$AM$4,-1),ROUNDUP(M633*$AM$4,-1)))</f>
        <v>993500</v>
      </c>
      <c r="AN633" s="166">
        <f>IF(N633="","",IF('5.手当・賞与配分・洗い替え方式'!$O$4=1,ROUNDUP((N633+$Q633)*$AM$4,-1),ROUNDUP(N633*$AM$4,-1)))</f>
        <v>987750</v>
      </c>
      <c r="AO633" s="369">
        <f t="shared" si="415"/>
        <v>7610550</v>
      </c>
      <c r="AP633" s="77">
        <f t="shared" si="416"/>
        <v>7567080</v>
      </c>
      <c r="AQ633" s="77">
        <f t="shared" si="399"/>
        <v>7523610</v>
      </c>
      <c r="AR633" s="77">
        <f t="shared" si="400"/>
        <v>7480140</v>
      </c>
      <c r="AS633" s="164">
        <f t="shared" si="401"/>
        <v>7436670</v>
      </c>
    </row>
    <row r="634" spans="5:45" ht="18" customHeight="1">
      <c r="E634" s="148" t="str">
        <f t="shared" si="402"/>
        <v>S-2</v>
      </c>
      <c r="F634" s="167">
        <f t="shared" si="389"/>
        <v>17</v>
      </c>
      <c r="G634" s="105">
        <f t="shared" si="390"/>
        <v>17</v>
      </c>
      <c r="H634" s="105" t="str">
        <f t="shared" si="391"/>
        <v>S-2-17</v>
      </c>
      <c r="I634" s="149">
        <v>48</v>
      </c>
      <c r="J634" s="157">
        <f t="shared" si="403"/>
        <v>396100</v>
      </c>
      <c r="K634" s="131">
        <f t="shared" si="404"/>
        <v>393800</v>
      </c>
      <c r="L634" s="131">
        <f>IF($E634="","",INDEX('3.サラリースケール'!$R$5:$BH$38,MATCH($E634,'3.サラリースケール'!$R$5:$R$38,0),MATCH($I634,'3.サラリースケール'!$R$5:$BH$5,0)))</f>
        <v>391500</v>
      </c>
      <c r="M634" s="131">
        <f t="shared" si="405"/>
        <v>389200</v>
      </c>
      <c r="N634" s="368">
        <f t="shared" si="406"/>
        <v>386900</v>
      </c>
      <c r="O634" s="157">
        <f t="shared" si="407"/>
        <v>4600</v>
      </c>
      <c r="P634" s="368">
        <f t="shared" si="392"/>
        <v>2300</v>
      </c>
      <c r="Q634" s="158">
        <f>IF($L634="","",VLOOKUP($E634,'6.モデル年俸表の作成'!$C$7:$F$48,4,0))</f>
        <v>12800</v>
      </c>
      <c r="R634" s="159">
        <f>IF($E634="","",IF($G634="","",VLOOKUP($E634,'5.手当・賞与配分・洗い替え方式'!$C$7:$L$48,8,0)))</f>
        <v>0.2</v>
      </c>
      <c r="S634" s="160">
        <f t="shared" si="408"/>
        <v>79220</v>
      </c>
      <c r="T634" s="160">
        <f t="shared" si="409"/>
        <v>78760</v>
      </c>
      <c r="U634" s="160">
        <f t="shared" si="418"/>
        <v>78300</v>
      </c>
      <c r="V634" s="160">
        <f t="shared" si="411"/>
        <v>77840</v>
      </c>
      <c r="W634" s="160">
        <f t="shared" si="412"/>
        <v>77380</v>
      </c>
      <c r="X634" s="164">
        <f t="shared" si="393"/>
        <v>27</v>
      </c>
      <c r="Y634" s="162">
        <f t="shared" si="417"/>
        <v>488120</v>
      </c>
      <c r="Z634" s="161">
        <f t="shared" si="394"/>
        <v>485360</v>
      </c>
      <c r="AA634" s="161">
        <f t="shared" si="395"/>
        <v>482600</v>
      </c>
      <c r="AB634" s="161">
        <f t="shared" si="396"/>
        <v>479840</v>
      </c>
      <c r="AC634" s="163">
        <f t="shared" si="419"/>
        <v>477080</v>
      </c>
      <c r="AD634" s="158">
        <f t="shared" si="414"/>
        <v>5791200</v>
      </c>
      <c r="AE634" s="165">
        <f>IF(J634="","",IF('5.手当・賞与配分・洗い替え方式'!$O$4=1,ROUNDUP((J634+$Q634)*$AH$4,-1),ROUNDUP(J634*$AH$4,-1)))</f>
        <v>817800</v>
      </c>
      <c r="AF634" s="154">
        <f>IF(K634="","",IF('5.手当・賞与配分・洗い替え方式'!$O$4=1,ROUNDUP((K634+$Q634)*$AH$4,-1),ROUNDUP(K634*$AH$4,-1)))</f>
        <v>813200</v>
      </c>
      <c r="AG634" s="154">
        <f>IF(L634="","",IF('5.手当・賞与配分・洗い替え方式'!$O$4=1,ROUNDUP((L634+$Q634)*$AH$4,-1),ROUNDUP(L634*$AH$4,-1)))</f>
        <v>808600</v>
      </c>
      <c r="AH634" s="154">
        <f>IF(M634="","",IF('5.手当・賞与配分・洗い替え方式'!$O$4=1,ROUNDUP((M634+$Q634)*$AH$4,-1),ROUNDUP(M634*$AH$4,-1)))</f>
        <v>804000</v>
      </c>
      <c r="AI634" s="166">
        <f>IF(N634="","",IF('5.手当・賞与配分・洗い替え方式'!$O$4=1,ROUNDUP((N634+$Q634)*$AH$4,-1),ROUNDUP(N634*$AH$4,-1)))</f>
        <v>799400</v>
      </c>
      <c r="AJ634" s="165">
        <f>IF(J634="","",IF('5.手当・賞与配分・洗い替え方式'!$O$4=1,ROUNDUP((J634+$Q634)*$AM$4,-1),ROUNDUP(J634*$AM$4,-1)))</f>
        <v>1022250</v>
      </c>
      <c r="AK634" s="154">
        <f>IF(K634="","",IF('5.手当・賞与配分・洗い替え方式'!$O$4=1,ROUNDUP((K634+$Q634)*$AM$4,-1),ROUNDUP(K634*$AM$4,-1)))</f>
        <v>1016500</v>
      </c>
      <c r="AL634" s="154">
        <f>IF(L634="","",IF('5.手当・賞与配分・洗い替え方式'!$O$4=1,ROUNDUP((L634+$Q634)*$AM$4,-1),ROUNDUP(L634*$AM$4,-1)))</f>
        <v>1010750</v>
      </c>
      <c r="AM634" s="154">
        <f>IF(M634="","",IF('5.手当・賞与配分・洗い替え方式'!$O$4=1,ROUNDUP((M634+$Q634)*$AM$4,-1),ROUNDUP(M634*$AM$4,-1)))</f>
        <v>1005000</v>
      </c>
      <c r="AN634" s="166">
        <f>IF(N634="","",IF('5.手当・賞与配分・洗い替え方式'!$O$4=1,ROUNDUP((N634+$Q634)*$AM$4,-1),ROUNDUP(N634*$AM$4,-1)))</f>
        <v>999250</v>
      </c>
      <c r="AO634" s="369">
        <f t="shared" si="415"/>
        <v>7697490</v>
      </c>
      <c r="AP634" s="77">
        <f t="shared" si="416"/>
        <v>7654020</v>
      </c>
      <c r="AQ634" s="77">
        <f t="shared" si="399"/>
        <v>7610550</v>
      </c>
      <c r="AR634" s="77">
        <f t="shared" si="400"/>
        <v>7567080</v>
      </c>
      <c r="AS634" s="164">
        <f t="shared" si="401"/>
        <v>7523610</v>
      </c>
    </row>
    <row r="635" spans="5:45" ht="18" customHeight="1">
      <c r="E635" s="148" t="str">
        <f t="shared" si="402"/>
        <v>S-2</v>
      </c>
      <c r="F635" s="167">
        <f t="shared" si="389"/>
        <v>18</v>
      </c>
      <c r="G635" s="105">
        <f t="shared" si="390"/>
        <v>18</v>
      </c>
      <c r="H635" s="105" t="str">
        <f t="shared" si="391"/>
        <v>S-2-18</v>
      </c>
      <c r="I635" s="149">
        <v>49</v>
      </c>
      <c r="J635" s="157">
        <f t="shared" si="403"/>
        <v>400700</v>
      </c>
      <c r="K635" s="131">
        <f t="shared" si="404"/>
        <v>398400</v>
      </c>
      <c r="L635" s="131">
        <f>IF($E635="","",INDEX('3.サラリースケール'!$R$5:$BH$38,MATCH($E635,'3.サラリースケール'!$R$5:$R$38,0),MATCH($I635,'3.サラリースケール'!$R$5:$BH$5,0)))</f>
        <v>396100</v>
      </c>
      <c r="M635" s="131">
        <f t="shared" si="405"/>
        <v>393800</v>
      </c>
      <c r="N635" s="368">
        <f t="shared" si="406"/>
        <v>391500</v>
      </c>
      <c r="O635" s="157">
        <f t="shared" si="407"/>
        <v>4600</v>
      </c>
      <c r="P635" s="368">
        <f t="shared" si="392"/>
        <v>2300</v>
      </c>
      <c r="Q635" s="158">
        <f>IF($L635="","",VLOOKUP($E635,'6.モデル年俸表の作成'!$C$7:$F$48,4,0))</f>
        <v>12800</v>
      </c>
      <c r="R635" s="159">
        <f>IF($E635="","",IF($G635="","",VLOOKUP($E635,'5.手当・賞与配分・洗い替え方式'!$C$7:$L$48,8,0)))</f>
        <v>0.2</v>
      </c>
      <c r="S635" s="160">
        <f t="shared" si="408"/>
        <v>80140</v>
      </c>
      <c r="T635" s="160">
        <f t="shared" si="409"/>
        <v>79680</v>
      </c>
      <c r="U635" s="160">
        <f t="shared" si="418"/>
        <v>79220</v>
      </c>
      <c r="V635" s="160">
        <f t="shared" si="411"/>
        <v>78760</v>
      </c>
      <c r="W635" s="160">
        <f t="shared" si="412"/>
        <v>78300</v>
      </c>
      <c r="X635" s="164">
        <f t="shared" si="393"/>
        <v>27</v>
      </c>
      <c r="Y635" s="162">
        <f t="shared" si="417"/>
        <v>493640</v>
      </c>
      <c r="Z635" s="161">
        <f t="shared" si="394"/>
        <v>490880</v>
      </c>
      <c r="AA635" s="161">
        <f t="shared" si="395"/>
        <v>488120</v>
      </c>
      <c r="AB635" s="161">
        <f t="shared" si="396"/>
        <v>485360</v>
      </c>
      <c r="AC635" s="163">
        <f t="shared" si="419"/>
        <v>482600</v>
      </c>
      <c r="AD635" s="158">
        <f t="shared" si="414"/>
        <v>5857440</v>
      </c>
      <c r="AE635" s="165">
        <f>IF(J635="","",IF('5.手当・賞与配分・洗い替え方式'!$O$4=1,ROUNDUP((J635+$Q635)*$AH$4,-1),ROUNDUP(J635*$AH$4,-1)))</f>
        <v>827000</v>
      </c>
      <c r="AF635" s="154">
        <f>IF(K635="","",IF('5.手当・賞与配分・洗い替え方式'!$O$4=1,ROUNDUP((K635+$Q635)*$AH$4,-1),ROUNDUP(K635*$AH$4,-1)))</f>
        <v>822400</v>
      </c>
      <c r="AG635" s="154">
        <f>IF(L635="","",IF('5.手当・賞与配分・洗い替え方式'!$O$4=1,ROUNDUP((L635+$Q635)*$AH$4,-1),ROUNDUP(L635*$AH$4,-1)))</f>
        <v>817800</v>
      </c>
      <c r="AH635" s="154">
        <f>IF(M635="","",IF('5.手当・賞与配分・洗い替え方式'!$O$4=1,ROUNDUP((M635+$Q635)*$AH$4,-1),ROUNDUP(M635*$AH$4,-1)))</f>
        <v>813200</v>
      </c>
      <c r="AI635" s="166">
        <f>IF(N635="","",IF('5.手当・賞与配分・洗い替え方式'!$O$4=1,ROUNDUP((N635+$Q635)*$AH$4,-1),ROUNDUP(N635*$AH$4,-1)))</f>
        <v>808600</v>
      </c>
      <c r="AJ635" s="165">
        <f>IF(J635="","",IF('5.手当・賞与配分・洗い替え方式'!$O$4=1,ROUNDUP((J635+$Q635)*$AM$4,-1),ROUNDUP(J635*$AM$4,-1)))</f>
        <v>1033750</v>
      </c>
      <c r="AK635" s="154">
        <f>IF(K635="","",IF('5.手当・賞与配分・洗い替え方式'!$O$4=1,ROUNDUP((K635+$Q635)*$AM$4,-1),ROUNDUP(K635*$AM$4,-1)))</f>
        <v>1028000</v>
      </c>
      <c r="AL635" s="154">
        <f>IF(L635="","",IF('5.手当・賞与配分・洗い替え方式'!$O$4=1,ROUNDUP((L635+$Q635)*$AM$4,-1),ROUNDUP(L635*$AM$4,-1)))</f>
        <v>1022250</v>
      </c>
      <c r="AM635" s="154">
        <f>IF(M635="","",IF('5.手当・賞与配分・洗い替え方式'!$O$4=1,ROUNDUP((M635+$Q635)*$AM$4,-1),ROUNDUP(M635*$AM$4,-1)))</f>
        <v>1016500</v>
      </c>
      <c r="AN635" s="166">
        <f>IF(N635="","",IF('5.手当・賞与配分・洗い替え方式'!$O$4=1,ROUNDUP((N635+$Q635)*$AM$4,-1),ROUNDUP(N635*$AM$4,-1)))</f>
        <v>1010750</v>
      </c>
      <c r="AO635" s="369">
        <f t="shared" si="415"/>
        <v>7784430</v>
      </c>
      <c r="AP635" s="77">
        <f t="shared" si="416"/>
        <v>7740960</v>
      </c>
      <c r="AQ635" s="77">
        <f t="shared" si="399"/>
        <v>7697490</v>
      </c>
      <c r="AR635" s="77">
        <f t="shared" si="400"/>
        <v>7654020</v>
      </c>
      <c r="AS635" s="164">
        <f t="shared" si="401"/>
        <v>7610550</v>
      </c>
    </row>
    <row r="636" spans="5:45" ht="18" customHeight="1">
      <c r="E636" s="148" t="str">
        <f t="shared" si="402"/>
        <v>S-2</v>
      </c>
      <c r="F636" s="167">
        <f t="shared" si="389"/>
        <v>19</v>
      </c>
      <c r="G636" s="105">
        <f t="shared" si="390"/>
        <v>19</v>
      </c>
      <c r="H636" s="105" t="str">
        <f t="shared" si="391"/>
        <v>S-2-19</v>
      </c>
      <c r="I636" s="149">
        <v>50</v>
      </c>
      <c r="J636" s="157">
        <f t="shared" si="403"/>
        <v>405300</v>
      </c>
      <c r="K636" s="131">
        <f t="shared" si="404"/>
        <v>403000</v>
      </c>
      <c r="L636" s="131">
        <f>IF($E636="","",INDEX('3.サラリースケール'!$R$5:$BH$38,MATCH($E636,'3.サラリースケール'!$R$5:$R$38,0),MATCH($I636,'3.サラリースケール'!$R$5:$BH$5,0)))</f>
        <v>400700</v>
      </c>
      <c r="M636" s="131">
        <f t="shared" si="405"/>
        <v>398400</v>
      </c>
      <c r="N636" s="368">
        <f t="shared" si="406"/>
        <v>396100</v>
      </c>
      <c r="O636" s="157">
        <f t="shared" si="407"/>
        <v>4600</v>
      </c>
      <c r="P636" s="368">
        <f t="shared" si="392"/>
        <v>2300</v>
      </c>
      <c r="Q636" s="158">
        <f>IF($L636="","",VLOOKUP($E636,'6.モデル年俸表の作成'!$C$7:$F$48,4,0))</f>
        <v>12800</v>
      </c>
      <c r="R636" s="159">
        <f>IF($E636="","",IF($G636="","",VLOOKUP($E636,'5.手当・賞与配分・洗い替え方式'!$C$7:$L$48,8,0)))</f>
        <v>0.2</v>
      </c>
      <c r="S636" s="160">
        <f t="shared" si="408"/>
        <v>81060</v>
      </c>
      <c r="T636" s="160">
        <f t="shared" si="409"/>
        <v>80600</v>
      </c>
      <c r="U636" s="160">
        <f t="shared" si="418"/>
        <v>80140</v>
      </c>
      <c r="V636" s="160">
        <f t="shared" si="411"/>
        <v>79680</v>
      </c>
      <c r="W636" s="160">
        <f t="shared" si="412"/>
        <v>79220</v>
      </c>
      <c r="X636" s="164">
        <f t="shared" si="393"/>
        <v>27</v>
      </c>
      <c r="Y636" s="162">
        <f t="shared" si="417"/>
        <v>499160</v>
      </c>
      <c r="Z636" s="161">
        <f t="shared" si="394"/>
        <v>496400</v>
      </c>
      <c r="AA636" s="161">
        <f t="shared" si="395"/>
        <v>493640</v>
      </c>
      <c r="AB636" s="161">
        <f t="shared" si="396"/>
        <v>490880</v>
      </c>
      <c r="AC636" s="163">
        <f t="shared" si="419"/>
        <v>488120</v>
      </c>
      <c r="AD636" s="158">
        <f t="shared" si="414"/>
        <v>5923680</v>
      </c>
      <c r="AE636" s="165">
        <f>IF(J636="","",IF('5.手当・賞与配分・洗い替え方式'!$O$4=1,ROUNDUP((J636+$Q636)*$AH$4,-1),ROUNDUP(J636*$AH$4,-1)))</f>
        <v>836200</v>
      </c>
      <c r="AF636" s="154">
        <f>IF(K636="","",IF('5.手当・賞与配分・洗い替え方式'!$O$4=1,ROUNDUP((K636+$Q636)*$AH$4,-1),ROUNDUP(K636*$AH$4,-1)))</f>
        <v>831600</v>
      </c>
      <c r="AG636" s="154">
        <f>IF(L636="","",IF('5.手当・賞与配分・洗い替え方式'!$O$4=1,ROUNDUP((L636+$Q636)*$AH$4,-1),ROUNDUP(L636*$AH$4,-1)))</f>
        <v>827000</v>
      </c>
      <c r="AH636" s="154">
        <f>IF(M636="","",IF('5.手当・賞与配分・洗い替え方式'!$O$4=1,ROUNDUP((M636+$Q636)*$AH$4,-1),ROUNDUP(M636*$AH$4,-1)))</f>
        <v>822400</v>
      </c>
      <c r="AI636" s="166">
        <f>IF(N636="","",IF('5.手当・賞与配分・洗い替え方式'!$O$4=1,ROUNDUP((N636+$Q636)*$AH$4,-1),ROUNDUP(N636*$AH$4,-1)))</f>
        <v>817800</v>
      </c>
      <c r="AJ636" s="165">
        <f>IF(J636="","",IF('5.手当・賞与配分・洗い替え方式'!$O$4=1,ROUNDUP((J636+$Q636)*$AM$4,-1),ROUNDUP(J636*$AM$4,-1)))</f>
        <v>1045250</v>
      </c>
      <c r="AK636" s="154">
        <f>IF(K636="","",IF('5.手当・賞与配分・洗い替え方式'!$O$4=1,ROUNDUP((K636+$Q636)*$AM$4,-1),ROUNDUP(K636*$AM$4,-1)))</f>
        <v>1039500</v>
      </c>
      <c r="AL636" s="154">
        <f>IF(L636="","",IF('5.手当・賞与配分・洗い替え方式'!$O$4=1,ROUNDUP((L636+$Q636)*$AM$4,-1),ROUNDUP(L636*$AM$4,-1)))</f>
        <v>1033750</v>
      </c>
      <c r="AM636" s="154">
        <f>IF(M636="","",IF('5.手当・賞与配分・洗い替え方式'!$O$4=1,ROUNDUP((M636+$Q636)*$AM$4,-1),ROUNDUP(M636*$AM$4,-1)))</f>
        <v>1028000</v>
      </c>
      <c r="AN636" s="166">
        <f>IF(N636="","",IF('5.手当・賞与配分・洗い替え方式'!$O$4=1,ROUNDUP((N636+$Q636)*$AM$4,-1),ROUNDUP(N636*$AM$4,-1)))</f>
        <v>1022250</v>
      </c>
      <c r="AO636" s="369">
        <f t="shared" si="415"/>
        <v>7871370</v>
      </c>
      <c r="AP636" s="77">
        <f t="shared" si="416"/>
        <v>7827900</v>
      </c>
      <c r="AQ636" s="77">
        <f t="shared" si="399"/>
        <v>7784430</v>
      </c>
      <c r="AR636" s="77">
        <f t="shared" si="400"/>
        <v>7740960</v>
      </c>
      <c r="AS636" s="164">
        <f t="shared" si="401"/>
        <v>7697490</v>
      </c>
    </row>
    <row r="637" spans="5:45" ht="18" customHeight="1">
      <c r="E637" s="148" t="str">
        <f t="shared" si="402"/>
        <v>S-2</v>
      </c>
      <c r="F637" s="167">
        <f t="shared" si="389"/>
        <v>20</v>
      </c>
      <c r="G637" s="105">
        <f t="shared" si="390"/>
        <v>20</v>
      </c>
      <c r="H637" s="105" t="str">
        <f t="shared" si="391"/>
        <v>S-2-20</v>
      </c>
      <c r="I637" s="149">
        <v>51</v>
      </c>
      <c r="J637" s="157">
        <f t="shared" si="403"/>
        <v>409900</v>
      </c>
      <c r="K637" s="131">
        <f t="shared" si="404"/>
        <v>407600</v>
      </c>
      <c r="L637" s="131">
        <f>IF($E637="","",INDEX('3.サラリースケール'!$R$5:$BH$38,MATCH($E637,'3.サラリースケール'!$R$5:$R$38,0),MATCH($I637,'3.サラリースケール'!$R$5:$BH$5,0)))</f>
        <v>405300</v>
      </c>
      <c r="M637" s="131">
        <f t="shared" si="405"/>
        <v>403000</v>
      </c>
      <c r="N637" s="368">
        <f t="shared" si="406"/>
        <v>400700</v>
      </c>
      <c r="O637" s="157">
        <f t="shared" si="407"/>
        <v>4600</v>
      </c>
      <c r="P637" s="368">
        <f t="shared" si="392"/>
        <v>2300</v>
      </c>
      <c r="Q637" s="158">
        <f>IF($L637="","",VLOOKUP($E637,'6.モデル年俸表の作成'!$C$7:$F$48,4,0))</f>
        <v>12800</v>
      </c>
      <c r="R637" s="159">
        <f>IF($E637="","",IF($G637="","",VLOOKUP($E637,'5.手当・賞与配分・洗い替え方式'!$C$7:$L$48,8,0)))</f>
        <v>0.2</v>
      </c>
      <c r="S637" s="160">
        <f t="shared" si="408"/>
        <v>81980</v>
      </c>
      <c r="T637" s="160">
        <f t="shared" si="409"/>
        <v>81520</v>
      </c>
      <c r="U637" s="160">
        <f t="shared" si="418"/>
        <v>81060</v>
      </c>
      <c r="V637" s="160">
        <f t="shared" si="411"/>
        <v>80600</v>
      </c>
      <c r="W637" s="160">
        <f t="shared" si="412"/>
        <v>80140</v>
      </c>
      <c r="X637" s="164">
        <f t="shared" si="393"/>
        <v>27</v>
      </c>
      <c r="Y637" s="162">
        <f t="shared" si="417"/>
        <v>504680</v>
      </c>
      <c r="Z637" s="161">
        <f t="shared" si="394"/>
        <v>501920</v>
      </c>
      <c r="AA637" s="161">
        <f t="shared" si="395"/>
        <v>499160</v>
      </c>
      <c r="AB637" s="161">
        <f t="shared" si="396"/>
        <v>496400</v>
      </c>
      <c r="AC637" s="163">
        <f t="shared" si="419"/>
        <v>493640</v>
      </c>
      <c r="AD637" s="158">
        <f t="shared" si="414"/>
        <v>5989920</v>
      </c>
      <c r="AE637" s="165">
        <f>IF(J637="","",IF('5.手当・賞与配分・洗い替え方式'!$O$4=1,ROUNDUP((J637+$Q637)*$AH$4,-1),ROUNDUP(J637*$AH$4,-1)))</f>
        <v>845400</v>
      </c>
      <c r="AF637" s="154">
        <f>IF(K637="","",IF('5.手当・賞与配分・洗い替え方式'!$O$4=1,ROUNDUP((K637+$Q637)*$AH$4,-1),ROUNDUP(K637*$AH$4,-1)))</f>
        <v>840800</v>
      </c>
      <c r="AG637" s="154">
        <f>IF(L637="","",IF('5.手当・賞与配分・洗い替え方式'!$O$4=1,ROUNDUP((L637+$Q637)*$AH$4,-1),ROUNDUP(L637*$AH$4,-1)))</f>
        <v>836200</v>
      </c>
      <c r="AH637" s="154">
        <f>IF(M637="","",IF('5.手当・賞与配分・洗い替え方式'!$O$4=1,ROUNDUP((M637+$Q637)*$AH$4,-1),ROUNDUP(M637*$AH$4,-1)))</f>
        <v>831600</v>
      </c>
      <c r="AI637" s="166">
        <f>IF(N637="","",IF('5.手当・賞与配分・洗い替え方式'!$O$4=1,ROUNDUP((N637+$Q637)*$AH$4,-1),ROUNDUP(N637*$AH$4,-1)))</f>
        <v>827000</v>
      </c>
      <c r="AJ637" s="165">
        <f>IF(J637="","",IF('5.手当・賞与配分・洗い替え方式'!$O$4=1,ROUNDUP((J637+$Q637)*$AM$4,-1),ROUNDUP(J637*$AM$4,-1)))</f>
        <v>1056750</v>
      </c>
      <c r="AK637" s="154">
        <f>IF(K637="","",IF('5.手当・賞与配分・洗い替え方式'!$O$4=1,ROUNDUP((K637+$Q637)*$AM$4,-1),ROUNDUP(K637*$AM$4,-1)))</f>
        <v>1051000</v>
      </c>
      <c r="AL637" s="154">
        <f>IF(L637="","",IF('5.手当・賞与配分・洗い替え方式'!$O$4=1,ROUNDUP((L637+$Q637)*$AM$4,-1),ROUNDUP(L637*$AM$4,-1)))</f>
        <v>1045250</v>
      </c>
      <c r="AM637" s="154">
        <f>IF(M637="","",IF('5.手当・賞与配分・洗い替え方式'!$O$4=1,ROUNDUP((M637+$Q637)*$AM$4,-1),ROUNDUP(M637*$AM$4,-1)))</f>
        <v>1039500</v>
      </c>
      <c r="AN637" s="166">
        <f>IF(N637="","",IF('5.手当・賞与配分・洗い替え方式'!$O$4=1,ROUNDUP((N637+$Q637)*$AM$4,-1),ROUNDUP(N637*$AM$4,-1)))</f>
        <v>1033750</v>
      </c>
      <c r="AO637" s="369">
        <f t="shared" si="415"/>
        <v>7958310</v>
      </c>
      <c r="AP637" s="77">
        <f t="shared" si="416"/>
        <v>7914840</v>
      </c>
      <c r="AQ637" s="77">
        <f t="shared" si="399"/>
        <v>7871370</v>
      </c>
      <c r="AR637" s="77">
        <f t="shared" si="400"/>
        <v>7827900</v>
      </c>
      <c r="AS637" s="164">
        <f t="shared" si="401"/>
        <v>7784430</v>
      </c>
    </row>
    <row r="638" spans="5:45" ht="18" customHeight="1">
      <c r="E638" s="148" t="str">
        <f t="shared" si="402"/>
        <v>S-2</v>
      </c>
      <c r="F638" s="167">
        <f t="shared" si="389"/>
        <v>21</v>
      </c>
      <c r="G638" s="105">
        <f t="shared" si="390"/>
        <v>21</v>
      </c>
      <c r="H638" s="105" t="str">
        <f t="shared" si="391"/>
        <v>S-2-21</v>
      </c>
      <c r="I638" s="149">
        <v>52</v>
      </c>
      <c r="J638" s="157">
        <f t="shared" si="403"/>
        <v>414500</v>
      </c>
      <c r="K638" s="131">
        <f t="shared" si="404"/>
        <v>412200</v>
      </c>
      <c r="L638" s="131">
        <f>IF($E638="","",INDEX('3.サラリースケール'!$R$5:$BH$38,MATCH($E638,'3.サラリースケール'!$R$5:$R$38,0),MATCH($I638,'3.サラリースケール'!$R$5:$BH$5,0)))</f>
        <v>409900</v>
      </c>
      <c r="M638" s="131">
        <f t="shared" si="405"/>
        <v>407600</v>
      </c>
      <c r="N638" s="368">
        <f t="shared" si="406"/>
        <v>405300</v>
      </c>
      <c r="O638" s="157">
        <f t="shared" si="407"/>
        <v>4600</v>
      </c>
      <c r="P638" s="368">
        <f t="shared" si="392"/>
        <v>2300</v>
      </c>
      <c r="Q638" s="158">
        <f>IF($L638="","",VLOOKUP($E638,'6.モデル年俸表の作成'!$C$7:$F$48,4,0))</f>
        <v>12800</v>
      </c>
      <c r="R638" s="159">
        <f>IF($E638="","",IF($G638="","",VLOOKUP($E638,'5.手当・賞与配分・洗い替え方式'!$C$7:$L$48,8,0)))</f>
        <v>0.2</v>
      </c>
      <c r="S638" s="160">
        <f t="shared" si="408"/>
        <v>82900</v>
      </c>
      <c r="T638" s="160">
        <f t="shared" si="409"/>
        <v>82440</v>
      </c>
      <c r="U638" s="160">
        <f t="shared" si="418"/>
        <v>81980</v>
      </c>
      <c r="V638" s="160">
        <f t="shared" si="411"/>
        <v>81520</v>
      </c>
      <c r="W638" s="160">
        <f t="shared" si="412"/>
        <v>81060</v>
      </c>
      <c r="X638" s="164">
        <f t="shared" si="393"/>
        <v>27</v>
      </c>
      <c r="Y638" s="162">
        <f t="shared" si="417"/>
        <v>510200</v>
      </c>
      <c r="Z638" s="161">
        <f t="shared" si="394"/>
        <v>507440</v>
      </c>
      <c r="AA638" s="161">
        <f t="shared" si="395"/>
        <v>504680</v>
      </c>
      <c r="AB638" s="161">
        <f t="shared" si="396"/>
        <v>501920</v>
      </c>
      <c r="AC638" s="163">
        <f t="shared" si="419"/>
        <v>499160</v>
      </c>
      <c r="AD638" s="158">
        <f t="shared" si="414"/>
        <v>6056160</v>
      </c>
      <c r="AE638" s="165">
        <f>IF(J638="","",IF('5.手当・賞与配分・洗い替え方式'!$O$4=1,ROUNDUP((J638+$Q638)*$AH$4,-1),ROUNDUP(J638*$AH$4,-1)))</f>
        <v>854600</v>
      </c>
      <c r="AF638" s="154">
        <f>IF(K638="","",IF('5.手当・賞与配分・洗い替え方式'!$O$4=1,ROUNDUP((K638+$Q638)*$AH$4,-1),ROUNDUP(K638*$AH$4,-1)))</f>
        <v>850000</v>
      </c>
      <c r="AG638" s="154">
        <f>IF(L638="","",IF('5.手当・賞与配分・洗い替え方式'!$O$4=1,ROUNDUP((L638+$Q638)*$AH$4,-1),ROUNDUP(L638*$AH$4,-1)))</f>
        <v>845400</v>
      </c>
      <c r="AH638" s="154">
        <f>IF(M638="","",IF('5.手当・賞与配分・洗い替え方式'!$O$4=1,ROUNDUP((M638+$Q638)*$AH$4,-1),ROUNDUP(M638*$AH$4,-1)))</f>
        <v>840800</v>
      </c>
      <c r="AI638" s="166">
        <f>IF(N638="","",IF('5.手当・賞与配分・洗い替え方式'!$O$4=1,ROUNDUP((N638+$Q638)*$AH$4,-1),ROUNDUP(N638*$AH$4,-1)))</f>
        <v>836200</v>
      </c>
      <c r="AJ638" s="165">
        <f>IF(J638="","",IF('5.手当・賞与配分・洗い替え方式'!$O$4=1,ROUNDUP((J638+$Q638)*$AM$4,-1),ROUNDUP(J638*$AM$4,-1)))</f>
        <v>1068250</v>
      </c>
      <c r="AK638" s="154">
        <f>IF(K638="","",IF('5.手当・賞与配分・洗い替え方式'!$O$4=1,ROUNDUP((K638+$Q638)*$AM$4,-1),ROUNDUP(K638*$AM$4,-1)))</f>
        <v>1062500</v>
      </c>
      <c r="AL638" s="154">
        <f>IF(L638="","",IF('5.手当・賞与配分・洗い替え方式'!$O$4=1,ROUNDUP((L638+$Q638)*$AM$4,-1),ROUNDUP(L638*$AM$4,-1)))</f>
        <v>1056750</v>
      </c>
      <c r="AM638" s="154">
        <f>IF(M638="","",IF('5.手当・賞与配分・洗い替え方式'!$O$4=1,ROUNDUP((M638+$Q638)*$AM$4,-1),ROUNDUP(M638*$AM$4,-1)))</f>
        <v>1051000</v>
      </c>
      <c r="AN638" s="166">
        <f>IF(N638="","",IF('5.手当・賞与配分・洗い替え方式'!$O$4=1,ROUNDUP((N638+$Q638)*$AM$4,-1),ROUNDUP(N638*$AM$4,-1)))</f>
        <v>1045250</v>
      </c>
      <c r="AO638" s="369">
        <f t="shared" si="415"/>
        <v>8045250</v>
      </c>
      <c r="AP638" s="77">
        <f t="shared" si="416"/>
        <v>8001780</v>
      </c>
      <c r="AQ638" s="77">
        <f t="shared" si="399"/>
        <v>7958310</v>
      </c>
      <c r="AR638" s="77">
        <f t="shared" si="400"/>
        <v>7914840</v>
      </c>
      <c r="AS638" s="164">
        <f t="shared" si="401"/>
        <v>7871370</v>
      </c>
    </row>
    <row r="639" spans="5:45" ht="18" customHeight="1">
      <c r="E639" s="148" t="str">
        <f t="shared" si="402"/>
        <v>S-2</v>
      </c>
      <c r="F639" s="167">
        <f t="shared" si="389"/>
        <v>22</v>
      </c>
      <c r="G639" s="105">
        <f t="shared" si="390"/>
        <v>22</v>
      </c>
      <c r="H639" s="105" t="str">
        <f t="shared" si="391"/>
        <v>S-2-22</v>
      </c>
      <c r="I639" s="149">
        <v>53</v>
      </c>
      <c r="J639" s="157">
        <f t="shared" si="403"/>
        <v>414500</v>
      </c>
      <c r="K639" s="131">
        <f t="shared" si="404"/>
        <v>413350</v>
      </c>
      <c r="L639" s="131">
        <f>IF($E639="","",INDEX('3.サラリースケール'!$R$5:$BH$38,MATCH($E639,'3.サラリースケール'!$R$5:$R$38,0),MATCH($I639,'3.サラリースケール'!$R$5:$BH$5,0)))</f>
        <v>412200</v>
      </c>
      <c r="M639" s="131">
        <f t="shared" si="405"/>
        <v>411050</v>
      </c>
      <c r="N639" s="368">
        <f t="shared" si="406"/>
        <v>409900</v>
      </c>
      <c r="O639" s="157">
        <f t="shared" si="407"/>
        <v>2300</v>
      </c>
      <c r="P639" s="368">
        <f t="shared" si="392"/>
        <v>1150</v>
      </c>
      <c r="Q639" s="158">
        <f>IF($L639="","",VLOOKUP($E639,'6.モデル年俸表の作成'!$C$7:$F$48,4,0))</f>
        <v>12800</v>
      </c>
      <c r="R639" s="159">
        <f>IF($E639="","",IF($G639="","",VLOOKUP($E639,'5.手当・賞与配分・洗い替え方式'!$C$7:$L$48,8,0)))</f>
        <v>0.2</v>
      </c>
      <c r="S639" s="160">
        <f t="shared" si="408"/>
        <v>82900</v>
      </c>
      <c r="T639" s="160">
        <f t="shared" si="409"/>
        <v>82670</v>
      </c>
      <c r="U639" s="160">
        <f t="shared" si="418"/>
        <v>82440</v>
      </c>
      <c r="V639" s="160">
        <f t="shared" si="411"/>
        <v>82210</v>
      </c>
      <c r="W639" s="160">
        <f t="shared" si="412"/>
        <v>81980</v>
      </c>
      <c r="X639" s="164">
        <f t="shared" si="393"/>
        <v>27</v>
      </c>
      <c r="Y639" s="162">
        <f t="shared" si="417"/>
        <v>510200</v>
      </c>
      <c r="Z639" s="161">
        <f t="shared" si="394"/>
        <v>508820</v>
      </c>
      <c r="AA639" s="161">
        <f t="shared" si="395"/>
        <v>507440</v>
      </c>
      <c r="AB639" s="161">
        <f t="shared" si="396"/>
        <v>506060</v>
      </c>
      <c r="AC639" s="163">
        <f t="shared" si="419"/>
        <v>504680</v>
      </c>
      <c r="AD639" s="158">
        <f t="shared" si="414"/>
        <v>6089280</v>
      </c>
      <c r="AE639" s="165">
        <f>IF(J639="","",IF('5.手当・賞与配分・洗い替え方式'!$O$4=1,ROUNDUP((J639+$Q639)*$AH$4,-1),ROUNDUP(J639*$AH$4,-1)))</f>
        <v>854600</v>
      </c>
      <c r="AF639" s="154">
        <f>IF(K639="","",IF('5.手当・賞与配分・洗い替え方式'!$O$4=1,ROUNDUP((K639+$Q639)*$AH$4,-1),ROUNDUP(K639*$AH$4,-1)))</f>
        <v>852300</v>
      </c>
      <c r="AG639" s="154">
        <f>IF(L639="","",IF('5.手当・賞与配分・洗い替え方式'!$O$4=1,ROUNDUP((L639+$Q639)*$AH$4,-1),ROUNDUP(L639*$AH$4,-1)))</f>
        <v>850000</v>
      </c>
      <c r="AH639" s="154">
        <f>IF(M639="","",IF('5.手当・賞与配分・洗い替え方式'!$O$4=1,ROUNDUP((M639+$Q639)*$AH$4,-1),ROUNDUP(M639*$AH$4,-1)))</f>
        <v>847700</v>
      </c>
      <c r="AI639" s="166">
        <f>IF(N639="","",IF('5.手当・賞与配分・洗い替え方式'!$O$4=1,ROUNDUP((N639+$Q639)*$AH$4,-1),ROUNDUP(N639*$AH$4,-1)))</f>
        <v>845400</v>
      </c>
      <c r="AJ639" s="165">
        <f>IF(J639="","",IF('5.手当・賞与配分・洗い替え方式'!$O$4=1,ROUNDUP((J639+$Q639)*$AM$4,-1),ROUNDUP(J639*$AM$4,-1)))</f>
        <v>1068250</v>
      </c>
      <c r="AK639" s="154">
        <f>IF(K639="","",IF('5.手当・賞与配分・洗い替え方式'!$O$4=1,ROUNDUP((K639+$Q639)*$AM$4,-1),ROUNDUP(K639*$AM$4,-1)))</f>
        <v>1065380</v>
      </c>
      <c r="AL639" s="154">
        <f>IF(L639="","",IF('5.手当・賞与配分・洗い替え方式'!$O$4=1,ROUNDUP((L639+$Q639)*$AM$4,-1),ROUNDUP(L639*$AM$4,-1)))</f>
        <v>1062500</v>
      </c>
      <c r="AM639" s="154">
        <f>IF(M639="","",IF('5.手当・賞与配分・洗い替え方式'!$O$4=1,ROUNDUP((M639+$Q639)*$AM$4,-1),ROUNDUP(M639*$AM$4,-1)))</f>
        <v>1059630</v>
      </c>
      <c r="AN639" s="166">
        <f>IF(N639="","",IF('5.手当・賞与配分・洗い替え方式'!$O$4=1,ROUNDUP((N639+$Q639)*$AM$4,-1),ROUNDUP(N639*$AM$4,-1)))</f>
        <v>1056750</v>
      </c>
      <c r="AO639" s="369">
        <f t="shared" si="415"/>
        <v>8045250</v>
      </c>
      <c r="AP639" s="77">
        <f t="shared" si="416"/>
        <v>8023520</v>
      </c>
      <c r="AQ639" s="77">
        <f t="shared" si="399"/>
        <v>8001780</v>
      </c>
      <c r="AR639" s="77">
        <f t="shared" si="400"/>
        <v>7980050</v>
      </c>
      <c r="AS639" s="164">
        <f t="shared" si="401"/>
        <v>7958310</v>
      </c>
    </row>
    <row r="640" spans="5:45" ht="18" customHeight="1">
      <c r="E640" s="148" t="str">
        <f t="shared" si="402"/>
        <v>S-2</v>
      </c>
      <c r="F640" s="167">
        <f t="shared" si="389"/>
        <v>23</v>
      </c>
      <c r="G640" s="105">
        <f t="shared" si="390"/>
        <v>23</v>
      </c>
      <c r="H640" s="105" t="str">
        <f t="shared" si="391"/>
        <v>S-2-23</v>
      </c>
      <c r="I640" s="149">
        <v>54</v>
      </c>
      <c r="J640" s="157">
        <f t="shared" si="403"/>
        <v>416800</v>
      </c>
      <c r="K640" s="131">
        <f t="shared" si="404"/>
        <v>415650</v>
      </c>
      <c r="L640" s="131">
        <f>IF($E640="","",INDEX('3.サラリースケール'!$R$5:$BH$38,MATCH($E640,'3.サラリースケール'!$R$5:$R$38,0),MATCH($I640,'3.サラリースケール'!$R$5:$BH$5,0)))</f>
        <v>414500</v>
      </c>
      <c r="M640" s="131">
        <f t="shared" si="405"/>
        <v>413350</v>
      </c>
      <c r="N640" s="368">
        <f t="shared" si="406"/>
        <v>412200</v>
      </c>
      <c r="O640" s="157">
        <f t="shared" si="407"/>
        <v>2300</v>
      </c>
      <c r="P640" s="368">
        <f t="shared" si="392"/>
        <v>1150</v>
      </c>
      <c r="Q640" s="158">
        <f>IF($L640="","",VLOOKUP($E640,'6.モデル年俸表の作成'!$C$7:$F$48,4,0))</f>
        <v>12800</v>
      </c>
      <c r="R640" s="159">
        <f>IF($E640="","",IF($G640="","",VLOOKUP($E640,'5.手当・賞与配分・洗い替え方式'!$C$7:$L$48,8,0)))</f>
        <v>0.2</v>
      </c>
      <c r="S640" s="160">
        <f t="shared" si="408"/>
        <v>83360</v>
      </c>
      <c r="T640" s="160">
        <f t="shared" si="409"/>
        <v>83130</v>
      </c>
      <c r="U640" s="160">
        <f t="shared" si="418"/>
        <v>82900</v>
      </c>
      <c r="V640" s="160">
        <f t="shared" si="411"/>
        <v>82670</v>
      </c>
      <c r="W640" s="160">
        <f t="shared" si="412"/>
        <v>82440</v>
      </c>
      <c r="X640" s="164">
        <f t="shared" si="393"/>
        <v>27</v>
      </c>
      <c r="Y640" s="162">
        <f t="shared" si="417"/>
        <v>512960</v>
      </c>
      <c r="Z640" s="161">
        <f t="shared" si="394"/>
        <v>511580</v>
      </c>
      <c r="AA640" s="161">
        <f t="shared" si="395"/>
        <v>510200</v>
      </c>
      <c r="AB640" s="161">
        <f t="shared" si="396"/>
        <v>508820</v>
      </c>
      <c r="AC640" s="163">
        <f t="shared" si="419"/>
        <v>507440</v>
      </c>
      <c r="AD640" s="158">
        <f t="shared" si="414"/>
        <v>6122400</v>
      </c>
      <c r="AE640" s="165">
        <f>IF(J640="","",IF('5.手当・賞与配分・洗い替え方式'!$O$4=1,ROUNDUP((J640+$Q640)*$AH$4,-1),ROUNDUP(J640*$AH$4,-1)))</f>
        <v>859200</v>
      </c>
      <c r="AF640" s="154">
        <f>IF(K640="","",IF('5.手当・賞与配分・洗い替え方式'!$O$4=1,ROUNDUP((K640+$Q640)*$AH$4,-1),ROUNDUP(K640*$AH$4,-1)))</f>
        <v>856900</v>
      </c>
      <c r="AG640" s="154">
        <f>IF(L640="","",IF('5.手当・賞与配分・洗い替え方式'!$O$4=1,ROUNDUP((L640+$Q640)*$AH$4,-1),ROUNDUP(L640*$AH$4,-1)))</f>
        <v>854600</v>
      </c>
      <c r="AH640" s="154">
        <f>IF(M640="","",IF('5.手当・賞与配分・洗い替え方式'!$O$4=1,ROUNDUP((M640+$Q640)*$AH$4,-1),ROUNDUP(M640*$AH$4,-1)))</f>
        <v>852300</v>
      </c>
      <c r="AI640" s="166">
        <f>IF(N640="","",IF('5.手当・賞与配分・洗い替え方式'!$O$4=1,ROUNDUP((N640+$Q640)*$AH$4,-1),ROUNDUP(N640*$AH$4,-1)))</f>
        <v>850000</v>
      </c>
      <c r="AJ640" s="165">
        <f>IF(J640="","",IF('5.手当・賞与配分・洗い替え方式'!$O$4=1,ROUNDUP((J640+$Q640)*$AM$4,-1),ROUNDUP(J640*$AM$4,-1)))</f>
        <v>1074000</v>
      </c>
      <c r="AK640" s="154">
        <f>IF(K640="","",IF('5.手当・賞与配分・洗い替え方式'!$O$4=1,ROUNDUP((K640+$Q640)*$AM$4,-1),ROUNDUP(K640*$AM$4,-1)))</f>
        <v>1071130</v>
      </c>
      <c r="AL640" s="154">
        <f>IF(L640="","",IF('5.手当・賞与配分・洗い替え方式'!$O$4=1,ROUNDUP((L640+$Q640)*$AM$4,-1),ROUNDUP(L640*$AM$4,-1)))</f>
        <v>1068250</v>
      </c>
      <c r="AM640" s="154">
        <f>IF(M640="","",IF('5.手当・賞与配分・洗い替え方式'!$O$4=1,ROUNDUP((M640+$Q640)*$AM$4,-1),ROUNDUP(M640*$AM$4,-1)))</f>
        <v>1065380</v>
      </c>
      <c r="AN640" s="166">
        <f>IF(N640="","",IF('5.手当・賞与配分・洗い替え方式'!$O$4=1,ROUNDUP((N640+$Q640)*$AM$4,-1),ROUNDUP(N640*$AM$4,-1)))</f>
        <v>1062500</v>
      </c>
      <c r="AO640" s="369">
        <f t="shared" si="415"/>
        <v>8088720</v>
      </c>
      <c r="AP640" s="77">
        <f t="shared" si="416"/>
        <v>8066990</v>
      </c>
      <c r="AQ640" s="77">
        <f t="shared" si="399"/>
        <v>8045250</v>
      </c>
      <c r="AR640" s="77">
        <f t="shared" si="400"/>
        <v>8023520</v>
      </c>
      <c r="AS640" s="164">
        <f t="shared" si="401"/>
        <v>8001780</v>
      </c>
    </row>
    <row r="641" spans="5:45" ht="18" customHeight="1">
      <c r="E641" s="148" t="str">
        <f t="shared" si="402"/>
        <v>S-2</v>
      </c>
      <c r="F641" s="167">
        <f t="shared" si="389"/>
        <v>24</v>
      </c>
      <c r="G641" s="105">
        <f t="shared" si="390"/>
        <v>24</v>
      </c>
      <c r="H641" s="105" t="str">
        <f t="shared" si="391"/>
        <v>S-2-24</v>
      </c>
      <c r="I641" s="149">
        <v>55</v>
      </c>
      <c r="J641" s="157">
        <f t="shared" si="403"/>
        <v>419100</v>
      </c>
      <c r="K641" s="131">
        <f t="shared" si="404"/>
        <v>417950</v>
      </c>
      <c r="L641" s="131">
        <f>IF($E641="","",INDEX('3.サラリースケール'!$R$5:$BH$38,MATCH($E641,'3.サラリースケール'!$R$5:$R$38,0),MATCH($I641,'3.サラリースケール'!$R$5:$BH$5,0)))</f>
        <v>416800</v>
      </c>
      <c r="M641" s="131">
        <f t="shared" si="405"/>
        <v>415650</v>
      </c>
      <c r="N641" s="368">
        <f t="shared" si="406"/>
        <v>414500</v>
      </c>
      <c r="O641" s="157">
        <f t="shared" si="407"/>
        <v>2300</v>
      </c>
      <c r="P641" s="368">
        <f t="shared" si="392"/>
        <v>1150</v>
      </c>
      <c r="Q641" s="158">
        <f>IF($L641="","",VLOOKUP($E641,'6.モデル年俸表の作成'!$C$7:$F$48,4,0))</f>
        <v>12800</v>
      </c>
      <c r="R641" s="159">
        <f>IF($E641="","",IF($G641="","",VLOOKUP($E641,'5.手当・賞与配分・洗い替え方式'!$C$7:$L$48,8,0)))</f>
        <v>0.2</v>
      </c>
      <c r="S641" s="160">
        <f t="shared" si="408"/>
        <v>83820</v>
      </c>
      <c r="T641" s="160">
        <f t="shared" si="409"/>
        <v>83590</v>
      </c>
      <c r="U641" s="160">
        <f t="shared" si="418"/>
        <v>83360</v>
      </c>
      <c r="V641" s="160">
        <f t="shared" si="411"/>
        <v>83130</v>
      </c>
      <c r="W641" s="160">
        <f t="shared" si="412"/>
        <v>82900</v>
      </c>
      <c r="X641" s="164">
        <f t="shared" si="393"/>
        <v>27</v>
      </c>
      <c r="Y641" s="162">
        <f t="shared" si="417"/>
        <v>515720</v>
      </c>
      <c r="Z641" s="161">
        <f t="shared" si="394"/>
        <v>514340</v>
      </c>
      <c r="AA641" s="161">
        <f t="shared" si="395"/>
        <v>512960</v>
      </c>
      <c r="AB641" s="161">
        <f t="shared" si="396"/>
        <v>511580</v>
      </c>
      <c r="AC641" s="163">
        <f t="shared" si="419"/>
        <v>510200</v>
      </c>
      <c r="AD641" s="158">
        <f t="shared" si="414"/>
        <v>6155520</v>
      </c>
      <c r="AE641" s="165">
        <f>IF(J641="","",IF('5.手当・賞与配分・洗い替え方式'!$O$4=1,ROUNDUP((J641+$Q641)*$AH$4,-1),ROUNDUP(J641*$AH$4,-1)))</f>
        <v>863800</v>
      </c>
      <c r="AF641" s="154">
        <f>IF(K641="","",IF('5.手当・賞与配分・洗い替え方式'!$O$4=1,ROUNDUP((K641+$Q641)*$AH$4,-1),ROUNDUP(K641*$AH$4,-1)))</f>
        <v>861500</v>
      </c>
      <c r="AG641" s="154">
        <f>IF(L641="","",IF('5.手当・賞与配分・洗い替え方式'!$O$4=1,ROUNDUP((L641+$Q641)*$AH$4,-1),ROUNDUP(L641*$AH$4,-1)))</f>
        <v>859200</v>
      </c>
      <c r="AH641" s="154">
        <f>IF(M641="","",IF('5.手当・賞与配分・洗い替え方式'!$O$4=1,ROUNDUP((M641+$Q641)*$AH$4,-1),ROUNDUP(M641*$AH$4,-1)))</f>
        <v>856900</v>
      </c>
      <c r="AI641" s="166">
        <f>IF(N641="","",IF('5.手当・賞与配分・洗い替え方式'!$O$4=1,ROUNDUP((N641+$Q641)*$AH$4,-1),ROUNDUP(N641*$AH$4,-1)))</f>
        <v>854600</v>
      </c>
      <c r="AJ641" s="165">
        <f>IF(J641="","",IF('5.手当・賞与配分・洗い替え方式'!$O$4=1,ROUNDUP((J641+$Q641)*$AM$4,-1),ROUNDUP(J641*$AM$4,-1)))</f>
        <v>1079750</v>
      </c>
      <c r="AK641" s="154">
        <f>IF(K641="","",IF('5.手当・賞与配分・洗い替え方式'!$O$4=1,ROUNDUP((K641+$Q641)*$AM$4,-1),ROUNDUP(K641*$AM$4,-1)))</f>
        <v>1076880</v>
      </c>
      <c r="AL641" s="154">
        <f>IF(L641="","",IF('5.手当・賞与配分・洗い替え方式'!$O$4=1,ROUNDUP((L641+$Q641)*$AM$4,-1),ROUNDUP(L641*$AM$4,-1)))</f>
        <v>1074000</v>
      </c>
      <c r="AM641" s="154">
        <f>IF(M641="","",IF('5.手当・賞与配分・洗い替え方式'!$O$4=1,ROUNDUP((M641+$Q641)*$AM$4,-1),ROUNDUP(M641*$AM$4,-1)))</f>
        <v>1071130</v>
      </c>
      <c r="AN641" s="166">
        <f>IF(N641="","",IF('5.手当・賞与配分・洗い替え方式'!$O$4=1,ROUNDUP((N641+$Q641)*$AM$4,-1),ROUNDUP(N641*$AM$4,-1)))</f>
        <v>1068250</v>
      </c>
      <c r="AO641" s="369">
        <f t="shared" si="415"/>
        <v>8132190</v>
      </c>
      <c r="AP641" s="77">
        <f t="shared" si="416"/>
        <v>8110460</v>
      </c>
      <c r="AQ641" s="77">
        <f t="shared" si="399"/>
        <v>8088720</v>
      </c>
      <c r="AR641" s="77">
        <f t="shared" si="400"/>
        <v>8066990</v>
      </c>
      <c r="AS641" s="164">
        <f t="shared" si="401"/>
        <v>8045250</v>
      </c>
    </row>
    <row r="642" spans="5:45" ht="18" customHeight="1">
      <c r="E642" s="148" t="str">
        <f t="shared" si="402"/>
        <v>S-2</v>
      </c>
      <c r="F642" s="167">
        <f t="shared" si="389"/>
        <v>24</v>
      </c>
      <c r="G642" s="105">
        <f t="shared" si="390"/>
        <v>24</v>
      </c>
      <c r="H642" s="105" t="str">
        <f t="shared" si="391"/>
        <v/>
      </c>
      <c r="I642" s="149">
        <v>56</v>
      </c>
      <c r="J642" s="157">
        <f t="shared" si="403"/>
        <v>419100</v>
      </c>
      <c r="K642" s="131">
        <f t="shared" si="404"/>
        <v>417950</v>
      </c>
      <c r="L642" s="131">
        <f>IF($E642="","",INDEX('3.サラリースケール'!$R$5:$BH$38,MATCH($E642,'3.サラリースケール'!$R$5:$R$38,0),MATCH($I642,'3.サラリースケール'!$R$5:$BH$5,0)))</f>
        <v>416800</v>
      </c>
      <c r="M642" s="131">
        <f t="shared" si="405"/>
        <v>415650</v>
      </c>
      <c r="N642" s="368">
        <f t="shared" si="406"/>
        <v>414500</v>
      </c>
      <c r="O642" s="157">
        <f t="shared" si="407"/>
        <v>0</v>
      </c>
      <c r="P642" s="368">
        <f t="shared" si="392"/>
        <v>1150</v>
      </c>
      <c r="Q642" s="158">
        <f>IF($L642="","",VLOOKUP($E642,'6.モデル年俸表の作成'!$C$7:$F$48,4,0))</f>
        <v>12800</v>
      </c>
      <c r="R642" s="159">
        <f>IF($E642="","",IF($G642="","",VLOOKUP($E642,'5.手当・賞与配分・洗い替え方式'!$C$7:$L$48,8,0)))</f>
        <v>0.2</v>
      </c>
      <c r="S642" s="160">
        <f t="shared" si="408"/>
        <v>83820</v>
      </c>
      <c r="T642" s="160">
        <f t="shared" si="409"/>
        <v>83590</v>
      </c>
      <c r="U642" s="160">
        <f t="shared" si="418"/>
        <v>83360</v>
      </c>
      <c r="V642" s="160">
        <f t="shared" si="411"/>
        <v>83130</v>
      </c>
      <c r="W642" s="160">
        <f t="shared" si="412"/>
        <v>82900</v>
      </c>
      <c r="X642" s="164">
        <f t="shared" si="393"/>
        <v>27</v>
      </c>
      <c r="Y642" s="162">
        <f t="shared" si="417"/>
        <v>515720</v>
      </c>
      <c r="Z642" s="161">
        <f t="shared" si="394"/>
        <v>514340</v>
      </c>
      <c r="AA642" s="161">
        <f t="shared" si="395"/>
        <v>512960</v>
      </c>
      <c r="AB642" s="161">
        <f t="shared" si="396"/>
        <v>511580</v>
      </c>
      <c r="AC642" s="163">
        <f t="shared" si="419"/>
        <v>510200</v>
      </c>
      <c r="AD642" s="158">
        <f t="shared" si="414"/>
        <v>6155520</v>
      </c>
      <c r="AE642" s="165">
        <f>IF(J642="","",IF('5.手当・賞与配分・洗い替え方式'!$O$4=1,ROUNDUP((J642+$Q642)*$AH$4,-1),ROUNDUP(J642*$AH$4,-1)))</f>
        <v>863800</v>
      </c>
      <c r="AF642" s="154">
        <f>IF(K642="","",IF('5.手当・賞与配分・洗い替え方式'!$O$4=1,ROUNDUP((K642+$Q642)*$AH$4,-1),ROUNDUP(K642*$AH$4,-1)))</f>
        <v>861500</v>
      </c>
      <c r="AG642" s="154">
        <f>IF(L642="","",IF('5.手当・賞与配分・洗い替え方式'!$O$4=1,ROUNDUP((L642+$Q642)*$AH$4,-1),ROUNDUP(L642*$AH$4,-1)))</f>
        <v>859200</v>
      </c>
      <c r="AH642" s="154">
        <f>IF(M642="","",IF('5.手当・賞与配分・洗い替え方式'!$O$4=1,ROUNDUP((M642+$Q642)*$AH$4,-1),ROUNDUP(M642*$AH$4,-1)))</f>
        <v>856900</v>
      </c>
      <c r="AI642" s="166">
        <f>IF(N642="","",IF('5.手当・賞与配分・洗い替え方式'!$O$4=1,ROUNDUP((N642+$Q642)*$AH$4,-1),ROUNDUP(N642*$AH$4,-1)))</f>
        <v>854600</v>
      </c>
      <c r="AJ642" s="165">
        <f>IF(J642="","",IF('5.手当・賞与配分・洗い替え方式'!$O$4=1,ROUNDUP((J642+$Q642)*$AM$4,-1),ROUNDUP(J642*$AM$4,-1)))</f>
        <v>1079750</v>
      </c>
      <c r="AK642" s="154">
        <f>IF(K642="","",IF('5.手当・賞与配分・洗い替え方式'!$O$4=1,ROUNDUP((K642+$Q642)*$AM$4,-1),ROUNDUP(K642*$AM$4,-1)))</f>
        <v>1076880</v>
      </c>
      <c r="AL642" s="154">
        <f>IF(L642="","",IF('5.手当・賞与配分・洗い替え方式'!$O$4=1,ROUNDUP((L642+$Q642)*$AM$4,-1),ROUNDUP(L642*$AM$4,-1)))</f>
        <v>1074000</v>
      </c>
      <c r="AM642" s="154">
        <f>IF(M642="","",IF('5.手当・賞与配分・洗い替え方式'!$O$4=1,ROUNDUP((M642+$Q642)*$AM$4,-1),ROUNDUP(M642*$AM$4,-1)))</f>
        <v>1071130</v>
      </c>
      <c r="AN642" s="166">
        <f>IF(N642="","",IF('5.手当・賞与配分・洗い替え方式'!$O$4=1,ROUNDUP((N642+$Q642)*$AM$4,-1),ROUNDUP(N642*$AM$4,-1)))</f>
        <v>1068250</v>
      </c>
      <c r="AO642" s="369">
        <f t="shared" si="415"/>
        <v>8132190</v>
      </c>
      <c r="AP642" s="77">
        <f t="shared" si="416"/>
        <v>8110460</v>
      </c>
      <c r="AQ642" s="77">
        <f t="shared" si="399"/>
        <v>8088720</v>
      </c>
      <c r="AR642" s="77">
        <f t="shared" si="400"/>
        <v>8066990</v>
      </c>
      <c r="AS642" s="164">
        <f t="shared" si="401"/>
        <v>8045250</v>
      </c>
    </row>
    <row r="643" spans="5:45" ht="18" customHeight="1">
      <c r="E643" s="148" t="str">
        <f t="shared" si="402"/>
        <v>S-2</v>
      </c>
      <c r="F643" s="167">
        <f t="shared" si="389"/>
        <v>24</v>
      </c>
      <c r="G643" s="105">
        <f t="shared" si="390"/>
        <v>24</v>
      </c>
      <c r="H643" s="105" t="str">
        <f t="shared" si="391"/>
        <v/>
      </c>
      <c r="I643" s="149">
        <v>57</v>
      </c>
      <c r="J643" s="157">
        <f t="shared" si="403"/>
        <v>419100</v>
      </c>
      <c r="K643" s="131">
        <f t="shared" si="404"/>
        <v>417950</v>
      </c>
      <c r="L643" s="131">
        <f>IF($E643="","",INDEX('3.サラリースケール'!$R$5:$BH$38,MATCH($E643,'3.サラリースケール'!$R$5:$R$38,0),MATCH($I643,'3.サラリースケール'!$R$5:$BH$5,0)))</f>
        <v>416800</v>
      </c>
      <c r="M643" s="131">
        <f t="shared" si="405"/>
        <v>415650</v>
      </c>
      <c r="N643" s="368">
        <f t="shared" si="406"/>
        <v>414500</v>
      </c>
      <c r="O643" s="157">
        <f t="shared" si="407"/>
        <v>0</v>
      </c>
      <c r="P643" s="368">
        <f t="shared" si="392"/>
        <v>1150</v>
      </c>
      <c r="Q643" s="158">
        <f>IF($L643="","",VLOOKUP($E643,'6.モデル年俸表の作成'!$C$7:$F$48,4,0))</f>
        <v>12800</v>
      </c>
      <c r="R643" s="159">
        <f>IF($E643="","",IF($G643="","",VLOOKUP($E643,'5.手当・賞与配分・洗い替え方式'!$C$7:$L$48,8,0)))</f>
        <v>0.2</v>
      </c>
      <c r="S643" s="160">
        <f t="shared" si="408"/>
        <v>83820</v>
      </c>
      <c r="T643" s="160">
        <f t="shared" si="409"/>
        <v>83590</v>
      </c>
      <c r="U643" s="160">
        <f t="shared" si="418"/>
        <v>83360</v>
      </c>
      <c r="V643" s="160">
        <f t="shared" si="411"/>
        <v>83130</v>
      </c>
      <c r="W643" s="160">
        <f t="shared" si="412"/>
        <v>82900</v>
      </c>
      <c r="X643" s="164">
        <f t="shared" si="393"/>
        <v>27</v>
      </c>
      <c r="Y643" s="162">
        <f t="shared" si="417"/>
        <v>515720</v>
      </c>
      <c r="Z643" s="161">
        <f t="shared" si="394"/>
        <v>514340</v>
      </c>
      <c r="AA643" s="161">
        <f t="shared" si="395"/>
        <v>512960</v>
      </c>
      <c r="AB643" s="161">
        <f t="shared" si="396"/>
        <v>511580</v>
      </c>
      <c r="AC643" s="163">
        <f t="shared" si="419"/>
        <v>510200</v>
      </c>
      <c r="AD643" s="158">
        <f t="shared" si="414"/>
        <v>6155520</v>
      </c>
      <c r="AE643" s="165">
        <f>IF(J643="","",IF('5.手当・賞与配分・洗い替え方式'!$O$4=1,ROUNDUP((J643+$Q643)*$AH$4,-1),ROUNDUP(J643*$AH$4,-1)))</f>
        <v>863800</v>
      </c>
      <c r="AF643" s="154">
        <f>IF(K643="","",IF('5.手当・賞与配分・洗い替え方式'!$O$4=1,ROUNDUP((K643+$Q643)*$AH$4,-1),ROUNDUP(K643*$AH$4,-1)))</f>
        <v>861500</v>
      </c>
      <c r="AG643" s="154">
        <f>IF(L643="","",IF('5.手当・賞与配分・洗い替え方式'!$O$4=1,ROUNDUP((L643+$Q643)*$AH$4,-1),ROUNDUP(L643*$AH$4,-1)))</f>
        <v>859200</v>
      </c>
      <c r="AH643" s="154">
        <f>IF(M643="","",IF('5.手当・賞与配分・洗い替え方式'!$O$4=1,ROUNDUP((M643+$Q643)*$AH$4,-1),ROUNDUP(M643*$AH$4,-1)))</f>
        <v>856900</v>
      </c>
      <c r="AI643" s="166">
        <f>IF(N643="","",IF('5.手当・賞与配分・洗い替え方式'!$O$4=1,ROUNDUP((N643+$Q643)*$AH$4,-1),ROUNDUP(N643*$AH$4,-1)))</f>
        <v>854600</v>
      </c>
      <c r="AJ643" s="165">
        <f>IF(J643="","",IF('5.手当・賞与配分・洗い替え方式'!$O$4=1,ROUNDUP((J643+$Q643)*$AM$4,-1),ROUNDUP(J643*$AM$4,-1)))</f>
        <v>1079750</v>
      </c>
      <c r="AK643" s="154">
        <f>IF(K643="","",IF('5.手当・賞与配分・洗い替え方式'!$O$4=1,ROUNDUP((K643+$Q643)*$AM$4,-1),ROUNDUP(K643*$AM$4,-1)))</f>
        <v>1076880</v>
      </c>
      <c r="AL643" s="154">
        <f>IF(L643="","",IF('5.手当・賞与配分・洗い替え方式'!$O$4=1,ROUNDUP((L643+$Q643)*$AM$4,-1),ROUNDUP(L643*$AM$4,-1)))</f>
        <v>1074000</v>
      </c>
      <c r="AM643" s="154">
        <f>IF(M643="","",IF('5.手当・賞与配分・洗い替え方式'!$O$4=1,ROUNDUP((M643+$Q643)*$AM$4,-1),ROUNDUP(M643*$AM$4,-1)))</f>
        <v>1071130</v>
      </c>
      <c r="AN643" s="166">
        <f>IF(N643="","",IF('5.手当・賞与配分・洗い替え方式'!$O$4=1,ROUNDUP((N643+$Q643)*$AM$4,-1),ROUNDUP(N643*$AM$4,-1)))</f>
        <v>1068250</v>
      </c>
      <c r="AO643" s="369">
        <f t="shared" si="415"/>
        <v>8132190</v>
      </c>
      <c r="AP643" s="77">
        <f t="shared" si="416"/>
        <v>8110460</v>
      </c>
      <c r="AQ643" s="77">
        <f t="shared" si="399"/>
        <v>8088720</v>
      </c>
      <c r="AR643" s="77">
        <f t="shared" si="400"/>
        <v>8066990</v>
      </c>
      <c r="AS643" s="164">
        <f t="shared" si="401"/>
        <v>8045250</v>
      </c>
    </row>
    <row r="644" spans="5:45" ht="18" customHeight="1">
      <c r="E644" s="148" t="str">
        <f t="shared" si="402"/>
        <v>S-2</v>
      </c>
      <c r="F644" s="167">
        <f t="shared" si="389"/>
        <v>24</v>
      </c>
      <c r="G644" s="105">
        <f t="shared" si="390"/>
        <v>24</v>
      </c>
      <c r="H644" s="105" t="str">
        <f t="shared" si="391"/>
        <v/>
      </c>
      <c r="I644" s="149">
        <v>58</v>
      </c>
      <c r="J644" s="157">
        <f t="shared" si="403"/>
        <v>419100</v>
      </c>
      <c r="K644" s="131">
        <f t="shared" si="404"/>
        <v>417950</v>
      </c>
      <c r="L644" s="131">
        <f>IF($E644="","",INDEX('3.サラリースケール'!$R$5:$BH$38,MATCH($E644,'3.サラリースケール'!$R$5:$R$38,0),MATCH($I644,'3.サラリースケール'!$R$5:$BH$5,0)))</f>
        <v>416800</v>
      </c>
      <c r="M644" s="131">
        <f t="shared" si="405"/>
        <v>415650</v>
      </c>
      <c r="N644" s="368">
        <f t="shared" si="406"/>
        <v>414500</v>
      </c>
      <c r="O644" s="157">
        <f t="shared" si="407"/>
        <v>0</v>
      </c>
      <c r="P644" s="368">
        <f t="shared" si="392"/>
        <v>1150</v>
      </c>
      <c r="Q644" s="158">
        <f>IF($L644="","",VLOOKUP($E644,'6.モデル年俸表の作成'!$C$7:$F$48,4,0))</f>
        <v>12800</v>
      </c>
      <c r="R644" s="159">
        <f>IF($E644="","",IF($G644="","",VLOOKUP($E644,'5.手当・賞与配分・洗い替え方式'!$C$7:$L$48,8,0)))</f>
        <v>0.2</v>
      </c>
      <c r="S644" s="160">
        <f t="shared" si="408"/>
        <v>83820</v>
      </c>
      <c r="T644" s="160">
        <f t="shared" si="409"/>
        <v>83590</v>
      </c>
      <c r="U644" s="160">
        <f t="shared" si="418"/>
        <v>83360</v>
      </c>
      <c r="V644" s="160">
        <f t="shared" si="411"/>
        <v>83130</v>
      </c>
      <c r="W644" s="160">
        <f t="shared" si="412"/>
        <v>82900</v>
      </c>
      <c r="X644" s="164">
        <f t="shared" si="393"/>
        <v>27</v>
      </c>
      <c r="Y644" s="162">
        <f t="shared" si="417"/>
        <v>515720</v>
      </c>
      <c r="Z644" s="161">
        <f t="shared" si="394"/>
        <v>514340</v>
      </c>
      <c r="AA644" s="161">
        <f t="shared" si="395"/>
        <v>512960</v>
      </c>
      <c r="AB644" s="161">
        <f t="shared" si="396"/>
        <v>511580</v>
      </c>
      <c r="AC644" s="163">
        <f t="shared" si="419"/>
        <v>510200</v>
      </c>
      <c r="AD644" s="158">
        <f t="shared" si="414"/>
        <v>6155520</v>
      </c>
      <c r="AE644" s="165">
        <f>IF(J644="","",IF('5.手当・賞与配分・洗い替え方式'!$O$4=1,ROUNDUP((J644+$Q644)*$AH$4,-1),ROUNDUP(J644*$AH$4,-1)))</f>
        <v>863800</v>
      </c>
      <c r="AF644" s="154">
        <f>IF(K644="","",IF('5.手当・賞与配分・洗い替え方式'!$O$4=1,ROUNDUP((K644+$Q644)*$AH$4,-1),ROUNDUP(K644*$AH$4,-1)))</f>
        <v>861500</v>
      </c>
      <c r="AG644" s="154">
        <f>IF(L644="","",IF('5.手当・賞与配分・洗い替え方式'!$O$4=1,ROUNDUP((L644+$Q644)*$AH$4,-1),ROUNDUP(L644*$AH$4,-1)))</f>
        <v>859200</v>
      </c>
      <c r="AH644" s="154">
        <f>IF(M644="","",IF('5.手当・賞与配分・洗い替え方式'!$O$4=1,ROUNDUP((M644+$Q644)*$AH$4,-1),ROUNDUP(M644*$AH$4,-1)))</f>
        <v>856900</v>
      </c>
      <c r="AI644" s="166">
        <f>IF(N644="","",IF('5.手当・賞与配分・洗い替え方式'!$O$4=1,ROUNDUP((N644+$Q644)*$AH$4,-1),ROUNDUP(N644*$AH$4,-1)))</f>
        <v>854600</v>
      </c>
      <c r="AJ644" s="165">
        <f>IF(J644="","",IF('5.手当・賞与配分・洗い替え方式'!$O$4=1,ROUNDUP((J644+$Q644)*$AM$4,-1),ROUNDUP(J644*$AM$4,-1)))</f>
        <v>1079750</v>
      </c>
      <c r="AK644" s="154">
        <f>IF(K644="","",IF('5.手当・賞与配分・洗い替え方式'!$O$4=1,ROUNDUP((K644+$Q644)*$AM$4,-1),ROUNDUP(K644*$AM$4,-1)))</f>
        <v>1076880</v>
      </c>
      <c r="AL644" s="154">
        <f>IF(L644="","",IF('5.手当・賞与配分・洗い替え方式'!$O$4=1,ROUNDUP((L644+$Q644)*$AM$4,-1),ROUNDUP(L644*$AM$4,-1)))</f>
        <v>1074000</v>
      </c>
      <c r="AM644" s="154">
        <f>IF(M644="","",IF('5.手当・賞与配分・洗い替え方式'!$O$4=1,ROUNDUP((M644+$Q644)*$AM$4,-1),ROUNDUP(M644*$AM$4,-1)))</f>
        <v>1071130</v>
      </c>
      <c r="AN644" s="166">
        <f>IF(N644="","",IF('5.手当・賞与配分・洗い替え方式'!$O$4=1,ROUNDUP((N644+$Q644)*$AM$4,-1),ROUNDUP(N644*$AM$4,-1)))</f>
        <v>1068250</v>
      </c>
      <c r="AO644" s="369">
        <f t="shared" si="415"/>
        <v>8132190</v>
      </c>
      <c r="AP644" s="77">
        <f t="shared" si="416"/>
        <v>8110460</v>
      </c>
      <c r="AQ644" s="77">
        <f t="shared" si="399"/>
        <v>8088720</v>
      </c>
      <c r="AR644" s="77">
        <f t="shared" si="400"/>
        <v>8066990</v>
      </c>
      <c r="AS644" s="164">
        <f t="shared" si="401"/>
        <v>8045250</v>
      </c>
    </row>
    <row r="645" spans="5:45" ht="18" customHeight="1" thickBot="1">
      <c r="E645" s="148" t="str">
        <f t="shared" si="402"/>
        <v>S-2</v>
      </c>
      <c r="F645" s="167">
        <f t="shared" si="389"/>
        <v>24</v>
      </c>
      <c r="G645" s="105">
        <f t="shared" si="390"/>
        <v>24</v>
      </c>
      <c r="H645" s="105" t="str">
        <f t="shared" si="391"/>
        <v/>
      </c>
      <c r="I645" s="149">
        <v>59</v>
      </c>
      <c r="J645" s="169">
        <f t="shared" si="403"/>
        <v>419100</v>
      </c>
      <c r="K645" s="168">
        <f t="shared" si="404"/>
        <v>417950</v>
      </c>
      <c r="L645" s="168">
        <f>IF($E645="","",INDEX('3.サラリースケール'!$R$5:$BH$38,MATCH($E645,'3.サラリースケール'!$R$5:$R$38,0),MATCH($I645,'3.サラリースケール'!$R$5:$BH$5,0)))</f>
        <v>416800</v>
      </c>
      <c r="M645" s="168">
        <f t="shared" si="405"/>
        <v>415650</v>
      </c>
      <c r="N645" s="370">
        <f t="shared" si="406"/>
        <v>414500</v>
      </c>
      <c r="O645" s="169">
        <f t="shared" si="407"/>
        <v>0</v>
      </c>
      <c r="P645" s="370">
        <f t="shared" si="392"/>
        <v>1150</v>
      </c>
      <c r="Q645" s="170">
        <f>IF($L645="","",VLOOKUP($E645,'6.モデル年俸表の作成'!$C$7:$F$48,4,0))</f>
        <v>12800</v>
      </c>
      <c r="R645" s="171">
        <f>IF($E645="","",IF($G645="","",VLOOKUP($E645,'5.手当・賞与配分・洗い替え方式'!$C$7:$L$48,8,0)))</f>
        <v>0.2</v>
      </c>
      <c r="S645" s="172">
        <f t="shared" si="408"/>
        <v>83820</v>
      </c>
      <c r="T645" s="172">
        <f t="shared" si="409"/>
        <v>83590</v>
      </c>
      <c r="U645" s="172">
        <f t="shared" si="418"/>
        <v>83360</v>
      </c>
      <c r="V645" s="172">
        <f t="shared" si="411"/>
        <v>83130</v>
      </c>
      <c r="W645" s="172">
        <f t="shared" si="412"/>
        <v>82900</v>
      </c>
      <c r="X645" s="178">
        <f t="shared" si="393"/>
        <v>27</v>
      </c>
      <c r="Y645" s="371">
        <f t="shared" si="417"/>
        <v>515720</v>
      </c>
      <c r="Z645" s="173">
        <f t="shared" si="394"/>
        <v>514340</v>
      </c>
      <c r="AA645" s="173">
        <f t="shared" si="395"/>
        <v>512960</v>
      </c>
      <c r="AB645" s="173">
        <f t="shared" si="396"/>
        <v>511580</v>
      </c>
      <c r="AC645" s="372">
        <f t="shared" si="419"/>
        <v>510200</v>
      </c>
      <c r="AD645" s="170">
        <f t="shared" si="414"/>
        <v>6155520</v>
      </c>
      <c r="AE645" s="174">
        <f>IF(J645="","",IF('5.手当・賞与配分・洗い替え方式'!$O$4=1,ROUNDUP((J645+$Q645)*$AH$4,-1),ROUNDUP(J645*$AH$4,-1)))</f>
        <v>863800</v>
      </c>
      <c r="AF645" s="175">
        <f>IF(K645="","",IF('5.手当・賞与配分・洗い替え方式'!$O$4=1,ROUNDUP((K645+$Q645)*$AH$4,-1),ROUNDUP(K645*$AH$4,-1)))</f>
        <v>861500</v>
      </c>
      <c r="AG645" s="175">
        <f>IF(L645="","",IF('5.手当・賞与配分・洗い替え方式'!$O$4=1,ROUNDUP((L645+$Q645)*$AH$4,-1),ROUNDUP(L645*$AH$4,-1)))</f>
        <v>859200</v>
      </c>
      <c r="AH645" s="175">
        <f>IF(M645="","",IF('5.手当・賞与配分・洗い替え方式'!$O$4=1,ROUNDUP((M645+$Q645)*$AH$4,-1),ROUNDUP(M645*$AH$4,-1)))</f>
        <v>856900</v>
      </c>
      <c r="AI645" s="176">
        <f>IF(N645="","",IF('5.手当・賞与配分・洗い替え方式'!$O$4=1,ROUNDUP((N645+$Q645)*$AH$4,-1),ROUNDUP(N645*$AH$4,-1)))</f>
        <v>854600</v>
      </c>
      <c r="AJ645" s="174">
        <f>IF(J645="","",IF('5.手当・賞与配分・洗い替え方式'!$O$4=1,ROUNDUP((J645+$Q645)*$AM$4,-1),ROUNDUP(J645*$AM$4,-1)))</f>
        <v>1079750</v>
      </c>
      <c r="AK645" s="175">
        <f>IF(K645="","",IF('5.手当・賞与配分・洗い替え方式'!$O$4=1,ROUNDUP((K645+$Q645)*$AM$4,-1),ROUNDUP(K645*$AM$4,-1)))</f>
        <v>1076880</v>
      </c>
      <c r="AL645" s="175">
        <f>IF(L645="","",IF('5.手当・賞与配分・洗い替え方式'!$O$4=1,ROUNDUP((L645+$Q645)*$AM$4,-1),ROUNDUP(L645*$AM$4,-1)))</f>
        <v>1074000</v>
      </c>
      <c r="AM645" s="175">
        <f>IF(M645="","",IF('5.手当・賞与配分・洗い替え方式'!$O$4=1,ROUNDUP((M645+$Q645)*$AM$4,-1),ROUNDUP(M645*$AM$4,-1)))</f>
        <v>1071130</v>
      </c>
      <c r="AN645" s="176">
        <f>IF(N645="","",IF('5.手当・賞与配分・洗い替え方式'!$O$4=1,ROUNDUP((N645+$Q645)*$AM$4,-1),ROUNDUP(N645*$AM$4,-1)))</f>
        <v>1068250</v>
      </c>
      <c r="AO645" s="373">
        <f t="shared" si="415"/>
        <v>8132190</v>
      </c>
      <c r="AP645" s="177">
        <f t="shared" si="416"/>
        <v>8110460</v>
      </c>
      <c r="AQ645" s="177">
        <f t="shared" si="399"/>
        <v>8088720</v>
      </c>
      <c r="AR645" s="177">
        <f t="shared" si="400"/>
        <v>8066990</v>
      </c>
      <c r="AS645" s="178">
        <f t="shared" si="401"/>
        <v>8045250</v>
      </c>
    </row>
    <row r="646" spans="5:45" ht="9" customHeight="1">
      <c r="R646" s="80"/>
      <c r="S646" s="80"/>
      <c r="T646" s="80"/>
    </row>
    <row r="647" spans="5:45" ht="20.100000000000001" customHeight="1" thickBot="1">
      <c r="E647" s="83"/>
      <c r="F647" s="83"/>
      <c r="G647" s="83"/>
      <c r="H647" s="83"/>
      <c r="Q647" s="83"/>
      <c r="X647" s="79" t="s">
        <v>91</v>
      </c>
      <c r="Y647" s="79"/>
      <c r="Z647" s="79"/>
      <c r="AJ647" s="179"/>
      <c r="AK647" s="179"/>
    </row>
    <row r="648" spans="5:45" ht="23.1" customHeight="1" thickBot="1">
      <c r="E648" s="138" t="s">
        <v>81</v>
      </c>
      <c r="F648" s="139" t="s">
        <v>28</v>
      </c>
      <c r="G648" s="508" t="s">
        <v>82</v>
      </c>
      <c r="H648" s="508" t="s">
        <v>28</v>
      </c>
      <c r="I648" s="510" t="s">
        <v>88</v>
      </c>
      <c r="J648" s="512" t="s">
        <v>245</v>
      </c>
      <c r="K648" s="513"/>
      <c r="L648" s="513"/>
      <c r="M648" s="513"/>
      <c r="N648" s="514"/>
      <c r="O648" s="515" t="s">
        <v>93</v>
      </c>
      <c r="P648" s="523" t="s">
        <v>246</v>
      </c>
      <c r="Q648" s="525" t="s">
        <v>90</v>
      </c>
      <c r="R648" s="374" t="s">
        <v>247</v>
      </c>
      <c r="S648" s="527" t="s">
        <v>248</v>
      </c>
      <c r="T648" s="528"/>
      <c r="U648" s="528"/>
      <c r="V648" s="528"/>
      <c r="W648" s="529"/>
      <c r="X648" s="356">
        <f>IF('5.手当・賞与配分・洗い替え方式'!$L$4="","",'5.手当・賞与配分・洗い替え方式'!$L$4)</f>
        <v>173</v>
      </c>
      <c r="Y648" s="512" t="s">
        <v>86</v>
      </c>
      <c r="Z648" s="513"/>
      <c r="AA648" s="513"/>
      <c r="AB648" s="513"/>
      <c r="AC648" s="514"/>
      <c r="AD648" s="515" t="s">
        <v>249</v>
      </c>
      <c r="AE648" s="530" t="s">
        <v>87</v>
      </c>
      <c r="AF648" s="517"/>
      <c r="AG648" s="517"/>
      <c r="AH648" s="357">
        <f>IF($E649="","",'5.手当・賞与配分・洗い替え方式'!$N$11)</f>
        <v>2</v>
      </c>
      <c r="AI648" s="358"/>
      <c r="AJ648" s="359" t="s">
        <v>250</v>
      </c>
      <c r="AK648" s="517" t="str">
        <f>IF($AL$2="","","「"&amp;$AL$2&amp;"」"&amp;"評価反映")</f>
        <v>「B」評価反映</v>
      </c>
      <c r="AL648" s="518"/>
      <c r="AM648" s="357">
        <f>IF($E649="","",'5.手当・賞与配分・洗い替え方式'!$O$11*'7.グレード別年俸表の作成'!$AM$2)</f>
        <v>2.5</v>
      </c>
      <c r="AN648" s="360"/>
      <c r="AO648" s="519" t="s">
        <v>251</v>
      </c>
      <c r="AP648" s="520"/>
      <c r="AQ648" s="521" t="str">
        <f>IF($AL$2="","","賞与"&amp;"「"&amp;$AL$2&amp;"」"&amp;"評価反映")</f>
        <v>賞与「B」評価反映</v>
      </c>
      <c r="AR648" s="521"/>
      <c r="AS648" s="522"/>
    </row>
    <row r="649" spans="5:45" ht="27.9" customHeight="1" thickBot="1">
      <c r="E649" s="142" t="str">
        <f>IF(C$19="","",$C$19)</f>
        <v>S-3</v>
      </c>
      <c r="F649" s="139">
        <v>0</v>
      </c>
      <c r="G649" s="509"/>
      <c r="H649" s="509"/>
      <c r="I649" s="511"/>
      <c r="J649" s="413" t="str">
        <f>IF($E649="","",$E649&amp;"-"&amp;$O$2)</f>
        <v>S-3-S</v>
      </c>
      <c r="K649" s="143" t="str">
        <f>IF($E649="","",$E649&amp;"-"&amp;$P$2)</f>
        <v>S-3-A</v>
      </c>
      <c r="L649" s="143" t="str">
        <f>IF($E649="","",$E649&amp;"-"&amp;$Q$2)</f>
        <v>S-3-B</v>
      </c>
      <c r="M649" s="143" t="str">
        <f>IF($E649="","",$E649&amp;"-"&amp;$R$2)</f>
        <v>S-3-C</v>
      </c>
      <c r="N649" s="414" t="str">
        <f>IF($E649="","",$E649&amp;"-"&amp;$S$2)</f>
        <v>S-3-D</v>
      </c>
      <c r="O649" s="516"/>
      <c r="P649" s="524"/>
      <c r="Q649" s="526"/>
      <c r="R649" s="362">
        <f>IF($E649="","",VLOOKUP($E649,'5.手当・賞与配分・洗い替え方式'!$C$7:$L$48,8,0))</f>
        <v>0.2</v>
      </c>
      <c r="S649" s="413" t="str">
        <f>$J649</f>
        <v>S-3-S</v>
      </c>
      <c r="T649" s="143" t="str">
        <f>$K649</f>
        <v>S-3-A</v>
      </c>
      <c r="U649" s="143" t="str">
        <f>$L649</f>
        <v>S-3-B</v>
      </c>
      <c r="V649" s="143" t="str">
        <f>$M649</f>
        <v>S-3-C</v>
      </c>
      <c r="W649" s="414" t="str">
        <f>$N649</f>
        <v>S-3-D</v>
      </c>
      <c r="X649" s="363" t="s">
        <v>85</v>
      </c>
      <c r="Y649" s="413" t="str">
        <f>$J649</f>
        <v>S-3-S</v>
      </c>
      <c r="Z649" s="143" t="str">
        <f>$K649</f>
        <v>S-3-A</v>
      </c>
      <c r="AA649" s="143" t="str">
        <f>$L649</f>
        <v>S-3-B</v>
      </c>
      <c r="AB649" s="143" t="str">
        <f>$M649</f>
        <v>S-3-C</v>
      </c>
      <c r="AC649" s="414" t="str">
        <f>$N649</f>
        <v>S-3-D</v>
      </c>
      <c r="AD649" s="516"/>
      <c r="AE649" s="144" t="str">
        <f>$J649</f>
        <v>S-3-S</v>
      </c>
      <c r="AF649" s="145" t="str">
        <f>$K649</f>
        <v>S-3-A</v>
      </c>
      <c r="AG649" s="145" t="str">
        <f>$L649</f>
        <v>S-3-B</v>
      </c>
      <c r="AH649" s="146" t="str">
        <f>$M649</f>
        <v>S-3-C</v>
      </c>
      <c r="AI649" s="364" t="str">
        <f>$N649</f>
        <v>S-3-D</v>
      </c>
      <c r="AJ649" s="365" t="str">
        <f>$J649</f>
        <v>S-3-S</v>
      </c>
      <c r="AK649" s="146" t="str">
        <f>$K649</f>
        <v>S-3-A</v>
      </c>
      <c r="AL649" s="146" t="str">
        <f>$L649</f>
        <v>S-3-B</v>
      </c>
      <c r="AM649" s="146" t="str">
        <f>$M649</f>
        <v>S-3-C</v>
      </c>
      <c r="AN649" s="147" t="str">
        <f>$N649</f>
        <v>S-3-D</v>
      </c>
      <c r="AO649" s="413" t="str">
        <f>$J649</f>
        <v>S-3-S</v>
      </c>
      <c r="AP649" s="143" t="str">
        <f>$K649</f>
        <v>S-3-A</v>
      </c>
      <c r="AQ649" s="143" t="str">
        <f>$L649</f>
        <v>S-3-B</v>
      </c>
      <c r="AR649" s="143" t="str">
        <f>$M649</f>
        <v>S-3-C</v>
      </c>
      <c r="AS649" s="414" t="str">
        <f>$N649</f>
        <v>S-3-D</v>
      </c>
    </row>
    <row r="650" spans="5:45" ht="18" customHeight="1">
      <c r="E650" s="148" t="str">
        <f>IF($E$649="","",$E$649)</f>
        <v>S-3</v>
      </c>
      <c r="F650" s="105">
        <f t="shared" ref="F650:F691" si="420">IF(L650="",0,IF(AND(L649&lt;L650,L650=L651),F649+1,IF(L650&lt;L651,F649+1,F649)))</f>
        <v>0</v>
      </c>
      <c r="G650" s="105" t="str">
        <f t="shared" ref="G650:G691" si="421">IF(AND(F650=0,L650=""),"",IF(AND(F650=0,L650&gt;0),1,IF(F650=0,"",F650)))</f>
        <v/>
      </c>
      <c r="H650" s="105" t="str">
        <f t="shared" ref="H650:H691" si="422">IF($G650="","",IF(F649&lt;F650,$E650&amp;"-"&amp;$G650,""))</f>
        <v/>
      </c>
      <c r="I650" s="149">
        <v>18</v>
      </c>
      <c r="J650" s="151" t="str">
        <f>IF($F650&lt;=1,"",IF($L650="","",$K650+$P650))</f>
        <v/>
      </c>
      <c r="K650" s="150" t="str">
        <f>IF($F650&lt;=1,"",IF($L650="","",$L650+$P650))</f>
        <v/>
      </c>
      <c r="L650" s="150" t="str">
        <f>IF($E650="","",INDEX('3.サラリースケール'!$R$5:$BH$38,MATCH($E650,'3.サラリースケール'!$R$5:$R$38,0),MATCH($I650,'3.サラリースケール'!$R$5:$BH$5,0)))</f>
        <v/>
      </c>
      <c r="M650" s="150" t="str">
        <f>IF($F650&lt;=1,"",IF($L650="","",$L650-$P650))</f>
        <v/>
      </c>
      <c r="N650" s="366" t="str">
        <f>IF($F650&lt;=1,"",IF($L650="","",$M650-$P650))</f>
        <v/>
      </c>
      <c r="O650" s="151" t="str">
        <f>IF($F650&lt;=1,"",IF($L649="",0,$L650-$L649))</f>
        <v/>
      </c>
      <c r="P650" s="368" t="str">
        <f t="shared" ref="P650:P691" si="423">IF($F650&lt;=1,"",IF($L650="","",IF($O650=0,$P649,ROUNDUP($O650/$L$2,-1))))</f>
        <v/>
      </c>
      <c r="Q650" s="152" t="str">
        <f>IF($L650="","",VLOOKUP($E650,'6.モデル年俸表の作成'!$C$7:$F$48,4,0))</f>
        <v/>
      </c>
      <c r="R650" s="159" t="str">
        <f>IF($E650="","",IF($G650="","",VLOOKUP($E650,'5.手当・賞与配分・洗い替え方式'!$C$7:$L$48,8,0)))</f>
        <v/>
      </c>
      <c r="S650" s="153" t="str">
        <f>IF(J650="","",ROUNDUP((J650*$R650),-1))</f>
        <v/>
      </c>
      <c r="T650" s="153" t="str">
        <f>IF(K650="","",ROUNDUP((K650*$R650),-1))</f>
        <v/>
      </c>
      <c r="U650" s="153" t="str">
        <f>IF(L650="","",ROUNDUP((L650*$R650),-1))</f>
        <v/>
      </c>
      <c r="V650" s="153" t="str">
        <f>IF(M650="","",ROUNDUP((M650*$R650),-1))</f>
        <v/>
      </c>
      <c r="W650" s="153" t="str">
        <f>IF(N650="","",ROUNDUP((N650*$R650),-1))</f>
        <v/>
      </c>
      <c r="X650" s="155" t="str">
        <f t="shared" ref="X650:X691" si="424">IF($L650="","",ROUNDDOWN($U650/($L650/$X$4*1.25),0))</f>
        <v/>
      </c>
      <c r="Y650" s="165" t="str">
        <f>IF(J650="","",J650+$Q650+S650)</f>
        <v/>
      </c>
      <c r="Z650" s="154" t="str">
        <f t="shared" ref="Z650:Z691" si="425">IF(K650="","",K650+$Q650+T650)</f>
        <v/>
      </c>
      <c r="AA650" s="154" t="str">
        <f t="shared" ref="AA650:AA691" si="426">IF(L650="","",L650+$Q650+U650)</f>
        <v/>
      </c>
      <c r="AB650" s="154" t="str">
        <f t="shared" ref="AB650:AB691" si="427">IF(M650="","",M650+$Q650+V650)</f>
        <v/>
      </c>
      <c r="AC650" s="166" t="str">
        <f t="shared" ref="AC650:AC656" si="428">IF(N650="","",N650+$Q650+W650)</f>
        <v/>
      </c>
      <c r="AD650" s="152" t="str">
        <f>IF($L650="","",$AA650*12)</f>
        <v/>
      </c>
      <c r="AE650" s="165" t="str">
        <f>IF(J650="","",IF('5.手当・賞与配分・洗い替え方式'!$O$4=1,ROUNDUP((J650+$Q650)*$AH$4,-1),ROUNDUP(J650*$AH$4,-1)))</f>
        <v/>
      </c>
      <c r="AF650" s="154" t="str">
        <f>IF(K650="","",IF('5.手当・賞与配分・洗い替え方式'!$O$4=1,ROUNDUP((K650+$Q650)*$AH$4,-1),ROUNDUP(K650*$AH$4,-1)))</f>
        <v/>
      </c>
      <c r="AG650" s="154" t="str">
        <f>IF(L650="","",IF('5.手当・賞与配分・洗い替え方式'!$O$4=1,ROUNDUP((L650+$Q650)*$AH$4,-1),ROUNDUP(L650*$AH$4,-1)))</f>
        <v/>
      </c>
      <c r="AH650" s="154" t="str">
        <f>IF(M650="","",IF('5.手当・賞与配分・洗い替え方式'!$O$4=1,ROUNDUP((M650+$Q650)*$AH$4,-1),ROUNDUP(M650*$AH$4,-1)))</f>
        <v/>
      </c>
      <c r="AI650" s="166" t="str">
        <f>IF(N650="","",IF('5.手当・賞与配分・洗い替え方式'!$O$4=1,ROUNDUP((N650+$Q650)*$AH$4,-1),ROUNDUP(N650*$AH$4,-1)))</f>
        <v/>
      </c>
      <c r="AJ650" s="165" t="str">
        <f>IF(J650="","",IF('5.手当・賞与配分・洗い替え方式'!$O$4=1,ROUNDUP((J650+$Q650)*$AM$4,-1),ROUNDUP(J650*$AM$4,-1)))</f>
        <v/>
      </c>
      <c r="AK650" s="154" t="str">
        <f>IF(K650="","",IF('5.手当・賞与配分・洗い替え方式'!$O$4=1,ROUNDUP((K650+$Q650)*$AM$4,-1),ROUNDUP(K650*$AM$4,-1)))</f>
        <v/>
      </c>
      <c r="AL650" s="154" t="str">
        <f>IF(L650="","",IF('5.手当・賞与配分・洗い替え方式'!$O$4=1,ROUNDUP((L650+$Q650)*$AM$4,-1),ROUNDUP(L650*$AM$4,-1)))</f>
        <v/>
      </c>
      <c r="AM650" s="154" t="str">
        <f>IF(M650="","",IF('5.手当・賞与配分・洗い替え方式'!$O$4=1,ROUNDUP((M650+$Q650)*$AM$4,-1),ROUNDUP(M650*$AM$4,-1)))</f>
        <v/>
      </c>
      <c r="AN650" s="166" t="str">
        <f>IF(N650="","",IF('5.手当・賞与配分・洗い替え方式'!$O$4=1,ROUNDUP((N650+$Q650)*$AM$4,-1),ROUNDUP(N650*$AM$4,-1)))</f>
        <v/>
      </c>
      <c r="AO650" s="367" t="str">
        <f>IF(J650="","",Y650*12+AE650+AJ650)</f>
        <v/>
      </c>
      <c r="AP650" s="133" t="str">
        <f t="shared" ref="AP650" si="429">IF(K650="","",Z650*12+AF650+AK650)</f>
        <v/>
      </c>
      <c r="AQ650" s="133" t="str">
        <f t="shared" ref="AQ650:AQ691" si="430">IF(L650="","",AA650*12+AG650+AL650)</f>
        <v/>
      </c>
      <c r="AR650" s="133" t="str">
        <f t="shared" ref="AR650:AR691" si="431">IF(M650="","",AB650*12+AH650+AM650)</f>
        <v/>
      </c>
      <c r="AS650" s="155" t="str">
        <f t="shared" ref="AS650:AS691" si="432">IF(N650="","",AC650*12+AI650+AN650)</f>
        <v/>
      </c>
    </row>
    <row r="651" spans="5:45" ht="18" customHeight="1">
      <c r="E651" s="148" t="str">
        <f t="shared" ref="E651:E691" si="433">IF($E$649="","",$E$649)</f>
        <v>S-3</v>
      </c>
      <c r="F651" s="105">
        <f t="shared" si="420"/>
        <v>0</v>
      </c>
      <c r="G651" s="105" t="str">
        <f t="shared" si="421"/>
        <v/>
      </c>
      <c r="H651" s="105" t="str">
        <f t="shared" si="422"/>
        <v/>
      </c>
      <c r="I651" s="149">
        <v>19</v>
      </c>
      <c r="J651" s="157" t="str">
        <f t="shared" ref="J651:J691" si="434">IF($F651&lt;=1,"",IF($L651="","",$K651+$P651))</f>
        <v/>
      </c>
      <c r="K651" s="131" t="str">
        <f t="shared" ref="K651:K691" si="435">IF($F651&lt;=1,"",IF($L651="","",$L651+$P651))</f>
        <v/>
      </c>
      <c r="L651" s="150" t="str">
        <f>IF($E651="","",INDEX('3.サラリースケール'!$R$5:$BH$38,MATCH($E651,'3.サラリースケール'!$R$5:$R$38,0),MATCH($I651,'3.サラリースケール'!$R$5:$BH$5,0)))</f>
        <v/>
      </c>
      <c r="M651" s="131" t="str">
        <f t="shared" ref="M651:M691" si="436">IF($F651&lt;=1,"",IF($L651="","",$L651-$P651))</f>
        <v/>
      </c>
      <c r="N651" s="368" t="str">
        <f t="shared" ref="N651:N691" si="437">IF($F651&lt;=1,"",IF($L651="","",$M651-$P651))</f>
        <v/>
      </c>
      <c r="O651" s="157" t="str">
        <f t="shared" ref="O651:O691" si="438">IF($F651&lt;=1,"",IF($L650="",0,$L651-$L650))</f>
        <v/>
      </c>
      <c r="P651" s="368" t="str">
        <f t="shared" si="423"/>
        <v/>
      </c>
      <c r="Q651" s="158" t="str">
        <f>IF($L651="","",VLOOKUP($E651,'6.モデル年俸表の作成'!$C$7:$F$48,4,0))</f>
        <v/>
      </c>
      <c r="R651" s="159" t="str">
        <f>IF($E651="","",IF($G651="","",VLOOKUP($E651,'5.手当・賞与配分・洗い替え方式'!$C$7:$L$48,8,0)))</f>
        <v/>
      </c>
      <c r="S651" s="160" t="str">
        <f t="shared" ref="S651:S691" si="439">IF(J651="","",ROUNDUP((J651*$R651),-1))</f>
        <v/>
      </c>
      <c r="T651" s="160" t="str">
        <f t="shared" ref="T651:T691" si="440">IF(K651="","",ROUNDUP((K651*$R651),-1))</f>
        <v/>
      </c>
      <c r="U651" s="160" t="str">
        <f t="shared" ref="U651:U655" si="441">IF(L651="","",ROUNDUP((L651*$R651),-1))</f>
        <v/>
      </c>
      <c r="V651" s="160" t="str">
        <f t="shared" ref="V651:V691" si="442">IF(M651="","",ROUNDUP((M651*$R651),-1))</f>
        <v/>
      </c>
      <c r="W651" s="160" t="str">
        <f t="shared" ref="W651:W691" si="443">IF(N651="","",ROUNDUP((N651*$R651),-1))</f>
        <v/>
      </c>
      <c r="X651" s="164" t="str">
        <f t="shared" si="424"/>
        <v/>
      </c>
      <c r="Y651" s="162" t="str">
        <f t="shared" ref="Y651:Y653" si="444">IF(J651="","",J651+$Q651+S651)</f>
        <v/>
      </c>
      <c r="Z651" s="161" t="str">
        <f t="shared" si="425"/>
        <v/>
      </c>
      <c r="AA651" s="161" t="str">
        <f t="shared" si="426"/>
        <v/>
      </c>
      <c r="AB651" s="161" t="str">
        <f t="shared" si="427"/>
        <v/>
      </c>
      <c r="AC651" s="163" t="str">
        <f t="shared" si="428"/>
        <v/>
      </c>
      <c r="AD651" s="158" t="str">
        <f t="shared" ref="AD651:AD691" si="445">IF(L651="","",AA651*12)</f>
        <v/>
      </c>
      <c r="AE651" s="165" t="str">
        <f>IF(J651="","",IF('5.手当・賞与配分・洗い替え方式'!$O$4=1,ROUNDUP((J651+$Q651)*$AH$4,-1),ROUNDUP(J651*$AH$4,-1)))</f>
        <v/>
      </c>
      <c r="AF651" s="154" t="str">
        <f>IF(K651="","",IF('5.手当・賞与配分・洗い替え方式'!$O$4=1,ROUNDUP((K651+$Q651)*$AH$4,-1),ROUNDUP(K651*$AH$4,-1)))</f>
        <v/>
      </c>
      <c r="AG651" s="154" t="str">
        <f>IF(L651="","",IF('5.手当・賞与配分・洗い替え方式'!$O$4=1,ROUNDUP((L651+$Q651)*$AH$4,-1),ROUNDUP(L651*$AH$4,-1)))</f>
        <v/>
      </c>
      <c r="AH651" s="154" t="str">
        <f>IF(M651="","",IF('5.手当・賞与配分・洗い替え方式'!$O$4=1,ROUNDUP((M651+$Q651)*$AH$4,-1),ROUNDUP(M651*$AH$4,-1)))</f>
        <v/>
      </c>
      <c r="AI651" s="166" t="str">
        <f>IF(N651="","",IF('5.手当・賞与配分・洗い替え方式'!$O$4=1,ROUNDUP((N651+$Q651)*$AH$4,-1),ROUNDUP(N651*$AH$4,-1)))</f>
        <v/>
      </c>
      <c r="AJ651" s="165" t="str">
        <f>IF(J651="","",IF('5.手当・賞与配分・洗い替え方式'!$O$4=1,ROUNDUP((J651+$Q651)*$AM$4,-1),ROUNDUP(J651*$AM$4,-1)))</f>
        <v/>
      </c>
      <c r="AK651" s="154" t="str">
        <f>IF(K651="","",IF('5.手当・賞与配分・洗い替え方式'!$O$4=1,ROUNDUP((K651+$Q651)*$AM$4,-1),ROUNDUP(K651*$AM$4,-1)))</f>
        <v/>
      </c>
      <c r="AL651" s="154" t="str">
        <f>IF(L651="","",IF('5.手当・賞与配分・洗い替え方式'!$O$4=1,ROUNDUP((L651+$Q651)*$AM$4,-1),ROUNDUP(L651*$AM$4,-1)))</f>
        <v/>
      </c>
      <c r="AM651" s="154" t="str">
        <f>IF(M651="","",IF('5.手当・賞与配分・洗い替え方式'!$O$4=1,ROUNDUP((M651+$Q651)*$AM$4,-1),ROUNDUP(M651*$AM$4,-1)))</f>
        <v/>
      </c>
      <c r="AN651" s="166" t="str">
        <f>IF(N651="","",IF('5.手当・賞与配分・洗い替え方式'!$O$4=1,ROUNDUP((N651+$Q651)*$AM$4,-1),ROUNDUP(N651*$AM$4,-1)))</f>
        <v/>
      </c>
      <c r="AO651" s="369" t="str">
        <f>IF(J651="","",Y651*12+AE651+AJ651)</f>
        <v/>
      </c>
      <c r="AP651" s="77" t="str">
        <f>IF(K651="","",Z651*12+AF651+AK651)</f>
        <v/>
      </c>
      <c r="AQ651" s="77" t="str">
        <f t="shared" si="430"/>
        <v/>
      </c>
      <c r="AR651" s="77" t="str">
        <f t="shared" si="431"/>
        <v/>
      </c>
      <c r="AS651" s="164" t="str">
        <f t="shared" si="432"/>
        <v/>
      </c>
    </row>
    <row r="652" spans="5:45" ht="18" customHeight="1">
      <c r="E652" s="148" t="str">
        <f t="shared" si="433"/>
        <v>S-3</v>
      </c>
      <c r="F652" s="105">
        <f t="shared" si="420"/>
        <v>0</v>
      </c>
      <c r="G652" s="105" t="str">
        <f t="shared" si="421"/>
        <v/>
      </c>
      <c r="H652" s="105" t="str">
        <f t="shared" si="422"/>
        <v/>
      </c>
      <c r="I652" s="149">
        <v>20</v>
      </c>
      <c r="J652" s="157" t="str">
        <f t="shared" si="434"/>
        <v/>
      </c>
      <c r="K652" s="131" t="str">
        <f t="shared" si="435"/>
        <v/>
      </c>
      <c r="L652" s="131" t="str">
        <f>IF($E652="","",INDEX('3.サラリースケール'!$R$5:$BH$38,MATCH($E652,'3.サラリースケール'!$R$5:$R$38,0),MATCH($I652,'3.サラリースケール'!$R$5:$BH$5,0)))</f>
        <v/>
      </c>
      <c r="M652" s="131" t="str">
        <f t="shared" si="436"/>
        <v/>
      </c>
      <c r="N652" s="368" t="str">
        <f t="shared" si="437"/>
        <v/>
      </c>
      <c r="O652" s="157" t="str">
        <f t="shared" si="438"/>
        <v/>
      </c>
      <c r="P652" s="368" t="str">
        <f t="shared" si="423"/>
        <v/>
      </c>
      <c r="Q652" s="158" t="str">
        <f>IF($L652="","",VLOOKUP($E652,'6.モデル年俸表の作成'!$C$7:$F$48,4,0))</f>
        <v/>
      </c>
      <c r="R652" s="159" t="str">
        <f>IF($E652="","",IF($G652="","",VLOOKUP($E652,'5.手当・賞与配分・洗い替え方式'!$C$7:$L$48,8,0)))</f>
        <v/>
      </c>
      <c r="S652" s="160" t="str">
        <f t="shared" si="439"/>
        <v/>
      </c>
      <c r="T652" s="160" t="str">
        <f t="shared" si="440"/>
        <v/>
      </c>
      <c r="U652" s="160" t="str">
        <f t="shared" si="441"/>
        <v/>
      </c>
      <c r="V652" s="160" t="str">
        <f t="shared" si="442"/>
        <v/>
      </c>
      <c r="W652" s="160" t="str">
        <f t="shared" si="443"/>
        <v/>
      </c>
      <c r="X652" s="164" t="str">
        <f t="shared" si="424"/>
        <v/>
      </c>
      <c r="Y652" s="162" t="str">
        <f t="shared" si="444"/>
        <v/>
      </c>
      <c r="Z652" s="161" t="str">
        <f t="shared" si="425"/>
        <v/>
      </c>
      <c r="AA652" s="161" t="str">
        <f t="shared" si="426"/>
        <v/>
      </c>
      <c r="AB652" s="161" t="str">
        <f t="shared" si="427"/>
        <v/>
      </c>
      <c r="AC652" s="163" t="str">
        <f t="shared" si="428"/>
        <v/>
      </c>
      <c r="AD652" s="158" t="str">
        <f t="shared" si="445"/>
        <v/>
      </c>
      <c r="AE652" s="165" t="str">
        <f>IF(J652="","",IF('5.手当・賞与配分・洗い替え方式'!$O$4=1,ROUNDUP((J652+$Q652)*$AH$4,-1),ROUNDUP(J652*$AH$4,-1)))</f>
        <v/>
      </c>
      <c r="AF652" s="154" t="str">
        <f>IF(K652="","",IF('5.手当・賞与配分・洗い替え方式'!$O$4=1,ROUNDUP((K652+$Q652)*$AH$4,-1),ROUNDUP(K652*$AH$4,-1)))</f>
        <v/>
      </c>
      <c r="AG652" s="154" t="str">
        <f>IF(L652="","",IF('5.手当・賞与配分・洗い替え方式'!$O$4=1,ROUNDUP((L652+$Q652)*$AH$4,-1),ROUNDUP(L652*$AH$4,-1)))</f>
        <v/>
      </c>
      <c r="AH652" s="154" t="str">
        <f>IF(M652="","",IF('5.手当・賞与配分・洗い替え方式'!$O$4=1,ROUNDUP((M652+$Q652)*$AH$4,-1),ROUNDUP(M652*$AH$4,-1)))</f>
        <v/>
      </c>
      <c r="AI652" s="166" t="str">
        <f>IF(N652="","",IF('5.手当・賞与配分・洗い替え方式'!$O$4=1,ROUNDUP((N652+$Q652)*$AH$4,-1),ROUNDUP(N652*$AH$4,-1)))</f>
        <v/>
      </c>
      <c r="AJ652" s="165" t="str">
        <f>IF(J652="","",IF('5.手当・賞与配分・洗い替え方式'!$O$4=1,ROUNDUP((J652+$Q652)*$AM$4,-1),ROUNDUP(J652*$AM$4,-1)))</f>
        <v/>
      </c>
      <c r="AK652" s="154" t="str">
        <f>IF(K652="","",IF('5.手当・賞与配分・洗い替え方式'!$O$4=1,ROUNDUP((K652+$Q652)*$AM$4,-1),ROUNDUP(K652*$AM$4,-1)))</f>
        <v/>
      </c>
      <c r="AL652" s="154" t="str">
        <f>IF(L652="","",IF('5.手当・賞与配分・洗い替え方式'!$O$4=1,ROUNDUP((L652+$Q652)*$AM$4,-1),ROUNDUP(L652*$AM$4,-1)))</f>
        <v/>
      </c>
      <c r="AM652" s="154" t="str">
        <f>IF(M652="","",IF('5.手当・賞与配分・洗い替え方式'!$O$4=1,ROUNDUP((M652+$Q652)*$AM$4,-1),ROUNDUP(M652*$AM$4,-1)))</f>
        <v/>
      </c>
      <c r="AN652" s="166" t="str">
        <f>IF(N652="","",IF('5.手当・賞与配分・洗い替え方式'!$O$4=1,ROUNDUP((N652+$Q652)*$AM$4,-1),ROUNDUP(N652*$AM$4,-1)))</f>
        <v/>
      </c>
      <c r="AO652" s="369" t="str">
        <f t="shared" ref="AO652:AO691" si="446">IF(J652="","",Y652*12+AE652+AJ652)</f>
        <v/>
      </c>
      <c r="AP652" s="77" t="str">
        <f t="shared" ref="AP652:AP691" si="447">IF(K652="","",Z652*12+AF652+AK652)</f>
        <v/>
      </c>
      <c r="AQ652" s="77" t="str">
        <f t="shared" si="430"/>
        <v/>
      </c>
      <c r="AR652" s="77" t="str">
        <f t="shared" si="431"/>
        <v/>
      </c>
      <c r="AS652" s="164" t="str">
        <f t="shared" si="432"/>
        <v/>
      </c>
    </row>
    <row r="653" spans="5:45" ht="18" customHeight="1">
      <c r="E653" s="148" t="str">
        <f t="shared" si="433"/>
        <v>S-3</v>
      </c>
      <c r="F653" s="105">
        <f t="shared" si="420"/>
        <v>0</v>
      </c>
      <c r="G653" s="105" t="str">
        <f t="shared" si="421"/>
        <v/>
      </c>
      <c r="H653" s="105" t="str">
        <f t="shared" si="422"/>
        <v/>
      </c>
      <c r="I653" s="149">
        <v>21</v>
      </c>
      <c r="J653" s="157" t="str">
        <f t="shared" si="434"/>
        <v/>
      </c>
      <c r="K653" s="131" t="str">
        <f t="shared" si="435"/>
        <v/>
      </c>
      <c r="L653" s="131" t="str">
        <f>IF($E653="","",INDEX('3.サラリースケール'!$R$5:$BH$38,MATCH($E653,'3.サラリースケール'!$R$5:$R$38,0),MATCH($I653,'3.サラリースケール'!$R$5:$BH$5,0)))</f>
        <v/>
      </c>
      <c r="M653" s="131" t="str">
        <f t="shared" si="436"/>
        <v/>
      </c>
      <c r="N653" s="368" t="str">
        <f t="shared" si="437"/>
        <v/>
      </c>
      <c r="O653" s="157" t="str">
        <f t="shared" si="438"/>
        <v/>
      </c>
      <c r="P653" s="368" t="str">
        <f t="shared" si="423"/>
        <v/>
      </c>
      <c r="Q653" s="158" t="str">
        <f>IF($L653="","",VLOOKUP($E653,'6.モデル年俸表の作成'!$C$7:$F$48,4,0))</f>
        <v/>
      </c>
      <c r="R653" s="159" t="str">
        <f>IF($E653="","",IF($G653="","",VLOOKUP($E653,'5.手当・賞与配分・洗い替え方式'!$C$7:$L$48,8,0)))</f>
        <v/>
      </c>
      <c r="S653" s="160" t="str">
        <f t="shared" si="439"/>
        <v/>
      </c>
      <c r="T653" s="160" t="str">
        <f t="shared" si="440"/>
        <v/>
      </c>
      <c r="U653" s="160" t="str">
        <f t="shared" si="441"/>
        <v/>
      </c>
      <c r="V653" s="160" t="str">
        <f t="shared" si="442"/>
        <v/>
      </c>
      <c r="W653" s="160" t="str">
        <f t="shared" si="443"/>
        <v/>
      </c>
      <c r="X653" s="164" t="str">
        <f t="shared" si="424"/>
        <v/>
      </c>
      <c r="Y653" s="162" t="str">
        <f t="shared" si="444"/>
        <v/>
      </c>
      <c r="Z653" s="161" t="str">
        <f t="shared" si="425"/>
        <v/>
      </c>
      <c r="AA653" s="161" t="str">
        <f t="shared" si="426"/>
        <v/>
      </c>
      <c r="AB653" s="161" t="str">
        <f t="shared" si="427"/>
        <v/>
      </c>
      <c r="AC653" s="163" t="str">
        <f t="shared" si="428"/>
        <v/>
      </c>
      <c r="AD653" s="158" t="str">
        <f t="shared" si="445"/>
        <v/>
      </c>
      <c r="AE653" s="165" t="str">
        <f>IF(J653="","",IF('5.手当・賞与配分・洗い替え方式'!$O$4=1,ROUNDUP((J653+$Q653)*$AH$4,-1),ROUNDUP(J653*$AH$4,-1)))</f>
        <v/>
      </c>
      <c r="AF653" s="154" t="str">
        <f>IF(K653="","",IF('5.手当・賞与配分・洗い替え方式'!$O$4=1,ROUNDUP((K653+$Q653)*$AH$4,-1),ROUNDUP(K653*$AH$4,-1)))</f>
        <v/>
      </c>
      <c r="AG653" s="154" t="str">
        <f>IF(L653="","",IF('5.手当・賞与配分・洗い替え方式'!$O$4=1,ROUNDUP((L653+$Q653)*$AH$4,-1),ROUNDUP(L653*$AH$4,-1)))</f>
        <v/>
      </c>
      <c r="AH653" s="154" t="str">
        <f>IF(M653="","",IF('5.手当・賞与配分・洗い替え方式'!$O$4=1,ROUNDUP((M653+$Q653)*$AH$4,-1),ROUNDUP(M653*$AH$4,-1)))</f>
        <v/>
      </c>
      <c r="AI653" s="166" t="str">
        <f>IF(N653="","",IF('5.手当・賞与配分・洗い替え方式'!$O$4=1,ROUNDUP((N653+$Q653)*$AH$4,-1),ROUNDUP(N653*$AH$4,-1)))</f>
        <v/>
      </c>
      <c r="AJ653" s="165" t="str">
        <f>IF(J653="","",IF('5.手当・賞与配分・洗い替え方式'!$O$4=1,ROUNDUP((J653+$Q653)*$AM$4,-1),ROUNDUP(J653*$AM$4,-1)))</f>
        <v/>
      </c>
      <c r="AK653" s="154" t="str">
        <f>IF(K653="","",IF('5.手当・賞与配分・洗い替え方式'!$O$4=1,ROUNDUP((K653+$Q653)*$AM$4,-1),ROUNDUP(K653*$AM$4,-1)))</f>
        <v/>
      </c>
      <c r="AL653" s="154" t="str">
        <f>IF(L653="","",IF('5.手当・賞与配分・洗い替え方式'!$O$4=1,ROUNDUP((L653+$Q653)*$AM$4,-1),ROUNDUP(L653*$AM$4,-1)))</f>
        <v/>
      </c>
      <c r="AM653" s="154" t="str">
        <f>IF(M653="","",IF('5.手当・賞与配分・洗い替え方式'!$O$4=1,ROUNDUP((M653+$Q653)*$AM$4,-1),ROUNDUP(M653*$AM$4,-1)))</f>
        <v/>
      </c>
      <c r="AN653" s="166" t="str">
        <f>IF(N653="","",IF('5.手当・賞与配分・洗い替え方式'!$O$4=1,ROUNDUP((N653+$Q653)*$AM$4,-1),ROUNDUP(N653*$AM$4,-1)))</f>
        <v/>
      </c>
      <c r="AO653" s="369" t="str">
        <f t="shared" si="446"/>
        <v/>
      </c>
      <c r="AP653" s="77" t="str">
        <f t="shared" si="447"/>
        <v/>
      </c>
      <c r="AQ653" s="77" t="str">
        <f t="shared" si="430"/>
        <v/>
      </c>
      <c r="AR653" s="77" t="str">
        <f t="shared" si="431"/>
        <v/>
      </c>
      <c r="AS653" s="164" t="str">
        <f t="shared" si="432"/>
        <v/>
      </c>
    </row>
    <row r="654" spans="5:45" ht="18" customHeight="1">
      <c r="E654" s="148" t="str">
        <f t="shared" si="433"/>
        <v>S-3</v>
      </c>
      <c r="F654" s="105">
        <f t="shared" si="420"/>
        <v>0</v>
      </c>
      <c r="G654" s="105" t="str">
        <f t="shared" si="421"/>
        <v/>
      </c>
      <c r="H654" s="105" t="str">
        <f t="shared" si="422"/>
        <v/>
      </c>
      <c r="I654" s="149">
        <v>22</v>
      </c>
      <c r="J654" s="157" t="str">
        <f t="shared" si="434"/>
        <v/>
      </c>
      <c r="K654" s="131" t="str">
        <f t="shared" si="435"/>
        <v/>
      </c>
      <c r="L654" s="131" t="str">
        <f>IF($E654="","",INDEX('3.サラリースケール'!$R$5:$BH$38,MATCH($E654,'3.サラリースケール'!$R$5:$R$38,0),MATCH($I654,'3.サラリースケール'!$R$5:$BH$5,0)))</f>
        <v/>
      </c>
      <c r="M654" s="131" t="str">
        <f t="shared" si="436"/>
        <v/>
      </c>
      <c r="N654" s="368" t="str">
        <f t="shared" si="437"/>
        <v/>
      </c>
      <c r="O654" s="157" t="str">
        <f t="shared" si="438"/>
        <v/>
      </c>
      <c r="P654" s="368" t="str">
        <f t="shared" si="423"/>
        <v/>
      </c>
      <c r="Q654" s="158" t="str">
        <f>IF($L654="","",VLOOKUP($E654,'6.モデル年俸表の作成'!$C$7:$F$48,4,0))</f>
        <v/>
      </c>
      <c r="R654" s="159" t="str">
        <f>IF($E654="","",IF($G654="","",VLOOKUP($E654,'5.手当・賞与配分・洗い替え方式'!$C$7:$L$48,8,0)))</f>
        <v/>
      </c>
      <c r="S654" s="160" t="str">
        <f t="shared" si="439"/>
        <v/>
      </c>
      <c r="T654" s="160" t="str">
        <f t="shared" si="440"/>
        <v/>
      </c>
      <c r="U654" s="160" t="str">
        <f t="shared" si="441"/>
        <v/>
      </c>
      <c r="V654" s="160" t="str">
        <f t="shared" si="442"/>
        <v/>
      </c>
      <c r="W654" s="160" t="str">
        <f t="shared" si="443"/>
        <v/>
      </c>
      <c r="X654" s="164" t="str">
        <f t="shared" si="424"/>
        <v/>
      </c>
      <c r="Y654" s="162" t="str">
        <f>IF(J654="","",J654+$Q654+S654)</f>
        <v/>
      </c>
      <c r="Z654" s="161" t="str">
        <f t="shared" si="425"/>
        <v/>
      </c>
      <c r="AA654" s="161" t="str">
        <f t="shared" si="426"/>
        <v/>
      </c>
      <c r="AB654" s="161" t="str">
        <f t="shared" si="427"/>
        <v/>
      </c>
      <c r="AC654" s="163" t="str">
        <f t="shared" si="428"/>
        <v/>
      </c>
      <c r="AD654" s="158" t="str">
        <f t="shared" si="445"/>
        <v/>
      </c>
      <c r="AE654" s="165" t="str">
        <f>IF(J654="","",IF('5.手当・賞与配分・洗い替え方式'!$O$4=1,ROUNDUP((J654+$Q654)*$AH$4,-1),ROUNDUP(J654*$AH$4,-1)))</f>
        <v/>
      </c>
      <c r="AF654" s="154" t="str">
        <f>IF(K654="","",IF('5.手当・賞与配分・洗い替え方式'!$O$4=1,ROUNDUP((K654+$Q654)*$AH$4,-1),ROUNDUP(K654*$AH$4,-1)))</f>
        <v/>
      </c>
      <c r="AG654" s="154" t="str">
        <f>IF(L654="","",IF('5.手当・賞与配分・洗い替え方式'!$O$4=1,ROUNDUP((L654+$Q654)*$AH$4,-1),ROUNDUP(L654*$AH$4,-1)))</f>
        <v/>
      </c>
      <c r="AH654" s="154" t="str">
        <f>IF(M654="","",IF('5.手当・賞与配分・洗い替え方式'!$O$4=1,ROUNDUP((M654+$Q654)*$AH$4,-1),ROUNDUP(M654*$AH$4,-1)))</f>
        <v/>
      </c>
      <c r="AI654" s="166" t="str">
        <f>IF(N654="","",IF('5.手当・賞与配分・洗い替え方式'!$O$4=1,ROUNDUP((N654+$Q654)*$AH$4,-1),ROUNDUP(N654*$AH$4,-1)))</f>
        <v/>
      </c>
      <c r="AJ654" s="165" t="str">
        <f>IF(J654="","",IF('5.手当・賞与配分・洗い替え方式'!$O$4=1,ROUNDUP((J654+$Q654)*$AM$4,-1),ROUNDUP(J654*$AM$4,-1)))</f>
        <v/>
      </c>
      <c r="AK654" s="154" t="str">
        <f>IF(K654="","",IF('5.手当・賞与配分・洗い替え方式'!$O$4=1,ROUNDUP((K654+$Q654)*$AM$4,-1),ROUNDUP(K654*$AM$4,-1)))</f>
        <v/>
      </c>
      <c r="AL654" s="154" t="str">
        <f>IF(L654="","",IF('5.手当・賞与配分・洗い替え方式'!$O$4=1,ROUNDUP((L654+$Q654)*$AM$4,-1),ROUNDUP(L654*$AM$4,-1)))</f>
        <v/>
      </c>
      <c r="AM654" s="154" t="str">
        <f>IF(M654="","",IF('5.手当・賞与配分・洗い替え方式'!$O$4=1,ROUNDUP((M654+$Q654)*$AM$4,-1),ROUNDUP(M654*$AM$4,-1)))</f>
        <v/>
      </c>
      <c r="AN654" s="166" t="str">
        <f>IF(N654="","",IF('5.手当・賞与配分・洗い替え方式'!$O$4=1,ROUNDUP((N654+$Q654)*$AM$4,-1),ROUNDUP(N654*$AM$4,-1)))</f>
        <v/>
      </c>
      <c r="AO654" s="369" t="str">
        <f t="shared" si="446"/>
        <v/>
      </c>
      <c r="AP654" s="77" t="str">
        <f t="shared" si="447"/>
        <v/>
      </c>
      <c r="AQ654" s="77" t="str">
        <f t="shared" si="430"/>
        <v/>
      </c>
      <c r="AR654" s="77" t="str">
        <f t="shared" si="431"/>
        <v/>
      </c>
      <c r="AS654" s="164" t="str">
        <f t="shared" si="432"/>
        <v/>
      </c>
    </row>
    <row r="655" spans="5:45" ht="18" customHeight="1">
      <c r="E655" s="148" t="str">
        <f t="shared" si="433"/>
        <v>S-3</v>
      </c>
      <c r="F655" s="105">
        <f t="shared" si="420"/>
        <v>0</v>
      </c>
      <c r="G655" s="105" t="str">
        <f t="shared" si="421"/>
        <v/>
      </c>
      <c r="H655" s="105" t="str">
        <f t="shared" si="422"/>
        <v/>
      </c>
      <c r="I655" s="149">
        <v>23</v>
      </c>
      <c r="J655" s="157" t="str">
        <f t="shared" si="434"/>
        <v/>
      </c>
      <c r="K655" s="131" t="str">
        <f t="shared" si="435"/>
        <v/>
      </c>
      <c r="L655" s="131" t="str">
        <f>IF($E655="","",INDEX('3.サラリースケール'!$R$5:$BH$38,MATCH($E655,'3.サラリースケール'!$R$5:$R$38,0),MATCH($I655,'3.サラリースケール'!$R$5:$BH$5,0)))</f>
        <v/>
      </c>
      <c r="M655" s="131" t="str">
        <f t="shared" si="436"/>
        <v/>
      </c>
      <c r="N655" s="368" t="str">
        <f t="shared" si="437"/>
        <v/>
      </c>
      <c r="O655" s="157" t="str">
        <f t="shared" si="438"/>
        <v/>
      </c>
      <c r="P655" s="368" t="str">
        <f t="shared" si="423"/>
        <v/>
      </c>
      <c r="Q655" s="158" t="str">
        <f>IF($L655="","",VLOOKUP($E655,'6.モデル年俸表の作成'!$C$7:$F$48,4,0))</f>
        <v/>
      </c>
      <c r="R655" s="159" t="str">
        <f>IF($E655="","",IF($G655="","",VLOOKUP($E655,'5.手当・賞与配分・洗い替え方式'!$C$7:$L$48,8,0)))</f>
        <v/>
      </c>
      <c r="S655" s="160" t="str">
        <f t="shared" si="439"/>
        <v/>
      </c>
      <c r="T655" s="160" t="str">
        <f t="shared" si="440"/>
        <v/>
      </c>
      <c r="U655" s="160" t="str">
        <f t="shared" si="441"/>
        <v/>
      </c>
      <c r="V655" s="160" t="str">
        <f t="shared" si="442"/>
        <v/>
      </c>
      <c r="W655" s="160" t="str">
        <f t="shared" si="443"/>
        <v/>
      </c>
      <c r="X655" s="164" t="str">
        <f t="shared" si="424"/>
        <v/>
      </c>
      <c r="Y655" s="162" t="str">
        <f t="shared" ref="Y655:Y691" si="448">IF(J655="","",J655+$Q655+S655)</f>
        <v/>
      </c>
      <c r="Z655" s="161" t="str">
        <f t="shared" si="425"/>
        <v/>
      </c>
      <c r="AA655" s="161" t="str">
        <f t="shared" si="426"/>
        <v/>
      </c>
      <c r="AB655" s="161" t="str">
        <f t="shared" si="427"/>
        <v/>
      </c>
      <c r="AC655" s="163" t="str">
        <f t="shared" si="428"/>
        <v/>
      </c>
      <c r="AD655" s="158" t="str">
        <f t="shared" si="445"/>
        <v/>
      </c>
      <c r="AE655" s="165" t="str">
        <f>IF(J655="","",IF('5.手当・賞与配分・洗い替え方式'!$O$4=1,ROUNDUP((J655+$Q655)*$AH$4,-1),ROUNDUP(J655*$AH$4,-1)))</f>
        <v/>
      </c>
      <c r="AF655" s="154" t="str">
        <f>IF(K655="","",IF('5.手当・賞与配分・洗い替え方式'!$O$4=1,ROUNDUP((K655+$Q655)*$AH$4,-1),ROUNDUP(K655*$AH$4,-1)))</f>
        <v/>
      </c>
      <c r="AG655" s="154" t="str">
        <f>IF(L655="","",IF('5.手当・賞与配分・洗い替え方式'!$O$4=1,ROUNDUP((L655+$Q655)*$AH$4,-1),ROUNDUP(L655*$AH$4,-1)))</f>
        <v/>
      </c>
      <c r="AH655" s="154" t="str">
        <f>IF(M655="","",IF('5.手当・賞与配分・洗い替え方式'!$O$4=1,ROUNDUP((M655+$Q655)*$AH$4,-1),ROUNDUP(M655*$AH$4,-1)))</f>
        <v/>
      </c>
      <c r="AI655" s="166" t="str">
        <f>IF(N655="","",IF('5.手当・賞与配分・洗い替え方式'!$O$4=1,ROUNDUP((N655+$Q655)*$AH$4,-1),ROUNDUP(N655*$AH$4,-1)))</f>
        <v/>
      </c>
      <c r="AJ655" s="165" t="str">
        <f>IF(J655="","",IF('5.手当・賞与配分・洗い替え方式'!$O$4=1,ROUNDUP((J655+$Q655)*$AM$4,-1),ROUNDUP(J655*$AM$4,-1)))</f>
        <v/>
      </c>
      <c r="AK655" s="154" t="str">
        <f>IF(K655="","",IF('5.手当・賞与配分・洗い替え方式'!$O$4=1,ROUNDUP((K655+$Q655)*$AM$4,-1),ROUNDUP(K655*$AM$4,-1)))</f>
        <v/>
      </c>
      <c r="AL655" s="154" t="str">
        <f>IF(L655="","",IF('5.手当・賞与配分・洗い替え方式'!$O$4=1,ROUNDUP((L655+$Q655)*$AM$4,-1),ROUNDUP(L655*$AM$4,-1)))</f>
        <v/>
      </c>
      <c r="AM655" s="154" t="str">
        <f>IF(M655="","",IF('5.手当・賞与配分・洗い替え方式'!$O$4=1,ROUNDUP((M655+$Q655)*$AM$4,-1),ROUNDUP(M655*$AM$4,-1)))</f>
        <v/>
      </c>
      <c r="AN655" s="166" t="str">
        <f>IF(N655="","",IF('5.手当・賞与配分・洗い替え方式'!$O$4=1,ROUNDUP((N655+$Q655)*$AM$4,-1),ROUNDUP(N655*$AM$4,-1)))</f>
        <v/>
      </c>
      <c r="AO655" s="369" t="str">
        <f t="shared" si="446"/>
        <v/>
      </c>
      <c r="AP655" s="77" t="str">
        <f t="shared" si="447"/>
        <v/>
      </c>
      <c r="AQ655" s="77" t="str">
        <f t="shared" si="430"/>
        <v/>
      </c>
      <c r="AR655" s="77" t="str">
        <f t="shared" si="431"/>
        <v/>
      </c>
      <c r="AS655" s="164" t="str">
        <f t="shared" si="432"/>
        <v/>
      </c>
    </row>
    <row r="656" spans="5:45" ht="18" customHeight="1">
      <c r="E656" s="148" t="str">
        <f t="shared" si="433"/>
        <v>S-3</v>
      </c>
      <c r="F656" s="105">
        <f t="shared" si="420"/>
        <v>0</v>
      </c>
      <c r="G656" s="105" t="str">
        <f t="shared" si="421"/>
        <v/>
      </c>
      <c r="H656" s="105" t="str">
        <f t="shared" si="422"/>
        <v/>
      </c>
      <c r="I656" s="149">
        <v>24</v>
      </c>
      <c r="J656" s="157" t="str">
        <f t="shared" si="434"/>
        <v/>
      </c>
      <c r="K656" s="131" t="str">
        <f t="shared" si="435"/>
        <v/>
      </c>
      <c r="L656" s="131" t="str">
        <f>IF($E656="","",INDEX('3.サラリースケール'!$R$5:$BH$38,MATCH($E656,'3.サラリースケール'!$R$5:$R$38,0),MATCH($I656,'3.サラリースケール'!$R$5:$BH$5,0)))</f>
        <v/>
      </c>
      <c r="M656" s="131" t="str">
        <f t="shared" si="436"/>
        <v/>
      </c>
      <c r="N656" s="368" t="str">
        <f t="shared" si="437"/>
        <v/>
      </c>
      <c r="O656" s="157" t="str">
        <f t="shared" si="438"/>
        <v/>
      </c>
      <c r="P656" s="368" t="str">
        <f t="shared" si="423"/>
        <v/>
      </c>
      <c r="Q656" s="158" t="str">
        <f>IF($L656="","",VLOOKUP($E656,'6.モデル年俸表の作成'!$C$7:$F$48,4,0))</f>
        <v/>
      </c>
      <c r="R656" s="159" t="str">
        <f>IF($E656="","",IF($G656="","",VLOOKUP($E656,'5.手当・賞与配分・洗い替え方式'!$C$7:$L$48,8,0)))</f>
        <v/>
      </c>
      <c r="S656" s="160" t="str">
        <f t="shared" si="439"/>
        <v/>
      </c>
      <c r="T656" s="160" t="str">
        <f t="shared" si="440"/>
        <v/>
      </c>
      <c r="U656" s="160" t="str">
        <f>IF(L656="","",ROUNDUP((L656*$R656),-1))</f>
        <v/>
      </c>
      <c r="V656" s="160" t="str">
        <f t="shared" si="442"/>
        <v/>
      </c>
      <c r="W656" s="160" t="str">
        <f t="shared" si="443"/>
        <v/>
      </c>
      <c r="X656" s="164" t="str">
        <f t="shared" si="424"/>
        <v/>
      </c>
      <c r="Y656" s="162" t="str">
        <f t="shared" si="448"/>
        <v/>
      </c>
      <c r="Z656" s="161" t="str">
        <f t="shared" si="425"/>
        <v/>
      </c>
      <c r="AA656" s="161" t="str">
        <f t="shared" si="426"/>
        <v/>
      </c>
      <c r="AB656" s="161" t="str">
        <f t="shared" si="427"/>
        <v/>
      </c>
      <c r="AC656" s="163" t="str">
        <f t="shared" si="428"/>
        <v/>
      </c>
      <c r="AD656" s="158" t="str">
        <f t="shared" si="445"/>
        <v/>
      </c>
      <c r="AE656" s="165" t="str">
        <f>IF(J656="","",IF('5.手当・賞与配分・洗い替え方式'!$O$4=1,ROUNDUP((J656+$Q656)*$AH$4,-1),ROUNDUP(J656*$AH$4,-1)))</f>
        <v/>
      </c>
      <c r="AF656" s="154" t="str">
        <f>IF(K656="","",IF('5.手当・賞与配分・洗い替え方式'!$O$4=1,ROUNDUP((K656+$Q656)*$AH$4,-1),ROUNDUP(K656*$AH$4,-1)))</f>
        <v/>
      </c>
      <c r="AG656" s="154" t="str">
        <f>IF(L656="","",IF('5.手当・賞与配分・洗い替え方式'!$O$4=1,ROUNDUP((L656+$Q656)*$AH$4,-1),ROUNDUP(L656*$AH$4,-1)))</f>
        <v/>
      </c>
      <c r="AH656" s="154" t="str">
        <f>IF(M656="","",IF('5.手当・賞与配分・洗い替え方式'!$O$4=1,ROUNDUP((M656+$Q656)*$AH$4,-1),ROUNDUP(M656*$AH$4,-1)))</f>
        <v/>
      </c>
      <c r="AI656" s="166" t="str">
        <f>IF(N656="","",IF('5.手当・賞与配分・洗い替え方式'!$O$4=1,ROUNDUP((N656+$Q656)*$AH$4,-1),ROUNDUP(N656*$AH$4,-1)))</f>
        <v/>
      </c>
      <c r="AJ656" s="165" t="str">
        <f>IF(J656="","",IF('5.手当・賞与配分・洗い替え方式'!$O$4=1,ROUNDUP((J656+$Q656)*$AM$4,-1),ROUNDUP(J656*$AM$4,-1)))</f>
        <v/>
      </c>
      <c r="AK656" s="154" t="str">
        <f>IF(K656="","",IF('5.手当・賞与配分・洗い替え方式'!$O$4=1,ROUNDUP((K656+$Q656)*$AM$4,-1),ROUNDUP(K656*$AM$4,-1)))</f>
        <v/>
      </c>
      <c r="AL656" s="154" t="str">
        <f>IF(L656="","",IF('5.手当・賞与配分・洗い替え方式'!$O$4=1,ROUNDUP((L656+$Q656)*$AM$4,-1),ROUNDUP(L656*$AM$4,-1)))</f>
        <v/>
      </c>
      <c r="AM656" s="154" t="str">
        <f>IF(M656="","",IF('5.手当・賞与配分・洗い替え方式'!$O$4=1,ROUNDUP((M656+$Q656)*$AM$4,-1),ROUNDUP(M656*$AM$4,-1)))</f>
        <v/>
      </c>
      <c r="AN656" s="166" t="str">
        <f>IF(N656="","",IF('5.手当・賞与配分・洗い替え方式'!$O$4=1,ROUNDUP((N656+$Q656)*$AM$4,-1),ROUNDUP(N656*$AM$4,-1)))</f>
        <v/>
      </c>
      <c r="AO656" s="369" t="str">
        <f t="shared" si="446"/>
        <v/>
      </c>
      <c r="AP656" s="77" t="str">
        <f t="shared" si="447"/>
        <v/>
      </c>
      <c r="AQ656" s="77" t="str">
        <f t="shared" si="430"/>
        <v/>
      </c>
      <c r="AR656" s="77" t="str">
        <f t="shared" si="431"/>
        <v/>
      </c>
      <c r="AS656" s="164" t="str">
        <f t="shared" si="432"/>
        <v/>
      </c>
    </row>
    <row r="657" spans="5:45" ht="18" customHeight="1">
      <c r="E657" s="148" t="str">
        <f t="shared" si="433"/>
        <v>S-3</v>
      </c>
      <c r="F657" s="105">
        <f t="shared" si="420"/>
        <v>0</v>
      </c>
      <c r="G657" s="105" t="str">
        <f t="shared" si="421"/>
        <v/>
      </c>
      <c r="H657" s="105" t="str">
        <f t="shared" si="422"/>
        <v/>
      </c>
      <c r="I657" s="149">
        <v>25</v>
      </c>
      <c r="J657" s="157" t="str">
        <f t="shared" si="434"/>
        <v/>
      </c>
      <c r="K657" s="131" t="str">
        <f t="shared" si="435"/>
        <v/>
      </c>
      <c r="L657" s="131" t="str">
        <f>IF($E657="","",INDEX('3.サラリースケール'!$R$5:$BH$38,MATCH($E657,'3.サラリースケール'!$R$5:$R$38,0),MATCH($I657,'3.サラリースケール'!$R$5:$BH$5,0)))</f>
        <v/>
      </c>
      <c r="M657" s="131" t="str">
        <f t="shared" si="436"/>
        <v/>
      </c>
      <c r="N657" s="368" t="str">
        <f t="shared" si="437"/>
        <v/>
      </c>
      <c r="O657" s="157" t="str">
        <f t="shared" si="438"/>
        <v/>
      </c>
      <c r="P657" s="368" t="str">
        <f t="shared" si="423"/>
        <v/>
      </c>
      <c r="Q657" s="158" t="str">
        <f>IF($L657="","",VLOOKUP($E657,'6.モデル年俸表の作成'!$C$7:$F$48,4,0))</f>
        <v/>
      </c>
      <c r="R657" s="159" t="str">
        <f>IF($E657="","",IF($G657="","",VLOOKUP($E657,'5.手当・賞与配分・洗い替え方式'!$C$7:$L$48,8,0)))</f>
        <v/>
      </c>
      <c r="S657" s="160" t="str">
        <f t="shared" si="439"/>
        <v/>
      </c>
      <c r="T657" s="160" t="str">
        <f t="shared" si="440"/>
        <v/>
      </c>
      <c r="U657" s="160" t="str">
        <f t="shared" ref="U657:U691" si="449">IF(L657="","",ROUNDUP((L657*$R657),-1))</f>
        <v/>
      </c>
      <c r="V657" s="160" t="str">
        <f t="shared" si="442"/>
        <v/>
      </c>
      <c r="W657" s="160" t="str">
        <f t="shared" si="443"/>
        <v/>
      </c>
      <c r="X657" s="164" t="str">
        <f t="shared" si="424"/>
        <v/>
      </c>
      <c r="Y657" s="162" t="str">
        <f t="shared" si="448"/>
        <v/>
      </c>
      <c r="Z657" s="161" t="str">
        <f t="shared" si="425"/>
        <v/>
      </c>
      <c r="AA657" s="161" t="str">
        <f t="shared" si="426"/>
        <v/>
      </c>
      <c r="AB657" s="161" t="str">
        <f t="shared" si="427"/>
        <v/>
      </c>
      <c r="AC657" s="163" t="str">
        <f>IF(N657="","",N657+$Q657+W657)</f>
        <v/>
      </c>
      <c r="AD657" s="158" t="str">
        <f t="shared" si="445"/>
        <v/>
      </c>
      <c r="AE657" s="165" t="str">
        <f>IF(J657="","",IF('5.手当・賞与配分・洗い替え方式'!$O$4=1,ROUNDUP((J657+$Q657)*$AH$4,-1),ROUNDUP(J657*$AH$4,-1)))</f>
        <v/>
      </c>
      <c r="AF657" s="154" t="str">
        <f>IF(K657="","",IF('5.手当・賞与配分・洗い替え方式'!$O$4=1,ROUNDUP((K657+$Q657)*$AH$4,-1),ROUNDUP(K657*$AH$4,-1)))</f>
        <v/>
      </c>
      <c r="AG657" s="154" t="str">
        <f>IF(L657="","",IF('5.手当・賞与配分・洗い替え方式'!$O$4=1,ROUNDUP((L657+$Q657)*$AH$4,-1),ROUNDUP(L657*$AH$4,-1)))</f>
        <v/>
      </c>
      <c r="AH657" s="154" t="str">
        <f>IF(M657="","",IF('5.手当・賞与配分・洗い替え方式'!$O$4=1,ROUNDUP((M657+$Q657)*$AH$4,-1),ROUNDUP(M657*$AH$4,-1)))</f>
        <v/>
      </c>
      <c r="AI657" s="166" t="str">
        <f>IF(N657="","",IF('5.手当・賞与配分・洗い替え方式'!$O$4=1,ROUNDUP((N657+$Q657)*$AH$4,-1),ROUNDUP(N657*$AH$4,-1)))</f>
        <v/>
      </c>
      <c r="AJ657" s="165" t="str">
        <f>IF(J657="","",IF('5.手当・賞与配分・洗い替え方式'!$O$4=1,ROUNDUP((J657+$Q657)*$AM$4,-1),ROUNDUP(J657*$AM$4,-1)))</f>
        <v/>
      </c>
      <c r="AK657" s="154" t="str">
        <f>IF(K657="","",IF('5.手当・賞与配分・洗い替え方式'!$O$4=1,ROUNDUP((K657+$Q657)*$AM$4,-1),ROUNDUP(K657*$AM$4,-1)))</f>
        <v/>
      </c>
      <c r="AL657" s="154" t="str">
        <f>IF(L657="","",IF('5.手当・賞与配分・洗い替え方式'!$O$4=1,ROUNDUP((L657+$Q657)*$AM$4,-1),ROUNDUP(L657*$AM$4,-1)))</f>
        <v/>
      </c>
      <c r="AM657" s="154" t="str">
        <f>IF(M657="","",IF('5.手当・賞与配分・洗い替え方式'!$O$4=1,ROUNDUP((M657+$Q657)*$AM$4,-1),ROUNDUP(M657*$AM$4,-1)))</f>
        <v/>
      </c>
      <c r="AN657" s="166" t="str">
        <f>IF(N657="","",IF('5.手当・賞与配分・洗い替え方式'!$O$4=1,ROUNDUP((N657+$Q657)*$AM$4,-1),ROUNDUP(N657*$AM$4,-1)))</f>
        <v/>
      </c>
      <c r="AO657" s="369" t="str">
        <f t="shared" si="446"/>
        <v/>
      </c>
      <c r="AP657" s="77" t="str">
        <f t="shared" si="447"/>
        <v/>
      </c>
      <c r="AQ657" s="77" t="str">
        <f t="shared" si="430"/>
        <v/>
      </c>
      <c r="AR657" s="77" t="str">
        <f t="shared" si="431"/>
        <v/>
      </c>
      <c r="AS657" s="164" t="str">
        <f t="shared" si="432"/>
        <v/>
      </c>
    </row>
    <row r="658" spans="5:45" ht="18" customHeight="1">
      <c r="E658" s="148" t="str">
        <f t="shared" si="433"/>
        <v>S-3</v>
      </c>
      <c r="F658" s="105">
        <f t="shared" si="420"/>
        <v>0</v>
      </c>
      <c r="G658" s="105" t="str">
        <f t="shared" si="421"/>
        <v/>
      </c>
      <c r="H658" s="105" t="str">
        <f t="shared" si="422"/>
        <v/>
      </c>
      <c r="I658" s="149">
        <v>26</v>
      </c>
      <c r="J658" s="157" t="str">
        <f t="shared" si="434"/>
        <v/>
      </c>
      <c r="K658" s="131" t="str">
        <f t="shared" si="435"/>
        <v/>
      </c>
      <c r="L658" s="131" t="str">
        <f>IF($E658="","",INDEX('3.サラリースケール'!$R$5:$BH$38,MATCH($E658,'3.サラリースケール'!$R$5:$R$38,0),MATCH($I658,'3.サラリースケール'!$R$5:$BH$5,0)))</f>
        <v/>
      </c>
      <c r="M658" s="131" t="str">
        <f t="shared" si="436"/>
        <v/>
      </c>
      <c r="N658" s="368" t="str">
        <f t="shared" si="437"/>
        <v/>
      </c>
      <c r="O658" s="157" t="str">
        <f t="shared" si="438"/>
        <v/>
      </c>
      <c r="P658" s="368" t="str">
        <f t="shared" si="423"/>
        <v/>
      </c>
      <c r="Q658" s="158" t="str">
        <f>IF($L658="","",VLOOKUP($E658,'6.モデル年俸表の作成'!$C$7:$F$48,4,0))</f>
        <v/>
      </c>
      <c r="R658" s="159" t="str">
        <f>IF($E658="","",IF($G658="","",VLOOKUP($E658,'5.手当・賞与配分・洗い替え方式'!$C$7:$L$48,8,0)))</f>
        <v/>
      </c>
      <c r="S658" s="160" t="str">
        <f t="shared" si="439"/>
        <v/>
      </c>
      <c r="T658" s="160" t="str">
        <f t="shared" si="440"/>
        <v/>
      </c>
      <c r="U658" s="160" t="str">
        <f t="shared" si="449"/>
        <v/>
      </c>
      <c r="V658" s="160" t="str">
        <f t="shared" si="442"/>
        <v/>
      </c>
      <c r="W658" s="160" t="str">
        <f t="shared" si="443"/>
        <v/>
      </c>
      <c r="X658" s="164" t="str">
        <f t="shared" si="424"/>
        <v/>
      </c>
      <c r="Y658" s="162" t="str">
        <f t="shared" si="448"/>
        <v/>
      </c>
      <c r="Z658" s="161" t="str">
        <f t="shared" si="425"/>
        <v/>
      </c>
      <c r="AA658" s="161" t="str">
        <f t="shared" si="426"/>
        <v/>
      </c>
      <c r="AB658" s="161" t="str">
        <f t="shared" si="427"/>
        <v/>
      </c>
      <c r="AC658" s="163" t="str">
        <f t="shared" ref="AC658:AC691" si="450">IF(N658="","",N658+$Q658+W658)</f>
        <v/>
      </c>
      <c r="AD658" s="158" t="str">
        <f t="shared" si="445"/>
        <v/>
      </c>
      <c r="AE658" s="165" t="str">
        <f>IF(J658="","",IF('5.手当・賞与配分・洗い替え方式'!$O$4=1,ROUNDUP((J658+$Q658)*$AH$4,-1),ROUNDUP(J658*$AH$4,-1)))</f>
        <v/>
      </c>
      <c r="AF658" s="154" t="str">
        <f>IF(K658="","",IF('5.手当・賞与配分・洗い替え方式'!$O$4=1,ROUNDUP((K658+$Q658)*$AH$4,-1),ROUNDUP(K658*$AH$4,-1)))</f>
        <v/>
      </c>
      <c r="AG658" s="154" t="str">
        <f>IF(L658="","",IF('5.手当・賞与配分・洗い替え方式'!$O$4=1,ROUNDUP((L658+$Q658)*$AH$4,-1),ROUNDUP(L658*$AH$4,-1)))</f>
        <v/>
      </c>
      <c r="AH658" s="154" t="str">
        <f>IF(M658="","",IF('5.手当・賞与配分・洗い替え方式'!$O$4=1,ROUNDUP((M658+$Q658)*$AH$4,-1),ROUNDUP(M658*$AH$4,-1)))</f>
        <v/>
      </c>
      <c r="AI658" s="166" t="str">
        <f>IF(N658="","",IF('5.手当・賞与配分・洗い替え方式'!$O$4=1,ROUNDUP((N658+$Q658)*$AH$4,-1),ROUNDUP(N658*$AH$4,-1)))</f>
        <v/>
      </c>
      <c r="AJ658" s="165" t="str">
        <f>IF(J658="","",IF('5.手当・賞与配分・洗い替え方式'!$O$4=1,ROUNDUP((J658+$Q658)*$AM$4,-1),ROUNDUP(J658*$AM$4,-1)))</f>
        <v/>
      </c>
      <c r="AK658" s="154" t="str">
        <f>IF(K658="","",IF('5.手当・賞与配分・洗い替え方式'!$O$4=1,ROUNDUP((K658+$Q658)*$AM$4,-1),ROUNDUP(K658*$AM$4,-1)))</f>
        <v/>
      </c>
      <c r="AL658" s="154" t="str">
        <f>IF(L658="","",IF('5.手当・賞与配分・洗い替え方式'!$O$4=1,ROUNDUP((L658+$Q658)*$AM$4,-1),ROUNDUP(L658*$AM$4,-1)))</f>
        <v/>
      </c>
      <c r="AM658" s="154" t="str">
        <f>IF(M658="","",IF('5.手当・賞与配分・洗い替え方式'!$O$4=1,ROUNDUP((M658+$Q658)*$AM$4,-1),ROUNDUP(M658*$AM$4,-1)))</f>
        <v/>
      </c>
      <c r="AN658" s="166" t="str">
        <f>IF(N658="","",IF('5.手当・賞与配分・洗い替え方式'!$O$4=1,ROUNDUP((N658+$Q658)*$AM$4,-1),ROUNDUP(N658*$AM$4,-1)))</f>
        <v/>
      </c>
      <c r="AO658" s="369" t="str">
        <f t="shared" si="446"/>
        <v/>
      </c>
      <c r="AP658" s="77" t="str">
        <f t="shared" si="447"/>
        <v/>
      </c>
      <c r="AQ658" s="77" t="str">
        <f t="shared" si="430"/>
        <v/>
      </c>
      <c r="AR658" s="77" t="str">
        <f t="shared" si="431"/>
        <v/>
      </c>
      <c r="AS658" s="164" t="str">
        <f t="shared" si="432"/>
        <v/>
      </c>
    </row>
    <row r="659" spans="5:45" ht="18" customHeight="1">
      <c r="E659" s="148" t="str">
        <f t="shared" si="433"/>
        <v>S-3</v>
      </c>
      <c r="F659" s="105">
        <f t="shared" si="420"/>
        <v>0</v>
      </c>
      <c r="G659" s="105" t="str">
        <f t="shared" si="421"/>
        <v/>
      </c>
      <c r="H659" s="105" t="str">
        <f t="shared" si="422"/>
        <v/>
      </c>
      <c r="I659" s="149">
        <v>27</v>
      </c>
      <c r="J659" s="157" t="str">
        <f t="shared" si="434"/>
        <v/>
      </c>
      <c r="K659" s="131" t="str">
        <f t="shared" si="435"/>
        <v/>
      </c>
      <c r="L659" s="131" t="str">
        <f>IF($E659="","",INDEX('3.サラリースケール'!$R$5:$BH$38,MATCH($E659,'3.サラリースケール'!$R$5:$R$38,0),MATCH($I659,'3.サラリースケール'!$R$5:$BH$5,0)))</f>
        <v/>
      </c>
      <c r="M659" s="131" t="str">
        <f t="shared" si="436"/>
        <v/>
      </c>
      <c r="N659" s="368" t="str">
        <f t="shared" si="437"/>
        <v/>
      </c>
      <c r="O659" s="157" t="str">
        <f t="shared" si="438"/>
        <v/>
      </c>
      <c r="P659" s="368" t="str">
        <f t="shared" si="423"/>
        <v/>
      </c>
      <c r="Q659" s="158" t="str">
        <f>IF($L659="","",VLOOKUP($E659,'6.モデル年俸表の作成'!$C$7:$F$48,4,0))</f>
        <v/>
      </c>
      <c r="R659" s="159" t="str">
        <f>IF($E659="","",IF($G659="","",VLOOKUP($E659,'5.手当・賞与配分・洗い替え方式'!$C$7:$L$48,8,0)))</f>
        <v/>
      </c>
      <c r="S659" s="160" t="str">
        <f t="shared" si="439"/>
        <v/>
      </c>
      <c r="T659" s="160" t="str">
        <f t="shared" si="440"/>
        <v/>
      </c>
      <c r="U659" s="160" t="str">
        <f t="shared" si="449"/>
        <v/>
      </c>
      <c r="V659" s="160" t="str">
        <f t="shared" si="442"/>
        <v/>
      </c>
      <c r="W659" s="160" t="str">
        <f t="shared" si="443"/>
        <v/>
      </c>
      <c r="X659" s="164" t="str">
        <f t="shared" si="424"/>
        <v/>
      </c>
      <c r="Y659" s="162" t="str">
        <f t="shared" si="448"/>
        <v/>
      </c>
      <c r="Z659" s="161" t="str">
        <f t="shared" si="425"/>
        <v/>
      </c>
      <c r="AA659" s="161" t="str">
        <f t="shared" si="426"/>
        <v/>
      </c>
      <c r="AB659" s="161" t="str">
        <f t="shared" si="427"/>
        <v/>
      </c>
      <c r="AC659" s="163" t="str">
        <f t="shared" si="450"/>
        <v/>
      </c>
      <c r="AD659" s="158" t="str">
        <f t="shared" si="445"/>
        <v/>
      </c>
      <c r="AE659" s="165" t="str">
        <f>IF(J659="","",IF('5.手当・賞与配分・洗い替え方式'!$O$4=1,ROUNDUP((J659+$Q659)*$AH$4,-1),ROUNDUP(J659*$AH$4,-1)))</f>
        <v/>
      </c>
      <c r="AF659" s="154" t="str">
        <f>IF(K659="","",IF('5.手当・賞与配分・洗い替え方式'!$O$4=1,ROUNDUP((K659+$Q659)*$AH$4,-1),ROUNDUP(K659*$AH$4,-1)))</f>
        <v/>
      </c>
      <c r="AG659" s="154" t="str">
        <f>IF(L659="","",IF('5.手当・賞与配分・洗い替え方式'!$O$4=1,ROUNDUP((L659+$Q659)*$AH$4,-1),ROUNDUP(L659*$AH$4,-1)))</f>
        <v/>
      </c>
      <c r="AH659" s="154" t="str">
        <f>IF(M659="","",IF('5.手当・賞与配分・洗い替え方式'!$O$4=1,ROUNDUP((M659+$Q659)*$AH$4,-1),ROUNDUP(M659*$AH$4,-1)))</f>
        <v/>
      </c>
      <c r="AI659" s="166" t="str">
        <f>IF(N659="","",IF('5.手当・賞与配分・洗い替え方式'!$O$4=1,ROUNDUP((N659+$Q659)*$AH$4,-1),ROUNDUP(N659*$AH$4,-1)))</f>
        <v/>
      </c>
      <c r="AJ659" s="165" t="str">
        <f>IF(J659="","",IF('5.手当・賞与配分・洗い替え方式'!$O$4=1,ROUNDUP((J659+$Q659)*$AM$4,-1),ROUNDUP(J659*$AM$4,-1)))</f>
        <v/>
      </c>
      <c r="AK659" s="154" t="str">
        <f>IF(K659="","",IF('5.手当・賞与配分・洗い替え方式'!$O$4=1,ROUNDUP((K659+$Q659)*$AM$4,-1),ROUNDUP(K659*$AM$4,-1)))</f>
        <v/>
      </c>
      <c r="AL659" s="154" t="str">
        <f>IF(L659="","",IF('5.手当・賞与配分・洗い替え方式'!$O$4=1,ROUNDUP((L659+$Q659)*$AM$4,-1),ROUNDUP(L659*$AM$4,-1)))</f>
        <v/>
      </c>
      <c r="AM659" s="154" t="str">
        <f>IF(M659="","",IF('5.手当・賞与配分・洗い替え方式'!$O$4=1,ROUNDUP((M659+$Q659)*$AM$4,-1),ROUNDUP(M659*$AM$4,-1)))</f>
        <v/>
      </c>
      <c r="AN659" s="166" t="str">
        <f>IF(N659="","",IF('5.手当・賞与配分・洗い替え方式'!$O$4=1,ROUNDUP((N659+$Q659)*$AM$4,-1),ROUNDUP(N659*$AM$4,-1)))</f>
        <v/>
      </c>
      <c r="AO659" s="369" t="str">
        <f t="shared" si="446"/>
        <v/>
      </c>
      <c r="AP659" s="77" t="str">
        <f t="shared" si="447"/>
        <v/>
      </c>
      <c r="AQ659" s="77" t="str">
        <f t="shared" si="430"/>
        <v/>
      </c>
      <c r="AR659" s="77" t="str">
        <f t="shared" si="431"/>
        <v/>
      </c>
      <c r="AS659" s="164" t="str">
        <f t="shared" si="432"/>
        <v/>
      </c>
    </row>
    <row r="660" spans="5:45" ht="18" customHeight="1">
      <c r="E660" s="148" t="str">
        <f t="shared" si="433"/>
        <v>S-3</v>
      </c>
      <c r="F660" s="105">
        <f t="shared" si="420"/>
        <v>0</v>
      </c>
      <c r="G660" s="105" t="str">
        <f t="shared" si="421"/>
        <v/>
      </c>
      <c r="H660" s="105" t="str">
        <f t="shared" si="422"/>
        <v/>
      </c>
      <c r="I660" s="149">
        <v>28</v>
      </c>
      <c r="J660" s="157" t="str">
        <f t="shared" si="434"/>
        <v/>
      </c>
      <c r="K660" s="131" t="str">
        <f t="shared" si="435"/>
        <v/>
      </c>
      <c r="L660" s="131" t="str">
        <f>IF($E660="","",INDEX('3.サラリースケール'!$R$5:$BH$38,MATCH($E660,'3.サラリースケール'!$R$5:$R$38,0),MATCH($I660,'3.サラリースケール'!$R$5:$BH$5,0)))</f>
        <v/>
      </c>
      <c r="M660" s="131" t="str">
        <f t="shared" si="436"/>
        <v/>
      </c>
      <c r="N660" s="368" t="str">
        <f t="shared" si="437"/>
        <v/>
      </c>
      <c r="O660" s="157" t="str">
        <f t="shared" si="438"/>
        <v/>
      </c>
      <c r="P660" s="368" t="str">
        <f t="shared" si="423"/>
        <v/>
      </c>
      <c r="Q660" s="158" t="str">
        <f>IF($L660="","",VLOOKUP($E660,'6.モデル年俸表の作成'!$C$7:$F$48,4,0))</f>
        <v/>
      </c>
      <c r="R660" s="159" t="str">
        <f>IF($E660="","",IF($G660="","",VLOOKUP($E660,'5.手当・賞与配分・洗い替え方式'!$C$7:$L$48,8,0)))</f>
        <v/>
      </c>
      <c r="S660" s="160" t="str">
        <f t="shared" si="439"/>
        <v/>
      </c>
      <c r="T660" s="160" t="str">
        <f t="shared" si="440"/>
        <v/>
      </c>
      <c r="U660" s="160" t="str">
        <f t="shared" si="449"/>
        <v/>
      </c>
      <c r="V660" s="160" t="str">
        <f t="shared" si="442"/>
        <v/>
      </c>
      <c r="W660" s="160" t="str">
        <f t="shared" si="443"/>
        <v/>
      </c>
      <c r="X660" s="164" t="str">
        <f t="shared" si="424"/>
        <v/>
      </c>
      <c r="Y660" s="162" t="str">
        <f t="shared" si="448"/>
        <v/>
      </c>
      <c r="Z660" s="161" t="str">
        <f t="shared" si="425"/>
        <v/>
      </c>
      <c r="AA660" s="161" t="str">
        <f t="shared" si="426"/>
        <v/>
      </c>
      <c r="AB660" s="161" t="str">
        <f t="shared" si="427"/>
        <v/>
      </c>
      <c r="AC660" s="163" t="str">
        <f t="shared" si="450"/>
        <v/>
      </c>
      <c r="AD660" s="158" t="str">
        <f t="shared" si="445"/>
        <v/>
      </c>
      <c r="AE660" s="165" t="str">
        <f>IF(J660="","",IF('5.手当・賞与配分・洗い替え方式'!$O$4=1,ROUNDUP((J660+$Q660)*$AH$4,-1),ROUNDUP(J660*$AH$4,-1)))</f>
        <v/>
      </c>
      <c r="AF660" s="154" t="str">
        <f>IF(K660="","",IF('5.手当・賞与配分・洗い替え方式'!$O$4=1,ROUNDUP((K660+$Q660)*$AH$4,-1),ROUNDUP(K660*$AH$4,-1)))</f>
        <v/>
      </c>
      <c r="AG660" s="154" t="str">
        <f>IF(L660="","",IF('5.手当・賞与配分・洗い替え方式'!$O$4=1,ROUNDUP((L660+$Q660)*$AH$4,-1),ROUNDUP(L660*$AH$4,-1)))</f>
        <v/>
      </c>
      <c r="AH660" s="154" t="str">
        <f>IF(M660="","",IF('5.手当・賞与配分・洗い替え方式'!$O$4=1,ROUNDUP((M660+$Q660)*$AH$4,-1),ROUNDUP(M660*$AH$4,-1)))</f>
        <v/>
      </c>
      <c r="AI660" s="166" t="str">
        <f>IF(N660="","",IF('5.手当・賞与配分・洗い替え方式'!$O$4=1,ROUNDUP((N660+$Q660)*$AH$4,-1),ROUNDUP(N660*$AH$4,-1)))</f>
        <v/>
      </c>
      <c r="AJ660" s="165" t="str">
        <f>IF(J660="","",IF('5.手当・賞与配分・洗い替え方式'!$O$4=1,ROUNDUP((J660+$Q660)*$AM$4,-1),ROUNDUP(J660*$AM$4,-1)))</f>
        <v/>
      </c>
      <c r="AK660" s="154" t="str">
        <f>IF(K660="","",IF('5.手当・賞与配分・洗い替え方式'!$O$4=1,ROUNDUP((K660+$Q660)*$AM$4,-1),ROUNDUP(K660*$AM$4,-1)))</f>
        <v/>
      </c>
      <c r="AL660" s="154" t="str">
        <f>IF(L660="","",IF('5.手当・賞与配分・洗い替え方式'!$O$4=1,ROUNDUP((L660+$Q660)*$AM$4,-1),ROUNDUP(L660*$AM$4,-1)))</f>
        <v/>
      </c>
      <c r="AM660" s="154" t="str">
        <f>IF(M660="","",IF('5.手当・賞与配分・洗い替え方式'!$O$4=1,ROUNDUP((M660+$Q660)*$AM$4,-1),ROUNDUP(M660*$AM$4,-1)))</f>
        <v/>
      </c>
      <c r="AN660" s="166" t="str">
        <f>IF(N660="","",IF('5.手当・賞与配分・洗い替え方式'!$O$4=1,ROUNDUP((N660+$Q660)*$AM$4,-1),ROUNDUP(N660*$AM$4,-1)))</f>
        <v/>
      </c>
      <c r="AO660" s="369" t="str">
        <f t="shared" si="446"/>
        <v/>
      </c>
      <c r="AP660" s="77" t="str">
        <f t="shared" si="447"/>
        <v/>
      </c>
      <c r="AQ660" s="77" t="str">
        <f t="shared" si="430"/>
        <v/>
      </c>
      <c r="AR660" s="77" t="str">
        <f t="shared" si="431"/>
        <v/>
      </c>
      <c r="AS660" s="164" t="str">
        <f t="shared" si="432"/>
        <v/>
      </c>
    </row>
    <row r="661" spans="5:45" ht="18" customHeight="1">
      <c r="E661" s="148" t="str">
        <f t="shared" si="433"/>
        <v>S-3</v>
      </c>
      <c r="F661" s="105">
        <f t="shared" si="420"/>
        <v>0</v>
      </c>
      <c r="G661" s="105" t="str">
        <f t="shared" si="421"/>
        <v/>
      </c>
      <c r="H661" s="105" t="str">
        <f t="shared" si="422"/>
        <v/>
      </c>
      <c r="I661" s="149">
        <v>29</v>
      </c>
      <c r="J661" s="157" t="str">
        <f t="shared" si="434"/>
        <v/>
      </c>
      <c r="K661" s="131" t="str">
        <f t="shared" si="435"/>
        <v/>
      </c>
      <c r="L661" s="131" t="str">
        <f>IF($E661="","",INDEX('3.サラリースケール'!$R$5:$BH$38,MATCH($E661,'3.サラリースケール'!$R$5:$R$38,0),MATCH($I661,'3.サラリースケール'!$R$5:$BH$5,0)))</f>
        <v/>
      </c>
      <c r="M661" s="131" t="str">
        <f t="shared" si="436"/>
        <v/>
      </c>
      <c r="N661" s="368" t="str">
        <f t="shared" si="437"/>
        <v/>
      </c>
      <c r="O661" s="157" t="str">
        <f t="shared" si="438"/>
        <v/>
      </c>
      <c r="P661" s="368" t="str">
        <f t="shared" si="423"/>
        <v/>
      </c>
      <c r="Q661" s="158" t="str">
        <f>IF($L661="","",VLOOKUP($E661,'6.モデル年俸表の作成'!$C$7:$F$48,4,0))</f>
        <v/>
      </c>
      <c r="R661" s="159" t="str">
        <f>IF($E661="","",IF($G661="","",VLOOKUP($E661,'5.手当・賞与配分・洗い替え方式'!$C$7:$L$48,8,0)))</f>
        <v/>
      </c>
      <c r="S661" s="160" t="str">
        <f t="shared" si="439"/>
        <v/>
      </c>
      <c r="T661" s="160" t="str">
        <f t="shared" si="440"/>
        <v/>
      </c>
      <c r="U661" s="160" t="str">
        <f t="shared" si="449"/>
        <v/>
      </c>
      <c r="V661" s="160" t="str">
        <f t="shared" si="442"/>
        <v/>
      </c>
      <c r="W661" s="160" t="str">
        <f t="shared" si="443"/>
        <v/>
      </c>
      <c r="X661" s="164" t="str">
        <f t="shared" si="424"/>
        <v/>
      </c>
      <c r="Y661" s="162" t="str">
        <f t="shared" si="448"/>
        <v/>
      </c>
      <c r="Z661" s="161" t="str">
        <f t="shared" si="425"/>
        <v/>
      </c>
      <c r="AA661" s="161" t="str">
        <f t="shared" si="426"/>
        <v/>
      </c>
      <c r="AB661" s="161" t="str">
        <f t="shared" si="427"/>
        <v/>
      </c>
      <c r="AC661" s="163" t="str">
        <f t="shared" si="450"/>
        <v/>
      </c>
      <c r="AD661" s="158" t="str">
        <f t="shared" si="445"/>
        <v/>
      </c>
      <c r="AE661" s="165" t="str">
        <f>IF(J661="","",IF('5.手当・賞与配分・洗い替え方式'!$O$4=1,ROUNDUP((J661+$Q661)*$AH$4,-1),ROUNDUP(J661*$AH$4,-1)))</f>
        <v/>
      </c>
      <c r="AF661" s="154" t="str">
        <f>IF(K661="","",IF('5.手当・賞与配分・洗い替え方式'!$O$4=1,ROUNDUP((K661+$Q661)*$AH$4,-1),ROUNDUP(K661*$AH$4,-1)))</f>
        <v/>
      </c>
      <c r="AG661" s="154" t="str">
        <f>IF(L661="","",IF('5.手当・賞与配分・洗い替え方式'!$O$4=1,ROUNDUP((L661+$Q661)*$AH$4,-1),ROUNDUP(L661*$AH$4,-1)))</f>
        <v/>
      </c>
      <c r="AH661" s="154" t="str">
        <f>IF(M661="","",IF('5.手当・賞与配分・洗い替え方式'!$O$4=1,ROUNDUP((M661+$Q661)*$AH$4,-1),ROUNDUP(M661*$AH$4,-1)))</f>
        <v/>
      </c>
      <c r="AI661" s="166" t="str">
        <f>IF(N661="","",IF('5.手当・賞与配分・洗い替え方式'!$O$4=1,ROUNDUP((N661+$Q661)*$AH$4,-1),ROUNDUP(N661*$AH$4,-1)))</f>
        <v/>
      </c>
      <c r="AJ661" s="165" t="str">
        <f>IF(J661="","",IF('5.手当・賞与配分・洗い替え方式'!$O$4=1,ROUNDUP((J661+$Q661)*$AM$4,-1),ROUNDUP(J661*$AM$4,-1)))</f>
        <v/>
      </c>
      <c r="AK661" s="154" t="str">
        <f>IF(K661="","",IF('5.手当・賞与配分・洗い替え方式'!$O$4=1,ROUNDUP((K661+$Q661)*$AM$4,-1),ROUNDUP(K661*$AM$4,-1)))</f>
        <v/>
      </c>
      <c r="AL661" s="154" t="str">
        <f>IF(L661="","",IF('5.手当・賞与配分・洗い替え方式'!$O$4=1,ROUNDUP((L661+$Q661)*$AM$4,-1),ROUNDUP(L661*$AM$4,-1)))</f>
        <v/>
      </c>
      <c r="AM661" s="154" t="str">
        <f>IF(M661="","",IF('5.手当・賞与配分・洗い替え方式'!$O$4=1,ROUNDUP((M661+$Q661)*$AM$4,-1),ROUNDUP(M661*$AM$4,-1)))</f>
        <v/>
      </c>
      <c r="AN661" s="166" t="str">
        <f>IF(N661="","",IF('5.手当・賞与配分・洗い替え方式'!$O$4=1,ROUNDUP((N661+$Q661)*$AM$4,-1),ROUNDUP(N661*$AM$4,-1)))</f>
        <v/>
      </c>
      <c r="AO661" s="369" t="str">
        <f t="shared" si="446"/>
        <v/>
      </c>
      <c r="AP661" s="77" t="str">
        <f t="shared" si="447"/>
        <v/>
      </c>
      <c r="AQ661" s="77" t="str">
        <f t="shared" si="430"/>
        <v/>
      </c>
      <c r="AR661" s="77" t="str">
        <f t="shared" si="431"/>
        <v/>
      </c>
      <c r="AS661" s="164" t="str">
        <f t="shared" si="432"/>
        <v/>
      </c>
    </row>
    <row r="662" spans="5:45" ht="18" customHeight="1">
      <c r="E662" s="148" t="str">
        <f t="shared" si="433"/>
        <v>S-3</v>
      </c>
      <c r="F662" s="105">
        <f t="shared" si="420"/>
        <v>0</v>
      </c>
      <c r="G662" s="105" t="str">
        <f t="shared" si="421"/>
        <v/>
      </c>
      <c r="H662" s="105" t="str">
        <f t="shared" si="422"/>
        <v/>
      </c>
      <c r="I662" s="149">
        <v>30</v>
      </c>
      <c r="J662" s="157" t="str">
        <f t="shared" si="434"/>
        <v/>
      </c>
      <c r="K662" s="131" t="str">
        <f t="shared" si="435"/>
        <v/>
      </c>
      <c r="L662" s="131" t="str">
        <f>IF($E662="","",INDEX('3.サラリースケール'!$R$5:$BH$38,MATCH($E662,'3.サラリースケール'!$R$5:$R$38,0),MATCH($I662,'3.サラリースケール'!$R$5:$BH$5,0)))</f>
        <v/>
      </c>
      <c r="M662" s="131" t="str">
        <f t="shared" si="436"/>
        <v/>
      </c>
      <c r="N662" s="368" t="str">
        <f t="shared" si="437"/>
        <v/>
      </c>
      <c r="O662" s="157" t="str">
        <f t="shared" si="438"/>
        <v/>
      </c>
      <c r="P662" s="368" t="str">
        <f t="shared" si="423"/>
        <v/>
      </c>
      <c r="Q662" s="158" t="str">
        <f>IF($L662="","",VLOOKUP($E662,'6.モデル年俸表の作成'!$C$7:$F$48,4,0))</f>
        <v/>
      </c>
      <c r="R662" s="159" t="str">
        <f>IF($E662="","",IF($G662="","",VLOOKUP($E662,'5.手当・賞与配分・洗い替え方式'!$C$7:$L$48,8,0)))</f>
        <v/>
      </c>
      <c r="S662" s="160" t="str">
        <f t="shared" si="439"/>
        <v/>
      </c>
      <c r="T662" s="160" t="str">
        <f t="shared" si="440"/>
        <v/>
      </c>
      <c r="U662" s="160" t="str">
        <f t="shared" si="449"/>
        <v/>
      </c>
      <c r="V662" s="160" t="str">
        <f t="shared" si="442"/>
        <v/>
      </c>
      <c r="W662" s="160" t="str">
        <f t="shared" si="443"/>
        <v/>
      </c>
      <c r="X662" s="164" t="str">
        <f t="shared" si="424"/>
        <v/>
      </c>
      <c r="Y662" s="162" t="str">
        <f t="shared" si="448"/>
        <v/>
      </c>
      <c r="Z662" s="161" t="str">
        <f t="shared" si="425"/>
        <v/>
      </c>
      <c r="AA662" s="161" t="str">
        <f t="shared" si="426"/>
        <v/>
      </c>
      <c r="AB662" s="161" t="str">
        <f t="shared" si="427"/>
        <v/>
      </c>
      <c r="AC662" s="163" t="str">
        <f t="shared" si="450"/>
        <v/>
      </c>
      <c r="AD662" s="158" t="str">
        <f t="shared" si="445"/>
        <v/>
      </c>
      <c r="AE662" s="165" t="str">
        <f>IF(J662="","",IF('5.手当・賞与配分・洗い替え方式'!$O$4=1,ROUNDUP((J662+$Q662)*$AH$4,-1),ROUNDUP(J662*$AH$4,-1)))</f>
        <v/>
      </c>
      <c r="AF662" s="154" t="str">
        <f>IF(K662="","",IF('5.手当・賞与配分・洗い替え方式'!$O$4=1,ROUNDUP((K662+$Q662)*$AH$4,-1),ROUNDUP(K662*$AH$4,-1)))</f>
        <v/>
      </c>
      <c r="AG662" s="154" t="str">
        <f>IF(L662="","",IF('5.手当・賞与配分・洗い替え方式'!$O$4=1,ROUNDUP((L662+$Q662)*$AH$4,-1),ROUNDUP(L662*$AH$4,-1)))</f>
        <v/>
      </c>
      <c r="AH662" s="154" t="str">
        <f>IF(M662="","",IF('5.手当・賞与配分・洗い替え方式'!$O$4=1,ROUNDUP((M662+$Q662)*$AH$4,-1),ROUNDUP(M662*$AH$4,-1)))</f>
        <v/>
      </c>
      <c r="AI662" s="166" t="str">
        <f>IF(N662="","",IF('5.手当・賞与配分・洗い替え方式'!$O$4=1,ROUNDUP((N662+$Q662)*$AH$4,-1),ROUNDUP(N662*$AH$4,-1)))</f>
        <v/>
      </c>
      <c r="AJ662" s="165" t="str">
        <f>IF(J662="","",IF('5.手当・賞与配分・洗い替え方式'!$O$4=1,ROUNDUP((J662+$Q662)*$AM$4,-1),ROUNDUP(J662*$AM$4,-1)))</f>
        <v/>
      </c>
      <c r="AK662" s="154" t="str">
        <f>IF(K662="","",IF('5.手当・賞与配分・洗い替え方式'!$O$4=1,ROUNDUP((K662+$Q662)*$AM$4,-1),ROUNDUP(K662*$AM$4,-1)))</f>
        <v/>
      </c>
      <c r="AL662" s="154" t="str">
        <f>IF(L662="","",IF('5.手当・賞与配分・洗い替え方式'!$O$4=1,ROUNDUP((L662+$Q662)*$AM$4,-1),ROUNDUP(L662*$AM$4,-1)))</f>
        <v/>
      </c>
      <c r="AM662" s="154" t="str">
        <f>IF(M662="","",IF('5.手当・賞与配分・洗い替え方式'!$O$4=1,ROUNDUP((M662+$Q662)*$AM$4,-1),ROUNDUP(M662*$AM$4,-1)))</f>
        <v/>
      </c>
      <c r="AN662" s="166" t="str">
        <f>IF(N662="","",IF('5.手当・賞与配分・洗い替え方式'!$O$4=1,ROUNDUP((N662+$Q662)*$AM$4,-1),ROUNDUP(N662*$AM$4,-1)))</f>
        <v/>
      </c>
      <c r="AO662" s="369" t="str">
        <f t="shared" si="446"/>
        <v/>
      </c>
      <c r="AP662" s="77" t="str">
        <f t="shared" si="447"/>
        <v/>
      </c>
      <c r="AQ662" s="77" t="str">
        <f t="shared" si="430"/>
        <v/>
      </c>
      <c r="AR662" s="77" t="str">
        <f t="shared" si="431"/>
        <v/>
      </c>
      <c r="AS662" s="164" t="str">
        <f t="shared" si="432"/>
        <v/>
      </c>
    </row>
    <row r="663" spans="5:45" ht="18" customHeight="1">
      <c r="E663" s="148" t="str">
        <f t="shared" si="433"/>
        <v>S-3</v>
      </c>
      <c r="F663" s="105">
        <f t="shared" si="420"/>
        <v>0</v>
      </c>
      <c r="G663" s="105" t="str">
        <f t="shared" si="421"/>
        <v/>
      </c>
      <c r="H663" s="105" t="str">
        <f t="shared" si="422"/>
        <v/>
      </c>
      <c r="I663" s="149">
        <v>31</v>
      </c>
      <c r="J663" s="157" t="str">
        <f t="shared" si="434"/>
        <v/>
      </c>
      <c r="K663" s="131" t="str">
        <f t="shared" si="435"/>
        <v/>
      </c>
      <c r="L663" s="131" t="str">
        <f>IF($E663="","",INDEX('3.サラリースケール'!$R$5:$BH$38,MATCH($E663,'3.サラリースケール'!$R$5:$R$38,0),MATCH($I663,'3.サラリースケール'!$R$5:$BH$5,0)))</f>
        <v/>
      </c>
      <c r="M663" s="131" t="str">
        <f t="shared" si="436"/>
        <v/>
      </c>
      <c r="N663" s="368" t="str">
        <f t="shared" si="437"/>
        <v/>
      </c>
      <c r="O663" s="157" t="str">
        <f t="shared" si="438"/>
        <v/>
      </c>
      <c r="P663" s="368" t="str">
        <f t="shared" si="423"/>
        <v/>
      </c>
      <c r="Q663" s="158" t="str">
        <f>IF($L663="","",VLOOKUP($E663,'6.モデル年俸表の作成'!$C$7:$F$48,4,0))</f>
        <v/>
      </c>
      <c r="R663" s="159" t="str">
        <f>IF($E663="","",IF($G663="","",VLOOKUP($E663,'5.手当・賞与配分・洗い替え方式'!$C$7:$L$48,8,0)))</f>
        <v/>
      </c>
      <c r="S663" s="160" t="str">
        <f t="shared" si="439"/>
        <v/>
      </c>
      <c r="T663" s="160" t="str">
        <f t="shared" si="440"/>
        <v/>
      </c>
      <c r="U663" s="160" t="str">
        <f t="shared" si="449"/>
        <v/>
      </c>
      <c r="V663" s="160" t="str">
        <f t="shared" si="442"/>
        <v/>
      </c>
      <c r="W663" s="160" t="str">
        <f t="shared" si="443"/>
        <v/>
      </c>
      <c r="X663" s="164" t="str">
        <f t="shared" si="424"/>
        <v/>
      </c>
      <c r="Y663" s="162" t="str">
        <f t="shared" si="448"/>
        <v/>
      </c>
      <c r="Z663" s="161" t="str">
        <f t="shared" si="425"/>
        <v/>
      </c>
      <c r="AA663" s="161" t="str">
        <f t="shared" si="426"/>
        <v/>
      </c>
      <c r="AB663" s="161" t="str">
        <f t="shared" si="427"/>
        <v/>
      </c>
      <c r="AC663" s="163" t="str">
        <f t="shared" si="450"/>
        <v/>
      </c>
      <c r="AD663" s="158" t="str">
        <f t="shared" si="445"/>
        <v/>
      </c>
      <c r="AE663" s="165" t="str">
        <f>IF(J663="","",IF('5.手当・賞与配分・洗い替え方式'!$O$4=1,ROUNDUP((J663+$Q663)*$AH$4,-1),ROUNDUP(J663*$AH$4,-1)))</f>
        <v/>
      </c>
      <c r="AF663" s="154" t="str">
        <f>IF(K663="","",IF('5.手当・賞与配分・洗い替え方式'!$O$4=1,ROUNDUP((K663+$Q663)*$AH$4,-1),ROUNDUP(K663*$AH$4,-1)))</f>
        <v/>
      </c>
      <c r="AG663" s="154" t="str">
        <f>IF(L663="","",IF('5.手当・賞与配分・洗い替え方式'!$O$4=1,ROUNDUP((L663+$Q663)*$AH$4,-1),ROUNDUP(L663*$AH$4,-1)))</f>
        <v/>
      </c>
      <c r="AH663" s="154" t="str">
        <f>IF(M663="","",IF('5.手当・賞与配分・洗い替え方式'!$O$4=1,ROUNDUP((M663+$Q663)*$AH$4,-1),ROUNDUP(M663*$AH$4,-1)))</f>
        <v/>
      </c>
      <c r="AI663" s="166" t="str">
        <f>IF(N663="","",IF('5.手当・賞与配分・洗い替え方式'!$O$4=1,ROUNDUP((N663+$Q663)*$AH$4,-1),ROUNDUP(N663*$AH$4,-1)))</f>
        <v/>
      </c>
      <c r="AJ663" s="165" t="str">
        <f>IF(J663="","",IF('5.手当・賞与配分・洗い替え方式'!$O$4=1,ROUNDUP((J663+$Q663)*$AM$4,-1),ROUNDUP(J663*$AM$4,-1)))</f>
        <v/>
      </c>
      <c r="AK663" s="154" t="str">
        <f>IF(K663="","",IF('5.手当・賞与配分・洗い替え方式'!$O$4=1,ROUNDUP((K663+$Q663)*$AM$4,-1),ROUNDUP(K663*$AM$4,-1)))</f>
        <v/>
      </c>
      <c r="AL663" s="154" t="str">
        <f>IF(L663="","",IF('5.手当・賞与配分・洗い替え方式'!$O$4=1,ROUNDUP((L663+$Q663)*$AM$4,-1),ROUNDUP(L663*$AM$4,-1)))</f>
        <v/>
      </c>
      <c r="AM663" s="154" t="str">
        <f>IF(M663="","",IF('5.手当・賞与配分・洗い替え方式'!$O$4=1,ROUNDUP((M663+$Q663)*$AM$4,-1),ROUNDUP(M663*$AM$4,-1)))</f>
        <v/>
      </c>
      <c r="AN663" s="166" t="str">
        <f>IF(N663="","",IF('5.手当・賞与配分・洗い替え方式'!$O$4=1,ROUNDUP((N663+$Q663)*$AM$4,-1),ROUNDUP(N663*$AM$4,-1)))</f>
        <v/>
      </c>
      <c r="AO663" s="369" t="str">
        <f t="shared" si="446"/>
        <v/>
      </c>
      <c r="AP663" s="77" t="str">
        <f t="shared" si="447"/>
        <v/>
      </c>
      <c r="AQ663" s="77" t="str">
        <f t="shared" si="430"/>
        <v/>
      </c>
      <c r="AR663" s="77" t="str">
        <f t="shared" si="431"/>
        <v/>
      </c>
      <c r="AS663" s="164" t="str">
        <f t="shared" si="432"/>
        <v/>
      </c>
    </row>
    <row r="664" spans="5:45" ht="18" customHeight="1">
      <c r="E664" s="148" t="str">
        <f t="shared" si="433"/>
        <v>S-3</v>
      </c>
      <c r="F664" s="105">
        <f t="shared" si="420"/>
        <v>0</v>
      </c>
      <c r="G664" s="105" t="str">
        <f t="shared" si="421"/>
        <v/>
      </c>
      <c r="H664" s="105" t="str">
        <f t="shared" si="422"/>
        <v/>
      </c>
      <c r="I664" s="149">
        <v>32</v>
      </c>
      <c r="J664" s="157" t="str">
        <f t="shared" si="434"/>
        <v/>
      </c>
      <c r="K664" s="131" t="str">
        <f t="shared" si="435"/>
        <v/>
      </c>
      <c r="L664" s="131" t="str">
        <f>IF($E664="","",INDEX('3.サラリースケール'!$R$5:$BH$38,MATCH($E664,'3.サラリースケール'!$R$5:$R$38,0),MATCH($I664,'3.サラリースケール'!$R$5:$BH$5,0)))</f>
        <v/>
      </c>
      <c r="M664" s="131" t="str">
        <f t="shared" si="436"/>
        <v/>
      </c>
      <c r="N664" s="368" t="str">
        <f t="shared" si="437"/>
        <v/>
      </c>
      <c r="O664" s="157" t="str">
        <f t="shared" si="438"/>
        <v/>
      </c>
      <c r="P664" s="368" t="str">
        <f t="shared" si="423"/>
        <v/>
      </c>
      <c r="Q664" s="158" t="str">
        <f>IF($L664="","",VLOOKUP($E664,'6.モデル年俸表の作成'!$C$7:$F$48,4,0))</f>
        <v/>
      </c>
      <c r="R664" s="159" t="str">
        <f>IF($E664="","",IF($G664="","",VLOOKUP($E664,'5.手当・賞与配分・洗い替え方式'!$C$7:$L$48,8,0)))</f>
        <v/>
      </c>
      <c r="S664" s="160" t="str">
        <f t="shared" si="439"/>
        <v/>
      </c>
      <c r="T664" s="160" t="str">
        <f t="shared" si="440"/>
        <v/>
      </c>
      <c r="U664" s="160" t="str">
        <f t="shared" si="449"/>
        <v/>
      </c>
      <c r="V664" s="160" t="str">
        <f t="shared" si="442"/>
        <v/>
      </c>
      <c r="W664" s="160" t="str">
        <f t="shared" si="443"/>
        <v/>
      </c>
      <c r="X664" s="164" t="str">
        <f t="shared" si="424"/>
        <v/>
      </c>
      <c r="Y664" s="162" t="str">
        <f t="shared" si="448"/>
        <v/>
      </c>
      <c r="Z664" s="161" t="str">
        <f t="shared" si="425"/>
        <v/>
      </c>
      <c r="AA664" s="161" t="str">
        <f t="shared" si="426"/>
        <v/>
      </c>
      <c r="AB664" s="161" t="str">
        <f t="shared" si="427"/>
        <v/>
      </c>
      <c r="AC664" s="163" t="str">
        <f t="shared" si="450"/>
        <v/>
      </c>
      <c r="AD664" s="158" t="str">
        <f t="shared" si="445"/>
        <v/>
      </c>
      <c r="AE664" s="165" t="str">
        <f>IF(J664="","",IF('5.手当・賞与配分・洗い替え方式'!$O$4=1,ROUNDUP((J664+$Q664)*$AH$4,-1),ROUNDUP(J664*$AH$4,-1)))</f>
        <v/>
      </c>
      <c r="AF664" s="154" t="str">
        <f>IF(K664="","",IF('5.手当・賞与配分・洗い替え方式'!$O$4=1,ROUNDUP((K664+$Q664)*$AH$4,-1),ROUNDUP(K664*$AH$4,-1)))</f>
        <v/>
      </c>
      <c r="AG664" s="154" t="str">
        <f>IF(L664="","",IF('5.手当・賞与配分・洗い替え方式'!$O$4=1,ROUNDUP((L664+$Q664)*$AH$4,-1),ROUNDUP(L664*$AH$4,-1)))</f>
        <v/>
      </c>
      <c r="AH664" s="154" t="str">
        <f>IF(M664="","",IF('5.手当・賞与配分・洗い替え方式'!$O$4=1,ROUNDUP((M664+$Q664)*$AH$4,-1),ROUNDUP(M664*$AH$4,-1)))</f>
        <v/>
      </c>
      <c r="AI664" s="166" t="str">
        <f>IF(N664="","",IF('5.手当・賞与配分・洗い替え方式'!$O$4=1,ROUNDUP((N664+$Q664)*$AH$4,-1),ROUNDUP(N664*$AH$4,-1)))</f>
        <v/>
      </c>
      <c r="AJ664" s="165" t="str">
        <f>IF(J664="","",IF('5.手当・賞与配分・洗い替え方式'!$O$4=1,ROUNDUP((J664+$Q664)*$AM$4,-1),ROUNDUP(J664*$AM$4,-1)))</f>
        <v/>
      </c>
      <c r="AK664" s="154" t="str">
        <f>IF(K664="","",IF('5.手当・賞与配分・洗い替え方式'!$O$4=1,ROUNDUP((K664+$Q664)*$AM$4,-1),ROUNDUP(K664*$AM$4,-1)))</f>
        <v/>
      </c>
      <c r="AL664" s="154" t="str">
        <f>IF(L664="","",IF('5.手当・賞与配分・洗い替え方式'!$O$4=1,ROUNDUP((L664+$Q664)*$AM$4,-1),ROUNDUP(L664*$AM$4,-1)))</f>
        <v/>
      </c>
      <c r="AM664" s="154" t="str">
        <f>IF(M664="","",IF('5.手当・賞与配分・洗い替え方式'!$O$4=1,ROUNDUP((M664+$Q664)*$AM$4,-1),ROUNDUP(M664*$AM$4,-1)))</f>
        <v/>
      </c>
      <c r="AN664" s="166" t="str">
        <f>IF(N664="","",IF('5.手当・賞与配分・洗い替え方式'!$O$4=1,ROUNDUP((N664+$Q664)*$AM$4,-1),ROUNDUP(N664*$AM$4,-1)))</f>
        <v/>
      </c>
      <c r="AO664" s="369" t="str">
        <f t="shared" si="446"/>
        <v/>
      </c>
      <c r="AP664" s="77" t="str">
        <f t="shared" si="447"/>
        <v/>
      </c>
      <c r="AQ664" s="77" t="str">
        <f t="shared" si="430"/>
        <v/>
      </c>
      <c r="AR664" s="77" t="str">
        <f t="shared" si="431"/>
        <v/>
      </c>
      <c r="AS664" s="164" t="str">
        <f t="shared" si="432"/>
        <v/>
      </c>
    </row>
    <row r="665" spans="5:45" ht="18" customHeight="1">
      <c r="E665" s="148" t="str">
        <f t="shared" si="433"/>
        <v>S-3</v>
      </c>
      <c r="F665" s="105">
        <f t="shared" si="420"/>
        <v>0</v>
      </c>
      <c r="G665" s="105" t="str">
        <f t="shared" si="421"/>
        <v/>
      </c>
      <c r="H665" s="105" t="str">
        <f t="shared" si="422"/>
        <v/>
      </c>
      <c r="I665" s="149">
        <v>33</v>
      </c>
      <c r="J665" s="157" t="str">
        <f t="shared" si="434"/>
        <v/>
      </c>
      <c r="K665" s="131" t="str">
        <f t="shared" si="435"/>
        <v/>
      </c>
      <c r="L665" s="131" t="str">
        <f>IF($E665="","",INDEX('3.サラリースケール'!$R$5:$BH$38,MATCH($E665,'3.サラリースケール'!$R$5:$R$38,0),MATCH($I665,'3.サラリースケール'!$R$5:$BH$5,0)))</f>
        <v/>
      </c>
      <c r="M665" s="131" t="str">
        <f t="shared" si="436"/>
        <v/>
      </c>
      <c r="N665" s="368" t="str">
        <f t="shared" si="437"/>
        <v/>
      </c>
      <c r="O665" s="157" t="str">
        <f t="shared" si="438"/>
        <v/>
      </c>
      <c r="P665" s="368" t="str">
        <f t="shared" si="423"/>
        <v/>
      </c>
      <c r="Q665" s="158" t="str">
        <f>IF($L665="","",VLOOKUP($E665,'6.モデル年俸表の作成'!$C$7:$F$48,4,0))</f>
        <v/>
      </c>
      <c r="R665" s="159" t="str">
        <f>IF($E665="","",IF($G665="","",VLOOKUP($E665,'5.手当・賞与配分・洗い替え方式'!$C$7:$L$48,8,0)))</f>
        <v/>
      </c>
      <c r="S665" s="160" t="str">
        <f t="shared" si="439"/>
        <v/>
      </c>
      <c r="T665" s="160" t="str">
        <f t="shared" si="440"/>
        <v/>
      </c>
      <c r="U665" s="160" t="str">
        <f t="shared" si="449"/>
        <v/>
      </c>
      <c r="V665" s="160" t="str">
        <f t="shared" si="442"/>
        <v/>
      </c>
      <c r="W665" s="160" t="str">
        <f t="shared" si="443"/>
        <v/>
      </c>
      <c r="X665" s="164" t="str">
        <f t="shared" si="424"/>
        <v/>
      </c>
      <c r="Y665" s="162" t="str">
        <f t="shared" si="448"/>
        <v/>
      </c>
      <c r="Z665" s="161" t="str">
        <f t="shared" si="425"/>
        <v/>
      </c>
      <c r="AA665" s="161" t="str">
        <f t="shared" si="426"/>
        <v/>
      </c>
      <c r="AB665" s="161" t="str">
        <f t="shared" si="427"/>
        <v/>
      </c>
      <c r="AC665" s="163" t="str">
        <f t="shared" si="450"/>
        <v/>
      </c>
      <c r="AD665" s="158" t="str">
        <f t="shared" si="445"/>
        <v/>
      </c>
      <c r="AE665" s="165" t="str">
        <f>IF(J665="","",IF('5.手当・賞与配分・洗い替え方式'!$O$4=1,ROUNDUP((J665+$Q665)*$AH$4,-1),ROUNDUP(J665*$AH$4,-1)))</f>
        <v/>
      </c>
      <c r="AF665" s="154" t="str">
        <f>IF(K665="","",IF('5.手当・賞与配分・洗い替え方式'!$O$4=1,ROUNDUP((K665+$Q665)*$AH$4,-1),ROUNDUP(K665*$AH$4,-1)))</f>
        <v/>
      </c>
      <c r="AG665" s="154" t="str">
        <f>IF(L665="","",IF('5.手当・賞与配分・洗い替え方式'!$O$4=1,ROUNDUP((L665+$Q665)*$AH$4,-1),ROUNDUP(L665*$AH$4,-1)))</f>
        <v/>
      </c>
      <c r="AH665" s="154" t="str">
        <f>IF(M665="","",IF('5.手当・賞与配分・洗い替え方式'!$O$4=1,ROUNDUP((M665+$Q665)*$AH$4,-1),ROUNDUP(M665*$AH$4,-1)))</f>
        <v/>
      </c>
      <c r="AI665" s="166" t="str">
        <f>IF(N665="","",IF('5.手当・賞与配分・洗い替え方式'!$O$4=1,ROUNDUP((N665+$Q665)*$AH$4,-1),ROUNDUP(N665*$AH$4,-1)))</f>
        <v/>
      </c>
      <c r="AJ665" s="165" t="str">
        <f>IF(J665="","",IF('5.手当・賞与配分・洗い替え方式'!$O$4=1,ROUNDUP((J665+$Q665)*$AM$4,-1),ROUNDUP(J665*$AM$4,-1)))</f>
        <v/>
      </c>
      <c r="AK665" s="154" t="str">
        <f>IF(K665="","",IF('5.手当・賞与配分・洗い替え方式'!$O$4=1,ROUNDUP((K665+$Q665)*$AM$4,-1),ROUNDUP(K665*$AM$4,-1)))</f>
        <v/>
      </c>
      <c r="AL665" s="154" t="str">
        <f>IF(L665="","",IF('5.手当・賞与配分・洗い替え方式'!$O$4=1,ROUNDUP((L665+$Q665)*$AM$4,-1),ROUNDUP(L665*$AM$4,-1)))</f>
        <v/>
      </c>
      <c r="AM665" s="154" t="str">
        <f>IF(M665="","",IF('5.手当・賞与配分・洗い替え方式'!$O$4=1,ROUNDUP((M665+$Q665)*$AM$4,-1),ROUNDUP(M665*$AM$4,-1)))</f>
        <v/>
      </c>
      <c r="AN665" s="166" t="str">
        <f>IF(N665="","",IF('5.手当・賞与配分・洗い替え方式'!$O$4=1,ROUNDUP((N665+$Q665)*$AM$4,-1),ROUNDUP(N665*$AM$4,-1)))</f>
        <v/>
      </c>
      <c r="AO665" s="369" t="str">
        <f t="shared" si="446"/>
        <v/>
      </c>
      <c r="AP665" s="77" t="str">
        <f t="shared" si="447"/>
        <v/>
      </c>
      <c r="AQ665" s="77" t="str">
        <f t="shared" si="430"/>
        <v/>
      </c>
      <c r="AR665" s="77" t="str">
        <f t="shared" si="431"/>
        <v/>
      </c>
      <c r="AS665" s="164" t="str">
        <f t="shared" si="432"/>
        <v/>
      </c>
    </row>
    <row r="666" spans="5:45" ht="18" customHeight="1">
      <c r="E666" s="148" t="str">
        <f t="shared" si="433"/>
        <v>S-3</v>
      </c>
      <c r="F666" s="105">
        <f t="shared" si="420"/>
        <v>1</v>
      </c>
      <c r="G666" s="105">
        <f t="shared" si="421"/>
        <v>1</v>
      </c>
      <c r="H666" s="105" t="str">
        <f t="shared" si="422"/>
        <v>S-3-1</v>
      </c>
      <c r="I666" s="149">
        <v>34</v>
      </c>
      <c r="J666" s="157" t="str">
        <f t="shared" si="434"/>
        <v/>
      </c>
      <c r="K666" s="131" t="str">
        <f t="shared" si="435"/>
        <v/>
      </c>
      <c r="L666" s="131">
        <f>IF($E666="","",INDEX('3.サラリースケール'!$R$5:$BH$38,MATCH($E666,'3.サラリースケール'!$R$5:$R$38,0),MATCH($I666,'3.サラリースケール'!$R$5:$BH$5,0)))</f>
        <v>330800</v>
      </c>
      <c r="M666" s="131" t="str">
        <f t="shared" si="436"/>
        <v/>
      </c>
      <c r="N666" s="368" t="str">
        <f t="shared" si="437"/>
        <v/>
      </c>
      <c r="O666" s="157" t="str">
        <f t="shared" si="438"/>
        <v/>
      </c>
      <c r="P666" s="368" t="str">
        <f t="shared" si="423"/>
        <v/>
      </c>
      <c r="Q666" s="158">
        <f>IF($L666="","",VLOOKUP($E666,'6.モデル年俸表の作成'!$C$7:$F$48,4,0))</f>
        <v>14900</v>
      </c>
      <c r="R666" s="159">
        <f>IF($E666="","",IF($G666="","",VLOOKUP($E666,'5.手当・賞与配分・洗い替え方式'!$C$7:$L$48,8,0)))</f>
        <v>0.2</v>
      </c>
      <c r="S666" s="160" t="str">
        <f t="shared" si="439"/>
        <v/>
      </c>
      <c r="T666" s="160" t="str">
        <f t="shared" si="440"/>
        <v/>
      </c>
      <c r="U666" s="160">
        <f t="shared" si="449"/>
        <v>66160</v>
      </c>
      <c r="V666" s="160" t="str">
        <f t="shared" si="442"/>
        <v/>
      </c>
      <c r="W666" s="160" t="str">
        <f t="shared" si="443"/>
        <v/>
      </c>
      <c r="X666" s="164">
        <f t="shared" si="424"/>
        <v>27</v>
      </c>
      <c r="Y666" s="162" t="str">
        <f t="shared" si="448"/>
        <v/>
      </c>
      <c r="Z666" s="161" t="str">
        <f t="shared" si="425"/>
        <v/>
      </c>
      <c r="AA666" s="161">
        <f t="shared" si="426"/>
        <v>411860</v>
      </c>
      <c r="AB666" s="161" t="str">
        <f t="shared" si="427"/>
        <v/>
      </c>
      <c r="AC666" s="163" t="str">
        <f t="shared" si="450"/>
        <v/>
      </c>
      <c r="AD666" s="158">
        <f t="shared" si="445"/>
        <v>4942320</v>
      </c>
      <c r="AE666" s="165" t="str">
        <f>IF(J666="","",IF('5.手当・賞与配分・洗い替え方式'!$O$4=1,ROUNDUP((J666+$Q666)*$AH$4,-1),ROUNDUP(J666*$AH$4,-1)))</f>
        <v/>
      </c>
      <c r="AF666" s="154" t="str">
        <f>IF(K666="","",IF('5.手当・賞与配分・洗い替え方式'!$O$4=1,ROUNDUP((K666+$Q666)*$AH$4,-1),ROUNDUP(K666*$AH$4,-1)))</f>
        <v/>
      </c>
      <c r="AG666" s="154">
        <f>IF(L666="","",IF('5.手当・賞与配分・洗い替え方式'!$O$4=1,ROUNDUP((L666+$Q666)*$AH$4,-1),ROUNDUP(L666*$AH$4,-1)))</f>
        <v>691400</v>
      </c>
      <c r="AH666" s="154" t="str">
        <f>IF(M666="","",IF('5.手当・賞与配分・洗い替え方式'!$O$4=1,ROUNDUP((M666+$Q666)*$AH$4,-1),ROUNDUP(M666*$AH$4,-1)))</f>
        <v/>
      </c>
      <c r="AI666" s="166" t="str">
        <f>IF(N666="","",IF('5.手当・賞与配分・洗い替え方式'!$O$4=1,ROUNDUP((N666+$Q666)*$AH$4,-1),ROUNDUP(N666*$AH$4,-1)))</f>
        <v/>
      </c>
      <c r="AJ666" s="165" t="str">
        <f>IF(J666="","",IF('5.手当・賞与配分・洗い替え方式'!$O$4=1,ROUNDUP((J666+$Q666)*$AM$4,-1),ROUNDUP(J666*$AM$4,-1)))</f>
        <v/>
      </c>
      <c r="AK666" s="154" t="str">
        <f>IF(K666="","",IF('5.手当・賞与配分・洗い替え方式'!$O$4=1,ROUNDUP((K666+$Q666)*$AM$4,-1),ROUNDUP(K666*$AM$4,-1)))</f>
        <v/>
      </c>
      <c r="AL666" s="154">
        <f>IF(L666="","",IF('5.手当・賞与配分・洗い替え方式'!$O$4=1,ROUNDUP((L666+$Q666)*$AM$4,-1),ROUNDUP(L666*$AM$4,-1)))</f>
        <v>864250</v>
      </c>
      <c r="AM666" s="154" t="str">
        <f>IF(M666="","",IF('5.手当・賞与配分・洗い替え方式'!$O$4=1,ROUNDUP((M666+$Q666)*$AM$4,-1),ROUNDUP(M666*$AM$4,-1)))</f>
        <v/>
      </c>
      <c r="AN666" s="166" t="str">
        <f>IF(N666="","",IF('5.手当・賞与配分・洗い替え方式'!$O$4=1,ROUNDUP((N666+$Q666)*$AM$4,-1),ROUNDUP(N666*$AM$4,-1)))</f>
        <v/>
      </c>
      <c r="AO666" s="369" t="str">
        <f t="shared" si="446"/>
        <v/>
      </c>
      <c r="AP666" s="77" t="str">
        <f t="shared" si="447"/>
        <v/>
      </c>
      <c r="AQ666" s="77">
        <f t="shared" si="430"/>
        <v>6497970</v>
      </c>
      <c r="AR666" s="77" t="str">
        <f t="shared" si="431"/>
        <v/>
      </c>
      <c r="AS666" s="164" t="str">
        <f t="shared" si="432"/>
        <v/>
      </c>
    </row>
    <row r="667" spans="5:45" ht="18" customHeight="1">
      <c r="E667" s="148" t="str">
        <f t="shared" si="433"/>
        <v>S-3</v>
      </c>
      <c r="F667" s="105">
        <f t="shared" si="420"/>
        <v>2</v>
      </c>
      <c r="G667" s="105">
        <f t="shared" si="421"/>
        <v>2</v>
      </c>
      <c r="H667" s="105" t="str">
        <f t="shared" si="422"/>
        <v>S-3-2</v>
      </c>
      <c r="I667" s="149">
        <v>35</v>
      </c>
      <c r="J667" s="157">
        <f t="shared" si="434"/>
        <v>340000</v>
      </c>
      <c r="K667" s="131">
        <f t="shared" si="435"/>
        <v>337700</v>
      </c>
      <c r="L667" s="131">
        <f>IF($E667="","",INDEX('3.サラリースケール'!$R$5:$BH$38,MATCH($E667,'3.サラリースケール'!$R$5:$R$38,0),MATCH($I667,'3.サラリースケール'!$R$5:$BH$5,0)))</f>
        <v>335400</v>
      </c>
      <c r="M667" s="131">
        <f t="shared" si="436"/>
        <v>333100</v>
      </c>
      <c r="N667" s="368">
        <f t="shared" si="437"/>
        <v>330800</v>
      </c>
      <c r="O667" s="157">
        <f t="shared" si="438"/>
        <v>4600</v>
      </c>
      <c r="P667" s="368">
        <f t="shared" si="423"/>
        <v>2300</v>
      </c>
      <c r="Q667" s="158">
        <f>IF($L667="","",VLOOKUP($E667,'6.モデル年俸表の作成'!$C$7:$F$48,4,0))</f>
        <v>14900</v>
      </c>
      <c r="R667" s="159">
        <f>IF($E667="","",IF($G667="","",VLOOKUP($E667,'5.手当・賞与配分・洗い替え方式'!$C$7:$L$48,8,0)))</f>
        <v>0.2</v>
      </c>
      <c r="S667" s="160">
        <f t="shared" si="439"/>
        <v>68000</v>
      </c>
      <c r="T667" s="160">
        <f t="shared" si="440"/>
        <v>67540</v>
      </c>
      <c r="U667" s="160">
        <f t="shared" si="449"/>
        <v>67080</v>
      </c>
      <c r="V667" s="160">
        <f t="shared" si="442"/>
        <v>66620</v>
      </c>
      <c r="W667" s="160">
        <f t="shared" si="443"/>
        <v>66160</v>
      </c>
      <c r="X667" s="164">
        <f t="shared" si="424"/>
        <v>27</v>
      </c>
      <c r="Y667" s="162">
        <f t="shared" si="448"/>
        <v>422900</v>
      </c>
      <c r="Z667" s="161">
        <f t="shared" si="425"/>
        <v>420140</v>
      </c>
      <c r="AA667" s="161">
        <f t="shared" si="426"/>
        <v>417380</v>
      </c>
      <c r="AB667" s="161">
        <f t="shared" si="427"/>
        <v>414620</v>
      </c>
      <c r="AC667" s="163">
        <f t="shared" si="450"/>
        <v>411860</v>
      </c>
      <c r="AD667" s="158">
        <f t="shared" si="445"/>
        <v>5008560</v>
      </c>
      <c r="AE667" s="165">
        <f>IF(J667="","",IF('5.手当・賞与配分・洗い替え方式'!$O$4=1,ROUNDUP((J667+$Q667)*$AH$4,-1),ROUNDUP(J667*$AH$4,-1)))</f>
        <v>709800</v>
      </c>
      <c r="AF667" s="154">
        <f>IF(K667="","",IF('5.手当・賞与配分・洗い替え方式'!$O$4=1,ROUNDUP((K667+$Q667)*$AH$4,-1),ROUNDUP(K667*$AH$4,-1)))</f>
        <v>705200</v>
      </c>
      <c r="AG667" s="154">
        <f>IF(L667="","",IF('5.手当・賞与配分・洗い替え方式'!$O$4=1,ROUNDUP((L667+$Q667)*$AH$4,-1),ROUNDUP(L667*$AH$4,-1)))</f>
        <v>700600</v>
      </c>
      <c r="AH667" s="154">
        <f>IF(M667="","",IF('5.手当・賞与配分・洗い替え方式'!$O$4=1,ROUNDUP((M667+$Q667)*$AH$4,-1),ROUNDUP(M667*$AH$4,-1)))</f>
        <v>696000</v>
      </c>
      <c r="AI667" s="166">
        <f>IF(N667="","",IF('5.手当・賞与配分・洗い替え方式'!$O$4=1,ROUNDUP((N667+$Q667)*$AH$4,-1),ROUNDUP(N667*$AH$4,-1)))</f>
        <v>691400</v>
      </c>
      <c r="AJ667" s="165">
        <f>IF(J667="","",IF('5.手当・賞与配分・洗い替え方式'!$O$4=1,ROUNDUP((J667+$Q667)*$AM$4,-1),ROUNDUP(J667*$AM$4,-1)))</f>
        <v>887250</v>
      </c>
      <c r="AK667" s="154">
        <f>IF(K667="","",IF('5.手当・賞与配分・洗い替え方式'!$O$4=1,ROUNDUP((K667+$Q667)*$AM$4,-1),ROUNDUP(K667*$AM$4,-1)))</f>
        <v>881500</v>
      </c>
      <c r="AL667" s="154">
        <f>IF(L667="","",IF('5.手当・賞与配分・洗い替え方式'!$O$4=1,ROUNDUP((L667+$Q667)*$AM$4,-1),ROUNDUP(L667*$AM$4,-1)))</f>
        <v>875750</v>
      </c>
      <c r="AM667" s="154">
        <f>IF(M667="","",IF('5.手当・賞与配分・洗い替え方式'!$O$4=1,ROUNDUP((M667+$Q667)*$AM$4,-1),ROUNDUP(M667*$AM$4,-1)))</f>
        <v>870000</v>
      </c>
      <c r="AN667" s="166">
        <f>IF(N667="","",IF('5.手当・賞与配分・洗い替え方式'!$O$4=1,ROUNDUP((N667+$Q667)*$AM$4,-1),ROUNDUP(N667*$AM$4,-1)))</f>
        <v>864250</v>
      </c>
      <c r="AO667" s="369">
        <f t="shared" si="446"/>
        <v>6671850</v>
      </c>
      <c r="AP667" s="77">
        <f t="shared" si="447"/>
        <v>6628380</v>
      </c>
      <c r="AQ667" s="77">
        <f t="shared" si="430"/>
        <v>6584910</v>
      </c>
      <c r="AR667" s="77">
        <f t="shared" si="431"/>
        <v>6541440</v>
      </c>
      <c r="AS667" s="164">
        <f t="shared" si="432"/>
        <v>6497970</v>
      </c>
    </row>
    <row r="668" spans="5:45" ht="18" customHeight="1">
      <c r="E668" s="148" t="str">
        <f t="shared" si="433"/>
        <v>S-3</v>
      </c>
      <c r="F668" s="105">
        <f t="shared" si="420"/>
        <v>3</v>
      </c>
      <c r="G668" s="105">
        <f t="shared" si="421"/>
        <v>3</v>
      </c>
      <c r="H668" s="105" t="str">
        <f t="shared" si="422"/>
        <v>S-3-3</v>
      </c>
      <c r="I668" s="149">
        <v>36</v>
      </c>
      <c r="J668" s="157">
        <f t="shared" si="434"/>
        <v>344600</v>
      </c>
      <c r="K668" s="131">
        <f t="shared" si="435"/>
        <v>342300</v>
      </c>
      <c r="L668" s="131">
        <f>IF($E668="","",INDEX('3.サラリースケール'!$R$5:$BH$38,MATCH($E668,'3.サラリースケール'!$R$5:$R$38,0),MATCH($I668,'3.サラリースケール'!$R$5:$BH$5,0)))</f>
        <v>340000</v>
      </c>
      <c r="M668" s="131">
        <f t="shared" si="436"/>
        <v>337700</v>
      </c>
      <c r="N668" s="368">
        <f t="shared" si="437"/>
        <v>335400</v>
      </c>
      <c r="O668" s="157">
        <f t="shared" si="438"/>
        <v>4600</v>
      </c>
      <c r="P668" s="368">
        <f t="shared" si="423"/>
        <v>2300</v>
      </c>
      <c r="Q668" s="158">
        <f>IF($L668="","",VLOOKUP($E668,'6.モデル年俸表の作成'!$C$7:$F$48,4,0))</f>
        <v>14900</v>
      </c>
      <c r="R668" s="159">
        <f>IF($E668="","",IF($G668="","",VLOOKUP($E668,'5.手当・賞与配分・洗い替え方式'!$C$7:$L$48,8,0)))</f>
        <v>0.2</v>
      </c>
      <c r="S668" s="160">
        <f t="shared" si="439"/>
        <v>68920</v>
      </c>
      <c r="T668" s="160">
        <f t="shared" si="440"/>
        <v>68460</v>
      </c>
      <c r="U668" s="160">
        <f t="shared" si="449"/>
        <v>68000</v>
      </c>
      <c r="V668" s="160">
        <f t="shared" si="442"/>
        <v>67540</v>
      </c>
      <c r="W668" s="160">
        <f t="shared" si="443"/>
        <v>67080</v>
      </c>
      <c r="X668" s="164">
        <f t="shared" si="424"/>
        <v>27</v>
      </c>
      <c r="Y668" s="162">
        <f t="shared" si="448"/>
        <v>428420</v>
      </c>
      <c r="Z668" s="161">
        <f t="shared" si="425"/>
        <v>425660</v>
      </c>
      <c r="AA668" s="161">
        <f t="shared" si="426"/>
        <v>422900</v>
      </c>
      <c r="AB668" s="161">
        <f t="shared" si="427"/>
        <v>420140</v>
      </c>
      <c r="AC668" s="163">
        <f t="shared" si="450"/>
        <v>417380</v>
      </c>
      <c r="AD668" s="158">
        <f t="shared" si="445"/>
        <v>5074800</v>
      </c>
      <c r="AE668" s="165">
        <f>IF(J668="","",IF('5.手当・賞与配分・洗い替え方式'!$O$4=1,ROUNDUP((J668+$Q668)*$AH$4,-1),ROUNDUP(J668*$AH$4,-1)))</f>
        <v>719000</v>
      </c>
      <c r="AF668" s="154">
        <f>IF(K668="","",IF('5.手当・賞与配分・洗い替え方式'!$O$4=1,ROUNDUP((K668+$Q668)*$AH$4,-1),ROUNDUP(K668*$AH$4,-1)))</f>
        <v>714400</v>
      </c>
      <c r="AG668" s="154">
        <f>IF(L668="","",IF('5.手当・賞与配分・洗い替え方式'!$O$4=1,ROUNDUP((L668+$Q668)*$AH$4,-1),ROUNDUP(L668*$AH$4,-1)))</f>
        <v>709800</v>
      </c>
      <c r="AH668" s="154">
        <f>IF(M668="","",IF('5.手当・賞与配分・洗い替え方式'!$O$4=1,ROUNDUP((M668+$Q668)*$AH$4,-1),ROUNDUP(M668*$AH$4,-1)))</f>
        <v>705200</v>
      </c>
      <c r="AI668" s="166">
        <f>IF(N668="","",IF('5.手当・賞与配分・洗い替え方式'!$O$4=1,ROUNDUP((N668+$Q668)*$AH$4,-1),ROUNDUP(N668*$AH$4,-1)))</f>
        <v>700600</v>
      </c>
      <c r="AJ668" s="165">
        <f>IF(J668="","",IF('5.手当・賞与配分・洗い替え方式'!$O$4=1,ROUNDUP((J668+$Q668)*$AM$4,-1),ROUNDUP(J668*$AM$4,-1)))</f>
        <v>898750</v>
      </c>
      <c r="AK668" s="154">
        <f>IF(K668="","",IF('5.手当・賞与配分・洗い替え方式'!$O$4=1,ROUNDUP((K668+$Q668)*$AM$4,-1),ROUNDUP(K668*$AM$4,-1)))</f>
        <v>893000</v>
      </c>
      <c r="AL668" s="154">
        <f>IF(L668="","",IF('5.手当・賞与配分・洗い替え方式'!$O$4=1,ROUNDUP((L668+$Q668)*$AM$4,-1),ROUNDUP(L668*$AM$4,-1)))</f>
        <v>887250</v>
      </c>
      <c r="AM668" s="154">
        <f>IF(M668="","",IF('5.手当・賞与配分・洗い替え方式'!$O$4=1,ROUNDUP((M668+$Q668)*$AM$4,-1),ROUNDUP(M668*$AM$4,-1)))</f>
        <v>881500</v>
      </c>
      <c r="AN668" s="166">
        <f>IF(N668="","",IF('5.手当・賞与配分・洗い替え方式'!$O$4=1,ROUNDUP((N668+$Q668)*$AM$4,-1),ROUNDUP(N668*$AM$4,-1)))</f>
        <v>875750</v>
      </c>
      <c r="AO668" s="369">
        <f t="shared" si="446"/>
        <v>6758790</v>
      </c>
      <c r="AP668" s="77">
        <f t="shared" si="447"/>
        <v>6715320</v>
      </c>
      <c r="AQ668" s="77">
        <f t="shared" si="430"/>
        <v>6671850</v>
      </c>
      <c r="AR668" s="77">
        <f t="shared" si="431"/>
        <v>6628380</v>
      </c>
      <c r="AS668" s="164">
        <f t="shared" si="432"/>
        <v>6584910</v>
      </c>
    </row>
    <row r="669" spans="5:45" ht="18" customHeight="1">
      <c r="E669" s="148" t="str">
        <f t="shared" si="433"/>
        <v>S-3</v>
      </c>
      <c r="F669" s="105">
        <f t="shared" si="420"/>
        <v>4</v>
      </c>
      <c r="G669" s="105">
        <f t="shared" si="421"/>
        <v>4</v>
      </c>
      <c r="H669" s="105" t="str">
        <f t="shared" si="422"/>
        <v>S-3-4</v>
      </c>
      <c r="I669" s="149">
        <v>37</v>
      </c>
      <c r="J669" s="157">
        <f t="shared" si="434"/>
        <v>349200</v>
      </c>
      <c r="K669" s="131">
        <f t="shared" si="435"/>
        <v>346900</v>
      </c>
      <c r="L669" s="131">
        <f>IF($E669="","",INDEX('3.サラリースケール'!$R$5:$BH$38,MATCH($E669,'3.サラリースケール'!$R$5:$R$38,0),MATCH($I669,'3.サラリースケール'!$R$5:$BH$5,0)))</f>
        <v>344600</v>
      </c>
      <c r="M669" s="131">
        <f t="shared" si="436"/>
        <v>342300</v>
      </c>
      <c r="N669" s="368">
        <f t="shared" si="437"/>
        <v>340000</v>
      </c>
      <c r="O669" s="157">
        <f t="shared" si="438"/>
        <v>4600</v>
      </c>
      <c r="P669" s="368">
        <f t="shared" si="423"/>
        <v>2300</v>
      </c>
      <c r="Q669" s="158">
        <f>IF($L669="","",VLOOKUP($E669,'6.モデル年俸表の作成'!$C$7:$F$48,4,0))</f>
        <v>14900</v>
      </c>
      <c r="R669" s="159">
        <f>IF($E669="","",IF($G669="","",VLOOKUP($E669,'5.手当・賞与配分・洗い替え方式'!$C$7:$L$48,8,0)))</f>
        <v>0.2</v>
      </c>
      <c r="S669" s="160">
        <f t="shared" si="439"/>
        <v>69840</v>
      </c>
      <c r="T669" s="160">
        <f t="shared" si="440"/>
        <v>69380</v>
      </c>
      <c r="U669" s="160">
        <f t="shared" si="449"/>
        <v>68920</v>
      </c>
      <c r="V669" s="160">
        <f t="shared" si="442"/>
        <v>68460</v>
      </c>
      <c r="W669" s="160">
        <f t="shared" si="443"/>
        <v>68000</v>
      </c>
      <c r="X669" s="164">
        <f t="shared" si="424"/>
        <v>27</v>
      </c>
      <c r="Y669" s="162">
        <f t="shared" si="448"/>
        <v>433940</v>
      </c>
      <c r="Z669" s="161">
        <f t="shared" si="425"/>
        <v>431180</v>
      </c>
      <c r="AA669" s="161">
        <f t="shared" si="426"/>
        <v>428420</v>
      </c>
      <c r="AB669" s="161">
        <f t="shared" si="427"/>
        <v>425660</v>
      </c>
      <c r="AC669" s="163">
        <f t="shared" si="450"/>
        <v>422900</v>
      </c>
      <c r="AD669" s="158">
        <f t="shared" si="445"/>
        <v>5141040</v>
      </c>
      <c r="AE669" s="165">
        <f>IF(J669="","",IF('5.手当・賞与配分・洗い替え方式'!$O$4=1,ROUNDUP((J669+$Q669)*$AH$4,-1),ROUNDUP(J669*$AH$4,-1)))</f>
        <v>728200</v>
      </c>
      <c r="AF669" s="154">
        <f>IF(K669="","",IF('5.手当・賞与配分・洗い替え方式'!$O$4=1,ROUNDUP((K669+$Q669)*$AH$4,-1),ROUNDUP(K669*$AH$4,-1)))</f>
        <v>723600</v>
      </c>
      <c r="AG669" s="154">
        <f>IF(L669="","",IF('5.手当・賞与配分・洗い替え方式'!$O$4=1,ROUNDUP((L669+$Q669)*$AH$4,-1),ROUNDUP(L669*$AH$4,-1)))</f>
        <v>719000</v>
      </c>
      <c r="AH669" s="154">
        <f>IF(M669="","",IF('5.手当・賞与配分・洗い替え方式'!$O$4=1,ROUNDUP((M669+$Q669)*$AH$4,-1),ROUNDUP(M669*$AH$4,-1)))</f>
        <v>714400</v>
      </c>
      <c r="AI669" s="166">
        <f>IF(N669="","",IF('5.手当・賞与配分・洗い替え方式'!$O$4=1,ROUNDUP((N669+$Q669)*$AH$4,-1),ROUNDUP(N669*$AH$4,-1)))</f>
        <v>709800</v>
      </c>
      <c r="AJ669" s="165">
        <f>IF(J669="","",IF('5.手当・賞与配分・洗い替え方式'!$O$4=1,ROUNDUP((J669+$Q669)*$AM$4,-1),ROUNDUP(J669*$AM$4,-1)))</f>
        <v>910250</v>
      </c>
      <c r="AK669" s="154">
        <f>IF(K669="","",IF('5.手当・賞与配分・洗い替え方式'!$O$4=1,ROUNDUP((K669+$Q669)*$AM$4,-1),ROUNDUP(K669*$AM$4,-1)))</f>
        <v>904500</v>
      </c>
      <c r="AL669" s="154">
        <f>IF(L669="","",IF('5.手当・賞与配分・洗い替え方式'!$O$4=1,ROUNDUP((L669+$Q669)*$AM$4,-1),ROUNDUP(L669*$AM$4,-1)))</f>
        <v>898750</v>
      </c>
      <c r="AM669" s="154">
        <f>IF(M669="","",IF('5.手当・賞与配分・洗い替え方式'!$O$4=1,ROUNDUP((M669+$Q669)*$AM$4,-1),ROUNDUP(M669*$AM$4,-1)))</f>
        <v>893000</v>
      </c>
      <c r="AN669" s="166">
        <f>IF(N669="","",IF('5.手当・賞与配分・洗い替え方式'!$O$4=1,ROUNDUP((N669+$Q669)*$AM$4,-1),ROUNDUP(N669*$AM$4,-1)))</f>
        <v>887250</v>
      </c>
      <c r="AO669" s="369">
        <f t="shared" si="446"/>
        <v>6845730</v>
      </c>
      <c r="AP669" s="77">
        <f t="shared" si="447"/>
        <v>6802260</v>
      </c>
      <c r="AQ669" s="77">
        <f t="shared" si="430"/>
        <v>6758790</v>
      </c>
      <c r="AR669" s="77">
        <f t="shared" si="431"/>
        <v>6715320</v>
      </c>
      <c r="AS669" s="164">
        <f t="shared" si="432"/>
        <v>6671850</v>
      </c>
    </row>
    <row r="670" spans="5:45" ht="18" customHeight="1">
      <c r="E670" s="148" t="str">
        <f t="shared" si="433"/>
        <v>S-3</v>
      </c>
      <c r="F670" s="105">
        <f t="shared" si="420"/>
        <v>5</v>
      </c>
      <c r="G670" s="105">
        <f t="shared" si="421"/>
        <v>5</v>
      </c>
      <c r="H670" s="105" t="str">
        <f t="shared" si="422"/>
        <v>S-3-5</v>
      </c>
      <c r="I670" s="149">
        <v>38</v>
      </c>
      <c r="J670" s="157">
        <f t="shared" si="434"/>
        <v>353800</v>
      </c>
      <c r="K670" s="131">
        <f t="shared" si="435"/>
        <v>351500</v>
      </c>
      <c r="L670" s="131">
        <f>IF($E670="","",INDEX('3.サラリースケール'!$R$5:$BH$38,MATCH($E670,'3.サラリースケール'!$R$5:$R$38,0),MATCH($I670,'3.サラリースケール'!$R$5:$BH$5,0)))</f>
        <v>349200</v>
      </c>
      <c r="M670" s="131">
        <f t="shared" si="436"/>
        <v>346900</v>
      </c>
      <c r="N670" s="368">
        <f t="shared" si="437"/>
        <v>344600</v>
      </c>
      <c r="O670" s="157">
        <f t="shared" si="438"/>
        <v>4600</v>
      </c>
      <c r="P670" s="368">
        <f t="shared" si="423"/>
        <v>2300</v>
      </c>
      <c r="Q670" s="158">
        <f>IF($L670="","",VLOOKUP($E670,'6.モデル年俸表の作成'!$C$7:$F$48,4,0))</f>
        <v>14900</v>
      </c>
      <c r="R670" s="159">
        <f>IF($E670="","",IF($G670="","",VLOOKUP($E670,'5.手当・賞与配分・洗い替え方式'!$C$7:$L$48,8,0)))</f>
        <v>0.2</v>
      </c>
      <c r="S670" s="160">
        <f t="shared" si="439"/>
        <v>70760</v>
      </c>
      <c r="T670" s="160">
        <f t="shared" si="440"/>
        <v>70300</v>
      </c>
      <c r="U670" s="160">
        <f t="shared" si="449"/>
        <v>69840</v>
      </c>
      <c r="V670" s="160">
        <f t="shared" si="442"/>
        <v>69380</v>
      </c>
      <c r="W670" s="160">
        <f t="shared" si="443"/>
        <v>68920</v>
      </c>
      <c r="X670" s="164">
        <f t="shared" si="424"/>
        <v>27</v>
      </c>
      <c r="Y670" s="162">
        <f t="shared" si="448"/>
        <v>439460</v>
      </c>
      <c r="Z670" s="161">
        <f t="shared" si="425"/>
        <v>436700</v>
      </c>
      <c r="AA670" s="161">
        <f t="shared" si="426"/>
        <v>433940</v>
      </c>
      <c r="AB670" s="161">
        <f t="shared" si="427"/>
        <v>431180</v>
      </c>
      <c r="AC670" s="163">
        <f t="shared" si="450"/>
        <v>428420</v>
      </c>
      <c r="AD670" s="158">
        <f t="shared" si="445"/>
        <v>5207280</v>
      </c>
      <c r="AE670" s="165">
        <f>IF(J670="","",IF('5.手当・賞与配分・洗い替え方式'!$O$4=1,ROUNDUP((J670+$Q670)*$AH$4,-1),ROUNDUP(J670*$AH$4,-1)))</f>
        <v>737400</v>
      </c>
      <c r="AF670" s="154">
        <f>IF(K670="","",IF('5.手当・賞与配分・洗い替え方式'!$O$4=1,ROUNDUP((K670+$Q670)*$AH$4,-1),ROUNDUP(K670*$AH$4,-1)))</f>
        <v>732800</v>
      </c>
      <c r="AG670" s="154">
        <f>IF(L670="","",IF('5.手当・賞与配分・洗い替え方式'!$O$4=1,ROUNDUP((L670+$Q670)*$AH$4,-1),ROUNDUP(L670*$AH$4,-1)))</f>
        <v>728200</v>
      </c>
      <c r="AH670" s="154">
        <f>IF(M670="","",IF('5.手当・賞与配分・洗い替え方式'!$O$4=1,ROUNDUP((M670+$Q670)*$AH$4,-1),ROUNDUP(M670*$AH$4,-1)))</f>
        <v>723600</v>
      </c>
      <c r="AI670" s="166">
        <f>IF(N670="","",IF('5.手当・賞与配分・洗い替え方式'!$O$4=1,ROUNDUP((N670+$Q670)*$AH$4,-1),ROUNDUP(N670*$AH$4,-1)))</f>
        <v>719000</v>
      </c>
      <c r="AJ670" s="165">
        <f>IF(J670="","",IF('5.手当・賞与配分・洗い替え方式'!$O$4=1,ROUNDUP((J670+$Q670)*$AM$4,-1),ROUNDUP(J670*$AM$4,-1)))</f>
        <v>921750</v>
      </c>
      <c r="AK670" s="154">
        <f>IF(K670="","",IF('5.手当・賞与配分・洗い替え方式'!$O$4=1,ROUNDUP((K670+$Q670)*$AM$4,-1),ROUNDUP(K670*$AM$4,-1)))</f>
        <v>916000</v>
      </c>
      <c r="AL670" s="154">
        <f>IF(L670="","",IF('5.手当・賞与配分・洗い替え方式'!$O$4=1,ROUNDUP((L670+$Q670)*$AM$4,-1),ROUNDUP(L670*$AM$4,-1)))</f>
        <v>910250</v>
      </c>
      <c r="AM670" s="154">
        <f>IF(M670="","",IF('5.手当・賞与配分・洗い替え方式'!$O$4=1,ROUNDUP((M670+$Q670)*$AM$4,-1),ROUNDUP(M670*$AM$4,-1)))</f>
        <v>904500</v>
      </c>
      <c r="AN670" s="166">
        <f>IF(N670="","",IF('5.手当・賞与配分・洗い替え方式'!$O$4=1,ROUNDUP((N670+$Q670)*$AM$4,-1),ROUNDUP(N670*$AM$4,-1)))</f>
        <v>898750</v>
      </c>
      <c r="AO670" s="369">
        <f t="shared" si="446"/>
        <v>6932670</v>
      </c>
      <c r="AP670" s="77">
        <f t="shared" si="447"/>
        <v>6889200</v>
      </c>
      <c r="AQ670" s="77">
        <f t="shared" si="430"/>
        <v>6845730</v>
      </c>
      <c r="AR670" s="77">
        <f t="shared" si="431"/>
        <v>6802260</v>
      </c>
      <c r="AS670" s="164">
        <f t="shared" si="432"/>
        <v>6758790</v>
      </c>
    </row>
    <row r="671" spans="5:45" ht="18" customHeight="1">
      <c r="E671" s="148" t="str">
        <f t="shared" si="433"/>
        <v>S-3</v>
      </c>
      <c r="F671" s="105">
        <f t="shared" si="420"/>
        <v>6</v>
      </c>
      <c r="G671" s="105">
        <f t="shared" si="421"/>
        <v>6</v>
      </c>
      <c r="H671" s="105" t="str">
        <f t="shared" si="422"/>
        <v>S-3-6</v>
      </c>
      <c r="I671" s="149">
        <v>39</v>
      </c>
      <c r="J671" s="157">
        <f t="shared" si="434"/>
        <v>358400</v>
      </c>
      <c r="K671" s="131">
        <f t="shared" si="435"/>
        <v>356100</v>
      </c>
      <c r="L671" s="131">
        <f>IF($E671="","",INDEX('3.サラリースケール'!$R$5:$BH$38,MATCH($E671,'3.サラリースケール'!$R$5:$R$38,0),MATCH($I671,'3.サラリースケール'!$R$5:$BH$5,0)))</f>
        <v>353800</v>
      </c>
      <c r="M671" s="131">
        <f t="shared" si="436"/>
        <v>351500</v>
      </c>
      <c r="N671" s="368">
        <f t="shared" si="437"/>
        <v>349200</v>
      </c>
      <c r="O671" s="157">
        <f t="shared" si="438"/>
        <v>4600</v>
      </c>
      <c r="P671" s="368">
        <f t="shared" si="423"/>
        <v>2300</v>
      </c>
      <c r="Q671" s="158">
        <f>IF($L671="","",VLOOKUP($E671,'6.モデル年俸表の作成'!$C$7:$F$48,4,0))</f>
        <v>14900</v>
      </c>
      <c r="R671" s="159">
        <f>IF($E671="","",IF($G671="","",VLOOKUP($E671,'5.手当・賞与配分・洗い替え方式'!$C$7:$L$48,8,0)))</f>
        <v>0.2</v>
      </c>
      <c r="S671" s="160">
        <f t="shared" si="439"/>
        <v>71680</v>
      </c>
      <c r="T671" s="160">
        <f t="shared" si="440"/>
        <v>71220</v>
      </c>
      <c r="U671" s="160">
        <f t="shared" si="449"/>
        <v>70760</v>
      </c>
      <c r="V671" s="160">
        <f t="shared" si="442"/>
        <v>70300</v>
      </c>
      <c r="W671" s="160">
        <f t="shared" si="443"/>
        <v>69840</v>
      </c>
      <c r="X671" s="164">
        <f t="shared" si="424"/>
        <v>27</v>
      </c>
      <c r="Y671" s="162">
        <f t="shared" si="448"/>
        <v>444980</v>
      </c>
      <c r="Z671" s="161">
        <f t="shared" si="425"/>
        <v>442220</v>
      </c>
      <c r="AA671" s="161">
        <f t="shared" si="426"/>
        <v>439460</v>
      </c>
      <c r="AB671" s="161">
        <f t="shared" si="427"/>
        <v>436700</v>
      </c>
      <c r="AC671" s="163">
        <f t="shared" si="450"/>
        <v>433940</v>
      </c>
      <c r="AD671" s="158">
        <f t="shared" si="445"/>
        <v>5273520</v>
      </c>
      <c r="AE671" s="165">
        <f>IF(J671="","",IF('5.手当・賞与配分・洗い替え方式'!$O$4=1,ROUNDUP((J671+$Q671)*$AH$4,-1),ROUNDUP(J671*$AH$4,-1)))</f>
        <v>746600</v>
      </c>
      <c r="AF671" s="154">
        <f>IF(K671="","",IF('5.手当・賞与配分・洗い替え方式'!$O$4=1,ROUNDUP((K671+$Q671)*$AH$4,-1),ROUNDUP(K671*$AH$4,-1)))</f>
        <v>742000</v>
      </c>
      <c r="AG671" s="154">
        <f>IF(L671="","",IF('5.手当・賞与配分・洗い替え方式'!$O$4=1,ROUNDUP((L671+$Q671)*$AH$4,-1),ROUNDUP(L671*$AH$4,-1)))</f>
        <v>737400</v>
      </c>
      <c r="AH671" s="154">
        <f>IF(M671="","",IF('5.手当・賞与配分・洗い替え方式'!$O$4=1,ROUNDUP((M671+$Q671)*$AH$4,-1),ROUNDUP(M671*$AH$4,-1)))</f>
        <v>732800</v>
      </c>
      <c r="AI671" s="166">
        <f>IF(N671="","",IF('5.手当・賞与配分・洗い替え方式'!$O$4=1,ROUNDUP((N671+$Q671)*$AH$4,-1),ROUNDUP(N671*$AH$4,-1)))</f>
        <v>728200</v>
      </c>
      <c r="AJ671" s="165">
        <f>IF(J671="","",IF('5.手当・賞与配分・洗い替え方式'!$O$4=1,ROUNDUP((J671+$Q671)*$AM$4,-1),ROUNDUP(J671*$AM$4,-1)))</f>
        <v>933250</v>
      </c>
      <c r="AK671" s="154">
        <f>IF(K671="","",IF('5.手当・賞与配分・洗い替え方式'!$O$4=1,ROUNDUP((K671+$Q671)*$AM$4,-1),ROUNDUP(K671*$AM$4,-1)))</f>
        <v>927500</v>
      </c>
      <c r="AL671" s="154">
        <f>IF(L671="","",IF('5.手当・賞与配分・洗い替え方式'!$O$4=1,ROUNDUP((L671+$Q671)*$AM$4,-1),ROUNDUP(L671*$AM$4,-1)))</f>
        <v>921750</v>
      </c>
      <c r="AM671" s="154">
        <f>IF(M671="","",IF('5.手当・賞与配分・洗い替え方式'!$O$4=1,ROUNDUP((M671+$Q671)*$AM$4,-1),ROUNDUP(M671*$AM$4,-1)))</f>
        <v>916000</v>
      </c>
      <c r="AN671" s="166">
        <f>IF(N671="","",IF('5.手当・賞与配分・洗い替え方式'!$O$4=1,ROUNDUP((N671+$Q671)*$AM$4,-1),ROUNDUP(N671*$AM$4,-1)))</f>
        <v>910250</v>
      </c>
      <c r="AO671" s="369">
        <f t="shared" si="446"/>
        <v>7019610</v>
      </c>
      <c r="AP671" s="77">
        <f t="shared" si="447"/>
        <v>6976140</v>
      </c>
      <c r="AQ671" s="77">
        <f t="shared" si="430"/>
        <v>6932670</v>
      </c>
      <c r="AR671" s="77">
        <f t="shared" si="431"/>
        <v>6889200</v>
      </c>
      <c r="AS671" s="164">
        <f t="shared" si="432"/>
        <v>6845730</v>
      </c>
    </row>
    <row r="672" spans="5:45" ht="18" customHeight="1">
      <c r="E672" s="148" t="str">
        <f t="shared" si="433"/>
        <v>S-3</v>
      </c>
      <c r="F672" s="105">
        <f t="shared" si="420"/>
        <v>7</v>
      </c>
      <c r="G672" s="105">
        <f t="shared" si="421"/>
        <v>7</v>
      </c>
      <c r="H672" s="105" t="str">
        <f t="shared" si="422"/>
        <v>S-3-7</v>
      </c>
      <c r="I672" s="149">
        <v>40</v>
      </c>
      <c r="J672" s="157">
        <f t="shared" si="434"/>
        <v>363000</v>
      </c>
      <c r="K672" s="131">
        <f t="shared" si="435"/>
        <v>360700</v>
      </c>
      <c r="L672" s="131">
        <f>IF($E672="","",INDEX('3.サラリースケール'!$R$5:$BH$38,MATCH($E672,'3.サラリースケール'!$R$5:$R$38,0),MATCH($I672,'3.サラリースケール'!$R$5:$BH$5,0)))</f>
        <v>358400</v>
      </c>
      <c r="M672" s="131">
        <f t="shared" si="436"/>
        <v>356100</v>
      </c>
      <c r="N672" s="368">
        <f t="shared" si="437"/>
        <v>353800</v>
      </c>
      <c r="O672" s="157">
        <f t="shared" si="438"/>
        <v>4600</v>
      </c>
      <c r="P672" s="368">
        <f t="shared" si="423"/>
        <v>2300</v>
      </c>
      <c r="Q672" s="158">
        <f>IF($L672="","",VLOOKUP($E672,'6.モデル年俸表の作成'!$C$7:$F$48,4,0))</f>
        <v>14900</v>
      </c>
      <c r="R672" s="159">
        <f>IF($E672="","",IF($G672="","",VLOOKUP($E672,'5.手当・賞与配分・洗い替え方式'!$C$7:$L$48,8,0)))</f>
        <v>0.2</v>
      </c>
      <c r="S672" s="160">
        <f t="shared" si="439"/>
        <v>72600</v>
      </c>
      <c r="T672" s="160">
        <f t="shared" si="440"/>
        <v>72140</v>
      </c>
      <c r="U672" s="160">
        <f t="shared" si="449"/>
        <v>71680</v>
      </c>
      <c r="V672" s="160">
        <f t="shared" si="442"/>
        <v>71220</v>
      </c>
      <c r="W672" s="160">
        <f t="shared" si="443"/>
        <v>70760</v>
      </c>
      <c r="X672" s="164">
        <f t="shared" si="424"/>
        <v>27</v>
      </c>
      <c r="Y672" s="162">
        <f t="shared" si="448"/>
        <v>450500</v>
      </c>
      <c r="Z672" s="161">
        <f t="shared" si="425"/>
        <v>447740</v>
      </c>
      <c r="AA672" s="161">
        <f t="shared" si="426"/>
        <v>444980</v>
      </c>
      <c r="AB672" s="161">
        <f t="shared" si="427"/>
        <v>442220</v>
      </c>
      <c r="AC672" s="163">
        <f t="shared" si="450"/>
        <v>439460</v>
      </c>
      <c r="AD672" s="158">
        <f t="shared" si="445"/>
        <v>5339760</v>
      </c>
      <c r="AE672" s="165">
        <f>IF(J672="","",IF('5.手当・賞与配分・洗い替え方式'!$O$4=1,ROUNDUP((J672+$Q672)*$AH$4,-1),ROUNDUP(J672*$AH$4,-1)))</f>
        <v>755800</v>
      </c>
      <c r="AF672" s="154">
        <f>IF(K672="","",IF('5.手当・賞与配分・洗い替え方式'!$O$4=1,ROUNDUP((K672+$Q672)*$AH$4,-1),ROUNDUP(K672*$AH$4,-1)))</f>
        <v>751200</v>
      </c>
      <c r="AG672" s="154">
        <f>IF(L672="","",IF('5.手当・賞与配分・洗い替え方式'!$O$4=1,ROUNDUP((L672+$Q672)*$AH$4,-1),ROUNDUP(L672*$AH$4,-1)))</f>
        <v>746600</v>
      </c>
      <c r="AH672" s="154">
        <f>IF(M672="","",IF('5.手当・賞与配分・洗い替え方式'!$O$4=1,ROUNDUP((M672+$Q672)*$AH$4,-1),ROUNDUP(M672*$AH$4,-1)))</f>
        <v>742000</v>
      </c>
      <c r="AI672" s="166">
        <f>IF(N672="","",IF('5.手当・賞与配分・洗い替え方式'!$O$4=1,ROUNDUP((N672+$Q672)*$AH$4,-1),ROUNDUP(N672*$AH$4,-1)))</f>
        <v>737400</v>
      </c>
      <c r="AJ672" s="165">
        <f>IF(J672="","",IF('5.手当・賞与配分・洗い替え方式'!$O$4=1,ROUNDUP((J672+$Q672)*$AM$4,-1),ROUNDUP(J672*$AM$4,-1)))</f>
        <v>944750</v>
      </c>
      <c r="AK672" s="154">
        <f>IF(K672="","",IF('5.手当・賞与配分・洗い替え方式'!$O$4=1,ROUNDUP((K672+$Q672)*$AM$4,-1),ROUNDUP(K672*$AM$4,-1)))</f>
        <v>939000</v>
      </c>
      <c r="AL672" s="154">
        <f>IF(L672="","",IF('5.手当・賞与配分・洗い替え方式'!$O$4=1,ROUNDUP((L672+$Q672)*$AM$4,-1),ROUNDUP(L672*$AM$4,-1)))</f>
        <v>933250</v>
      </c>
      <c r="AM672" s="154">
        <f>IF(M672="","",IF('5.手当・賞与配分・洗い替え方式'!$O$4=1,ROUNDUP((M672+$Q672)*$AM$4,-1),ROUNDUP(M672*$AM$4,-1)))</f>
        <v>927500</v>
      </c>
      <c r="AN672" s="166">
        <f>IF(N672="","",IF('5.手当・賞与配分・洗い替え方式'!$O$4=1,ROUNDUP((N672+$Q672)*$AM$4,-1),ROUNDUP(N672*$AM$4,-1)))</f>
        <v>921750</v>
      </c>
      <c r="AO672" s="369">
        <f t="shared" si="446"/>
        <v>7106550</v>
      </c>
      <c r="AP672" s="77">
        <f t="shared" si="447"/>
        <v>7063080</v>
      </c>
      <c r="AQ672" s="77">
        <f t="shared" si="430"/>
        <v>7019610</v>
      </c>
      <c r="AR672" s="77">
        <f t="shared" si="431"/>
        <v>6976140</v>
      </c>
      <c r="AS672" s="164">
        <f t="shared" si="432"/>
        <v>6932670</v>
      </c>
    </row>
    <row r="673" spans="5:45" ht="18" customHeight="1">
      <c r="E673" s="148" t="str">
        <f t="shared" si="433"/>
        <v>S-3</v>
      </c>
      <c r="F673" s="105">
        <f t="shared" si="420"/>
        <v>8</v>
      </c>
      <c r="G673" s="105">
        <f t="shared" si="421"/>
        <v>8</v>
      </c>
      <c r="H673" s="105" t="str">
        <f t="shared" si="422"/>
        <v>S-3-8</v>
      </c>
      <c r="I673" s="149">
        <v>41</v>
      </c>
      <c r="J673" s="157">
        <f t="shared" si="434"/>
        <v>367600</v>
      </c>
      <c r="K673" s="131">
        <f t="shared" si="435"/>
        <v>365300</v>
      </c>
      <c r="L673" s="131">
        <f>IF($E673="","",INDEX('3.サラリースケール'!$R$5:$BH$38,MATCH($E673,'3.サラリースケール'!$R$5:$R$38,0),MATCH($I673,'3.サラリースケール'!$R$5:$BH$5,0)))</f>
        <v>363000</v>
      </c>
      <c r="M673" s="131">
        <f t="shared" si="436"/>
        <v>360700</v>
      </c>
      <c r="N673" s="368">
        <f t="shared" si="437"/>
        <v>358400</v>
      </c>
      <c r="O673" s="157">
        <f t="shared" si="438"/>
        <v>4600</v>
      </c>
      <c r="P673" s="368">
        <f t="shared" si="423"/>
        <v>2300</v>
      </c>
      <c r="Q673" s="158">
        <f>IF($L673="","",VLOOKUP($E673,'6.モデル年俸表の作成'!$C$7:$F$48,4,0))</f>
        <v>14900</v>
      </c>
      <c r="R673" s="159">
        <f>IF($E673="","",IF($G673="","",VLOOKUP($E673,'5.手当・賞与配分・洗い替え方式'!$C$7:$L$48,8,0)))</f>
        <v>0.2</v>
      </c>
      <c r="S673" s="160">
        <f t="shared" si="439"/>
        <v>73520</v>
      </c>
      <c r="T673" s="160">
        <f t="shared" si="440"/>
        <v>73060</v>
      </c>
      <c r="U673" s="160">
        <f t="shared" si="449"/>
        <v>72600</v>
      </c>
      <c r="V673" s="160">
        <f t="shared" si="442"/>
        <v>72140</v>
      </c>
      <c r="W673" s="160">
        <f t="shared" si="443"/>
        <v>71680</v>
      </c>
      <c r="X673" s="164">
        <f t="shared" si="424"/>
        <v>27</v>
      </c>
      <c r="Y673" s="162">
        <f t="shared" si="448"/>
        <v>456020</v>
      </c>
      <c r="Z673" s="161">
        <f t="shared" si="425"/>
        <v>453260</v>
      </c>
      <c r="AA673" s="161">
        <f t="shared" si="426"/>
        <v>450500</v>
      </c>
      <c r="AB673" s="161">
        <f t="shared" si="427"/>
        <v>447740</v>
      </c>
      <c r="AC673" s="163">
        <f t="shared" si="450"/>
        <v>444980</v>
      </c>
      <c r="AD673" s="158">
        <f t="shared" si="445"/>
        <v>5406000</v>
      </c>
      <c r="AE673" s="165">
        <f>IF(J673="","",IF('5.手当・賞与配分・洗い替え方式'!$O$4=1,ROUNDUP((J673+$Q673)*$AH$4,-1),ROUNDUP(J673*$AH$4,-1)))</f>
        <v>765000</v>
      </c>
      <c r="AF673" s="154">
        <f>IF(K673="","",IF('5.手当・賞与配分・洗い替え方式'!$O$4=1,ROUNDUP((K673+$Q673)*$AH$4,-1),ROUNDUP(K673*$AH$4,-1)))</f>
        <v>760400</v>
      </c>
      <c r="AG673" s="154">
        <f>IF(L673="","",IF('5.手当・賞与配分・洗い替え方式'!$O$4=1,ROUNDUP((L673+$Q673)*$AH$4,-1),ROUNDUP(L673*$AH$4,-1)))</f>
        <v>755800</v>
      </c>
      <c r="AH673" s="154">
        <f>IF(M673="","",IF('5.手当・賞与配分・洗い替え方式'!$O$4=1,ROUNDUP((M673+$Q673)*$AH$4,-1),ROUNDUP(M673*$AH$4,-1)))</f>
        <v>751200</v>
      </c>
      <c r="AI673" s="166">
        <f>IF(N673="","",IF('5.手当・賞与配分・洗い替え方式'!$O$4=1,ROUNDUP((N673+$Q673)*$AH$4,-1),ROUNDUP(N673*$AH$4,-1)))</f>
        <v>746600</v>
      </c>
      <c r="AJ673" s="165">
        <f>IF(J673="","",IF('5.手当・賞与配分・洗い替え方式'!$O$4=1,ROUNDUP((J673+$Q673)*$AM$4,-1),ROUNDUP(J673*$AM$4,-1)))</f>
        <v>956250</v>
      </c>
      <c r="AK673" s="154">
        <f>IF(K673="","",IF('5.手当・賞与配分・洗い替え方式'!$O$4=1,ROUNDUP((K673+$Q673)*$AM$4,-1),ROUNDUP(K673*$AM$4,-1)))</f>
        <v>950500</v>
      </c>
      <c r="AL673" s="154">
        <f>IF(L673="","",IF('5.手当・賞与配分・洗い替え方式'!$O$4=1,ROUNDUP((L673+$Q673)*$AM$4,-1),ROUNDUP(L673*$AM$4,-1)))</f>
        <v>944750</v>
      </c>
      <c r="AM673" s="154">
        <f>IF(M673="","",IF('5.手当・賞与配分・洗い替え方式'!$O$4=1,ROUNDUP((M673+$Q673)*$AM$4,-1),ROUNDUP(M673*$AM$4,-1)))</f>
        <v>939000</v>
      </c>
      <c r="AN673" s="166">
        <f>IF(N673="","",IF('5.手当・賞与配分・洗い替え方式'!$O$4=1,ROUNDUP((N673+$Q673)*$AM$4,-1),ROUNDUP(N673*$AM$4,-1)))</f>
        <v>933250</v>
      </c>
      <c r="AO673" s="369">
        <f t="shared" si="446"/>
        <v>7193490</v>
      </c>
      <c r="AP673" s="77">
        <f t="shared" si="447"/>
        <v>7150020</v>
      </c>
      <c r="AQ673" s="77">
        <f t="shared" si="430"/>
        <v>7106550</v>
      </c>
      <c r="AR673" s="77">
        <f t="shared" si="431"/>
        <v>7063080</v>
      </c>
      <c r="AS673" s="164">
        <f t="shared" si="432"/>
        <v>7019610</v>
      </c>
    </row>
    <row r="674" spans="5:45" ht="18" customHeight="1">
      <c r="E674" s="148" t="str">
        <f t="shared" si="433"/>
        <v>S-3</v>
      </c>
      <c r="F674" s="105">
        <f t="shared" si="420"/>
        <v>9</v>
      </c>
      <c r="G674" s="105">
        <f t="shared" si="421"/>
        <v>9</v>
      </c>
      <c r="H674" s="105" t="str">
        <f t="shared" si="422"/>
        <v>S-3-9</v>
      </c>
      <c r="I674" s="149">
        <v>42</v>
      </c>
      <c r="J674" s="157">
        <f t="shared" si="434"/>
        <v>372200</v>
      </c>
      <c r="K674" s="131">
        <f t="shared" si="435"/>
        <v>369900</v>
      </c>
      <c r="L674" s="131">
        <f>IF($E674="","",INDEX('3.サラリースケール'!$R$5:$BH$38,MATCH($E674,'3.サラリースケール'!$R$5:$R$38,0),MATCH($I674,'3.サラリースケール'!$R$5:$BH$5,0)))</f>
        <v>367600</v>
      </c>
      <c r="M674" s="131">
        <f t="shared" si="436"/>
        <v>365300</v>
      </c>
      <c r="N674" s="368">
        <f t="shared" si="437"/>
        <v>363000</v>
      </c>
      <c r="O674" s="157">
        <f t="shared" si="438"/>
        <v>4600</v>
      </c>
      <c r="P674" s="368">
        <f t="shared" si="423"/>
        <v>2300</v>
      </c>
      <c r="Q674" s="158">
        <f>IF($L674="","",VLOOKUP($E674,'6.モデル年俸表の作成'!$C$7:$F$48,4,0))</f>
        <v>14900</v>
      </c>
      <c r="R674" s="159">
        <f>IF($E674="","",IF($G674="","",VLOOKUP($E674,'5.手当・賞与配分・洗い替え方式'!$C$7:$L$48,8,0)))</f>
        <v>0.2</v>
      </c>
      <c r="S674" s="160">
        <f t="shared" si="439"/>
        <v>74440</v>
      </c>
      <c r="T674" s="160">
        <f t="shared" si="440"/>
        <v>73980</v>
      </c>
      <c r="U674" s="160">
        <f t="shared" si="449"/>
        <v>73520</v>
      </c>
      <c r="V674" s="160">
        <f t="shared" si="442"/>
        <v>73060</v>
      </c>
      <c r="W674" s="160">
        <f t="shared" si="443"/>
        <v>72600</v>
      </c>
      <c r="X674" s="164">
        <f t="shared" si="424"/>
        <v>27</v>
      </c>
      <c r="Y674" s="162">
        <f t="shared" si="448"/>
        <v>461540</v>
      </c>
      <c r="Z674" s="161">
        <f t="shared" si="425"/>
        <v>458780</v>
      </c>
      <c r="AA674" s="161">
        <f t="shared" si="426"/>
        <v>456020</v>
      </c>
      <c r="AB674" s="161">
        <f t="shared" si="427"/>
        <v>453260</v>
      </c>
      <c r="AC674" s="163">
        <f t="shared" si="450"/>
        <v>450500</v>
      </c>
      <c r="AD674" s="158">
        <f t="shared" si="445"/>
        <v>5472240</v>
      </c>
      <c r="AE674" s="165">
        <f>IF(J674="","",IF('5.手当・賞与配分・洗い替え方式'!$O$4=1,ROUNDUP((J674+$Q674)*$AH$4,-1),ROUNDUP(J674*$AH$4,-1)))</f>
        <v>774200</v>
      </c>
      <c r="AF674" s="154">
        <f>IF(K674="","",IF('5.手当・賞与配分・洗い替え方式'!$O$4=1,ROUNDUP((K674+$Q674)*$AH$4,-1),ROUNDUP(K674*$AH$4,-1)))</f>
        <v>769600</v>
      </c>
      <c r="AG674" s="154">
        <f>IF(L674="","",IF('5.手当・賞与配分・洗い替え方式'!$O$4=1,ROUNDUP((L674+$Q674)*$AH$4,-1),ROUNDUP(L674*$AH$4,-1)))</f>
        <v>765000</v>
      </c>
      <c r="AH674" s="154">
        <f>IF(M674="","",IF('5.手当・賞与配分・洗い替え方式'!$O$4=1,ROUNDUP((M674+$Q674)*$AH$4,-1),ROUNDUP(M674*$AH$4,-1)))</f>
        <v>760400</v>
      </c>
      <c r="AI674" s="166">
        <f>IF(N674="","",IF('5.手当・賞与配分・洗い替え方式'!$O$4=1,ROUNDUP((N674+$Q674)*$AH$4,-1),ROUNDUP(N674*$AH$4,-1)))</f>
        <v>755800</v>
      </c>
      <c r="AJ674" s="165">
        <f>IF(J674="","",IF('5.手当・賞与配分・洗い替え方式'!$O$4=1,ROUNDUP((J674+$Q674)*$AM$4,-1),ROUNDUP(J674*$AM$4,-1)))</f>
        <v>967750</v>
      </c>
      <c r="AK674" s="154">
        <f>IF(K674="","",IF('5.手当・賞与配分・洗い替え方式'!$O$4=1,ROUNDUP((K674+$Q674)*$AM$4,-1),ROUNDUP(K674*$AM$4,-1)))</f>
        <v>962000</v>
      </c>
      <c r="AL674" s="154">
        <f>IF(L674="","",IF('5.手当・賞与配分・洗い替え方式'!$O$4=1,ROUNDUP((L674+$Q674)*$AM$4,-1),ROUNDUP(L674*$AM$4,-1)))</f>
        <v>956250</v>
      </c>
      <c r="AM674" s="154">
        <f>IF(M674="","",IF('5.手当・賞与配分・洗い替え方式'!$O$4=1,ROUNDUP((M674+$Q674)*$AM$4,-1),ROUNDUP(M674*$AM$4,-1)))</f>
        <v>950500</v>
      </c>
      <c r="AN674" s="166">
        <f>IF(N674="","",IF('5.手当・賞与配分・洗い替え方式'!$O$4=1,ROUNDUP((N674+$Q674)*$AM$4,-1),ROUNDUP(N674*$AM$4,-1)))</f>
        <v>944750</v>
      </c>
      <c r="AO674" s="369">
        <f t="shared" si="446"/>
        <v>7280430</v>
      </c>
      <c r="AP674" s="77">
        <f t="shared" si="447"/>
        <v>7236960</v>
      </c>
      <c r="AQ674" s="77">
        <f t="shared" si="430"/>
        <v>7193490</v>
      </c>
      <c r="AR674" s="77">
        <f t="shared" si="431"/>
        <v>7150020</v>
      </c>
      <c r="AS674" s="164">
        <f t="shared" si="432"/>
        <v>7106550</v>
      </c>
    </row>
    <row r="675" spans="5:45" ht="18" customHeight="1">
      <c r="E675" s="148" t="str">
        <f t="shared" si="433"/>
        <v>S-3</v>
      </c>
      <c r="F675" s="167">
        <f t="shared" si="420"/>
        <v>10</v>
      </c>
      <c r="G675" s="105">
        <f t="shared" si="421"/>
        <v>10</v>
      </c>
      <c r="H675" s="105" t="str">
        <f t="shared" si="422"/>
        <v>S-3-10</v>
      </c>
      <c r="I675" s="149">
        <v>43</v>
      </c>
      <c r="J675" s="157">
        <f t="shared" si="434"/>
        <v>376800</v>
      </c>
      <c r="K675" s="131">
        <f t="shared" si="435"/>
        <v>374500</v>
      </c>
      <c r="L675" s="131">
        <f>IF($E675="","",INDEX('3.サラリースケール'!$R$5:$BH$38,MATCH($E675,'3.サラリースケール'!$R$5:$R$38,0),MATCH($I675,'3.サラリースケール'!$R$5:$BH$5,0)))</f>
        <v>372200</v>
      </c>
      <c r="M675" s="131">
        <f t="shared" si="436"/>
        <v>369900</v>
      </c>
      <c r="N675" s="368">
        <f t="shared" si="437"/>
        <v>367600</v>
      </c>
      <c r="O675" s="157">
        <f t="shared" si="438"/>
        <v>4600</v>
      </c>
      <c r="P675" s="368">
        <f t="shared" si="423"/>
        <v>2300</v>
      </c>
      <c r="Q675" s="158">
        <f>IF($L675="","",VLOOKUP($E675,'6.モデル年俸表の作成'!$C$7:$F$48,4,0))</f>
        <v>14900</v>
      </c>
      <c r="R675" s="159">
        <f>IF($E675="","",IF($G675="","",VLOOKUP($E675,'5.手当・賞与配分・洗い替え方式'!$C$7:$L$48,8,0)))</f>
        <v>0.2</v>
      </c>
      <c r="S675" s="160">
        <f t="shared" si="439"/>
        <v>75360</v>
      </c>
      <c r="T675" s="160">
        <f t="shared" si="440"/>
        <v>74900</v>
      </c>
      <c r="U675" s="160">
        <f t="shared" si="449"/>
        <v>74440</v>
      </c>
      <c r="V675" s="160">
        <f t="shared" si="442"/>
        <v>73980</v>
      </c>
      <c r="W675" s="160">
        <f t="shared" si="443"/>
        <v>73520</v>
      </c>
      <c r="X675" s="164">
        <f t="shared" si="424"/>
        <v>27</v>
      </c>
      <c r="Y675" s="162">
        <f t="shared" si="448"/>
        <v>467060</v>
      </c>
      <c r="Z675" s="161">
        <f t="shared" si="425"/>
        <v>464300</v>
      </c>
      <c r="AA675" s="161">
        <f t="shared" si="426"/>
        <v>461540</v>
      </c>
      <c r="AB675" s="161">
        <f t="shared" si="427"/>
        <v>458780</v>
      </c>
      <c r="AC675" s="163">
        <f t="shared" si="450"/>
        <v>456020</v>
      </c>
      <c r="AD675" s="158">
        <f t="shared" si="445"/>
        <v>5538480</v>
      </c>
      <c r="AE675" s="165">
        <f>IF(J675="","",IF('5.手当・賞与配分・洗い替え方式'!$O$4=1,ROUNDUP((J675+$Q675)*$AH$4,-1),ROUNDUP(J675*$AH$4,-1)))</f>
        <v>783400</v>
      </c>
      <c r="AF675" s="154">
        <f>IF(K675="","",IF('5.手当・賞与配分・洗い替え方式'!$O$4=1,ROUNDUP((K675+$Q675)*$AH$4,-1),ROUNDUP(K675*$AH$4,-1)))</f>
        <v>778800</v>
      </c>
      <c r="AG675" s="154">
        <f>IF(L675="","",IF('5.手当・賞与配分・洗い替え方式'!$O$4=1,ROUNDUP((L675+$Q675)*$AH$4,-1),ROUNDUP(L675*$AH$4,-1)))</f>
        <v>774200</v>
      </c>
      <c r="AH675" s="154">
        <f>IF(M675="","",IF('5.手当・賞与配分・洗い替え方式'!$O$4=1,ROUNDUP((M675+$Q675)*$AH$4,-1),ROUNDUP(M675*$AH$4,-1)))</f>
        <v>769600</v>
      </c>
      <c r="AI675" s="166">
        <f>IF(N675="","",IF('5.手当・賞与配分・洗い替え方式'!$O$4=1,ROUNDUP((N675+$Q675)*$AH$4,-1),ROUNDUP(N675*$AH$4,-1)))</f>
        <v>765000</v>
      </c>
      <c r="AJ675" s="165">
        <f>IF(J675="","",IF('5.手当・賞与配分・洗い替え方式'!$O$4=1,ROUNDUP((J675+$Q675)*$AM$4,-1),ROUNDUP(J675*$AM$4,-1)))</f>
        <v>979250</v>
      </c>
      <c r="AK675" s="154">
        <f>IF(K675="","",IF('5.手当・賞与配分・洗い替え方式'!$O$4=1,ROUNDUP((K675+$Q675)*$AM$4,-1),ROUNDUP(K675*$AM$4,-1)))</f>
        <v>973500</v>
      </c>
      <c r="AL675" s="154">
        <f>IF(L675="","",IF('5.手当・賞与配分・洗い替え方式'!$O$4=1,ROUNDUP((L675+$Q675)*$AM$4,-1),ROUNDUP(L675*$AM$4,-1)))</f>
        <v>967750</v>
      </c>
      <c r="AM675" s="154">
        <f>IF(M675="","",IF('5.手当・賞与配分・洗い替え方式'!$O$4=1,ROUNDUP((M675+$Q675)*$AM$4,-1),ROUNDUP(M675*$AM$4,-1)))</f>
        <v>962000</v>
      </c>
      <c r="AN675" s="166">
        <f>IF(N675="","",IF('5.手当・賞与配分・洗い替え方式'!$O$4=1,ROUNDUP((N675+$Q675)*$AM$4,-1),ROUNDUP(N675*$AM$4,-1)))</f>
        <v>956250</v>
      </c>
      <c r="AO675" s="369">
        <f t="shared" si="446"/>
        <v>7367370</v>
      </c>
      <c r="AP675" s="77">
        <f t="shared" si="447"/>
        <v>7323900</v>
      </c>
      <c r="AQ675" s="77">
        <f t="shared" si="430"/>
        <v>7280430</v>
      </c>
      <c r="AR675" s="77">
        <f t="shared" si="431"/>
        <v>7236960</v>
      </c>
      <c r="AS675" s="164">
        <f t="shared" si="432"/>
        <v>7193490</v>
      </c>
    </row>
    <row r="676" spans="5:45" ht="18" customHeight="1">
      <c r="E676" s="148" t="str">
        <f t="shared" si="433"/>
        <v>S-3</v>
      </c>
      <c r="F676" s="167">
        <f t="shared" si="420"/>
        <v>11</v>
      </c>
      <c r="G676" s="105">
        <f t="shared" si="421"/>
        <v>11</v>
      </c>
      <c r="H676" s="105" t="str">
        <f t="shared" si="422"/>
        <v>S-3-11</v>
      </c>
      <c r="I676" s="149">
        <v>44</v>
      </c>
      <c r="J676" s="157">
        <f t="shared" si="434"/>
        <v>381400</v>
      </c>
      <c r="K676" s="131">
        <f t="shared" si="435"/>
        <v>379100</v>
      </c>
      <c r="L676" s="131">
        <f>IF($E676="","",INDEX('3.サラリースケール'!$R$5:$BH$38,MATCH($E676,'3.サラリースケール'!$R$5:$R$38,0),MATCH($I676,'3.サラリースケール'!$R$5:$BH$5,0)))</f>
        <v>376800</v>
      </c>
      <c r="M676" s="131">
        <f t="shared" si="436"/>
        <v>374500</v>
      </c>
      <c r="N676" s="368">
        <f t="shared" si="437"/>
        <v>372200</v>
      </c>
      <c r="O676" s="157">
        <f t="shared" si="438"/>
        <v>4600</v>
      </c>
      <c r="P676" s="368">
        <f t="shared" si="423"/>
        <v>2300</v>
      </c>
      <c r="Q676" s="158">
        <f>IF($L676="","",VLOOKUP($E676,'6.モデル年俸表の作成'!$C$7:$F$48,4,0))</f>
        <v>14900</v>
      </c>
      <c r="R676" s="159">
        <f>IF($E676="","",IF($G676="","",VLOOKUP($E676,'5.手当・賞与配分・洗い替え方式'!$C$7:$L$48,8,0)))</f>
        <v>0.2</v>
      </c>
      <c r="S676" s="160">
        <f t="shared" si="439"/>
        <v>76280</v>
      </c>
      <c r="T676" s="160">
        <f t="shared" si="440"/>
        <v>75820</v>
      </c>
      <c r="U676" s="160">
        <f t="shared" si="449"/>
        <v>75360</v>
      </c>
      <c r="V676" s="160">
        <f t="shared" si="442"/>
        <v>74900</v>
      </c>
      <c r="W676" s="160">
        <f t="shared" si="443"/>
        <v>74440</v>
      </c>
      <c r="X676" s="164">
        <f t="shared" si="424"/>
        <v>27</v>
      </c>
      <c r="Y676" s="162">
        <f t="shared" si="448"/>
        <v>472580</v>
      </c>
      <c r="Z676" s="161">
        <f t="shared" si="425"/>
        <v>469820</v>
      </c>
      <c r="AA676" s="161">
        <f t="shared" si="426"/>
        <v>467060</v>
      </c>
      <c r="AB676" s="161">
        <f t="shared" si="427"/>
        <v>464300</v>
      </c>
      <c r="AC676" s="163">
        <f t="shared" si="450"/>
        <v>461540</v>
      </c>
      <c r="AD676" s="158">
        <f t="shared" si="445"/>
        <v>5604720</v>
      </c>
      <c r="AE676" s="165">
        <f>IF(J676="","",IF('5.手当・賞与配分・洗い替え方式'!$O$4=1,ROUNDUP((J676+$Q676)*$AH$4,-1),ROUNDUP(J676*$AH$4,-1)))</f>
        <v>792600</v>
      </c>
      <c r="AF676" s="154">
        <f>IF(K676="","",IF('5.手当・賞与配分・洗い替え方式'!$O$4=1,ROUNDUP((K676+$Q676)*$AH$4,-1),ROUNDUP(K676*$AH$4,-1)))</f>
        <v>788000</v>
      </c>
      <c r="AG676" s="154">
        <f>IF(L676="","",IF('5.手当・賞与配分・洗い替え方式'!$O$4=1,ROUNDUP((L676+$Q676)*$AH$4,-1),ROUNDUP(L676*$AH$4,-1)))</f>
        <v>783400</v>
      </c>
      <c r="AH676" s="154">
        <f>IF(M676="","",IF('5.手当・賞与配分・洗い替え方式'!$O$4=1,ROUNDUP((M676+$Q676)*$AH$4,-1),ROUNDUP(M676*$AH$4,-1)))</f>
        <v>778800</v>
      </c>
      <c r="AI676" s="166">
        <f>IF(N676="","",IF('5.手当・賞与配分・洗い替え方式'!$O$4=1,ROUNDUP((N676+$Q676)*$AH$4,-1),ROUNDUP(N676*$AH$4,-1)))</f>
        <v>774200</v>
      </c>
      <c r="AJ676" s="165">
        <f>IF(J676="","",IF('5.手当・賞与配分・洗い替え方式'!$O$4=1,ROUNDUP((J676+$Q676)*$AM$4,-1),ROUNDUP(J676*$AM$4,-1)))</f>
        <v>990750</v>
      </c>
      <c r="AK676" s="154">
        <f>IF(K676="","",IF('5.手当・賞与配分・洗い替え方式'!$O$4=1,ROUNDUP((K676+$Q676)*$AM$4,-1),ROUNDUP(K676*$AM$4,-1)))</f>
        <v>985000</v>
      </c>
      <c r="AL676" s="154">
        <f>IF(L676="","",IF('5.手当・賞与配分・洗い替え方式'!$O$4=1,ROUNDUP((L676+$Q676)*$AM$4,-1),ROUNDUP(L676*$AM$4,-1)))</f>
        <v>979250</v>
      </c>
      <c r="AM676" s="154">
        <f>IF(M676="","",IF('5.手当・賞与配分・洗い替え方式'!$O$4=1,ROUNDUP((M676+$Q676)*$AM$4,-1),ROUNDUP(M676*$AM$4,-1)))</f>
        <v>973500</v>
      </c>
      <c r="AN676" s="166">
        <f>IF(N676="","",IF('5.手当・賞与配分・洗い替え方式'!$O$4=1,ROUNDUP((N676+$Q676)*$AM$4,-1),ROUNDUP(N676*$AM$4,-1)))</f>
        <v>967750</v>
      </c>
      <c r="AO676" s="369">
        <f t="shared" si="446"/>
        <v>7454310</v>
      </c>
      <c r="AP676" s="77">
        <f t="shared" si="447"/>
        <v>7410840</v>
      </c>
      <c r="AQ676" s="77">
        <f t="shared" si="430"/>
        <v>7367370</v>
      </c>
      <c r="AR676" s="77">
        <f t="shared" si="431"/>
        <v>7323900</v>
      </c>
      <c r="AS676" s="164">
        <f t="shared" si="432"/>
        <v>7280430</v>
      </c>
    </row>
    <row r="677" spans="5:45" ht="18" customHeight="1">
      <c r="E677" s="148" t="str">
        <f t="shared" si="433"/>
        <v>S-3</v>
      </c>
      <c r="F677" s="167">
        <f t="shared" si="420"/>
        <v>12</v>
      </c>
      <c r="G677" s="105">
        <f t="shared" si="421"/>
        <v>12</v>
      </c>
      <c r="H677" s="105" t="str">
        <f t="shared" si="422"/>
        <v>S-3-12</v>
      </c>
      <c r="I677" s="149">
        <v>45</v>
      </c>
      <c r="J677" s="157">
        <f t="shared" si="434"/>
        <v>386000</v>
      </c>
      <c r="K677" s="131">
        <f t="shared" si="435"/>
        <v>383700</v>
      </c>
      <c r="L677" s="131">
        <f>IF($E677="","",INDEX('3.サラリースケール'!$R$5:$BH$38,MATCH($E677,'3.サラリースケール'!$R$5:$R$38,0),MATCH($I677,'3.サラリースケール'!$R$5:$BH$5,0)))</f>
        <v>381400</v>
      </c>
      <c r="M677" s="131">
        <f t="shared" si="436"/>
        <v>379100</v>
      </c>
      <c r="N677" s="368">
        <f t="shared" si="437"/>
        <v>376800</v>
      </c>
      <c r="O677" s="157">
        <f t="shared" si="438"/>
        <v>4600</v>
      </c>
      <c r="P677" s="368">
        <f t="shared" si="423"/>
        <v>2300</v>
      </c>
      <c r="Q677" s="158">
        <f>IF($L677="","",VLOOKUP($E677,'6.モデル年俸表の作成'!$C$7:$F$48,4,0))</f>
        <v>14900</v>
      </c>
      <c r="R677" s="159">
        <f>IF($E677="","",IF($G677="","",VLOOKUP($E677,'5.手当・賞与配分・洗い替え方式'!$C$7:$L$48,8,0)))</f>
        <v>0.2</v>
      </c>
      <c r="S677" s="160">
        <f t="shared" si="439"/>
        <v>77200</v>
      </c>
      <c r="T677" s="160">
        <f t="shared" si="440"/>
        <v>76740</v>
      </c>
      <c r="U677" s="160">
        <f t="shared" si="449"/>
        <v>76280</v>
      </c>
      <c r="V677" s="160">
        <f t="shared" si="442"/>
        <v>75820</v>
      </c>
      <c r="W677" s="160">
        <f t="shared" si="443"/>
        <v>75360</v>
      </c>
      <c r="X677" s="164">
        <f t="shared" si="424"/>
        <v>27</v>
      </c>
      <c r="Y677" s="162">
        <f t="shared" si="448"/>
        <v>478100</v>
      </c>
      <c r="Z677" s="161">
        <f t="shared" si="425"/>
        <v>475340</v>
      </c>
      <c r="AA677" s="161">
        <f t="shared" si="426"/>
        <v>472580</v>
      </c>
      <c r="AB677" s="161">
        <f t="shared" si="427"/>
        <v>469820</v>
      </c>
      <c r="AC677" s="163">
        <f t="shared" si="450"/>
        <v>467060</v>
      </c>
      <c r="AD677" s="158">
        <f t="shared" si="445"/>
        <v>5670960</v>
      </c>
      <c r="AE677" s="165">
        <f>IF(J677="","",IF('5.手当・賞与配分・洗い替え方式'!$O$4=1,ROUNDUP((J677+$Q677)*$AH$4,-1),ROUNDUP(J677*$AH$4,-1)))</f>
        <v>801800</v>
      </c>
      <c r="AF677" s="154">
        <f>IF(K677="","",IF('5.手当・賞与配分・洗い替え方式'!$O$4=1,ROUNDUP((K677+$Q677)*$AH$4,-1),ROUNDUP(K677*$AH$4,-1)))</f>
        <v>797200</v>
      </c>
      <c r="AG677" s="154">
        <f>IF(L677="","",IF('5.手当・賞与配分・洗い替え方式'!$O$4=1,ROUNDUP((L677+$Q677)*$AH$4,-1),ROUNDUP(L677*$AH$4,-1)))</f>
        <v>792600</v>
      </c>
      <c r="AH677" s="154">
        <f>IF(M677="","",IF('5.手当・賞与配分・洗い替え方式'!$O$4=1,ROUNDUP((M677+$Q677)*$AH$4,-1),ROUNDUP(M677*$AH$4,-1)))</f>
        <v>788000</v>
      </c>
      <c r="AI677" s="166">
        <f>IF(N677="","",IF('5.手当・賞与配分・洗い替え方式'!$O$4=1,ROUNDUP((N677+$Q677)*$AH$4,-1),ROUNDUP(N677*$AH$4,-1)))</f>
        <v>783400</v>
      </c>
      <c r="AJ677" s="165">
        <f>IF(J677="","",IF('5.手当・賞与配分・洗い替え方式'!$O$4=1,ROUNDUP((J677+$Q677)*$AM$4,-1),ROUNDUP(J677*$AM$4,-1)))</f>
        <v>1002250</v>
      </c>
      <c r="AK677" s="154">
        <f>IF(K677="","",IF('5.手当・賞与配分・洗い替え方式'!$O$4=1,ROUNDUP((K677+$Q677)*$AM$4,-1),ROUNDUP(K677*$AM$4,-1)))</f>
        <v>996500</v>
      </c>
      <c r="AL677" s="154">
        <f>IF(L677="","",IF('5.手当・賞与配分・洗い替え方式'!$O$4=1,ROUNDUP((L677+$Q677)*$AM$4,-1),ROUNDUP(L677*$AM$4,-1)))</f>
        <v>990750</v>
      </c>
      <c r="AM677" s="154">
        <f>IF(M677="","",IF('5.手当・賞与配分・洗い替え方式'!$O$4=1,ROUNDUP((M677+$Q677)*$AM$4,-1),ROUNDUP(M677*$AM$4,-1)))</f>
        <v>985000</v>
      </c>
      <c r="AN677" s="166">
        <f>IF(N677="","",IF('5.手当・賞与配分・洗い替え方式'!$O$4=1,ROUNDUP((N677+$Q677)*$AM$4,-1),ROUNDUP(N677*$AM$4,-1)))</f>
        <v>979250</v>
      </c>
      <c r="AO677" s="369">
        <f t="shared" si="446"/>
        <v>7541250</v>
      </c>
      <c r="AP677" s="77">
        <f t="shared" si="447"/>
        <v>7497780</v>
      </c>
      <c r="AQ677" s="77">
        <f t="shared" si="430"/>
        <v>7454310</v>
      </c>
      <c r="AR677" s="77">
        <f t="shared" si="431"/>
        <v>7410840</v>
      </c>
      <c r="AS677" s="164">
        <f t="shared" si="432"/>
        <v>7367370</v>
      </c>
    </row>
    <row r="678" spans="5:45" ht="18" customHeight="1">
      <c r="E678" s="148" t="str">
        <f t="shared" si="433"/>
        <v>S-3</v>
      </c>
      <c r="F678" s="167">
        <f t="shared" si="420"/>
        <v>13</v>
      </c>
      <c r="G678" s="105">
        <f t="shared" si="421"/>
        <v>13</v>
      </c>
      <c r="H678" s="105" t="str">
        <f t="shared" si="422"/>
        <v>S-3-13</v>
      </c>
      <c r="I678" s="149">
        <v>46</v>
      </c>
      <c r="J678" s="157">
        <f t="shared" si="434"/>
        <v>390600</v>
      </c>
      <c r="K678" s="131">
        <f t="shared" si="435"/>
        <v>388300</v>
      </c>
      <c r="L678" s="131">
        <f>IF($E678="","",INDEX('3.サラリースケール'!$R$5:$BH$38,MATCH($E678,'3.サラリースケール'!$R$5:$R$38,0),MATCH($I678,'3.サラリースケール'!$R$5:$BH$5,0)))</f>
        <v>386000</v>
      </c>
      <c r="M678" s="131">
        <f t="shared" si="436"/>
        <v>383700</v>
      </c>
      <c r="N678" s="368">
        <f t="shared" si="437"/>
        <v>381400</v>
      </c>
      <c r="O678" s="157">
        <f t="shared" si="438"/>
        <v>4600</v>
      </c>
      <c r="P678" s="368">
        <f t="shared" si="423"/>
        <v>2300</v>
      </c>
      <c r="Q678" s="158">
        <f>IF($L678="","",VLOOKUP($E678,'6.モデル年俸表の作成'!$C$7:$F$48,4,0))</f>
        <v>14900</v>
      </c>
      <c r="R678" s="159">
        <f>IF($E678="","",IF($G678="","",VLOOKUP($E678,'5.手当・賞与配分・洗い替え方式'!$C$7:$L$48,8,0)))</f>
        <v>0.2</v>
      </c>
      <c r="S678" s="160">
        <f t="shared" si="439"/>
        <v>78120</v>
      </c>
      <c r="T678" s="160">
        <f t="shared" si="440"/>
        <v>77660</v>
      </c>
      <c r="U678" s="160">
        <f t="shared" si="449"/>
        <v>77200</v>
      </c>
      <c r="V678" s="160">
        <f t="shared" si="442"/>
        <v>76740</v>
      </c>
      <c r="W678" s="160">
        <f t="shared" si="443"/>
        <v>76280</v>
      </c>
      <c r="X678" s="164">
        <f t="shared" si="424"/>
        <v>27</v>
      </c>
      <c r="Y678" s="162">
        <f t="shared" si="448"/>
        <v>483620</v>
      </c>
      <c r="Z678" s="161">
        <f t="shared" si="425"/>
        <v>480860</v>
      </c>
      <c r="AA678" s="161">
        <f t="shared" si="426"/>
        <v>478100</v>
      </c>
      <c r="AB678" s="161">
        <f t="shared" si="427"/>
        <v>475340</v>
      </c>
      <c r="AC678" s="163">
        <f t="shared" si="450"/>
        <v>472580</v>
      </c>
      <c r="AD678" s="158">
        <f t="shared" si="445"/>
        <v>5737200</v>
      </c>
      <c r="AE678" s="165">
        <f>IF(J678="","",IF('5.手当・賞与配分・洗い替え方式'!$O$4=1,ROUNDUP((J678+$Q678)*$AH$4,-1),ROUNDUP(J678*$AH$4,-1)))</f>
        <v>811000</v>
      </c>
      <c r="AF678" s="154">
        <f>IF(K678="","",IF('5.手当・賞与配分・洗い替え方式'!$O$4=1,ROUNDUP((K678+$Q678)*$AH$4,-1),ROUNDUP(K678*$AH$4,-1)))</f>
        <v>806400</v>
      </c>
      <c r="AG678" s="154">
        <f>IF(L678="","",IF('5.手当・賞与配分・洗い替え方式'!$O$4=1,ROUNDUP((L678+$Q678)*$AH$4,-1),ROUNDUP(L678*$AH$4,-1)))</f>
        <v>801800</v>
      </c>
      <c r="AH678" s="154">
        <f>IF(M678="","",IF('5.手当・賞与配分・洗い替え方式'!$O$4=1,ROUNDUP((M678+$Q678)*$AH$4,-1),ROUNDUP(M678*$AH$4,-1)))</f>
        <v>797200</v>
      </c>
      <c r="AI678" s="166">
        <f>IF(N678="","",IF('5.手当・賞与配分・洗い替え方式'!$O$4=1,ROUNDUP((N678+$Q678)*$AH$4,-1),ROUNDUP(N678*$AH$4,-1)))</f>
        <v>792600</v>
      </c>
      <c r="AJ678" s="165">
        <f>IF(J678="","",IF('5.手当・賞与配分・洗い替え方式'!$O$4=1,ROUNDUP((J678+$Q678)*$AM$4,-1),ROUNDUP(J678*$AM$4,-1)))</f>
        <v>1013750</v>
      </c>
      <c r="AK678" s="154">
        <f>IF(K678="","",IF('5.手当・賞与配分・洗い替え方式'!$O$4=1,ROUNDUP((K678+$Q678)*$AM$4,-1),ROUNDUP(K678*$AM$4,-1)))</f>
        <v>1008000</v>
      </c>
      <c r="AL678" s="154">
        <f>IF(L678="","",IF('5.手当・賞与配分・洗い替え方式'!$O$4=1,ROUNDUP((L678+$Q678)*$AM$4,-1),ROUNDUP(L678*$AM$4,-1)))</f>
        <v>1002250</v>
      </c>
      <c r="AM678" s="154">
        <f>IF(M678="","",IF('5.手当・賞与配分・洗い替え方式'!$O$4=1,ROUNDUP((M678+$Q678)*$AM$4,-1),ROUNDUP(M678*$AM$4,-1)))</f>
        <v>996500</v>
      </c>
      <c r="AN678" s="166">
        <f>IF(N678="","",IF('5.手当・賞与配分・洗い替え方式'!$O$4=1,ROUNDUP((N678+$Q678)*$AM$4,-1),ROUNDUP(N678*$AM$4,-1)))</f>
        <v>990750</v>
      </c>
      <c r="AO678" s="369">
        <f t="shared" si="446"/>
        <v>7628190</v>
      </c>
      <c r="AP678" s="77">
        <f t="shared" si="447"/>
        <v>7584720</v>
      </c>
      <c r="AQ678" s="77">
        <f t="shared" si="430"/>
        <v>7541250</v>
      </c>
      <c r="AR678" s="77">
        <f t="shared" si="431"/>
        <v>7497780</v>
      </c>
      <c r="AS678" s="164">
        <f t="shared" si="432"/>
        <v>7454310</v>
      </c>
    </row>
    <row r="679" spans="5:45" ht="18" customHeight="1">
      <c r="E679" s="148" t="str">
        <f t="shared" si="433"/>
        <v>S-3</v>
      </c>
      <c r="F679" s="167">
        <f t="shared" si="420"/>
        <v>14</v>
      </c>
      <c r="G679" s="105">
        <f t="shared" si="421"/>
        <v>14</v>
      </c>
      <c r="H679" s="105" t="str">
        <f t="shared" si="422"/>
        <v>S-3-14</v>
      </c>
      <c r="I679" s="149">
        <v>47</v>
      </c>
      <c r="J679" s="157">
        <f t="shared" si="434"/>
        <v>395200</v>
      </c>
      <c r="K679" s="131">
        <f t="shared" si="435"/>
        <v>392900</v>
      </c>
      <c r="L679" s="131">
        <f>IF($E679="","",INDEX('3.サラリースケール'!$R$5:$BH$38,MATCH($E679,'3.サラリースケール'!$R$5:$R$38,0),MATCH($I679,'3.サラリースケール'!$R$5:$BH$5,0)))</f>
        <v>390600</v>
      </c>
      <c r="M679" s="131">
        <f t="shared" si="436"/>
        <v>388300</v>
      </c>
      <c r="N679" s="368">
        <f t="shared" si="437"/>
        <v>386000</v>
      </c>
      <c r="O679" s="157">
        <f t="shared" si="438"/>
        <v>4600</v>
      </c>
      <c r="P679" s="368">
        <f t="shared" si="423"/>
        <v>2300</v>
      </c>
      <c r="Q679" s="158">
        <f>IF($L679="","",VLOOKUP($E679,'6.モデル年俸表の作成'!$C$7:$F$48,4,0))</f>
        <v>14900</v>
      </c>
      <c r="R679" s="159">
        <f>IF($E679="","",IF($G679="","",VLOOKUP($E679,'5.手当・賞与配分・洗い替え方式'!$C$7:$L$48,8,0)))</f>
        <v>0.2</v>
      </c>
      <c r="S679" s="160">
        <f t="shared" si="439"/>
        <v>79040</v>
      </c>
      <c r="T679" s="160">
        <f t="shared" si="440"/>
        <v>78580</v>
      </c>
      <c r="U679" s="160">
        <f t="shared" si="449"/>
        <v>78120</v>
      </c>
      <c r="V679" s="160">
        <f t="shared" si="442"/>
        <v>77660</v>
      </c>
      <c r="W679" s="160">
        <f t="shared" si="443"/>
        <v>77200</v>
      </c>
      <c r="X679" s="164">
        <f t="shared" si="424"/>
        <v>27</v>
      </c>
      <c r="Y679" s="162">
        <f t="shared" si="448"/>
        <v>489140</v>
      </c>
      <c r="Z679" s="161">
        <f t="shared" si="425"/>
        <v>486380</v>
      </c>
      <c r="AA679" s="161">
        <f t="shared" si="426"/>
        <v>483620</v>
      </c>
      <c r="AB679" s="161">
        <f t="shared" si="427"/>
        <v>480860</v>
      </c>
      <c r="AC679" s="163">
        <f t="shared" si="450"/>
        <v>478100</v>
      </c>
      <c r="AD679" s="158">
        <f t="shared" si="445"/>
        <v>5803440</v>
      </c>
      <c r="AE679" s="165">
        <f>IF(J679="","",IF('5.手当・賞与配分・洗い替え方式'!$O$4=1,ROUNDUP((J679+$Q679)*$AH$4,-1),ROUNDUP(J679*$AH$4,-1)))</f>
        <v>820200</v>
      </c>
      <c r="AF679" s="154">
        <f>IF(K679="","",IF('5.手当・賞与配分・洗い替え方式'!$O$4=1,ROUNDUP((K679+$Q679)*$AH$4,-1),ROUNDUP(K679*$AH$4,-1)))</f>
        <v>815600</v>
      </c>
      <c r="AG679" s="154">
        <f>IF(L679="","",IF('5.手当・賞与配分・洗い替え方式'!$O$4=1,ROUNDUP((L679+$Q679)*$AH$4,-1),ROUNDUP(L679*$AH$4,-1)))</f>
        <v>811000</v>
      </c>
      <c r="AH679" s="154">
        <f>IF(M679="","",IF('5.手当・賞与配分・洗い替え方式'!$O$4=1,ROUNDUP((M679+$Q679)*$AH$4,-1),ROUNDUP(M679*$AH$4,-1)))</f>
        <v>806400</v>
      </c>
      <c r="AI679" s="166">
        <f>IF(N679="","",IF('5.手当・賞与配分・洗い替え方式'!$O$4=1,ROUNDUP((N679+$Q679)*$AH$4,-1),ROUNDUP(N679*$AH$4,-1)))</f>
        <v>801800</v>
      </c>
      <c r="AJ679" s="165">
        <f>IF(J679="","",IF('5.手当・賞与配分・洗い替え方式'!$O$4=1,ROUNDUP((J679+$Q679)*$AM$4,-1),ROUNDUP(J679*$AM$4,-1)))</f>
        <v>1025250</v>
      </c>
      <c r="AK679" s="154">
        <f>IF(K679="","",IF('5.手当・賞与配分・洗い替え方式'!$O$4=1,ROUNDUP((K679+$Q679)*$AM$4,-1),ROUNDUP(K679*$AM$4,-1)))</f>
        <v>1019500</v>
      </c>
      <c r="AL679" s="154">
        <f>IF(L679="","",IF('5.手当・賞与配分・洗い替え方式'!$O$4=1,ROUNDUP((L679+$Q679)*$AM$4,-1),ROUNDUP(L679*$AM$4,-1)))</f>
        <v>1013750</v>
      </c>
      <c r="AM679" s="154">
        <f>IF(M679="","",IF('5.手当・賞与配分・洗い替え方式'!$O$4=1,ROUNDUP((M679+$Q679)*$AM$4,-1),ROUNDUP(M679*$AM$4,-1)))</f>
        <v>1008000</v>
      </c>
      <c r="AN679" s="166">
        <f>IF(N679="","",IF('5.手当・賞与配分・洗い替え方式'!$O$4=1,ROUNDUP((N679+$Q679)*$AM$4,-1),ROUNDUP(N679*$AM$4,-1)))</f>
        <v>1002250</v>
      </c>
      <c r="AO679" s="369">
        <f t="shared" si="446"/>
        <v>7715130</v>
      </c>
      <c r="AP679" s="77">
        <f t="shared" si="447"/>
        <v>7671660</v>
      </c>
      <c r="AQ679" s="77">
        <f t="shared" si="430"/>
        <v>7628190</v>
      </c>
      <c r="AR679" s="77">
        <f t="shared" si="431"/>
        <v>7584720</v>
      </c>
      <c r="AS679" s="164">
        <f t="shared" si="432"/>
        <v>7541250</v>
      </c>
    </row>
    <row r="680" spans="5:45" ht="18" customHeight="1">
      <c r="E680" s="148" t="str">
        <f t="shared" si="433"/>
        <v>S-3</v>
      </c>
      <c r="F680" s="167">
        <f t="shared" si="420"/>
        <v>15</v>
      </c>
      <c r="G680" s="105">
        <f t="shared" si="421"/>
        <v>15</v>
      </c>
      <c r="H680" s="105" t="str">
        <f t="shared" si="422"/>
        <v>S-3-15</v>
      </c>
      <c r="I680" s="149">
        <v>48</v>
      </c>
      <c r="J680" s="157">
        <f t="shared" si="434"/>
        <v>399800</v>
      </c>
      <c r="K680" s="131">
        <f t="shared" si="435"/>
        <v>397500</v>
      </c>
      <c r="L680" s="131">
        <f>IF($E680="","",INDEX('3.サラリースケール'!$R$5:$BH$38,MATCH($E680,'3.サラリースケール'!$R$5:$R$38,0),MATCH($I680,'3.サラリースケール'!$R$5:$BH$5,0)))</f>
        <v>395200</v>
      </c>
      <c r="M680" s="131">
        <f t="shared" si="436"/>
        <v>392900</v>
      </c>
      <c r="N680" s="368">
        <f t="shared" si="437"/>
        <v>390600</v>
      </c>
      <c r="O680" s="157">
        <f t="shared" si="438"/>
        <v>4600</v>
      </c>
      <c r="P680" s="368">
        <f t="shared" si="423"/>
        <v>2300</v>
      </c>
      <c r="Q680" s="158">
        <f>IF($L680="","",VLOOKUP($E680,'6.モデル年俸表の作成'!$C$7:$F$48,4,0))</f>
        <v>14900</v>
      </c>
      <c r="R680" s="159">
        <f>IF($E680="","",IF($G680="","",VLOOKUP($E680,'5.手当・賞与配分・洗い替え方式'!$C$7:$L$48,8,0)))</f>
        <v>0.2</v>
      </c>
      <c r="S680" s="160">
        <f t="shared" si="439"/>
        <v>79960</v>
      </c>
      <c r="T680" s="160">
        <f t="shared" si="440"/>
        <v>79500</v>
      </c>
      <c r="U680" s="160">
        <f t="shared" si="449"/>
        <v>79040</v>
      </c>
      <c r="V680" s="160">
        <f t="shared" si="442"/>
        <v>78580</v>
      </c>
      <c r="W680" s="160">
        <f t="shared" si="443"/>
        <v>78120</v>
      </c>
      <c r="X680" s="164">
        <f t="shared" si="424"/>
        <v>27</v>
      </c>
      <c r="Y680" s="162">
        <f t="shared" si="448"/>
        <v>494660</v>
      </c>
      <c r="Z680" s="161">
        <f t="shared" si="425"/>
        <v>491900</v>
      </c>
      <c r="AA680" s="161">
        <f t="shared" si="426"/>
        <v>489140</v>
      </c>
      <c r="AB680" s="161">
        <f t="shared" si="427"/>
        <v>486380</v>
      </c>
      <c r="AC680" s="163">
        <f t="shared" si="450"/>
        <v>483620</v>
      </c>
      <c r="AD680" s="158">
        <f t="shared" si="445"/>
        <v>5869680</v>
      </c>
      <c r="AE680" s="165">
        <f>IF(J680="","",IF('5.手当・賞与配分・洗い替え方式'!$O$4=1,ROUNDUP((J680+$Q680)*$AH$4,-1),ROUNDUP(J680*$AH$4,-1)))</f>
        <v>829400</v>
      </c>
      <c r="AF680" s="154">
        <f>IF(K680="","",IF('5.手当・賞与配分・洗い替え方式'!$O$4=1,ROUNDUP((K680+$Q680)*$AH$4,-1),ROUNDUP(K680*$AH$4,-1)))</f>
        <v>824800</v>
      </c>
      <c r="AG680" s="154">
        <f>IF(L680="","",IF('5.手当・賞与配分・洗い替え方式'!$O$4=1,ROUNDUP((L680+$Q680)*$AH$4,-1),ROUNDUP(L680*$AH$4,-1)))</f>
        <v>820200</v>
      </c>
      <c r="AH680" s="154">
        <f>IF(M680="","",IF('5.手当・賞与配分・洗い替え方式'!$O$4=1,ROUNDUP((M680+$Q680)*$AH$4,-1),ROUNDUP(M680*$AH$4,-1)))</f>
        <v>815600</v>
      </c>
      <c r="AI680" s="166">
        <f>IF(N680="","",IF('5.手当・賞与配分・洗い替え方式'!$O$4=1,ROUNDUP((N680+$Q680)*$AH$4,-1),ROUNDUP(N680*$AH$4,-1)))</f>
        <v>811000</v>
      </c>
      <c r="AJ680" s="165">
        <f>IF(J680="","",IF('5.手当・賞与配分・洗い替え方式'!$O$4=1,ROUNDUP((J680+$Q680)*$AM$4,-1),ROUNDUP(J680*$AM$4,-1)))</f>
        <v>1036750</v>
      </c>
      <c r="AK680" s="154">
        <f>IF(K680="","",IF('5.手当・賞与配分・洗い替え方式'!$O$4=1,ROUNDUP((K680+$Q680)*$AM$4,-1),ROUNDUP(K680*$AM$4,-1)))</f>
        <v>1031000</v>
      </c>
      <c r="AL680" s="154">
        <f>IF(L680="","",IF('5.手当・賞与配分・洗い替え方式'!$O$4=1,ROUNDUP((L680+$Q680)*$AM$4,-1),ROUNDUP(L680*$AM$4,-1)))</f>
        <v>1025250</v>
      </c>
      <c r="AM680" s="154">
        <f>IF(M680="","",IF('5.手当・賞与配分・洗い替え方式'!$O$4=1,ROUNDUP((M680+$Q680)*$AM$4,-1),ROUNDUP(M680*$AM$4,-1)))</f>
        <v>1019500</v>
      </c>
      <c r="AN680" s="166">
        <f>IF(N680="","",IF('5.手当・賞与配分・洗い替え方式'!$O$4=1,ROUNDUP((N680+$Q680)*$AM$4,-1),ROUNDUP(N680*$AM$4,-1)))</f>
        <v>1013750</v>
      </c>
      <c r="AO680" s="369">
        <f t="shared" si="446"/>
        <v>7802070</v>
      </c>
      <c r="AP680" s="77">
        <f t="shared" si="447"/>
        <v>7758600</v>
      </c>
      <c r="AQ680" s="77">
        <f t="shared" si="430"/>
        <v>7715130</v>
      </c>
      <c r="AR680" s="77">
        <f t="shared" si="431"/>
        <v>7671660</v>
      </c>
      <c r="AS680" s="164">
        <f t="shared" si="432"/>
        <v>7628190</v>
      </c>
    </row>
    <row r="681" spans="5:45" ht="18" customHeight="1">
      <c r="E681" s="148" t="str">
        <f t="shared" si="433"/>
        <v>S-3</v>
      </c>
      <c r="F681" s="167">
        <f t="shared" si="420"/>
        <v>16</v>
      </c>
      <c r="G681" s="105">
        <f t="shared" si="421"/>
        <v>16</v>
      </c>
      <c r="H681" s="105" t="str">
        <f t="shared" si="422"/>
        <v>S-3-16</v>
      </c>
      <c r="I681" s="149">
        <v>49</v>
      </c>
      <c r="J681" s="157">
        <f t="shared" si="434"/>
        <v>404400</v>
      </c>
      <c r="K681" s="131">
        <f t="shared" si="435"/>
        <v>402100</v>
      </c>
      <c r="L681" s="131">
        <f>IF($E681="","",INDEX('3.サラリースケール'!$R$5:$BH$38,MATCH($E681,'3.サラリースケール'!$R$5:$R$38,0),MATCH($I681,'3.サラリースケール'!$R$5:$BH$5,0)))</f>
        <v>399800</v>
      </c>
      <c r="M681" s="131">
        <f t="shared" si="436"/>
        <v>397500</v>
      </c>
      <c r="N681" s="368">
        <f t="shared" si="437"/>
        <v>395200</v>
      </c>
      <c r="O681" s="157">
        <f t="shared" si="438"/>
        <v>4600</v>
      </c>
      <c r="P681" s="368">
        <f t="shared" si="423"/>
        <v>2300</v>
      </c>
      <c r="Q681" s="158">
        <f>IF($L681="","",VLOOKUP($E681,'6.モデル年俸表の作成'!$C$7:$F$48,4,0))</f>
        <v>14900</v>
      </c>
      <c r="R681" s="159">
        <f>IF($E681="","",IF($G681="","",VLOOKUP($E681,'5.手当・賞与配分・洗い替え方式'!$C$7:$L$48,8,0)))</f>
        <v>0.2</v>
      </c>
      <c r="S681" s="160">
        <f t="shared" si="439"/>
        <v>80880</v>
      </c>
      <c r="T681" s="160">
        <f t="shared" si="440"/>
        <v>80420</v>
      </c>
      <c r="U681" s="160">
        <f t="shared" si="449"/>
        <v>79960</v>
      </c>
      <c r="V681" s="160">
        <f t="shared" si="442"/>
        <v>79500</v>
      </c>
      <c r="W681" s="160">
        <f t="shared" si="443"/>
        <v>79040</v>
      </c>
      <c r="X681" s="164">
        <f t="shared" si="424"/>
        <v>27</v>
      </c>
      <c r="Y681" s="162">
        <f t="shared" si="448"/>
        <v>500180</v>
      </c>
      <c r="Z681" s="161">
        <f t="shared" si="425"/>
        <v>497420</v>
      </c>
      <c r="AA681" s="161">
        <f t="shared" si="426"/>
        <v>494660</v>
      </c>
      <c r="AB681" s="161">
        <f t="shared" si="427"/>
        <v>491900</v>
      </c>
      <c r="AC681" s="163">
        <f t="shared" si="450"/>
        <v>489140</v>
      </c>
      <c r="AD681" s="158">
        <f t="shared" si="445"/>
        <v>5935920</v>
      </c>
      <c r="AE681" s="165">
        <f>IF(J681="","",IF('5.手当・賞与配分・洗い替え方式'!$O$4=1,ROUNDUP((J681+$Q681)*$AH$4,-1),ROUNDUP(J681*$AH$4,-1)))</f>
        <v>838600</v>
      </c>
      <c r="AF681" s="154">
        <f>IF(K681="","",IF('5.手当・賞与配分・洗い替え方式'!$O$4=1,ROUNDUP((K681+$Q681)*$AH$4,-1),ROUNDUP(K681*$AH$4,-1)))</f>
        <v>834000</v>
      </c>
      <c r="AG681" s="154">
        <f>IF(L681="","",IF('5.手当・賞与配分・洗い替え方式'!$O$4=1,ROUNDUP((L681+$Q681)*$AH$4,-1),ROUNDUP(L681*$AH$4,-1)))</f>
        <v>829400</v>
      </c>
      <c r="AH681" s="154">
        <f>IF(M681="","",IF('5.手当・賞与配分・洗い替え方式'!$O$4=1,ROUNDUP((M681+$Q681)*$AH$4,-1),ROUNDUP(M681*$AH$4,-1)))</f>
        <v>824800</v>
      </c>
      <c r="AI681" s="166">
        <f>IF(N681="","",IF('5.手当・賞与配分・洗い替え方式'!$O$4=1,ROUNDUP((N681+$Q681)*$AH$4,-1),ROUNDUP(N681*$AH$4,-1)))</f>
        <v>820200</v>
      </c>
      <c r="AJ681" s="165">
        <f>IF(J681="","",IF('5.手当・賞与配分・洗い替え方式'!$O$4=1,ROUNDUP((J681+$Q681)*$AM$4,-1),ROUNDUP(J681*$AM$4,-1)))</f>
        <v>1048250</v>
      </c>
      <c r="AK681" s="154">
        <f>IF(K681="","",IF('5.手当・賞与配分・洗い替え方式'!$O$4=1,ROUNDUP((K681+$Q681)*$AM$4,-1),ROUNDUP(K681*$AM$4,-1)))</f>
        <v>1042500</v>
      </c>
      <c r="AL681" s="154">
        <f>IF(L681="","",IF('5.手当・賞与配分・洗い替え方式'!$O$4=1,ROUNDUP((L681+$Q681)*$AM$4,-1),ROUNDUP(L681*$AM$4,-1)))</f>
        <v>1036750</v>
      </c>
      <c r="AM681" s="154">
        <f>IF(M681="","",IF('5.手当・賞与配分・洗い替え方式'!$O$4=1,ROUNDUP((M681+$Q681)*$AM$4,-1),ROUNDUP(M681*$AM$4,-1)))</f>
        <v>1031000</v>
      </c>
      <c r="AN681" s="166">
        <f>IF(N681="","",IF('5.手当・賞与配分・洗い替え方式'!$O$4=1,ROUNDUP((N681+$Q681)*$AM$4,-1),ROUNDUP(N681*$AM$4,-1)))</f>
        <v>1025250</v>
      </c>
      <c r="AO681" s="369">
        <f t="shared" si="446"/>
        <v>7889010</v>
      </c>
      <c r="AP681" s="77">
        <f t="shared" si="447"/>
        <v>7845540</v>
      </c>
      <c r="AQ681" s="77">
        <f t="shared" si="430"/>
        <v>7802070</v>
      </c>
      <c r="AR681" s="77">
        <f t="shared" si="431"/>
        <v>7758600</v>
      </c>
      <c r="AS681" s="164">
        <f t="shared" si="432"/>
        <v>7715130</v>
      </c>
    </row>
    <row r="682" spans="5:45" ht="18" customHeight="1">
      <c r="E682" s="148" t="str">
        <f t="shared" si="433"/>
        <v>S-3</v>
      </c>
      <c r="F682" s="167">
        <f t="shared" si="420"/>
        <v>17</v>
      </c>
      <c r="G682" s="105">
        <f t="shared" si="421"/>
        <v>17</v>
      </c>
      <c r="H682" s="105" t="str">
        <f t="shared" si="422"/>
        <v>S-3-17</v>
      </c>
      <c r="I682" s="149">
        <v>50</v>
      </c>
      <c r="J682" s="157">
        <f t="shared" si="434"/>
        <v>409000</v>
      </c>
      <c r="K682" s="131">
        <f t="shared" si="435"/>
        <v>406700</v>
      </c>
      <c r="L682" s="131">
        <f>IF($E682="","",INDEX('3.サラリースケール'!$R$5:$BH$38,MATCH($E682,'3.サラリースケール'!$R$5:$R$38,0),MATCH($I682,'3.サラリースケール'!$R$5:$BH$5,0)))</f>
        <v>404400</v>
      </c>
      <c r="M682" s="131">
        <f t="shared" si="436"/>
        <v>402100</v>
      </c>
      <c r="N682" s="368">
        <f t="shared" si="437"/>
        <v>399800</v>
      </c>
      <c r="O682" s="157">
        <f t="shared" si="438"/>
        <v>4600</v>
      </c>
      <c r="P682" s="368">
        <f t="shared" si="423"/>
        <v>2300</v>
      </c>
      <c r="Q682" s="158">
        <f>IF($L682="","",VLOOKUP($E682,'6.モデル年俸表の作成'!$C$7:$F$48,4,0))</f>
        <v>14900</v>
      </c>
      <c r="R682" s="159">
        <f>IF($E682="","",IF($G682="","",VLOOKUP($E682,'5.手当・賞与配分・洗い替え方式'!$C$7:$L$48,8,0)))</f>
        <v>0.2</v>
      </c>
      <c r="S682" s="160">
        <f t="shared" si="439"/>
        <v>81800</v>
      </c>
      <c r="T682" s="160">
        <f t="shared" si="440"/>
        <v>81340</v>
      </c>
      <c r="U682" s="160">
        <f t="shared" si="449"/>
        <v>80880</v>
      </c>
      <c r="V682" s="160">
        <f t="shared" si="442"/>
        <v>80420</v>
      </c>
      <c r="W682" s="160">
        <f t="shared" si="443"/>
        <v>79960</v>
      </c>
      <c r="X682" s="164">
        <f t="shared" si="424"/>
        <v>27</v>
      </c>
      <c r="Y682" s="162">
        <f t="shared" si="448"/>
        <v>505700</v>
      </c>
      <c r="Z682" s="161">
        <f t="shared" si="425"/>
        <v>502940</v>
      </c>
      <c r="AA682" s="161">
        <f t="shared" si="426"/>
        <v>500180</v>
      </c>
      <c r="AB682" s="161">
        <f t="shared" si="427"/>
        <v>497420</v>
      </c>
      <c r="AC682" s="163">
        <f t="shared" si="450"/>
        <v>494660</v>
      </c>
      <c r="AD682" s="158">
        <f t="shared" si="445"/>
        <v>6002160</v>
      </c>
      <c r="AE682" s="165">
        <f>IF(J682="","",IF('5.手当・賞与配分・洗い替え方式'!$O$4=1,ROUNDUP((J682+$Q682)*$AH$4,-1),ROUNDUP(J682*$AH$4,-1)))</f>
        <v>847800</v>
      </c>
      <c r="AF682" s="154">
        <f>IF(K682="","",IF('5.手当・賞与配分・洗い替え方式'!$O$4=1,ROUNDUP((K682+$Q682)*$AH$4,-1),ROUNDUP(K682*$AH$4,-1)))</f>
        <v>843200</v>
      </c>
      <c r="AG682" s="154">
        <f>IF(L682="","",IF('5.手当・賞与配分・洗い替え方式'!$O$4=1,ROUNDUP((L682+$Q682)*$AH$4,-1),ROUNDUP(L682*$AH$4,-1)))</f>
        <v>838600</v>
      </c>
      <c r="AH682" s="154">
        <f>IF(M682="","",IF('5.手当・賞与配分・洗い替え方式'!$O$4=1,ROUNDUP((M682+$Q682)*$AH$4,-1),ROUNDUP(M682*$AH$4,-1)))</f>
        <v>834000</v>
      </c>
      <c r="AI682" s="166">
        <f>IF(N682="","",IF('5.手当・賞与配分・洗い替え方式'!$O$4=1,ROUNDUP((N682+$Q682)*$AH$4,-1),ROUNDUP(N682*$AH$4,-1)))</f>
        <v>829400</v>
      </c>
      <c r="AJ682" s="165">
        <f>IF(J682="","",IF('5.手当・賞与配分・洗い替え方式'!$O$4=1,ROUNDUP((J682+$Q682)*$AM$4,-1),ROUNDUP(J682*$AM$4,-1)))</f>
        <v>1059750</v>
      </c>
      <c r="AK682" s="154">
        <f>IF(K682="","",IF('5.手当・賞与配分・洗い替え方式'!$O$4=1,ROUNDUP((K682+$Q682)*$AM$4,-1),ROUNDUP(K682*$AM$4,-1)))</f>
        <v>1054000</v>
      </c>
      <c r="AL682" s="154">
        <f>IF(L682="","",IF('5.手当・賞与配分・洗い替え方式'!$O$4=1,ROUNDUP((L682+$Q682)*$AM$4,-1),ROUNDUP(L682*$AM$4,-1)))</f>
        <v>1048250</v>
      </c>
      <c r="AM682" s="154">
        <f>IF(M682="","",IF('5.手当・賞与配分・洗い替え方式'!$O$4=1,ROUNDUP((M682+$Q682)*$AM$4,-1),ROUNDUP(M682*$AM$4,-1)))</f>
        <v>1042500</v>
      </c>
      <c r="AN682" s="166">
        <f>IF(N682="","",IF('5.手当・賞与配分・洗い替え方式'!$O$4=1,ROUNDUP((N682+$Q682)*$AM$4,-1),ROUNDUP(N682*$AM$4,-1)))</f>
        <v>1036750</v>
      </c>
      <c r="AO682" s="369">
        <f t="shared" si="446"/>
        <v>7975950</v>
      </c>
      <c r="AP682" s="77">
        <f t="shared" si="447"/>
        <v>7932480</v>
      </c>
      <c r="AQ682" s="77">
        <f t="shared" si="430"/>
        <v>7889010</v>
      </c>
      <c r="AR682" s="77">
        <f t="shared" si="431"/>
        <v>7845540</v>
      </c>
      <c r="AS682" s="164">
        <f t="shared" si="432"/>
        <v>7802070</v>
      </c>
    </row>
    <row r="683" spans="5:45" ht="18" customHeight="1">
      <c r="E683" s="148" t="str">
        <f t="shared" si="433"/>
        <v>S-3</v>
      </c>
      <c r="F683" s="167">
        <f t="shared" si="420"/>
        <v>18</v>
      </c>
      <c r="G683" s="105">
        <f t="shared" si="421"/>
        <v>18</v>
      </c>
      <c r="H683" s="105" t="str">
        <f t="shared" si="422"/>
        <v>S-3-18</v>
      </c>
      <c r="I683" s="149">
        <v>51</v>
      </c>
      <c r="J683" s="157">
        <f t="shared" si="434"/>
        <v>413600</v>
      </c>
      <c r="K683" s="131">
        <f t="shared" si="435"/>
        <v>411300</v>
      </c>
      <c r="L683" s="131">
        <f>IF($E683="","",INDEX('3.サラリースケール'!$R$5:$BH$38,MATCH($E683,'3.サラリースケール'!$R$5:$R$38,0),MATCH($I683,'3.サラリースケール'!$R$5:$BH$5,0)))</f>
        <v>409000</v>
      </c>
      <c r="M683" s="131">
        <f t="shared" si="436"/>
        <v>406700</v>
      </c>
      <c r="N683" s="368">
        <f t="shared" si="437"/>
        <v>404400</v>
      </c>
      <c r="O683" s="157">
        <f t="shared" si="438"/>
        <v>4600</v>
      </c>
      <c r="P683" s="368">
        <f t="shared" si="423"/>
        <v>2300</v>
      </c>
      <c r="Q683" s="158">
        <f>IF($L683="","",VLOOKUP($E683,'6.モデル年俸表の作成'!$C$7:$F$48,4,0))</f>
        <v>14900</v>
      </c>
      <c r="R683" s="159">
        <f>IF($E683="","",IF($G683="","",VLOOKUP($E683,'5.手当・賞与配分・洗い替え方式'!$C$7:$L$48,8,0)))</f>
        <v>0.2</v>
      </c>
      <c r="S683" s="160">
        <f t="shared" si="439"/>
        <v>82720</v>
      </c>
      <c r="T683" s="160">
        <f t="shared" si="440"/>
        <v>82260</v>
      </c>
      <c r="U683" s="160">
        <f t="shared" si="449"/>
        <v>81800</v>
      </c>
      <c r="V683" s="160">
        <f t="shared" si="442"/>
        <v>81340</v>
      </c>
      <c r="W683" s="160">
        <f t="shared" si="443"/>
        <v>80880</v>
      </c>
      <c r="X683" s="164">
        <f t="shared" si="424"/>
        <v>27</v>
      </c>
      <c r="Y683" s="162">
        <f t="shared" si="448"/>
        <v>511220</v>
      </c>
      <c r="Z683" s="161">
        <f t="shared" si="425"/>
        <v>508460</v>
      </c>
      <c r="AA683" s="161">
        <f t="shared" si="426"/>
        <v>505700</v>
      </c>
      <c r="AB683" s="161">
        <f t="shared" si="427"/>
        <v>502940</v>
      </c>
      <c r="AC683" s="163">
        <f t="shared" si="450"/>
        <v>500180</v>
      </c>
      <c r="AD683" s="158">
        <f t="shared" si="445"/>
        <v>6068400</v>
      </c>
      <c r="AE683" s="165">
        <f>IF(J683="","",IF('5.手当・賞与配分・洗い替え方式'!$O$4=1,ROUNDUP((J683+$Q683)*$AH$4,-1),ROUNDUP(J683*$AH$4,-1)))</f>
        <v>857000</v>
      </c>
      <c r="AF683" s="154">
        <f>IF(K683="","",IF('5.手当・賞与配分・洗い替え方式'!$O$4=1,ROUNDUP((K683+$Q683)*$AH$4,-1),ROUNDUP(K683*$AH$4,-1)))</f>
        <v>852400</v>
      </c>
      <c r="AG683" s="154">
        <f>IF(L683="","",IF('5.手当・賞与配分・洗い替え方式'!$O$4=1,ROUNDUP((L683+$Q683)*$AH$4,-1),ROUNDUP(L683*$AH$4,-1)))</f>
        <v>847800</v>
      </c>
      <c r="AH683" s="154">
        <f>IF(M683="","",IF('5.手当・賞与配分・洗い替え方式'!$O$4=1,ROUNDUP((M683+$Q683)*$AH$4,-1),ROUNDUP(M683*$AH$4,-1)))</f>
        <v>843200</v>
      </c>
      <c r="AI683" s="166">
        <f>IF(N683="","",IF('5.手当・賞与配分・洗い替え方式'!$O$4=1,ROUNDUP((N683+$Q683)*$AH$4,-1),ROUNDUP(N683*$AH$4,-1)))</f>
        <v>838600</v>
      </c>
      <c r="AJ683" s="165">
        <f>IF(J683="","",IF('5.手当・賞与配分・洗い替え方式'!$O$4=1,ROUNDUP((J683+$Q683)*$AM$4,-1),ROUNDUP(J683*$AM$4,-1)))</f>
        <v>1071250</v>
      </c>
      <c r="AK683" s="154">
        <f>IF(K683="","",IF('5.手当・賞与配分・洗い替え方式'!$O$4=1,ROUNDUP((K683+$Q683)*$AM$4,-1),ROUNDUP(K683*$AM$4,-1)))</f>
        <v>1065500</v>
      </c>
      <c r="AL683" s="154">
        <f>IF(L683="","",IF('5.手当・賞与配分・洗い替え方式'!$O$4=1,ROUNDUP((L683+$Q683)*$AM$4,-1),ROUNDUP(L683*$AM$4,-1)))</f>
        <v>1059750</v>
      </c>
      <c r="AM683" s="154">
        <f>IF(M683="","",IF('5.手当・賞与配分・洗い替え方式'!$O$4=1,ROUNDUP((M683+$Q683)*$AM$4,-1),ROUNDUP(M683*$AM$4,-1)))</f>
        <v>1054000</v>
      </c>
      <c r="AN683" s="166">
        <f>IF(N683="","",IF('5.手当・賞与配分・洗い替え方式'!$O$4=1,ROUNDUP((N683+$Q683)*$AM$4,-1),ROUNDUP(N683*$AM$4,-1)))</f>
        <v>1048250</v>
      </c>
      <c r="AO683" s="369">
        <f t="shared" si="446"/>
        <v>8062890</v>
      </c>
      <c r="AP683" s="77">
        <f t="shared" si="447"/>
        <v>8019420</v>
      </c>
      <c r="AQ683" s="77">
        <f t="shared" si="430"/>
        <v>7975950</v>
      </c>
      <c r="AR683" s="77">
        <f t="shared" si="431"/>
        <v>7932480</v>
      </c>
      <c r="AS683" s="164">
        <f t="shared" si="432"/>
        <v>7889010</v>
      </c>
    </row>
    <row r="684" spans="5:45" ht="18" customHeight="1">
      <c r="E684" s="148" t="str">
        <f t="shared" si="433"/>
        <v>S-3</v>
      </c>
      <c r="F684" s="167">
        <f t="shared" si="420"/>
        <v>19</v>
      </c>
      <c r="G684" s="105">
        <f t="shared" si="421"/>
        <v>19</v>
      </c>
      <c r="H684" s="105" t="str">
        <f t="shared" si="422"/>
        <v>S-3-19</v>
      </c>
      <c r="I684" s="149">
        <v>52</v>
      </c>
      <c r="J684" s="157">
        <f t="shared" si="434"/>
        <v>418200</v>
      </c>
      <c r="K684" s="131">
        <f t="shared" si="435"/>
        <v>415900</v>
      </c>
      <c r="L684" s="131">
        <f>IF($E684="","",INDEX('3.サラリースケール'!$R$5:$BH$38,MATCH($E684,'3.サラリースケール'!$R$5:$R$38,0),MATCH($I684,'3.サラリースケール'!$R$5:$BH$5,0)))</f>
        <v>413600</v>
      </c>
      <c r="M684" s="131">
        <f t="shared" si="436"/>
        <v>411300</v>
      </c>
      <c r="N684" s="368">
        <f t="shared" si="437"/>
        <v>409000</v>
      </c>
      <c r="O684" s="157">
        <f t="shared" si="438"/>
        <v>4600</v>
      </c>
      <c r="P684" s="368">
        <f t="shared" si="423"/>
        <v>2300</v>
      </c>
      <c r="Q684" s="158">
        <f>IF($L684="","",VLOOKUP($E684,'6.モデル年俸表の作成'!$C$7:$F$48,4,0))</f>
        <v>14900</v>
      </c>
      <c r="R684" s="159">
        <f>IF($E684="","",IF($G684="","",VLOOKUP($E684,'5.手当・賞与配分・洗い替え方式'!$C$7:$L$48,8,0)))</f>
        <v>0.2</v>
      </c>
      <c r="S684" s="160">
        <f t="shared" si="439"/>
        <v>83640</v>
      </c>
      <c r="T684" s="160">
        <f t="shared" si="440"/>
        <v>83180</v>
      </c>
      <c r="U684" s="160">
        <f t="shared" si="449"/>
        <v>82720</v>
      </c>
      <c r="V684" s="160">
        <f t="shared" si="442"/>
        <v>82260</v>
      </c>
      <c r="W684" s="160">
        <f t="shared" si="443"/>
        <v>81800</v>
      </c>
      <c r="X684" s="164">
        <f t="shared" si="424"/>
        <v>27</v>
      </c>
      <c r="Y684" s="162">
        <f t="shared" si="448"/>
        <v>516740</v>
      </c>
      <c r="Z684" s="161">
        <f t="shared" si="425"/>
        <v>513980</v>
      </c>
      <c r="AA684" s="161">
        <f t="shared" si="426"/>
        <v>511220</v>
      </c>
      <c r="AB684" s="161">
        <f t="shared" si="427"/>
        <v>508460</v>
      </c>
      <c r="AC684" s="163">
        <f t="shared" si="450"/>
        <v>505700</v>
      </c>
      <c r="AD684" s="158">
        <f t="shared" si="445"/>
        <v>6134640</v>
      </c>
      <c r="AE684" s="165">
        <f>IF(J684="","",IF('5.手当・賞与配分・洗い替え方式'!$O$4=1,ROUNDUP((J684+$Q684)*$AH$4,-1),ROUNDUP(J684*$AH$4,-1)))</f>
        <v>866200</v>
      </c>
      <c r="AF684" s="154">
        <f>IF(K684="","",IF('5.手当・賞与配分・洗い替え方式'!$O$4=1,ROUNDUP((K684+$Q684)*$AH$4,-1),ROUNDUP(K684*$AH$4,-1)))</f>
        <v>861600</v>
      </c>
      <c r="AG684" s="154">
        <f>IF(L684="","",IF('5.手当・賞与配分・洗い替え方式'!$O$4=1,ROUNDUP((L684+$Q684)*$AH$4,-1),ROUNDUP(L684*$AH$4,-1)))</f>
        <v>857000</v>
      </c>
      <c r="AH684" s="154">
        <f>IF(M684="","",IF('5.手当・賞与配分・洗い替え方式'!$O$4=1,ROUNDUP((M684+$Q684)*$AH$4,-1),ROUNDUP(M684*$AH$4,-1)))</f>
        <v>852400</v>
      </c>
      <c r="AI684" s="166">
        <f>IF(N684="","",IF('5.手当・賞与配分・洗い替え方式'!$O$4=1,ROUNDUP((N684+$Q684)*$AH$4,-1),ROUNDUP(N684*$AH$4,-1)))</f>
        <v>847800</v>
      </c>
      <c r="AJ684" s="165">
        <f>IF(J684="","",IF('5.手当・賞与配分・洗い替え方式'!$O$4=1,ROUNDUP((J684+$Q684)*$AM$4,-1),ROUNDUP(J684*$AM$4,-1)))</f>
        <v>1082750</v>
      </c>
      <c r="AK684" s="154">
        <f>IF(K684="","",IF('5.手当・賞与配分・洗い替え方式'!$O$4=1,ROUNDUP((K684+$Q684)*$AM$4,-1),ROUNDUP(K684*$AM$4,-1)))</f>
        <v>1077000</v>
      </c>
      <c r="AL684" s="154">
        <f>IF(L684="","",IF('5.手当・賞与配分・洗い替え方式'!$O$4=1,ROUNDUP((L684+$Q684)*$AM$4,-1),ROUNDUP(L684*$AM$4,-1)))</f>
        <v>1071250</v>
      </c>
      <c r="AM684" s="154">
        <f>IF(M684="","",IF('5.手当・賞与配分・洗い替え方式'!$O$4=1,ROUNDUP((M684+$Q684)*$AM$4,-1),ROUNDUP(M684*$AM$4,-1)))</f>
        <v>1065500</v>
      </c>
      <c r="AN684" s="166">
        <f>IF(N684="","",IF('5.手当・賞与配分・洗い替え方式'!$O$4=1,ROUNDUP((N684+$Q684)*$AM$4,-1),ROUNDUP(N684*$AM$4,-1)))</f>
        <v>1059750</v>
      </c>
      <c r="AO684" s="369">
        <f t="shared" si="446"/>
        <v>8149830</v>
      </c>
      <c r="AP684" s="77">
        <f t="shared" si="447"/>
        <v>8106360</v>
      </c>
      <c r="AQ684" s="77">
        <f t="shared" si="430"/>
        <v>8062890</v>
      </c>
      <c r="AR684" s="77">
        <f t="shared" si="431"/>
        <v>8019420</v>
      </c>
      <c r="AS684" s="164">
        <f t="shared" si="432"/>
        <v>7975950</v>
      </c>
    </row>
    <row r="685" spans="5:45" ht="18" customHeight="1">
      <c r="E685" s="148" t="str">
        <f t="shared" si="433"/>
        <v>S-3</v>
      </c>
      <c r="F685" s="167">
        <f t="shared" si="420"/>
        <v>20</v>
      </c>
      <c r="G685" s="105">
        <f t="shared" si="421"/>
        <v>20</v>
      </c>
      <c r="H685" s="105" t="str">
        <f t="shared" si="422"/>
        <v>S-3-20</v>
      </c>
      <c r="I685" s="149">
        <v>53</v>
      </c>
      <c r="J685" s="157">
        <f t="shared" si="434"/>
        <v>422800</v>
      </c>
      <c r="K685" s="131">
        <f t="shared" si="435"/>
        <v>420500</v>
      </c>
      <c r="L685" s="131">
        <f>IF($E685="","",INDEX('3.サラリースケール'!$R$5:$BH$38,MATCH($E685,'3.サラリースケール'!$R$5:$R$38,0),MATCH($I685,'3.サラリースケール'!$R$5:$BH$5,0)))</f>
        <v>418200</v>
      </c>
      <c r="M685" s="131">
        <f t="shared" si="436"/>
        <v>415900</v>
      </c>
      <c r="N685" s="368">
        <f t="shared" si="437"/>
        <v>413600</v>
      </c>
      <c r="O685" s="157">
        <f t="shared" si="438"/>
        <v>4600</v>
      </c>
      <c r="P685" s="368">
        <f t="shared" si="423"/>
        <v>2300</v>
      </c>
      <c r="Q685" s="158">
        <f>IF($L685="","",VLOOKUP($E685,'6.モデル年俸表の作成'!$C$7:$F$48,4,0))</f>
        <v>14900</v>
      </c>
      <c r="R685" s="159">
        <f>IF($E685="","",IF($G685="","",VLOOKUP($E685,'5.手当・賞与配分・洗い替え方式'!$C$7:$L$48,8,0)))</f>
        <v>0.2</v>
      </c>
      <c r="S685" s="160">
        <f t="shared" si="439"/>
        <v>84560</v>
      </c>
      <c r="T685" s="160">
        <f t="shared" si="440"/>
        <v>84100</v>
      </c>
      <c r="U685" s="160">
        <f t="shared" si="449"/>
        <v>83640</v>
      </c>
      <c r="V685" s="160">
        <f t="shared" si="442"/>
        <v>83180</v>
      </c>
      <c r="W685" s="160">
        <f t="shared" si="443"/>
        <v>82720</v>
      </c>
      <c r="X685" s="164">
        <f t="shared" si="424"/>
        <v>27</v>
      </c>
      <c r="Y685" s="162">
        <f t="shared" si="448"/>
        <v>522260</v>
      </c>
      <c r="Z685" s="161">
        <f t="shared" si="425"/>
        <v>519500</v>
      </c>
      <c r="AA685" s="161">
        <f t="shared" si="426"/>
        <v>516740</v>
      </c>
      <c r="AB685" s="161">
        <f t="shared" si="427"/>
        <v>513980</v>
      </c>
      <c r="AC685" s="163">
        <f t="shared" si="450"/>
        <v>511220</v>
      </c>
      <c r="AD685" s="158">
        <f t="shared" si="445"/>
        <v>6200880</v>
      </c>
      <c r="AE685" s="165">
        <f>IF(J685="","",IF('5.手当・賞与配分・洗い替え方式'!$O$4=1,ROUNDUP((J685+$Q685)*$AH$4,-1),ROUNDUP(J685*$AH$4,-1)))</f>
        <v>875400</v>
      </c>
      <c r="AF685" s="154">
        <f>IF(K685="","",IF('5.手当・賞与配分・洗い替え方式'!$O$4=1,ROUNDUP((K685+$Q685)*$AH$4,-1),ROUNDUP(K685*$AH$4,-1)))</f>
        <v>870800</v>
      </c>
      <c r="AG685" s="154">
        <f>IF(L685="","",IF('5.手当・賞与配分・洗い替え方式'!$O$4=1,ROUNDUP((L685+$Q685)*$AH$4,-1),ROUNDUP(L685*$AH$4,-1)))</f>
        <v>866200</v>
      </c>
      <c r="AH685" s="154">
        <f>IF(M685="","",IF('5.手当・賞与配分・洗い替え方式'!$O$4=1,ROUNDUP((M685+$Q685)*$AH$4,-1),ROUNDUP(M685*$AH$4,-1)))</f>
        <v>861600</v>
      </c>
      <c r="AI685" s="166">
        <f>IF(N685="","",IF('5.手当・賞与配分・洗い替え方式'!$O$4=1,ROUNDUP((N685+$Q685)*$AH$4,-1),ROUNDUP(N685*$AH$4,-1)))</f>
        <v>857000</v>
      </c>
      <c r="AJ685" s="165">
        <f>IF(J685="","",IF('5.手当・賞与配分・洗い替え方式'!$O$4=1,ROUNDUP((J685+$Q685)*$AM$4,-1),ROUNDUP(J685*$AM$4,-1)))</f>
        <v>1094250</v>
      </c>
      <c r="AK685" s="154">
        <f>IF(K685="","",IF('5.手当・賞与配分・洗い替え方式'!$O$4=1,ROUNDUP((K685+$Q685)*$AM$4,-1),ROUNDUP(K685*$AM$4,-1)))</f>
        <v>1088500</v>
      </c>
      <c r="AL685" s="154">
        <f>IF(L685="","",IF('5.手当・賞与配分・洗い替え方式'!$O$4=1,ROUNDUP((L685+$Q685)*$AM$4,-1),ROUNDUP(L685*$AM$4,-1)))</f>
        <v>1082750</v>
      </c>
      <c r="AM685" s="154">
        <f>IF(M685="","",IF('5.手当・賞与配分・洗い替え方式'!$O$4=1,ROUNDUP((M685+$Q685)*$AM$4,-1),ROUNDUP(M685*$AM$4,-1)))</f>
        <v>1077000</v>
      </c>
      <c r="AN685" s="166">
        <f>IF(N685="","",IF('5.手当・賞与配分・洗い替え方式'!$O$4=1,ROUNDUP((N685+$Q685)*$AM$4,-1),ROUNDUP(N685*$AM$4,-1)))</f>
        <v>1071250</v>
      </c>
      <c r="AO685" s="369">
        <f t="shared" si="446"/>
        <v>8236770</v>
      </c>
      <c r="AP685" s="77">
        <f t="shared" si="447"/>
        <v>8193300</v>
      </c>
      <c r="AQ685" s="77">
        <f t="shared" si="430"/>
        <v>8149830</v>
      </c>
      <c r="AR685" s="77">
        <f t="shared" si="431"/>
        <v>8106360</v>
      </c>
      <c r="AS685" s="164">
        <f t="shared" si="432"/>
        <v>8062890</v>
      </c>
    </row>
    <row r="686" spans="5:45" ht="18" customHeight="1">
      <c r="E686" s="148" t="str">
        <f t="shared" si="433"/>
        <v>S-3</v>
      </c>
      <c r="F686" s="167">
        <f t="shared" si="420"/>
        <v>21</v>
      </c>
      <c r="G686" s="105">
        <f t="shared" si="421"/>
        <v>21</v>
      </c>
      <c r="H686" s="105" t="str">
        <f t="shared" si="422"/>
        <v>S-3-21</v>
      </c>
      <c r="I686" s="149">
        <v>54</v>
      </c>
      <c r="J686" s="157">
        <f t="shared" si="434"/>
        <v>427400</v>
      </c>
      <c r="K686" s="131">
        <f t="shared" si="435"/>
        <v>425100</v>
      </c>
      <c r="L686" s="131">
        <f>IF($E686="","",INDEX('3.サラリースケール'!$R$5:$BH$38,MATCH($E686,'3.サラリースケール'!$R$5:$R$38,0),MATCH($I686,'3.サラリースケール'!$R$5:$BH$5,0)))</f>
        <v>422800</v>
      </c>
      <c r="M686" s="131">
        <f t="shared" si="436"/>
        <v>420500</v>
      </c>
      <c r="N686" s="368">
        <f t="shared" si="437"/>
        <v>418200</v>
      </c>
      <c r="O686" s="157">
        <f t="shared" si="438"/>
        <v>4600</v>
      </c>
      <c r="P686" s="368">
        <f t="shared" si="423"/>
        <v>2300</v>
      </c>
      <c r="Q686" s="158">
        <f>IF($L686="","",VLOOKUP($E686,'6.モデル年俸表の作成'!$C$7:$F$48,4,0))</f>
        <v>14900</v>
      </c>
      <c r="R686" s="159">
        <f>IF($E686="","",IF($G686="","",VLOOKUP($E686,'5.手当・賞与配分・洗い替え方式'!$C$7:$L$48,8,0)))</f>
        <v>0.2</v>
      </c>
      <c r="S686" s="160">
        <f t="shared" si="439"/>
        <v>85480</v>
      </c>
      <c r="T686" s="160">
        <f t="shared" si="440"/>
        <v>85020</v>
      </c>
      <c r="U686" s="160">
        <f t="shared" si="449"/>
        <v>84560</v>
      </c>
      <c r="V686" s="160">
        <f t="shared" si="442"/>
        <v>84100</v>
      </c>
      <c r="W686" s="160">
        <f t="shared" si="443"/>
        <v>83640</v>
      </c>
      <c r="X686" s="164">
        <f t="shared" si="424"/>
        <v>27</v>
      </c>
      <c r="Y686" s="162">
        <f t="shared" si="448"/>
        <v>527780</v>
      </c>
      <c r="Z686" s="161">
        <f t="shared" si="425"/>
        <v>525020</v>
      </c>
      <c r="AA686" s="161">
        <f t="shared" si="426"/>
        <v>522260</v>
      </c>
      <c r="AB686" s="161">
        <f t="shared" si="427"/>
        <v>519500</v>
      </c>
      <c r="AC686" s="163">
        <f t="shared" si="450"/>
        <v>516740</v>
      </c>
      <c r="AD686" s="158">
        <f t="shared" si="445"/>
        <v>6267120</v>
      </c>
      <c r="AE686" s="165">
        <f>IF(J686="","",IF('5.手当・賞与配分・洗い替え方式'!$O$4=1,ROUNDUP((J686+$Q686)*$AH$4,-1),ROUNDUP(J686*$AH$4,-1)))</f>
        <v>884600</v>
      </c>
      <c r="AF686" s="154">
        <f>IF(K686="","",IF('5.手当・賞与配分・洗い替え方式'!$O$4=1,ROUNDUP((K686+$Q686)*$AH$4,-1),ROUNDUP(K686*$AH$4,-1)))</f>
        <v>880000</v>
      </c>
      <c r="AG686" s="154">
        <f>IF(L686="","",IF('5.手当・賞与配分・洗い替え方式'!$O$4=1,ROUNDUP((L686+$Q686)*$AH$4,-1),ROUNDUP(L686*$AH$4,-1)))</f>
        <v>875400</v>
      </c>
      <c r="AH686" s="154">
        <f>IF(M686="","",IF('5.手当・賞与配分・洗い替え方式'!$O$4=1,ROUNDUP((M686+$Q686)*$AH$4,-1),ROUNDUP(M686*$AH$4,-1)))</f>
        <v>870800</v>
      </c>
      <c r="AI686" s="166">
        <f>IF(N686="","",IF('5.手当・賞与配分・洗い替え方式'!$O$4=1,ROUNDUP((N686+$Q686)*$AH$4,-1),ROUNDUP(N686*$AH$4,-1)))</f>
        <v>866200</v>
      </c>
      <c r="AJ686" s="165">
        <f>IF(J686="","",IF('5.手当・賞与配分・洗い替え方式'!$O$4=1,ROUNDUP((J686+$Q686)*$AM$4,-1),ROUNDUP(J686*$AM$4,-1)))</f>
        <v>1105750</v>
      </c>
      <c r="AK686" s="154">
        <f>IF(K686="","",IF('5.手当・賞与配分・洗い替え方式'!$O$4=1,ROUNDUP((K686+$Q686)*$AM$4,-1),ROUNDUP(K686*$AM$4,-1)))</f>
        <v>1100000</v>
      </c>
      <c r="AL686" s="154">
        <f>IF(L686="","",IF('5.手当・賞与配分・洗い替え方式'!$O$4=1,ROUNDUP((L686+$Q686)*$AM$4,-1),ROUNDUP(L686*$AM$4,-1)))</f>
        <v>1094250</v>
      </c>
      <c r="AM686" s="154">
        <f>IF(M686="","",IF('5.手当・賞与配分・洗い替え方式'!$O$4=1,ROUNDUP((M686+$Q686)*$AM$4,-1),ROUNDUP(M686*$AM$4,-1)))</f>
        <v>1088500</v>
      </c>
      <c r="AN686" s="166">
        <f>IF(N686="","",IF('5.手当・賞与配分・洗い替え方式'!$O$4=1,ROUNDUP((N686+$Q686)*$AM$4,-1),ROUNDUP(N686*$AM$4,-1)))</f>
        <v>1082750</v>
      </c>
      <c r="AO686" s="369">
        <f t="shared" si="446"/>
        <v>8323710</v>
      </c>
      <c r="AP686" s="77">
        <f t="shared" si="447"/>
        <v>8280240</v>
      </c>
      <c r="AQ686" s="77">
        <f t="shared" si="430"/>
        <v>8236770</v>
      </c>
      <c r="AR686" s="77">
        <f t="shared" si="431"/>
        <v>8193300</v>
      </c>
      <c r="AS686" s="164">
        <f t="shared" si="432"/>
        <v>8149830</v>
      </c>
    </row>
    <row r="687" spans="5:45" ht="18" customHeight="1">
      <c r="E687" s="148" t="str">
        <f t="shared" si="433"/>
        <v>S-3</v>
      </c>
      <c r="F687" s="167">
        <f t="shared" si="420"/>
        <v>22</v>
      </c>
      <c r="G687" s="105">
        <f t="shared" si="421"/>
        <v>22</v>
      </c>
      <c r="H687" s="105" t="str">
        <f t="shared" si="422"/>
        <v>S-3-22</v>
      </c>
      <c r="I687" s="149">
        <v>55</v>
      </c>
      <c r="J687" s="157">
        <f t="shared" si="434"/>
        <v>427400</v>
      </c>
      <c r="K687" s="131">
        <f t="shared" si="435"/>
        <v>426250</v>
      </c>
      <c r="L687" s="131">
        <f>IF($E687="","",INDEX('3.サラリースケール'!$R$5:$BH$38,MATCH($E687,'3.サラリースケール'!$R$5:$R$38,0),MATCH($I687,'3.サラリースケール'!$R$5:$BH$5,0)))</f>
        <v>425100</v>
      </c>
      <c r="M687" s="131">
        <f t="shared" si="436"/>
        <v>423950</v>
      </c>
      <c r="N687" s="368">
        <f t="shared" si="437"/>
        <v>422800</v>
      </c>
      <c r="O687" s="157">
        <f t="shared" si="438"/>
        <v>2300</v>
      </c>
      <c r="P687" s="368">
        <f t="shared" si="423"/>
        <v>1150</v>
      </c>
      <c r="Q687" s="158">
        <f>IF($L687="","",VLOOKUP($E687,'6.モデル年俸表の作成'!$C$7:$F$48,4,0))</f>
        <v>14900</v>
      </c>
      <c r="R687" s="159">
        <f>IF($E687="","",IF($G687="","",VLOOKUP($E687,'5.手当・賞与配分・洗い替え方式'!$C$7:$L$48,8,0)))</f>
        <v>0.2</v>
      </c>
      <c r="S687" s="160">
        <f t="shared" si="439"/>
        <v>85480</v>
      </c>
      <c r="T687" s="160">
        <f t="shared" si="440"/>
        <v>85250</v>
      </c>
      <c r="U687" s="160">
        <f t="shared" si="449"/>
        <v>85020</v>
      </c>
      <c r="V687" s="160">
        <f t="shared" si="442"/>
        <v>84790</v>
      </c>
      <c r="W687" s="160">
        <f t="shared" si="443"/>
        <v>84560</v>
      </c>
      <c r="X687" s="164">
        <f t="shared" si="424"/>
        <v>27</v>
      </c>
      <c r="Y687" s="162">
        <f t="shared" si="448"/>
        <v>527780</v>
      </c>
      <c r="Z687" s="161">
        <f t="shared" si="425"/>
        <v>526400</v>
      </c>
      <c r="AA687" s="161">
        <f t="shared" si="426"/>
        <v>525020</v>
      </c>
      <c r="AB687" s="161">
        <f t="shared" si="427"/>
        <v>523640</v>
      </c>
      <c r="AC687" s="163">
        <f t="shared" si="450"/>
        <v>522260</v>
      </c>
      <c r="AD687" s="158">
        <f t="shared" si="445"/>
        <v>6300240</v>
      </c>
      <c r="AE687" s="165">
        <f>IF(J687="","",IF('5.手当・賞与配分・洗い替え方式'!$O$4=1,ROUNDUP((J687+$Q687)*$AH$4,-1),ROUNDUP(J687*$AH$4,-1)))</f>
        <v>884600</v>
      </c>
      <c r="AF687" s="154">
        <f>IF(K687="","",IF('5.手当・賞与配分・洗い替え方式'!$O$4=1,ROUNDUP((K687+$Q687)*$AH$4,-1),ROUNDUP(K687*$AH$4,-1)))</f>
        <v>882300</v>
      </c>
      <c r="AG687" s="154">
        <f>IF(L687="","",IF('5.手当・賞与配分・洗い替え方式'!$O$4=1,ROUNDUP((L687+$Q687)*$AH$4,-1),ROUNDUP(L687*$AH$4,-1)))</f>
        <v>880000</v>
      </c>
      <c r="AH687" s="154">
        <f>IF(M687="","",IF('5.手当・賞与配分・洗い替え方式'!$O$4=1,ROUNDUP((M687+$Q687)*$AH$4,-1),ROUNDUP(M687*$AH$4,-1)))</f>
        <v>877700</v>
      </c>
      <c r="AI687" s="166">
        <f>IF(N687="","",IF('5.手当・賞与配分・洗い替え方式'!$O$4=1,ROUNDUP((N687+$Q687)*$AH$4,-1),ROUNDUP(N687*$AH$4,-1)))</f>
        <v>875400</v>
      </c>
      <c r="AJ687" s="165">
        <f>IF(J687="","",IF('5.手当・賞与配分・洗い替え方式'!$O$4=1,ROUNDUP((J687+$Q687)*$AM$4,-1),ROUNDUP(J687*$AM$4,-1)))</f>
        <v>1105750</v>
      </c>
      <c r="AK687" s="154">
        <f>IF(K687="","",IF('5.手当・賞与配分・洗い替え方式'!$O$4=1,ROUNDUP((K687+$Q687)*$AM$4,-1),ROUNDUP(K687*$AM$4,-1)))</f>
        <v>1102880</v>
      </c>
      <c r="AL687" s="154">
        <f>IF(L687="","",IF('5.手当・賞与配分・洗い替え方式'!$O$4=1,ROUNDUP((L687+$Q687)*$AM$4,-1),ROUNDUP(L687*$AM$4,-1)))</f>
        <v>1100000</v>
      </c>
      <c r="AM687" s="154">
        <f>IF(M687="","",IF('5.手当・賞与配分・洗い替え方式'!$O$4=1,ROUNDUP((M687+$Q687)*$AM$4,-1),ROUNDUP(M687*$AM$4,-1)))</f>
        <v>1097130</v>
      </c>
      <c r="AN687" s="166">
        <f>IF(N687="","",IF('5.手当・賞与配分・洗い替え方式'!$O$4=1,ROUNDUP((N687+$Q687)*$AM$4,-1),ROUNDUP(N687*$AM$4,-1)))</f>
        <v>1094250</v>
      </c>
      <c r="AO687" s="369">
        <f t="shared" si="446"/>
        <v>8323710</v>
      </c>
      <c r="AP687" s="77">
        <f t="shared" si="447"/>
        <v>8301980</v>
      </c>
      <c r="AQ687" s="77">
        <f t="shared" si="430"/>
        <v>8280240</v>
      </c>
      <c r="AR687" s="77">
        <f t="shared" si="431"/>
        <v>8258510</v>
      </c>
      <c r="AS687" s="164">
        <f t="shared" si="432"/>
        <v>8236770</v>
      </c>
    </row>
    <row r="688" spans="5:45" ht="18" customHeight="1">
      <c r="E688" s="148" t="str">
        <f t="shared" si="433"/>
        <v>S-3</v>
      </c>
      <c r="F688" s="167">
        <f t="shared" si="420"/>
        <v>22</v>
      </c>
      <c r="G688" s="105">
        <f t="shared" si="421"/>
        <v>22</v>
      </c>
      <c r="H688" s="105" t="str">
        <f t="shared" si="422"/>
        <v/>
      </c>
      <c r="I688" s="149">
        <v>56</v>
      </c>
      <c r="J688" s="157">
        <f t="shared" si="434"/>
        <v>427400</v>
      </c>
      <c r="K688" s="131">
        <f t="shared" si="435"/>
        <v>426250</v>
      </c>
      <c r="L688" s="131">
        <f>IF($E688="","",INDEX('3.サラリースケール'!$R$5:$BH$38,MATCH($E688,'3.サラリースケール'!$R$5:$R$38,0),MATCH($I688,'3.サラリースケール'!$R$5:$BH$5,0)))</f>
        <v>425100</v>
      </c>
      <c r="M688" s="131">
        <f t="shared" si="436"/>
        <v>423950</v>
      </c>
      <c r="N688" s="368">
        <f t="shared" si="437"/>
        <v>422800</v>
      </c>
      <c r="O688" s="157">
        <f t="shared" si="438"/>
        <v>0</v>
      </c>
      <c r="P688" s="368">
        <f t="shared" si="423"/>
        <v>1150</v>
      </c>
      <c r="Q688" s="158">
        <f>IF($L688="","",VLOOKUP($E688,'6.モデル年俸表の作成'!$C$7:$F$48,4,0))</f>
        <v>14900</v>
      </c>
      <c r="R688" s="159">
        <f>IF($E688="","",IF($G688="","",VLOOKUP($E688,'5.手当・賞与配分・洗い替え方式'!$C$7:$L$48,8,0)))</f>
        <v>0.2</v>
      </c>
      <c r="S688" s="160">
        <f t="shared" si="439"/>
        <v>85480</v>
      </c>
      <c r="T688" s="160">
        <f t="shared" si="440"/>
        <v>85250</v>
      </c>
      <c r="U688" s="160">
        <f t="shared" si="449"/>
        <v>85020</v>
      </c>
      <c r="V688" s="160">
        <f t="shared" si="442"/>
        <v>84790</v>
      </c>
      <c r="W688" s="160">
        <f t="shared" si="443"/>
        <v>84560</v>
      </c>
      <c r="X688" s="164">
        <f t="shared" si="424"/>
        <v>27</v>
      </c>
      <c r="Y688" s="162">
        <f t="shared" si="448"/>
        <v>527780</v>
      </c>
      <c r="Z688" s="161">
        <f t="shared" si="425"/>
        <v>526400</v>
      </c>
      <c r="AA688" s="161">
        <f t="shared" si="426"/>
        <v>525020</v>
      </c>
      <c r="AB688" s="161">
        <f t="shared" si="427"/>
        <v>523640</v>
      </c>
      <c r="AC688" s="163">
        <f t="shared" si="450"/>
        <v>522260</v>
      </c>
      <c r="AD688" s="158">
        <f t="shared" si="445"/>
        <v>6300240</v>
      </c>
      <c r="AE688" s="165">
        <f>IF(J688="","",IF('5.手当・賞与配分・洗い替え方式'!$O$4=1,ROUNDUP((J688+$Q688)*$AH$4,-1),ROUNDUP(J688*$AH$4,-1)))</f>
        <v>884600</v>
      </c>
      <c r="AF688" s="154">
        <f>IF(K688="","",IF('5.手当・賞与配分・洗い替え方式'!$O$4=1,ROUNDUP((K688+$Q688)*$AH$4,-1),ROUNDUP(K688*$AH$4,-1)))</f>
        <v>882300</v>
      </c>
      <c r="AG688" s="154">
        <f>IF(L688="","",IF('5.手当・賞与配分・洗い替え方式'!$O$4=1,ROUNDUP((L688+$Q688)*$AH$4,-1),ROUNDUP(L688*$AH$4,-1)))</f>
        <v>880000</v>
      </c>
      <c r="AH688" s="154">
        <f>IF(M688="","",IF('5.手当・賞与配分・洗い替え方式'!$O$4=1,ROUNDUP((M688+$Q688)*$AH$4,-1),ROUNDUP(M688*$AH$4,-1)))</f>
        <v>877700</v>
      </c>
      <c r="AI688" s="166">
        <f>IF(N688="","",IF('5.手当・賞与配分・洗い替え方式'!$O$4=1,ROUNDUP((N688+$Q688)*$AH$4,-1),ROUNDUP(N688*$AH$4,-1)))</f>
        <v>875400</v>
      </c>
      <c r="AJ688" s="165">
        <f>IF(J688="","",IF('5.手当・賞与配分・洗い替え方式'!$O$4=1,ROUNDUP((J688+$Q688)*$AM$4,-1),ROUNDUP(J688*$AM$4,-1)))</f>
        <v>1105750</v>
      </c>
      <c r="AK688" s="154">
        <f>IF(K688="","",IF('5.手当・賞与配分・洗い替え方式'!$O$4=1,ROUNDUP((K688+$Q688)*$AM$4,-1),ROUNDUP(K688*$AM$4,-1)))</f>
        <v>1102880</v>
      </c>
      <c r="AL688" s="154">
        <f>IF(L688="","",IF('5.手当・賞与配分・洗い替え方式'!$O$4=1,ROUNDUP((L688+$Q688)*$AM$4,-1),ROUNDUP(L688*$AM$4,-1)))</f>
        <v>1100000</v>
      </c>
      <c r="AM688" s="154">
        <f>IF(M688="","",IF('5.手当・賞与配分・洗い替え方式'!$O$4=1,ROUNDUP((M688+$Q688)*$AM$4,-1),ROUNDUP(M688*$AM$4,-1)))</f>
        <v>1097130</v>
      </c>
      <c r="AN688" s="166">
        <f>IF(N688="","",IF('5.手当・賞与配分・洗い替え方式'!$O$4=1,ROUNDUP((N688+$Q688)*$AM$4,-1),ROUNDUP(N688*$AM$4,-1)))</f>
        <v>1094250</v>
      </c>
      <c r="AO688" s="369">
        <f t="shared" si="446"/>
        <v>8323710</v>
      </c>
      <c r="AP688" s="77">
        <f t="shared" si="447"/>
        <v>8301980</v>
      </c>
      <c r="AQ688" s="77">
        <f t="shared" si="430"/>
        <v>8280240</v>
      </c>
      <c r="AR688" s="77">
        <f t="shared" si="431"/>
        <v>8258510</v>
      </c>
      <c r="AS688" s="164">
        <f t="shared" si="432"/>
        <v>8236770</v>
      </c>
    </row>
    <row r="689" spans="5:45" ht="18" customHeight="1">
      <c r="E689" s="148" t="str">
        <f t="shared" si="433"/>
        <v>S-3</v>
      </c>
      <c r="F689" s="167">
        <f t="shared" si="420"/>
        <v>22</v>
      </c>
      <c r="G689" s="105">
        <f t="shared" si="421"/>
        <v>22</v>
      </c>
      <c r="H689" s="105" t="str">
        <f t="shared" si="422"/>
        <v/>
      </c>
      <c r="I689" s="149">
        <v>57</v>
      </c>
      <c r="J689" s="157">
        <f t="shared" si="434"/>
        <v>427400</v>
      </c>
      <c r="K689" s="131">
        <f t="shared" si="435"/>
        <v>426250</v>
      </c>
      <c r="L689" s="131">
        <f>IF($E689="","",INDEX('3.サラリースケール'!$R$5:$BH$38,MATCH($E689,'3.サラリースケール'!$R$5:$R$38,0),MATCH($I689,'3.サラリースケール'!$R$5:$BH$5,0)))</f>
        <v>425100</v>
      </c>
      <c r="M689" s="131">
        <f t="shared" si="436"/>
        <v>423950</v>
      </c>
      <c r="N689" s="368">
        <f t="shared" si="437"/>
        <v>422800</v>
      </c>
      <c r="O689" s="157">
        <f t="shared" si="438"/>
        <v>0</v>
      </c>
      <c r="P689" s="368">
        <f t="shared" si="423"/>
        <v>1150</v>
      </c>
      <c r="Q689" s="158">
        <f>IF($L689="","",VLOOKUP($E689,'6.モデル年俸表の作成'!$C$7:$F$48,4,0))</f>
        <v>14900</v>
      </c>
      <c r="R689" s="159">
        <f>IF($E689="","",IF($G689="","",VLOOKUP($E689,'5.手当・賞与配分・洗い替え方式'!$C$7:$L$48,8,0)))</f>
        <v>0.2</v>
      </c>
      <c r="S689" s="160">
        <f t="shared" si="439"/>
        <v>85480</v>
      </c>
      <c r="T689" s="160">
        <f t="shared" si="440"/>
        <v>85250</v>
      </c>
      <c r="U689" s="160">
        <f t="shared" si="449"/>
        <v>85020</v>
      </c>
      <c r="V689" s="160">
        <f t="shared" si="442"/>
        <v>84790</v>
      </c>
      <c r="W689" s="160">
        <f t="shared" si="443"/>
        <v>84560</v>
      </c>
      <c r="X689" s="164">
        <f t="shared" si="424"/>
        <v>27</v>
      </c>
      <c r="Y689" s="162">
        <f t="shared" si="448"/>
        <v>527780</v>
      </c>
      <c r="Z689" s="161">
        <f t="shared" si="425"/>
        <v>526400</v>
      </c>
      <c r="AA689" s="161">
        <f t="shared" si="426"/>
        <v>525020</v>
      </c>
      <c r="AB689" s="161">
        <f t="shared" si="427"/>
        <v>523640</v>
      </c>
      <c r="AC689" s="163">
        <f t="shared" si="450"/>
        <v>522260</v>
      </c>
      <c r="AD689" s="158">
        <f t="shared" si="445"/>
        <v>6300240</v>
      </c>
      <c r="AE689" s="165">
        <f>IF(J689="","",IF('5.手当・賞与配分・洗い替え方式'!$O$4=1,ROUNDUP((J689+$Q689)*$AH$4,-1),ROUNDUP(J689*$AH$4,-1)))</f>
        <v>884600</v>
      </c>
      <c r="AF689" s="154">
        <f>IF(K689="","",IF('5.手当・賞与配分・洗い替え方式'!$O$4=1,ROUNDUP((K689+$Q689)*$AH$4,-1),ROUNDUP(K689*$AH$4,-1)))</f>
        <v>882300</v>
      </c>
      <c r="AG689" s="154">
        <f>IF(L689="","",IF('5.手当・賞与配分・洗い替え方式'!$O$4=1,ROUNDUP((L689+$Q689)*$AH$4,-1),ROUNDUP(L689*$AH$4,-1)))</f>
        <v>880000</v>
      </c>
      <c r="AH689" s="154">
        <f>IF(M689="","",IF('5.手当・賞与配分・洗い替え方式'!$O$4=1,ROUNDUP((M689+$Q689)*$AH$4,-1),ROUNDUP(M689*$AH$4,-1)))</f>
        <v>877700</v>
      </c>
      <c r="AI689" s="166">
        <f>IF(N689="","",IF('5.手当・賞与配分・洗い替え方式'!$O$4=1,ROUNDUP((N689+$Q689)*$AH$4,-1),ROUNDUP(N689*$AH$4,-1)))</f>
        <v>875400</v>
      </c>
      <c r="AJ689" s="165">
        <f>IF(J689="","",IF('5.手当・賞与配分・洗い替え方式'!$O$4=1,ROUNDUP((J689+$Q689)*$AM$4,-1),ROUNDUP(J689*$AM$4,-1)))</f>
        <v>1105750</v>
      </c>
      <c r="AK689" s="154">
        <f>IF(K689="","",IF('5.手当・賞与配分・洗い替え方式'!$O$4=1,ROUNDUP((K689+$Q689)*$AM$4,-1),ROUNDUP(K689*$AM$4,-1)))</f>
        <v>1102880</v>
      </c>
      <c r="AL689" s="154">
        <f>IF(L689="","",IF('5.手当・賞与配分・洗い替え方式'!$O$4=1,ROUNDUP((L689+$Q689)*$AM$4,-1),ROUNDUP(L689*$AM$4,-1)))</f>
        <v>1100000</v>
      </c>
      <c r="AM689" s="154">
        <f>IF(M689="","",IF('5.手当・賞与配分・洗い替え方式'!$O$4=1,ROUNDUP((M689+$Q689)*$AM$4,-1),ROUNDUP(M689*$AM$4,-1)))</f>
        <v>1097130</v>
      </c>
      <c r="AN689" s="166">
        <f>IF(N689="","",IF('5.手当・賞与配分・洗い替え方式'!$O$4=1,ROUNDUP((N689+$Q689)*$AM$4,-1),ROUNDUP(N689*$AM$4,-1)))</f>
        <v>1094250</v>
      </c>
      <c r="AO689" s="369">
        <f t="shared" si="446"/>
        <v>8323710</v>
      </c>
      <c r="AP689" s="77">
        <f t="shared" si="447"/>
        <v>8301980</v>
      </c>
      <c r="AQ689" s="77">
        <f t="shared" si="430"/>
        <v>8280240</v>
      </c>
      <c r="AR689" s="77">
        <f t="shared" si="431"/>
        <v>8258510</v>
      </c>
      <c r="AS689" s="164">
        <f t="shared" si="432"/>
        <v>8236770</v>
      </c>
    </row>
    <row r="690" spans="5:45" ht="18" customHeight="1">
      <c r="E690" s="148" t="str">
        <f t="shared" si="433"/>
        <v>S-3</v>
      </c>
      <c r="F690" s="167">
        <f t="shared" si="420"/>
        <v>22</v>
      </c>
      <c r="G690" s="105">
        <f t="shared" si="421"/>
        <v>22</v>
      </c>
      <c r="H690" s="105" t="str">
        <f t="shared" si="422"/>
        <v/>
      </c>
      <c r="I690" s="149">
        <v>58</v>
      </c>
      <c r="J690" s="157">
        <f t="shared" si="434"/>
        <v>427400</v>
      </c>
      <c r="K690" s="131">
        <f t="shared" si="435"/>
        <v>426250</v>
      </c>
      <c r="L690" s="131">
        <f>IF($E690="","",INDEX('3.サラリースケール'!$R$5:$BH$38,MATCH($E690,'3.サラリースケール'!$R$5:$R$38,0),MATCH($I690,'3.サラリースケール'!$R$5:$BH$5,0)))</f>
        <v>425100</v>
      </c>
      <c r="M690" s="131">
        <f t="shared" si="436"/>
        <v>423950</v>
      </c>
      <c r="N690" s="368">
        <f t="shared" si="437"/>
        <v>422800</v>
      </c>
      <c r="O690" s="157">
        <f t="shared" si="438"/>
        <v>0</v>
      </c>
      <c r="P690" s="368">
        <f t="shared" si="423"/>
        <v>1150</v>
      </c>
      <c r="Q690" s="158">
        <f>IF($L690="","",VLOOKUP($E690,'6.モデル年俸表の作成'!$C$7:$F$48,4,0))</f>
        <v>14900</v>
      </c>
      <c r="R690" s="159">
        <f>IF($E690="","",IF($G690="","",VLOOKUP($E690,'5.手当・賞与配分・洗い替え方式'!$C$7:$L$48,8,0)))</f>
        <v>0.2</v>
      </c>
      <c r="S690" s="160">
        <f t="shared" si="439"/>
        <v>85480</v>
      </c>
      <c r="T690" s="160">
        <f t="shared" si="440"/>
        <v>85250</v>
      </c>
      <c r="U690" s="160">
        <f t="shared" si="449"/>
        <v>85020</v>
      </c>
      <c r="V690" s="160">
        <f t="shared" si="442"/>
        <v>84790</v>
      </c>
      <c r="W690" s="160">
        <f t="shared" si="443"/>
        <v>84560</v>
      </c>
      <c r="X690" s="164">
        <f t="shared" si="424"/>
        <v>27</v>
      </c>
      <c r="Y690" s="162">
        <f t="shared" si="448"/>
        <v>527780</v>
      </c>
      <c r="Z690" s="161">
        <f t="shared" si="425"/>
        <v>526400</v>
      </c>
      <c r="AA690" s="161">
        <f t="shared" si="426"/>
        <v>525020</v>
      </c>
      <c r="AB690" s="161">
        <f t="shared" si="427"/>
        <v>523640</v>
      </c>
      <c r="AC690" s="163">
        <f t="shared" si="450"/>
        <v>522260</v>
      </c>
      <c r="AD690" s="158">
        <f t="shared" si="445"/>
        <v>6300240</v>
      </c>
      <c r="AE690" s="165">
        <f>IF(J690="","",IF('5.手当・賞与配分・洗い替え方式'!$O$4=1,ROUNDUP((J690+$Q690)*$AH$4,-1),ROUNDUP(J690*$AH$4,-1)))</f>
        <v>884600</v>
      </c>
      <c r="AF690" s="154">
        <f>IF(K690="","",IF('5.手当・賞与配分・洗い替え方式'!$O$4=1,ROUNDUP((K690+$Q690)*$AH$4,-1),ROUNDUP(K690*$AH$4,-1)))</f>
        <v>882300</v>
      </c>
      <c r="AG690" s="154">
        <f>IF(L690="","",IF('5.手当・賞与配分・洗い替え方式'!$O$4=1,ROUNDUP((L690+$Q690)*$AH$4,-1),ROUNDUP(L690*$AH$4,-1)))</f>
        <v>880000</v>
      </c>
      <c r="AH690" s="154">
        <f>IF(M690="","",IF('5.手当・賞与配分・洗い替え方式'!$O$4=1,ROUNDUP((M690+$Q690)*$AH$4,-1),ROUNDUP(M690*$AH$4,-1)))</f>
        <v>877700</v>
      </c>
      <c r="AI690" s="166">
        <f>IF(N690="","",IF('5.手当・賞与配分・洗い替え方式'!$O$4=1,ROUNDUP((N690+$Q690)*$AH$4,-1),ROUNDUP(N690*$AH$4,-1)))</f>
        <v>875400</v>
      </c>
      <c r="AJ690" s="165">
        <f>IF(J690="","",IF('5.手当・賞与配分・洗い替え方式'!$O$4=1,ROUNDUP((J690+$Q690)*$AM$4,-1),ROUNDUP(J690*$AM$4,-1)))</f>
        <v>1105750</v>
      </c>
      <c r="AK690" s="154">
        <f>IF(K690="","",IF('5.手当・賞与配分・洗い替え方式'!$O$4=1,ROUNDUP((K690+$Q690)*$AM$4,-1),ROUNDUP(K690*$AM$4,-1)))</f>
        <v>1102880</v>
      </c>
      <c r="AL690" s="154">
        <f>IF(L690="","",IF('5.手当・賞与配分・洗い替え方式'!$O$4=1,ROUNDUP((L690+$Q690)*$AM$4,-1),ROUNDUP(L690*$AM$4,-1)))</f>
        <v>1100000</v>
      </c>
      <c r="AM690" s="154">
        <f>IF(M690="","",IF('5.手当・賞与配分・洗い替え方式'!$O$4=1,ROUNDUP((M690+$Q690)*$AM$4,-1),ROUNDUP(M690*$AM$4,-1)))</f>
        <v>1097130</v>
      </c>
      <c r="AN690" s="166">
        <f>IF(N690="","",IF('5.手当・賞与配分・洗い替え方式'!$O$4=1,ROUNDUP((N690+$Q690)*$AM$4,-1),ROUNDUP(N690*$AM$4,-1)))</f>
        <v>1094250</v>
      </c>
      <c r="AO690" s="369">
        <f t="shared" si="446"/>
        <v>8323710</v>
      </c>
      <c r="AP690" s="77">
        <f t="shared" si="447"/>
        <v>8301980</v>
      </c>
      <c r="AQ690" s="77">
        <f t="shared" si="430"/>
        <v>8280240</v>
      </c>
      <c r="AR690" s="77">
        <f t="shared" si="431"/>
        <v>8258510</v>
      </c>
      <c r="AS690" s="164">
        <f t="shared" si="432"/>
        <v>8236770</v>
      </c>
    </row>
    <row r="691" spans="5:45" ht="18" customHeight="1" thickBot="1">
      <c r="E691" s="148" t="str">
        <f t="shared" si="433"/>
        <v>S-3</v>
      </c>
      <c r="F691" s="167">
        <f t="shared" si="420"/>
        <v>22</v>
      </c>
      <c r="G691" s="105">
        <f t="shared" si="421"/>
        <v>22</v>
      </c>
      <c r="H691" s="105" t="str">
        <f t="shared" si="422"/>
        <v/>
      </c>
      <c r="I691" s="149">
        <v>59</v>
      </c>
      <c r="J691" s="169">
        <f t="shared" si="434"/>
        <v>427400</v>
      </c>
      <c r="K691" s="168">
        <f t="shared" si="435"/>
        <v>426250</v>
      </c>
      <c r="L691" s="168">
        <f>IF($E691="","",INDEX('3.サラリースケール'!$R$5:$BH$38,MATCH($E691,'3.サラリースケール'!$R$5:$R$38,0),MATCH($I691,'3.サラリースケール'!$R$5:$BH$5,0)))</f>
        <v>425100</v>
      </c>
      <c r="M691" s="168">
        <f t="shared" si="436"/>
        <v>423950</v>
      </c>
      <c r="N691" s="370">
        <f t="shared" si="437"/>
        <v>422800</v>
      </c>
      <c r="O691" s="169">
        <f t="shared" si="438"/>
        <v>0</v>
      </c>
      <c r="P691" s="370">
        <f t="shared" si="423"/>
        <v>1150</v>
      </c>
      <c r="Q691" s="170">
        <f>IF($L691="","",VLOOKUP($E691,'6.モデル年俸表の作成'!$C$7:$F$48,4,0))</f>
        <v>14900</v>
      </c>
      <c r="R691" s="171">
        <f>IF($E691="","",IF($G691="","",VLOOKUP($E691,'5.手当・賞与配分・洗い替え方式'!$C$7:$L$48,8,0)))</f>
        <v>0.2</v>
      </c>
      <c r="S691" s="172">
        <f t="shared" si="439"/>
        <v>85480</v>
      </c>
      <c r="T691" s="172">
        <f t="shared" si="440"/>
        <v>85250</v>
      </c>
      <c r="U691" s="172">
        <f t="shared" si="449"/>
        <v>85020</v>
      </c>
      <c r="V691" s="172">
        <f t="shared" si="442"/>
        <v>84790</v>
      </c>
      <c r="W691" s="172">
        <f t="shared" si="443"/>
        <v>84560</v>
      </c>
      <c r="X691" s="178">
        <f t="shared" si="424"/>
        <v>27</v>
      </c>
      <c r="Y691" s="371">
        <f t="shared" si="448"/>
        <v>527780</v>
      </c>
      <c r="Z691" s="173">
        <f t="shared" si="425"/>
        <v>526400</v>
      </c>
      <c r="AA691" s="173">
        <f t="shared" si="426"/>
        <v>525020</v>
      </c>
      <c r="AB691" s="173">
        <f t="shared" si="427"/>
        <v>523640</v>
      </c>
      <c r="AC691" s="372">
        <f t="shared" si="450"/>
        <v>522260</v>
      </c>
      <c r="AD691" s="170">
        <f t="shared" si="445"/>
        <v>6300240</v>
      </c>
      <c r="AE691" s="174">
        <f>IF(J691="","",IF('5.手当・賞与配分・洗い替え方式'!$O$4=1,ROUNDUP((J691+$Q691)*$AH$4,-1),ROUNDUP(J691*$AH$4,-1)))</f>
        <v>884600</v>
      </c>
      <c r="AF691" s="175">
        <f>IF(K691="","",IF('5.手当・賞与配分・洗い替え方式'!$O$4=1,ROUNDUP((K691+$Q691)*$AH$4,-1),ROUNDUP(K691*$AH$4,-1)))</f>
        <v>882300</v>
      </c>
      <c r="AG691" s="175">
        <f>IF(L691="","",IF('5.手当・賞与配分・洗い替え方式'!$O$4=1,ROUNDUP((L691+$Q691)*$AH$4,-1),ROUNDUP(L691*$AH$4,-1)))</f>
        <v>880000</v>
      </c>
      <c r="AH691" s="175">
        <f>IF(M691="","",IF('5.手当・賞与配分・洗い替え方式'!$O$4=1,ROUNDUP((M691+$Q691)*$AH$4,-1),ROUNDUP(M691*$AH$4,-1)))</f>
        <v>877700</v>
      </c>
      <c r="AI691" s="176">
        <f>IF(N691="","",IF('5.手当・賞与配分・洗い替え方式'!$O$4=1,ROUNDUP((N691+$Q691)*$AH$4,-1),ROUNDUP(N691*$AH$4,-1)))</f>
        <v>875400</v>
      </c>
      <c r="AJ691" s="174">
        <f>IF(J691="","",IF('5.手当・賞与配分・洗い替え方式'!$O$4=1,ROUNDUP((J691+$Q691)*$AM$4,-1),ROUNDUP(J691*$AM$4,-1)))</f>
        <v>1105750</v>
      </c>
      <c r="AK691" s="175">
        <f>IF(K691="","",IF('5.手当・賞与配分・洗い替え方式'!$O$4=1,ROUNDUP((K691+$Q691)*$AM$4,-1),ROUNDUP(K691*$AM$4,-1)))</f>
        <v>1102880</v>
      </c>
      <c r="AL691" s="175">
        <f>IF(L691="","",IF('5.手当・賞与配分・洗い替え方式'!$O$4=1,ROUNDUP((L691+$Q691)*$AM$4,-1),ROUNDUP(L691*$AM$4,-1)))</f>
        <v>1100000</v>
      </c>
      <c r="AM691" s="175">
        <f>IF(M691="","",IF('5.手当・賞与配分・洗い替え方式'!$O$4=1,ROUNDUP((M691+$Q691)*$AM$4,-1),ROUNDUP(M691*$AM$4,-1)))</f>
        <v>1097130</v>
      </c>
      <c r="AN691" s="176">
        <f>IF(N691="","",IF('5.手当・賞与配分・洗い替え方式'!$O$4=1,ROUNDUP((N691+$Q691)*$AM$4,-1),ROUNDUP(N691*$AM$4,-1)))</f>
        <v>1094250</v>
      </c>
      <c r="AO691" s="373">
        <f t="shared" si="446"/>
        <v>8323710</v>
      </c>
      <c r="AP691" s="177">
        <f t="shared" si="447"/>
        <v>8301980</v>
      </c>
      <c r="AQ691" s="177">
        <f t="shared" si="430"/>
        <v>8280240</v>
      </c>
      <c r="AR691" s="177">
        <f t="shared" si="431"/>
        <v>8258510</v>
      </c>
      <c r="AS691" s="178">
        <f t="shared" si="432"/>
        <v>8236770</v>
      </c>
    </row>
    <row r="692" spans="5:45" ht="9" customHeight="1"/>
    <row r="693" spans="5:45" ht="20.100000000000001" customHeight="1" thickBot="1">
      <c r="E693" s="83"/>
      <c r="F693" s="83"/>
      <c r="G693" s="83"/>
      <c r="H693" s="83"/>
      <c r="Q693" s="83"/>
      <c r="X693" s="79" t="s">
        <v>91</v>
      </c>
      <c r="Y693" s="79"/>
      <c r="Z693" s="79"/>
      <c r="AJ693" s="179"/>
      <c r="AK693" s="179"/>
    </row>
    <row r="694" spans="5:45" ht="23.1" customHeight="1" thickBot="1">
      <c r="E694" s="138" t="s">
        <v>81</v>
      </c>
      <c r="F694" s="139" t="s">
        <v>28</v>
      </c>
      <c r="G694" s="508" t="s">
        <v>82</v>
      </c>
      <c r="H694" s="508" t="s">
        <v>28</v>
      </c>
      <c r="I694" s="510" t="s">
        <v>88</v>
      </c>
      <c r="J694" s="512" t="s">
        <v>245</v>
      </c>
      <c r="K694" s="513"/>
      <c r="L694" s="513"/>
      <c r="M694" s="513"/>
      <c r="N694" s="514"/>
      <c r="O694" s="515" t="s">
        <v>93</v>
      </c>
      <c r="P694" s="523" t="s">
        <v>246</v>
      </c>
      <c r="Q694" s="525" t="s">
        <v>90</v>
      </c>
      <c r="R694" s="374" t="s">
        <v>247</v>
      </c>
      <c r="S694" s="527" t="s">
        <v>248</v>
      </c>
      <c r="T694" s="528"/>
      <c r="U694" s="528"/>
      <c r="V694" s="528"/>
      <c r="W694" s="529"/>
      <c r="X694" s="356">
        <f>IF('5.手当・賞与配分・洗い替え方式'!$L$4="","",'5.手当・賞与配分・洗い替え方式'!$L$4)</f>
        <v>173</v>
      </c>
      <c r="Y694" s="512" t="s">
        <v>86</v>
      </c>
      <c r="Z694" s="513"/>
      <c r="AA694" s="513"/>
      <c r="AB694" s="513"/>
      <c r="AC694" s="514"/>
      <c r="AD694" s="515" t="s">
        <v>249</v>
      </c>
      <c r="AE694" s="530" t="s">
        <v>87</v>
      </c>
      <c r="AF694" s="517"/>
      <c r="AG694" s="517"/>
      <c r="AH694" s="357">
        <f>IF($E695="","",'5.手当・賞与配分・洗い替え方式'!$N$11)</f>
        <v>2</v>
      </c>
      <c r="AI694" s="358"/>
      <c r="AJ694" s="359" t="s">
        <v>250</v>
      </c>
      <c r="AK694" s="517" t="str">
        <f>IF($AL$2="","","「"&amp;$AL$2&amp;"」"&amp;"評価反映")</f>
        <v>「B」評価反映</v>
      </c>
      <c r="AL694" s="518"/>
      <c r="AM694" s="357">
        <f>IF($E695="","",'5.手当・賞与配分・洗い替え方式'!$O$11*'7.グレード別年俸表の作成'!$AM$2)</f>
        <v>2.5</v>
      </c>
      <c r="AN694" s="360"/>
      <c r="AO694" s="519" t="s">
        <v>251</v>
      </c>
      <c r="AP694" s="520"/>
      <c r="AQ694" s="521" t="str">
        <f>IF($AL$2="","","賞与"&amp;"「"&amp;$AL$2&amp;"」"&amp;"評価反映")</f>
        <v>賞与「B」評価反映</v>
      </c>
      <c r="AR694" s="521"/>
      <c r="AS694" s="522"/>
    </row>
    <row r="695" spans="5:45" ht="27.9" customHeight="1" thickBot="1">
      <c r="E695" s="142" t="str">
        <f>IF(C$20="","",$C$20)</f>
        <v>S-4</v>
      </c>
      <c r="F695" s="139">
        <v>0</v>
      </c>
      <c r="G695" s="509"/>
      <c r="H695" s="509"/>
      <c r="I695" s="511"/>
      <c r="J695" s="413" t="str">
        <f>IF($E695="","",$E695&amp;"-"&amp;$O$2)</f>
        <v>S-4-S</v>
      </c>
      <c r="K695" s="143" t="str">
        <f>IF($E695="","",$E695&amp;"-"&amp;$P$2)</f>
        <v>S-4-A</v>
      </c>
      <c r="L695" s="143" t="str">
        <f>IF($E695="","",$E695&amp;"-"&amp;$Q$2)</f>
        <v>S-4-B</v>
      </c>
      <c r="M695" s="143" t="str">
        <f>IF($E695="","",$E695&amp;"-"&amp;$R$2)</f>
        <v>S-4-C</v>
      </c>
      <c r="N695" s="414" t="str">
        <f>IF($E695="","",$E695&amp;"-"&amp;$S$2)</f>
        <v>S-4-D</v>
      </c>
      <c r="O695" s="516"/>
      <c r="P695" s="524"/>
      <c r="Q695" s="526"/>
      <c r="R695" s="362">
        <f>IF($E695="","",VLOOKUP($E695,'5.手当・賞与配分・洗い替え方式'!$C$7:$L$48,8,0))</f>
        <v>0.2</v>
      </c>
      <c r="S695" s="413" t="str">
        <f>$J695</f>
        <v>S-4-S</v>
      </c>
      <c r="T695" s="143" t="str">
        <f>$K695</f>
        <v>S-4-A</v>
      </c>
      <c r="U695" s="143" t="str">
        <f>$L695</f>
        <v>S-4-B</v>
      </c>
      <c r="V695" s="143" t="str">
        <f>$M695</f>
        <v>S-4-C</v>
      </c>
      <c r="W695" s="414" t="str">
        <f>$N695</f>
        <v>S-4-D</v>
      </c>
      <c r="X695" s="363" t="s">
        <v>85</v>
      </c>
      <c r="Y695" s="413" t="str">
        <f>$J695</f>
        <v>S-4-S</v>
      </c>
      <c r="Z695" s="143" t="str">
        <f>$K695</f>
        <v>S-4-A</v>
      </c>
      <c r="AA695" s="143" t="str">
        <f>$L695</f>
        <v>S-4-B</v>
      </c>
      <c r="AB695" s="143" t="str">
        <f>$M695</f>
        <v>S-4-C</v>
      </c>
      <c r="AC695" s="414" t="str">
        <f>$N695</f>
        <v>S-4-D</v>
      </c>
      <c r="AD695" s="516"/>
      <c r="AE695" s="144" t="str">
        <f>$J695</f>
        <v>S-4-S</v>
      </c>
      <c r="AF695" s="145" t="str">
        <f>$K695</f>
        <v>S-4-A</v>
      </c>
      <c r="AG695" s="145" t="str">
        <f>$L695</f>
        <v>S-4-B</v>
      </c>
      <c r="AH695" s="146" t="str">
        <f>$M695</f>
        <v>S-4-C</v>
      </c>
      <c r="AI695" s="364" t="str">
        <f>$N695</f>
        <v>S-4-D</v>
      </c>
      <c r="AJ695" s="365" t="str">
        <f>$J695</f>
        <v>S-4-S</v>
      </c>
      <c r="AK695" s="146" t="str">
        <f>$K695</f>
        <v>S-4-A</v>
      </c>
      <c r="AL695" s="146" t="str">
        <f>$L695</f>
        <v>S-4-B</v>
      </c>
      <c r="AM695" s="146" t="str">
        <f>$M695</f>
        <v>S-4-C</v>
      </c>
      <c r="AN695" s="147" t="str">
        <f>$N695</f>
        <v>S-4-D</v>
      </c>
      <c r="AO695" s="413" t="str">
        <f>$J695</f>
        <v>S-4-S</v>
      </c>
      <c r="AP695" s="143" t="str">
        <f>$K695</f>
        <v>S-4-A</v>
      </c>
      <c r="AQ695" s="143" t="str">
        <f>$L695</f>
        <v>S-4-B</v>
      </c>
      <c r="AR695" s="143" t="str">
        <f>$M695</f>
        <v>S-4-C</v>
      </c>
      <c r="AS695" s="414" t="str">
        <f>$N695</f>
        <v>S-4-D</v>
      </c>
    </row>
    <row r="696" spans="5:45" ht="18" customHeight="1">
      <c r="E696" s="148" t="str">
        <f>IF($E$695="","",$E$695)</f>
        <v>S-4</v>
      </c>
      <c r="F696" s="105">
        <f t="shared" ref="F696:F737" si="451">IF(L696="",0,IF(AND(L695&lt;L696,L696=L697),F695+1,IF(L696&lt;L697,F695+1,F695)))</f>
        <v>0</v>
      </c>
      <c r="G696" s="105" t="str">
        <f t="shared" ref="G696:G737" si="452">IF(AND(F696=0,L696=""),"",IF(AND(F696=0,L696&gt;0),1,IF(F696=0,"",F696)))</f>
        <v/>
      </c>
      <c r="H696" s="105" t="str">
        <f t="shared" ref="H696:H737" si="453">IF($G696="","",IF(F695&lt;F696,$E696&amp;"-"&amp;$G696,""))</f>
        <v/>
      </c>
      <c r="I696" s="149">
        <v>18</v>
      </c>
      <c r="J696" s="151" t="str">
        <f>IF($F696&lt;=1,"",IF($L696="","",$K696+$P696))</f>
        <v/>
      </c>
      <c r="K696" s="150" t="str">
        <f>IF($F696&lt;=1,"",IF($L696="","",$L696+$P696))</f>
        <v/>
      </c>
      <c r="L696" s="150" t="str">
        <f>IF($E696="","",INDEX('3.サラリースケール'!$R$5:$BH$38,MATCH($E696,'3.サラリースケール'!$R$5:$R$38,0),MATCH($I696,'3.サラリースケール'!$R$5:$BH$5,0)))</f>
        <v/>
      </c>
      <c r="M696" s="150" t="str">
        <f>IF($F696&lt;=1,"",IF($L696="","",$L696-$P696))</f>
        <v/>
      </c>
      <c r="N696" s="366" t="str">
        <f>IF($F696&lt;=1,"",IF($L696="","",$M696-$P696))</f>
        <v/>
      </c>
      <c r="O696" s="151" t="str">
        <f>IF($F696&lt;=1,"",IF($L695="",0,$L696-$L695))</f>
        <v/>
      </c>
      <c r="P696" s="368" t="str">
        <f t="shared" ref="P696:P737" si="454">IF($F696&lt;=1,"",IF($L696="","",IF($O696=0,$P695,ROUNDUP($O696/$L$2,-1))))</f>
        <v/>
      </c>
      <c r="Q696" s="152" t="str">
        <f>IF($L696="","",VLOOKUP($E696,'6.モデル年俸表の作成'!$C$7:$F$48,4,0))</f>
        <v/>
      </c>
      <c r="R696" s="159" t="str">
        <f>IF($E696="","",IF($G696="","",VLOOKUP($E696,'5.手当・賞与配分・洗い替え方式'!$C$7:$L$48,8,0)))</f>
        <v/>
      </c>
      <c r="S696" s="153" t="str">
        <f>IF(J696="","",ROUNDUP((J696*$R696),-1))</f>
        <v/>
      </c>
      <c r="T696" s="153" t="str">
        <f>IF(K696="","",ROUNDUP((K696*$R696),-1))</f>
        <v/>
      </c>
      <c r="U696" s="153" t="str">
        <f>IF(L696="","",ROUNDUP((L696*$R696),-1))</f>
        <v/>
      </c>
      <c r="V696" s="153" t="str">
        <f>IF(M696="","",ROUNDUP((M696*$R696),-1))</f>
        <v/>
      </c>
      <c r="W696" s="153" t="str">
        <f>IF(N696="","",ROUNDUP((N696*$R696),-1))</f>
        <v/>
      </c>
      <c r="X696" s="155" t="str">
        <f t="shared" ref="X696:X737" si="455">IF($L696="","",ROUNDDOWN($U696/($L696/$X$4*1.25),0))</f>
        <v/>
      </c>
      <c r="Y696" s="165" t="str">
        <f>IF(J696="","",J696+$Q696+S696)</f>
        <v/>
      </c>
      <c r="Z696" s="154" t="str">
        <f t="shared" ref="Z696:Z737" si="456">IF(K696="","",K696+$Q696+T696)</f>
        <v/>
      </c>
      <c r="AA696" s="154" t="str">
        <f t="shared" ref="AA696:AA737" si="457">IF(L696="","",L696+$Q696+U696)</f>
        <v/>
      </c>
      <c r="AB696" s="154" t="str">
        <f t="shared" ref="AB696:AB737" si="458">IF(M696="","",M696+$Q696+V696)</f>
        <v/>
      </c>
      <c r="AC696" s="166" t="str">
        <f t="shared" ref="AC696:AC702" si="459">IF(N696="","",N696+$Q696+W696)</f>
        <v/>
      </c>
      <c r="AD696" s="152" t="str">
        <f>IF($L696="","",$AA696*12)</f>
        <v/>
      </c>
      <c r="AE696" s="165" t="str">
        <f>IF(J696="","",IF('5.手当・賞与配分・洗い替え方式'!$O$4=1,ROUNDUP((J696+$Q696)*$AH$4,-1),ROUNDUP(J696*$AH$4,-1)))</f>
        <v/>
      </c>
      <c r="AF696" s="154" t="str">
        <f>IF(K696="","",IF('5.手当・賞与配分・洗い替え方式'!$O$4=1,ROUNDUP((K696+$Q696)*$AH$4,-1),ROUNDUP(K696*$AH$4,-1)))</f>
        <v/>
      </c>
      <c r="AG696" s="154" t="str">
        <f>IF(L696="","",IF('5.手当・賞与配分・洗い替え方式'!$O$4=1,ROUNDUP((L696+$Q696)*$AH$4,-1),ROUNDUP(L696*$AH$4,-1)))</f>
        <v/>
      </c>
      <c r="AH696" s="154" t="str">
        <f>IF(M696="","",IF('5.手当・賞与配分・洗い替え方式'!$O$4=1,ROUNDUP((M696+$Q696)*$AH$4,-1),ROUNDUP(M696*$AH$4,-1)))</f>
        <v/>
      </c>
      <c r="AI696" s="166" t="str">
        <f>IF(N696="","",IF('5.手当・賞与配分・洗い替え方式'!$O$4=1,ROUNDUP((N696+$Q696)*$AH$4,-1),ROUNDUP(N696*$AH$4,-1)))</f>
        <v/>
      </c>
      <c r="AJ696" s="165" t="str">
        <f>IF(J696="","",IF('5.手当・賞与配分・洗い替え方式'!$O$4=1,ROUNDUP((J696+$Q696)*$AM$4,-1),ROUNDUP(J696*$AM$4,-1)))</f>
        <v/>
      </c>
      <c r="AK696" s="154" t="str">
        <f>IF(K696="","",IF('5.手当・賞与配分・洗い替え方式'!$O$4=1,ROUNDUP((K696+$Q696)*$AM$4,-1),ROUNDUP(K696*$AM$4,-1)))</f>
        <v/>
      </c>
      <c r="AL696" s="154" t="str">
        <f>IF(L696="","",IF('5.手当・賞与配分・洗い替え方式'!$O$4=1,ROUNDUP((L696+$Q696)*$AM$4,-1),ROUNDUP(L696*$AM$4,-1)))</f>
        <v/>
      </c>
      <c r="AM696" s="154" t="str">
        <f>IF(M696="","",IF('5.手当・賞与配分・洗い替え方式'!$O$4=1,ROUNDUP((M696+$Q696)*$AM$4,-1),ROUNDUP(M696*$AM$4,-1)))</f>
        <v/>
      </c>
      <c r="AN696" s="166" t="str">
        <f>IF(N696="","",IF('5.手当・賞与配分・洗い替え方式'!$O$4=1,ROUNDUP((N696+$Q696)*$AM$4,-1),ROUNDUP(N696*$AM$4,-1)))</f>
        <v/>
      </c>
      <c r="AO696" s="367" t="str">
        <f>IF(J696="","",Y696*12+AE696+AJ696)</f>
        <v/>
      </c>
      <c r="AP696" s="133" t="str">
        <f t="shared" ref="AP696" si="460">IF(K696="","",Z696*12+AF696+AK696)</f>
        <v/>
      </c>
      <c r="AQ696" s="133" t="str">
        <f t="shared" ref="AQ696:AQ737" si="461">IF(L696="","",AA696*12+AG696+AL696)</f>
        <v/>
      </c>
      <c r="AR696" s="133" t="str">
        <f t="shared" ref="AR696:AR737" si="462">IF(M696="","",AB696*12+AH696+AM696)</f>
        <v/>
      </c>
      <c r="AS696" s="155" t="str">
        <f t="shared" ref="AS696:AS737" si="463">IF(N696="","",AC696*12+AI696+AN696)</f>
        <v/>
      </c>
    </row>
    <row r="697" spans="5:45" ht="18" customHeight="1">
      <c r="E697" s="148" t="str">
        <f t="shared" ref="E697:E737" si="464">IF($E$695="","",$E$695)</f>
        <v>S-4</v>
      </c>
      <c r="F697" s="105">
        <f t="shared" si="451"/>
        <v>0</v>
      </c>
      <c r="G697" s="105" t="str">
        <f t="shared" si="452"/>
        <v/>
      </c>
      <c r="H697" s="105" t="str">
        <f t="shared" si="453"/>
        <v/>
      </c>
      <c r="I697" s="149">
        <v>19</v>
      </c>
      <c r="J697" s="157" t="str">
        <f t="shared" ref="J697:J737" si="465">IF($F697&lt;=1,"",IF($L697="","",$K697+$P697))</f>
        <v/>
      </c>
      <c r="K697" s="131" t="str">
        <f t="shared" ref="K697:K737" si="466">IF($F697&lt;=1,"",IF($L697="","",$L697+$P697))</f>
        <v/>
      </c>
      <c r="L697" s="150" t="str">
        <f>IF($E697="","",INDEX('3.サラリースケール'!$R$5:$BH$38,MATCH($E697,'3.サラリースケール'!$R$5:$R$38,0),MATCH($I697,'3.サラリースケール'!$R$5:$BH$5,0)))</f>
        <v/>
      </c>
      <c r="M697" s="131" t="str">
        <f t="shared" ref="M697:M737" si="467">IF($F697&lt;=1,"",IF($L697="","",$L697-$P697))</f>
        <v/>
      </c>
      <c r="N697" s="368" t="str">
        <f t="shared" ref="N697:N737" si="468">IF($F697&lt;=1,"",IF($L697="","",$M697-$P697))</f>
        <v/>
      </c>
      <c r="O697" s="157" t="str">
        <f t="shared" ref="O697:O737" si="469">IF($F697&lt;=1,"",IF($L696="",0,$L697-$L696))</f>
        <v/>
      </c>
      <c r="P697" s="368" t="str">
        <f t="shared" si="454"/>
        <v/>
      </c>
      <c r="Q697" s="158" t="str">
        <f>IF($L697="","",VLOOKUP($E697,'6.モデル年俸表の作成'!$C$7:$F$48,4,0))</f>
        <v/>
      </c>
      <c r="R697" s="159" t="str">
        <f>IF($E697="","",IF($G697="","",VLOOKUP($E697,'5.手当・賞与配分・洗い替え方式'!$C$7:$L$48,8,0)))</f>
        <v/>
      </c>
      <c r="S697" s="160" t="str">
        <f t="shared" ref="S697:S737" si="470">IF(J697="","",ROUNDUP((J697*$R697),-1))</f>
        <v/>
      </c>
      <c r="T697" s="160" t="str">
        <f t="shared" ref="T697:T737" si="471">IF(K697="","",ROUNDUP((K697*$R697),-1))</f>
        <v/>
      </c>
      <c r="U697" s="160" t="str">
        <f t="shared" ref="U697:U701" si="472">IF(L697="","",ROUNDUP((L697*$R697),-1))</f>
        <v/>
      </c>
      <c r="V697" s="160" t="str">
        <f t="shared" ref="V697:V737" si="473">IF(M697="","",ROUNDUP((M697*$R697),-1))</f>
        <v/>
      </c>
      <c r="W697" s="160" t="str">
        <f t="shared" ref="W697:W737" si="474">IF(N697="","",ROUNDUP((N697*$R697),-1))</f>
        <v/>
      </c>
      <c r="X697" s="164" t="str">
        <f t="shared" si="455"/>
        <v/>
      </c>
      <c r="Y697" s="162" t="str">
        <f t="shared" ref="Y697:Y699" si="475">IF(J697="","",J697+$Q697+S697)</f>
        <v/>
      </c>
      <c r="Z697" s="161" t="str">
        <f t="shared" si="456"/>
        <v/>
      </c>
      <c r="AA697" s="161" t="str">
        <f t="shared" si="457"/>
        <v/>
      </c>
      <c r="AB697" s="161" t="str">
        <f t="shared" si="458"/>
        <v/>
      </c>
      <c r="AC697" s="163" t="str">
        <f t="shared" si="459"/>
        <v/>
      </c>
      <c r="AD697" s="158" t="str">
        <f t="shared" ref="AD697:AD737" si="476">IF(L697="","",AA697*12)</f>
        <v/>
      </c>
      <c r="AE697" s="165" t="str">
        <f>IF(J697="","",IF('5.手当・賞与配分・洗い替え方式'!$O$4=1,ROUNDUP((J697+$Q697)*$AH$4,-1),ROUNDUP(J697*$AH$4,-1)))</f>
        <v/>
      </c>
      <c r="AF697" s="154" t="str">
        <f>IF(K697="","",IF('5.手当・賞与配分・洗い替え方式'!$O$4=1,ROUNDUP((K697+$Q697)*$AH$4,-1),ROUNDUP(K697*$AH$4,-1)))</f>
        <v/>
      </c>
      <c r="AG697" s="154" t="str">
        <f>IF(L697="","",IF('5.手当・賞与配分・洗い替え方式'!$O$4=1,ROUNDUP((L697+$Q697)*$AH$4,-1),ROUNDUP(L697*$AH$4,-1)))</f>
        <v/>
      </c>
      <c r="AH697" s="154" t="str">
        <f>IF(M697="","",IF('5.手当・賞与配分・洗い替え方式'!$O$4=1,ROUNDUP((M697+$Q697)*$AH$4,-1),ROUNDUP(M697*$AH$4,-1)))</f>
        <v/>
      </c>
      <c r="AI697" s="166" t="str">
        <f>IF(N697="","",IF('5.手当・賞与配分・洗い替え方式'!$O$4=1,ROUNDUP((N697+$Q697)*$AH$4,-1),ROUNDUP(N697*$AH$4,-1)))</f>
        <v/>
      </c>
      <c r="AJ697" s="165" t="str">
        <f>IF(J697="","",IF('5.手当・賞与配分・洗い替え方式'!$O$4=1,ROUNDUP((J697+$Q697)*$AM$4,-1),ROUNDUP(J697*$AM$4,-1)))</f>
        <v/>
      </c>
      <c r="AK697" s="154" t="str">
        <f>IF(K697="","",IF('5.手当・賞与配分・洗い替え方式'!$O$4=1,ROUNDUP((K697+$Q697)*$AM$4,-1),ROUNDUP(K697*$AM$4,-1)))</f>
        <v/>
      </c>
      <c r="AL697" s="154" t="str">
        <f>IF(L697="","",IF('5.手当・賞与配分・洗い替え方式'!$O$4=1,ROUNDUP((L697+$Q697)*$AM$4,-1),ROUNDUP(L697*$AM$4,-1)))</f>
        <v/>
      </c>
      <c r="AM697" s="154" t="str">
        <f>IF(M697="","",IF('5.手当・賞与配分・洗い替え方式'!$O$4=1,ROUNDUP((M697+$Q697)*$AM$4,-1),ROUNDUP(M697*$AM$4,-1)))</f>
        <v/>
      </c>
      <c r="AN697" s="166" t="str">
        <f>IF(N697="","",IF('5.手当・賞与配分・洗い替え方式'!$O$4=1,ROUNDUP((N697+$Q697)*$AM$4,-1),ROUNDUP(N697*$AM$4,-1)))</f>
        <v/>
      </c>
      <c r="AO697" s="369" t="str">
        <f>IF(J697="","",Y697*12+AE697+AJ697)</f>
        <v/>
      </c>
      <c r="AP697" s="77" t="str">
        <f>IF(K697="","",Z697*12+AF697+AK697)</f>
        <v/>
      </c>
      <c r="AQ697" s="77" t="str">
        <f t="shared" si="461"/>
        <v/>
      </c>
      <c r="AR697" s="77" t="str">
        <f t="shared" si="462"/>
        <v/>
      </c>
      <c r="AS697" s="164" t="str">
        <f t="shared" si="463"/>
        <v/>
      </c>
    </row>
    <row r="698" spans="5:45" ht="18" customHeight="1">
      <c r="E698" s="148" t="str">
        <f t="shared" si="464"/>
        <v>S-4</v>
      </c>
      <c r="F698" s="105">
        <f t="shared" si="451"/>
        <v>0</v>
      </c>
      <c r="G698" s="105" t="str">
        <f t="shared" si="452"/>
        <v/>
      </c>
      <c r="H698" s="105" t="str">
        <f t="shared" si="453"/>
        <v/>
      </c>
      <c r="I698" s="149">
        <v>20</v>
      </c>
      <c r="J698" s="157" t="str">
        <f t="shared" si="465"/>
        <v/>
      </c>
      <c r="K698" s="131" t="str">
        <f t="shared" si="466"/>
        <v/>
      </c>
      <c r="L698" s="131" t="str">
        <f>IF($E698="","",INDEX('3.サラリースケール'!$R$5:$BH$38,MATCH($E698,'3.サラリースケール'!$R$5:$R$38,0),MATCH($I698,'3.サラリースケール'!$R$5:$BH$5,0)))</f>
        <v/>
      </c>
      <c r="M698" s="131" t="str">
        <f t="shared" si="467"/>
        <v/>
      </c>
      <c r="N698" s="368" t="str">
        <f t="shared" si="468"/>
        <v/>
      </c>
      <c r="O698" s="157" t="str">
        <f t="shared" si="469"/>
        <v/>
      </c>
      <c r="P698" s="368" t="str">
        <f t="shared" si="454"/>
        <v/>
      </c>
      <c r="Q698" s="158" t="str">
        <f>IF($L698="","",VLOOKUP($E698,'6.モデル年俸表の作成'!$C$7:$F$48,4,0))</f>
        <v/>
      </c>
      <c r="R698" s="159" t="str">
        <f>IF($E698="","",IF($G698="","",VLOOKUP($E698,'5.手当・賞与配分・洗い替え方式'!$C$7:$L$48,8,0)))</f>
        <v/>
      </c>
      <c r="S698" s="160" t="str">
        <f t="shared" si="470"/>
        <v/>
      </c>
      <c r="T698" s="160" t="str">
        <f t="shared" si="471"/>
        <v/>
      </c>
      <c r="U698" s="160" t="str">
        <f t="shared" si="472"/>
        <v/>
      </c>
      <c r="V698" s="160" t="str">
        <f t="shared" si="473"/>
        <v/>
      </c>
      <c r="W698" s="160" t="str">
        <f t="shared" si="474"/>
        <v/>
      </c>
      <c r="X698" s="164" t="str">
        <f t="shared" si="455"/>
        <v/>
      </c>
      <c r="Y698" s="162" t="str">
        <f t="shared" si="475"/>
        <v/>
      </c>
      <c r="Z698" s="161" t="str">
        <f t="shared" si="456"/>
        <v/>
      </c>
      <c r="AA698" s="161" t="str">
        <f t="shared" si="457"/>
        <v/>
      </c>
      <c r="AB698" s="161" t="str">
        <f t="shared" si="458"/>
        <v/>
      </c>
      <c r="AC698" s="163" t="str">
        <f t="shared" si="459"/>
        <v/>
      </c>
      <c r="AD698" s="158" t="str">
        <f t="shared" si="476"/>
        <v/>
      </c>
      <c r="AE698" s="165" t="str">
        <f>IF(J698="","",IF('5.手当・賞与配分・洗い替え方式'!$O$4=1,ROUNDUP((J698+$Q698)*$AH$4,-1),ROUNDUP(J698*$AH$4,-1)))</f>
        <v/>
      </c>
      <c r="AF698" s="154" t="str">
        <f>IF(K698="","",IF('5.手当・賞与配分・洗い替え方式'!$O$4=1,ROUNDUP((K698+$Q698)*$AH$4,-1),ROUNDUP(K698*$AH$4,-1)))</f>
        <v/>
      </c>
      <c r="AG698" s="154" t="str">
        <f>IF(L698="","",IF('5.手当・賞与配分・洗い替え方式'!$O$4=1,ROUNDUP((L698+$Q698)*$AH$4,-1),ROUNDUP(L698*$AH$4,-1)))</f>
        <v/>
      </c>
      <c r="AH698" s="154" t="str">
        <f>IF(M698="","",IF('5.手当・賞与配分・洗い替え方式'!$O$4=1,ROUNDUP((M698+$Q698)*$AH$4,-1),ROUNDUP(M698*$AH$4,-1)))</f>
        <v/>
      </c>
      <c r="AI698" s="166" t="str">
        <f>IF(N698="","",IF('5.手当・賞与配分・洗い替え方式'!$O$4=1,ROUNDUP((N698+$Q698)*$AH$4,-1),ROUNDUP(N698*$AH$4,-1)))</f>
        <v/>
      </c>
      <c r="AJ698" s="165" t="str">
        <f>IF(J698="","",IF('5.手当・賞与配分・洗い替え方式'!$O$4=1,ROUNDUP((J698+$Q698)*$AM$4,-1),ROUNDUP(J698*$AM$4,-1)))</f>
        <v/>
      </c>
      <c r="AK698" s="154" t="str">
        <f>IF(K698="","",IF('5.手当・賞与配分・洗い替え方式'!$O$4=1,ROUNDUP((K698+$Q698)*$AM$4,-1),ROUNDUP(K698*$AM$4,-1)))</f>
        <v/>
      </c>
      <c r="AL698" s="154" t="str">
        <f>IF(L698="","",IF('5.手当・賞与配分・洗い替え方式'!$O$4=1,ROUNDUP((L698+$Q698)*$AM$4,-1),ROUNDUP(L698*$AM$4,-1)))</f>
        <v/>
      </c>
      <c r="AM698" s="154" t="str">
        <f>IF(M698="","",IF('5.手当・賞与配分・洗い替え方式'!$O$4=1,ROUNDUP((M698+$Q698)*$AM$4,-1),ROUNDUP(M698*$AM$4,-1)))</f>
        <v/>
      </c>
      <c r="AN698" s="166" t="str">
        <f>IF(N698="","",IF('5.手当・賞与配分・洗い替え方式'!$O$4=1,ROUNDUP((N698+$Q698)*$AM$4,-1),ROUNDUP(N698*$AM$4,-1)))</f>
        <v/>
      </c>
      <c r="AO698" s="369" t="str">
        <f t="shared" ref="AO698:AO737" si="477">IF(J698="","",Y698*12+AE698+AJ698)</f>
        <v/>
      </c>
      <c r="AP698" s="77" t="str">
        <f t="shared" ref="AP698:AP737" si="478">IF(K698="","",Z698*12+AF698+AK698)</f>
        <v/>
      </c>
      <c r="AQ698" s="77" t="str">
        <f t="shared" si="461"/>
        <v/>
      </c>
      <c r="AR698" s="77" t="str">
        <f t="shared" si="462"/>
        <v/>
      </c>
      <c r="AS698" s="164" t="str">
        <f t="shared" si="463"/>
        <v/>
      </c>
    </row>
    <row r="699" spans="5:45" ht="18" customHeight="1">
      <c r="E699" s="148" t="str">
        <f t="shared" si="464"/>
        <v>S-4</v>
      </c>
      <c r="F699" s="105">
        <f t="shared" si="451"/>
        <v>0</v>
      </c>
      <c r="G699" s="105" t="str">
        <f t="shared" si="452"/>
        <v/>
      </c>
      <c r="H699" s="105" t="str">
        <f t="shared" si="453"/>
        <v/>
      </c>
      <c r="I699" s="149">
        <v>21</v>
      </c>
      <c r="J699" s="157" t="str">
        <f t="shared" si="465"/>
        <v/>
      </c>
      <c r="K699" s="131" t="str">
        <f t="shared" si="466"/>
        <v/>
      </c>
      <c r="L699" s="131" t="str">
        <f>IF($E699="","",INDEX('3.サラリースケール'!$R$5:$BH$38,MATCH($E699,'3.サラリースケール'!$R$5:$R$38,0),MATCH($I699,'3.サラリースケール'!$R$5:$BH$5,0)))</f>
        <v/>
      </c>
      <c r="M699" s="131" t="str">
        <f t="shared" si="467"/>
        <v/>
      </c>
      <c r="N699" s="368" t="str">
        <f t="shared" si="468"/>
        <v/>
      </c>
      <c r="O699" s="157" t="str">
        <f t="shared" si="469"/>
        <v/>
      </c>
      <c r="P699" s="368" t="str">
        <f t="shared" si="454"/>
        <v/>
      </c>
      <c r="Q699" s="158" t="str">
        <f>IF($L699="","",VLOOKUP($E699,'6.モデル年俸表の作成'!$C$7:$F$48,4,0))</f>
        <v/>
      </c>
      <c r="R699" s="159" t="str">
        <f>IF($E699="","",IF($G699="","",VLOOKUP($E699,'5.手当・賞与配分・洗い替え方式'!$C$7:$L$48,8,0)))</f>
        <v/>
      </c>
      <c r="S699" s="160" t="str">
        <f t="shared" si="470"/>
        <v/>
      </c>
      <c r="T699" s="160" t="str">
        <f t="shared" si="471"/>
        <v/>
      </c>
      <c r="U699" s="160" t="str">
        <f t="shared" si="472"/>
        <v/>
      </c>
      <c r="V699" s="160" t="str">
        <f t="shared" si="473"/>
        <v/>
      </c>
      <c r="W699" s="160" t="str">
        <f t="shared" si="474"/>
        <v/>
      </c>
      <c r="X699" s="164" t="str">
        <f t="shared" si="455"/>
        <v/>
      </c>
      <c r="Y699" s="162" t="str">
        <f t="shared" si="475"/>
        <v/>
      </c>
      <c r="Z699" s="161" t="str">
        <f t="shared" si="456"/>
        <v/>
      </c>
      <c r="AA699" s="161" t="str">
        <f t="shared" si="457"/>
        <v/>
      </c>
      <c r="AB699" s="161" t="str">
        <f t="shared" si="458"/>
        <v/>
      </c>
      <c r="AC699" s="163" t="str">
        <f t="shared" si="459"/>
        <v/>
      </c>
      <c r="AD699" s="158" t="str">
        <f t="shared" si="476"/>
        <v/>
      </c>
      <c r="AE699" s="165" t="str">
        <f>IF(J699="","",IF('5.手当・賞与配分・洗い替え方式'!$O$4=1,ROUNDUP((J699+$Q699)*$AH$4,-1),ROUNDUP(J699*$AH$4,-1)))</f>
        <v/>
      </c>
      <c r="AF699" s="154" t="str">
        <f>IF(K699="","",IF('5.手当・賞与配分・洗い替え方式'!$O$4=1,ROUNDUP((K699+$Q699)*$AH$4,-1),ROUNDUP(K699*$AH$4,-1)))</f>
        <v/>
      </c>
      <c r="AG699" s="154" t="str">
        <f>IF(L699="","",IF('5.手当・賞与配分・洗い替え方式'!$O$4=1,ROUNDUP((L699+$Q699)*$AH$4,-1),ROUNDUP(L699*$AH$4,-1)))</f>
        <v/>
      </c>
      <c r="AH699" s="154" t="str">
        <f>IF(M699="","",IF('5.手当・賞与配分・洗い替え方式'!$O$4=1,ROUNDUP((M699+$Q699)*$AH$4,-1),ROUNDUP(M699*$AH$4,-1)))</f>
        <v/>
      </c>
      <c r="AI699" s="166" t="str">
        <f>IF(N699="","",IF('5.手当・賞与配分・洗い替え方式'!$O$4=1,ROUNDUP((N699+$Q699)*$AH$4,-1),ROUNDUP(N699*$AH$4,-1)))</f>
        <v/>
      </c>
      <c r="AJ699" s="165" t="str">
        <f>IF(J699="","",IF('5.手当・賞与配分・洗い替え方式'!$O$4=1,ROUNDUP((J699+$Q699)*$AM$4,-1),ROUNDUP(J699*$AM$4,-1)))</f>
        <v/>
      </c>
      <c r="AK699" s="154" t="str">
        <f>IF(K699="","",IF('5.手当・賞与配分・洗い替え方式'!$O$4=1,ROUNDUP((K699+$Q699)*$AM$4,-1),ROUNDUP(K699*$AM$4,-1)))</f>
        <v/>
      </c>
      <c r="AL699" s="154" t="str">
        <f>IF(L699="","",IF('5.手当・賞与配分・洗い替え方式'!$O$4=1,ROUNDUP((L699+$Q699)*$AM$4,-1),ROUNDUP(L699*$AM$4,-1)))</f>
        <v/>
      </c>
      <c r="AM699" s="154" t="str">
        <f>IF(M699="","",IF('5.手当・賞与配分・洗い替え方式'!$O$4=1,ROUNDUP((M699+$Q699)*$AM$4,-1),ROUNDUP(M699*$AM$4,-1)))</f>
        <v/>
      </c>
      <c r="AN699" s="166" t="str">
        <f>IF(N699="","",IF('5.手当・賞与配分・洗い替え方式'!$O$4=1,ROUNDUP((N699+$Q699)*$AM$4,-1),ROUNDUP(N699*$AM$4,-1)))</f>
        <v/>
      </c>
      <c r="AO699" s="369" t="str">
        <f t="shared" si="477"/>
        <v/>
      </c>
      <c r="AP699" s="77" t="str">
        <f t="shared" si="478"/>
        <v/>
      </c>
      <c r="AQ699" s="77" t="str">
        <f t="shared" si="461"/>
        <v/>
      </c>
      <c r="AR699" s="77" t="str">
        <f t="shared" si="462"/>
        <v/>
      </c>
      <c r="AS699" s="164" t="str">
        <f t="shared" si="463"/>
        <v/>
      </c>
    </row>
    <row r="700" spans="5:45" ht="18" customHeight="1">
      <c r="E700" s="148" t="str">
        <f t="shared" si="464"/>
        <v>S-4</v>
      </c>
      <c r="F700" s="105">
        <f t="shared" si="451"/>
        <v>0</v>
      </c>
      <c r="G700" s="105" t="str">
        <f t="shared" si="452"/>
        <v/>
      </c>
      <c r="H700" s="105" t="str">
        <f t="shared" si="453"/>
        <v/>
      </c>
      <c r="I700" s="149">
        <v>22</v>
      </c>
      <c r="J700" s="157" t="str">
        <f t="shared" si="465"/>
        <v/>
      </c>
      <c r="K700" s="131" t="str">
        <f t="shared" si="466"/>
        <v/>
      </c>
      <c r="L700" s="131" t="str">
        <f>IF($E700="","",INDEX('3.サラリースケール'!$R$5:$BH$38,MATCH($E700,'3.サラリースケール'!$R$5:$R$38,0),MATCH($I700,'3.サラリースケール'!$R$5:$BH$5,0)))</f>
        <v/>
      </c>
      <c r="M700" s="131" t="str">
        <f t="shared" si="467"/>
        <v/>
      </c>
      <c r="N700" s="368" t="str">
        <f t="shared" si="468"/>
        <v/>
      </c>
      <c r="O700" s="157" t="str">
        <f t="shared" si="469"/>
        <v/>
      </c>
      <c r="P700" s="368" t="str">
        <f t="shared" si="454"/>
        <v/>
      </c>
      <c r="Q700" s="158" t="str">
        <f>IF($L700="","",VLOOKUP($E700,'6.モデル年俸表の作成'!$C$7:$F$48,4,0))</f>
        <v/>
      </c>
      <c r="R700" s="159" t="str">
        <f>IF($E700="","",IF($G700="","",VLOOKUP($E700,'5.手当・賞与配分・洗い替え方式'!$C$7:$L$48,8,0)))</f>
        <v/>
      </c>
      <c r="S700" s="160" t="str">
        <f t="shared" si="470"/>
        <v/>
      </c>
      <c r="T700" s="160" t="str">
        <f t="shared" si="471"/>
        <v/>
      </c>
      <c r="U700" s="160" t="str">
        <f t="shared" si="472"/>
        <v/>
      </c>
      <c r="V700" s="160" t="str">
        <f t="shared" si="473"/>
        <v/>
      </c>
      <c r="W700" s="160" t="str">
        <f t="shared" si="474"/>
        <v/>
      </c>
      <c r="X700" s="164" t="str">
        <f t="shared" si="455"/>
        <v/>
      </c>
      <c r="Y700" s="162" t="str">
        <f>IF(J700="","",J700+$Q700+S700)</f>
        <v/>
      </c>
      <c r="Z700" s="161" t="str">
        <f t="shared" si="456"/>
        <v/>
      </c>
      <c r="AA700" s="161" t="str">
        <f t="shared" si="457"/>
        <v/>
      </c>
      <c r="AB700" s="161" t="str">
        <f t="shared" si="458"/>
        <v/>
      </c>
      <c r="AC700" s="163" t="str">
        <f t="shared" si="459"/>
        <v/>
      </c>
      <c r="AD700" s="158" t="str">
        <f t="shared" si="476"/>
        <v/>
      </c>
      <c r="AE700" s="165" t="str">
        <f>IF(J700="","",IF('5.手当・賞与配分・洗い替え方式'!$O$4=1,ROUNDUP((J700+$Q700)*$AH$4,-1),ROUNDUP(J700*$AH$4,-1)))</f>
        <v/>
      </c>
      <c r="AF700" s="154" t="str">
        <f>IF(K700="","",IF('5.手当・賞与配分・洗い替え方式'!$O$4=1,ROUNDUP((K700+$Q700)*$AH$4,-1),ROUNDUP(K700*$AH$4,-1)))</f>
        <v/>
      </c>
      <c r="AG700" s="154" t="str">
        <f>IF(L700="","",IF('5.手当・賞与配分・洗い替え方式'!$O$4=1,ROUNDUP((L700+$Q700)*$AH$4,-1),ROUNDUP(L700*$AH$4,-1)))</f>
        <v/>
      </c>
      <c r="AH700" s="154" t="str">
        <f>IF(M700="","",IF('5.手当・賞与配分・洗い替え方式'!$O$4=1,ROUNDUP((M700+$Q700)*$AH$4,-1),ROUNDUP(M700*$AH$4,-1)))</f>
        <v/>
      </c>
      <c r="AI700" s="166" t="str">
        <f>IF(N700="","",IF('5.手当・賞与配分・洗い替え方式'!$O$4=1,ROUNDUP((N700+$Q700)*$AH$4,-1),ROUNDUP(N700*$AH$4,-1)))</f>
        <v/>
      </c>
      <c r="AJ700" s="165" t="str">
        <f>IF(J700="","",IF('5.手当・賞与配分・洗い替え方式'!$O$4=1,ROUNDUP((J700+$Q700)*$AM$4,-1),ROUNDUP(J700*$AM$4,-1)))</f>
        <v/>
      </c>
      <c r="AK700" s="154" t="str">
        <f>IF(K700="","",IF('5.手当・賞与配分・洗い替え方式'!$O$4=1,ROUNDUP((K700+$Q700)*$AM$4,-1),ROUNDUP(K700*$AM$4,-1)))</f>
        <v/>
      </c>
      <c r="AL700" s="154" t="str">
        <f>IF(L700="","",IF('5.手当・賞与配分・洗い替え方式'!$O$4=1,ROUNDUP((L700+$Q700)*$AM$4,-1),ROUNDUP(L700*$AM$4,-1)))</f>
        <v/>
      </c>
      <c r="AM700" s="154" t="str">
        <f>IF(M700="","",IF('5.手当・賞与配分・洗い替え方式'!$O$4=1,ROUNDUP((M700+$Q700)*$AM$4,-1),ROUNDUP(M700*$AM$4,-1)))</f>
        <v/>
      </c>
      <c r="AN700" s="166" t="str">
        <f>IF(N700="","",IF('5.手当・賞与配分・洗い替え方式'!$O$4=1,ROUNDUP((N700+$Q700)*$AM$4,-1),ROUNDUP(N700*$AM$4,-1)))</f>
        <v/>
      </c>
      <c r="AO700" s="369" t="str">
        <f t="shared" si="477"/>
        <v/>
      </c>
      <c r="AP700" s="77" t="str">
        <f t="shared" si="478"/>
        <v/>
      </c>
      <c r="AQ700" s="77" t="str">
        <f t="shared" si="461"/>
        <v/>
      </c>
      <c r="AR700" s="77" t="str">
        <f t="shared" si="462"/>
        <v/>
      </c>
      <c r="AS700" s="164" t="str">
        <f t="shared" si="463"/>
        <v/>
      </c>
    </row>
    <row r="701" spans="5:45" ht="18" customHeight="1">
      <c r="E701" s="148" t="str">
        <f t="shared" si="464"/>
        <v>S-4</v>
      </c>
      <c r="F701" s="105">
        <f t="shared" si="451"/>
        <v>0</v>
      </c>
      <c r="G701" s="105" t="str">
        <f t="shared" si="452"/>
        <v/>
      </c>
      <c r="H701" s="105" t="str">
        <f t="shared" si="453"/>
        <v/>
      </c>
      <c r="I701" s="149">
        <v>23</v>
      </c>
      <c r="J701" s="157" t="str">
        <f t="shared" si="465"/>
        <v/>
      </c>
      <c r="K701" s="131" t="str">
        <f t="shared" si="466"/>
        <v/>
      </c>
      <c r="L701" s="131" t="str">
        <f>IF($E701="","",INDEX('3.サラリースケール'!$R$5:$BH$38,MATCH($E701,'3.サラリースケール'!$R$5:$R$38,0),MATCH($I701,'3.サラリースケール'!$R$5:$BH$5,0)))</f>
        <v/>
      </c>
      <c r="M701" s="131" t="str">
        <f t="shared" si="467"/>
        <v/>
      </c>
      <c r="N701" s="368" t="str">
        <f t="shared" si="468"/>
        <v/>
      </c>
      <c r="O701" s="157" t="str">
        <f t="shared" si="469"/>
        <v/>
      </c>
      <c r="P701" s="368" t="str">
        <f t="shared" si="454"/>
        <v/>
      </c>
      <c r="Q701" s="158" t="str">
        <f>IF($L701="","",VLOOKUP($E701,'6.モデル年俸表の作成'!$C$7:$F$48,4,0))</f>
        <v/>
      </c>
      <c r="R701" s="159" t="str">
        <f>IF($E701="","",IF($G701="","",VLOOKUP($E701,'5.手当・賞与配分・洗い替え方式'!$C$7:$L$48,8,0)))</f>
        <v/>
      </c>
      <c r="S701" s="160" t="str">
        <f t="shared" si="470"/>
        <v/>
      </c>
      <c r="T701" s="160" t="str">
        <f t="shared" si="471"/>
        <v/>
      </c>
      <c r="U701" s="160" t="str">
        <f t="shared" si="472"/>
        <v/>
      </c>
      <c r="V701" s="160" t="str">
        <f t="shared" si="473"/>
        <v/>
      </c>
      <c r="W701" s="160" t="str">
        <f t="shared" si="474"/>
        <v/>
      </c>
      <c r="X701" s="164" t="str">
        <f t="shared" si="455"/>
        <v/>
      </c>
      <c r="Y701" s="162" t="str">
        <f t="shared" ref="Y701:Y737" si="479">IF(J701="","",J701+$Q701+S701)</f>
        <v/>
      </c>
      <c r="Z701" s="161" t="str">
        <f t="shared" si="456"/>
        <v/>
      </c>
      <c r="AA701" s="161" t="str">
        <f t="shared" si="457"/>
        <v/>
      </c>
      <c r="AB701" s="161" t="str">
        <f t="shared" si="458"/>
        <v/>
      </c>
      <c r="AC701" s="163" t="str">
        <f t="shared" si="459"/>
        <v/>
      </c>
      <c r="AD701" s="158" t="str">
        <f t="shared" si="476"/>
        <v/>
      </c>
      <c r="AE701" s="165" t="str">
        <f>IF(J701="","",IF('5.手当・賞与配分・洗い替え方式'!$O$4=1,ROUNDUP((J701+$Q701)*$AH$4,-1),ROUNDUP(J701*$AH$4,-1)))</f>
        <v/>
      </c>
      <c r="AF701" s="154" t="str">
        <f>IF(K701="","",IF('5.手当・賞与配分・洗い替え方式'!$O$4=1,ROUNDUP((K701+$Q701)*$AH$4,-1),ROUNDUP(K701*$AH$4,-1)))</f>
        <v/>
      </c>
      <c r="AG701" s="154" t="str">
        <f>IF(L701="","",IF('5.手当・賞与配分・洗い替え方式'!$O$4=1,ROUNDUP((L701+$Q701)*$AH$4,-1),ROUNDUP(L701*$AH$4,-1)))</f>
        <v/>
      </c>
      <c r="AH701" s="154" t="str">
        <f>IF(M701="","",IF('5.手当・賞与配分・洗い替え方式'!$O$4=1,ROUNDUP((M701+$Q701)*$AH$4,-1),ROUNDUP(M701*$AH$4,-1)))</f>
        <v/>
      </c>
      <c r="AI701" s="166" t="str">
        <f>IF(N701="","",IF('5.手当・賞与配分・洗い替え方式'!$O$4=1,ROUNDUP((N701+$Q701)*$AH$4,-1),ROUNDUP(N701*$AH$4,-1)))</f>
        <v/>
      </c>
      <c r="AJ701" s="165" t="str">
        <f>IF(J701="","",IF('5.手当・賞与配分・洗い替え方式'!$O$4=1,ROUNDUP((J701+$Q701)*$AM$4,-1),ROUNDUP(J701*$AM$4,-1)))</f>
        <v/>
      </c>
      <c r="AK701" s="154" t="str">
        <f>IF(K701="","",IF('5.手当・賞与配分・洗い替え方式'!$O$4=1,ROUNDUP((K701+$Q701)*$AM$4,-1),ROUNDUP(K701*$AM$4,-1)))</f>
        <v/>
      </c>
      <c r="AL701" s="154" t="str">
        <f>IF(L701="","",IF('5.手当・賞与配分・洗い替え方式'!$O$4=1,ROUNDUP((L701+$Q701)*$AM$4,-1),ROUNDUP(L701*$AM$4,-1)))</f>
        <v/>
      </c>
      <c r="AM701" s="154" t="str">
        <f>IF(M701="","",IF('5.手当・賞与配分・洗い替え方式'!$O$4=1,ROUNDUP((M701+$Q701)*$AM$4,-1),ROUNDUP(M701*$AM$4,-1)))</f>
        <v/>
      </c>
      <c r="AN701" s="166" t="str">
        <f>IF(N701="","",IF('5.手当・賞与配分・洗い替え方式'!$O$4=1,ROUNDUP((N701+$Q701)*$AM$4,-1),ROUNDUP(N701*$AM$4,-1)))</f>
        <v/>
      </c>
      <c r="AO701" s="369" t="str">
        <f t="shared" si="477"/>
        <v/>
      </c>
      <c r="AP701" s="77" t="str">
        <f t="shared" si="478"/>
        <v/>
      </c>
      <c r="AQ701" s="77" t="str">
        <f t="shared" si="461"/>
        <v/>
      </c>
      <c r="AR701" s="77" t="str">
        <f t="shared" si="462"/>
        <v/>
      </c>
      <c r="AS701" s="164" t="str">
        <f t="shared" si="463"/>
        <v/>
      </c>
    </row>
    <row r="702" spans="5:45" ht="18" customHeight="1">
      <c r="E702" s="148" t="str">
        <f t="shared" si="464"/>
        <v>S-4</v>
      </c>
      <c r="F702" s="105">
        <f t="shared" si="451"/>
        <v>0</v>
      </c>
      <c r="G702" s="105" t="str">
        <f t="shared" si="452"/>
        <v/>
      </c>
      <c r="H702" s="105" t="str">
        <f t="shared" si="453"/>
        <v/>
      </c>
      <c r="I702" s="149">
        <v>24</v>
      </c>
      <c r="J702" s="157" t="str">
        <f t="shared" si="465"/>
        <v/>
      </c>
      <c r="K702" s="131" t="str">
        <f t="shared" si="466"/>
        <v/>
      </c>
      <c r="L702" s="131" t="str">
        <f>IF($E702="","",INDEX('3.サラリースケール'!$R$5:$BH$38,MATCH($E702,'3.サラリースケール'!$R$5:$R$38,0),MATCH($I702,'3.サラリースケール'!$R$5:$BH$5,0)))</f>
        <v/>
      </c>
      <c r="M702" s="131" t="str">
        <f t="shared" si="467"/>
        <v/>
      </c>
      <c r="N702" s="368" t="str">
        <f t="shared" si="468"/>
        <v/>
      </c>
      <c r="O702" s="157" t="str">
        <f t="shared" si="469"/>
        <v/>
      </c>
      <c r="P702" s="368" t="str">
        <f t="shared" si="454"/>
        <v/>
      </c>
      <c r="Q702" s="158" t="str">
        <f>IF($L702="","",VLOOKUP($E702,'6.モデル年俸表の作成'!$C$7:$F$48,4,0))</f>
        <v/>
      </c>
      <c r="R702" s="159" t="str">
        <f>IF($E702="","",IF($G702="","",VLOOKUP($E702,'5.手当・賞与配分・洗い替え方式'!$C$7:$L$48,8,0)))</f>
        <v/>
      </c>
      <c r="S702" s="160" t="str">
        <f t="shared" si="470"/>
        <v/>
      </c>
      <c r="T702" s="160" t="str">
        <f t="shared" si="471"/>
        <v/>
      </c>
      <c r="U702" s="160" t="str">
        <f>IF(L702="","",ROUNDUP((L702*$R702),-1))</f>
        <v/>
      </c>
      <c r="V702" s="160" t="str">
        <f t="shared" si="473"/>
        <v/>
      </c>
      <c r="W702" s="160" t="str">
        <f t="shared" si="474"/>
        <v/>
      </c>
      <c r="X702" s="164" t="str">
        <f t="shared" si="455"/>
        <v/>
      </c>
      <c r="Y702" s="162" t="str">
        <f t="shared" si="479"/>
        <v/>
      </c>
      <c r="Z702" s="161" t="str">
        <f t="shared" si="456"/>
        <v/>
      </c>
      <c r="AA702" s="161" t="str">
        <f t="shared" si="457"/>
        <v/>
      </c>
      <c r="AB702" s="161" t="str">
        <f t="shared" si="458"/>
        <v/>
      </c>
      <c r="AC702" s="163" t="str">
        <f t="shared" si="459"/>
        <v/>
      </c>
      <c r="AD702" s="158" t="str">
        <f t="shared" si="476"/>
        <v/>
      </c>
      <c r="AE702" s="165" t="str">
        <f>IF(J702="","",IF('5.手当・賞与配分・洗い替え方式'!$O$4=1,ROUNDUP((J702+$Q702)*$AH$4,-1),ROUNDUP(J702*$AH$4,-1)))</f>
        <v/>
      </c>
      <c r="AF702" s="154" t="str">
        <f>IF(K702="","",IF('5.手当・賞与配分・洗い替え方式'!$O$4=1,ROUNDUP((K702+$Q702)*$AH$4,-1),ROUNDUP(K702*$AH$4,-1)))</f>
        <v/>
      </c>
      <c r="AG702" s="154" t="str">
        <f>IF(L702="","",IF('5.手当・賞与配分・洗い替え方式'!$O$4=1,ROUNDUP((L702+$Q702)*$AH$4,-1),ROUNDUP(L702*$AH$4,-1)))</f>
        <v/>
      </c>
      <c r="AH702" s="154" t="str">
        <f>IF(M702="","",IF('5.手当・賞与配分・洗い替え方式'!$O$4=1,ROUNDUP((M702+$Q702)*$AH$4,-1),ROUNDUP(M702*$AH$4,-1)))</f>
        <v/>
      </c>
      <c r="AI702" s="166" t="str">
        <f>IF(N702="","",IF('5.手当・賞与配分・洗い替え方式'!$O$4=1,ROUNDUP((N702+$Q702)*$AH$4,-1),ROUNDUP(N702*$AH$4,-1)))</f>
        <v/>
      </c>
      <c r="AJ702" s="165" t="str">
        <f>IF(J702="","",IF('5.手当・賞与配分・洗い替え方式'!$O$4=1,ROUNDUP((J702+$Q702)*$AM$4,-1),ROUNDUP(J702*$AM$4,-1)))</f>
        <v/>
      </c>
      <c r="AK702" s="154" t="str">
        <f>IF(K702="","",IF('5.手当・賞与配分・洗い替え方式'!$O$4=1,ROUNDUP((K702+$Q702)*$AM$4,-1),ROUNDUP(K702*$AM$4,-1)))</f>
        <v/>
      </c>
      <c r="AL702" s="154" t="str">
        <f>IF(L702="","",IF('5.手当・賞与配分・洗い替え方式'!$O$4=1,ROUNDUP((L702+$Q702)*$AM$4,-1),ROUNDUP(L702*$AM$4,-1)))</f>
        <v/>
      </c>
      <c r="AM702" s="154" t="str">
        <f>IF(M702="","",IF('5.手当・賞与配分・洗い替え方式'!$O$4=1,ROUNDUP((M702+$Q702)*$AM$4,-1),ROUNDUP(M702*$AM$4,-1)))</f>
        <v/>
      </c>
      <c r="AN702" s="166" t="str">
        <f>IF(N702="","",IF('5.手当・賞与配分・洗い替え方式'!$O$4=1,ROUNDUP((N702+$Q702)*$AM$4,-1),ROUNDUP(N702*$AM$4,-1)))</f>
        <v/>
      </c>
      <c r="AO702" s="369" t="str">
        <f t="shared" si="477"/>
        <v/>
      </c>
      <c r="AP702" s="77" t="str">
        <f t="shared" si="478"/>
        <v/>
      </c>
      <c r="AQ702" s="77" t="str">
        <f t="shared" si="461"/>
        <v/>
      </c>
      <c r="AR702" s="77" t="str">
        <f t="shared" si="462"/>
        <v/>
      </c>
      <c r="AS702" s="164" t="str">
        <f t="shared" si="463"/>
        <v/>
      </c>
    </row>
    <row r="703" spans="5:45" ht="18" customHeight="1">
      <c r="E703" s="148" t="str">
        <f t="shared" si="464"/>
        <v>S-4</v>
      </c>
      <c r="F703" s="105">
        <f t="shared" si="451"/>
        <v>0</v>
      </c>
      <c r="G703" s="105" t="str">
        <f t="shared" si="452"/>
        <v/>
      </c>
      <c r="H703" s="105" t="str">
        <f t="shared" si="453"/>
        <v/>
      </c>
      <c r="I703" s="149">
        <v>25</v>
      </c>
      <c r="J703" s="157" t="str">
        <f t="shared" si="465"/>
        <v/>
      </c>
      <c r="K703" s="131" t="str">
        <f t="shared" si="466"/>
        <v/>
      </c>
      <c r="L703" s="131" t="str">
        <f>IF($E703="","",INDEX('3.サラリースケール'!$R$5:$BH$38,MATCH($E703,'3.サラリースケール'!$R$5:$R$38,0),MATCH($I703,'3.サラリースケール'!$R$5:$BH$5,0)))</f>
        <v/>
      </c>
      <c r="M703" s="131" t="str">
        <f t="shared" si="467"/>
        <v/>
      </c>
      <c r="N703" s="368" t="str">
        <f t="shared" si="468"/>
        <v/>
      </c>
      <c r="O703" s="157" t="str">
        <f t="shared" si="469"/>
        <v/>
      </c>
      <c r="P703" s="368" t="str">
        <f t="shared" si="454"/>
        <v/>
      </c>
      <c r="Q703" s="158" t="str">
        <f>IF($L703="","",VLOOKUP($E703,'6.モデル年俸表の作成'!$C$7:$F$48,4,0))</f>
        <v/>
      </c>
      <c r="R703" s="159" t="str">
        <f>IF($E703="","",IF($G703="","",VLOOKUP($E703,'5.手当・賞与配分・洗い替え方式'!$C$7:$L$48,8,0)))</f>
        <v/>
      </c>
      <c r="S703" s="160" t="str">
        <f t="shared" si="470"/>
        <v/>
      </c>
      <c r="T703" s="160" t="str">
        <f t="shared" si="471"/>
        <v/>
      </c>
      <c r="U703" s="160" t="str">
        <f t="shared" ref="U703:U737" si="480">IF(L703="","",ROUNDUP((L703*$R703),-1))</f>
        <v/>
      </c>
      <c r="V703" s="160" t="str">
        <f t="shared" si="473"/>
        <v/>
      </c>
      <c r="W703" s="160" t="str">
        <f t="shared" si="474"/>
        <v/>
      </c>
      <c r="X703" s="164" t="str">
        <f t="shared" si="455"/>
        <v/>
      </c>
      <c r="Y703" s="162" t="str">
        <f t="shared" si="479"/>
        <v/>
      </c>
      <c r="Z703" s="161" t="str">
        <f t="shared" si="456"/>
        <v/>
      </c>
      <c r="AA703" s="161" t="str">
        <f t="shared" si="457"/>
        <v/>
      </c>
      <c r="AB703" s="161" t="str">
        <f t="shared" si="458"/>
        <v/>
      </c>
      <c r="AC703" s="163" t="str">
        <f>IF(N703="","",N703+$Q703+W703)</f>
        <v/>
      </c>
      <c r="AD703" s="158" t="str">
        <f t="shared" si="476"/>
        <v/>
      </c>
      <c r="AE703" s="165" t="str">
        <f>IF(J703="","",IF('5.手当・賞与配分・洗い替え方式'!$O$4=1,ROUNDUP((J703+$Q703)*$AH$4,-1),ROUNDUP(J703*$AH$4,-1)))</f>
        <v/>
      </c>
      <c r="AF703" s="154" t="str">
        <f>IF(K703="","",IF('5.手当・賞与配分・洗い替え方式'!$O$4=1,ROUNDUP((K703+$Q703)*$AH$4,-1),ROUNDUP(K703*$AH$4,-1)))</f>
        <v/>
      </c>
      <c r="AG703" s="154" t="str">
        <f>IF(L703="","",IF('5.手当・賞与配分・洗い替え方式'!$O$4=1,ROUNDUP((L703+$Q703)*$AH$4,-1),ROUNDUP(L703*$AH$4,-1)))</f>
        <v/>
      </c>
      <c r="AH703" s="154" t="str">
        <f>IF(M703="","",IF('5.手当・賞与配分・洗い替え方式'!$O$4=1,ROUNDUP((M703+$Q703)*$AH$4,-1),ROUNDUP(M703*$AH$4,-1)))</f>
        <v/>
      </c>
      <c r="AI703" s="166" t="str">
        <f>IF(N703="","",IF('5.手当・賞与配分・洗い替え方式'!$O$4=1,ROUNDUP((N703+$Q703)*$AH$4,-1),ROUNDUP(N703*$AH$4,-1)))</f>
        <v/>
      </c>
      <c r="AJ703" s="165" t="str">
        <f>IF(J703="","",IF('5.手当・賞与配分・洗い替え方式'!$O$4=1,ROUNDUP((J703+$Q703)*$AM$4,-1),ROUNDUP(J703*$AM$4,-1)))</f>
        <v/>
      </c>
      <c r="AK703" s="154" t="str">
        <f>IF(K703="","",IF('5.手当・賞与配分・洗い替え方式'!$O$4=1,ROUNDUP((K703+$Q703)*$AM$4,-1),ROUNDUP(K703*$AM$4,-1)))</f>
        <v/>
      </c>
      <c r="AL703" s="154" t="str">
        <f>IF(L703="","",IF('5.手当・賞与配分・洗い替え方式'!$O$4=1,ROUNDUP((L703+$Q703)*$AM$4,-1),ROUNDUP(L703*$AM$4,-1)))</f>
        <v/>
      </c>
      <c r="AM703" s="154" t="str">
        <f>IF(M703="","",IF('5.手当・賞与配分・洗い替え方式'!$O$4=1,ROUNDUP((M703+$Q703)*$AM$4,-1),ROUNDUP(M703*$AM$4,-1)))</f>
        <v/>
      </c>
      <c r="AN703" s="166" t="str">
        <f>IF(N703="","",IF('5.手当・賞与配分・洗い替え方式'!$O$4=1,ROUNDUP((N703+$Q703)*$AM$4,-1),ROUNDUP(N703*$AM$4,-1)))</f>
        <v/>
      </c>
      <c r="AO703" s="369" t="str">
        <f t="shared" si="477"/>
        <v/>
      </c>
      <c r="AP703" s="77" t="str">
        <f t="shared" si="478"/>
        <v/>
      </c>
      <c r="AQ703" s="77" t="str">
        <f t="shared" si="461"/>
        <v/>
      </c>
      <c r="AR703" s="77" t="str">
        <f t="shared" si="462"/>
        <v/>
      </c>
      <c r="AS703" s="164" t="str">
        <f t="shared" si="463"/>
        <v/>
      </c>
    </row>
    <row r="704" spans="5:45" ht="18" customHeight="1">
      <c r="E704" s="148" t="str">
        <f t="shared" si="464"/>
        <v>S-4</v>
      </c>
      <c r="F704" s="105">
        <f t="shared" si="451"/>
        <v>0</v>
      </c>
      <c r="G704" s="105" t="str">
        <f t="shared" si="452"/>
        <v/>
      </c>
      <c r="H704" s="105" t="str">
        <f t="shared" si="453"/>
        <v/>
      </c>
      <c r="I704" s="149">
        <v>26</v>
      </c>
      <c r="J704" s="157" t="str">
        <f t="shared" si="465"/>
        <v/>
      </c>
      <c r="K704" s="131" t="str">
        <f t="shared" si="466"/>
        <v/>
      </c>
      <c r="L704" s="131" t="str">
        <f>IF($E704="","",INDEX('3.サラリースケール'!$R$5:$BH$38,MATCH($E704,'3.サラリースケール'!$R$5:$R$38,0),MATCH($I704,'3.サラリースケール'!$R$5:$BH$5,0)))</f>
        <v/>
      </c>
      <c r="M704" s="131" t="str">
        <f t="shared" si="467"/>
        <v/>
      </c>
      <c r="N704" s="368" t="str">
        <f t="shared" si="468"/>
        <v/>
      </c>
      <c r="O704" s="157" t="str">
        <f t="shared" si="469"/>
        <v/>
      </c>
      <c r="P704" s="368" t="str">
        <f t="shared" si="454"/>
        <v/>
      </c>
      <c r="Q704" s="158" t="str">
        <f>IF($L704="","",VLOOKUP($E704,'6.モデル年俸表の作成'!$C$7:$F$48,4,0))</f>
        <v/>
      </c>
      <c r="R704" s="159" t="str">
        <f>IF($E704="","",IF($G704="","",VLOOKUP($E704,'5.手当・賞与配分・洗い替え方式'!$C$7:$L$48,8,0)))</f>
        <v/>
      </c>
      <c r="S704" s="160" t="str">
        <f t="shared" si="470"/>
        <v/>
      </c>
      <c r="T704" s="160" t="str">
        <f t="shared" si="471"/>
        <v/>
      </c>
      <c r="U704" s="160" t="str">
        <f t="shared" si="480"/>
        <v/>
      </c>
      <c r="V704" s="160" t="str">
        <f t="shared" si="473"/>
        <v/>
      </c>
      <c r="W704" s="160" t="str">
        <f t="shared" si="474"/>
        <v/>
      </c>
      <c r="X704" s="164" t="str">
        <f t="shared" si="455"/>
        <v/>
      </c>
      <c r="Y704" s="162" t="str">
        <f t="shared" si="479"/>
        <v/>
      </c>
      <c r="Z704" s="161" t="str">
        <f t="shared" si="456"/>
        <v/>
      </c>
      <c r="AA704" s="161" t="str">
        <f t="shared" si="457"/>
        <v/>
      </c>
      <c r="AB704" s="161" t="str">
        <f t="shared" si="458"/>
        <v/>
      </c>
      <c r="AC704" s="163" t="str">
        <f t="shared" ref="AC704:AC737" si="481">IF(N704="","",N704+$Q704+W704)</f>
        <v/>
      </c>
      <c r="AD704" s="158" t="str">
        <f t="shared" si="476"/>
        <v/>
      </c>
      <c r="AE704" s="165" t="str">
        <f>IF(J704="","",IF('5.手当・賞与配分・洗い替え方式'!$O$4=1,ROUNDUP((J704+$Q704)*$AH$4,-1),ROUNDUP(J704*$AH$4,-1)))</f>
        <v/>
      </c>
      <c r="AF704" s="154" t="str">
        <f>IF(K704="","",IF('5.手当・賞与配分・洗い替え方式'!$O$4=1,ROUNDUP((K704+$Q704)*$AH$4,-1),ROUNDUP(K704*$AH$4,-1)))</f>
        <v/>
      </c>
      <c r="AG704" s="154" t="str">
        <f>IF(L704="","",IF('5.手当・賞与配分・洗い替え方式'!$O$4=1,ROUNDUP((L704+$Q704)*$AH$4,-1),ROUNDUP(L704*$AH$4,-1)))</f>
        <v/>
      </c>
      <c r="AH704" s="154" t="str">
        <f>IF(M704="","",IF('5.手当・賞与配分・洗い替え方式'!$O$4=1,ROUNDUP((M704+$Q704)*$AH$4,-1),ROUNDUP(M704*$AH$4,-1)))</f>
        <v/>
      </c>
      <c r="AI704" s="166" t="str">
        <f>IF(N704="","",IF('5.手当・賞与配分・洗い替え方式'!$O$4=1,ROUNDUP((N704+$Q704)*$AH$4,-1),ROUNDUP(N704*$AH$4,-1)))</f>
        <v/>
      </c>
      <c r="AJ704" s="165" t="str">
        <f>IF(J704="","",IF('5.手当・賞与配分・洗い替え方式'!$O$4=1,ROUNDUP((J704+$Q704)*$AM$4,-1),ROUNDUP(J704*$AM$4,-1)))</f>
        <v/>
      </c>
      <c r="AK704" s="154" t="str">
        <f>IF(K704="","",IF('5.手当・賞与配分・洗い替え方式'!$O$4=1,ROUNDUP((K704+$Q704)*$AM$4,-1),ROUNDUP(K704*$AM$4,-1)))</f>
        <v/>
      </c>
      <c r="AL704" s="154" t="str">
        <f>IF(L704="","",IF('5.手当・賞与配分・洗い替え方式'!$O$4=1,ROUNDUP((L704+$Q704)*$AM$4,-1),ROUNDUP(L704*$AM$4,-1)))</f>
        <v/>
      </c>
      <c r="AM704" s="154" t="str">
        <f>IF(M704="","",IF('5.手当・賞与配分・洗い替え方式'!$O$4=1,ROUNDUP((M704+$Q704)*$AM$4,-1),ROUNDUP(M704*$AM$4,-1)))</f>
        <v/>
      </c>
      <c r="AN704" s="166" t="str">
        <f>IF(N704="","",IF('5.手当・賞与配分・洗い替え方式'!$O$4=1,ROUNDUP((N704+$Q704)*$AM$4,-1),ROUNDUP(N704*$AM$4,-1)))</f>
        <v/>
      </c>
      <c r="AO704" s="369" t="str">
        <f t="shared" si="477"/>
        <v/>
      </c>
      <c r="AP704" s="77" t="str">
        <f t="shared" si="478"/>
        <v/>
      </c>
      <c r="AQ704" s="77" t="str">
        <f t="shared" si="461"/>
        <v/>
      </c>
      <c r="AR704" s="77" t="str">
        <f t="shared" si="462"/>
        <v/>
      </c>
      <c r="AS704" s="164" t="str">
        <f t="shared" si="463"/>
        <v/>
      </c>
    </row>
    <row r="705" spans="5:45" ht="18" customHeight="1">
      <c r="E705" s="148" t="str">
        <f t="shared" si="464"/>
        <v>S-4</v>
      </c>
      <c r="F705" s="105">
        <f t="shared" si="451"/>
        <v>0</v>
      </c>
      <c r="G705" s="105" t="str">
        <f t="shared" si="452"/>
        <v/>
      </c>
      <c r="H705" s="105" t="str">
        <f t="shared" si="453"/>
        <v/>
      </c>
      <c r="I705" s="149">
        <v>27</v>
      </c>
      <c r="J705" s="157" t="str">
        <f t="shared" si="465"/>
        <v/>
      </c>
      <c r="K705" s="131" t="str">
        <f t="shared" si="466"/>
        <v/>
      </c>
      <c r="L705" s="131" t="str">
        <f>IF($E705="","",INDEX('3.サラリースケール'!$R$5:$BH$38,MATCH($E705,'3.サラリースケール'!$R$5:$R$38,0),MATCH($I705,'3.サラリースケール'!$R$5:$BH$5,0)))</f>
        <v/>
      </c>
      <c r="M705" s="131" t="str">
        <f t="shared" si="467"/>
        <v/>
      </c>
      <c r="N705" s="368" t="str">
        <f t="shared" si="468"/>
        <v/>
      </c>
      <c r="O705" s="157" t="str">
        <f t="shared" si="469"/>
        <v/>
      </c>
      <c r="P705" s="368" t="str">
        <f t="shared" si="454"/>
        <v/>
      </c>
      <c r="Q705" s="158" t="str">
        <f>IF($L705="","",VLOOKUP($E705,'6.モデル年俸表の作成'!$C$7:$F$48,4,0))</f>
        <v/>
      </c>
      <c r="R705" s="159" t="str">
        <f>IF($E705="","",IF($G705="","",VLOOKUP($E705,'5.手当・賞与配分・洗い替え方式'!$C$7:$L$48,8,0)))</f>
        <v/>
      </c>
      <c r="S705" s="160" t="str">
        <f t="shared" si="470"/>
        <v/>
      </c>
      <c r="T705" s="160" t="str">
        <f t="shared" si="471"/>
        <v/>
      </c>
      <c r="U705" s="160" t="str">
        <f t="shared" si="480"/>
        <v/>
      </c>
      <c r="V705" s="160" t="str">
        <f t="shared" si="473"/>
        <v/>
      </c>
      <c r="W705" s="160" t="str">
        <f t="shared" si="474"/>
        <v/>
      </c>
      <c r="X705" s="164" t="str">
        <f t="shared" si="455"/>
        <v/>
      </c>
      <c r="Y705" s="162" t="str">
        <f t="shared" si="479"/>
        <v/>
      </c>
      <c r="Z705" s="161" t="str">
        <f t="shared" si="456"/>
        <v/>
      </c>
      <c r="AA705" s="161" t="str">
        <f t="shared" si="457"/>
        <v/>
      </c>
      <c r="AB705" s="161" t="str">
        <f t="shared" si="458"/>
        <v/>
      </c>
      <c r="AC705" s="163" t="str">
        <f t="shared" si="481"/>
        <v/>
      </c>
      <c r="AD705" s="158" t="str">
        <f t="shared" si="476"/>
        <v/>
      </c>
      <c r="AE705" s="165" t="str">
        <f>IF(J705="","",IF('5.手当・賞与配分・洗い替え方式'!$O$4=1,ROUNDUP((J705+$Q705)*$AH$4,-1),ROUNDUP(J705*$AH$4,-1)))</f>
        <v/>
      </c>
      <c r="AF705" s="154" t="str">
        <f>IF(K705="","",IF('5.手当・賞与配分・洗い替え方式'!$O$4=1,ROUNDUP((K705+$Q705)*$AH$4,-1),ROUNDUP(K705*$AH$4,-1)))</f>
        <v/>
      </c>
      <c r="AG705" s="154" t="str">
        <f>IF(L705="","",IF('5.手当・賞与配分・洗い替え方式'!$O$4=1,ROUNDUP((L705+$Q705)*$AH$4,-1),ROUNDUP(L705*$AH$4,-1)))</f>
        <v/>
      </c>
      <c r="AH705" s="154" t="str">
        <f>IF(M705="","",IF('5.手当・賞与配分・洗い替え方式'!$O$4=1,ROUNDUP((M705+$Q705)*$AH$4,-1),ROUNDUP(M705*$AH$4,-1)))</f>
        <v/>
      </c>
      <c r="AI705" s="166" t="str">
        <f>IF(N705="","",IF('5.手当・賞与配分・洗い替え方式'!$O$4=1,ROUNDUP((N705+$Q705)*$AH$4,-1),ROUNDUP(N705*$AH$4,-1)))</f>
        <v/>
      </c>
      <c r="AJ705" s="165" t="str">
        <f>IF(J705="","",IF('5.手当・賞与配分・洗い替え方式'!$O$4=1,ROUNDUP((J705+$Q705)*$AM$4,-1),ROUNDUP(J705*$AM$4,-1)))</f>
        <v/>
      </c>
      <c r="AK705" s="154" t="str">
        <f>IF(K705="","",IF('5.手当・賞与配分・洗い替え方式'!$O$4=1,ROUNDUP((K705+$Q705)*$AM$4,-1),ROUNDUP(K705*$AM$4,-1)))</f>
        <v/>
      </c>
      <c r="AL705" s="154" t="str">
        <f>IF(L705="","",IF('5.手当・賞与配分・洗い替え方式'!$O$4=1,ROUNDUP((L705+$Q705)*$AM$4,-1),ROUNDUP(L705*$AM$4,-1)))</f>
        <v/>
      </c>
      <c r="AM705" s="154" t="str">
        <f>IF(M705="","",IF('5.手当・賞与配分・洗い替え方式'!$O$4=1,ROUNDUP((M705+$Q705)*$AM$4,-1),ROUNDUP(M705*$AM$4,-1)))</f>
        <v/>
      </c>
      <c r="AN705" s="166" t="str">
        <f>IF(N705="","",IF('5.手当・賞与配分・洗い替え方式'!$O$4=1,ROUNDUP((N705+$Q705)*$AM$4,-1),ROUNDUP(N705*$AM$4,-1)))</f>
        <v/>
      </c>
      <c r="AO705" s="369" t="str">
        <f t="shared" si="477"/>
        <v/>
      </c>
      <c r="AP705" s="77" t="str">
        <f t="shared" si="478"/>
        <v/>
      </c>
      <c r="AQ705" s="77" t="str">
        <f t="shared" si="461"/>
        <v/>
      </c>
      <c r="AR705" s="77" t="str">
        <f t="shared" si="462"/>
        <v/>
      </c>
      <c r="AS705" s="164" t="str">
        <f t="shared" si="463"/>
        <v/>
      </c>
    </row>
    <row r="706" spans="5:45" ht="18" customHeight="1">
      <c r="E706" s="148" t="str">
        <f t="shared" si="464"/>
        <v>S-4</v>
      </c>
      <c r="F706" s="105">
        <f t="shared" si="451"/>
        <v>0</v>
      </c>
      <c r="G706" s="105" t="str">
        <f t="shared" si="452"/>
        <v/>
      </c>
      <c r="H706" s="105" t="str">
        <f t="shared" si="453"/>
        <v/>
      </c>
      <c r="I706" s="149">
        <v>28</v>
      </c>
      <c r="J706" s="157" t="str">
        <f t="shared" si="465"/>
        <v/>
      </c>
      <c r="K706" s="131" t="str">
        <f t="shared" si="466"/>
        <v/>
      </c>
      <c r="L706" s="131" t="str">
        <f>IF($E706="","",INDEX('3.サラリースケール'!$R$5:$BH$38,MATCH($E706,'3.サラリースケール'!$R$5:$R$38,0),MATCH($I706,'3.サラリースケール'!$R$5:$BH$5,0)))</f>
        <v/>
      </c>
      <c r="M706" s="131" t="str">
        <f t="shared" si="467"/>
        <v/>
      </c>
      <c r="N706" s="368" t="str">
        <f t="shared" si="468"/>
        <v/>
      </c>
      <c r="O706" s="157" t="str">
        <f t="shared" si="469"/>
        <v/>
      </c>
      <c r="P706" s="368" t="str">
        <f t="shared" si="454"/>
        <v/>
      </c>
      <c r="Q706" s="158" t="str">
        <f>IF($L706="","",VLOOKUP($E706,'6.モデル年俸表の作成'!$C$7:$F$48,4,0))</f>
        <v/>
      </c>
      <c r="R706" s="159" t="str">
        <f>IF($E706="","",IF($G706="","",VLOOKUP($E706,'5.手当・賞与配分・洗い替え方式'!$C$7:$L$48,8,0)))</f>
        <v/>
      </c>
      <c r="S706" s="160" t="str">
        <f t="shared" si="470"/>
        <v/>
      </c>
      <c r="T706" s="160" t="str">
        <f t="shared" si="471"/>
        <v/>
      </c>
      <c r="U706" s="160" t="str">
        <f t="shared" si="480"/>
        <v/>
      </c>
      <c r="V706" s="160" t="str">
        <f t="shared" si="473"/>
        <v/>
      </c>
      <c r="W706" s="160" t="str">
        <f t="shared" si="474"/>
        <v/>
      </c>
      <c r="X706" s="164" t="str">
        <f t="shared" si="455"/>
        <v/>
      </c>
      <c r="Y706" s="162" t="str">
        <f t="shared" si="479"/>
        <v/>
      </c>
      <c r="Z706" s="161" t="str">
        <f t="shared" si="456"/>
        <v/>
      </c>
      <c r="AA706" s="161" t="str">
        <f t="shared" si="457"/>
        <v/>
      </c>
      <c r="AB706" s="161" t="str">
        <f t="shared" si="458"/>
        <v/>
      </c>
      <c r="AC706" s="163" t="str">
        <f t="shared" si="481"/>
        <v/>
      </c>
      <c r="AD706" s="158" t="str">
        <f t="shared" si="476"/>
        <v/>
      </c>
      <c r="AE706" s="165" t="str">
        <f>IF(J706="","",IF('5.手当・賞与配分・洗い替え方式'!$O$4=1,ROUNDUP((J706+$Q706)*$AH$4,-1),ROUNDUP(J706*$AH$4,-1)))</f>
        <v/>
      </c>
      <c r="AF706" s="154" t="str">
        <f>IF(K706="","",IF('5.手当・賞与配分・洗い替え方式'!$O$4=1,ROUNDUP((K706+$Q706)*$AH$4,-1),ROUNDUP(K706*$AH$4,-1)))</f>
        <v/>
      </c>
      <c r="AG706" s="154" t="str">
        <f>IF(L706="","",IF('5.手当・賞与配分・洗い替え方式'!$O$4=1,ROUNDUP((L706+$Q706)*$AH$4,-1),ROUNDUP(L706*$AH$4,-1)))</f>
        <v/>
      </c>
      <c r="AH706" s="154" t="str">
        <f>IF(M706="","",IF('5.手当・賞与配分・洗い替え方式'!$O$4=1,ROUNDUP((M706+$Q706)*$AH$4,-1),ROUNDUP(M706*$AH$4,-1)))</f>
        <v/>
      </c>
      <c r="AI706" s="166" t="str">
        <f>IF(N706="","",IF('5.手当・賞与配分・洗い替え方式'!$O$4=1,ROUNDUP((N706+$Q706)*$AH$4,-1),ROUNDUP(N706*$AH$4,-1)))</f>
        <v/>
      </c>
      <c r="AJ706" s="165" t="str">
        <f>IF(J706="","",IF('5.手当・賞与配分・洗い替え方式'!$O$4=1,ROUNDUP((J706+$Q706)*$AM$4,-1),ROUNDUP(J706*$AM$4,-1)))</f>
        <v/>
      </c>
      <c r="AK706" s="154" t="str">
        <f>IF(K706="","",IF('5.手当・賞与配分・洗い替え方式'!$O$4=1,ROUNDUP((K706+$Q706)*$AM$4,-1),ROUNDUP(K706*$AM$4,-1)))</f>
        <v/>
      </c>
      <c r="AL706" s="154" t="str">
        <f>IF(L706="","",IF('5.手当・賞与配分・洗い替え方式'!$O$4=1,ROUNDUP((L706+$Q706)*$AM$4,-1),ROUNDUP(L706*$AM$4,-1)))</f>
        <v/>
      </c>
      <c r="AM706" s="154" t="str">
        <f>IF(M706="","",IF('5.手当・賞与配分・洗い替え方式'!$O$4=1,ROUNDUP((M706+$Q706)*$AM$4,-1),ROUNDUP(M706*$AM$4,-1)))</f>
        <v/>
      </c>
      <c r="AN706" s="166" t="str">
        <f>IF(N706="","",IF('5.手当・賞与配分・洗い替え方式'!$O$4=1,ROUNDUP((N706+$Q706)*$AM$4,-1),ROUNDUP(N706*$AM$4,-1)))</f>
        <v/>
      </c>
      <c r="AO706" s="369" t="str">
        <f t="shared" si="477"/>
        <v/>
      </c>
      <c r="AP706" s="77" t="str">
        <f t="shared" si="478"/>
        <v/>
      </c>
      <c r="AQ706" s="77" t="str">
        <f t="shared" si="461"/>
        <v/>
      </c>
      <c r="AR706" s="77" t="str">
        <f t="shared" si="462"/>
        <v/>
      </c>
      <c r="AS706" s="164" t="str">
        <f t="shared" si="463"/>
        <v/>
      </c>
    </row>
    <row r="707" spans="5:45" ht="18" customHeight="1">
      <c r="E707" s="148" t="str">
        <f t="shared" si="464"/>
        <v>S-4</v>
      </c>
      <c r="F707" s="105">
        <f t="shared" si="451"/>
        <v>0</v>
      </c>
      <c r="G707" s="105" t="str">
        <f t="shared" si="452"/>
        <v/>
      </c>
      <c r="H707" s="105" t="str">
        <f t="shared" si="453"/>
        <v/>
      </c>
      <c r="I707" s="149">
        <v>29</v>
      </c>
      <c r="J707" s="157" t="str">
        <f t="shared" si="465"/>
        <v/>
      </c>
      <c r="K707" s="131" t="str">
        <f t="shared" si="466"/>
        <v/>
      </c>
      <c r="L707" s="131" t="str">
        <f>IF($E707="","",INDEX('3.サラリースケール'!$R$5:$BH$38,MATCH($E707,'3.サラリースケール'!$R$5:$R$38,0),MATCH($I707,'3.サラリースケール'!$R$5:$BH$5,0)))</f>
        <v/>
      </c>
      <c r="M707" s="131" t="str">
        <f t="shared" si="467"/>
        <v/>
      </c>
      <c r="N707" s="368" t="str">
        <f t="shared" si="468"/>
        <v/>
      </c>
      <c r="O707" s="157" t="str">
        <f t="shared" si="469"/>
        <v/>
      </c>
      <c r="P707" s="368" t="str">
        <f t="shared" si="454"/>
        <v/>
      </c>
      <c r="Q707" s="158" t="str">
        <f>IF($L707="","",VLOOKUP($E707,'6.モデル年俸表の作成'!$C$7:$F$48,4,0))</f>
        <v/>
      </c>
      <c r="R707" s="159" t="str">
        <f>IF($E707="","",IF($G707="","",VLOOKUP($E707,'5.手当・賞与配分・洗い替え方式'!$C$7:$L$48,8,0)))</f>
        <v/>
      </c>
      <c r="S707" s="160" t="str">
        <f t="shared" si="470"/>
        <v/>
      </c>
      <c r="T707" s="160" t="str">
        <f t="shared" si="471"/>
        <v/>
      </c>
      <c r="U707" s="160" t="str">
        <f t="shared" si="480"/>
        <v/>
      </c>
      <c r="V707" s="160" t="str">
        <f t="shared" si="473"/>
        <v/>
      </c>
      <c r="W707" s="160" t="str">
        <f t="shared" si="474"/>
        <v/>
      </c>
      <c r="X707" s="164" t="str">
        <f t="shared" si="455"/>
        <v/>
      </c>
      <c r="Y707" s="162" t="str">
        <f t="shared" si="479"/>
        <v/>
      </c>
      <c r="Z707" s="161" t="str">
        <f t="shared" si="456"/>
        <v/>
      </c>
      <c r="AA707" s="161" t="str">
        <f t="shared" si="457"/>
        <v/>
      </c>
      <c r="AB707" s="161" t="str">
        <f t="shared" si="458"/>
        <v/>
      </c>
      <c r="AC707" s="163" t="str">
        <f t="shared" si="481"/>
        <v/>
      </c>
      <c r="AD707" s="158" t="str">
        <f t="shared" si="476"/>
        <v/>
      </c>
      <c r="AE707" s="165" t="str">
        <f>IF(J707="","",IF('5.手当・賞与配分・洗い替え方式'!$O$4=1,ROUNDUP((J707+$Q707)*$AH$4,-1),ROUNDUP(J707*$AH$4,-1)))</f>
        <v/>
      </c>
      <c r="AF707" s="154" t="str">
        <f>IF(K707="","",IF('5.手当・賞与配分・洗い替え方式'!$O$4=1,ROUNDUP((K707+$Q707)*$AH$4,-1),ROUNDUP(K707*$AH$4,-1)))</f>
        <v/>
      </c>
      <c r="AG707" s="154" t="str">
        <f>IF(L707="","",IF('5.手当・賞与配分・洗い替え方式'!$O$4=1,ROUNDUP((L707+$Q707)*$AH$4,-1),ROUNDUP(L707*$AH$4,-1)))</f>
        <v/>
      </c>
      <c r="AH707" s="154" t="str">
        <f>IF(M707="","",IF('5.手当・賞与配分・洗い替え方式'!$O$4=1,ROUNDUP((M707+$Q707)*$AH$4,-1),ROUNDUP(M707*$AH$4,-1)))</f>
        <v/>
      </c>
      <c r="AI707" s="166" t="str">
        <f>IF(N707="","",IF('5.手当・賞与配分・洗い替え方式'!$O$4=1,ROUNDUP((N707+$Q707)*$AH$4,-1),ROUNDUP(N707*$AH$4,-1)))</f>
        <v/>
      </c>
      <c r="AJ707" s="165" t="str">
        <f>IF(J707="","",IF('5.手当・賞与配分・洗い替え方式'!$O$4=1,ROUNDUP((J707+$Q707)*$AM$4,-1),ROUNDUP(J707*$AM$4,-1)))</f>
        <v/>
      </c>
      <c r="AK707" s="154" t="str">
        <f>IF(K707="","",IF('5.手当・賞与配分・洗い替え方式'!$O$4=1,ROUNDUP((K707+$Q707)*$AM$4,-1),ROUNDUP(K707*$AM$4,-1)))</f>
        <v/>
      </c>
      <c r="AL707" s="154" t="str">
        <f>IF(L707="","",IF('5.手当・賞与配分・洗い替え方式'!$O$4=1,ROUNDUP((L707+$Q707)*$AM$4,-1),ROUNDUP(L707*$AM$4,-1)))</f>
        <v/>
      </c>
      <c r="AM707" s="154" t="str">
        <f>IF(M707="","",IF('5.手当・賞与配分・洗い替え方式'!$O$4=1,ROUNDUP((M707+$Q707)*$AM$4,-1),ROUNDUP(M707*$AM$4,-1)))</f>
        <v/>
      </c>
      <c r="AN707" s="166" t="str">
        <f>IF(N707="","",IF('5.手当・賞与配分・洗い替え方式'!$O$4=1,ROUNDUP((N707+$Q707)*$AM$4,-1),ROUNDUP(N707*$AM$4,-1)))</f>
        <v/>
      </c>
      <c r="AO707" s="369" t="str">
        <f t="shared" si="477"/>
        <v/>
      </c>
      <c r="AP707" s="77" t="str">
        <f t="shared" si="478"/>
        <v/>
      </c>
      <c r="AQ707" s="77" t="str">
        <f t="shared" si="461"/>
        <v/>
      </c>
      <c r="AR707" s="77" t="str">
        <f t="shared" si="462"/>
        <v/>
      </c>
      <c r="AS707" s="164" t="str">
        <f t="shared" si="463"/>
        <v/>
      </c>
    </row>
    <row r="708" spans="5:45" ht="18" customHeight="1">
      <c r="E708" s="148" t="str">
        <f t="shared" si="464"/>
        <v>S-4</v>
      </c>
      <c r="F708" s="105">
        <f t="shared" si="451"/>
        <v>0</v>
      </c>
      <c r="G708" s="105" t="str">
        <f t="shared" si="452"/>
        <v/>
      </c>
      <c r="H708" s="105" t="str">
        <f t="shared" si="453"/>
        <v/>
      </c>
      <c r="I708" s="149">
        <v>30</v>
      </c>
      <c r="J708" s="157" t="str">
        <f t="shared" si="465"/>
        <v/>
      </c>
      <c r="K708" s="131" t="str">
        <f t="shared" si="466"/>
        <v/>
      </c>
      <c r="L708" s="131" t="str">
        <f>IF($E708="","",INDEX('3.サラリースケール'!$R$5:$BH$38,MATCH($E708,'3.サラリースケール'!$R$5:$R$38,0),MATCH($I708,'3.サラリースケール'!$R$5:$BH$5,0)))</f>
        <v/>
      </c>
      <c r="M708" s="131" t="str">
        <f t="shared" si="467"/>
        <v/>
      </c>
      <c r="N708" s="368" t="str">
        <f t="shared" si="468"/>
        <v/>
      </c>
      <c r="O708" s="157" t="str">
        <f t="shared" si="469"/>
        <v/>
      </c>
      <c r="P708" s="368" t="str">
        <f t="shared" si="454"/>
        <v/>
      </c>
      <c r="Q708" s="158" t="str">
        <f>IF($L708="","",VLOOKUP($E708,'6.モデル年俸表の作成'!$C$7:$F$48,4,0))</f>
        <v/>
      </c>
      <c r="R708" s="159" t="str">
        <f>IF($E708="","",IF($G708="","",VLOOKUP($E708,'5.手当・賞与配分・洗い替え方式'!$C$7:$L$48,8,0)))</f>
        <v/>
      </c>
      <c r="S708" s="160" t="str">
        <f t="shared" si="470"/>
        <v/>
      </c>
      <c r="T708" s="160" t="str">
        <f t="shared" si="471"/>
        <v/>
      </c>
      <c r="U708" s="160" t="str">
        <f t="shared" si="480"/>
        <v/>
      </c>
      <c r="V708" s="160" t="str">
        <f t="shared" si="473"/>
        <v/>
      </c>
      <c r="W708" s="160" t="str">
        <f t="shared" si="474"/>
        <v/>
      </c>
      <c r="X708" s="164" t="str">
        <f t="shared" si="455"/>
        <v/>
      </c>
      <c r="Y708" s="162" t="str">
        <f t="shared" si="479"/>
        <v/>
      </c>
      <c r="Z708" s="161" t="str">
        <f t="shared" si="456"/>
        <v/>
      </c>
      <c r="AA708" s="161" t="str">
        <f t="shared" si="457"/>
        <v/>
      </c>
      <c r="AB708" s="161" t="str">
        <f t="shared" si="458"/>
        <v/>
      </c>
      <c r="AC708" s="163" t="str">
        <f t="shared" si="481"/>
        <v/>
      </c>
      <c r="AD708" s="158" t="str">
        <f t="shared" si="476"/>
        <v/>
      </c>
      <c r="AE708" s="165" t="str">
        <f>IF(J708="","",IF('5.手当・賞与配分・洗い替え方式'!$O$4=1,ROUNDUP((J708+$Q708)*$AH$4,-1),ROUNDUP(J708*$AH$4,-1)))</f>
        <v/>
      </c>
      <c r="AF708" s="154" t="str">
        <f>IF(K708="","",IF('5.手当・賞与配分・洗い替え方式'!$O$4=1,ROUNDUP((K708+$Q708)*$AH$4,-1),ROUNDUP(K708*$AH$4,-1)))</f>
        <v/>
      </c>
      <c r="AG708" s="154" t="str">
        <f>IF(L708="","",IF('5.手当・賞与配分・洗い替え方式'!$O$4=1,ROUNDUP((L708+$Q708)*$AH$4,-1),ROUNDUP(L708*$AH$4,-1)))</f>
        <v/>
      </c>
      <c r="AH708" s="154" t="str">
        <f>IF(M708="","",IF('5.手当・賞与配分・洗い替え方式'!$O$4=1,ROUNDUP((M708+$Q708)*$AH$4,-1),ROUNDUP(M708*$AH$4,-1)))</f>
        <v/>
      </c>
      <c r="AI708" s="166" t="str">
        <f>IF(N708="","",IF('5.手当・賞与配分・洗い替え方式'!$O$4=1,ROUNDUP((N708+$Q708)*$AH$4,-1),ROUNDUP(N708*$AH$4,-1)))</f>
        <v/>
      </c>
      <c r="AJ708" s="165" t="str">
        <f>IF(J708="","",IF('5.手当・賞与配分・洗い替え方式'!$O$4=1,ROUNDUP((J708+$Q708)*$AM$4,-1),ROUNDUP(J708*$AM$4,-1)))</f>
        <v/>
      </c>
      <c r="AK708" s="154" t="str">
        <f>IF(K708="","",IF('5.手当・賞与配分・洗い替え方式'!$O$4=1,ROUNDUP((K708+$Q708)*$AM$4,-1),ROUNDUP(K708*$AM$4,-1)))</f>
        <v/>
      </c>
      <c r="AL708" s="154" t="str">
        <f>IF(L708="","",IF('5.手当・賞与配分・洗い替え方式'!$O$4=1,ROUNDUP((L708+$Q708)*$AM$4,-1),ROUNDUP(L708*$AM$4,-1)))</f>
        <v/>
      </c>
      <c r="AM708" s="154" t="str">
        <f>IF(M708="","",IF('5.手当・賞与配分・洗い替え方式'!$O$4=1,ROUNDUP((M708+$Q708)*$AM$4,-1),ROUNDUP(M708*$AM$4,-1)))</f>
        <v/>
      </c>
      <c r="AN708" s="166" t="str">
        <f>IF(N708="","",IF('5.手当・賞与配分・洗い替え方式'!$O$4=1,ROUNDUP((N708+$Q708)*$AM$4,-1),ROUNDUP(N708*$AM$4,-1)))</f>
        <v/>
      </c>
      <c r="AO708" s="369" t="str">
        <f t="shared" si="477"/>
        <v/>
      </c>
      <c r="AP708" s="77" t="str">
        <f t="shared" si="478"/>
        <v/>
      </c>
      <c r="AQ708" s="77" t="str">
        <f t="shared" si="461"/>
        <v/>
      </c>
      <c r="AR708" s="77" t="str">
        <f t="shared" si="462"/>
        <v/>
      </c>
      <c r="AS708" s="164" t="str">
        <f t="shared" si="463"/>
        <v/>
      </c>
    </row>
    <row r="709" spans="5:45" ht="18" customHeight="1">
      <c r="E709" s="148" t="str">
        <f t="shared" si="464"/>
        <v>S-4</v>
      </c>
      <c r="F709" s="105">
        <f t="shared" si="451"/>
        <v>0</v>
      </c>
      <c r="G709" s="105" t="str">
        <f t="shared" si="452"/>
        <v/>
      </c>
      <c r="H709" s="105" t="str">
        <f t="shared" si="453"/>
        <v/>
      </c>
      <c r="I709" s="149">
        <v>31</v>
      </c>
      <c r="J709" s="157" t="str">
        <f t="shared" si="465"/>
        <v/>
      </c>
      <c r="K709" s="131" t="str">
        <f t="shared" si="466"/>
        <v/>
      </c>
      <c r="L709" s="131" t="str">
        <f>IF($E709="","",INDEX('3.サラリースケール'!$R$5:$BH$38,MATCH($E709,'3.サラリースケール'!$R$5:$R$38,0),MATCH($I709,'3.サラリースケール'!$R$5:$BH$5,0)))</f>
        <v/>
      </c>
      <c r="M709" s="131" t="str">
        <f t="shared" si="467"/>
        <v/>
      </c>
      <c r="N709" s="368" t="str">
        <f t="shared" si="468"/>
        <v/>
      </c>
      <c r="O709" s="157" t="str">
        <f t="shared" si="469"/>
        <v/>
      </c>
      <c r="P709" s="368" t="str">
        <f t="shared" si="454"/>
        <v/>
      </c>
      <c r="Q709" s="158" t="str">
        <f>IF($L709="","",VLOOKUP($E709,'6.モデル年俸表の作成'!$C$7:$F$48,4,0))</f>
        <v/>
      </c>
      <c r="R709" s="159" t="str">
        <f>IF($E709="","",IF($G709="","",VLOOKUP($E709,'5.手当・賞与配分・洗い替え方式'!$C$7:$L$48,8,0)))</f>
        <v/>
      </c>
      <c r="S709" s="160" t="str">
        <f t="shared" si="470"/>
        <v/>
      </c>
      <c r="T709" s="160" t="str">
        <f t="shared" si="471"/>
        <v/>
      </c>
      <c r="U709" s="160" t="str">
        <f t="shared" si="480"/>
        <v/>
      </c>
      <c r="V709" s="160" t="str">
        <f t="shared" si="473"/>
        <v/>
      </c>
      <c r="W709" s="160" t="str">
        <f t="shared" si="474"/>
        <v/>
      </c>
      <c r="X709" s="164" t="str">
        <f t="shared" si="455"/>
        <v/>
      </c>
      <c r="Y709" s="162" t="str">
        <f t="shared" si="479"/>
        <v/>
      </c>
      <c r="Z709" s="161" t="str">
        <f t="shared" si="456"/>
        <v/>
      </c>
      <c r="AA709" s="161" t="str">
        <f t="shared" si="457"/>
        <v/>
      </c>
      <c r="AB709" s="161" t="str">
        <f t="shared" si="458"/>
        <v/>
      </c>
      <c r="AC709" s="163" t="str">
        <f t="shared" si="481"/>
        <v/>
      </c>
      <c r="AD709" s="158" t="str">
        <f t="shared" si="476"/>
        <v/>
      </c>
      <c r="AE709" s="165" t="str">
        <f>IF(J709="","",IF('5.手当・賞与配分・洗い替え方式'!$O$4=1,ROUNDUP((J709+$Q709)*$AH$4,-1),ROUNDUP(J709*$AH$4,-1)))</f>
        <v/>
      </c>
      <c r="AF709" s="154" t="str">
        <f>IF(K709="","",IF('5.手当・賞与配分・洗い替え方式'!$O$4=1,ROUNDUP((K709+$Q709)*$AH$4,-1),ROUNDUP(K709*$AH$4,-1)))</f>
        <v/>
      </c>
      <c r="AG709" s="154" t="str">
        <f>IF(L709="","",IF('5.手当・賞与配分・洗い替え方式'!$O$4=1,ROUNDUP((L709+$Q709)*$AH$4,-1),ROUNDUP(L709*$AH$4,-1)))</f>
        <v/>
      </c>
      <c r="AH709" s="154" t="str">
        <f>IF(M709="","",IF('5.手当・賞与配分・洗い替え方式'!$O$4=1,ROUNDUP((M709+$Q709)*$AH$4,-1),ROUNDUP(M709*$AH$4,-1)))</f>
        <v/>
      </c>
      <c r="AI709" s="166" t="str">
        <f>IF(N709="","",IF('5.手当・賞与配分・洗い替え方式'!$O$4=1,ROUNDUP((N709+$Q709)*$AH$4,-1),ROUNDUP(N709*$AH$4,-1)))</f>
        <v/>
      </c>
      <c r="AJ709" s="165" t="str">
        <f>IF(J709="","",IF('5.手当・賞与配分・洗い替え方式'!$O$4=1,ROUNDUP((J709+$Q709)*$AM$4,-1),ROUNDUP(J709*$AM$4,-1)))</f>
        <v/>
      </c>
      <c r="AK709" s="154" t="str">
        <f>IF(K709="","",IF('5.手当・賞与配分・洗い替え方式'!$O$4=1,ROUNDUP((K709+$Q709)*$AM$4,-1),ROUNDUP(K709*$AM$4,-1)))</f>
        <v/>
      </c>
      <c r="AL709" s="154" t="str">
        <f>IF(L709="","",IF('5.手当・賞与配分・洗い替え方式'!$O$4=1,ROUNDUP((L709+$Q709)*$AM$4,-1),ROUNDUP(L709*$AM$4,-1)))</f>
        <v/>
      </c>
      <c r="AM709" s="154" t="str">
        <f>IF(M709="","",IF('5.手当・賞与配分・洗い替え方式'!$O$4=1,ROUNDUP((M709+$Q709)*$AM$4,-1),ROUNDUP(M709*$AM$4,-1)))</f>
        <v/>
      </c>
      <c r="AN709" s="166" t="str">
        <f>IF(N709="","",IF('5.手当・賞与配分・洗い替え方式'!$O$4=1,ROUNDUP((N709+$Q709)*$AM$4,-1),ROUNDUP(N709*$AM$4,-1)))</f>
        <v/>
      </c>
      <c r="AO709" s="369" t="str">
        <f t="shared" si="477"/>
        <v/>
      </c>
      <c r="AP709" s="77" t="str">
        <f t="shared" si="478"/>
        <v/>
      </c>
      <c r="AQ709" s="77" t="str">
        <f t="shared" si="461"/>
        <v/>
      </c>
      <c r="AR709" s="77" t="str">
        <f t="shared" si="462"/>
        <v/>
      </c>
      <c r="AS709" s="164" t="str">
        <f t="shared" si="463"/>
        <v/>
      </c>
    </row>
    <row r="710" spans="5:45" ht="18" customHeight="1">
      <c r="E710" s="148" t="str">
        <f t="shared" si="464"/>
        <v>S-4</v>
      </c>
      <c r="F710" s="105">
        <f t="shared" si="451"/>
        <v>0</v>
      </c>
      <c r="G710" s="105" t="str">
        <f t="shared" si="452"/>
        <v/>
      </c>
      <c r="H710" s="105" t="str">
        <f t="shared" si="453"/>
        <v/>
      </c>
      <c r="I710" s="149">
        <v>32</v>
      </c>
      <c r="J710" s="157" t="str">
        <f t="shared" si="465"/>
        <v/>
      </c>
      <c r="K710" s="131" t="str">
        <f t="shared" si="466"/>
        <v/>
      </c>
      <c r="L710" s="131" t="str">
        <f>IF($E710="","",INDEX('3.サラリースケール'!$R$5:$BH$38,MATCH($E710,'3.サラリースケール'!$R$5:$R$38,0),MATCH($I710,'3.サラリースケール'!$R$5:$BH$5,0)))</f>
        <v/>
      </c>
      <c r="M710" s="131" t="str">
        <f t="shared" si="467"/>
        <v/>
      </c>
      <c r="N710" s="368" t="str">
        <f t="shared" si="468"/>
        <v/>
      </c>
      <c r="O710" s="157" t="str">
        <f t="shared" si="469"/>
        <v/>
      </c>
      <c r="P710" s="368" t="str">
        <f t="shared" si="454"/>
        <v/>
      </c>
      <c r="Q710" s="158" t="str">
        <f>IF($L710="","",VLOOKUP($E710,'6.モデル年俸表の作成'!$C$7:$F$48,4,0))</f>
        <v/>
      </c>
      <c r="R710" s="159" t="str">
        <f>IF($E710="","",IF($G710="","",VLOOKUP($E710,'5.手当・賞与配分・洗い替え方式'!$C$7:$L$48,8,0)))</f>
        <v/>
      </c>
      <c r="S710" s="160" t="str">
        <f t="shared" si="470"/>
        <v/>
      </c>
      <c r="T710" s="160" t="str">
        <f t="shared" si="471"/>
        <v/>
      </c>
      <c r="U710" s="160" t="str">
        <f t="shared" si="480"/>
        <v/>
      </c>
      <c r="V710" s="160" t="str">
        <f t="shared" si="473"/>
        <v/>
      </c>
      <c r="W710" s="160" t="str">
        <f t="shared" si="474"/>
        <v/>
      </c>
      <c r="X710" s="164" t="str">
        <f t="shared" si="455"/>
        <v/>
      </c>
      <c r="Y710" s="162" t="str">
        <f t="shared" si="479"/>
        <v/>
      </c>
      <c r="Z710" s="161" t="str">
        <f t="shared" si="456"/>
        <v/>
      </c>
      <c r="AA710" s="161" t="str">
        <f t="shared" si="457"/>
        <v/>
      </c>
      <c r="AB710" s="161" t="str">
        <f t="shared" si="458"/>
        <v/>
      </c>
      <c r="AC710" s="163" t="str">
        <f t="shared" si="481"/>
        <v/>
      </c>
      <c r="AD710" s="158" t="str">
        <f t="shared" si="476"/>
        <v/>
      </c>
      <c r="AE710" s="165" t="str">
        <f>IF(J710="","",IF('5.手当・賞与配分・洗い替え方式'!$O$4=1,ROUNDUP((J710+$Q710)*$AH$4,-1),ROUNDUP(J710*$AH$4,-1)))</f>
        <v/>
      </c>
      <c r="AF710" s="154" t="str">
        <f>IF(K710="","",IF('5.手当・賞与配分・洗い替え方式'!$O$4=1,ROUNDUP((K710+$Q710)*$AH$4,-1),ROUNDUP(K710*$AH$4,-1)))</f>
        <v/>
      </c>
      <c r="AG710" s="154" t="str">
        <f>IF(L710="","",IF('5.手当・賞与配分・洗い替え方式'!$O$4=1,ROUNDUP((L710+$Q710)*$AH$4,-1),ROUNDUP(L710*$AH$4,-1)))</f>
        <v/>
      </c>
      <c r="AH710" s="154" t="str">
        <f>IF(M710="","",IF('5.手当・賞与配分・洗い替え方式'!$O$4=1,ROUNDUP((M710+$Q710)*$AH$4,-1),ROUNDUP(M710*$AH$4,-1)))</f>
        <v/>
      </c>
      <c r="AI710" s="166" t="str">
        <f>IF(N710="","",IF('5.手当・賞与配分・洗い替え方式'!$O$4=1,ROUNDUP((N710+$Q710)*$AH$4,-1),ROUNDUP(N710*$AH$4,-1)))</f>
        <v/>
      </c>
      <c r="AJ710" s="165" t="str">
        <f>IF(J710="","",IF('5.手当・賞与配分・洗い替え方式'!$O$4=1,ROUNDUP((J710+$Q710)*$AM$4,-1),ROUNDUP(J710*$AM$4,-1)))</f>
        <v/>
      </c>
      <c r="AK710" s="154" t="str">
        <f>IF(K710="","",IF('5.手当・賞与配分・洗い替え方式'!$O$4=1,ROUNDUP((K710+$Q710)*$AM$4,-1),ROUNDUP(K710*$AM$4,-1)))</f>
        <v/>
      </c>
      <c r="AL710" s="154" t="str">
        <f>IF(L710="","",IF('5.手当・賞与配分・洗い替え方式'!$O$4=1,ROUNDUP((L710+$Q710)*$AM$4,-1),ROUNDUP(L710*$AM$4,-1)))</f>
        <v/>
      </c>
      <c r="AM710" s="154" t="str">
        <f>IF(M710="","",IF('5.手当・賞与配分・洗い替え方式'!$O$4=1,ROUNDUP((M710+$Q710)*$AM$4,-1),ROUNDUP(M710*$AM$4,-1)))</f>
        <v/>
      </c>
      <c r="AN710" s="166" t="str">
        <f>IF(N710="","",IF('5.手当・賞与配分・洗い替え方式'!$O$4=1,ROUNDUP((N710+$Q710)*$AM$4,-1),ROUNDUP(N710*$AM$4,-1)))</f>
        <v/>
      </c>
      <c r="AO710" s="369" t="str">
        <f t="shared" si="477"/>
        <v/>
      </c>
      <c r="AP710" s="77" t="str">
        <f t="shared" si="478"/>
        <v/>
      </c>
      <c r="AQ710" s="77" t="str">
        <f t="shared" si="461"/>
        <v/>
      </c>
      <c r="AR710" s="77" t="str">
        <f t="shared" si="462"/>
        <v/>
      </c>
      <c r="AS710" s="164" t="str">
        <f t="shared" si="463"/>
        <v/>
      </c>
    </row>
    <row r="711" spans="5:45" ht="18" customHeight="1">
      <c r="E711" s="148" t="str">
        <f t="shared" si="464"/>
        <v>S-4</v>
      </c>
      <c r="F711" s="105">
        <f t="shared" si="451"/>
        <v>0</v>
      </c>
      <c r="G711" s="105" t="str">
        <f t="shared" si="452"/>
        <v/>
      </c>
      <c r="H711" s="105" t="str">
        <f t="shared" si="453"/>
        <v/>
      </c>
      <c r="I711" s="149">
        <v>33</v>
      </c>
      <c r="J711" s="157" t="str">
        <f t="shared" si="465"/>
        <v/>
      </c>
      <c r="K711" s="131" t="str">
        <f t="shared" si="466"/>
        <v/>
      </c>
      <c r="L711" s="131" t="str">
        <f>IF($E711="","",INDEX('3.サラリースケール'!$R$5:$BH$38,MATCH($E711,'3.サラリースケール'!$R$5:$R$38,0),MATCH($I711,'3.サラリースケール'!$R$5:$BH$5,0)))</f>
        <v/>
      </c>
      <c r="M711" s="131" t="str">
        <f t="shared" si="467"/>
        <v/>
      </c>
      <c r="N711" s="368" t="str">
        <f t="shared" si="468"/>
        <v/>
      </c>
      <c r="O711" s="157" t="str">
        <f t="shared" si="469"/>
        <v/>
      </c>
      <c r="P711" s="368" t="str">
        <f t="shared" si="454"/>
        <v/>
      </c>
      <c r="Q711" s="158" t="str">
        <f>IF($L711="","",VLOOKUP($E711,'6.モデル年俸表の作成'!$C$7:$F$48,4,0))</f>
        <v/>
      </c>
      <c r="R711" s="159" t="str">
        <f>IF($E711="","",IF($G711="","",VLOOKUP($E711,'5.手当・賞与配分・洗い替え方式'!$C$7:$L$48,8,0)))</f>
        <v/>
      </c>
      <c r="S711" s="160" t="str">
        <f t="shared" si="470"/>
        <v/>
      </c>
      <c r="T711" s="160" t="str">
        <f t="shared" si="471"/>
        <v/>
      </c>
      <c r="U711" s="160" t="str">
        <f t="shared" si="480"/>
        <v/>
      </c>
      <c r="V711" s="160" t="str">
        <f t="shared" si="473"/>
        <v/>
      </c>
      <c r="W711" s="160" t="str">
        <f t="shared" si="474"/>
        <v/>
      </c>
      <c r="X711" s="164" t="str">
        <f t="shared" si="455"/>
        <v/>
      </c>
      <c r="Y711" s="162" t="str">
        <f t="shared" si="479"/>
        <v/>
      </c>
      <c r="Z711" s="161" t="str">
        <f t="shared" si="456"/>
        <v/>
      </c>
      <c r="AA711" s="161" t="str">
        <f t="shared" si="457"/>
        <v/>
      </c>
      <c r="AB711" s="161" t="str">
        <f t="shared" si="458"/>
        <v/>
      </c>
      <c r="AC711" s="163" t="str">
        <f t="shared" si="481"/>
        <v/>
      </c>
      <c r="AD711" s="158" t="str">
        <f t="shared" si="476"/>
        <v/>
      </c>
      <c r="AE711" s="165" t="str">
        <f>IF(J711="","",IF('5.手当・賞与配分・洗い替え方式'!$O$4=1,ROUNDUP((J711+$Q711)*$AH$4,-1),ROUNDUP(J711*$AH$4,-1)))</f>
        <v/>
      </c>
      <c r="AF711" s="154" t="str">
        <f>IF(K711="","",IF('5.手当・賞与配分・洗い替え方式'!$O$4=1,ROUNDUP((K711+$Q711)*$AH$4,-1),ROUNDUP(K711*$AH$4,-1)))</f>
        <v/>
      </c>
      <c r="AG711" s="154" t="str">
        <f>IF(L711="","",IF('5.手当・賞与配分・洗い替え方式'!$O$4=1,ROUNDUP((L711+$Q711)*$AH$4,-1),ROUNDUP(L711*$AH$4,-1)))</f>
        <v/>
      </c>
      <c r="AH711" s="154" t="str">
        <f>IF(M711="","",IF('5.手当・賞与配分・洗い替え方式'!$O$4=1,ROUNDUP((M711+$Q711)*$AH$4,-1),ROUNDUP(M711*$AH$4,-1)))</f>
        <v/>
      </c>
      <c r="AI711" s="166" t="str">
        <f>IF(N711="","",IF('5.手当・賞与配分・洗い替え方式'!$O$4=1,ROUNDUP((N711+$Q711)*$AH$4,-1),ROUNDUP(N711*$AH$4,-1)))</f>
        <v/>
      </c>
      <c r="AJ711" s="165" t="str">
        <f>IF(J711="","",IF('5.手当・賞与配分・洗い替え方式'!$O$4=1,ROUNDUP((J711+$Q711)*$AM$4,-1),ROUNDUP(J711*$AM$4,-1)))</f>
        <v/>
      </c>
      <c r="AK711" s="154" t="str">
        <f>IF(K711="","",IF('5.手当・賞与配分・洗い替え方式'!$O$4=1,ROUNDUP((K711+$Q711)*$AM$4,-1),ROUNDUP(K711*$AM$4,-1)))</f>
        <v/>
      </c>
      <c r="AL711" s="154" t="str">
        <f>IF(L711="","",IF('5.手当・賞与配分・洗い替え方式'!$O$4=1,ROUNDUP((L711+$Q711)*$AM$4,-1),ROUNDUP(L711*$AM$4,-1)))</f>
        <v/>
      </c>
      <c r="AM711" s="154" t="str">
        <f>IF(M711="","",IF('5.手当・賞与配分・洗い替え方式'!$O$4=1,ROUNDUP((M711+$Q711)*$AM$4,-1),ROUNDUP(M711*$AM$4,-1)))</f>
        <v/>
      </c>
      <c r="AN711" s="166" t="str">
        <f>IF(N711="","",IF('5.手当・賞与配分・洗い替え方式'!$O$4=1,ROUNDUP((N711+$Q711)*$AM$4,-1),ROUNDUP(N711*$AM$4,-1)))</f>
        <v/>
      </c>
      <c r="AO711" s="369" t="str">
        <f t="shared" si="477"/>
        <v/>
      </c>
      <c r="AP711" s="77" t="str">
        <f t="shared" si="478"/>
        <v/>
      </c>
      <c r="AQ711" s="77" t="str">
        <f t="shared" si="461"/>
        <v/>
      </c>
      <c r="AR711" s="77" t="str">
        <f t="shared" si="462"/>
        <v/>
      </c>
      <c r="AS711" s="164" t="str">
        <f t="shared" si="463"/>
        <v/>
      </c>
    </row>
    <row r="712" spans="5:45" ht="18" customHeight="1">
      <c r="E712" s="148" t="str">
        <f t="shared" si="464"/>
        <v>S-4</v>
      </c>
      <c r="F712" s="105">
        <f t="shared" si="451"/>
        <v>0</v>
      </c>
      <c r="G712" s="105" t="str">
        <f t="shared" si="452"/>
        <v/>
      </c>
      <c r="H712" s="105" t="str">
        <f t="shared" si="453"/>
        <v/>
      </c>
      <c r="I712" s="149">
        <v>34</v>
      </c>
      <c r="J712" s="157" t="str">
        <f t="shared" si="465"/>
        <v/>
      </c>
      <c r="K712" s="131" t="str">
        <f t="shared" si="466"/>
        <v/>
      </c>
      <c r="L712" s="131" t="str">
        <f>IF($E712="","",INDEX('3.サラリースケール'!$R$5:$BH$38,MATCH($E712,'3.サラリースケール'!$R$5:$R$38,0),MATCH($I712,'3.サラリースケール'!$R$5:$BH$5,0)))</f>
        <v/>
      </c>
      <c r="M712" s="131" t="str">
        <f t="shared" si="467"/>
        <v/>
      </c>
      <c r="N712" s="368" t="str">
        <f t="shared" si="468"/>
        <v/>
      </c>
      <c r="O712" s="157" t="str">
        <f t="shared" si="469"/>
        <v/>
      </c>
      <c r="P712" s="368" t="str">
        <f t="shared" si="454"/>
        <v/>
      </c>
      <c r="Q712" s="158" t="str">
        <f>IF($L712="","",VLOOKUP($E712,'6.モデル年俸表の作成'!$C$7:$F$48,4,0))</f>
        <v/>
      </c>
      <c r="R712" s="159" t="str">
        <f>IF($E712="","",IF($G712="","",VLOOKUP($E712,'5.手当・賞与配分・洗い替え方式'!$C$7:$L$48,8,0)))</f>
        <v/>
      </c>
      <c r="S712" s="160" t="str">
        <f t="shared" si="470"/>
        <v/>
      </c>
      <c r="T712" s="160" t="str">
        <f t="shared" si="471"/>
        <v/>
      </c>
      <c r="U712" s="160" t="str">
        <f t="shared" si="480"/>
        <v/>
      </c>
      <c r="V712" s="160" t="str">
        <f t="shared" si="473"/>
        <v/>
      </c>
      <c r="W712" s="160" t="str">
        <f t="shared" si="474"/>
        <v/>
      </c>
      <c r="X712" s="164" t="str">
        <f t="shared" si="455"/>
        <v/>
      </c>
      <c r="Y712" s="162" t="str">
        <f t="shared" si="479"/>
        <v/>
      </c>
      <c r="Z712" s="161" t="str">
        <f t="shared" si="456"/>
        <v/>
      </c>
      <c r="AA712" s="161" t="str">
        <f t="shared" si="457"/>
        <v/>
      </c>
      <c r="AB712" s="161" t="str">
        <f t="shared" si="458"/>
        <v/>
      </c>
      <c r="AC712" s="163" t="str">
        <f t="shared" si="481"/>
        <v/>
      </c>
      <c r="AD712" s="158" t="str">
        <f t="shared" si="476"/>
        <v/>
      </c>
      <c r="AE712" s="165" t="str">
        <f>IF(J712="","",IF('5.手当・賞与配分・洗い替え方式'!$O$4=1,ROUNDUP((J712+$Q712)*$AH$4,-1),ROUNDUP(J712*$AH$4,-1)))</f>
        <v/>
      </c>
      <c r="AF712" s="154" t="str">
        <f>IF(K712="","",IF('5.手当・賞与配分・洗い替え方式'!$O$4=1,ROUNDUP((K712+$Q712)*$AH$4,-1),ROUNDUP(K712*$AH$4,-1)))</f>
        <v/>
      </c>
      <c r="AG712" s="154" t="str">
        <f>IF(L712="","",IF('5.手当・賞与配分・洗い替え方式'!$O$4=1,ROUNDUP((L712+$Q712)*$AH$4,-1),ROUNDUP(L712*$AH$4,-1)))</f>
        <v/>
      </c>
      <c r="AH712" s="154" t="str">
        <f>IF(M712="","",IF('5.手当・賞与配分・洗い替え方式'!$O$4=1,ROUNDUP((M712+$Q712)*$AH$4,-1),ROUNDUP(M712*$AH$4,-1)))</f>
        <v/>
      </c>
      <c r="AI712" s="166" t="str">
        <f>IF(N712="","",IF('5.手当・賞与配分・洗い替え方式'!$O$4=1,ROUNDUP((N712+$Q712)*$AH$4,-1),ROUNDUP(N712*$AH$4,-1)))</f>
        <v/>
      </c>
      <c r="AJ712" s="165" t="str">
        <f>IF(J712="","",IF('5.手当・賞与配分・洗い替え方式'!$O$4=1,ROUNDUP((J712+$Q712)*$AM$4,-1),ROUNDUP(J712*$AM$4,-1)))</f>
        <v/>
      </c>
      <c r="AK712" s="154" t="str">
        <f>IF(K712="","",IF('5.手当・賞与配分・洗い替え方式'!$O$4=1,ROUNDUP((K712+$Q712)*$AM$4,-1),ROUNDUP(K712*$AM$4,-1)))</f>
        <v/>
      </c>
      <c r="AL712" s="154" t="str">
        <f>IF(L712="","",IF('5.手当・賞与配分・洗い替え方式'!$O$4=1,ROUNDUP((L712+$Q712)*$AM$4,-1),ROUNDUP(L712*$AM$4,-1)))</f>
        <v/>
      </c>
      <c r="AM712" s="154" t="str">
        <f>IF(M712="","",IF('5.手当・賞与配分・洗い替え方式'!$O$4=1,ROUNDUP((M712+$Q712)*$AM$4,-1),ROUNDUP(M712*$AM$4,-1)))</f>
        <v/>
      </c>
      <c r="AN712" s="166" t="str">
        <f>IF(N712="","",IF('5.手当・賞与配分・洗い替え方式'!$O$4=1,ROUNDUP((N712+$Q712)*$AM$4,-1),ROUNDUP(N712*$AM$4,-1)))</f>
        <v/>
      </c>
      <c r="AO712" s="369" t="str">
        <f t="shared" si="477"/>
        <v/>
      </c>
      <c r="AP712" s="77" t="str">
        <f t="shared" si="478"/>
        <v/>
      </c>
      <c r="AQ712" s="77" t="str">
        <f t="shared" si="461"/>
        <v/>
      </c>
      <c r="AR712" s="77" t="str">
        <f t="shared" si="462"/>
        <v/>
      </c>
      <c r="AS712" s="164" t="str">
        <f t="shared" si="463"/>
        <v/>
      </c>
    </row>
    <row r="713" spans="5:45" ht="18" customHeight="1">
      <c r="E713" s="148" t="str">
        <f t="shared" si="464"/>
        <v>S-4</v>
      </c>
      <c r="F713" s="105">
        <f t="shared" si="451"/>
        <v>0</v>
      </c>
      <c r="G713" s="105" t="str">
        <f t="shared" si="452"/>
        <v/>
      </c>
      <c r="H713" s="105" t="str">
        <f t="shared" si="453"/>
        <v/>
      </c>
      <c r="I713" s="149">
        <v>35</v>
      </c>
      <c r="J713" s="157" t="str">
        <f t="shared" si="465"/>
        <v/>
      </c>
      <c r="K713" s="131" t="str">
        <f t="shared" si="466"/>
        <v/>
      </c>
      <c r="L713" s="131" t="str">
        <f>IF($E713="","",INDEX('3.サラリースケール'!$R$5:$BH$38,MATCH($E713,'3.サラリースケール'!$R$5:$R$38,0),MATCH($I713,'3.サラリースケール'!$R$5:$BH$5,0)))</f>
        <v/>
      </c>
      <c r="M713" s="131" t="str">
        <f t="shared" si="467"/>
        <v/>
      </c>
      <c r="N713" s="368" t="str">
        <f t="shared" si="468"/>
        <v/>
      </c>
      <c r="O713" s="157" t="str">
        <f t="shared" si="469"/>
        <v/>
      </c>
      <c r="P713" s="368" t="str">
        <f t="shared" si="454"/>
        <v/>
      </c>
      <c r="Q713" s="158" t="str">
        <f>IF($L713="","",VLOOKUP($E713,'6.モデル年俸表の作成'!$C$7:$F$48,4,0))</f>
        <v/>
      </c>
      <c r="R713" s="159" t="str">
        <f>IF($E713="","",IF($G713="","",VLOOKUP($E713,'5.手当・賞与配分・洗い替え方式'!$C$7:$L$48,8,0)))</f>
        <v/>
      </c>
      <c r="S713" s="160" t="str">
        <f t="shared" si="470"/>
        <v/>
      </c>
      <c r="T713" s="160" t="str">
        <f t="shared" si="471"/>
        <v/>
      </c>
      <c r="U713" s="160" t="str">
        <f t="shared" si="480"/>
        <v/>
      </c>
      <c r="V713" s="160" t="str">
        <f t="shared" si="473"/>
        <v/>
      </c>
      <c r="W713" s="160" t="str">
        <f t="shared" si="474"/>
        <v/>
      </c>
      <c r="X713" s="164" t="str">
        <f t="shared" si="455"/>
        <v/>
      </c>
      <c r="Y713" s="162" t="str">
        <f t="shared" si="479"/>
        <v/>
      </c>
      <c r="Z713" s="161" t="str">
        <f t="shared" si="456"/>
        <v/>
      </c>
      <c r="AA713" s="161" t="str">
        <f t="shared" si="457"/>
        <v/>
      </c>
      <c r="AB713" s="161" t="str">
        <f t="shared" si="458"/>
        <v/>
      </c>
      <c r="AC713" s="163" t="str">
        <f t="shared" si="481"/>
        <v/>
      </c>
      <c r="AD713" s="158" t="str">
        <f t="shared" si="476"/>
        <v/>
      </c>
      <c r="AE713" s="165" t="str">
        <f>IF(J713="","",IF('5.手当・賞与配分・洗い替え方式'!$O$4=1,ROUNDUP((J713+$Q713)*$AH$4,-1),ROUNDUP(J713*$AH$4,-1)))</f>
        <v/>
      </c>
      <c r="AF713" s="154" t="str">
        <f>IF(K713="","",IF('5.手当・賞与配分・洗い替え方式'!$O$4=1,ROUNDUP((K713+$Q713)*$AH$4,-1),ROUNDUP(K713*$AH$4,-1)))</f>
        <v/>
      </c>
      <c r="AG713" s="154" t="str">
        <f>IF(L713="","",IF('5.手当・賞与配分・洗い替え方式'!$O$4=1,ROUNDUP((L713+$Q713)*$AH$4,-1),ROUNDUP(L713*$AH$4,-1)))</f>
        <v/>
      </c>
      <c r="AH713" s="154" t="str">
        <f>IF(M713="","",IF('5.手当・賞与配分・洗い替え方式'!$O$4=1,ROUNDUP((M713+$Q713)*$AH$4,-1),ROUNDUP(M713*$AH$4,-1)))</f>
        <v/>
      </c>
      <c r="AI713" s="166" t="str">
        <f>IF(N713="","",IF('5.手当・賞与配分・洗い替え方式'!$O$4=1,ROUNDUP((N713+$Q713)*$AH$4,-1),ROUNDUP(N713*$AH$4,-1)))</f>
        <v/>
      </c>
      <c r="AJ713" s="165" t="str">
        <f>IF(J713="","",IF('5.手当・賞与配分・洗い替え方式'!$O$4=1,ROUNDUP((J713+$Q713)*$AM$4,-1),ROUNDUP(J713*$AM$4,-1)))</f>
        <v/>
      </c>
      <c r="AK713" s="154" t="str">
        <f>IF(K713="","",IF('5.手当・賞与配分・洗い替え方式'!$O$4=1,ROUNDUP((K713+$Q713)*$AM$4,-1),ROUNDUP(K713*$AM$4,-1)))</f>
        <v/>
      </c>
      <c r="AL713" s="154" t="str">
        <f>IF(L713="","",IF('5.手当・賞与配分・洗い替え方式'!$O$4=1,ROUNDUP((L713+$Q713)*$AM$4,-1),ROUNDUP(L713*$AM$4,-1)))</f>
        <v/>
      </c>
      <c r="AM713" s="154" t="str">
        <f>IF(M713="","",IF('5.手当・賞与配分・洗い替え方式'!$O$4=1,ROUNDUP((M713+$Q713)*$AM$4,-1),ROUNDUP(M713*$AM$4,-1)))</f>
        <v/>
      </c>
      <c r="AN713" s="166" t="str">
        <f>IF(N713="","",IF('5.手当・賞与配分・洗い替え方式'!$O$4=1,ROUNDUP((N713+$Q713)*$AM$4,-1),ROUNDUP(N713*$AM$4,-1)))</f>
        <v/>
      </c>
      <c r="AO713" s="369" t="str">
        <f t="shared" si="477"/>
        <v/>
      </c>
      <c r="AP713" s="77" t="str">
        <f t="shared" si="478"/>
        <v/>
      </c>
      <c r="AQ713" s="77" t="str">
        <f t="shared" si="461"/>
        <v/>
      </c>
      <c r="AR713" s="77" t="str">
        <f t="shared" si="462"/>
        <v/>
      </c>
      <c r="AS713" s="164" t="str">
        <f t="shared" si="463"/>
        <v/>
      </c>
    </row>
    <row r="714" spans="5:45" ht="18" customHeight="1">
      <c r="E714" s="148" t="str">
        <f t="shared" si="464"/>
        <v>S-4</v>
      </c>
      <c r="F714" s="105">
        <f t="shared" si="451"/>
        <v>1</v>
      </c>
      <c r="G714" s="105">
        <f t="shared" si="452"/>
        <v>1</v>
      </c>
      <c r="H714" s="105" t="str">
        <f t="shared" si="453"/>
        <v>S-4-1</v>
      </c>
      <c r="I714" s="149">
        <v>36</v>
      </c>
      <c r="J714" s="157" t="str">
        <f t="shared" si="465"/>
        <v/>
      </c>
      <c r="K714" s="131" t="str">
        <f t="shared" si="466"/>
        <v/>
      </c>
      <c r="L714" s="131">
        <f>IF($E714="","",INDEX('3.サラリースケール'!$R$5:$BH$38,MATCH($E714,'3.サラリースケール'!$R$5:$R$38,0),MATCH($I714,'3.サラリースケール'!$R$5:$BH$5,0)))</f>
        <v>343700</v>
      </c>
      <c r="M714" s="131" t="str">
        <f t="shared" si="467"/>
        <v/>
      </c>
      <c r="N714" s="368" t="str">
        <f t="shared" si="468"/>
        <v/>
      </c>
      <c r="O714" s="157" t="str">
        <f t="shared" si="469"/>
        <v/>
      </c>
      <c r="P714" s="368" t="str">
        <f t="shared" si="454"/>
        <v/>
      </c>
      <c r="Q714" s="158">
        <f>IF($L714="","",VLOOKUP($E714,'6.モデル年俸表の作成'!$C$7:$F$48,4,0))</f>
        <v>17200</v>
      </c>
      <c r="R714" s="159">
        <f>IF($E714="","",IF($G714="","",VLOOKUP($E714,'5.手当・賞与配分・洗い替え方式'!$C$7:$L$48,8,0)))</f>
        <v>0.2</v>
      </c>
      <c r="S714" s="160" t="str">
        <f t="shared" si="470"/>
        <v/>
      </c>
      <c r="T714" s="160" t="str">
        <f t="shared" si="471"/>
        <v/>
      </c>
      <c r="U714" s="160">
        <f t="shared" si="480"/>
        <v>68740</v>
      </c>
      <c r="V714" s="160" t="str">
        <f t="shared" si="473"/>
        <v/>
      </c>
      <c r="W714" s="160" t="str">
        <f t="shared" si="474"/>
        <v/>
      </c>
      <c r="X714" s="164">
        <f t="shared" si="455"/>
        <v>27</v>
      </c>
      <c r="Y714" s="162" t="str">
        <f t="shared" si="479"/>
        <v/>
      </c>
      <c r="Z714" s="161" t="str">
        <f t="shared" si="456"/>
        <v/>
      </c>
      <c r="AA714" s="161">
        <f t="shared" si="457"/>
        <v>429640</v>
      </c>
      <c r="AB714" s="161" t="str">
        <f t="shared" si="458"/>
        <v/>
      </c>
      <c r="AC714" s="163" t="str">
        <f t="shared" si="481"/>
        <v/>
      </c>
      <c r="AD714" s="158">
        <f t="shared" si="476"/>
        <v>5155680</v>
      </c>
      <c r="AE714" s="165" t="str">
        <f>IF(J714="","",IF('5.手当・賞与配分・洗い替え方式'!$O$4=1,ROUNDUP((J714+$Q714)*$AH$4,-1),ROUNDUP(J714*$AH$4,-1)))</f>
        <v/>
      </c>
      <c r="AF714" s="154" t="str">
        <f>IF(K714="","",IF('5.手当・賞与配分・洗い替え方式'!$O$4=1,ROUNDUP((K714+$Q714)*$AH$4,-1),ROUNDUP(K714*$AH$4,-1)))</f>
        <v/>
      </c>
      <c r="AG714" s="154">
        <f>IF(L714="","",IF('5.手当・賞与配分・洗い替え方式'!$O$4=1,ROUNDUP((L714+$Q714)*$AH$4,-1),ROUNDUP(L714*$AH$4,-1)))</f>
        <v>721800</v>
      </c>
      <c r="AH714" s="154" t="str">
        <f>IF(M714="","",IF('5.手当・賞与配分・洗い替え方式'!$O$4=1,ROUNDUP((M714+$Q714)*$AH$4,-1),ROUNDUP(M714*$AH$4,-1)))</f>
        <v/>
      </c>
      <c r="AI714" s="166" t="str">
        <f>IF(N714="","",IF('5.手当・賞与配分・洗い替え方式'!$O$4=1,ROUNDUP((N714+$Q714)*$AH$4,-1),ROUNDUP(N714*$AH$4,-1)))</f>
        <v/>
      </c>
      <c r="AJ714" s="165" t="str">
        <f>IF(J714="","",IF('5.手当・賞与配分・洗い替え方式'!$O$4=1,ROUNDUP((J714+$Q714)*$AM$4,-1),ROUNDUP(J714*$AM$4,-1)))</f>
        <v/>
      </c>
      <c r="AK714" s="154" t="str">
        <f>IF(K714="","",IF('5.手当・賞与配分・洗い替え方式'!$O$4=1,ROUNDUP((K714+$Q714)*$AM$4,-1),ROUNDUP(K714*$AM$4,-1)))</f>
        <v/>
      </c>
      <c r="AL714" s="154">
        <f>IF(L714="","",IF('5.手当・賞与配分・洗い替え方式'!$O$4=1,ROUNDUP((L714+$Q714)*$AM$4,-1),ROUNDUP(L714*$AM$4,-1)))</f>
        <v>902250</v>
      </c>
      <c r="AM714" s="154" t="str">
        <f>IF(M714="","",IF('5.手当・賞与配分・洗い替え方式'!$O$4=1,ROUNDUP((M714+$Q714)*$AM$4,-1),ROUNDUP(M714*$AM$4,-1)))</f>
        <v/>
      </c>
      <c r="AN714" s="166" t="str">
        <f>IF(N714="","",IF('5.手当・賞与配分・洗い替え方式'!$O$4=1,ROUNDUP((N714+$Q714)*$AM$4,-1),ROUNDUP(N714*$AM$4,-1)))</f>
        <v/>
      </c>
      <c r="AO714" s="369" t="str">
        <f t="shared" si="477"/>
        <v/>
      </c>
      <c r="AP714" s="77" t="str">
        <f t="shared" si="478"/>
        <v/>
      </c>
      <c r="AQ714" s="77">
        <f t="shared" si="461"/>
        <v>6779730</v>
      </c>
      <c r="AR714" s="77" t="str">
        <f t="shared" si="462"/>
        <v/>
      </c>
      <c r="AS714" s="164" t="str">
        <f t="shared" si="463"/>
        <v/>
      </c>
    </row>
    <row r="715" spans="5:45" ht="18" customHeight="1">
      <c r="E715" s="148" t="str">
        <f t="shared" si="464"/>
        <v>S-4</v>
      </c>
      <c r="F715" s="105">
        <f t="shared" si="451"/>
        <v>2</v>
      </c>
      <c r="G715" s="105">
        <f t="shared" si="452"/>
        <v>2</v>
      </c>
      <c r="H715" s="105" t="str">
        <f t="shared" si="453"/>
        <v>S-4-2</v>
      </c>
      <c r="I715" s="149">
        <v>37</v>
      </c>
      <c r="J715" s="157">
        <f t="shared" si="465"/>
        <v>352900</v>
      </c>
      <c r="K715" s="131">
        <f t="shared" si="466"/>
        <v>350600</v>
      </c>
      <c r="L715" s="131">
        <f>IF($E715="","",INDEX('3.サラリースケール'!$R$5:$BH$38,MATCH($E715,'3.サラリースケール'!$R$5:$R$38,0),MATCH($I715,'3.サラリースケール'!$R$5:$BH$5,0)))</f>
        <v>348300</v>
      </c>
      <c r="M715" s="131">
        <f t="shared" si="467"/>
        <v>346000</v>
      </c>
      <c r="N715" s="368">
        <f t="shared" si="468"/>
        <v>343700</v>
      </c>
      <c r="O715" s="157">
        <f t="shared" si="469"/>
        <v>4600</v>
      </c>
      <c r="P715" s="368">
        <f t="shared" si="454"/>
        <v>2300</v>
      </c>
      <c r="Q715" s="158">
        <f>IF($L715="","",VLOOKUP($E715,'6.モデル年俸表の作成'!$C$7:$F$48,4,0))</f>
        <v>17200</v>
      </c>
      <c r="R715" s="159">
        <f>IF($E715="","",IF($G715="","",VLOOKUP($E715,'5.手当・賞与配分・洗い替え方式'!$C$7:$L$48,8,0)))</f>
        <v>0.2</v>
      </c>
      <c r="S715" s="160">
        <f t="shared" si="470"/>
        <v>70580</v>
      </c>
      <c r="T715" s="160">
        <f t="shared" si="471"/>
        <v>70120</v>
      </c>
      <c r="U715" s="160">
        <f t="shared" si="480"/>
        <v>69660</v>
      </c>
      <c r="V715" s="160">
        <f t="shared" si="473"/>
        <v>69200</v>
      </c>
      <c r="W715" s="160">
        <f t="shared" si="474"/>
        <v>68740</v>
      </c>
      <c r="X715" s="164">
        <f t="shared" si="455"/>
        <v>27</v>
      </c>
      <c r="Y715" s="162">
        <f t="shared" si="479"/>
        <v>440680</v>
      </c>
      <c r="Z715" s="161">
        <f t="shared" si="456"/>
        <v>437920</v>
      </c>
      <c r="AA715" s="161">
        <f t="shared" si="457"/>
        <v>435160</v>
      </c>
      <c r="AB715" s="161">
        <f t="shared" si="458"/>
        <v>432400</v>
      </c>
      <c r="AC715" s="163">
        <f t="shared" si="481"/>
        <v>429640</v>
      </c>
      <c r="AD715" s="158">
        <f t="shared" si="476"/>
        <v>5221920</v>
      </c>
      <c r="AE715" s="165">
        <f>IF(J715="","",IF('5.手当・賞与配分・洗い替え方式'!$O$4=1,ROUNDUP((J715+$Q715)*$AH$4,-1),ROUNDUP(J715*$AH$4,-1)))</f>
        <v>740200</v>
      </c>
      <c r="AF715" s="154">
        <f>IF(K715="","",IF('5.手当・賞与配分・洗い替え方式'!$O$4=1,ROUNDUP((K715+$Q715)*$AH$4,-1),ROUNDUP(K715*$AH$4,-1)))</f>
        <v>735600</v>
      </c>
      <c r="AG715" s="154">
        <f>IF(L715="","",IF('5.手当・賞与配分・洗い替え方式'!$O$4=1,ROUNDUP((L715+$Q715)*$AH$4,-1),ROUNDUP(L715*$AH$4,-1)))</f>
        <v>731000</v>
      </c>
      <c r="AH715" s="154">
        <f>IF(M715="","",IF('5.手当・賞与配分・洗い替え方式'!$O$4=1,ROUNDUP((M715+$Q715)*$AH$4,-1),ROUNDUP(M715*$AH$4,-1)))</f>
        <v>726400</v>
      </c>
      <c r="AI715" s="166">
        <f>IF(N715="","",IF('5.手当・賞与配分・洗い替え方式'!$O$4=1,ROUNDUP((N715+$Q715)*$AH$4,-1),ROUNDUP(N715*$AH$4,-1)))</f>
        <v>721800</v>
      </c>
      <c r="AJ715" s="165">
        <f>IF(J715="","",IF('5.手当・賞与配分・洗い替え方式'!$O$4=1,ROUNDUP((J715+$Q715)*$AM$4,-1),ROUNDUP(J715*$AM$4,-1)))</f>
        <v>925250</v>
      </c>
      <c r="AK715" s="154">
        <f>IF(K715="","",IF('5.手当・賞与配分・洗い替え方式'!$O$4=1,ROUNDUP((K715+$Q715)*$AM$4,-1),ROUNDUP(K715*$AM$4,-1)))</f>
        <v>919500</v>
      </c>
      <c r="AL715" s="154">
        <f>IF(L715="","",IF('5.手当・賞与配分・洗い替え方式'!$O$4=1,ROUNDUP((L715+$Q715)*$AM$4,-1),ROUNDUP(L715*$AM$4,-1)))</f>
        <v>913750</v>
      </c>
      <c r="AM715" s="154">
        <f>IF(M715="","",IF('5.手当・賞与配分・洗い替え方式'!$O$4=1,ROUNDUP((M715+$Q715)*$AM$4,-1),ROUNDUP(M715*$AM$4,-1)))</f>
        <v>908000</v>
      </c>
      <c r="AN715" s="166">
        <f>IF(N715="","",IF('5.手当・賞与配分・洗い替え方式'!$O$4=1,ROUNDUP((N715+$Q715)*$AM$4,-1),ROUNDUP(N715*$AM$4,-1)))</f>
        <v>902250</v>
      </c>
      <c r="AO715" s="369">
        <f t="shared" si="477"/>
        <v>6953610</v>
      </c>
      <c r="AP715" s="77">
        <f t="shared" si="478"/>
        <v>6910140</v>
      </c>
      <c r="AQ715" s="77">
        <f t="shared" si="461"/>
        <v>6866670</v>
      </c>
      <c r="AR715" s="77">
        <f t="shared" si="462"/>
        <v>6823200</v>
      </c>
      <c r="AS715" s="164">
        <f t="shared" si="463"/>
        <v>6779730</v>
      </c>
    </row>
    <row r="716" spans="5:45" ht="18" customHeight="1">
      <c r="E716" s="148" t="str">
        <f t="shared" si="464"/>
        <v>S-4</v>
      </c>
      <c r="F716" s="105">
        <f t="shared" si="451"/>
        <v>3</v>
      </c>
      <c r="G716" s="105">
        <f t="shared" si="452"/>
        <v>3</v>
      </c>
      <c r="H716" s="105" t="str">
        <f t="shared" si="453"/>
        <v>S-4-3</v>
      </c>
      <c r="I716" s="149">
        <v>38</v>
      </c>
      <c r="J716" s="157">
        <f t="shared" si="465"/>
        <v>357500</v>
      </c>
      <c r="K716" s="131">
        <f t="shared" si="466"/>
        <v>355200</v>
      </c>
      <c r="L716" s="131">
        <f>IF($E716="","",INDEX('3.サラリースケール'!$R$5:$BH$38,MATCH($E716,'3.サラリースケール'!$R$5:$R$38,0),MATCH($I716,'3.サラリースケール'!$R$5:$BH$5,0)))</f>
        <v>352900</v>
      </c>
      <c r="M716" s="131">
        <f t="shared" si="467"/>
        <v>350600</v>
      </c>
      <c r="N716" s="368">
        <f t="shared" si="468"/>
        <v>348300</v>
      </c>
      <c r="O716" s="157">
        <f t="shared" si="469"/>
        <v>4600</v>
      </c>
      <c r="P716" s="368">
        <f t="shared" si="454"/>
        <v>2300</v>
      </c>
      <c r="Q716" s="158">
        <f>IF($L716="","",VLOOKUP($E716,'6.モデル年俸表の作成'!$C$7:$F$48,4,0))</f>
        <v>17200</v>
      </c>
      <c r="R716" s="159">
        <f>IF($E716="","",IF($G716="","",VLOOKUP($E716,'5.手当・賞与配分・洗い替え方式'!$C$7:$L$48,8,0)))</f>
        <v>0.2</v>
      </c>
      <c r="S716" s="160">
        <f t="shared" si="470"/>
        <v>71500</v>
      </c>
      <c r="T716" s="160">
        <f t="shared" si="471"/>
        <v>71040</v>
      </c>
      <c r="U716" s="160">
        <f t="shared" si="480"/>
        <v>70580</v>
      </c>
      <c r="V716" s="160">
        <f t="shared" si="473"/>
        <v>70120</v>
      </c>
      <c r="W716" s="160">
        <f t="shared" si="474"/>
        <v>69660</v>
      </c>
      <c r="X716" s="164">
        <f t="shared" si="455"/>
        <v>27</v>
      </c>
      <c r="Y716" s="162">
        <f t="shared" si="479"/>
        <v>446200</v>
      </c>
      <c r="Z716" s="161">
        <f t="shared" si="456"/>
        <v>443440</v>
      </c>
      <c r="AA716" s="161">
        <f t="shared" si="457"/>
        <v>440680</v>
      </c>
      <c r="AB716" s="161">
        <f t="shared" si="458"/>
        <v>437920</v>
      </c>
      <c r="AC716" s="163">
        <f t="shared" si="481"/>
        <v>435160</v>
      </c>
      <c r="AD716" s="158">
        <f t="shared" si="476"/>
        <v>5288160</v>
      </c>
      <c r="AE716" s="165">
        <f>IF(J716="","",IF('5.手当・賞与配分・洗い替え方式'!$O$4=1,ROUNDUP((J716+$Q716)*$AH$4,-1),ROUNDUP(J716*$AH$4,-1)))</f>
        <v>749400</v>
      </c>
      <c r="AF716" s="154">
        <f>IF(K716="","",IF('5.手当・賞与配分・洗い替え方式'!$O$4=1,ROUNDUP((K716+$Q716)*$AH$4,-1),ROUNDUP(K716*$AH$4,-1)))</f>
        <v>744800</v>
      </c>
      <c r="AG716" s="154">
        <f>IF(L716="","",IF('5.手当・賞与配分・洗い替え方式'!$O$4=1,ROUNDUP((L716+$Q716)*$AH$4,-1),ROUNDUP(L716*$AH$4,-1)))</f>
        <v>740200</v>
      </c>
      <c r="AH716" s="154">
        <f>IF(M716="","",IF('5.手当・賞与配分・洗い替え方式'!$O$4=1,ROUNDUP((M716+$Q716)*$AH$4,-1),ROUNDUP(M716*$AH$4,-1)))</f>
        <v>735600</v>
      </c>
      <c r="AI716" s="166">
        <f>IF(N716="","",IF('5.手当・賞与配分・洗い替え方式'!$O$4=1,ROUNDUP((N716+$Q716)*$AH$4,-1),ROUNDUP(N716*$AH$4,-1)))</f>
        <v>731000</v>
      </c>
      <c r="AJ716" s="165">
        <f>IF(J716="","",IF('5.手当・賞与配分・洗い替え方式'!$O$4=1,ROUNDUP((J716+$Q716)*$AM$4,-1),ROUNDUP(J716*$AM$4,-1)))</f>
        <v>936750</v>
      </c>
      <c r="AK716" s="154">
        <f>IF(K716="","",IF('5.手当・賞与配分・洗い替え方式'!$O$4=1,ROUNDUP((K716+$Q716)*$AM$4,-1),ROUNDUP(K716*$AM$4,-1)))</f>
        <v>931000</v>
      </c>
      <c r="AL716" s="154">
        <f>IF(L716="","",IF('5.手当・賞与配分・洗い替え方式'!$O$4=1,ROUNDUP((L716+$Q716)*$AM$4,-1),ROUNDUP(L716*$AM$4,-1)))</f>
        <v>925250</v>
      </c>
      <c r="AM716" s="154">
        <f>IF(M716="","",IF('5.手当・賞与配分・洗い替え方式'!$O$4=1,ROUNDUP((M716+$Q716)*$AM$4,-1),ROUNDUP(M716*$AM$4,-1)))</f>
        <v>919500</v>
      </c>
      <c r="AN716" s="166">
        <f>IF(N716="","",IF('5.手当・賞与配分・洗い替え方式'!$O$4=1,ROUNDUP((N716+$Q716)*$AM$4,-1),ROUNDUP(N716*$AM$4,-1)))</f>
        <v>913750</v>
      </c>
      <c r="AO716" s="369">
        <f t="shared" si="477"/>
        <v>7040550</v>
      </c>
      <c r="AP716" s="77">
        <f t="shared" si="478"/>
        <v>6997080</v>
      </c>
      <c r="AQ716" s="77">
        <f t="shared" si="461"/>
        <v>6953610</v>
      </c>
      <c r="AR716" s="77">
        <f t="shared" si="462"/>
        <v>6910140</v>
      </c>
      <c r="AS716" s="164">
        <f t="shared" si="463"/>
        <v>6866670</v>
      </c>
    </row>
    <row r="717" spans="5:45" ht="18" customHeight="1">
      <c r="E717" s="148" t="str">
        <f t="shared" si="464"/>
        <v>S-4</v>
      </c>
      <c r="F717" s="105">
        <f t="shared" si="451"/>
        <v>4</v>
      </c>
      <c r="G717" s="105">
        <f t="shared" si="452"/>
        <v>4</v>
      </c>
      <c r="H717" s="105" t="str">
        <f t="shared" si="453"/>
        <v>S-4-4</v>
      </c>
      <c r="I717" s="149">
        <v>39</v>
      </c>
      <c r="J717" s="157">
        <f t="shared" si="465"/>
        <v>362100</v>
      </c>
      <c r="K717" s="131">
        <f t="shared" si="466"/>
        <v>359800</v>
      </c>
      <c r="L717" s="131">
        <f>IF($E717="","",INDEX('3.サラリースケール'!$R$5:$BH$38,MATCH($E717,'3.サラリースケール'!$R$5:$R$38,0),MATCH($I717,'3.サラリースケール'!$R$5:$BH$5,0)))</f>
        <v>357500</v>
      </c>
      <c r="M717" s="131">
        <f t="shared" si="467"/>
        <v>355200</v>
      </c>
      <c r="N717" s="368">
        <f t="shared" si="468"/>
        <v>352900</v>
      </c>
      <c r="O717" s="157">
        <f t="shared" si="469"/>
        <v>4600</v>
      </c>
      <c r="P717" s="368">
        <f t="shared" si="454"/>
        <v>2300</v>
      </c>
      <c r="Q717" s="158">
        <f>IF($L717="","",VLOOKUP($E717,'6.モデル年俸表の作成'!$C$7:$F$48,4,0))</f>
        <v>17200</v>
      </c>
      <c r="R717" s="159">
        <f>IF($E717="","",IF($G717="","",VLOOKUP($E717,'5.手当・賞与配分・洗い替え方式'!$C$7:$L$48,8,0)))</f>
        <v>0.2</v>
      </c>
      <c r="S717" s="160">
        <f t="shared" si="470"/>
        <v>72420</v>
      </c>
      <c r="T717" s="160">
        <f t="shared" si="471"/>
        <v>71960</v>
      </c>
      <c r="U717" s="160">
        <f t="shared" si="480"/>
        <v>71500</v>
      </c>
      <c r="V717" s="160">
        <f t="shared" si="473"/>
        <v>71040</v>
      </c>
      <c r="W717" s="160">
        <f t="shared" si="474"/>
        <v>70580</v>
      </c>
      <c r="X717" s="164">
        <f t="shared" si="455"/>
        <v>27</v>
      </c>
      <c r="Y717" s="162">
        <f t="shared" si="479"/>
        <v>451720</v>
      </c>
      <c r="Z717" s="161">
        <f t="shared" si="456"/>
        <v>448960</v>
      </c>
      <c r="AA717" s="161">
        <f t="shared" si="457"/>
        <v>446200</v>
      </c>
      <c r="AB717" s="161">
        <f t="shared" si="458"/>
        <v>443440</v>
      </c>
      <c r="AC717" s="163">
        <f t="shared" si="481"/>
        <v>440680</v>
      </c>
      <c r="AD717" s="158">
        <f t="shared" si="476"/>
        <v>5354400</v>
      </c>
      <c r="AE717" s="165">
        <f>IF(J717="","",IF('5.手当・賞与配分・洗い替え方式'!$O$4=1,ROUNDUP((J717+$Q717)*$AH$4,-1),ROUNDUP(J717*$AH$4,-1)))</f>
        <v>758600</v>
      </c>
      <c r="AF717" s="154">
        <f>IF(K717="","",IF('5.手当・賞与配分・洗い替え方式'!$O$4=1,ROUNDUP((K717+$Q717)*$AH$4,-1),ROUNDUP(K717*$AH$4,-1)))</f>
        <v>754000</v>
      </c>
      <c r="AG717" s="154">
        <f>IF(L717="","",IF('5.手当・賞与配分・洗い替え方式'!$O$4=1,ROUNDUP((L717+$Q717)*$AH$4,-1),ROUNDUP(L717*$AH$4,-1)))</f>
        <v>749400</v>
      </c>
      <c r="AH717" s="154">
        <f>IF(M717="","",IF('5.手当・賞与配分・洗い替え方式'!$O$4=1,ROUNDUP((M717+$Q717)*$AH$4,-1),ROUNDUP(M717*$AH$4,-1)))</f>
        <v>744800</v>
      </c>
      <c r="AI717" s="166">
        <f>IF(N717="","",IF('5.手当・賞与配分・洗い替え方式'!$O$4=1,ROUNDUP((N717+$Q717)*$AH$4,-1),ROUNDUP(N717*$AH$4,-1)))</f>
        <v>740200</v>
      </c>
      <c r="AJ717" s="165">
        <f>IF(J717="","",IF('5.手当・賞与配分・洗い替え方式'!$O$4=1,ROUNDUP((J717+$Q717)*$AM$4,-1),ROUNDUP(J717*$AM$4,-1)))</f>
        <v>948250</v>
      </c>
      <c r="AK717" s="154">
        <f>IF(K717="","",IF('5.手当・賞与配分・洗い替え方式'!$O$4=1,ROUNDUP((K717+$Q717)*$AM$4,-1),ROUNDUP(K717*$AM$4,-1)))</f>
        <v>942500</v>
      </c>
      <c r="AL717" s="154">
        <f>IF(L717="","",IF('5.手当・賞与配分・洗い替え方式'!$O$4=1,ROUNDUP((L717+$Q717)*$AM$4,-1),ROUNDUP(L717*$AM$4,-1)))</f>
        <v>936750</v>
      </c>
      <c r="AM717" s="154">
        <f>IF(M717="","",IF('5.手当・賞与配分・洗い替え方式'!$O$4=1,ROUNDUP((M717+$Q717)*$AM$4,-1),ROUNDUP(M717*$AM$4,-1)))</f>
        <v>931000</v>
      </c>
      <c r="AN717" s="166">
        <f>IF(N717="","",IF('5.手当・賞与配分・洗い替え方式'!$O$4=1,ROUNDUP((N717+$Q717)*$AM$4,-1),ROUNDUP(N717*$AM$4,-1)))</f>
        <v>925250</v>
      </c>
      <c r="AO717" s="369">
        <f t="shared" si="477"/>
        <v>7127490</v>
      </c>
      <c r="AP717" s="77">
        <f t="shared" si="478"/>
        <v>7084020</v>
      </c>
      <c r="AQ717" s="77">
        <f t="shared" si="461"/>
        <v>7040550</v>
      </c>
      <c r="AR717" s="77">
        <f t="shared" si="462"/>
        <v>6997080</v>
      </c>
      <c r="AS717" s="164">
        <f t="shared" si="463"/>
        <v>6953610</v>
      </c>
    </row>
    <row r="718" spans="5:45" ht="18" customHeight="1">
      <c r="E718" s="148" t="str">
        <f t="shared" si="464"/>
        <v>S-4</v>
      </c>
      <c r="F718" s="105">
        <f t="shared" si="451"/>
        <v>5</v>
      </c>
      <c r="G718" s="105">
        <f t="shared" si="452"/>
        <v>5</v>
      </c>
      <c r="H718" s="105" t="str">
        <f t="shared" si="453"/>
        <v>S-4-5</v>
      </c>
      <c r="I718" s="149">
        <v>40</v>
      </c>
      <c r="J718" s="157">
        <f t="shared" si="465"/>
        <v>366700</v>
      </c>
      <c r="K718" s="131">
        <f t="shared" si="466"/>
        <v>364400</v>
      </c>
      <c r="L718" s="131">
        <f>IF($E718="","",INDEX('3.サラリースケール'!$R$5:$BH$38,MATCH($E718,'3.サラリースケール'!$R$5:$R$38,0),MATCH($I718,'3.サラリースケール'!$R$5:$BH$5,0)))</f>
        <v>362100</v>
      </c>
      <c r="M718" s="131">
        <f t="shared" si="467"/>
        <v>359800</v>
      </c>
      <c r="N718" s="368">
        <f t="shared" si="468"/>
        <v>357500</v>
      </c>
      <c r="O718" s="157">
        <f t="shared" si="469"/>
        <v>4600</v>
      </c>
      <c r="P718" s="368">
        <f t="shared" si="454"/>
        <v>2300</v>
      </c>
      <c r="Q718" s="158">
        <f>IF($L718="","",VLOOKUP($E718,'6.モデル年俸表の作成'!$C$7:$F$48,4,0))</f>
        <v>17200</v>
      </c>
      <c r="R718" s="159">
        <f>IF($E718="","",IF($G718="","",VLOOKUP($E718,'5.手当・賞与配分・洗い替え方式'!$C$7:$L$48,8,0)))</f>
        <v>0.2</v>
      </c>
      <c r="S718" s="160">
        <f t="shared" si="470"/>
        <v>73340</v>
      </c>
      <c r="T718" s="160">
        <f t="shared" si="471"/>
        <v>72880</v>
      </c>
      <c r="U718" s="160">
        <f t="shared" si="480"/>
        <v>72420</v>
      </c>
      <c r="V718" s="160">
        <f t="shared" si="473"/>
        <v>71960</v>
      </c>
      <c r="W718" s="160">
        <f t="shared" si="474"/>
        <v>71500</v>
      </c>
      <c r="X718" s="164">
        <f t="shared" si="455"/>
        <v>27</v>
      </c>
      <c r="Y718" s="162">
        <f t="shared" si="479"/>
        <v>457240</v>
      </c>
      <c r="Z718" s="161">
        <f t="shared" si="456"/>
        <v>454480</v>
      </c>
      <c r="AA718" s="161">
        <f t="shared" si="457"/>
        <v>451720</v>
      </c>
      <c r="AB718" s="161">
        <f t="shared" si="458"/>
        <v>448960</v>
      </c>
      <c r="AC718" s="163">
        <f t="shared" si="481"/>
        <v>446200</v>
      </c>
      <c r="AD718" s="158">
        <f t="shared" si="476"/>
        <v>5420640</v>
      </c>
      <c r="AE718" s="165">
        <f>IF(J718="","",IF('5.手当・賞与配分・洗い替え方式'!$O$4=1,ROUNDUP((J718+$Q718)*$AH$4,-1),ROUNDUP(J718*$AH$4,-1)))</f>
        <v>767800</v>
      </c>
      <c r="AF718" s="154">
        <f>IF(K718="","",IF('5.手当・賞与配分・洗い替え方式'!$O$4=1,ROUNDUP((K718+$Q718)*$AH$4,-1),ROUNDUP(K718*$AH$4,-1)))</f>
        <v>763200</v>
      </c>
      <c r="AG718" s="154">
        <f>IF(L718="","",IF('5.手当・賞与配分・洗い替え方式'!$O$4=1,ROUNDUP((L718+$Q718)*$AH$4,-1),ROUNDUP(L718*$AH$4,-1)))</f>
        <v>758600</v>
      </c>
      <c r="AH718" s="154">
        <f>IF(M718="","",IF('5.手当・賞与配分・洗い替え方式'!$O$4=1,ROUNDUP((M718+$Q718)*$AH$4,-1),ROUNDUP(M718*$AH$4,-1)))</f>
        <v>754000</v>
      </c>
      <c r="AI718" s="166">
        <f>IF(N718="","",IF('5.手当・賞与配分・洗い替え方式'!$O$4=1,ROUNDUP((N718+$Q718)*$AH$4,-1),ROUNDUP(N718*$AH$4,-1)))</f>
        <v>749400</v>
      </c>
      <c r="AJ718" s="165">
        <f>IF(J718="","",IF('5.手当・賞与配分・洗い替え方式'!$O$4=1,ROUNDUP((J718+$Q718)*$AM$4,-1),ROUNDUP(J718*$AM$4,-1)))</f>
        <v>959750</v>
      </c>
      <c r="AK718" s="154">
        <f>IF(K718="","",IF('5.手当・賞与配分・洗い替え方式'!$O$4=1,ROUNDUP((K718+$Q718)*$AM$4,-1),ROUNDUP(K718*$AM$4,-1)))</f>
        <v>954000</v>
      </c>
      <c r="AL718" s="154">
        <f>IF(L718="","",IF('5.手当・賞与配分・洗い替え方式'!$O$4=1,ROUNDUP((L718+$Q718)*$AM$4,-1),ROUNDUP(L718*$AM$4,-1)))</f>
        <v>948250</v>
      </c>
      <c r="AM718" s="154">
        <f>IF(M718="","",IF('5.手当・賞与配分・洗い替え方式'!$O$4=1,ROUNDUP((M718+$Q718)*$AM$4,-1),ROUNDUP(M718*$AM$4,-1)))</f>
        <v>942500</v>
      </c>
      <c r="AN718" s="166">
        <f>IF(N718="","",IF('5.手当・賞与配分・洗い替え方式'!$O$4=1,ROUNDUP((N718+$Q718)*$AM$4,-1),ROUNDUP(N718*$AM$4,-1)))</f>
        <v>936750</v>
      </c>
      <c r="AO718" s="369">
        <f t="shared" si="477"/>
        <v>7214430</v>
      </c>
      <c r="AP718" s="77">
        <f t="shared" si="478"/>
        <v>7170960</v>
      </c>
      <c r="AQ718" s="77">
        <f t="shared" si="461"/>
        <v>7127490</v>
      </c>
      <c r="AR718" s="77">
        <f t="shared" si="462"/>
        <v>7084020</v>
      </c>
      <c r="AS718" s="164">
        <f t="shared" si="463"/>
        <v>7040550</v>
      </c>
    </row>
    <row r="719" spans="5:45" ht="18" customHeight="1">
      <c r="E719" s="148" t="str">
        <f t="shared" si="464"/>
        <v>S-4</v>
      </c>
      <c r="F719" s="105">
        <f t="shared" si="451"/>
        <v>6</v>
      </c>
      <c r="G719" s="105">
        <f t="shared" si="452"/>
        <v>6</v>
      </c>
      <c r="H719" s="105" t="str">
        <f t="shared" si="453"/>
        <v>S-4-6</v>
      </c>
      <c r="I719" s="149">
        <v>41</v>
      </c>
      <c r="J719" s="157">
        <f t="shared" si="465"/>
        <v>371300</v>
      </c>
      <c r="K719" s="131">
        <f t="shared" si="466"/>
        <v>369000</v>
      </c>
      <c r="L719" s="131">
        <f>IF($E719="","",INDEX('3.サラリースケール'!$R$5:$BH$38,MATCH($E719,'3.サラリースケール'!$R$5:$R$38,0),MATCH($I719,'3.サラリースケール'!$R$5:$BH$5,0)))</f>
        <v>366700</v>
      </c>
      <c r="M719" s="131">
        <f t="shared" si="467"/>
        <v>364400</v>
      </c>
      <c r="N719" s="368">
        <f t="shared" si="468"/>
        <v>362100</v>
      </c>
      <c r="O719" s="157">
        <f t="shared" si="469"/>
        <v>4600</v>
      </c>
      <c r="P719" s="368">
        <f t="shared" si="454"/>
        <v>2300</v>
      </c>
      <c r="Q719" s="158">
        <f>IF($L719="","",VLOOKUP($E719,'6.モデル年俸表の作成'!$C$7:$F$48,4,0))</f>
        <v>17200</v>
      </c>
      <c r="R719" s="159">
        <f>IF($E719="","",IF($G719="","",VLOOKUP($E719,'5.手当・賞与配分・洗い替え方式'!$C$7:$L$48,8,0)))</f>
        <v>0.2</v>
      </c>
      <c r="S719" s="160">
        <f t="shared" si="470"/>
        <v>74260</v>
      </c>
      <c r="T719" s="160">
        <f t="shared" si="471"/>
        <v>73800</v>
      </c>
      <c r="U719" s="160">
        <f t="shared" si="480"/>
        <v>73340</v>
      </c>
      <c r="V719" s="160">
        <f t="shared" si="473"/>
        <v>72880</v>
      </c>
      <c r="W719" s="160">
        <f t="shared" si="474"/>
        <v>72420</v>
      </c>
      <c r="X719" s="164">
        <f t="shared" si="455"/>
        <v>27</v>
      </c>
      <c r="Y719" s="162">
        <f t="shared" si="479"/>
        <v>462760</v>
      </c>
      <c r="Z719" s="161">
        <f t="shared" si="456"/>
        <v>460000</v>
      </c>
      <c r="AA719" s="161">
        <f t="shared" si="457"/>
        <v>457240</v>
      </c>
      <c r="AB719" s="161">
        <f t="shared" si="458"/>
        <v>454480</v>
      </c>
      <c r="AC719" s="163">
        <f t="shared" si="481"/>
        <v>451720</v>
      </c>
      <c r="AD719" s="158">
        <f t="shared" si="476"/>
        <v>5486880</v>
      </c>
      <c r="AE719" s="165">
        <f>IF(J719="","",IF('5.手当・賞与配分・洗い替え方式'!$O$4=1,ROUNDUP((J719+$Q719)*$AH$4,-1),ROUNDUP(J719*$AH$4,-1)))</f>
        <v>777000</v>
      </c>
      <c r="AF719" s="154">
        <f>IF(K719="","",IF('5.手当・賞与配分・洗い替え方式'!$O$4=1,ROUNDUP((K719+$Q719)*$AH$4,-1),ROUNDUP(K719*$AH$4,-1)))</f>
        <v>772400</v>
      </c>
      <c r="AG719" s="154">
        <f>IF(L719="","",IF('5.手当・賞与配分・洗い替え方式'!$O$4=1,ROUNDUP((L719+$Q719)*$AH$4,-1),ROUNDUP(L719*$AH$4,-1)))</f>
        <v>767800</v>
      </c>
      <c r="AH719" s="154">
        <f>IF(M719="","",IF('5.手当・賞与配分・洗い替え方式'!$O$4=1,ROUNDUP((M719+$Q719)*$AH$4,-1),ROUNDUP(M719*$AH$4,-1)))</f>
        <v>763200</v>
      </c>
      <c r="AI719" s="166">
        <f>IF(N719="","",IF('5.手当・賞与配分・洗い替え方式'!$O$4=1,ROUNDUP((N719+$Q719)*$AH$4,-1),ROUNDUP(N719*$AH$4,-1)))</f>
        <v>758600</v>
      </c>
      <c r="AJ719" s="165">
        <f>IF(J719="","",IF('5.手当・賞与配分・洗い替え方式'!$O$4=1,ROUNDUP((J719+$Q719)*$AM$4,-1),ROUNDUP(J719*$AM$4,-1)))</f>
        <v>971250</v>
      </c>
      <c r="AK719" s="154">
        <f>IF(K719="","",IF('5.手当・賞与配分・洗い替え方式'!$O$4=1,ROUNDUP((K719+$Q719)*$AM$4,-1),ROUNDUP(K719*$AM$4,-1)))</f>
        <v>965500</v>
      </c>
      <c r="AL719" s="154">
        <f>IF(L719="","",IF('5.手当・賞与配分・洗い替え方式'!$O$4=1,ROUNDUP((L719+$Q719)*$AM$4,-1),ROUNDUP(L719*$AM$4,-1)))</f>
        <v>959750</v>
      </c>
      <c r="AM719" s="154">
        <f>IF(M719="","",IF('5.手当・賞与配分・洗い替え方式'!$O$4=1,ROUNDUP((M719+$Q719)*$AM$4,-1),ROUNDUP(M719*$AM$4,-1)))</f>
        <v>954000</v>
      </c>
      <c r="AN719" s="166">
        <f>IF(N719="","",IF('5.手当・賞与配分・洗い替え方式'!$O$4=1,ROUNDUP((N719+$Q719)*$AM$4,-1),ROUNDUP(N719*$AM$4,-1)))</f>
        <v>948250</v>
      </c>
      <c r="AO719" s="369">
        <f t="shared" si="477"/>
        <v>7301370</v>
      </c>
      <c r="AP719" s="77">
        <f t="shared" si="478"/>
        <v>7257900</v>
      </c>
      <c r="AQ719" s="77">
        <f t="shared" si="461"/>
        <v>7214430</v>
      </c>
      <c r="AR719" s="77">
        <f t="shared" si="462"/>
        <v>7170960</v>
      </c>
      <c r="AS719" s="164">
        <f t="shared" si="463"/>
        <v>7127490</v>
      </c>
    </row>
    <row r="720" spans="5:45" ht="18" customHeight="1">
      <c r="E720" s="148" t="str">
        <f t="shared" si="464"/>
        <v>S-4</v>
      </c>
      <c r="F720" s="105">
        <f t="shared" si="451"/>
        <v>7</v>
      </c>
      <c r="G720" s="105">
        <f t="shared" si="452"/>
        <v>7</v>
      </c>
      <c r="H720" s="105" t="str">
        <f t="shared" si="453"/>
        <v>S-4-7</v>
      </c>
      <c r="I720" s="149">
        <v>42</v>
      </c>
      <c r="J720" s="157">
        <f t="shared" si="465"/>
        <v>375900</v>
      </c>
      <c r="K720" s="131">
        <f t="shared" si="466"/>
        <v>373600</v>
      </c>
      <c r="L720" s="131">
        <f>IF($E720="","",INDEX('3.サラリースケール'!$R$5:$BH$38,MATCH($E720,'3.サラリースケール'!$R$5:$R$38,0),MATCH($I720,'3.サラリースケール'!$R$5:$BH$5,0)))</f>
        <v>371300</v>
      </c>
      <c r="M720" s="131">
        <f t="shared" si="467"/>
        <v>369000</v>
      </c>
      <c r="N720" s="368">
        <f t="shared" si="468"/>
        <v>366700</v>
      </c>
      <c r="O720" s="157">
        <f t="shared" si="469"/>
        <v>4600</v>
      </c>
      <c r="P720" s="368">
        <f t="shared" si="454"/>
        <v>2300</v>
      </c>
      <c r="Q720" s="158">
        <f>IF($L720="","",VLOOKUP($E720,'6.モデル年俸表の作成'!$C$7:$F$48,4,0))</f>
        <v>17200</v>
      </c>
      <c r="R720" s="159">
        <f>IF($E720="","",IF($G720="","",VLOOKUP($E720,'5.手当・賞与配分・洗い替え方式'!$C$7:$L$48,8,0)))</f>
        <v>0.2</v>
      </c>
      <c r="S720" s="160">
        <f t="shared" si="470"/>
        <v>75180</v>
      </c>
      <c r="T720" s="160">
        <f t="shared" si="471"/>
        <v>74720</v>
      </c>
      <c r="U720" s="160">
        <f t="shared" si="480"/>
        <v>74260</v>
      </c>
      <c r="V720" s="160">
        <f t="shared" si="473"/>
        <v>73800</v>
      </c>
      <c r="W720" s="160">
        <f t="shared" si="474"/>
        <v>73340</v>
      </c>
      <c r="X720" s="164">
        <f t="shared" si="455"/>
        <v>27</v>
      </c>
      <c r="Y720" s="162">
        <f t="shared" si="479"/>
        <v>468280</v>
      </c>
      <c r="Z720" s="161">
        <f t="shared" si="456"/>
        <v>465520</v>
      </c>
      <c r="AA720" s="161">
        <f t="shared" si="457"/>
        <v>462760</v>
      </c>
      <c r="AB720" s="161">
        <f t="shared" si="458"/>
        <v>460000</v>
      </c>
      <c r="AC720" s="163">
        <f t="shared" si="481"/>
        <v>457240</v>
      </c>
      <c r="AD720" s="158">
        <f t="shared" si="476"/>
        <v>5553120</v>
      </c>
      <c r="AE720" s="165">
        <f>IF(J720="","",IF('5.手当・賞与配分・洗い替え方式'!$O$4=1,ROUNDUP((J720+$Q720)*$AH$4,-1),ROUNDUP(J720*$AH$4,-1)))</f>
        <v>786200</v>
      </c>
      <c r="AF720" s="154">
        <f>IF(K720="","",IF('5.手当・賞与配分・洗い替え方式'!$O$4=1,ROUNDUP((K720+$Q720)*$AH$4,-1),ROUNDUP(K720*$AH$4,-1)))</f>
        <v>781600</v>
      </c>
      <c r="AG720" s="154">
        <f>IF(L720="","",IF('5.手当・賞与配分・洗い替え方式'!$O$4=1,ROUNDUP((L720+$Q720)*$AH$4,-1),ROUNDUP(L720*$AH$4,-1)))</f>
        <v>777000</v>
      </c>
      <c r="AH720" s="154">
        <f>IF(M720="","",IF('5.手当・賞与配分・洗い替え方式'!$O$4=1,ROUNDUP((M720+$Q720)*$AH$4,-1),ROUNDUP(M720*$AH$4,-1)))</f>
        <v>772400</v>
      </c>
      <c r="AI720" s="166">
        <f>IF(N720="","",IF('5.手当・賞与配分・洗い替え方式'!$O$4=1,ROUNDUP((N720+$Q720)*$AH$4,-1),ROUNDUP(N720*$AH$4,-1)))</f>
        <v>767800</v>
      </c>
      <c r="AJ720" s="165">
        <f>IF(J720="","",IF('5.手当・賞与配分・洗い替え方式'!$O$4=1,ROUNDUP((J720+$Q720)*$AM$4,-1),ROUNDUP(J720*$AM$4,-1)))</f>
        <v>982750</v>
      </c>
      <c r="AK720" s="154">
        <f>IF(K720="","",IF('5.手当・賞与配分・洗い替え方式'!$O$4=1,ROUNDUP((K720+$Q720)*$AM$4,-1),ROUNDUP(K720*$AM$4,-1)))</f>
        <v>977000</v>
      </c>
      <c r="AL720" s="154">
        <f>IF(L720="","",IF('5.手当・賞与配分・洗い替え方式'!$O$4=1,ROUNDUP((L720+$Q720)*$AM$4,-1),ROUNDUP(L720*$AM$4,-1)))</f>
        <v>971250</v>
      </c>
      <c r="AM720" s="154">
        <f>IF(M720="","",IF('5.手当・賞与配分・洗い替え方式'!$O$4=1,ROUNDUP((M720+$Q720)*$AM$4,-1),ROUNDUP(M720*$AM$4,-1)))</f>
        <v>965500</v>
      </c>
      <c r="AN720" s="166">
        <f>IF(N720="","",IF('5.手当・賞与配分・洗い替え方式'!$O$4=1,ROUNDUP((N720+$Q720)*$AM$4,-1),ROUNDUP(N720*$AM$4,-1)))</f>
        <v>959750</v>
      </c>
      <c r="AO720" s="369">
        <f t="shared" si="477"/>
        <v>7388310</v>
      </c>
      <c r="AP720" s="77">
        <f t="shared" si="478"/>
        <v>7344840</v>
      </c>
      <c r="AQ720" s="77">
        <f t="shared" si="461"/>
        <v>7301370</v>
      </c>
      <c r="AR720" s="77">
        <f t="shared" si="462"/>
        <v>7257900</v>
      </c>
      <c r="AS720" s="164">
        <f t="shared" si="463"/>
        <v>7214430</v>
      </c>
    </row>
    <row r="721" spans="5:45" ht="18" customHeight="1">
      <c r="E721" s="148" t="str">
        <f t="shared" si="464"/>
        <v>S-4</v>
      </c>
      <c r="F721" s="167">
        <f t="shared" si="451"/>
        <v>8</v>
      </c>
      <c r="G721" s="105">
        <f t="shared" si="452"/>
        <v>8</v>
      </c>
      <c r="H721" s="105" t="str">
        <f t="shared" si="453"/>
        <v>S-4-8</v>
      </c>
      <c r="I721" s="149">
        <v>43</v>
      </c>
      <c r="J721" s="157">
        <f t="shared" si="465"/>
        <v>380500</v>
      </c>
      <c r="K721" s="131">
        <f t="shared" si="466"/>
        <v>378200</v>
      </c>
      <c r="L721" s="131">
        <f>IF($E721="","",INDEX('3.サラリースケール'!$R$5:$BH$38,MATCH($E721,'3.サラリースケール'!$R$5:$R$38,0),MATCH($I721,'3.サラリースケール'!$R$5:$BH$5,0)))</f>
        <v>375900</v>
      </c>
      <c r="M721" s="131">
        <f t="shared" si="467"/>
        <v>373600</v>
      </c>
      <c r="N721" s="368">
        <f t="shared" si="468"/>
        <v>371300</v>
      </c>
      <c r="O721" s="157">
        <f t="shared" si="469"/>
        <v>4600</v>
      </c>
      <c r="P721" s="368">
        <f t="shared" si="454"/>
        <v>2300</v>
      </c>
      <c r="Q721" s="158">
        <f>IF($L721="","",VLOOKUP($E721,'6.モデル年俸表の作成'!$C$7:$F$48,4,0))</f>
        <v>17200</v>
      </c>
      <c r="R721" s="159">
        <f>IF($E721="","",IF($G721="","",VLOOKUP($E721,'5.手当・賞与配分・洗い替え方式'!$C$7:$L$48,8,0)))</f>
        <v>0.2</v>
      </c>
      <c r="S721" s="160">
        <f t="shared" si="470"/>
        <v>76100</v>
      </c>
      <c r="T721" s="160">
        <f t="shared" si="471"/>
        <v>75640</v>
      </c>
      <c r="U721" s="160">
        <f t="shared" si="480"/>
        <v>75180</v>
      </c>
      <c r="V721" s="160">
        <f t="shared" si="473"/>
        <v>74720</v>
      </c>
      <c r="W721" s="160">
        <f t="shared" si="474"/>
        <v>74260</v>
      </c>
      <c r="X721" s="164">
        <f t="shared" si="455"/>
        <v>27</v>
      </c>
      <c r="Y721" s="162">
        <f t="shared" si="479"/>
        <v>473800</v>
      </c>
      <c r="Z721" s="161">
        <f t="shared" si="456"/>
        <v>471040</v>
      </c>
      <c r="AA721" s="161">
        <f t="shared" si="457"/>
        <v>468280</v>
      </c>
      <c r="AB721" s="161">
        <f t="shared" si="458"/>
        <v>465520</v>
      </c>
      <c r="AC721" s="163">
        <f t="shared" si="481"/>
        <v>462760</v>
      </c>
      <c r="AD721" s="158">
        <f t="shared" si="476"/>
        <v>5619360</v>
      </c>
      <c r="AE721" s="165">
        <f>IF(J721="","",IF('5.手当・賞与配分・洗い替え方式'!$O$4=1,ROUNDUP((J721+$Q721)*$AH$4,-1),ROUNDUP(J721*$AH$4,-1)))</f>
        <v>795400</v>
      </c>
      <c r="AF721" s="154">
        <f>IF(K721="","",IF('5.手当・賞与配分・洗い替え方式'!$O$4=1,ROUNDUP((K721+$Q721)*$AH$4,-1),ROUNDUP(K721*$AH$4,-1)))</f>
        <v>790800</v>
      </c>
      <c r="AG721" s="154">
        <f>IF(L721="","",IF('5.手当・賞与配分・洗い替え方式'!$O$4=1,ROUNDUP((L721+$Q721)*$AH$4,-1),ROUNDUP(L721*$AH$4,-1)))</f>
        <v>786200</v>
      </c>
      <c r="AH721" s="154">
        <f>IF(M721="","",IF('5.手当・賞与配分・洗い替え方式'!$O$4=1,ROUNDUP((M721+$Q721)*$AH$4,-1),ROUNDUP(M721*$AH$4,-1)))</f>
        <v>781600</v>
      </c>
      <c r="AI721" s="166">
        <f>IF(N721="","",IF('5.手当・賞与配分・洗い替え方式'!$O$4=1,ROUNDUP((N721+$Q721)*$AH$4,-1),ROUNDUP(N721*$AH$4,-1)))</f>
        <v>777000</v>
      </c>
      <c r="AJ721" s="165">
        <f>IF(J721="","",IF('5.手当・賞与配分・洗い替え方式'!$O$4=1,ROUNDUP((J721+$Q721)*$AM$4,-1),ROUNDUP(J721*$AM$4,-1)))</f>
        <v>994250</v>
      </c>
      <c r="AK721" s="154">
        <f>IF(K721="","",IF('5.手当・賞与配分・洗い替え方式'!$O$4=1,ROUNDUP((K721+$Q721)*$AM$4,-1),ROUNDUP(K721*$AM$4,-1)))</f>
        <v>988500</v>
      </c>
      <c r="AL721" s="154">
        <f>IF(L721="","",IF('5.手当・賞与配分・洗い替え方式'!$O$4=1,ROUNDUP((L721+$Q721)*$AM$4,-1),ROUNDUP(L721*$AM$4,-1)))</f>
        <v>982750</v>
      </c>
      <c r="AM721" s="154">
        <f>IF(M721="","",IF('5.手当・賞与配分・洗い替え方式'!$O$4=1,ROUNDUP((M721+$Q721)*$AM$4,-1),ROUNDUP(M721*$AM$4,-1)))</f>
        <v>977000</v>
      </c>
      <c r="AN721" s="166">
        <f>IF(N721="","",IF('5.手当・賞与配分・洗い替え方式'!$O$4=1,ROUNDUP((N721+$Q721)*$AM$4,-1),ROUNDUP(N721*$AM$4,-1)))</f>
        <v>971250</v>
      </c>
      <c r="AO721" s="369">
        <f t="shared" si="477"/>
        <v>7475250</v>
      </c>
      <c r="AP721" s="77">
        <f t="shared" si="478"/>
        <v>7431780</v>
      </c>
      <c r="AQ721" s="77">
        <f t="shared" si="461"/>
        <v>7388310</v>
      </c>
      <c r="AR721" s="77">
        <f t="shared" si="462"/>
        <v>7344840</v>
      </c>
      <c r="AS721" s="164">
        <f t="shared" si="463"/>
        <v>7301370</v>
      </c>
    </row>
    <row r="722" spans="5:45" ht="18" customHeight="1">
      <c r="E722" s="148" t="str">
        <f t="shared" si="464"/>
        <v>S-4</v>
      </c>
      <c r="F722" s="167">
        <f t="shared" si="451"/>
        <v>9</v>
      </c>
      <c r="G722" s="105">
        <f t="shared" si="452"/>
        <v>9</v>
      </c>
      <c r="H722" s="105" t="str">
        <f t="shared" si="453"/>
        <v>S-4-9</v>
      </c>
      <c r="I722" s="149">
        <v>44</v>
      </c>
      <c r="J722" s="157">
        <f t="shared" si="465"/>
        <v>385100</v>
      </c>
      <c r="K722" s="131">
        <f t="shared" si="466"/>
        <v>382800</v>
      </c>
      <c r="L722" s="131">
        <f>IF($E722="","",INDEX('3.サラリースケール'!$R$5:$BH$38,MATCH($E722,'3.サラリースケール'!$R$5:$R$38,0),MATCH($I722,'3.サラリースケール'!$R$5:$BH$5,0)))</f>
        <v>380500</v>
      </c>
      <c r="M722" s="131">
        <f t="shared" si="467"/>
        <v>378200</v>
      </c>
      <c r="N722" s="368">
        <f t="shared" si="468"/>
        <v>375900</v>
      </c>
      <c r="O722" s="157">
        <f t="shared" si="469"/>
        <v>4600</v>
      </c>
      <c r="P722" s="368">
        <f t="shared" si="454"/>
        <v>2300</v>
      </c>
      <c r="Q722" s="158">
        <f>IF($L722="","",VLOOKUP($E722,'6.モデル年俸表の作成'!$C$7:$F$48,4,0))</f>
        <v>17200</v>
      </c>
      <c r="R722" s="159">
        <f>IF($E722="","",IF($G722="","",VLOOKUP($E722,'5.手当・賞与配分・洗い替え方式'!$C$7:$L$48,8,0)))</f>
        <v>0.2</v>
      </c>
      <c r="S722" s="160">
        <f t="shared" si="470"/>
        <v>77020</v>
      </c>
      <c r="T722" s="160">
        <f t="shared" si="471"/>
        <v>76560</v>
      </c>
      <c r="U722" s="160">
        <f t="shared" si="480"/>
        <v>76100</v>
      </c>
      <c r="V722" s="160">
        <f t="shared" si="473"/>
        <v>75640</v>
      </c>
      <c r="W722" s="160">
        <f t="shared" si="474"/>
        <v>75180</v>
      </c>
      <c r="X722" s="164">
        <f t="shared" si="455"/>
        <v>27</v>
      </c>
      <c r="Y722" s="162">
        <f t="shared" si="479"/>
        <v>479320</v>
      </c>
      <c r="Z722" s="161">
        <f t="shared" si="456"/>
        <v>476560</v>
      </c>
      <c r="AA722" s="161">
        <f t="shared" si="457"/>
        <v>473800</v>
      </c>
      <c r="AB722" s="161">
        <f t="shared" si="458"/>
        <v>471040</v>
      </c>
      <c r="AC722" s="163">
        <f t="shared" si="481"/>
        <v>468280</v>
      </c>
      <c r="AD722" s="158">
        <f t="shared" si="476"/>
        <v>5685600</v>
      </c>
      <c r="AE722" s="165">
        <f>IF(J722="","",IF('5.手当・賞与配分・洗い替え方式'!$O$4=1,ROUNDUP((J722+$Q722)*$AH$4,-1),ROUNDUP(J722*$AH$4,-1)))</f>
        <v>804600</v>
      </c>
      <c r="AF722" s="154">
        <f>IF(K722="","",IF('5.手当・賞与配分・洗い替え方式'!$O$4=1,ROUNDUP((K722+$Q722)*$AH$4,-1),ROUNDUP(K722*$AH$4,-1)))</f>
        <v>800000</v>
      </c>
      <c r="AG722" s="154">
        <f>IF(L722="","",IF('5.手当・賞与配分・洗い替え方式'!$O$4=1,ROUNDUP((L722+$Q722)*$AH$4,-1),ROUNDUP(L722*$AH$4,-1)))</f>
        <v>795400</v>
      </c>
      <c r="AH722" s="154">
        <f>IF(M722="","",IF('5.手当・賞与配分・洗い替え方式'!$O$4=1,ROUNDUP((M722+$Q722)*$AH$4,-1),ROUNDUP(M722*$AH$4,-1)))</f>
        <v>790800</v>
      </c>
      <c r="AI722" s="166">
        <f>IF(N722="","",IF('5.手当・賞与配分・洗い替え方式'!$O$4=1,ROUNDUP((N722+$Q722)*$AH$4,-1),ROUNDUP(N722*$AH$4,-1)))</f>
        <v>786200</v>
      </c>
      <c r="AJ722" s="165">
        <f>IF(J722="","",IF('5.手当・賞与配分・洗い替え方式'!$O$4=1,ROUNDUP((J722+$Q722)*$AM$4,-1),ROUNDUP(J722*$AM$4,-1)))</f>
        <v>1005750</v>
      </c>
      <c r="AK722" s="154">
        <f>IF(K722="","",IF('5.手当・賞与配分・洗い替え方式'!$O$4=1,ROUNDUP((K722+$Q722)*$AM$4,-1),ROUNDUP(K722*$AM$4,-1)))</f>
        <v>1000000</v>
      </c>
      <c r="AL722" s="154">
        <f>IF(L722="","",IF('5.手当・賞与配分・洗い替え方式'!$O$4=1,ROUNDUP((L722+$Q722)*$AM$4,-1),ROUNDUP(L722*$AM$4,-1)))</f>
        <v>994250</v>
      </c>
      <c r="AM722" s="154">
        <f>IF(M722="","",IF('5.手当・賞与配分・洗い替え方式'!$O$4=1,ROUNDUP((M722+$Q722)*$AM$4,-1),ROUNDUP(M722*$AM$4,-1)))</f>
        <v>988500</v>
      </c>
      <c r="AN722" s="166">
        <f>IF(N722="","",IF('5.手当・賞与配分・洗い替え方式'!$O$4=1,ROUNDUP((N722+$Q722)*$AM$4,-1),ROUNDUP(N722*$AM$4,-1)))</f>
        <v>982750</v>
      </c>
      <c r="AO722" s="369">
        <f t="shared" si="477"/>
        <v>7562190</v>
      </c>
      <c r="AP722" s="77">
        <f t="shared" si="478"/>
        <v>7518720</v>
      </c>
      <c r="AQ722" s="77">
        <f t="shared" si="461"/>
        <v>7475250</v>
      </c>
      <c r="AR722" s="77">
        <f t="shared" si="462"/>
        <v>7431780</v>
      </c>
      <c r="AS722" s="164">
        <f t="shared" si="463"/>
        <v>7388310</v>
      </c>
    </row>
    <row r="723" spans="5:45" ht="18" customHeight="1">
      <c r="E723" s="148" t="str">
        <f t="shared" si="464"/>
        <v>S-4</v>
      </c>
      <c r="F723" s="167">
        <f t="shared" si="451"/>
        <v>10</v>
      </c>
      <c r="G723" s="105">
        <f t="shared" si="452"/>
        <v>10</v>
      </c>
      <c r="H723" s="105" t="str">
        <f t="shared" si="453"/>
        <v>S-4-10</v>
      </c>
      <c r="I723" s="149">
        <v>45</v>
      </c>
      <c r="J723" s="157">
        <f t="shared" si="465"/>
        <v>389700</v>
      </c>
      <c r="K723" s="131">
        <f t="shared" si="466"/>
        <v>387400</v>
      </c>
      <c r="L723" s="131">
        <f>IF($E723="","",INDEX('3.サラリースケール'!$R$5:$BH$38,MATCH($E723,'3.サラリースケール'!$R$5:$R$38,0),MATCH($I723,'3.サラリースケール'!$R$5:$BH$5,0)))</f>
        <v>385100</v>
      </c>
      <c r="M723" s="131">
        <f t="shared" si="467"/>
        <v>382800</v>
      </c>
      <c r="N723" s="368">
        <f t="shared" si="468"/>
        <v>380500</v>
      </c>
      <c r="O723" s="157">
        <f t="shared" si="469"/>
        <v>4600</v>
      </c>
      <c r="P723" s="368">
        <f t="shared" si="454"/>
        <v>2300</v>
      </c>
      <c r="Q723" s="158">
        <f>IF($L723="","",VLOOKUP($E723,'6.モデル年俸表の作成'!$C$7:$F$48,4,0))</f>
        <v>17200</v>
      </c>
      <c r="R723" s="159">
        <f>IF($E723="","",IF($G723="","",VLOOKUP($E723,'5.手当・賞与配分・洗い替え方式'!$C$7:$L$48,8,0)))</f>
        <v>0.2</v>
      </c>
      <c r="S723" s="160">
        <f t="shared" si="470"/>
        <v>77940</v>
      </c>
      <c r="T723" s="160">
        <f t="shared" si="471"/>
        <v>77480</v>
      </c>
      <c r="U723" s="160">
        <f t="shared" si="480"/>
        <v>77020</v>
      </c>
      <c r="V723" s="160">
        <f t="shared" si="473"/>
        <v>76560</v>
      </c>
      <c r="W723" s="160">
        <f t="shared" si="474"/>
        <v>76100</v>
      </c>
      <c r="X723" s="164">
        <f t="shared" si="455"/>
        <v>27</v>
      </c>
      <c r="Y723" s="162">
        <f t="shared" si="479"/>
        <v>484840</v>
      </c>
      <c r="Z723" s="161">
        <f t="shared" si="456"/>
        <v>482080</v>
      </c>
      <c r="AA723" s="161">
        <f t="shared" si="457"/>
        <v>479320</v>
      </c>
      <c r="AB723" s="161">
        <f t="shared" si="458"/>
        <v>476560</v>
      </c>
      <c r="AC723" s="163">
        <f t="shared" si="481"/>
        <v>473800</v>
      </c>
      <c r="AD723" s="158">
        <f t="shared" si="476"/>
        <v>5751840</v>
      </c>
      <c r="AE723" s="165">
        <f>IF(J723="","",IF('5.手当・賞与配分・洗い替え方式'!$O$4=1,ROUNDUP((J723+$Q723)*$AH$4,-1),ROUNDUP(J723*$AH$4,-1)))</f>
        <v>813800</v>
      </c>
      <c r="AF723" s="154">
        <f>IF(K723="","",IF('5.手当・賞与配分・洗い替え方式'!$O$4=1,ROUNDUP((K723+$Q723)*$AH$4,-1),ROUNDUP(K723*$AH$4,-1)))</f>
        <v>809200</v>
      </c>
      <c r="AG723" s="154">
        <f>IF(L723="","",IF('5.手当・賞与配分・洗い替え方式'!$O$4=1,ROUNDUP((L723+$Q723)*$AH$4,-1),ROUNDUP(L723*$AH$4,-1)))</f>
        <v>804600</v>
      </c>
      <c r="AH723" s="154">
        <f>IF(M723="","",IF('5.手当・賞与配分・洗い替え方式'!$O$4=1,ROUNDUP((M723+$Q723)*$AH$4,-1),ROUNDUP(M723*$AH$4,-1)))</f>
        <v>800000</v>
      </c>
      <c r="AI723" s="166">
        <f>IF(N723="","",IF('5.手当・賞与配分・洗い替え方式'!$O$4=1,ROUNDUP((N723+$Q723)*$AH$4,-1),ROUNDUP(N723*$AH$4,-1)))</f>
        <v>795400</v>
      </c>
      <c r="AJ723" s="165">
        <f>IF(J723="","",IF('5.手当・賞与配分・洗い替え方式'!$O$4=1,ROUNDUP((J723+$Q723)*$AM$4,-1),ROUNDUP(J723*$AM$4,-1)))</f>
        <v>1017250</v>
      </c>
      <c r="AK723" s="154">
        <f>IF(K723="","",IF('5.手当・賞与配分・洗い替え方式'!$O$4=1,ROUNDUP((K723+$Q723)*$AM$4,-1),ROUNDUP(K723*$AM$4,-1)))</f>
        <v>1011500</v>
      </c>
      <c r="AL723" s="154">
        <f>IF(L723="","",IF('5.手当・賞与配分・洗い替え方式'!$O$4=1,ROUNDUP((L723+$Q723)*$AM$4,-1),ROUNDUP(L723*$AM$4,-1)))</f>
        <v>1005750</v>
      </c>
      <c r="AM723" s="154">
        <f>IF(M723="","",IF('5.手当・賞与配分・洗い替え方式'!$O$4=1,ROUNDUP((M723+$Q723)*$AM$4,-1),ROUNDUP(M723*$AM$4,-1)))</f>
        <v>1000000</v>
      </c>
      <c r="AN723" s="166">
        <f>IF(N723="","",IF('5.手当・賞与配分・洗い替え方式'!$O$4=1,ROUNDUP((N723+$Q723)*$AM$4,-1),ROUNDUP(N723*$AM$4,-1)))</f>
        <v>994250</v>
      </c>
      <c r="AO723" s="369">
        <f t="shared" si="477"/>
        <v>7649130</v>
      </c>
      <c r="AP723" s="77">
        <f t="shared" si="478"/>
        <v>7605660</v>
      </c>
      <c r="AQ723" s="77">
        <f t="shared" si="461"/>
        <v>7562190</v>
      </c>
      <c r="AR723" s="77">
        <f t="shared" si="462"/>
        <v>7518720</v>
      </c>
      <c r="AS723" s="164">
        <f t="shared" si="463"/>
        <v>7475250</v>
      </c>
    </row>
    <row r="724" spans="5:45" ht="18" customHeight="1">
      <c r="E724" s="148" t="str">
        <f t="shared" si="464"/>
        <v>S-4</v>
      </c>
      <c r="F724" s="167">
        <f t="shared" si="451"/>
        <v>11</v>
      </c>
      <c r="G724" s="105">
        <f t="shared" si="452"/>
        <v>11</v>
      </c>
      <c r="H724" s="105" t="str">
        <f t="shared" si="453"/>
        <v>S-4-11</v>
      </c>
      <c r="I724" s="149">
        <v>46</v>
      </c>
      <c r="J724" s="157">
        <f t="shared" si="465"/>
        <v>394300</v>
      </c>
      <c r="K724" s="131">
        <f t="shared" si="466"/>
        <v>392000</v>
      </c>
      <c r="L724" s="131">
        <f>IF($E724="","",INDEX('3.サラリースケール'!$R$5:$BH$38,MATCH($E724,'3.サラリースケール'!$R$5:$R$38,0),MATCH($I724,'3.サラリースケール'!$R$5:$BH$5,0)))</f>
        <v>389700</v>
      </c>
      <c r="M724" s="131">
        <f t="shared" si="467"/>
        <v>387400</v>
      </c>
      <c r="N724" s="368">
        <f t="shared" si="468"/>
        <v>385100</v>
      </c>
      <c r="O724" s="157">
        <f t="shared" si="469"/>
        <v>4600</v>
      </c>
      <c r="P724" s="368">
        <f t="shared" si="454"/>
        <v>2300</v>
      </c>
      <c r="Q724" s="158">
        <f>IF($L724="","",VLOOKUP($E724,'6.モデル年俸表の作成'!$C$7:$F$48,4,0))</f>
        <v>17200</v>
      </c>
      <c r="R724" s="159">
        <f>IF($E724="","",IF($G724="","",VLOOKUP($E724,'5.手当・賞与配分・洗い替え方式'!$C$7:$L$48,8,0)))</f>
        <v>0.2</v>
      </c>
      <c r="S724" s="160">
        <f t="shared" si="470"/>
        <v>78860</v>
      </c>
      <c r="T724" s="160">
        <f t="shared" si="471"/>
        <v>78400</v>
      </c>
      <c r="U724" s="160">
        <f t="shared" si="480"/>
        <v>77940</v>
      </c>
      <c r="V724" s="160">
        <f t="shared" si="473"/>
        <v>77480</v>
      </c>
      <c r="W724" s="160">
        <f t="shared" si="474"/>
        <v>77020</v>
      </c>
      <c r="X724" s="164">
        <f t="shared" si="455"/>
        <v>27</v>
      </c>
      <c r="Y724" s="162">
        <f t="shared" si="479"/>
        <v>490360</v>
      </c>
      <c r="Z724" s="161">
        <f t="shared" si="456"/>
        <v>487600</v>
      </c>
      <c r="AA724" s="161">
        <f t="shared" si="457"/>
        <v>484840</v>
      </c>
      <c r="AB724" s="161">
        <f t="shared" si="458"/>
        <v>482080</v>
      </c>
      <c r="AC724" s="163">
        <f t="shared" si="481"/>
        <v>479320</v>
      </c>
      <c r="AD724" s="158">
        <f t="shared" si="476"/>
        <v>5818080</v>
      </c>
      <c r="AE724" s="165">
        <f>IF(J724="","",IF('5.手当・賞与配分・洗い替え方式'!$O$4=1,ROUNDUP((J724+$Q724)*$AH$4,-1),ROUNDUP(J724*$AH$4,-1)))</f>
        <v>823000</v>
      </c>
      <c r="AF724" s="154">
        <f>IF(K724="","",IF('5.手当・賞与配分・洗い替え方式'!$O$4=1,ROUNDUP((K724+$Q724)*$AH$4,-1),ROUNDUP(K724*$AH$4,-1)))</f>
        <v>818400</v>
      </c>
      <c r="AG724" s="154">
        <f>IF(L724="","",IF('5.手当・賞与配分・洗い替え方式'!$O$4=1,ROUNDUP((L724+$Q724)*$AH$4,-1),ROUNDUP(L724*$AH$4,-1)))</f>
        <v>813800</v>
      </c>
      <c r="AH724" s="154">
        <f>IF(M724="","",IF('5.手当・賞与配分・洗い替え方式'!$O$4=1,ROUNDUP((M724+$Q724)*$AH$4,-1),ROUNDUP(M724*$AH$4,-1)))</f>
        <v>809200</v>
      </c>
      <c r="AI724" s="166">
        <f>IF(N724="","",IF('5.手当・賞与配分・洗い替え方式'!$O$4=1,ROUNDUP((N724+$Q724)*$AH$4,-1),ROUNDUP(N724*$AH$4,-1)))</f>
        <v>804600</v>
      </c>
      <c r="AJ724" s="165">
        <f>IF(J724="","",IF('5.手当・賞与配分・洗い替え方式'!$O$4=1,ROUNDUP((J724+$Q724)*$AM$4,-1),ROUNDUP(J724*$AM$4,-1)))</f>
        <v>1028750</v>
      </c>
      <c r="AK724" s="154">
        <f>IF(K724="","",IF('5.手当・賞与配分・洗い替え方式'!$O$4=1,ROUNDUP((K724+$Q724)*$AM$4,-1),ROUNDUP(K724*$AM$4,-1)))</f>
        <v>1023000</v>
      </c>
      <c r="AL724" s="154">
        <f>IF(L724="","",IF('5.手当・賞与配分・洗い替え方式'!$O$4=1,ROUNDUP((L724+$Q724)*$AM$4,-1),ROUNDUP(L724*$AM$4,-1)))</f>
        <v>1017250</v>
      </c>
      <c r="AM724" s="154">
        <f>IF(M724="","",IF('5.手当・賞与配分・洗い替え方式'!$O$4=1,ROUNDUP((M724+$Q724)*$AM$4,-1),ROUNDUP(M724*$AM$4,-1)))</f>
        <v>1011500</v>
      </c>
      <c r="AN724" s="166">
        <f>IF(N724="","",IF('5.手当・賞与配分・洗い替え方式'!$O$4=1,ROUNDUP((N724+$Q724)*$AM$4,-1),ROUNDUP(N724*$AM$4,-1)))</f>
        <v>1005750</v>
      </c>
      <c r="AO724" s="369">
        <f t="shared" si="477"/>
        <v>7736070</v>
      </c>
      <c r="AP724" s="77">
        <f t="shared" si="478"/>
        <v>7692600</v>
      </c>
      <c r="AQ724" s="77">
        <f t="shared" si="461"/>
        <v>7649130</v>
      </c>
      <c r="AR724" s="77">
        <f t="shared" si="462"/>
        <v>7605660</v>
      </c>
      <c r="AS724" s="164">
        <f t="shared" si="463"/>
        <v>7562190</v>
      </c>
    </row>
    <row r="725" spans="5:45" ht="18" customHeight="1">
      <c r="E725" s="148" t="str">
        <f t="shared" si="464"/>
        <v>S-4</v>
      </c>
      <c r="F725" s="167">
        <f t="shared" si="451"/>
        <v>12</v>
      </c>
      <c r="G725" s="105">
        <f t="shared" si="452"/>
        <v>12</v>
      </c>
      <c r="H725" s="105" t="str">
        <f t="shared" si="453"/>
        <v>S-4-12</v>
      </c>
      <c r="I725" s="149">
        <v>47</v>
      </c>
      <c r="J725" s="157">
        <f t="shared" si="465"/>
        <v>398900</v>
      </c>
      <c r="K725" s="131">
        <f t="shared" si="466"/>
        <v>396600</v>
      </c>
      <c r="L725" s="131">
        <f>IF($E725="","",INDEX('3.サラリースケール'!$R$5:$BH$38,MATCH($E725,'3.サラリースケール'!$R$5:$R$38,0),MATCH($I725,'3.サラリースケール'!$R$5:$BH$5,0)))</f>
        <v>394300</v>
      </c>
      <c r="M725" s="131">
        <f t="shared" si="467"/>
        <v>392000</v>
      </c>
      <c r="N725" s="368">
        <f t="shared" si="468"/>
        <v>389700</v>
      </c>
      <c r="O725" s="157">
        <f t="shared" si="469"/>
        <v>4600</v>
      </c>
      <c r="P725" s="368">
        <f t="shared" si="454"/>
        <v>2300</v>
      </c>
      <c r="Q725" s="158">
        <f>IF($L725="","",VLOOKUP($E725,'6.モデル年俸表の作成'!$C$7:$F$48,4,0))</f>
        <v>17200</v>
      </c>
      <c r="R725" s="159">
        <f>IF($E725="","",IF($G725="","",VLOOKUP($E725,'5.手当・賞与配分・洗い替え方式'!$C$7:$L$48,8,0)))</f>
        <v>0.2</v>
      </c>
      <c r="S725" s="160">
        <f t="shared" si="470"/>
        <v>79780</v>
      </c>
      <c r="T725" s="160">
        <f t="shared" si="471"/>
        <v>79320</v>
      </c>
      <c r="U725" s="160">
        <f t="shared" si="480"/>
        <v>78860</v>
      </c>
      <c r="V725" s="160">
        <f t="shared" si="473"/>
        <v>78400</v>
      </c>
      <c r="W725" s="160">
        <f t="shared" si="474"/>
        <v>77940</v>
      </c>
      <c r="X725" s="164">
        <f t="shared" si="455"/>
        <v>27</v>
      </c>
      <c r="Y725" s="162">
        <f t="shared" si="479"/>
        <v>495880</v>
      </c>
      <c r="Z725" s="161">
        <f t="shared" si="456"/>
        <v>493120</v>
      </c>
      <c r="AA725" s="161">
        <f t="shared" si="457"/>
        <v>490360</v>
      </c>
      <c r="AB725" s="161">
        <f t="shared" si="458"/>
        <v>487600</v>
      </c>
      <c r="AC725" s="163">
        <f t="shared" si="481"/>
        <v>484840</v>
      </c>
      <c r="AD725" s="158">
        <f t="shared" si="476"/>
        <v>5884320</v>
      </c>
      <c r="AE725" s="165">
        <f>IF(J725="","",IF('5.手当・賞与配分・洗い替え方式'!$O$4=1,ROUNDUP((J725+$Q725)*$AH$4,-1),ROUNDUP(J725*$AH$4,-1)))</f>
        <v>832200</v>
      </c>
      <c r="AF725" s="154">
        <f>IF(K725="","",IF('5.手当・賞与配分・洗い替え方式'!$O$4=1,ROUNDUP((K725+$Q725)*$AH$4,-1),ROUNDUP(K725*$AH$4,-1)))</f>
        <v>827600</v>
      </c>
      <c r="AG725" s="154">
        <f>IF(L725="","",IF('5.手当・賞与配分・洗い替え方式'!$O$4=1,ROUNDUP((L725+$Q725)*$AH$4,-1),ROUNDUP(L725*$AH$4,-1)))</f>
        <v>823000</v>
      </c>
      <c r="AH725" s="154">
        <f>IF(M725="","",IF('5.手当・賞与配分・洗い替え方式'!$O$4=1,ROUNDUP((M725+$Q725)*$AH$4,-1),ROUNDUP(M725*$AH$4,-1)))</f>
        <v>818400</v>
      </c>
      <c r="AI725" s="166">
        <f>IF(N725="","",IF('5.手当・賞与配分・洗い替え方式'!$O$4=1,ROUNDUP((N725+$Q725)*$AH$4,-1),ROUNDUP(N725*$AH$4,-1)))</f>
        <v>813800</v>
      </c>
      <c r="AJ725" s="165">
        <f>IF(J725="","",IF('5.手当・賞与配分・洗い替え方式'!$O$4=1,ROUNDUP((J725+$Q725)*$AM$4,-1),ROUNDUP(J725*$AM$4,-1)))</f>
        <v>1040250</v>
      </c>
      <c r="AK725" s="154">
        <f>IF(K725="","",IF('5.手当・賞与配分・洗い替え方式'!$O$4=1,ROUNDUP((K725+$Q725)*$AM$4,-1),ROUNDUP(K725*$AM$4,-1)))</f>
        <v>1034500</v>
      </c>
      <c r="AL725" s="154">
        <f>IF(L725="","",IF('5.手当・賞与配分・洗い替え方式'!$O$4=1,ROUNDUP((L725+$Q725)*$AM$4,-1),ROUNDUP(L725*$AM$4,-1)))</f>
        <v>1028750</v>
      </c>
      <c r="AM725" s="154">
        <f>IF(M725="","",IF('5.手当・賞与配分・洗い替え方式'!$O$4=1,ROUNDUP((M725+$Q725)*$AM$4,-1),ROUNDUP(M725*$AM$4,-1)))</f>
        <v>1023000</v>
      </c>
      <c r="AN725" s="166">
        <f>IF(N725="","",IF('5.手当・賞与配分・洗い替え方式'!$O$4=1,ROUNDUP((N725+$Q725)*$AM$4,-1),ROUNDUP(N725*$AM$4,-1)))</f>
        <v>1017250</v>
      </c>
      <c r="AO725" s="369">
        <f t="shared" si="477"/>
        <v>7823010</v>
      </c>
      <c r="AP725" s="77">
        <f t="shared" si="478"/>
        <v>7779540</v>
      </c>
      <c r="AQ725" s="77">
        <f t="shared" si="461"/>
        <v>7736070</v>
      </c>
      <c r="AR725" s="77">
        <f t="shared" si="462"/>
        <v>7692600</v>
      </c>
      <c r="AS725" s="164">
        <f t="shared" si="463"/>
        <v>7649130</v>
      </c>
    </row>
    <row r="726" spans="5:45" ht="18" customHeight="1">
      <c r="E726" s="148" t="str">
        <f t="shared" si="464"/>
        <v>S-4</v>
      </c>
      <c r="F726" s="167">
        <f t="shared" si="451"/>
        <v>13</v>
      </c>
      <c r="G726" s="105">
        <f t="shared" si="452"/>
        <v>13</v>
      </c>
      <c r="H726" s="105" t="str">
        <f t="shared" si="453"/>
        <v>S-4-13</v>
      </c>
      <c r="I726" s="149">
        <v>48</v>
      </c>
      <c r="J726" s="157">
        <f t="shared" si="465"/>
        <v>403500</v>
      </c>
      <c r="K726" s="131">
        <f t="shared" si="466"/>
        <v>401200</v>
      </c>
      <c r="L726" s="131">
        <f>IF($E726="","",INDEX('3.サラリースケール'!$R$5:$BH$38,MATCH($E726,'3.サラリースケール'!$R$5:$R$38,0),MATCH($I726,'3.サラリースケール'!$R$5:$BH$5,0)))</f>
        <v>398900</v>
      </c>
      <c r="M726" s="131">
        <f t="shared" si="467"/>
        <v>396600</v>
      </c>
      <c r="N726" s="368">
        <f t="shared" si="468"/>
        <v>394300</v>
      </c>
      <c r="O726" s="157">
        <f t="shared" si="469"/>
        <v>4600</v>
      </c>
      <c r="P726" s="368">
        <f t="shared" si="454"/>
        <v>2300</v>
      </c>
      <c r="Q726" s="158">
        <f>IF($L726="","",VLOOKUP($E726,'6.モデル年俸表の作成'!$C$7:$F$48,4,0))</f>
        <v>17200</v>
      </c>
      <c r="R726" s="159">
        <f>IF($E726="","",IF($G726="","",VLOOKUP($E726,'5.手当・賞与配分・洗い替え方式'!$C$7:$L$48,8,0)))</f>
        <v>0.2</v>
      </c>
      <c r="S726" s="160">
        <f t="shared" si="470"/>
        <v>80700</v>
      </c>
      <c r="T726" s="160">
        <f t="shared" si="471"/>
        <v>80240</v>
      </c>
      <c r="U726" s="160">
        <f t="shared" si="480"/>
        <v>79780</v>
      </c>
      <c r="V726" s="160">
        <f t="shared" si="473"/>
        <v>79320</v>
      </c>
      <c r="W726" s="160">
        <f t="shared" si="474"/>
        <v>78860</v>
      </c>
      <c r="X726" s="164">
        <f t="shared" si="455"/>
        <v>27</v>
      </c>
      <c r="Y726" s="162">
        <f t="shared" si="479"/>
        <v>501400</v>
      </c>
      <c r="Z726" s="161">
        <f t="shared" si="456"/>
        <v>498640</v>
      </c>
      <c r="AA726" s="161">
        <f t="shared" si="457"/>
        <v>495880</v>
      </c>
      <c r="AB726" s="161">
        <f t="shared" si="458"/>
        <v>493120</v>
      </c>
      <c r="AC726" s="163">
        <f t="shared" si="481"/>
        <v>490360</v>
      </c>
      <c r="AD726" s="158">
        <f t="shared" si="476"/>
        <v>5950560</v>
      </c>
      <c r="AE726" s="165">
        <f>IF(J726="","",IF('5.手当・賞与配分・洗い替え方式'!$O$4=1,ROUNDUP((J726+$Q726)*$AH$4,-1),ROUNDUP(J726*$AH$4,-1)))</f>
        <v>841400</v>
      </c>
      <c r="AF726" s="154">
        <f>IF(K726="","",IF('5.手当・賞与配分・洗い替え方式'!$O$4=1,ROUNDUP((K726+$Q726)*$AH$4,-1),ROUNDUP(K726*$AH$4,-1)))</f>
        <v>836800</v>
      </c>
      <c r="AG726" s="154">
        <f>IF(L726="","",IF('5.手当・賞与配分・洗い替え方式'!$O$4=1,ROUNDUP((L726+$Q726)*$AH$4,-1),ROUNDUP(L726*$AH$4,-1)))</f>
        <v>832200</v>
      </c>
      <c r="AH726" s="154">
        <f>IF(M726="","",IF('5.手当・賞与配分・洗い替え方式'!$O$4=1,ROUNDUP((M726+$Q726)*$AH$4,-1),ROUNDUP(M726*$AH$4,-1)))</f>
        <v>827600</v>
      </c>
      <c r="AI726" s="166">
        <f>IF(N726="","",IF('5.手当・賞与配分・洗い替え方式'!$O$4=1,ROUNDUP((N726+$Q726)*$AH$4,-1),ROUNDUP(N726*$AH$4,-1)))</f>
        <v>823000</v>
      </c>
      <c r="AJ726" s="165">
        <f>IF(J726="","",IF('5.手当・賞与配分・洗い替え方式'!$O$4=1,ROUNDUP((J726+$Q726)*$AM$4,-1),ROUNDUP(J726*$AM$4,-1)))</f>
        <v>1051750</v>
      </c>
      <c r="AK726" s="154">
        <f>IF(K726="","",IF('5.手当・賞与配分・洗い替え方式'!$O$4=1,ROUNDUP((K726+$Q726)*$AM$4,-1),ROUNDUP(K726*$AM$4,-1)))</f>
        <v>1046000</v>
      </c>
      <c r="AL726" s="154">
        <f>IF(L726="","",IF('5.手当・賞与配分・洗い替え方式'!$O$4=1,ROUNDUP((L726+$Q726)*$AM$4,-1),ROUNDUP(L726*$AM$4,-1)))</f>
        <v>1040250</v>
      </c>
      <c r="AM726" s="154">
        <f>IF(M726="","",IF('5.手当・賞与配分・洗い替え方式'!$O$4=1,ROUNDUP((M726+$Q726)*$AM$4,-1),ROUNDUP(M726*$AM$4,-1)))</f>
        <v>1034500</v>
      </c>
      <c r="AN726" s="166">
        <f>IF(N726="","",IF('5.手当・賞与配分・洗い替え方式'!$O$4=1,ROUNDUP((N726+$Q726)*$AM$4,-1),ROUNDUP(N726*$AM$4,-1)))</f>
        <v>1028750</v>
      </c>
      <c r="AO726" s="369">
        <f t="shared" si="477"/>
        <v>7909950</v>
      </c>
      <c r="AP726" s="77">
        <f t="shared" si="478"/>
        <v>7866480</v>
      </c>
      <c r="AQ726" s="77">
        <f t="shared" si="461"/>
        <v>7823010</v>
      </c>
      <c r="AR726" s="77">
        <f t="shared" si="462"/>
        <v>7779540</v>
      </c>
      <c r="AS726" s="164">
        <f t="shared" si="463"/>
        <v>7736070</v>
      </c>
    </row>
    <row r="727" spans="5:45" ht="18" customHeight="1">
      <c r="E727" s="148" t="str">
        <f t="shared" si="464"/>
        <v>S-4</v>
      </c>
      <c r="F727" s="167">
        <f t="shared" si="451"/>
        <v>14</v>
      </c>
      <c r="G727" s="105">
        <f t="shared" si="452"/>
        <v>14</v>
      </c>
      <c r="H727" s="105" t="str">
        <f t="shared" si="453"/>
        <v>S-4-14</v>
      </c>
      <c r="I727" s="149">
        <v>49</v>
      </c>
      <c r="J727" s="157">
        <f t="shared" si="465"/>
        <v>408100</v>
      </c>
      <c r="K727" s="131">
        <f t="shared" si="466"/>
        <v>405800</v>
      </c>
      <c r="L727" s="131">
        <f>IF($E727="","",INDEX('3.サラリースケール'!$R$5:$BH$38,MATCH($E727,'3.サラリースケール'!$R$5:$R$38,0),MATCH($I727,'3.サラリースケール'!$R$5:$BH$5,0)))</f>
        <v>403500</v>
      </c>
      <c r="M727" s="131">
        <f t="shared" si="467"/>
        <v>401200</v>
      </c>
      <c r="N727" s="368">
        <f t="shared" si="468"/>
        <v>398900</v>
      </c>
      <c r="O727" s="157">
        <f t="shared" si="469"/>
        <v>4600</v>
      </c>
      <c r="P727" s="368">
        <f t="shared" si="454"/>
        <v>2300</v>
      </c>
      <c r="Q727" s="158">
        <f>IF($L727="","",VLOOKUP($E727,'6.モデル年俸表の作成'!$C$7:$F$48,4,0))</f>
        <v>17200</v>
      </c>
      <c r="R727" s="159">
        <f>IF($E727="","",IF($G727="","",VLOOKUP($E727,'5.手当・賞与配分・洗い替え方式'!$C$7:$L$48,8,0)))</f>
        <v>0.2</v>
      </c>
      <c r="S727" s="160">
        <f t="shared" si="470"/>
        <v>81620</v>
      </c>
      <c r="T727" s="160">
        <f t="shared" si="471"/>
        <v>81160</v>
      </c>
      <c r="U727" s="160">
        <f t="shared" si="480"/>
        <v>80700</v>
      </c>
      <c r="V727" s="160">
        <f t="shared" si="473"/>
        <v>80240</v>
      </c>
      <c r="W727" s="160">
        <f t="shared" si="474"/>
        <v>79780</v>
      </c>
      <c r="X727" s="164">
        <f t="shared" si="455"/>
        <v>27</v>
      </c>
      <c r="Y727" s="162">
        <f t="shared" si="479"/>
        <v>506920</v>
      </c>
      <c r="Z727" s="161">
        <f t="shared" si="456"/>
        <v>504160</v>
      </c>
      <c r="AA727" s="161">
        <f t="shared" si="457"/>
        <v>501400</v>
      </c>
      <c r="AB727" s="161">
        <f t="shared" si="458"/>
        <v>498640</v>
      </c>
      <c r="AC727" s="163">
        <f t="shared" si="481"/>
        <v>495880</v>
      </c>
      <c r="AD727" s="158">
        <f t="shared" si="476"/>
        <v>6016800</v>
      </c>
      <c r="AE727" s="165">
        <f>IF(J727="","",IF('5.手当・賞与配分・洗い替え方式'!$O$4=1,ROUNDUP((J727+$Q727)*$AH$4,-1),ROUNDUP(J727*$AH$4,-1)))</f>
        <v>850600</v>
      </c>
      <c r="AF727" s="154">
        <f>IF(K727="","",IF('5.手当・賞与配分・洗い替え方式'!$O$4=1,ROUNDUP((K727+$Q727)*$AH$4,-1),ROUNDUP(K727*$AH$4,-1)))</f>
        <v>846000</v>
      </c>
      <c r="AG727" s="154">
        <f>IF(L727="","",IF('5.手当・賞与配分・洗い替え方式'!$O$4=1,ROUNDUP((L727+$Q727)*$AH$4,-1),ROUNDUP(L727*$AH$4,-1)))</f>
        <v>841400</v>
      </c>
      <c r="AH727" s="154">
        <f>IF(M727="","",IF('5.手当・賞与配分・洗い替え方式'!$O$4=1,ROUNDUP((M727+$Q727)*$AH$4,-1),ROUNDUP(M727*$AH$4,-1)))</f>
        <v>836800</v>
      </c>
      <c r="AI727" s="166">
        <f>IF(N727="","",IF('5.手当・賞与配分・洗い替え方式'!$O$4=1,ROUNDUP((N727+$Q727)*$AH$4,-1),ROUNDUP(N727*$AH$4,-1)))</f>
        <v>832200</v>
      </c>
      <c r="AJ727" s="165">
        <f>IF(J727="","",IF('5.手当・賞与配分・洗い替え方式'!$O$4=1,ROUNDUP((J727+$Q727)*$AM$4,-1),ROUNDUP(J727*$AM$4,-1)))</f>
        <v>1063250</v>
      </c>
      <c r="AK727" s="154">
        <f>IF(K727="","",IF('5.手当・賞与配分・洗い替え方式'!$O$4=1,ROUNDUP((K727+$Q727)*$AM$4,-1),ROUNDUP(K727*$AM$4,-1)))</f>
        <v>1057500</v>
      </c>
      <c r="AL727" s="154">
        <f>IF(L727="","",IF('5.手当・賞与配分・洗い替え方式'!$O$4=1,ROUNDUP((L727+$Q727)*$AM$4,-1),ROUNDUP(L727*$AM$4,-1)))</f>
        <v>1051750</v>
      </c>
      <c r="AM727" s="154">
        <f>IF(M727="","",IF('5.手当・賞与配分・洗い替え方式'!$O$4=1,ROUNDUP((M727+$Q727)*$AM$4,-1),ROUNDUP(M727*$AM$4,-1)))</f>
        <v>1046000</v>
      </c>
      <c r="AN727" s="166">
        <f>IF(N727="","",IF('5.手当・賞与配分・洗い替え方式'!$O$4=1,ROUNDUP((N727+$Q727)*$AM$4,-1),ROUNDUP(N727*$AM$4,-1)))</f>
        <v>1040250</v>
      </c>
      <c r="AO727" s="369">
        <f t="shared" si="477"/>
        <v>7996890</v>
      </c>
      <c r="AP727" s="77">
        <f t="shared" si="478"/>
        <v>7953420</v>
      </c>
      <c r="AQ727" s="77">
        <f t="shared" si="461"/>
        <v>7909950</v>
      </c>
      <c r="AR727" s="77">
        <f t="shared" si="462"/>
        <v>7866480</v>
      </c>
      <c r="AS727" s="164">
        <f t="shared" si="463"/>
        <v>7823010</v>
      </c>
    </row>
    <row r="728" spans="5:45" ht="18" customHeight="1">
      <c r="E728" s="148" t="str">
        <f t="shared" si="464"/>
        <v>S-4</v>
      </c>
      <c r="F728" s="167">
        <f t="shared" si="451"/>
        <v>15</v>
      </c>
      <c r="G728" s="105">
        <f t="shared" si="452"/>
        <v>15</v>
      </c>
      <c r="H728" s="105" t="str">
        <f t="shared" si="453"/>
        <v>S-4-15</v>
      </c>
      <c r="I728" s="149">
        <v>50</v>
      </c>
      <c r="J728" s="157">
        <f t="shared" si="465"/>
        <v>412700</v>
      </c>
      <c r="K728" s="131">
        <f t="shared" si="466"/>
        <v>410400</v>
      </c>
      <c r="L728" s="131">
        <f>IF($E728="","",INDEX('3.サラリースケール'!$R$5:$BH$38,MATCH($E728,'3.サラリースケール'!$R$5:$R$38,0),MATCH($I728,'3.サラリースケール'!$R$5:$BH$5,0)))</f>
        <v>408100</v>
      </c>
      <c r="M728" s="131">
        <f t="shared" si="467"/>
        <v>405800</v>
      </c>
      <c r="N728" s="368">
        <f t="shared" si="468"/>
        <v>403500</v>
      </c>
      <c r="O728" s="157">
        <f t="shared" si="469"/>
        <v>4600</v>
      </c>
      <c r="P728" s="368">
        <f t="shared" si="454"/>
        <v>2300</v>
      </c>
      <c r="Q728" s="158">
        <f>IF($L728="","",VLOOKUP($E728,'6.モデル年俸表の作成'!$C$7:$F$48,4,0))</f>
        <v>17200</v>
      </c>
      <c r="R728" s="159">
        <f>IF($E728="","",IF($G728="","",VLOOKUP($E728,'5.手当・賞与配分・洗い替え方式'!$C$7:$L$48,8,0)))</f>
        <v>0.2</v>
      </c>
      <c r="S728" s="160">
        <f t="shared" si="470"/>
        <v>82540</v>
      </c>
      <c r="T728" s="160">
        <f t="shared" si="471"/>
        <v>82080</v>
      </c>
      <c r="U728" s="160">
        <f t="shared" si="480"/>
        <v>81620</v>
      </c>
      <c r="V728" s="160">
        <f t="shared" si="473"/>
        <v>81160</v>
      </c>
      <c r="W728" s="160">
        <f t="shared" si="474"/>
        <v>80700</v>
      </c>
      <c r="X728" s="164">
        <f t="shared" si="455"/>
        <v>27</v>
      </c>
      <c r="Y728" s="162">
        <f t="shared" si="479"/>
        <v>512440</v>
      </c>
      <c r="Z728" s="161">
        <f t="shared" si="456"/>
        <v>509680</v>
      </c>
      <c r="AA728" s="161">
        <f t="shared" si="457"/>
        <v>506920</v>
      </c>
      <c r="AB728" s="161">
        <f t="shared" si="458"/>
        <v>504160</v>
      </c>
      <c r="AC728" s="163">
        <f t="shared" si="481"/>
        <v>501400</v>
      </c>
      <c r="AD728" s="158">
        <f t="shared" si="476"/>
        <v>6083040</v>
      </c>
      <c r="AE728" s="165">
        <f>IF(J728="","",IF('5.手当・賞与配分・洗い替え方式'!$O$4=1,ROUNDUP((J728+$Q728)*$AH$4,-1),ROUNDUP(J728*$AH$4,-1)))</f>
        <v>859800</v>
      </c>
      <c r="AF728" s="154">
        <f>IF(K728="","",IF('5.手当・賞与配分・洗い替え方式'!$O$4=1,ROUNDUP((K728+$Q728)*$AH$4,-1),ROUNDUP(K728*$AH$4,-1)))</f>
        <v>855200</v>
      </c>
      <c r="AG728" s="154">
        <f>IF(L728="","",IF('5.手当・賞与配分・洗い替え方式'!$O$4=1,ROUNDUP((L728+$Q728)*$AH$4,-1),ROUNDUP(L728*$AH$4,-1)))</f>
        <v>850600</v>
      </c>
      <c r="AH728" s="154">
        <f>IF(M728="","",IF('5.手当・賞与配分・洗い替え方式'!$O$4=1,ROUNDUP((M728+$Q728)*$AH$4,-1),ROUNDUP(M728*$AH$4,-1)))</f>
        <v>846000</v>
      </c>
      <c r="AI728" s="166">
        <f>IF(N728="","",IF('5.手当・賞与配分・洗い替え方式'!$O$4=1,ROUNDUP((N728+$Q728)*$AH$4,-1),ROUNDUP(N728*$AH$4,-1)))</f>
        <v>841400</v>
      </c>
      <c r="AJ728" s="165">
        <f>IF(J728="","",IF('5.手当・賞与配分・洗い替え方式'!$O$4=1,ROUNDUP((J728+$Q728)*$AM$4,-1),ROUNDUP(J728*$AM$4,-1)))</f>
        <v>1074750</v>
      </c>
      <c r="AK728" s="154">
        <f>IF(K728="","",IF('5.手当・賞与配分・洗い替え方式'!$O$4=1,ROUNDUP((K728+$Q728)*$AM$4,-1),ROUNDUP(K728*$AM$4,-1)))</f>
        <v>1069000</v>
      </c>
      <c r="AL728" s="154">
        <f>IF(L728="","",IF('5.手当・賞与配分・洗い替え方式'!$O$4=1,ROUNDUP((L728+$Q728)*$AM$4,-1),ROUNDUP(L728*$AM$4,-1)))</f>
        <v>1063250</v>
      </c>
      <c r="AM728" s="154">
        <f>IF(M728="","",IF('5.手当・賞与配分・洗い替え方式'!$O$4=1,ROUNDUP((M728+$Q728)*$AM$4,-1),ROUNDUP(M728*$AM$4,-1)))</f>
        <v>1057500</v>
      </c>
      <c r="AN728" s="166">
        <f>IF(N728="","",IF('5.手当・賞与配分・洗い替え方式'!$O$4=1,ROUNDUP((N728+$Q728)*$AM$4,-1),ROUNDUP(N728*$AM$4,-1)))</f>
        <v>1051750</v>
      </c>
      <c r="AO728" s="369">
        <f t="shared" si="477"/>
        <v>8083830</v>
      </c>
      <c r="AP728" s="77">
        <f t="shared" si="478"/>
        <v>8040360</v>
      </c>
      <c r="AQ728" s="77">
        <f t="shared" si="461"/>
        <v>7996890</v>
      </c>
      <c r="AR728" s="77">
        <f t="shared" si="462"/>
        <v>7953420</v>
      </c>
      <c r="AS728" s="164">
        <f t="shared" si="463"/>
        <v>7909950</v>
      </c>
    </row>
    <row r="729" spans="5:45" ht="18" customHeight="1">
      <c r="E729" s="148" t="str">
        <f t="shared" si="464"/>
        <v>S-4</v>
      </c>
      <c r="F729" s="167">
        <f t="shared" si="451"/>
        <v>16</v>
      </c>
      <c r="G729" s="105">
        <f t="shared" si="452"/>
        <v>16</v>
      </c>
      <c r="H729" s="105" t="str">
        <f t="shared" si="453"/>
        <v>S-4-16</v>
      </c>
      <c r="I729" s="149">
        <v>51</v>
      </c>
      <c r="J729" s="157">
        <f t="shared" si="465"/>
        <v>417300</v>
      </c>
      <c r="K729" s="131">
        <f t="shared" si="466"/>
        <v>415000</v>
      </c>
      <c r="L729" s="131">
        <f>IF($E729="","",INDEX('3.サラリースケール'!$R$5:$BH$38,MATCH($E729,'3.サラリースケール'!$R$5:$R$38,0),MATCH($I729,'3.サラリースケール'!$R$5:$BH$5,0)))</f>
        <v>412700</v>
      </c>
      <c r="M729" s="131">
        <f t="shared" si="467"/>
        <v>410400</v>
      </c>
      <c r="N729" s="368">
        <f t="shared" si="468"/>
        <v>408100</v>
      </c>
      <c r="O729" s="157">
        <f t="shared" si="469"/>
        <v>4600</v>
      </c>
      <c r="P729" s="368">
        <f t="shared" si="454"/>
        <v>2300</v>
      </c>
      <c r="Q729" s="158">
        <f>IF($L729="","",VLOOKUP($E729,'6.モデル年俸表の作成'!$C$7:$F$48,4,0))</f>
        <v>17200</v>
      </c>
      <c r="R729" s="159">
        <f>IF($E729="","",IF($G729="","",VLOOKUP($E729,'5.手当・賞与配分・洗い替え方式'!$C$7:$L$48,8,0)))</f>
        <v>0.2</v>
      </c>
      <c r="S729" s="160">
        <f t="shared" si="470"/>
        <v>83460</v>
      </c>
      <c r="T729" s="160">
        <f t="shared" si="471"/>
        <v>83000</v>
      </c>
      <c r="U729" s="160">
        <f t="shared" si="480"/>
        <v>82540</v>
      </c>
      <c r="V729" s="160">
        <f t="shared" si="473"/>
        <v>82080</v>
      </c>
      <c r="W729" s="160">
        <f t="shared" si="474"/>
        <v>81620</v>
      </c>
      <c r="X729" s="164">
        <f t="shared" si="455"/>
        <v>27</v>
      </c>
      <c r="Y729" s="162">
        <f t="shared" si="479"/>
        <v>517960</v>
      </c>
      <c r="Z729" s="161">
        <f t="shared" si="456"/>
        <v>515200</v>
      </c>
      <c r="AA729" s="161">
        <f t="shared" si="457"/>
        <v>512440</v>
      </c>
      <c r="AB729" s="161">
        <f t="shared" si="458"/>
        <v>509680</v>
      </c>
      <c r="AC729" s="163">
        <f t="shared" si="481"/>
        <v>506920</v>
      </c>
      <c r="AD729" s="158">
        <f t="shared" si="476"/>
        <v>6149280</v>
      </c>
      <c r="AE729" s="165">
        <f>IF(J729="","",IF('5.手当・賞与配分・洗い替え方式'!$O$4=1,ROUNDUP((J729+$Q729)*$AH$4,-1),ROUNDUP(J729*$AH$4,-1)))</f>
        <v>869000</v>
      </c>
      <c r="AF729" s="154">
        <f>IF(K729="","",IF('5.手当・賞与配分・洗い替え方式'!$O$4=1,ROUNDUP((K729+$Q729)*$AH$4,-1),ROUNDUP(K729*$AH$4,-1)))</f>
        <v>864400</v>
      </c>
      <c r="AG729" s="154">
        <f>IF(L729="","",IF('5.手当・賞与配分・洗い替え方式'!$O$4=1,ROUNDUP((L729+$Q729)*$AH$4,-1),ROUNDUP(L729*$AH$4,-1)))</f>
        <v>859800</v>
      </c>
      <c r="AH729" s="154">
        <f>IF(M729="","",IF('5.手当・賞与配分・洗い替え方式'!$O$4=1,ROUNDUP((M729+$Q729)*$AH$4,-1),ROUNDUP(M729*$AH$4,-1)))</f>
        <v>855200</v>
      </c>
      <c r="AI729" s="166">
        <f>IF(N729="","",IF('5.手当・賞与配分・洗い替え方式'!$O$4=1,ROUNDUP((N729+$Q729)*$AH$4,-1),ROUNDUP(N729*$AH$4,-1)))</f>
        <v>850600</v>
      </c>
      <c r="AJ729" s="165">
        <f>IF(J729="","",IF('5.手当・賞与配分・洗い替え方式'!$O$4=1,ROUNDUP((J729+$Q729)*$AM$4,-1),ROUNDUP(J729*$AM$4,-1)))</f>
        <v>1086250</v>
      </c>
      <c r="AK729" s="154">
        <f>IF(K729="","",IF('5.手当・賞与配分・洗い替え方式'!$O$4=1,ROUNDUP((K729+$Q729)*$AM$4,-1),ROUNDUP(K729*$AM$4,-1)))</f>
        <v>1080500</v>
      </c>
      <c r="AL729" s="154">
        <f>IF(L729="","",IF('5.手当・賞与配分・洗い替え方式'!$O$4=1,ROUNDUP((L729+$Q729)*$AM$4,-1),ROUNDUP(L729*$AM$4,-1)))</f>
        <v>1074750</v>
      </c>
      <c r="AM729" s="154">
        <f>IF(M729="","",IF('5.手当・賞与配分・洗い替え方式'!$O$4=1,ROUNDUP((M729+$Q729)*$AM$4,-1),ROUNDUP(M729*$AM$4,-1)))</f>
        <v>1069000</v>
      </c>
      <c r="AN729" s="166">
        <f>IF(N729="","",IF('5.手当・賞与配分・洗い替え方式'!$O$4=1,ROUNDUP((N729+$Q729)*$AM$4,-1),ROUNDUP(N729*$AM$4,-1)))</f>
        <v>1063250</v>
      </c>
      <c r="AO729" s="369">
        <f t="shared" si="477"/>
        <v>8170770</v>
      </c>
      <c r="AP729" s="77">
        <f t="shared" si="478"/>
        <v>8127300</v>
      </c>
      <c r="AQ729" s="77">
        <f t="shared" si="461"/>
        <v>8083830</v>
      </c>
      <c r="AR729" s="77">
        <f t="shared" si="462"/>
        <v>8040360</v>
      </c>
      <c r="AS729" s="164">
        <f t="shared" si="463"/>
        <v>7996890</v>
      </c>
    </row>
    <row r="730" spans="5:45" ht="18" customHeight="1">
      <c r="E730" s="148" t="str">
        <f t="shared" si="464"/>
        <v>S-4</v>
      </c>
      <c r="F730" s="167">
        <f t="shared" si="451"/>
        <v>17</v>
      </c>
      <c r="G730" s="105">
        <f t="shared" si="452"/>
        <v>17</v>
      </c>
      <c r="H730" s="105" t="str">
        <f t="shared" si="453"/>
        <v>S-4-17</v>
      </c>
      <c r="I730" s="149">
        <v>52</v>
      </c>
      <c r="J730" s="157">
        <f t="shared" si="465"/>
        <v>421900</v>
      </c>
      <c r="K730" s="131">
        <f t="shared" si="466"/>
        <v>419600</v>
      </c>
      <c r="L730" s="131">
        <f>IF($E730="","",INDEX('3.サラリースケール'!$R$5:$BH$38,MATCH($E730,'3.サラリースケール'!$R$5:$R$38,0),MATCH($I730,'3.サラリースケール'!$R$5:$BH$5,0)))</f>
        <v>417300</v>
      </c>
      <c r="M730" s="131">
        <f t="shared" si="467"/>
        <v>415000</v>
      </c>
      <c r="N730" s="368">
        <f t="shared" si="468"/>
        <v>412700</v>
      </c>
      <c r="O730" s="157">
        <f t="shared" si="469"/>
        <v>4600</v>
      </c>
      <c r="P730" s="368">
        <f t="shared" si="454"/>
        <v>2300</v>
      </c>
      <c r="Q730" s="158">
        <f>IF($L730="","",VLOOKUP($E730,'6.モデル年俸表の作成'!$C$7:$F$48,4,0))</f>
        <v>17200</v>
      </c>
      <c r="R730" s="159">
        <f>IF($E730="","",IF($G730="","",VLOOKUP($E730,'5.手当・賞与配分・洗い替え方式'!$C$7:$L$48,8,0)))</f>
        <v>0.2</v>
      </c>
      <c r="S730" s="160">
        <f t="shared" si="470"/>
        <v>84380</v>
      </c>
      <c r="T730" s="160">
        <f t="shared" si="471"/>
        <v>83920</v>
      </c>
      <c r="U730" s="160">
        <f t="shared" si="480"/>
        <v>83460</v>
      </c>
      <c r="V730" s="160">
        <f t="shared" si="473"/>
        <v>83000</v>
      </c>
      <c r="W730" s="160">
        <f t="shared" si="474"/>
        <v>82540</v>
      </c>
      <c r="X730" s="164">
        <f t="shared" si="455"/>
        <v>27</v>
      </c>
      <c r="Y730" s="162">
        <f t="shared" si="479"/>
        <v>523480</v>
      </c>
      <c r="Z730" s="161">
        <f t="shared" si="456"/>
        <v>520720</v>
      </c>
      <c r="AA730" s="161">
        <f t="shared" si="457"/>
        <v>517960</v>
      </c>
      <c r="AB730" s="161">
        <f t="shared" si="458"/>
        <v>515200</v>
      </c>
      <c r="AC730" s="163">
        <f t="shared" si="481"/>
        <v>512440</v>
      </c>
      <c r="AD730" s="158">
        <f t="shared" si="476"/>
        <v>6215520</v>
      </c>
      <c r="AE730" s="165">
        <f>IF(J730="","",IF('5.手当・賞与配分・洗い替え方式'!$O$4=1,ROUNDUP((J730+$Q730)*$AH$4,-1),ROUNDUP(J730*$AH$4,-1)))</f>
        <v>878200</v>
      </c>
      <c r="AF730" s="154">
        <f>IF(K730="","",IF('5.手当・賞与配分・洗い替え方式'!$O$4=1,ROUNDUP((K730+$Q730)*$AH$4,-1),ROUNDUP(K730*$AH$4,-1)))</f>
        <v>873600</v>
      </c>
      <c r="AG730" s="154">
        <f>IF(L730="","",IF('5.手当・賞与配分・洗い替え方式'!$O$4=1,ROUNDUP((L730+$Q730)*$AH$4,-1),ROUNDUP(L730*$AH$4,-1)))</f>
        <v>869000</v>
      </c>
      <c r="AH730" s="154">
        <f>IF(M730="","",IF('5.手当・賞与配分・洗い替え方式'!$O$4=1,ROUNDUP((M730+$Q730)*$AH$4,-1),ROUNDUP(M730*$AH$4,-1)))</f>
        <v>864400</v>
      </c>
      <c r="AI730" s="166">
        <f>IF(N730="","",IF('5.手当・賞与配分・洗い替え方式'!$O$4=1,ROUNDUP((N730+$Q730)*$AH$4,-1),ROUNDUP(N730*$AH$4,-1)))</f>
        <v>859800</v>
      </c>
      <c r="AJ730" s="165">
        <f>IF(J730="","",IF('5.手当・賞与配分・洗い替え方式'!$O$4=1,ROUNDUP((J730+$Q730)*$AM$4,-1),ROUNDUP(J730*$AM$4,-1)))</f>
        <v>1097750</v>
      </c>
      <c r="AK730" s="154">
        <f>IF(K730="","",IF('5.手当・賞与配分・洗い替え方式'!$O$4=1,ROUNDUP((K730+$Q730)*$AM$4,-1),ROUNDUP(K730*$AM$4,-1)))</f>
        <v>1092000</v>
      </c>
      <c r="AL730" s="154">
        <f>IF(L730="","",IF('5.手当・賞与配分・洗い替え方式'!$O$4=1,ROUNDUP((L730+$Q730)*$AM$4,-1),ROUNDUP(L730*$AM$4,-1)))</f>
        <v>1086250</v>
      </c>
      <c r="AM730" s="154">
        <f>IF(M730="","",IF('5.手当・賞与配分・洗い替え方式'!$O$4=1,ROUNDUP((M730+$Q730)*$AM$4,-1),ROUNDUP(M730*$AM$4,-1)))</f>
        <v>1080500</v>
      </c>
      <c r="AN730" s="166">
        <f>IF(N730="","",IF('5.手当・賞与配分・洗い替え方式'!$O$4=1,ROUNDUP((N730+$Q730)*$AM$4,-1),ROUNDUP(N730*$AM$4,-1)))</f>
        <v>1074750</v>
      </c>
      <c r="AO730" s="369">
        <f t="shared" si="477"/>
        <v>8257710</v>
      </c>
      <c r="AP730" s="77">
        <f t="shared" si="478"/>
        <v>8214240</v>
      </c>
      <c r="AQ730" s="77">
        <f t="shared" si="461"/>
        <v>8170770</v>
      </c>
      <c r="AR730" s="77">
        <f t="shared" si="462"/>
        <v>8127300</v>
      </c>
      <c r="AS730" s="164">
        <f t="shared" si="463"/>
        <v>8083830</v>
      </c>
    </row>
    <row r="731" spans="5:45" ht="18" customHeight="1">
      <c r="E731" s="148" t="str">
        <f t="shared" si="464"/>
        <v>S-4</v>
      </c>
      <c r="F731" s="167">
        <f t="shared" si="451"/>
        <v>18</v>
      </c>
      <c r="G731" s="105">
        <f t="shared" si="452"/>
        <v>18</v>
      </c>
      <c r="H731" s="105" t="str">
        <f t="shared" si="453"/>
        <v>S-4-18</v>
      </c>
      <c r="I731" s="149">
        <v>53</v>
      </c>
      <c r="J731" s="157">
        <f t="shared" si="465"/>
        <v>426500</v>
      </c>
      <c r="K731" s="131">
        <f t="shared" si="466"/>
        <v>424200</v>
      </c>
      <c r="L731" s="131">
        <f>IF($E731="","",INDEX('3.サラリースケール'!$R$5:$BH$38,MATCH($E731,'3.サラリースケール'!$R$5:$R$38,0),MATCH($I731,'3.サラリースケール'!$R$5:$BH$5,0)))</f>
        <v>421900</v>
      </c>
      <c r="M731" s="131">
        <f t="shared" si="467"/>
        <v>419600</v>
      </c>
      <c r="N731" s="368">
        <f t="shared" si="468"/>
        <v>417300</v>
      </c>
      <c r="O731" s="157">
        <f t="shared" si="469"/>
        <v>4600</v>
      </c>
      <c r="P731" s="368">
        <f t="shared" si="454"/>
        <v>2300</v>
      </c>
      <c r="Q731" s="158">
        <f>IF($L731="","",VLOOKUP($E731,'6.モデル年俸表の作成'!$C$7:$F$48,4,0))</f>
        <v>17200</v>
      </c>
      <c r="R731" s="159">
        <f>IF($E731="","",IF($G731="","",VLOOKUP($E731,'5.手当・賞与配分・洗い替え方式'!$C$7:$L$48,8,0)))</f>
        <v>0.2</v>
      </c>
      <c r="S731" s="160">
        <f t="shared" si="470"/>
        <v>85300</v>
      </c>
      <c r="T731" s="160">
        <f t="shared" si="471"/>
        <v>84840</v>
      </c>
      <c r="U731" s="160">
        <f t="shared" si="480"/>
        <v>84380</v>
      </c>
      <c r="V731" s="160">
        <f t="shared" si="473"/>
        <v>83920</v>
      </c>
      <c r="W731" s="160">
        <f t="shared" si="474"/>
        <v>83460</v>
      </c>
      <c r="X731" s="164">
        <f t="shared" si="455"/>
        <v>27</v>
      </c>
      <c r="Y731" s="162">
        <f t="shared" si="479"/>
        <v>529000</v>
      </c>
      <c r="Z731" s="161">
        <f t="shared" si="456"/>
        <v>526240</v>
      </c>
      <c r="AA731" s="161">
        <f t="shared" si="457"/>
        <v>523480</v>
      </c>
      <c r="AB731" s="161">
        <f t="shared" si="458"/>
        <v>520720</v>
      </c>
      <c r="AC731" s="163">
        <f t="shared" si="481"/>
        <v>517960</v>
      </c>
      <c r="AD731" s="158">
        <f t="shared" si="476"/>
        <v>6281760</v>
      </c>
      <c r="AE731" s="165">
        <f>IF(J731="","",IF('5.手当・賞与配分・洗い替え方式'!$O$4=1,ROUNDUP((J731+$Q731)*$AH$4,-1),ROUNDUP(J731*$AH$4,-1)))</f>
        <v>887400</v>
      </c>
      <c r="AF731" s="154">
        <f>IF(K731="","",IF('5.手当・賞与配分・洗い替え方式'!$O$4=1,ROUNDUP((K731+$Q731)*$AH$4,-1),ROUNDUP(K731*$AH$4,-1)))</f>
        <v>882800</v>
      </c>
      <c r="AG731" s="154">
        <f>IF(L731="","",IF('5.手当・賞与配分・洗い替え方式'!$O$4=1,ROUNDUP((L731+$Q731)*$AH$4,-1),ROUNDUP(L731*$AH$4,-1)))</f>
        <v>878200</v>
      </c>
      <c r="AH731" s="154">
        <f>IF(M731="","",IF('5.手当・賞与配分・洗い替え方式'!$O$4=1,ROUNDUP((M731+$Q731)*$AH$4,-1),ROUNDUP(M731*$AH$4,-1)))</f>
        <v>873600</v>
      </c>
      <c r="AI731" s="166">
        <f>IF(N731="","",IF('5.手当・賞与配分・洗い替え方式'!$O$4=1,ROUNDUP((N731+$Q731)*$AH$4,-1),ROUNDUP(N731*$AH$4,-1)))</f>
        <v>869000</v>
      </c>
      <c r="AJ731" s="165">
        <f>IF(J731="","",IF('5.手当・賞与配分・洗い替え方式'!$O$4=1,ROUNDUP((J731+$Q731)*$AM$4,-1),ROUNDUP(J731*$AM$4,-1)))</f>
        <v>1109250</v>
      </c>
      <c r="AK731" s="154">
        <f>IF(K731="","",IF('5.手当・賞与配分・洗い替え方式'!$O$4=1,ROUNDUP((K731+$Q731)*$AM$4,-1),ROUNDUP(K731*$AM$4,-1)))</f>
        <v>1103500</v>
      </c>
      <c r="AL731" s="154">
        <f>IF(L731="","",IF('5.手当・賞与配分・洗い替え方式'!$O$4=1,ROUNDUP((L731+$Q731)*$AM$4,-1),ROUNDUP(L731*$AM$4,-1)))</f>
        <v>1097750</v>
      </c>
      <c r="AM731" s="154">
        <f>IF(M731="","",IF('5.手当・賞与配分・洗い替え方式'!$O$4=1,ROUNDUP((M731+$Q731)*$AM$4,-1),ROUNDUP(M731*$AM$4,-1)))</f>
        <v>1092000</v>
      </c>
      <c r="AN731" s="166">
        <f>IF(N731="","",IF('5.手当・賞与配分・洗い替え方式'!$O$4=1,ROUNDUP((N731+$Q731)*$AM$4,-1),ROUNDUP(N731*$AM$4,-1)))</f>
        <v>1086250</v>
      </c>
      <c r="AO731" s="369">
        <f t="shared" si="477"/>
        <v>8344650</v>
      </c>
      <c r="AP731" s="77">
        <f t="shared" si="478"/>
        <v>8301180</v>
      </c>
      <c r="AQ731" s="77">
        <f t="shared" si="461"/>
        <v>8257710</v>
      </c>
      <c r="AR731" s="77">
        <f t="shared" si="462"/>
        <v>8214240</v>
      </c>
      <c r="AS731" s="164">
        <f t="shared" si="463"/>
        <v>8170770</v>
      </c>
    </row>
    <row r="732" spans="5:45" ht="18" customHeight="1">
      <c r="E732" s="148" t="str">
        <f t="shared" si="464"/>
        <v>S-4</v>
      </c>
      <c r="F732" s="167">
        <f t="shared" si="451"/>
        <v>19</v>
      </c>
      <c r="G732" s="105">
        <f t="shared" si="452"/>
        <v>19</v>
      </c>
      <c r="H732" s="105" t="str">
        <f t="shared" si="453"/>
        <v>S-4-19</v>
      </c>
      <c r="I732" s="149">
        <v>54</v>
      </c>
      <c r="J732" s="157">
        <f t="shared" si="465"/>
        <v>431100</v>
      </c>
      <c r="K732" s="131">
        <f t="shared" si="466"/>
        <v>428800</v>
      </c>
      <c r="L732" s="131">
        <f>IF($E732="","",INDEX('3.サラリースケール'!$R$5:$BH$38,MATCH($E732,'3.サラリースケール'!$R$5:$R$38,0),MATCH($I732,'3.サラリースケール'!$R$5:$BH$5,0)))</f>
        <v>426500</v>
      </c>
      <c r="M732" s="131">
        <f t="shared" si="467"/>
        <v>424200</v>
      </c>
      <c r="N732" s="368">
        <f t="shared" si="468"/>
        <v>421900</v>
      </c>
      <c r="O732" s="157">
        <f t="shared" si="469"/>
        <v>4600</v>
      </c>
      <c r="P732" s="368">
        <f t="shared" si="454"/>
        <v>2300</v>
      </c>
      <c r="Q732" s="158">
        <f>IF($L732="","",VLOOKUP($E732,'6.モデル年俸表の作成'!$C$7:$F$48,4,0))</f>
        <v>17200</v>
      </c>
      <c r="R732" s="159">
        <f>IF($E732="","",IF($G732="","",VLOOKUP($E732,'5.手当・賞与配分・洗い替え方式'!$C$7:$L$48,8,0)))</f>
        <v>0.2</v>
      </c>
      <c r="S732" s="160">
        <f t="shared" si="470"/>
        <v>86220</v>
      </c>
      <c r="T732" s="160">
        <f t="shared" si="471"/>
        <v>85760</v>
      </c>
      <c r="U732" s="160">
        <f t="shared" si="480"/>
        <v>85300</v>
      </c>
      <c r="V732" s="160">
        <f t="shared" si="473"/>
        <v>84840</v>
      </c>
      <c r="W732" s="160">
        <f t="shared" si="474"/>
        <v>84380</v>
      </c>
      <c r="X732" s="164">
        <f t="shared" si="455"/>
        <v>27</v>
      </c>
      <c r="Y732" s="162">
        <f t="shared" si="479"/>
        <v>534520</v>
      </c>
      <c r="Z732" s="161">
        <f t="shared" si="456"/>
        <v>531760</v>
      </c>
      <c r="AA732" s="161">
        <f t="shared" si="457"/>
        <v>529000</v>
      </c>
      <c r="AB732" s="161">
        <f t="shared" si="458"/>
        <v>526240</v>
      </c>
      <c r="AC732" s="163">
        <f t="shared" si="481"/>
        <v>523480</v>
      </c>
      <c r="AD732" s="158">
        <f t="shared" si="476"/>
        <v>6348000</v>
      </c>
      <c r="AE732" s="165">
        <f>IF(J732="","",IF('5.手当・賞与配分・洗い替え方式'!$O$4=1,ROUNDUP((J732+$Q732)*$AH$4,-1),ROUNDUP(J732*$AH$4,-1)))</f>
        <v>896600</v>
      </c>
      <c r="AF732" s="154">
        <f>IF(K732="","",IF('5.手当・賞与配分・洗い替え方式'!$O$4=1,ROUNDUP((K732+$Q732)*$AH$4,-1),ROUNDUP(K732*$AH$4,-1)))</f>
        <v>892000</v>
      </c>
      <c r="AG732" s="154">
        <f>IF(L732="","",IF('5.手当・賞与配分・洗い替え方式'!$O$4=1,ROUNDUP((L732+$Q732)*$AH$4,-1),ROUNDUP(L732*$AH$4,-1)))</f>
        <v>887400</v>
      </c>
      <c r="AH732" s="154">
        <f>IF(M732="","",IF('5.手当・賞与配分・洗い替え方式'!$O$4=1,ROUNDUP((M732+$Q732)*$AH$4,-1),ROUNDUP(M732*$AH$4,-1)))</f>
        <v>882800</v>
      </c>
      <c r="AI732" s="166">
        <f>IF(N732="","",IF('5.手当・賞与配分・洗い替え方式'!$O$4=1,ROUNDUP((N732+$Q732)*$AH$4,-1),ROUNDUP(N732*$AH$4,-1)))</f>
        <v>878200</v>
      </c>
      <c r="AJ732" s="165">
        <f>IF(J732="","",IF('5.手当・賞与配分・洗い替え方式'!$O$4=1,ROUNDUP((J732+$Q732)*$AM$4,-1),ROUNDUP(J732*$AM$4,-1)))</f>
        <v>1120750</v>
      </c>
      <c r="AK732" s="154">
        <f>IF(K732="","",IF('5.手当・賞与配分・洗い替え方式'!$O$4=1,ROUNDUP((K732+$Q732)*$AM$4,-1),ROUNDUP(K732*$AM$4,-1)))</f>
        <v>1115000</v>
      </c>
      <c r="AL732" s="154">
        <f>IF(L732="","",IF('5.手当・賞与配分・洗い替え方式'!$O$4=1,ROUNDUP((L732+$Q732)*$AM$4,-1),ROUNDUP(L732*$AM$4,-1)))</f>
        <v>1109250</v>
      </c>
      <c r="AM732" s="154">
        <f>IF(M732="","",IF('5.手当・賞与配分・洗い替え方式'!$O$4=1,ROUNDUP((M732+$Q732)*$AM$4,-1),ROUNDUP(M732*$AM$4,-1)))</f>
        <v>1103500</v>
      </c>
      <c r="AN732" s="166">
        <f>IF(N732="","",IF('5.手当・賞与配分・洗い替え方式'!$O$4=1,ROUNDUP((N732+$Q732)*$AM$4,-1),ROUNDUP(N732*$AM$4,-1)))</f>
        <v>1097750</v>
      </c>
      <c r="AO732" s="369">
        <f t="shared" si="477"/>
        <v>8431590</v>
      </c>
      <c r="AP732" s="77">
        <f t="shared" si="478"/>
        <v>8388120</v>
      </c>
      <c r="AQ732" s="77">
        <f t="shared" si="461"/>
        <v>8344650</v>
      </c>
      <c r="AR732" s="77">
        <f t="shared" si="462"/>
        <v>8301180</v>
      </c>
      <c r="AS732" s="164">
        <f t="shared" si="463"/>
        <v>8257710</v>
      </c>
    </row>
    <row r="733" spans="5:45" ht="18" customHeight="1">
      <c r="E733" s="148" t="str">
        <f t="shared" si="464"/>
        <v>S-4</v>
      </c>
      <c r="F733" s="167">
        <f t="shared" si="451"/>
        <v>20</v>
      </c>
      <c r="G733" s="105">
        <f t="shared" si="452"/>
        <v>20</v>
      </c>
      <c r="H733" s="105" t="str">
        <f t="shared" si="453"/>
        <v>S-4-20</v>
      </c>
      <c r="I733" s="149">
        <v>55</v>
      </c>
      <c r="J733" s="157">
        <f t="shared" si="465"/>
        <v>435700</v>
      </c>
      <c r="K733" s="131">
        <f t="shared" si="466"/>
        <v>433400</v>
      </c>
      <c r="L733" s="131">
        <f>IF($E733="","",INDEX('3.サラリースケール'!$R$5:$BH$38,MATCH($E733,'3.サラリースケール'!$R$5:$R$38,0),MATCH($I733,'3.サラリースケール'!$R$5:$BH$5,0)))</f>
        <v>431100</v>
      </c>
      <c r="M733" s="131">
        <f t="shared" si="467"/>
        <v>428800</v>
      </c>
      <c r="N733" s="368">
        <f t="shared" si="468"/>
        <v>426500</v>
      </c>
      <c r="O733" s="157">
        <f t="shared" si="469"/>
        <v>4600</v>
      </c>
      <c r="P733" s="368">
        <f t="shared" si="454"/>
        <v>2300</v>
      </c>
      <c r="Q733" s="158">
        <f>IF($L733="","",VLOOKUP($E733,'6.モデル年俸表の作成'!$C$7:$F$48,4,0))</f>
        <v>17200</v>
      </c>
      <c r="R733" s="159">
        <f>IF($E733="","",IF($G733="","",VLOOKUP($E733,'5.手当・賞与配分・洗い替え方式'!$C$7:$L$48,8,0)))</f>
        <v>0.2</v>
      </c>
      <c r="S733" s="160">
        <f t="shared" si="470"/>
        <v>87140</v>
      </c>
      <c r="T733" s="160">
        <f t="shared" si="471"/>
        <v>86680</v>
      </c>
      <c r="U733" s="160">
        <f t="shared" si="480"/>
        <v>86220</v>
      </c>
      <c r="V733" s="160">
        <f t="shared" si="473"/>
        <v>85760</v>
      </c>
      <c r="W733" s="160">
        <f t="shared" si="474"/>
        <v>85300</v>
      </c>
      <c r="X733" s="164">
        <f t="shared" si="455"/>
        <v>27</v>
      </c>
      <c r="Y733" s="162">
        <f t="shared" si="479"/>
        <v>540040</v>
      </c>
      <c r="Z733" s="161">
        <f t="shared" si="456"/>
        <v>537280</v>
      </c>
      <c r="AA733" s="161">
        <f t="shared" si="457"/>
        <v>534520</v>
      </c>
      <c r="AB733" s="161">
        <f t="shared" si="458"/>
        <v>531760</v>
      </c>
      <c r="AC733" s="163">
        <f t="shared" si="481"/>
        <v>529000</v>
      </c>
      <c r="AD733" s="158">
        <f t="shared" si="476"/>
        <v>6414240</v>
      </c>
      <c r="AE733" s="165">
        <f>IF(J733="","",IF('5.手当・賞与配分・洗い替え方式'!$O$4=1,ROUNDUP((J733+$Q733)*$AH$4,-1),ROUNDUP(J733*$AH$4,-1)))</f>
        <v>905800</v>
      </c>
      <c r="AF733" s="154">
        <f>IF(K733="","",IF('5.手当・賞与配分・洗い替え方式'!$O$4=1,ROUNDUP((K733+$Q733)*$AH$4,-1),ROUNDUP(K733*$AH$4,-1)))</f>
        <v>901200</v>
      </c>
      <c r="AG733" s="154">
        <f>IF(L733="","",IF('5.手当・賞与配分・洗い替え方式'!$O$4=1,ROUNDUP((L733+$Q733)*$AH$4,-1),ROUNDUP(L733*$AH$4,-1)))</f>
        <v>896600</v>
      </c>
      <c r="AH733" s="154">
        <f>IF(M733="","",IF('5.手当・賞与配分・洗い替え方式'!$O$4=1,ROUNDUP((M733+$Q733)*$AH$4,-1),ROUNDUP(M733*$AH$4,-1)))</f>
        <v>892000</v>
      </c>
      <c r="AI733" s="166">
        <f>IF(N733="","",IF('5.手当・賞与配分・洗い替え方式'!$O$4=1,ROUNDUP((N733+$Q733)*$AH$4,-1),ROUNDUP(N733*$AH$4,-1)))</f>
        <v>887400</v>
      </c>
      <c r="AJ733" s="165">
        <f>IF(J733="","",IF('5.手当・賞与配分・洗い替え方式'!$O$4=1,ROUNDUP((J733+$Q733)*$AM$4,-1),ROUNDUP(J733*$AM$4,-1)))</f>
        <v>1132250</v>
      </c>
      <c r="AK733" s="154">
        <f>IF(K733="","",IF('5.手当・賞与配分・洗い替え方式'!$O$4=1,ROUNDUP((K733+$Q733)*$AM$4,-1),ROUNDUP(K733*$AM$4,-1)))</f>
        <v>1126500</v>
      </c>
      <c r="AL733" s="154">
        <f>IF(L733="","",IF('5.手当・賞与配分・洗い替え方式'!$O$4=1,ROUNDUP((L733+$Q733)*$AM$4,-1),ROUNDUP(L733*$AM$4,-1)))</f>
        <v>1120750</v>
      </c>
      <c r="AM733" s="154">
        <f>IF(M733="","",IF('5.手当・賞与配分・洗い替え方式'!$O$4=1,ROUNDUP((M733+$Q733)*$AM$4,-1),ROUNDUP(M733*$AM$4,-1)))</f>
        <v>1115000</v>
      </c>
      <c r="AN733" s="166">
        <f>IF(N733="","",IF('5.手当・賞与配分・洗い替え方式'!$O$4=1,ROUNDUP((N733+$Q733)*$AM$4,-1),ROUNDUP(N733*$AM$4,-1)))</f>
        <v>1109250</v>
      </c>
      <c r="AO733" s="369">
        <f t="shared" si="477"/>
        <v>8518530</v>
      </c>
      <c r="AP733" s="77">
        <f t="shared" si="478"/>
        <v>8475060</v>
      </c>
      <c r="AQ733" s="77">
        <f t="shared" si="461"/>
        <v>8431590</v>
      </c>
      <c r="AR733" s="77">
        <f t="shared" si="462"/>
        <v>8388120</v>
      </c>
      <c r="AS733" s="164">
        <f t="shared" si="463"/>
        <v>8344650</v>
      </c>
    </row>
    <row r="734" spans="5:45" ht="18" customHeight="1">
      <c r="E734" s="148" t="str">
        <f t="shared" si="464"/>
        <v>S-4</v>
      </c>
      <c r="F734" s="167">
        <f t="shared" si="451"/>
        <v>21</v>
      </c>
      <c r="G734" s="105">
        <f t="shared" si="452"/>
        <v>21</v>
      </c>
      <c r="H734" s="105" t="str">
        <f t="shared" si="453"/>
        <v>S-4-21</v>
      </c>
      <c r="I734" s="149">
        <v>56</v>
      </c>
      <c r="J734" s="157">
        <f t="shared" si="465"/>
        <v>440300</v>
      </c>
      <c r="K734" s="131">
        <f t="shared" si="466"/>
        <v>438000</v>
      </c>
      <c r="L734" s="131">
        <f>IF($E734="","",INDEX('3.サラリースケール'!$R$5:$BH$38,MATCH($E734,'3.サラリースケール'!$R$5:$R$38,0),MATCH($I734,'3.サラリースケール'!$R$5:$BH$5,0)))</f>
        <v>435700</v>
      </c>
      <c r="M734" s="131">
        <f t="shared" si="467"/>
        <v>433400</v>
      </c>
      <c r="N734" s="368">
        <f t="shared" si="468"/>
        <v>431100</v>
      </c>
      <c r="O734" s="157">
        <f t="shared" si="469"/>
        <v>4600</v>
      </c>
      <c r="P734" s="368">
        <f t="shared" si="454"/>
        <v>2300</v>
      </c>
      <c r="Q734" s="158">
        <f>IF($L734="","",VLOOKUP($E734,'6.モデル年俸表の作成'!$C$7:$F$48,4,0))</f>
        <v>17200</v>
      </c>
      <c r="R734" s="159">
        <f>IF($E734="","",IF($G734="","",VLOOKUP($E734,'5.手当・賞与配分・洗い替え方式'!$C$7:$L$48,8,0)))</f>
        <v>0.2</v>
      </c>
      <c r="S734" s="160">
        <f t="shared" si="470"/>
        <v>88060</v>
      </c>
      <c r="T734" s="160">
        <f t="shared" si="471"/>
        <v>87600</v>
      </c>
      <c r="U734" s="160">
        <f t="shared" si="480"/>
        <v>87140</v>
      </c>
      <c r="V734" s="160">
        <f t="shared" si="473"/>
        <v>86680</v>
      </c>
      <c r="W734" s="160">
        <f t="shared" si="474"/>
        <v>86220</v>
      </c>
      <c r="X734" s="164">
        <f t="shared" si="455"/>
        <v>27</v>
      </c>
      <c r="Y734" s="162">
        <f t="shared" si="479"/>
        <v>545560</v>
      </c>
      <c r="Z734" s="161">
        <f t="shared" si="456"/>
        <v>542800</v>
      </c>
      <c r="AA734" s="161">
        <f t="shared" si="457"/>
        <v>540040</v>
      </c>
      <c r="AB734" s="161">
        <f t="shared" si="458"/>
        <v>537280</v>
      </c>
      <c r="AC734" s="163">
        <f t="shared" si="481"/>
        <v>534520</v>
      </c>
      <c r="AD734" s="158">
        <f t="shared" si="476"/>
        <v>6480480</v>
      </c>
      <c r="AE734" s="165">
        <f>IF(J734="","",IF('5.手当・賞与配分・洗い替え方式'!$O$4=1,ROUNDUP((J734+$Q734)*$AH$4,-1),ROUNDUP(J734*$AH$4,-1)))</f>
        <v>915000</v>
      </c>
      <c r="AF734" s="154">
        <f>IF(K734="","",IF('5.手当・賞与配分・洗い替え方式'!$O$4=1,ROUNDUP((K734+$Q734)*$AH$4,-1),ROUNDUP(K734*$AH$4,-1)))</f>
        <v>910400</v>
      </c>
      <c r="AG734" s="154">
        <f>IF(L734="","",IF('5.手当・賞与配分・洗い替え方式'!$O$4=1,ROUNDUP((L734+$Q734)*$AH$4,-1),ROUNDUP(L734*$AH$4,-1)))</f>
        <v>905800</v>
      </c>
      <c r="AH734" s="154">
        <f>IF(M734="","",IF('5.手当・賞与配分・洗い替え方式'!$O$4=1,ROUNDUP((M734+$Q734)*$AH$4,-1),ROUNDUP(M734*$AH$4,-1)))</f>
        <v>901200</v>
      </c>
      <c r="AI734" s="166">
        <f>IF(N734="","",IF('5.手当・賞与配分・洗い替え方式'!$O$4=1,ROUNDUP((N734+$Q734)*$AH$4,-1),ROUNDUP(N734*$AH$4,-1)))</f>
        <v>896600</v>
      </c>
      <c r="AJ734" s="165">
        <f>IF(J734="","",IF('5.手当・賞与配分・洗い替え方式'!$O$4=1,ROUNDUP((J734+$Q734)*$AM$4,-1),ROUNDUP(J734*$AM$4,-1)))</f>
        <v>1143750</v>
      </c>
      <c r="AK734" s="154">
        <f>IF(K734="","",IF('5.手当・賞与配分・洗い替え方式'!$O$4=1,ROUNDUP((K734+$Q734)*$AM$4,-1),ROUNDUP(K734*$AM$4,-1)))</f>
        <v>1138000</v>
      </c>
      <c r="AL734" s="154">
        <f>IF(L734="","",IF('5.手当・賞与配分・洗い替え方式'!$O$4=1,ROUNDUP((L734+$Q734)*$AM$4,-1),ROUNDUP(L734*$AM$4,-1)))</f>
        <v>1132250</v>
      </c>
      <c r="AM734" s="154">
        <f>IF(M734="","",IF('5.手当・賞与配分・洗い替え方式'!$O$4=1,ROUNDUP((M734+$Q734)*$AM$4,-1),ROUNDUP(M734*$AM$4,-1)))</f>
        <v>1126500</v>
      </c>
      <c r="AN734" s="166">
        <f>IF(N734="","",IF('5.手当・賞与配分・洗い替え方式'!$O$4=1,ROUNDUP((N734+$Q734)*$AM$4,-1),ROUNDUP(N734*$AM$4,-1)))</f>
        <v>1120750</v>
      </c>
      <c r="AO734" s="369">
        <f t="shared" si="477"/>
        <v>8605470</v>
      </c>
      <c r="AP734" s="77">
        <f t="shared" si="478"/>
        <v>8562000</v>
      </c>
      <c r="AQ734" s="77">
        <f t="shared" si="461"/>
        <v>8518530</v>
      </c>
      <c r="AR734" s="77">
        <f t="shared" si="462"/>
        <v>8475060</v>
      </c>
      <c r="AS734" s="164">
        <f t="shared" si="463"/>
        <v>8431590</v>
      </c>
    </row>
    <row r="735" spans="5:45" ht="18" customHeight="1">
      <c r="E735" s="148" t="str">
        <f t="shared" si="464"/>
        <v>S-4</v>
      </c>
      <c r="F735" s="167">
        <f t="shared" si="451"/>
        <v>21</v>
      </c>
      <c r="G735" s="105">
        <f t="shared" si="452"/>
        <v>21</v>
      </c>
      <c r="H735" s="105" t="str">
        <f t="shared" si="453"/>
        <v/>
      </c>
      <c r="I735" s="149">
        <v>57</v>
      </c>
      <c r="J735" s="157">
        <f t="shared" si="465"/>
        <v>440300</v>
      </c>
      <c r="K735" s="131">
        <f t="shared" si="466"/>
        <v>438000</v>
      </c>
      <c r="L735" s="131">
        <f>IF($E735="","",INDEX('3.サラリースケール'!$R$5:$BH$38,MATCH($E735,'3.サラリースケール'!$R$5:$R$38,0),MATCH($I735,'3.サラリースケール'!$R$5:$BH$5,0)))</f>
        <v>435700</v>
      </c>
      <c r="M735" s="131">
        <f t="shared" si="467"/>
        <v>433400</v>
      </c>
      <c r="N735" s="368">
        <f t="shared" si="468"/>
        <v>431100</v>
      </c>
      <c r="O735" s="157">
        <f t="shared" si="469"/>
        <v>0</v>
      </c>
      <c r="P735" s="368">
        <f t="shared" si="454"/>
        <v>2300</v>
      </c>
      <c r="Q735" s="158">
        <f>IF($L735="","",VLOOKUP($E735,'6.モデル年俸表の作成'!$C$7:$F$48,4,0))</f>
        <v>17200</v>
      </c>
      <c r="R735" s="159">
        <f>IF($E735="","",IF($G735="","",VLOOKUP($E735,'5.手当・賞与配分・洗い替え方式'!$C$7:$L$48,8,0)))</f>
        <v>0.2</v>
      </c>
      <c r="S735" s="160">
        <f t="shared" si="470"/>
        <v>88060</v>
      </c>
      <c r="T735" s="160">
        <f t="shared" si="471"/>
        <v>87600</v>
      </c>
      <c r="U735" s="160">
        <f t="shared" si="480"/>
        <v>87140</v>
      </c>
      <c r="V735" s="160">
        <f t="shared" si="473"/>
        <v>86680</v>
      </c>
      <c r="W735" s="160">
        <f t="shared" si="474"/>
        <v>86220</v>
      </c>
      <c r="X735" s="164">
        <f t="shared" si="455"/>
        <v>27</v>
      </c>
      <c r="Y735" s="162">
        <f t="shared" si="479"/>
        <v>545560</v>
      </c>
      <c r="Z735" s="161">
        <f t="shared" si="456"/>
        <v>542800</v>
      </c>
      <c r="AA735" s="161">
        <f t="shared" si="457"/>
        <v>540040</v>
      </c>
      <c r="AB735" s="161">
        <f t="shared" si="458"/>
        <v>537280</v>
      </c>
      <c r="AC735" s="163">
        <f t="shared" si="481"/>
        <v>534520</v>
      </c>
      <c r="AD735" s="158">
        <f t="shared" si="476"/>
        <v>6480480</v>
      </c>
      <c r="AE735" s="165">
        <f>IF(J735="","",IF('5.手当・賞与配分・洗い替え方式'!$O$4=1,ROUNDUP((J735+$Q735)*$AH$4,-1),ROUNDUP(J735*$AH$4,-1)))</f>
        <v>915000</v>
      </c>
      <c r="AF735" s="154">
        <f>IF(K735="","",IF('5.手当・賞与配分・洗い替え方式'!$O$4=1,ROUNDUP((K735+$Q735)*$AH$4,-1),ROUNDUP(K735*$AH$4,-1)))</f>
        <v>910400</v>
      </c>
      <c r="AG735" s="154">
        <f>IF(L735="","",IF('5.手当・賞与配分・洗い替え方式'!$O$4=1,ROUNDUP((L735+$Q735)*$AH$4,-1),ROUNDUP(L735*$AH$4,-1)))</f>
        <v>905800</v>
      </c>
      <c r="AH735" s="154">
        <f>IF(M735="","",IF('5.手当・賞与配分・洗い替え方式'!$O$4=1,ROUNDUP((M735+$Q735)*$AH$4,-1),ROUNDUP(M735*$AH$4,-1)))</f>
        <v>901200</v>
      </c>
      <c r="AI735" s="166">
        <f>IF(N735="","",IF('5.手当・賞与配分・洗い替え方式'!$O$4=1,ROUNDUP((N735+$Q735)*$AH$4,-1),ROUNDUP(N735*$AH$4,-1)))</f>
        <v>896600</v>
      </c>
      <c r="AJ735" s="165">
        <f>IF(J735="","",IF('5.手当・賞与配分・洗い替え方式'!$O$4=1,ROUNDUP((J735+$Q735)*$AM$4,-1),ROUNDUP(J735*$AM$4,-1)))</f>
        <v>1143750</v>
      </c>
      <c r="AK735" s="154">
        <f>IF(K735="","",IF('5.手当・賞与配分・洗い替え方式'!$O$4=1,ROUNDUP((K735+$Q735)*$AM$4,-1),ROUNDUP(K735*$AM$4,-1)))</f>
        <v>1138000</v>
      </c>
      <c r="AL735" s="154">
        <f>IF(L735="","",IF('5.手当・賞与配分・洗い替え方式'!$O$4=1,ROUNDUP((L735+$Q735)*$AM$4,-1),ROUNDUP(L735*$AM$4,-1)))</f>
        <v>1132250</v>
      </c>
      <c r="AM735" s="154">
        <f>IF(M735="","",IF('5.手当・賞与配分・洗い替え方式'!$O$4=1,ROUNDUP((M735+$Q735)*$AM$4,-1),ROUNDUP(M735*$AM$4,-1)))</f>
        <v>1126500</v>
      </c>
      <c r="AN735" s="166">
        <f>IF(N735="","",IF('5.手当・賞与配分・洗い替え方式'!$O$4=1,ROUNDUP((N735+$Q735)*$AM$4,-1),ROUNDUP(N735*$AM$4,-1)))</f>
        <v>1120750</v>
      </c>
      <c r="AO735" s="369">
        <f t="shared" si="477"/>
        <v>8605470</v>
      </c>
      <c r="AP735" s="77">
        <f t="shared" si="478"/>
        <v>8562000</v>
      </c>
      <c r="AQ735" s="77">
        <f t="shared" si="461"/>
        <v>8518530</v>
      </c>
      <c r="AR735" s="77">
        <f t="shared" si="462"/>
        <v>8475060</v>
      </c>
      <c r="AS735" s="164">
        <f t="shared" si="463"/>
        <v>8431590</v>
      </c>
    </row>
    <row r="736" spans="5:45" ht="18" customHeight="1">
      <c r="E736" s="148" t="str">
        <f t="shared" si="464"/>
        <v>S-4</v>
      </c>
      <c r="F736" s="167">
        <f t="shared" si="451"/>
        <v>21</v>
      </c>
      <c r="G736" s="105">
        <f t="shared" si="452"/>
        <v>21</v>
      </c>
      <c r="H736" s="105" t="str">
        <f t="shared" si="453"/>
        <v/>
      </c>
      <c r="I736" s="149">
        <v>58</v>
      </c>
      <c r="J736" s="157">
        <f t="shared" si="465"/>
        <v>440300</v>
      </c>
      <c r="K736" s="131">
        <f t="shared" si="466"/>
        <v>438000</v>
      </c>
      <c r="L736" s="131">
        <f>IF($E736="","",INDEX('3.サラリースケール'!$R$5:$BH$38,MATCH($E736,'3.サラリースケール'!$R$5:$R$38,0),MATCH($I736,'3.サラリースケール'!$R$5:$BH$5,0)))</f>
        <v>435700</v>
      </c>
      <c r="M736" s="131">
        <f t="shared" si="467"/>
        <v>433400</v>
      </c>
      <c r="N736" s="368">
        <f t="shared" si="468"/>
        <v>431100</v>
      </c>
      <c r="O736" s="157">
        <f t="shared" si="469"/>
        <v>0</v>
      </c>
      <c r="P736" s="368">
        <f t="shared" si="454"/>
        <v>2300</v>
      </c>
      <c r="Q736" s="158">
        <f>IF($L736="","",VLOOKUP($E736,'6.モデル年俸表の作成'!$C$7:$F$48,4,0))</f>
        <v>17200</v>
      </c>
      <c r="R736" s="159">
        <f>IF($E736="","",IF($G736="","",VLOOKUP($E736,'5.手当・賞与配分・洗い替え方式'!$C$7:$L$48,8,0)))</f>
        <v>0.2</v>
      </c>
      <c r="S736" s="160">
        <f t="shared" si="470"/>
        <v>88060</v>
      </c>
      <c r="T736" s="160">
        <f t="shared" si="471"/>
        <v>87600</v>
      </c>
      <c r="U736" s="160">
        <f t="shared" si="480"/>
        <v>87140</v>
      </c>
      <c r="V736" s="160">
        <f t="shared" si="473"/>
        <v>86680</v>
      </c>
      <c r="W736" s="160">
        <f t="shared" si="474"/>
        <v>86220</v>
      </c>
      <c r="X736" s="164">
        <f t="shared" si="455"/>
        <v>27</v>
      </c>
      <c r="Y736" s="162">
        <f t="shared" si="479"/>
        <v>545560</v>
      </c>
      <c r="Z736" s="161">
        <f t="shared" si="456"/>
        <v>542800</v>
      </c>
      <c r="AA736" s="161">
        <f t="shared" si="457"/>
        <v>540040</v>
      </c>
      <c r="AB736" s="161">
        <f t="shared" si="458"/>
        <v>537280</v>
      </c>
      <c r="AC736" s="163">
        <f t="shared" si="481"/>
        <v>534520</v>
      </c>
      <c r="AD736" s="158">
        <f t="shared" si="476"/>
        <v>6480480</v>
      </c>
      <c r="AE736" s="165">
        <f>IF(J736="","",IF('5.手当・賞与配分・洗い替え方式'!$O$4=1,ROUNDUP((J736+$Q736)*$AH$4,-1),ROUNDUP(J736*$AH$4,-1)))</f>
        <v>915000</v>
      </c>
      <c r="AF736" s="154">
        <f>IF(K736="","",IF('5.手当・賞与配分・洗い替え方式'!$O$4=1,ROUNDUP((K736+$Q736)*$AH$4,-1),ROUNDUP(K736*$AH$4,-1)))</f>
        <v>910400</v>
      </c>
      <c r="AG736" s="154">
        <f>IF(L736="","",IF('5.手当・賞与配分・洗い替え方式'!$O$4=1,ROUNDUP((L736+$Q736)*$AH$4,-1),ROUNDUP(L736*$AH$4,-1)))</f>
        <v>905800</v>
      </c>
      <c r="AH736" s="154">
        <f>IF(M736="","",IF('5.手当・賞与配分・洗い替え方式'!$O$4=1,ROUNDUP((M736+$Q736)*$AH$4,-1),ROUNDUP(M736*$AH$4,-1)))</f>
        <v>901200</v>
      </c>
      <c r="AI736" s="166">
        <f>IF(N736="","",IF('5.手当・賞与配分・洗い替え方式'!$O$4=1,ROUNDUP((N736+$Q736)*$AH$4,-1),ROUNDUP(N736*$AH$4,-1)))</f>
        <v>896600</v>
      </c>
      <c r="AJ736" s="165">
        <f>IF(J736="","",IF('5.手当・賞与配分・洗い替え方式'!$O$4=1,ROUNDUP((J736+$Q736)*$AM$4,-1),ROUNDUP(J736*$AM$4,-1)))</f>
        <v>1143750</v>
      </c>
      <c r="AK736" s="154">
        <f>IF(K736="","",IF('5.手当・賞与配分・洗い替え方式'!$O$4=1,ROUNDUP((K736+$Q736)*$AM$4,-1),ROUNDUP(K736*$AM$4,-1)))</f>
        <v>1138000</v>
      </c>
      <c r="AL736" s="154">
        <f>IF(L736="","",IF('5.手当・賞与配分・洗い替え方式'!$O$4=1,ROUNDUP((L736+$Q736)*$AM$4,-1),ROUNDUP(L736*$AM$4,-1)))</f>
        <v>1132250</v>
      </c>
      <c r="AM736" s="154">
        <f>IF(M736="","",IF('5.手当・賞与配分・洗い替え方式'!$O$4=1,ROUNDUP((M736+$Q736)*$AM$4,-1),ROUNDUP(M736*$AM$4,-1)))</f>
        <v>1126500</v>
      </c>
      <c r="AN736" s="166">
        <f>IF(N736="","",IF('5.手当・賞与配分・洗い替え方式'!$O$4=1,ROUNDUP((N736+$Q736)*$AM$4,-1),ROUNDUP(N736*$AM$4,-1)))</f>
        <v>1120750</v>
      </c>
      <c r="AO736" s="369">
        <f t="shared" si="477"/>
        <v>8605470</v>
      </c>
      <c r="AP736" s="77">
        <f t="shared" si="478"/>
        <v>8562000</v>
      </c>
      <c r="AQ736" s="77">
        <f t="shared" si="461"/>
        <v>8518530</v>
      </c>
      <c r="AR736" s="77">
        <f t="shared" si="462"/>
        <v>8475060</v>
      </c>
      <c r="AS736" s="164">
        <f t="shared" si="463"/>
        <v>8431590</v>
      </c>
    </row>
    <row r="737" spans="5:45" ht="18" customHeight="1" thickBot="1">
      <c r="E737" s="148" t="str">
        <f t="shared" si="464"/>
        <v>S-4</v>
      </c>
      <c r="F737" s="167">
        <f t="shared" si="451"/>
        <v>21</v>
      </c>
      <c r="G737" s="105">
        <f t="shared" si="452"/>
        <v>21</v>
      </c>
      <c r="H737" s="105" t="str">
        <f t="shared" si="453"/>
        <v/>
      </c>
      <c r="I737" s="149">
        <v>59</v>
      </c>
      <c r="J737" s="169">
        <f t="shared" si="465"/>
        <v>440300</v>
      </c>
      <c r="K737" s="168">
        <f t="shared" si="466"/>
        <v>438000</v>
      </c>
      <c r="L737" s="168">
        <f>IF($E737="","",INDEX('3.サラリースケール'!$R$5:$BH$38,MATCH($E737,'3.サラリースケール'!$R$5:$R$38,0),MATCH($I737,'3.サラリースケール'!$R$5:$BH$5,0)))</f>
        <v>435700</v>
      </c>
      <c r="M737" s="168">
        <f t="shared" si="467"/>
        <v>433400</v>
      </c>
      <c r="N737" s="370">
        <f t="shared" si="468"/>
        <v>431100</v>
      </c>
      <c r="O737" s="169">
        <f t="shared" si="469"/>
        <v>0</v>
      </c>
      <c r="P737" s="370">
        <f t="shared" si="454"/>
        <v>2300</v>
      </c>
      <c r="Q737" s="170">
        <f>IF($L737="","",VLOOKUP($E737,'6.モデル年俸表の作成'!$C$7:$F$48,4,0))</f>
        <v>17200</v>
      </c>
      <c r="R737" s="171">
        <f>IF($E737="","",IF($G737="","",VLOOKUP($E737,'5.手当・賞与配分・洗い替え方式'!$C$7:$L$48,8,0)))</f>
        <v>0.2</v>
      </c>
      <c r="S737" s="172">
        <f t="shared" si="470"/>
        <v>88060</v>
      </c>
      <c r="T737" s="172">
        <f t="shared" si="471"/>
        <v>87600</v>
      </c>
      <c r="U737" s="172">
        <f t="shared" si="480"/>
        <v>87140</v>
      </c>
      <c r="V737" s="172">
        <f t="shared" si="473"/>
        <v>86680</v>
      </c>
      <c r="W737" s="172">
        <f t="shared" si="474"/>
        <v>86220</v>
      </c>
      <c r="X737" s="178">
        <f t="shared" si="455"/>
        <v>27</v>
      </c>
      <c r="Y737" s="371">
        <f t="shared" si="479"/>
        <v>545560</v>
      </c>
      <c r="Z737" s="173">
        <f t="shared" si="456"/>
        <v>542800</v>
      </c>
      <c r="AA737" s="173">
        <f t="shared" si="457"/>
        <v>540040</v>
      </c>
      <c r="AB737" s="173">
        <f t="shared" si="458"/>
        <v>537280</v>
      </c>
      <c r="AC737" s="372">
        <f t="shared" si="481"/>
        <v>534520</v>
      </c>
      <c r="AD737" s="170">
        <f t="shared" si="476"/>
        <v>6480480</v>
      </c>
      <c r="AE737" s="174">
        <f>IF(J737="","",IF('5.手当・賞与配分・洗い替え方式'!$O$4=1,ROUNDUP((J737+$Q737)*$AH$4,-1),ROUNDUP(J737*$AH$4,-1)))</f>
        <v>915000</v>
      </c>
      <c r="AF737" s="175">
        <f>IF(K737="","",IF('5.手当・賞与配分・洗い替え方式'!$O$4=1,ROUNDUP((K737+$Q737)*$AH$4,-1),ROUNDUP(K737*$AH$4,-1)))</f>
        <v>910400</v>
      </c>
      <c r="AG737" s="175">
        <f>IF(L737="","",IF('5.手当・賞与配分・洗い替え方式'!$O$4=1,ROUNDUP((L737+$Q737)*$AH$4,-1),ROUNDUP(L737*$AH$4,-1)))</f>
        <v>905800</v>
      </c>
      <c r="AH737" s="175">
        <f>IF(M737="","",IF('5.手当・賞与配分・洗い替え方式'!$O$4=1,ROUNDUP((M737+$Q737)*$AH$4,-1),ROUNDUP(M737*$AH$4,-1)))</f>
        <v>901200</v>
      </c>
      <c r="AI737" s="176">
        <f>IF(N737="","",IF('5.手当・賞与配分・洗い替え方式'!$O$4=1,ROUNDUP((N737+$Q737)*$AH$4,-1),ROUNDUP(N737*$AH$4,-1)))</f>
        <v>896600</v>
      </c>
      <c r="AJ737" s="174">
        <f>IF(J737="","",IF('5.手当・賞与配分・洗い替え方式'!$O$4=1,ROUNDUP((J737+$Q737)*$AM$4,-1),ROUNDUP(J737*$AM$4,-1)))</f>
        <v>1143750</v>
      </c>
      <c r="AK737" s="175">
        <f>IF(K737="","",IF('5.手当・賞与配分・洗い替え方式'!$O$4=1,ROUNDUP((K737+$Q737)*$AM$4,-1),ROUNDUP(K737*$AM$4,-1)))</f>
        <v>1138000</v>
      </c>
      <c r="AL737" s="175">
        <f>IF(L737="","",IF('5.手当・賞与配分・洗い替え方式'!$O$4=1,ROUNDUP((L737+$Q737)*$AM$4,-1),ROUNDUP(L737*$AM$4,-1)))</f>
        <v>1132250</v>
      </c>
      <c r="AM737" s="175">
        <f>IF(M737="","",IF('5.手当・賞与配分・洗い替え方式'!$O$4=1,ROUNDUP((M737+$Q737)*$AM$4,-1),ROUNDUP(M737*$AM$4,-1)))</f>
        <v>1126500</v>
      </c>
      <c r="AN737" s="176">
        <f>IF(N737="","",IF('5.手当・賞与配分・洗い替え方式'!$O$4=1,ROUNDUP((N737+$Q737)*$AM$4,-1),ROUNDUP(N737*$AM$4,-1)))</f>
        <v>1120750</v>
      </c>
      <c r="AO737" s="373">
        <f t="shared" si="477"/>
        <v>8605470</v>
      </c>
      <c r="AP737" s="177">
        <f t="shared" si="478"/>
        <v>8562000</v>
      </c>
      <c r="AQ737" s="177">
        <f t="shared" si="461"/>
        <v>8518530</v>
      </c>
      <c r="AR737" s="177">
        <f t="shared" si="462"/>
        <v>8475060</v>
      </c>
      <c r="AS737" s="178">
        <f t="shared" si="463"/>
        <v>8431590</v>
      </c>
    </row>
    <row r="738" spans="5:45" ht="9" customHeight="1">
      <c r="R738" s="80"/>
      <c r="S738" s="80"/>
      <c r="T738" s="80"/>
    </row>
    <row r="739" spans="5:45" ht="20.100000000000001" customHeight="1" thickBot="1">
      <c r="E739" s="83"/>
      <c r="F739" s="83"/>
      <c r="G739" s="83"/>
      <c r="H739" s="83"/>
      <c r="Q739" s="83"/>
      <c r="X739" s="79" t="s">
        <v>91</v>
      </c>
      <c r="Y739" s="79"/>
      <c r="Z739" s="79"/>
      <c r="AJ739" s="179"/>
      <c r="AK739" s="179"/>
    </row>
    <row r="740" spans="5:45" ht="23.1" customHeight="1" thickBot="1">
      <c r="E740" s="138" t="s">
        <v>81</v>
      </c>
      <c r="F740" s="139" t="s">
        <v>28</v>
      </c>
      <c r="G740" s="508" t="s">
        <v>82</v>
      </c>
      <c r="H740" s="508" t="s">
        <v>28</v>
      </c>
      <c r="I740" s="510" t="s">
        <v>88</v>
      </c>
      <c r="J740" s="512" t="s">
        <v>245</v>
      </c>
      <c r="K740" s="513"/>
      <c r="L740" s="513"/>
      <c r="M740" s="513"/>
      <c r="N740" s="514"/>
      <c r="O740" s="515" t="s">
        <v>93</v>
      </c>
      <c r="P740" s="523" t="s">
        <v>246</v>
      </c>
      <c r="Q740" s="525" t="s">
        <v>90</v>
      </c>
      <c r="R740" s="374" t="s">
        <v>247</v>
      </c>
      <c r="S740" s="527" t="s">
        <v>248</v>
      </c>
      <c r="T740" s="528"/>
      <c r="U740" s="528"/>
      <c r="V740" s="528"/>
      <c r="W740" s="529"/>
      <c r="X740" s="356">
        <f>IF('5.手当・賞与配分・洗い替え方式'!$L$4="","",'5.手当・賞与配分・洗い替え方式'!$L$4)</f>
        <v>173</v>
      </c>
      <c r="Y740" s="512" t="s">
        <v>86</v>
      </c>
      <c r="Z740" s="513"/>
      <c r="AA740" s="513"/>
      <c r="AB740" s="513"/>
      <c r="AC740" s="514"/>
      <c r="AD740" s="515" t="s">
        <v>249</v>
      </c>
      <c r="AE740" s="530" t="s">
        <v>87</v>
      </c>
      <c r="AF740" s="517"/>
      <c r="AG740" s="517"/>
      <c r="AH740" s="357">
        <f>IF($E741="","",'5.手当・賞与配分・洗い替え方式'!$N$11)</f>
        <v>2</v>
      </c>
      <c r="AI740" s="358"/>
      <c r="AJ740" s="359" t="s">
        <v>250</v>
      </c>
      <c r="AK740" s="517" t="str">
        <f>IF($AL$2="","","「"&amp;$AL$2&amp;"」"&amp;"評価反映")</f>
        <v>「B」評価反映</v>
      </c>
      <c r="AL740" s="518"/>
      <c r="AM740" s="357">
        <f>IF($E741="","",'5.手当・賞与配分・洗い替え方式'!$O$11*'7.グレード別年俸表の作成'!$AM$2)</f>
        <v>2.5</v>
      </c>
      <c r="AN740" s="360"/>
      <c r="AO740" s="519" t="s">
        <v>251</v>
      </c>
      <c r="AP740" s="520"/>
      <c r="AQ740" s="521" t="str">
        <f>IF($AL$2="","","賞与"&amp;"「"&amp;$AL$2&amp;"」"&amp;"評価反映")</f>
        <v>賞与「B」評価反映</v>
      </c>
      <c r="AR740" s="521"/>
      <c r="AS740" s="522"/>
    </row>
    <row r="741" spans="5:45" ht="27.9" customHeight="1" thickBot="1">
      <c r="E741" s="142" t="str">
        <f>IF(C$21="","",$C$21)</f>
        <v>S-5</v>
      </c>
      <c r="F741" s="139">
        <v>0</v>
      </c>
      <c r="G741" s="509"/>
      <c r="H741" s="509"/>
      <c r="I741" s="511"/>
      <c r="J741" s="413" t="str">
        <f>IF($E741="","",$E741&amp;"-"&amp;$O$2)</f>
        <v>S-5-S</v>
      </c>
      <c r="K741" s="143" t="str">
        <f>IF($E741="","",$E741&amp;"-"&amp;$P$2)</f>
        <v>S-5-A</v>
      </c>
      <c r="L741" s="143" t="str">
        <f>IF($E741="","",$E741&amp;"-"&amp;$Q$2)</f>
        <v>S-5-B</v>
      </c>
      <c r="M741" s="143" t="str">
        <f>IF($E741="","",$E741&amp;"-"&amp;$R$2)</f>
        <v>S-5-C</v>
      </c>
      <c r="N741" s="414" t="str">
        <f>IF($E741="","",$E741&amp;"-"&amp;$S$2)</f>
        <v>S-5-D</v>
      </c>
      <c r="O741" s="516"/>
      <c r="P741" s="524"/>
      <c r="Q741" s="526"/>
      <c r="R741" s="362">
        <f>IF($E741="","",VLOOKUP($E741,'5.手当・賞与配分・洗い替え方式'!$C$7:$L$48,8,0))</f>
        <v>0.2</v>
      </c>
      <c r="S741" s="413" t="str">
        <f>$J741</f>
        <v>S-5-S</v>
      </c>
      <c r="T741" s="143" t="str">
        <f>$K741</f>
        <v>S-5-A</v>
      </c>
      <c r="U741" s="143" t="str">
        <f>$L741</f>
        <v>S-5-B</v>
      </c>
      <c r="V741" s="143" t="str">
        <f>$M741</f>
        <v>S-5-C</v>
      </c>
      <c r="W741" s="414" t="str">
        <f>$N741</f>
        <v>S-5-D</v>
      </c>
      <c r="X741" s="363" t="s">
        <v>85</v>
      </c>
      <c r="Y741" s="413" t="str">
        <f>$J741</f>
        <v>S-5-S</v>
      </c>
      <c r="Z741" s="143" t="str">
        <f>$K741</f>
        <v>S-5-A</v>
      </c>
      <c r="AA741" s="143" t="str">
        <f>$L741</f>
        <v>S-5-B</v>
      </c>
      <c r="AB741" s="143" t="str">
        <f>$M741</f>
        <v>S-5-C</v>
      </c>
      <c r="AC741" s="414" t="str">
        <f>$N741</f>
        <v>S-5-D</v>
      </c>
      <c r="AD741" s="516"/>
      <c r="AE741" s="144" t="str">
        <f>$J741</f>
        <v>S-5-S</v>
      </c>
      <c r="AF741" s="145" t="str">
        <f>$K741</f>
        <v>S-5-A</v>
      </c>
      <c r="AG741" s="145" t="str">
        <f>$L741</f>
        <v>S-5-B</v>
      </c>
      <c r="AH741" s="146" t="str">
        <f>$M741</f>
        <v>S-5-C</v>
      </c>
      <c r="AI741" s="364" t="str">
        <f>$N741</f>
        <v>S-5-D</v>
      </c>
      <c r="AJ741" s="365" t="str">
        <f>$J741</f>
        <v>S-5-S</v>
      </c>
      <c r="AK741" s="146" t="str">
        <f>$K741</f>
        <v>S-5-A</v>
      </c>
      <c r="AL741" s="146" t="str">
        <f>$L741</f>
        <v>S-5-B</v>
      </c>
      <c r="AM741" s="146" t="str">
        <f>$M741</f>
        <v>S-5-C</v>
      </c>
      <c r="AN741" s="147" t="str">
        <f>$N741</f>
        <v>S-5-D</v>
      </c>
      <c r="AO741" s="413" t="str">
        <f>$J741</f>
        <v>S-5-S</v>
      </c>
      <c r="AP741" s="143" t="str">
        <f>$K741</f>
        <v>S-5-A</v>
      </c>
      <c r="AQ741" s="143" t="str">
        <f>$L741</f>
        <v>S-5-B</v>
      </c>
      <c r="AR741" s="143" t="str">
        <f>$M741</f>
        <v>S-5-C</v>
      </c>
      <c r="AS741" s="414" t="str">
        <f>$N741</f>
        <v>S-5-D</v>
      </c>
    </row>
    <row r="742" spans="5:45" ht="18" customHeight="1">
      <c r="E742" s="148" t="str">
        <f>IF($E$741="","",$E$741)</f>
        <v>S-5</v>
      </c>
      <c r="F742" s="105">
        <f t="shared" ref="F742:F783" si="482">IF(L742="",0,IF(AND(L741&lt;L742,L742=L743),F741+1,IF(L742&lt;L743,F741+1,F741)))</f>
        <v>0</v>
      </c>
      <c r="G742" s="105" t="str">
        <f t="shared" ref="G742:G783" si="483">IF(AND(F742=0,L742=""),"",IF(AND(F742=0,L742&gt;0),1,IF(F742=0,"",F742)))</f>
        <v/>
      </c>
      <c r="H742" s="105" t="str">
        <f t="shared" ref="H742:H783" si="484">IF($G742="","",IF(F741&lt;F742,$E742&amp;"-"&amp;$G742,""))</f>
        <v/>
      </c>
      <c r="I742" s="149">
        <v>18</v>
      </c>
      <c r="J742" s="151" t="str">
        <f>IF($F742&lt;=1,"",IF($L742="","",$K742+$P742))</f>
        <v/>
      </c>
      <c r="K742" s="150" t="str">
        <f>IF($F742&lt;=1,"",IF($L742="","",$L742+$P742))</f>
        <v/>
      </c>
      <c r="L742" s="150" t="str">
        <f>IF($E742="","",INDEX('3.サラリースケール'!$R$5:$BH$38,MATCH($E742,'3.サラリースケール'!$R$5:$R$38,0),MATCH($I742,'3.サラリースケール'!$R$5:$BH$5,0)))</f>
        <v/>
      </c>
      <c r="M742" s="150" t="str">
        <f>IF($F742&lt;=1,"",IF($L742="","",$L742-$P742))</f>
        <v/>
      </c>
      <c r="N742" s="366" t="str">
        <f>IF($F742&lt;=1,"",IF($L742="","",$M742-$P742))</f>
        <v/>
      </c>
      <c r="O742" s="151" t="str">
        <f>IF($F742&lt;=1,"",IF($L741="",0,$L742-$L741))</f>
        <v/>
      </c>
      <c r="P742" s="368" t="str">
        <f t="shared" ref="P742:P783" si="485">IF($F742&lt;=1,"",IF($L742="","",IF($O742=0,$P741,ROUNDUP($O742/$L$2,-1))))</f>
        <v/>
      </c>
      <c r="Q742" s="152" t="str">
        <f>IF($L742="","",VLOOKUP($E742,'6.モデル年俸表の作成'!$C$7:$F$48,4,0))</f>
        <v/>
      </c>
      <c r="R742" s="159" t="str">
        <f>IF($E742="","",IF($G742="","",VLOOKUP($E742,'5.手当・賞与配分・洗い替え方式'!$C$7:$L$48,8,0)))</f>
        <v/>
      </c>
      <c r="S742" s="153" t="str">
        <f>IF(J742="","",ROUNDUP((J742*$R742),-1))</f>
        <v/>
      </c>
      <c r="T742" s="153" t="str">
        <f>IF(K742="","",ROUNDUP((K742*$R742),-1))</f>
        <v/>
      </c>
      <c r="U742" s="153" t="str">
        <f>IF(L742="","",ROUNDUP((L742*$R742),-1))</f>
        <v/>
      </c>
      <c r="V742" s="153" t="str">
        <f>IF(M742="","",ROUNDUP((M742*$R742),-1))</f>
        <v/>
      </c>
      <c r="W742" s="153" t="str">
        <f>IF(N742="","",ROUNDUP((N742*$R742),-1))</f>
        <v/>
      </c>
      <c r="X742" s="155" t="str">
        <f t="shared" ref="X742:X783" si="486">IF($L742="","",ROUNDDOWN($U742/($L742/$X$4*1.25),0))</f>
        <v/>
      </c>
      <c r="Y742" s="165" t="str">
        <f>IF(J742="","",J742+$Q742+S742)</f>
        <v/>
      </c>
      <c r="Z742" s="154" t="str">
        <f t="shared" ref="Z742:Z783" si="487">IF(K742="","",K742+$Q742+T742)</f>
        <v/>
      </c>
      <c r="AA742" s="154" t="str">
        <f t="shared" ref="AA742:AA783" si="488">IF(L742="","",L742+$Q742+U742)</f>
        <v/>
      </c>
      <c r="AB742" s="154" t="str">
        <f t="shared" ref="AB742:AB783" si="489">IF(M742="","",M742+$Q742+V742)</f>
        <v/>
      </c>
      <c r="AC742" s="166" t="str">
        <f t="shared" ref="AC742:AC748" si="490">IF(N742="","",N742+$Q742+W742)</f>
        <v/>
      </c>
      <c r="AD742" s="152" t="str">
        <f>IF($L742="","",$AA742*12)</f>
        <v/>
      </c>
      <c r="AE742" s="165" t="str">
        <f>IF(J742="","",IF('5.手当・賞与配分・洗い替え方式'!$O$4=1,ROUNDUP((J742+$Q742)*$AH$4,-1),ROUNDUP(J742*$AH$4,-1)))</f>
        <v/>
      </c>
      <c r="AF742" s="154" t="str">
        <f>IF(K742="","",IF('5.手当・賞与配分・洗い替え方式'!$O$4=1,ROUNDUP((K742+$Q742)*$AH$4,-1),ROUNDUP(K742*$AH$4,-1)))</f>
        <v/>
      </c>
      <c r="AG742" s="154" t="str">
        <f>IF(L742="","",IF('5.手当・賞与配分・洗い替え方式'!$O$4=1,ROUNDUP((L742+$Q742)*$AH$4,-1),ROUNDUP(L742*$AH$4,-1)))</f>
        <v/>
      </c>
      <c r="AH742" s="154" t="str">
        <f>IF(M742="","",IF('5.手当・賞与配分・洗い替え方式'!$O$4=1,ROUNDUP((M742+$Q742)*$AH$4,-1),ROUNDUP(M742*$AH$4,-1)))</f>
        <v/>
      </c>
      <c r="AI742" s="166" t="str">
        <f>IF(N742="","",IF('5.手当・賞与配分・洗い替え方式'!$O$4=1,ROUNDUP((N742+$Q742)*$AH$4,-1),ROUNDUP(N742*$AH$4,-1)))</f>
        <v/>
      </c>
      <c r="AJ742" s="165" t="str">
        <f>IF(J742="","",IF('5.手当・賞与配分・洗い替え方式'!$O$4=1,ROUNDUP((J742+$Q742)*$AM$4,-1),ROUNDUP(J742*$AM$4,-1)))</f>
        <v/>
      </c>
      <c r="AK742" s="154" t="str">
        <f>IF(K742="","",IF('5.手当・賞与配分・洗い替え方式'!$O$4=1,ROUNDUP((K742+$Q742)*$AM$4,-1),ROUNDUP(K742*$AM$4,-1)))</f>
        <v/>
      </c>
      <c r="AL742" s="154" t="str">
        <f>IF(L742="","",IF('5.手当・賞与配分・洗い替え方式'!$O$4=1,ROUNDUP((L742+$Q742)*$AM$4,-1),ROUNDUP(L742*$AM$4,-1)))</f>
        <v/>
      </c>
      <c r="AM742" s="154" t="str">
        <f>IF(M742="","",IF('5.手当・賞与配分・洗い替え方式'!$O$4=1,ROUNDUP((M742+$Q742)*$AM$4,-1),ROUNDUP(M742*$AM$4,-1)))</f>
        <v/>
      </c>
      <c r="AN742" s="166" t="str">
        <f>IF(N742="","",IF('5.手当・賞与配分・洗い替え方式'!$O$4=1,ROUNDUP((N742+$Q742)*$AM$4,-1),ROUNDUP(N742*$AM$4,-1)))</f>
        <v/>
      </c>
      <c r="AO742" s="367" t="str">
        <f>IF(J742="","",Y742*12+AE742+AJ742)</f>
        <v/>
      </c>
      <c r="AP742" s="133" t="str">
        <f t="shared" ref="AP742" si="491">IF(K742="","",Z742*12+AF742+AK742)</f>
        <v/>
      </c>
      <c r="AQ742" s="133" t="str">
        <f t="shared" ref="AQ742:AQ783" si="492">IF(L742="","",AA742*12+AG742+AL742)</f>
        <v/>
      </c>
      <c r="AR742" s="133" t="str">
        <f t="shared" ref="AR742:AR783" si="493">IF(M742="","",AB742*12+AH742+AM742)</f>
        <v/>
      </c>
      <c r="AS742" s="155" t="str">
        <f t="shared" ref="AS742:AS783" si="494">IF(N742="","",AC742*12+AI742+AN742)</f>
        <v/>
      </c>
    </row>
    <row r="743" spans="5:45" ht="18" customHeight="1">
      <c r="E743" s="148" t="str">
        <f t="shared" ref="E743:E783" si="495">IF($E$741="","",$E$741)</f>
        <v>S-5</v>
      </c>
      <c r="F743" s="105">
        <f t="shared" si="482"/>
        <v>0</v>
      </c>
      <c r="G743" s="105" t="str">
        <f t="shared" si="483"/>
        <v/>
      </c>
      <c r="H743" s="105" t="str">
        <f t="shared" si="484"/>
        <v/>
      </c>
      <c r="I743" s="149">
        <v>19</v>
      </c>
      <c r="J743" s="157" t="str">
        <f t="shared" ref="J743:J783" si="496">IF($F743&lt;=1,"",IF($L743="","",$K743+$P743))</f>
        <v/>
      </c>
      <c r="K743" s="131" t="str">
        <f t="shared" ref="K743:K783" si="497">IF($F743&lt;=1,"",IF($L743="","",$L743+$P743))</f>
        <v/>
      </c>
      <c r="L743" s="150" t="str">
        <f>IF($E743="","",INDEX('3.サラリースケール'!$R$5:$BH$38,MATCH($E743,'3.サラリースケール'!$R$5:$R$38,0),MATCH($I743,'3.サラリースケール'!$R$5:$BH$5,0)))</f>
        <v/>
      </c>
      <c r="M743" s="131" t="str">
        <f t="shared" ref="M743:M783" si="498">IF($F743&lt;=1,"",IF($L743="","",$L743-$P743))</f>
        <v/>
      </c>
      <c r="N743" s="368" t="str">
        <f t="shared" ref="N743:N783" si="499">IF($F743&lt;=1,"",IF($L743="","",$M743-$P743))</f>
        <v/>
      </c>
      <c r="O743" s="157" t="str">
        <f t="shared" ref="O743:O783" si="500">IF($F743&lt;=1,"",IF($L742="",0,$L743-$L742))</f>
        <v/>
      </c>
      <c r="P743" s="368" t="str">
        <f t="shared" si="485"/>
        <v/>
      </c>
      <c r="Q743" s="158" t="str">
        <f>IF($L743="","",VLOOKUP($E743,'6.モデル年俸表の作成'!$C$7:$F$48,4,0))</f>
        <v/>
      </c>
      <c r="R743" s="159" t="str">
        <f>IF($E743="","",IF($G743="","",VLOOKUP($E743,'5.手当・賞与配分・洗い替え方式'!$C$7:$L$48,8,0)))</f>
        <v/>
      </c>
      <c r="S743" s="160" t="str">
        <f t="shared" ref="S743:S783" si="501">IF(J743="","",ROUNDUP((J743*$R743),-1))</f>
        <v/>
      </c>
      <c r="T743" s="160" t="str">
        <f t="shared" ref="T743:T783" si="502">IF(K743="","",ROUNDUP((K743*$R743),-1))</f>
        <v/>
      </c>
      <c r="U743" s="160" t="str">
        <f t="shared" ref="U743:U747" si="503">IF(L743="","",ROUNDUP((L743*$R743),-1))</f>
        <v/>
      </c>
      <c r="V743" s="160" t="str">
        <f t="shared" ref="V743:V783" si="504">IF(M743="","",ROUNDUP((M743*$R743),-1))</f>
        <v/>
      </c>
      <c r="W743" s="160" t="str">
        <f t="shared" ref="W743:W783" si="505">IF(N743="","",ROUNDUP((N743*$R743),-1))</f>
        <v/>
      </c>
      <c r="X743" s="164" t="str">
        <f t="shared" si="486"/>
        <v/>
      </c>
      <c r="Y743" s="162" t="str">
        <f t="shared" ref="Y743:Y745" si="506">IF(J743="","",J743+$Q743+S743)</f>
        <v/>
      </c>
      <c r="Z743" s="161" t="str">
        <f t="shared" si="487"/>
        <v/>
      </c>
      <c r="AA743" s="161" t="str">
        <f t="shared" si="488"/>
        <v/>
      </c>
      <c r="AB743" s="161" t="str">
        <f t="shared" si="489"/>
        <v/>
      </c>
      <c r="AC743" s="163" t="str">
        <f t="shared" si="490"/>
        <v/>
      </c>
      <c r="AD743" s="158" t="str">
        <f t="shared" ref="AD743:AD783" si="507">IF(L743="","",AA743*12)</f>
        <v/>
      </c>
      <c r="AE743" s="165" t="str">
        <f>IF(J743="","",IF('5.手当・賞与配分・洗い替え方式'!$O$4=1,ROUNDUP((J743+$Q743)*$AH$4,-1),ROUNDUP(J743*$AH$4,-1)))</f>
        <v/>
      </c>
      <c r="AF743" s="154" t="str">
        <f>IF(K743="","",IF('5.手当・賞与配分・洗い替え方式'!$O$4=1,ROUNDUP((K743+$Q743)*$AH$4,-1),ROUNDUP(K743*$AH$4,-1)))</f>
        <v/>
      </c>
      <c r="AG743" s="154" t="str">
        <f>IF(L743="","",IF('5.手当・賞与配分・洗い替え方式'!$O$4=1,ROUNDUP((L743+$Q743)*$AH$4,-1),ROUNDUP(L743*$AH$4,-1)))</f>
        <v/>
      </c>
      <c r="AH743" s="154" t="str">
        <f>IF(M743="","",IF('5.手当・賞与配分・洗い替え方式'!$O$4=1,ROUNDUP((M743+$Q743)*$AH$4,-1),ROUNDUP(M743*$AH$4,-1)))</f>
        <v/>
      </c>
      <c r="AI743" s="166" t="str">
        <f>IF(N743="","",IF('5.手当・賞与配分・洗い替え方式'!$O$4=1,ROUNDUP((N743+$Q743)*$AH$4,-1),ROUNDUP(N743*$AH$4,-1)))</f>
        <v/>
      </c>
      <c r="AJ743" s="165" t="str">
        <f>IF(J743="","",IF('5.手当・賞与配分・洗い替え方式'!$O$4=1,ROUNDUP((J743+$Q743)*$AM$4,-1),ROUNDUP(J743*$AM$4,-1)))</f>
        <v/>
      </c>
      <c r="AK743" s="154" t="str">
        <f>IF(K743="","",IF('5.手当・賞与配分・洗い替え方式'!$O$4=1,ROUNDUP((K743+$Q743)*$AM$4,-1),ROUNDUP(K743*$AM$4,-1)))</f>
        <v/>
      </c>
      <c r="AL743" s="154" t="str">
        <f>IF(L743="","",IF('5.手当・賞与配分・洗い替え方式'!$O$4=1,ROUNDUP((L743+$Q743)*$AM$4,-1),ROUNDUP(L743*$AM$4,-1)))</f>
        <v/>
      </c>
      <c r="AM743" s="154" t="str">
        <f>IF(M743="","",IF('5.手当・賞与配分・洗い替え方式'!$O$4=1,ROUNDUP((M743+$Q743)*$AM$4,-1),ROUNDUP(M743*$AM$4,-1)))</f>
        <v/>
      </c>
      <c r="AN743" s="166" t="str">
        <f>IF(N743="","",IF('5.手当・賞与配分・洗い替え方式'!$O$4=1,ROUNDUP((N743+$Q743)*$AM$4,-1),ROUNDUP(N743*$AM$4,-1)))</f>
        <v/>
      </c>
      <c r="AO743" s="369" t="str">
        <f>IF(J743="","",Y743*12+AE743+AJ743)</f>
        <v/>
      </c>
      <c r="AP743" s="77" t="str">
        <f>IF(K743="","",Z743*12+AF743+AK743)</f>
        <v/>
      </c>
      <c r="AQ743" s="77" t="str">
        <f t="shared" si="492"/>
        <v/>
      </c>
      <c r="AR743" s="77" t="str">
        <f t="shared" si="493"/>
        <v/>
      </c>
      <c r="AS743" s="164" t="str">
        <f t="shared" si="494"/>
        <v/>
      </c>
    </row>
    <row r="744" spans="5:45" ht="18" customHeight="1">
      <c r="E744" s="148" t="str">
        <f t="shared" si="495"/>
        <v>S-5</v>
      </c>
      <c r="F744" s="105">
        <f t="shared" si="482"/>
        <v>0</v>
      </c>
      <c r="G744" s="105" t="str">
        <f t="shared" si="483"/>
        <v/>
      </c>
      <c r="H744" s="105" t="str">
        <f t="shared" si="484"/>
        <v/>
      </c>
      <c r="I744" s="149">
        <v>20</v>
      </c>
      <c r="J744" s="157" t="str">
        <f t="shared" si="496"/>
        <v/>
      </c>
      <c r="K744" s="131" t="str">
        <f t="shared" si="497"/>
        <v/>
      </c>
      <c r="L744" s="131" t="str">
        <f>IF($E744="","",INDEX('3.サラリースケール'!$R$5:$BH$38,MATCH($E744,'3.サラリースケール'!$R$5:$R$38,0),MATCH($I744,'3.サラリースケール'!$R$5:$BH$5,0)))</f>
        <v/>
      </c>
      <c r="M744" s="131" t="str">
        <f t="shared" si="498"/>
        <v/>
      </c>
      <c r="N744" s="368" t="str">
        <f t="shared" si="499"/>
        <v/>
      </c>
      <c r="O744" s="157" t="str">
        <f t="shared" si="500"/>
        <v/>
      </c>
      <c r="P744" s="368" t="str">
        <f t="shared" si="485"/>
        <v/>
      </c>
      <c r="Q744" s="158" t="str">
        <f>IF($L744="","",VLOOKUP($E744,'6.モデル年俸表の作成'!$C$7:$F$48,4,0))</f>
        <v/>
      </c>
      <c r="R744" s="159" t="str">
        <f>IF($E744="","",IF($G744="","",VLOOKUP($E744,'5.手当・賞与配分・洗い替え方式'!$C$7:$L$48,8,0)))</f>
        <v/>
      </c>
      <c r="S744" s="160" t="str">
        <f t="shared" si="501"/>
        <v/>
      </c>
      <c r="T744" s="160" t="str">
        <f t="shared" si="502"/>
        <v/>
      </c>
      <c r="U744" s="160" t="str">
        <f t="shared" si="503"/>
        <v/>
      </c>
      <c r="V744" s="160" t="str">
        <f t="shared" si="504"/>
        <v/>
      </c>
      <c r="W744" s="160" t="str">
        <f t="shared" si="505"/>
        <v/>
      </c>
      <c r="X744" s="164" t="str">
        <f t="shared" si="486"/>
        <v/>
      </c>
      <c r="Y744" s="162" t="str">
        <f t="shared" si="506"/>
        <v/>
      </c>
      <c r="Z744" s="161" t="str">
        <f t="shared" si="487"/>
        <v/>
      </c>
      <c r="AA744" s="161" t="str">
        <f t="shared" si="488"/>
        <v/>
      </c>
      <c r="AB744" s="161" t="str">
        <f t="shared" si="489"/>
        <v/>
      </c>
      <c r="AC744" s="163" t="str">
        <f t="shared" si="490"/>
        <v/>
      </c>
      <c r="AD744" s="158" t="str">
        <f t="shared" si="507"/>
        <v/>
      </c>
      <c r="AE744" s="165" t="str">
        <f>IF(J744="","",IF('5.手当・賞与配分・洗い替え方式'!$O$4=1,ROUNDUP((J744+$Q744)*$AH$4,-1),ROUNDUP(J744*$AH$4,-1)))</f>
        <v/>
      </c>
      <c r="AF744" s="154" t="str">
        <f>IF(K744="","",IF('5.手当・賞与配分・洗い替え方式'!$O$4=1,ROUNDUP((K744+$Q744)*$AH$4,-1),ROUNDUP(K744*$AH$4,-1)))</f>
        <v/>
      </c>
      <c r="AG744" s="154" t="str">
        <f>IF(L744="","",IF('5.手当・賞与配分・洗い替え方式'!$O$4=1,ROUNDUP((L744+$Q744)*$AH$4,-1),ROUNDUP(L744*$AH$4,-1)))</f>
        <v/>
      </c>
      <c r="AH744" s="154" t="str">
        <f>IF(M744="","",IF('5.手当・賞与配分・洗い替え方式'!$O$4=1,ROUNDUP((M744+$Q744)*$AH$4,-1),ROUNDUP(M744*$AH$4,-1)))</f>
        <v/>
      </c>
      <c r="AI744" s="166" t="str">
        <f>IF(N744="","",IF('5.手当・賞与配分・洗い替え方式'!$O$4=1,ROUNDUP((N744+$Q744)*$AH$4,-1),ROUNDUP(N744*$AH$4,-1)))</f>
        <v/>
      </c>
      <c r="AJ744" s="165" t="str">
        <f>IF(J744="","",IF('5.手当・賞与配分・洗い替え方式'!$O$4=1,ROUNDUP((J744+$Q744)*$AM$4,-1),ROUNDUP(J744*$AM$4,-1)))</f>
        <v/>
      </c>
      <c r="AK744" s="154" t="str">
        <f>IF(K744="","",IF('5.手当・賞与配分・洗い替え方式'!$O$4=1,ROUNDUP((K744+$Q744)*$AM$4,-1),ROUNDUP(K744*$AM$4,-1)))</f>
        <v/>
      </c>
      <c r="AL744" s="154" t="str">
        <f>IF(L744="","",IF('5.手当・賞与配分・洗い替え方式'!$O$4=1,ROUNDUP((L744+$Q744)*$AM$4,-1),ROUNDUP(L744*$AM$4,-1)))</f>
        <v/>
      </c>
      <c r="AM744" s="154" t="str">
        <f>IF(M744="","",IF('5.手当・賞与配分・洗い替え方式'!$O$4=1,ROUNDUP((M744+$Q744)*$AM$4,-1),ROUNDUP(M744*$AM$4,-1)))</f>
        <v/>
      </c>
      <c r="AN744" s="166" t="str">
        <f>IF(N744="","",IF('5.手当・賞与配分・洗い替え方式'!$O$4=1,ROUNDUP((N744+$Q744)*$AM$4,-1),ROUNDUP(N744*$AM$4,-1)))</f>
        <v/>
      </c>
      <c r="AO744" s="369" t="str">
        <f t="shared" ref="AO744:AO783" si="508">IF(J744="","",Y744*12+AE744+AJ744)</f>
        <v/>
      </c>
      <c r="AP744" s="77" t="str">
        <f t="shared" ref="AP744:AP783" si="509">IF(K744="","",Z744*12+AF744+AK744)</f>
        <v/>
      </c>
      <c r="AQ744" s="77" t="str">
        <f t="shared" si="492"/>
        <v/>
      </c>
      <c r="AR744" s="77" t="str">
        <f t="shared" si="493"/>
        <v/>
      </c>
      <c r="AS744" s="164" t="str">
        <f t="shared" si="494"/>
        <v/>
      </c>
    </row>
    <row r="745" spans="5:45" ht="18" customHeight="1">
      <c r="E745" s="148" t="str">
        <f t="shared" si="495"/>
        <v>S-5</v>
      </c>
      <c r="F745" s="105">
        <f t="shared" si="482"/>
        <v>0</v>
      </c>
      <c r="G745" s="105" t="str">
        <f t="shared" si="483"/>
        <v/>
      </c>
      <c r="H745" s="105" t="str">
        <f t="shared" si="484"/>
        <v/>
      </c>
      <c r="I745" s="149">
        <v>21</v>
      </c>
      <c r="J745" s="157" t="str">
        <f t="shared" si="496"/>
        <v/>
      </c>
      <c r="K745" s="131" t="str">
        <f t="shared" si="497"/>
        <v/>
      </c>
      <c r="L745" s="131" t="str">
        <f>IF($E745="","",INDEX('3.サラリースケール'!$R$5:$BH$38,MATCH($E745,'3.サラリースケール'!$R$5:$R$38,0),MATCH($I745,'3.サラリースケール'!$R$5:$BH$5,0)))</f>
        <v/>
      </c>
      <c r="M745" s="131" t="str">
        <f t="shared" si="498"/>
        <v/>
      </c>
      <c r="N745" s="368" t="str">
        <f t="shared" si="499"/>
        <v/>
      </c>
      <c r="O745" s="157" t="str">
        <f t="shared" si="500"/>
        <v/>
      </c>
      <c r="P745" s="368" t="str">
        <f t="shared" si="485"/>
        <v/>
      </c>
      <c r="Q745" s="158" t="str">
        <f>IF($L745="","",VLOOKUP($E745,'6.モデル年俸表の作成'!$C$7:$F$48,4,0))</f>
        <v/>
      </c>
      <c r="R745" s="159" t="str">
        <f>IF($E745="","",IF($G745="","",VLOOKUP($E745,'5.手当・賞与配分・洗い替え方式'!$C$7:$L$48,8,0)))</f>
        <v/>
      </c>
      <c r="S745" s="160" t="str">
        <f t="shared" si="501"/>
        <v/>
      </c>
      <c r="T745" s="160" t="str">
        <f t="shared" si="502"/>
        <v/>
      </c>
      <c r="U745" s="160" t="str">
        <f t="shared" si="503"/>
        <v/>
      </c>
      <c r="V745" s="160" t="str">
        <f t="shared" si="504"/>
        <v/>
      </c>
      <c r="W745" s="160" t="str">
        <f t="shared" si="505"/>
        <v/>
      </c>
      <c r="X745" s="164" t="str">
        <f t="shared" si="486"/>
        <v/>
      </c>
      <c r="Y745" s="162" t="str">
        <f t="shared" si="506"/>
        <v/>
      </c>
      <c r="Z745" s="161" t="str">
        <f t="shared" si="487"/>
        <v/>
      </c>
      <c r="AA745" s="161" t="str">
        <f t="shared" si="488"/>
        <v/>
      </c>
      <c r="AB745" s="161" t="str">
        <f t="shared" si="489"/>
        <v/>
      </c>
      <c r="AC745" s="163" t="str">
        <f t="shared" si="490"/>
        <v/>
      </c>
      <c r="AD745" s="158" t="str">
        <f t="shared" si="507"/>
        <v/>
      </c>
      <c r="AE745" s="165" t="str">
        <f>IF(J745="","",IF('5.手当・賞与配分・洗い替え方式'!$O$4=1,ROUNDUP((J745+$Q745)*$AH$4,-1),ROUNDUP(J745*$AH$4,-1)))</f>
        <v/>
      </c>
      <c r="AF745" s="154" t="str">
        <f>IF(K745="","",IF('5.手当・賞与配分・洗い替え方式'!$O$4=1,ROUNDUP((K745+$Q745)*$AH$4,-1),ROUNDUP(K745*$AH$4,-1)))</f>
        <v/>
      </c>
      <c r="AG745" s="154" t="str">
        <f>IF(L745="","",IF('5.手当・賞与配分・洗い替え方式'!$O$4=1,ROUNDUP((L745+$Q745)*$AH$4,-1),ROUNDUP(L745*$AH$4,-1)))</f>
        <v/>
      </c>
      <c r="AH745" s="154" t="str">
        <f>IF(M745="","",IF('5.手当・賞与配分・洗い替え方式'!$O$4=1,ROUNDUP((M745+$Q745)*$AH$4,-1),ROUNDUP(M745*$AH$4,-1)))</f>
        <v/>
      </c>
      <c r="AI745" s="166" t="str">
        <f>IF(N745="","",IF('5.手当・賞与配分・洗い替え方式'!$O$4=1,ROUNDUP((N745+$Q745)*$AH$4,-1),ROUNDUP(N745*$AH$4,-1)))</f>
        <v/>
      </c>
      <c r="AJ745" s="165" t="str">
        <f>IF(J745="","",IF('5.手当・賞与配分・洗い替え方式'!$O$4=1,ROUNDUP((J745+$Q745)*$AM$4,-1),ROUNDUP(J745*$AM$4,-1)))</f>
        <v/>
      </c>
      <c r="AK745" s="154" t="str">
        <f>IF(K745="","",IF('5.手当・賞与配分・洗い替え方式'!$O$4=1,ROUNDUP((K745+$Q745)*$AM$4,-1),ROUNDUP(K745*$AM$4,-1)))</f>
        <v/>
      </c>
      <c r="AL745" s="154" t="str">
        <f>IF(L745="","",IF('5.手当・賞与配分・洗い替え方式'!$O$4=1,ROUNDUP((L745+$Q745)*$AM$4,-1),ROUNDUP(L745*$AM$4,-1)))</f>
        <v/>
      </c>
      <c r="AM745" s="154" t="str">
        <f>IF(M745="","",IF('5.手当・賞与配分・洗い替え方式'!$O$4=1,ROUNDUP((M745+$Q745)*$AM$4,-1),ROUNDUP(M745*$AM$4,-1)))</f>
        <v/>
      </c>
      <c r="AN745" s="166" t="str">
        <f>IF(N745="","",IF('5.手当・賞与配分・洗い替え方式'!$O$4=1,ROUNDUP((N745+$Q745)*$AM$4,-1),ROUNDUP(N745*$AM$4,-1)))</f>
        <v/>
      </c>
      <c r="AO745" s="369" t="str">
        <f t="shared" si="508"/>
        <v/>
      </c>
      <c r="AP745" s="77" t="str">
        <f t="shared" si="509"/>
        <v/>
      </c>
      <c r="AQ745" s="77" t="str">
        <f t="shared" si="492"/>
        <v/>
      </c>
      <c r="AR745" s="77" t="str">
        <f t="shared" si="493"/>
        <v/>
      </c>
      <c r="AS745" s="164" t="str">
        <f t="shared" si="494"/>
        <v/>
      </c>
    </row>
    <row r="746" spans="5:45" ht="18" customHeight="1">
      <c r="E746" s="148" t="str">
        <f t="shared" si="495"/>
        <v>S-5</v>
      </c>
      <c r="F746" s="105">
        <f t="shared" si="482"/>
        <v>0</v>
      </c>
      <c r="G746" s="105" t="str">
        <f t="shared" si="483"/>
        <v/>
      </c>
      <c r="H746" s="105" t="str">
        <f t="shared" si="484"/>
        <v/>
      </c>
      <c r="I746" s="149">
        <v>22</v>
      </c>
      <c r="J746" s="157" t="str">
        <f t="shared" si="496"/>
        <v/>
      </c>
      <c r="K746" s="131" t="str">
        <f t="shared" si="497"/>
        <v/>
      </c>
      <c r="L746" s="131" t="str">
        <f>IF($E746="","",INDEX('3.サラリースケール'!$R$5:$BH$38,MATCH($E746,'3.サラリースケール'!$R$5:$R$38,0),MATCH($I746,'3.サラリースケール'!$R$5:$BH$5,0)))</f>
        <v/>
      </c>
      <c r="M746" s="131" t="str">
        <f t="shared" si="498"/>
        <v/>
      </c>
      <c r="N746" s="368" t="str">
        <f t="shared" si="499"/>
        <v/>
      </c>
      <c r="O746" s="157" t="str">
        <f t="shared" si="500"/>
        <v/>
      </c>
      <c r="P746" s="368" t="str">
        <f t="shared" si="485"/>
        <v/>
      </c>
      <c r="Q746" s="158" t="str">
        <f>IF($L746="","",VLOOKUP($E746,'6.モデル年俸表の作成'!$C$7:$F$48,4,0))</f>
        <v/>
      </c>
      <c r="R746" s="159" t="str">
        <f>IF($E746="","",IF($G746="","",VLOOKUP($E746,'5.手当・賞与配分・洗い替え方式'!$C$7:$L$48,8,0)))</f>
        <v/>
      </c>
      <c r="S746" s="160" t="str">
        <f t="shared" si="501"/>
        <v/>
      </c>
      <c r="T746" s="160" t="str">
        <f t="shared" si="502"/>
        <v/>
      </c>
      <c r="U746" s="160" t="str">
        <f t="shared" si="503"/>
        <v/>
      </c>
      <c r="V746" s="160" t="str">
        <f t="shared" si="504"/>
        <v/>
      </c>
      <c r="W746" s="160" t="str">
        <f t="shared" si="505"/>
        <v/>
      </c>
      <c r="X746" s="164" t="str">
        <f t="shared" si="486"/>
        <v/>
      </c>
      <c r="Y746" s="162" t="str">
        <f>IF(J746="","",J746+$Q746+S746)</f>
        <v/>
      </c>
      <c r="Z746" s="161" t="str">
        <f t="shared" si="487"/>
        <v/>
      </c>
      <c r="AA746" s="161" t="str">
        <f t="shared" si="488"/>
        <v/>
      </c>
      <c r="AB746" s="161" t="str">
        <f t="shared" si="489"/>
        <v/>
      </c>
      <c r="AC746" s="163" t="str">
        <f t="shared" si="490"/>
        <v/>
      </c>
      <c r="AD746" s="158" t="str">
        <f t="shared" si="507"/>
        <v/>
      </c>
      <c r="AE746" s="165" t="str">
        <f>IF(J746="","",IF('5.手当・賞与配分・洗い替え方式'!$O$4=1,ROUNDUP((J746+$Q746)*$AH$4,-1),ROUNDUP(J746*$AH$4,-1)))</f>
        <v/>
      </c>
      <c r="AF746" s="154" t="str">
        <f>IF(K746="","",IF('5.手当・賞与配分・洗い替え方式'!$O$4=1,ROUNDUP((K746+$Q746)*$AH$4,-1),ROUNDUP(K746*$AH$4,-1)))</f>
        <v/>
      </c>
      <c r="AG746" s="154" t="str">
        <f>IF(L746="","",IF('5.手当・賞与配分・洗い替え方式'!$O$4=1,ROUNDUP((L746+$Q746)*$AH$4,-1),ROUNDUP(L746*$AH$4,-1)))</f>
        <v/>
      </c>
      <c r="AH746" s="154" t="str">
        <f>IF(M746="","",IF('5.手当・賞与配分・洗い替え方式'!$O$4=1,ROUNDUP((M746+$Q746)*$AH$4,-1),ROUNDUP(M746*$AH$4,-1)))</f>
        <v/>
      </c>
      <c r="AI746" s="166" t="str">
        <f>IF(N746="","",IF('5.手当・賞与配分・洗い替え方式'!$O$4=1,ROUNDUP((N746+$Q746)*$AH$4,-1),ROUNDUP(N746*$AH$4,-1)))</f>
        <v/>
      </c>
      <c r="AJ746" s="165" t="str">
        <f>IF(J746="","",IF('5.手当・賞与配分・洗い替え方式'!$O$4=1,ROUNDUP((J746+$Q746)*$AM$4,-1),ROUNDUP(J746*$AM$4,-1)))</f>
        <v/>
      </c>
      <c r="AK746" s="154" t="str">
        <f>IF(K746="","",IF('5.手当・賞与配分・洗い替え方式'!$O$4=1,ROUNDUP((K746+$Q746)*$AM$4,-1),ROUNDUP(K746*$AM$4,-1)))</f>
        <v/>
      </c>
      <c r="AL746" s="154" t="str">
        <f>IF(L746="","",IF('5.手当・賞与配分・洗い替え方式'!$O$4=1,ROUNDUP((L746+$Q746)*$AM$4,-1),ROUNDUP(L746*$AM$4,-1)))</f>
        <v/>
      </c>
      <c r="AM746" s="154" t="str">
        <f>IF(M746="","",IF('5.手当・賞与配分・洗い替え方式'!$O$4=1,ROUNDUP((M746+$Q746)*$AM$4,-1),ROUNDUP(M746*$AM$4,-1)))</f>
        <v/>
      </c>
      <c r="AN746" s="166" t="str">
        <f>IF(N746="","",IF('5.手当・賞与配分・洗い替え方式'!$O$4=1,ROUNDUP((N746+$Q746)*$AM$4,-1),ROUNDUP(N746*$AM$4,-1)))</f>
        <v/>
      </c>
      <c r="AO746" s="369" t="str">
        <f t="shared" si="508"/>
        <v/>
      </c>
      <c r="AP746" s="77" t="str">
        <f t="shared" si="509"/>
        <v/>
      </c>
      <c r="AQ746" s="77" t="str">
        <f t="shared" si="492"/>
        <v/>
      </c>
      <c r="AR746" s="77" t="str">
        <f t="shared" si="493"/>
        <v/>
      </c>
      <c r="AS746" s="164" t="str">
        <f t="shared" si="494"/>
        <v/>
      </c>
    </row>
    <row r="747" spans="5:45" ht="18" customHeight="1">
      <c r="E747" s="148" t="str">
        <f t="shared" si="495"/>
        <v>S-5</v>
      </c>
      <c r="F747" s="105">
        <f t="shared" si="482"/>
        <v>0</v>
      </c>
      <c r="G747" s="105" t="str">
        <f t="shared" si="483"/>
        <v/>
      </c>
      <c r="H747" s="105" t="str">
        <f t="shared" si="484"/>
        <v/>
      </c>
      <c r="I747" s="149">
        <v>23</v>
      </c>
      <c r="J747" s="157" t="str">
        <f t="shared" si="496"/>
        <v/>
      </c>
      <c r="K747" s="131" t="str">
        <f t="shared" si="497"/>
        <v/>
      </c>
      <c r="L747" s="131" t="str">
        <f>IF($E747="","",INDEX('3.サラリースケール'!$R$5:$BH$38,MATCH($E747,'3.サラリースケール'!$R$5:$R$38,0),MATCH($I747,'3.サラリースケール'!$R$5:$BH$5,0)))</f>
        <v/>
      </c>
      <c r="M747" s="131" t="str">
        <f t="shared" si="498"/>
        <v/>
      </c>
      <c r="N747" s="368" t="str">
        <f t="shared" si="499"/>
        <v/>
      </c>
      <c r="O747" s="157" t="str">
        <f t="shared" si="500"/>
        <v/>
      </c>
      <c r="P747" s="368" t="str">
        <f t="shared" si="485"/>
        <v/>
      </c>
      <c r="Q747" s="158" t="str">
        <f>IF($L747="","",VLOOKUP($E747,'6.モデル年俸表の作成'!$C$7:$F$48,4,0))</f>
        <v/>
      </c>
      <c r="R747" s="159" t="str">
        <f>IF($E747="","",IF($G747="","",VLOOKUP($E747,'5.手当・賞与配分・洗い替え方式'!$C$7:$L$48,8,0)))</f>
        <v/>
      </c>
      <c r="S747" s="160" t="str">
        <f t="shared" si="501"/>
        <v/>
      </c>
      <c r="T747" s="160" t="str">
        <f t="shared" si="502"/>
        <v/>
      </c>
      <c r="U747" s="160" t="str">
        <f t="shared" si="503"/>
        <v/>
      </c>
      <c r="V747" s="160" t="str">
        <f t="shared" si="504"/>
        <v/>
      </c>
      <c r="W747" s="160" t="str">
        <f t="shared" si="505"/>
        <v/>
      </c>
      <c r="X747" s="164" t="str">
        <f t="shared" si="486"/>
        <v/>
      </c>
      <c r="Y747" s="162" t="str">
        <f t="shared" ref="Y747:Y783" si="510">IF(J747="","",J747+$Q747+S747)</f>
        <v/>
      </c>
      <c r="Z747" s="161" t="str">
        <f t="shared" si="487"/>
        <v/>
      </c>
      <c r="AA747" s="161" t="str">
        <f t="shared" si="488"/>
        <v/>
      </c>
      <c r="AB747" s="161" t="str">
        <f t="shared" si="489"/>
        <v/>
      </c>
      <c r="AC747" s="163" t="str">
        <f t="shared" si="490"/>
        <v/>
      </c>
      <c r="AD747" s="158" t="str">
        <f t="shared" si="507"/>
        <v/>
      </c>
      <c r="AE747" s="165" t="str">
        <f>IF(J747="","",IF('5.手当・賞与配分・洗い替え方式'!$O$4=1,ROUNDUP((J747+$Q747)*$AH$4,-1),ROUNDUP(J747*$AH$4,-1)))</f>
        <v/>
      </c>
      <c r="AF747" s="154" t="str">
        <f>IF(K747="","",IF('5.手当・賞与配分・洗い替え方式'!$O$4=1,ROUNDUP((K747+$Q747)*$AH$4,-1),ROUNDUP(K747*$AH$4,-1)))</f>
        <v/>
      </c>
      <c r="AG747" s="154" t="str">
        <f>IF(L747="","",IF('5.手当・賞与配分・洗い替え方式'!$O$4=1,ROUNDUP((L747+$Q747)*$AH$4,-1),ROUNDUP(L747*$AH$4,-1)))</f>
        <v/>
      </c>
      <c r="AH747" s="154" t="str">
        <f>IF(M747="","",IF('5.手当・賞与配分・洗い替え方式'!$O$4=1,ROUNDUP((M747+$Q747)*$AH$4,-1),ROUNDUP(M747*$AH$4,-1)))</f>
        <v/>
      </c>
      <c r="AI747" s="166" t="str">
        <f>IF(N747="","",IF('5.手当・賞与配分・洗い替え方式'!$O$4=1,ROUNDUP((N747+$Q747)*$AH$4,-1),ROUNDUP(N747*$AH$4,-1)))</f>
        <v/>
      </c>
      <c r="AJ747" s="165" t="str">
        <f>IF(J747="","",IF('5.手当・賞与配分・洗い替え方式'!$O$4=1,ROUNDUP((J747+$Q747)*$AM$4,-1),ROUNDUP(J747*$AM$4,-1)))</f>
        <v/>
      </c>
      <c r="AK747" s="154" t="str">
        <f>IF(K747="","",IF('5.手当・賞与配分・洗い替え方式'!$O$4=1,ROUNDUP((K747+$Q747)*$AM$4,-1),ROUNDUP(K747*$AM$4,-1)))</f>
        <v/>
      </c>
      <c r="AL747" s="154" t="str">
        <f>IF(L747="","",IF('5.手当・賞与配分・洗い替え方式'!$O$4=1,ROUNDUP((L747+$Q747)*$AM$4,-1),ROUNDUP(L747*$AM$4,-1)))</f>
        <v/>
      </c>
      <c r="AM747" s="154" t="str">
        <f>IF(M747="","",IF('5.手当・賞与配分・洗い替え方式'!$O$4=1,ROUNDUP((M747+$Q747)*$AM$4,-1),ROUNDUP(M747*$AM$4,-1)))</f>
        <v/>
      </c>
      <c r="AN747" s="166" t="str">
        <f>IF(N747="","",IF('5.手当・賞与配分・洗い替え方式'!$O$4=1,ROUNDUP((N747+$Q747)*$AM$4,-1),ROUNDUP(N747*$AM$4,-1)))</f>
        <v/>
      </c>
      <c r="AO747" s="369" t="str">
        <f t="shared" si="508"/>
        <v/>
      </c>
      <c r="AP747" s="77" t="str">
        <f t="shared" si="509"/>
        <v/>
      </c>
      <c r="AQ747" s="77" t="str">
        <f t="shared" si="492"/>
        <v/>
      </c>
      <c r="AR747" s="77" t="str">
        <f t="shared" si="493"/>
        <v/>
      </c>
      <c r="AS747" s="164" t="str">
        <f t="shared" si="494"/>
        <v/>
      </c>
    </row>
    <row r="748" spans="5:45" ht="18" customHeight="1">
      <c r="E748" s="148" t="str">
        <f t="shared" si="495"/>
        <v>S-5</v>
      </c>
      <c r="F748" s="105">
        <f t="shared" si="482"/>
        <v>0</v>
      </c>
      <c r="G748" s="105" t="str">
        <f t="shared" si="483"/>
        <v/>
      </c>
      <c r="H748" s="105" t="str">
        <f t="shared" si="484"/>
        <v/>
      </c>
      <c r="I748" s="149">
        <v>24</v>
      </c>
      <c r="J748" s="157" t="str">
        <f t="shared" si="496"/>
        <v/>
      </c>
      <c r="K748" s="131" t="str">
        <f t="shared" si="497"/>
        <v/>
      </c>
      <c r="L748" s="131" t="str">
        <f>IF($E748="","",INDEX('3.サラリースケール'!$R$5:$BH$38,MATCH($E748,'3.サラリースケール'!$R$5:$R$38,0),MATCH($I748,'3.サラリースケール'!$R$5:$BH$5,0)))</f>
        <v/>
      </c>
      <c r="M748" s="131" t="str">
        <f t="shared" si="498"/>
        <v/>
      </c>
      <c r="N748" s="368" t="str">
        <f t="shared" si="499"/>
        <v/>
      </c>
      <c r="O748" s="157" t="str">
        <f t="shared" si="500"/>
        <v/>
      </c>
      <c r="P748" s="368" t="str">
        <f t="shared" si="485"/>
        <v/>
      </c>
      <c r="Q748" s="158" t="str">
        <f>IF($L748="","",VLOOKUP($E748,'6.モデル年俸表の作成'!$C$7:$F$48,4,0))</f>
        <v/>
      </c>
      <c r="R748" s="159" t="str">
        <f>IF($E748="","",IF($G748="","",VLOOKUP($E748,'5.手当・賞与配分・洗い替え方式'!$C$7:$L$48,8,0)))</f>
        <v/>
      </c>
      <c r="S748" s="160" t="str">
        <f t="shared" si="501"/>
        <v/>
      </c>
      <c r="T748" s="160" t="str">
        <f t="shared" si="502"/>
        <v/>
      </c>
      <c r="U748" s="160" t="str">
        <f>IF(L748="","",ROUNDUP((L748*$R748),-1))</f>
        <v/>
      </c>
      <c r="V748" s="160" t="str">
        <f t="shared" si="504"/>
        <v/>
      </c>
      <c r="W748" s="160" t="str">
        <f t="shared" si="505"/>
        <v/>
      </c>
      <c r="X748" s="164" t="str">
        <f t="shared" si="486"/>
        <v/>
      </c>
      <c r="Y748" s="162" t="str">
        <f t="shared" si="510"/>
        <v/>
      </c>
      <c r="Z748" s="161" t="str">
        <f t="shared" si="487"/>
        <v/>
      </c>
      <c r="AA748" s="161" t="str">
        <f t="shared" si="488"/>
        <v/>
      </c>
      <c r="AB748" s="161" t="str">
        <f t="shared" si="489"/>
        <v/>
      </c>
      <c r="AC748" s="163" t="str">
        <f t="shared" si="490"/>
        <v/>
      </c>
      <c r="AD748" s="158" t="str">
        <f t="shared" si="507"/>
        <v/>
      </c>
      <c r="AE748" s="165" t="str">
        <f>IF(J748="","",IF('5.手当・賞与配分・洗い替え方式'!$O$4=1,ROUNDUP((J748+$Q748)*$AH$4,-1),ROUNDUP(J748*$AH$4,-1)))</f>
        <v/>
      </c>
      <c r="AF748" s="154" t="str">
        <f>IF(K748="","",IF('5.手当・賞与配分・洗い替え方式'!$O$4=1,ROUNDUP((K748+$Q748)*$AH$4,-1),ROUNDUP(K748*$AH$4,-1)))</f>
        <v/>
      </c>
      <c r="AG748" s="154" t="str">
        <f>IF(L748="","",IF('5.手当・賞与配分・洗い替え方式'!$O$4=1,ROUNDUP((L748+$Q748)*$AH$4,-1),ROUNDUP(L748*$AH$4,-1)))</f>
        <v/>
      </c>
      <c r="AH748" s="154" t="str">
        <f>IF(M748="","",IF('5.手当・賞与配分・洗い替え方式'!$O$4=1,ROUNDUP((M748+$Q748)*$AH$4,-1),ROUNDUP(M748*$AH$4,-1)))</f>
        <v/>
      </c>
      <c r="AI748" s="166" t="str">
        <f>IF(N748="","",IF('5.手当・賞与配分・洗い替え方式'!$O$4=1,ROUNDUP((N748+$Q748)*$AH$4,-1),ROUNDUP(N748*$AH$4,-1)))</f>
        <v/>
      </c>
      <c r="AJ748" s="165" t="str">
        <f>IF(J748="","",IF('5.手当・賞与配分・洗い替え方式'!$O$4=1,ROUNDUP((J748+$Q748)*$AM$4,-1),ROUNDUP(J748*$AM$4,-1)))</f>
        <v/>
      </c>
      <c r="AK748" s="154" t="str">
        <f>IF(K748="","",IF('5.手当・賞与配分・洗い替え方式'!$O$4=1,ROUNDUP((K748+$Q748)*$AM$4,-1),ROUNDUP(K748*$AM$4,-1)))</f>
        <v/>
      </c>
      <c r="AL748" s="154" t="str">
        <f>IF(L748="","",IF('5.手当・賞与配分・洗い替え方式'!$O$4=1,ROUNDUP((L748+$Q748)*$AM$4,-1),ROUNDUP(L748*$AM$4,-1)))</f>
        <v/>
      </c>
      <c r="AM748" s="154" t="str">
        <f>IF(M748="","",IF('5.手当・賞与配分・洗い替え方式'!$O$4=1,ROUNDUP((M748+$Q748)*$AM$4,-1),ROUNDUP(M748*$AM$4,-1)))</f>
        <v/>
      </c>
      <c r="AN748" s="166" t="str">
        <f>IF(N748="","",IF('5.手当・賞与配分・洗い替え方式'!$O$4=1,ROUNDUP((N748+$Q748)*$AM$4,-1),ROUNDUP(N748*$AM$4,-1)))</f>
        <v/>
      </c>
      <c r="AO748" s="369" t="str">
        <f t="shared" si="508"/>
        <v/>
      </c>
      <c r="AP748" s="77" t="str">
        <f t="shared" si="509"/>
        <v/>
      </c>
      <c r="AQ748" s="77" t="str">
        <f t="shared" si="492"/>
        <v/>
      </c>
      <c r="AR748" s="77" t="str">
        <f t="shared" si="493"/>
        <v/>
      </c>
      <c r="AS748" s="164" t="str">
        <f t="shared" si="494"/>
        <v/>
      </c>
    </row>
    <row r="749" spans="5:45" ht="18" customHeight="1">
      <c r="E749" s="148" t="str">
        <f t="shared" si="495"/>
        <v>S-5</v>
      </c>
      <c r="F749" s="105">
        <f t="shared" si="482"/>
        <v>0</v>
      </c>
      <c r="G749" s="105" t="str">
        <f t="shared" si="483"/>
        <v/>
      </c>
      <c r="H749" s="105" t="str">
        <f t="shared" si="484"/>
        <v/>
      </c>
      <c r="I749" s="149">
        <v>25</v>
      </c>
      <c r="J749" s="157" t="str">
        <f t="shared" si="496"/>
        <v/>
      </c>
      <c r="K749" s="131" t="str">
        <f t="shared" si="497"/>
        <v/>
      </c>
      <c r="L749" s="131" t="str">
        <f>IF($E749="","",INDEX('3.サラリースケール'!$R$5:$BH$38,MATCH($E749,'3.サラリースケール'!$R$5:$R$38,0),MATCH($I749,'3.サラリースケール'!$R$5:$BH$5,0)))</f>
        <v/>
      </c>
      <c r="M749" s="131" t="str">
        <f t="shared" si="498"/>
        <v/>
      </c>
      <c r="N749" s="368" t="str">
        <f t="shared" si="499"/>
        <v/>
      </c>
      <c r="O749" s="157" t="str">
        <f t="shared" si="500"/>
        <v/>
      </c>
      <c r="P749" s="368" t="str">
        <f t="shared" si="485"/>
        <v/>
      </c>
      <c r="Q749" s="158" t="str">
        <f>IF($L749="","",VLOOKUP($E749,'6.モデル年俸表の作成'!$C$7:$F$48,4,0))</f>
        <v/>
      </c>
      <c r="R749" s="159" t="str">
        <f>IF($E749="","",IF($G749="","",VLOOKUP($E749,'5.手当・賞与配分・洗い替え方式'!$C$7:$L$48,8,0)))</f>
        <v/>
      </c>
      <c r="S749" s="160" t="str">
        <f t="shared" si="501"/>
        <v/>
      </c>
      <c r="T749" s="160" t="str">
        <f t="shared" si="502"/>
        <v/>
      </c>
      <c r="U749" s="160" t="str">
        <f t="shared" ref="U749:U783" si="511">IF(L749="","",ROUNDUP((L749*$R749),-1))</f>
        <v/>
      </c>
      <c r="V749" s="160" t="str">
        <f t="shared" si="504"/>
        <v/>
      </c>
      <c r="W749" s="160" t="str">
        <f t="shared" si="505"/>
        <v/>
      </c>
      <c r="X749" s="164" t="str">
        <f t="shared" si="486"/>
        <v/>
      </c>
      <c r="Y749" s="162" t="str">
        <f t="shared" si="510"/>
        <v/>
      </c>
      <c r="Z749" s="161" t="str">
        <f t="shared" si="487"/>
        <v/>
      </c>
      <c r="AA749" s="161" t="str">
        <f t="shared" si="488"/>
        <v/>
      </c>
      <c r="AB749" s="161" t="str">
        <f t="shared" si="489"/>
        <v/>
      </c>
      <c r="AC749" s="163" t="str">
        <f>IF(N749="","",N749+$Q749+W749)</f>
        <v/>
      </c>
      <c r="AD749" s="158" t="str">
        <f t="shared" si="507"/>
        <v/>
      </c>
      <c r="AE749" s="165" t="str">
        <f>IF(J749="","",IF('5.手当・賞与配分・洗い替え方式'!$O$4=1,ROUNDUP((J749+$Q749)*$AH$4,-1),ROUNDUP(J749*$AH$4,-1)))</f>
        <v/>
      </c>
      <c r="AF749" s="154" t="str">
        <f>IF(K749="","",IF('5.手当・賞与配分・洗い替え方式'!$O$4=1,ROUNDUP((K749+$Q749)*$AH$4,-1),ROUNDUP(K749*$AH$4,-1)))</f>
        <v/>
      </c>
      <c r="AG749" s="154" t="str">
        <f>IF(L749="","",IF('5.手当・賞与配分・洗い替え方式'!$O$4=1,ROUNDUP((L749+$Q749)*$AH$4,-1),ROUNDUP(L749*$AH$4,-1)))</f>
        <v/>
      </c>
      <c r="AH749" s="154" t="str">
        <f>IF(M749="","",IF('5.手当・賞与配分・洗い替え方式'!$O$4=1,ROUNDUP((M749+$Q749)*$AH$4,-1),ROUNDUP(M749*$AH$4,-1)))</f>
        <v/>
      </c>
      <c r="AI749" s="166" t="str">
        <f>IF(N749="","",IF('5.手当・賞与配分・洗い替え方式'!$O$4=1,ROUNDUP((N749+$Q749)*$AH$4,-1),ROUNDUP(N749*$AH$4,-1)))</f>
        <v/>
      </c>
      <c r="AJ749" s="165" t="str">
        <f>IF(J749="","",IF('5.手当・賞与配分・洗い替え方式'!$O$4=1,ROUNDUP((J749+$Q749)*$AM$4,-1),ROUNDUP(J749*$AM$4,-1)))</f>
        <v/>
      </c>
      <c r="AK749" s="154" t="str">
        <f>IF(K749="","",IF('5.手当・賞与配分・洗い替え方式'!$O$4=1,ROUNDUP((K749+$Q749)*$AM$4,-1),ROUNDUP(K749*$AM$4,-1)))</f>
        <v/>
      </c>
      <c r="AL749" s="154" t="str">
        <f>IF(L749="","",IF('5.手当・賞与配分・洗い替え方式'!$O$4=1,ROUNDUP((L749+$Q749)*$AM$4,-1),ROUNDUP(L749*$AM$4,-1)))</f>
        <v/>
      </c>
      <c r="AM749" s="154" t="str">
        <f>IF(M749="","",IF('5.手当・賞与配分・洗い替え方式'!$O$4=1,ROUNDUP((M749+$Q749)*$AM$4,-1),ROUNDUP(M749*$AM$4,-1)))</f>
        <v/>
      </c>
      <c r="AN749" s="166" t="str">
        <f>IF(N749="","",IF('5.手当・賞与配分・洗い替え方式'!$O$4=1,ROUNDUP((N749+$Q749)*$AM$4,-1),ROUNDUP(N749*$AM$4,-1)))</f>
        <v/>
      </c>
      <c r="AO749" s="369" t="str">
        <f t="shared" si="508"/>
        <v/>
      </c>
      <c r="AP749" s="77" t="str">
        <f t="shared" si="509"/>
        <v/>
      </c>
      <c r="AQ749" s="77" t="str">
        <f t="shared" si="492"/>
        <v/>
      </c>
      <c r="AR749" s="77" t="str">
        <f t="shared" si="493"/>
        <v/>
      </c>
      <c r="AS749" s="164" t="str">
        <f t="shared" si="494"/>
        <v/>
      </c>
    </row>
    <row r="750" spans="5:45" ht="18" customHeight="1">
      <c r="E750" s="148" t="str">
        <f t="shared" si="495"/>
        <v>S-5</v>
      </c>
      <c r="F750" s="105">
        <f t="shared" si="482"/>
        <v>0</v>
      </c>
      <c r="G750" s="105" t="str">
        <f t="shared" si="483"/>
        <v/>
      </c>
      <c r="H750" s="105" t="str">
        <f t="shared" si="484"/>
        <v/>
      </c>
      <c r="I750" s="149">
        <v>26</v>
      </c>
      <c r="J750" s="157" t="str">
        <f t="shared" si="496"/>
        <v/>
      </c>
      <c r="K750" s="131" t="str">
        <f t="shared" si="497"/>
        <v/>
      </c>
      <c r="L750" s="131" t="str">
        <f>IF($E750="","",INDEX('3.サラリースケール'!$R$5:$BH$38,MATCH($E750,'3.サラリースケール'!$R$5:$R$38,0),MATCH($I750,'3.サラリースケール'!$R$5:$BH$5,0)))</f>
        <v/>
      </c>
      <c r="M750" s="131" t="str">
        <f t="shared" si="498"/>
        <v/>
      </c>
      <c r="N750" s="368" t="str">
        <f t="shared" si="499"/>
        <v/>
      </c>
      <c r="O750" s="157" t="str">
        <f t="shared" si="500"/>
        <v/>
      </c>
      <c r="P750" s="368" t="str">
        <f t="shared" si="485"/>
        <v/>
      </c>
      <c r="Q750" s="158" t="str">
        <f>IF($L750="","",VLOOKUP($E750,'6.モデル年俸表の作成'!$C$7:$F$48,4,0))</f>
        <v/>
      </c>
      <c r="R750" s="159" t="str">
        <f>IF($E750="","",IF($G750="","",VLOOKUP($E750,'5.手当・賞与配分・洗い替え方式'!$C$7:$L$48,8,0)))</f>
        <v/>
      </c>
      <c r="S750" s="160" t="str">
        <f t="shared" si="501"/>
        <v/>
      </c>
      <c r="T750" s="160" t="str">
        <f t="shared" si="502"/>
        <v/>
      </c>
      <c r="U750" s="160" t="str">
        <f t="shared" si="511"/>
        <v/>
      </c>
      <c r="V750" s="160" t="str">
        <f t="shared" si="504"/>
        <v/>
      </c>
      <c r="W750" s="160" t="str">
        <f t="shared" si="505"/>
        <v/>
      </c>
      <c r="X750" s="164" t="str">
        <f t="shared" si="486"/>
        <v/>
      </c>
      <c r="Y750" s="162" t="str">
        <f t="shared" si="510"/>
        <v/>
      </c>
      <c r="Z750" s="161" t="str">
        <f t="shared" si="487"/>
        <v/>
      </c>
      <c r="AA750" s="161" t="str">
        <f t="shared" si="488"/>
        <v/>
      </c>
      <c r="AB750" s="161" t="str">
        <f t="shared" si="489"/>
        <v/>
      </c>
      <c r="AC750" s="163" t="str">
        <f t="shared" ref="AC750:AC783" si="512">IF(N750="","",N750+$Q750+W750)</f>
        <v/>
      </c>
      <c r="AD750" s="158" t="str">
        <f t="shared" si="507"/>
        <v/>
      </c>
      <c r="AE750" s="165" t="str">
        <f>IF(J750="","",IF('5.手当・賞与配分・洗い替え方式'!$O$4=1,ROUNDUP((J750+$Q750)*$AH$4,-1),ROUNDUP(J750*$AH$4,-1)))</f>
        <v/>
      </c>
      <c r="AF750" s="154" t="str">
        <f>IF(K750="","",IF('5.手当・賞与配分・洗い替え方式'!$O$4=1,ROUNDUP((K750+$Q750)*$AH$4,-1),ROUNDUP(K750*$AH$4,-1)))</f>
        <v/>
      </c>
      <c r="AG750" s="154" t="str">
        <f>IF(L750="","",IF('5.手当・賞与配分・洗い替え方式'!$O$4=1,ROUNDUP((L750+$Q750)*$AH$4,-1),ROUNDUP(L750*$AH$4,-1)))</f>
        <v/>
      </c>
      <c r="AH750" s="154" t="str">
        <f>IF(M750="","",IF('5.手当・賞与配分・洗い替え方式'!$O$4=1,ROUNDUP((M750+$Q750)*$AH$4,-1),ROUNDUP(M750*$AH$4,-1)))</f>
        <v/>
      </c>
      <c r="AI750" s="166" t="str">
        <f>IF(N750="","",IF('5.手当・賞与配分・洗い替え方式'!$O$4=1,ROUNDUP((N750+$Q750)*$AH$4,-1),ROUNDUP(N750*$AH$4,-1)))</f>
        <v/>
      </c>
      <c r="AJ750" s="165" t="str">
        <f>IF(J750="","",IF('5.手当・賞与配分・洗い替え方式'!$O$4=1,ROUNDUP((J750+$Q750)*$AM$4,-1),ROUNDUP(J750*$AM$4,-1)))</f>
        <v/>
      </c>
      <c r="AK750" s="154" t="str">
        <f>IF(K750="","",IF('5.手当・賞与配分・洗い替え方式'!$O$4=1,ROUNDUP((K750+$Q750)*$AM$4,-1),ROUNDUP(K750*$AM$4,-1)))</f>
        <v/>
      </c>
      <c r="AL750" s="154" t="str">
        <f>IF(L750="","",IF('5.手当・賞与配分・洗い替え方式'!$O$4=1,ROUNDUP((L750+$Q750)*$AM$4,-1),ROUNDUP(L750*$AM$4,-1)))</f>
        <v/>
      </c>
      <c r="AM750" s="154" t="str">
        <f>IF(M750="","",IF('5.手当・賞与配分・洗い替え方式'!$O$4=1,ROUNDUP((M750+$Q750)*$AM$4,-1),ROUNDUP(M750*$AM$4,-1)))</f>
        <v/>
      </c>
      <c r="AN750" s="166" t="str">
        <f>IF(N750="","",IF('5.手当・賞与配分・洗い替え方式'!$O$4=1,ROUNDUP((N750+$Q750)*$AM$4,-1),ROUNDUP(N750*$AM$4,-1)))</f>
        <v/>
      </c>
      <c r="AO750" s="369" t="str">
        <f t="shared" si="508"/>
        <v/>
      </c>
      <c r="AP750" s="77" t="str">
        <f t="shared" si="509"/>
        <v/>
      </c>
      <c r="AQ750" s="77" t="str">
        <f t="shared" si="492"/>
        <v/>
      </c>
      <c r="AR750" s="77" t="str">
        <f t="shared" si="493"/>
        <v/>
      </c>
      <c r="AS750" s="164" t="str">
        <f t="shared" si="494"/>
        <v/>
      </c>
    </row>
    <row r="751" spans="5:45" ht="18" customHeight="1">
      <c r="E751" s="148" t="str">
        <f t="shared" si="495"/>
        <v>S-5</v>
      </c>
      <c r="F751" s="105">
        <f t="shared" si="482"/>
        <v>0</v>
      </c>
      <c r="G751" s="105" t="str">
        <f t="shared" si="483"/>
        <v/>
      </c>
      <c r="H751" s="105" t="str">
        <f t="shared" si="484"/>
        <v/>
      </c>
      <c r="I751" s="149">
        <v>27</v>
      </c>
      <c r="J751" s="157" t="str">
        <f t="shared" si="496"/>
        <v/>
      </c>
      <c r="K751" s="131" t="str">
        <f t="shared" si="497"/>
        <v/>
      </c>
      <c r="L751" s="131" t="str">
        <f>IF($E751="","",INDEX('3.サラリースケール'!$R$5:$BH$38,MATCH($E751,'3.サラリースケール'!$R$5:$R$38,0),MATCH($I751,'3.サラリースケール'!$R$5:$BH$5,0)))</f>
        <v/>
      </c>
      <c r="M751" s="131" t="str">
        <f t="shared" si="498"/>
        <v/>
      </c>
      <c r="N751" s="368" t="str">
        <f t="shared" si="499"/>
        <v/>
      </c>
      <c r="O751" s="157" t="str">
        <f t="shared" si="500"/>
        <v/>
      </c>
      <c r="P751" s="368" t="str">
        <f t="shared" si="485"/>
        <v/>
      </c>
      <c r="Q751" s="158" t="str">
        <f>IF($L751="","",VLOOKUP($E751,'6.モデル年俸表の作成'!$C$7:$F$48,4,0))</f>
        <v/>
      </c>
      <c r="R751" s="159" t="str">
        <f>IF($E751="","",IF($G751="","",VLOOKUP($E751,'5.手当・賞与配分・洗い替え方式'!$C$7:$L$48,8,0)))</f>
        <v/>
      </c>
      <c r="S751" s="160" t="str">
        <f t="shared" si="501"/>
        <v/>
      </c>
      <c r="T751" s="160" t="str">
        <f t="shared" si="502"/>
        <v/>
      </c>
      <c r="U751" s="160" t="str">
        <f t="shared" si="511"/>
        <v/>
      </c>
      <c r="V751" s="160" t="str">
        <f t="shared" si="504"/>
        <v/>
      </c>
      <c r="W751" s="160" t="str">
        <f t="shared" si="505"/>
        <v/>
      </c>
      <c r="X751" s="164" t="str">
        <f t="shared" si="486"/>
        <v/>
      </c>
      <c r="Y751" s="162" t="str">
        <f t="shared" si="510"/>
        <v/>
      </c>
      <c r="Z751" s="161" t="str">
        <f t="shared" si="487"/>
        <v/>
      </c>
      <c r="AA751" s="161" t="str">
        <f t="shared" si="488"/>
        <v/>
      </c>
      <c r="AB751" s="161" t="str">
        <f t="shared" si="489"/>
        <v/>
      </c>
      <c r="AC751" s="163" t="str">
        <f t="shared" si="512"/>
        <v/>
      </c>
      <c r="AD751" s="158" t="str">
        <f t="shared" si="507"/>
        <v/>
      </c>
      <c r="AE751" s="165" t="str">
        <f>IF(J751="","",IF('5.手当・賞与配分・洗い替え方式'!$O$4=1,ROUNDUP((J751+$Q751)*$AH$4,-1),ROUNDUP(J751*$AH$4,-1)))</f>
        <v/>
      </c>
      <c r="AF751" s="154" t="str">
        <f>IF(K751="","",IF('5.手当・賞与配分・洗い替え方式'!$O$4=1,ROUNDUP((K751+$Q751)*$AH$4,-1),ROUNDUP(K751*$AH$4,-1)))</f>
        <v/>
      </c>
      <c r="AG751" s="154" t="str">
        <f>IF(L751="","",IF('5.手当・賞与配分・洗い替え方式'!$O$4=1,ROUNDUP((L751+$Q751)*$AH$4,-1),ROUNDUP(L751*$AH$4,-1)))</f>
        <v/>
      </c>
      <c r="AH751" s="154" t="str">
        <f>IF(M751="","",IF('5.手当・賞与配分・洗い替え方式'!$O$4=1,ROUNDUP((M751+$Q751)*$AH$4,-1),ROUNDUP(M751*$AH$4,-1)))</f>
        <v/>
      </c>
      <c r="AI751" s="166" t="str">
        <f>IF(N751="","",IF('5.手当・賞与配分・洗い替え方式'!$O$4=1,ROUNDUP((N751+$Q751)*$AH$4,-1),ROUNDUP(N751*$AH$4,-1)))</f>
        <v/>
      </c>
      <c r="AJ751" s="165" t="str">
        <f>IF(J751="","",IF('5.手当・賞与配分・洗い替え方式'!$O$4=1,ROUNDUP((J751+$Q751)*$AM$4,-1),ROUNDUP(J751*$AM$4,-1)))</f>
        <v/>
      </c>
      <c r="AK751" s="154" t="str">
        <f>IF(K751="","",IF('5.手当・賞与配分・洗い替え方式'!$O$4=1,ROUNDUP((K751+$Q751)*$AM$4,-1),ROUNDUP(K751*$AM$4,-1)))</f>
        <v/>
      </c>
      <c r="AL751" s="154" t="str">
        <f>IF(L751="","",IF('5.手当・賞与配分・洗い替え方式'!$O$4=1,ROUNDUP((L751+$Q751)*$AM$4,-1),ROUNDUP(L751*$AM$4,-1)))</f>
        <v/>
      </c>
      <c r="AM751" s="154" t="str">
        <f>IF(M751="","",IF('5.手当・賞与配分・洗い替え方式'!$O$4=1,ROUNDUP((M751+$Q751)*$AM$4,-1),ROUNDUP(M751*$AM$4,-1)))</f>
        <v/>
      </c>
      <c r="AN751" s="166" t="str">
        <f>IF(N751="","",IF('5.手当・賞与配分・洗い替え方式'!$O$4=1,ROUNDUP((N751+$Q751)*$AM$4,-1),ROUNDUP(N751*$AM$4,-1)))</f>
        <v/>
      </c>
      <c r="AO751" s="369" t="str">
        <f t="shared" si="508"/>
        <v/>
      </c>
      <c r="AP751" s="77" t="str">
        <f t="shared" si="509"/>
        <v/>
      </c>
      <c r="AQ751" s="77" t="str">
        <f t="shared" si="492"/>
        <v/>
      </c>
      <c r="AR751" s="77" t="str">
        <f t="shared" si="493"/>
        <v/>
      </c>
      <c r="AS751" s="164" t="str">
        <f t="shared" si="494"/>
        <v/>
      </c>
    </row>
    <row r="752" spans="5:45" ht="18" customHeight="1">
      <c r="E752" s="148" t="str">
        <f t="shared" si="495"/>
        <v>S-5</v>
      </c>
      <c r="F752" s="105">
        <f t="shared" si="482"/>
        <v>0</v>
      </c>
      <c r="G752" s="105" t="str">
        <f t="shared" si="483"/>
        <v/>
      </c>
      <c r="H752" s="105" t="str">
        <f t="shared" si="484"/>
        <v/>
      </c>
      <c r="I752" s="149">
        <v>28</v>
      </c>
      <c r="J752" s="157" t="str">
        <f t="shared" si="496"/>
        <v/>
      </c>
      <c r="K752" s="131" t="str">
        <f t="shared" si="497"/>
        <v/>
      </c>
      <c r="L752" s="131" t="str">
        <f>IF($E752="","",INDEX('3.サラリースケール'!$R$5:$BH$38,MATCH($E752,'3.サラリースケール'!$R$5:$R$38,0),MATCH($I752,'3.サラリースケール'!$R$5:$BH$5,0)))</f>
        <v/>
      </c>
      <c r="M752" s="131" t="str">
        <f t="shared" si="498"/>
        <v/>
      </c>
      <c r="N752" s="368" t="str">
        <f t="shared" si="499"/>
        <v/>
      </c>
      <c r="O752" s="157" t="str">
        <f t="shared" si="500"/>
        <v/>
      </c>
      <c r="P752" s="368" t="str">
        <f t="shared" si="485"/>
        <v/>
      </c>
      <c r="Q752" s="158" t="str">
        <f>IF($L752="","",VLOOKUP($E752,'6.モデル年俸表の作成'!$C$7:$F$48,4,0))</f>
        <v/>
      </c>
      <c r="R752" s="159" t="str">
        <f>IF($E752="","",IF($G752="","",VLOOKUP($E752,'5.手当・賞与配分・洗い替え方式'!$C$7:$L$48,8,0)))</f>
        <v/>
      </c>
      <c r="S752" s="160" t="str">
        <f t="shared" si="501"/>
        <v/>
      </c>
      <c r="T752" s="160" t="str">
        <f t="shared" si="502"/>
        <v/>
      </c>
      <c r="U752" s="160" t="str">
        <f t="shared" si="511"/>
        <v/>
      </c>
      <c r="V752" s="160" t="str">
        <f t="shared" si="504"/>
        <v/>
      </c>
      <c r="W752" s="160" t="str">
        <f t="shared" si="505"/>
        <v/>
      </c>
      <c r="X752" s="164" t="str">
        <f t="shared" si="486"/>
        <v/>
      </c>
      <c r="Y752" s="162" t="str">
        <f t="shared" si="510"/>
        <v/>
      </c>
      <c r="Z752" s="161" t="str">
        <f t="shared" si="487"/>
        <v/>
      </c>
      <c r="AA752" s="161" t="str">
        <f t="shared" si="488"/>
        <v/>
      </c>
      <c r="AB752" s="161" t="str">
        <f t="shared" si="489"/>
        <v/>
      </c>
      <c r="AC752" s="163" t="str">
        <f t="shared" si="512"/>
        <v/>
      </c>
      <c r="AD752" s="158" t="str">
        <f t="shared" si="507"/>
        <v/>
      </c>
      <c r="AE752" s="165" t="str">
        <f>IF(J752="","",IF('5.手当・賞与配分・洗い替え方式'!$O$4=1,ROUNDUP((J752+$Q752)*$AH$4,-1),ROUNDUP(J752*$AH$4,-1)))</f>
        <v/>
      </c>
      <c r="AF752" s="154" t="str">
        <f>IF(K752="","",IF('5.手当・賞与配分・洗い替え方式'!$O$4=1,ROUNDUP((K752+$Q752)*$AH$4,-1),ROUNDUP(K752*$AH$4,-1)))</f>
        <v/>
      </c>
      <c r="AG752" s="154" t="str">
        <f>IF(L752="","",IF('5.手当・賞与配分・洗い替え方式'!$O$4=1,ROUNDUP((L752+$Q752)*$AH$4,-1),ROUNDUP(L752*$AH$4,-1)))</f>
        <v/>
      </c>
      <c r="AH752" s="154" t="str">
        <f>IF(M752="","",IF('5.手当・賞与配分・洗い替え方式'!$O$4=1,ROUNDUP((M752+$Q752)*$AH$4,-1),ROUNDUP(M752*$AH$4,-1)))</f>
        <v/>
      </c>
      <c r="AI752" s="166" t="str">
        <f>IF(N752="","",IF('5.手当・賞与配分・洗い替え方式'!$O$4=1,ROUNDUP((N752+$Q752)*$AH$4,-1),ROUNDUP(N752*$AH$4,-1)))</f>
        <v/>
      </c>
      <c r="AJ752" s="165" t="str">
        <f>IF(J752="","",IF('5.手当・賞与配分・洗い替え方式'!$O$4=1,ROUNDUP((J752+$Q752)*$AM$4,-1),ROUNDUP(J752*$AM$4,-1)))</f>
        <v/>
      </c>
      <c r="AK752" s="154" t="str">
        <f>IF(K752="","",IF('5.手当・賞与配分・洗い替え方式'!$O$4=1,ROUNDUP((K752+$Q752)*$AM$4,-1),ROUNDUP(K752*$AM$4,-1)))</f>
        <v/>
      </c>
      <c r="AL752" s="154" t="str">
        <f>IF(L752="","",IF('5.手当・賞与配分・洗い替え方式'!$O$4=1,ROUNDUP((L752+$Q752)*$AM$4,-1),ROUNDUP(L752*$AM$4,-1)))</f>
        <v/>
      </c>
      <c r="AM752" s="154" t="str">
        <f>IF(M752="","",IF('5.手当・賞与配分・洗い替え方式'!$O$4=1,ROUNDUP((M752+$Q752)*$AM$4,-1),ROUNDUP(M752*$AM$4,-1)))</f>
        <v/>
      </c>
      <c r="AN752" s="166" t="str">
        <f>IF(N752="","",IF('5.手当・賞与配分・洗い替え方式'!$O$4=1,ROUNDUP((N752+$Q752)*$AM$4,-1),ROUNDUP(N752*$AM$4,-1)))</f>
        <v/>
      </c>
      <c r="AO752" s="369" t="str">
        <f t="shared" si="508"/>
        <v/>
      </c>
      <c r="AP752" s="77" t="str">
        <f t="shared" si="509"/>
        <v/>
      </c>
      <c r="AQ752" s="77" t="str">
        <f t="shared" si="492"/>
        <v/>
      </c>
      <c r="AR752" s="77" t="str">
        <f t="shared" si="493"/>
        <v/>
      </c>
      <c r="AS752" s="164" t="str">
        <f t="shared" si="494"/>
        <v/>
      </c>
    </row>
    <row r="753" spans="5:45" ht="18" customHeight="1">
      <c r="E753" s="148" t="str">
        <f t="shared" si="495"/>
        <v>S-5</v>
      </c>
      <c r="F753" s="105">
        <f t="shared" si="482"/>
        <v>0</v>
      </c>
      <c r="G753" s="105" t="str">
        <f t="shared" si="483"/>
        <v/>
      </c>
      <c r="H753" s="105" t="str">
        <f t="shared" si="484"/>
        <v/>
      </c>
      <c r="I753" s="149">
        <v>29</v>
      </c>
      <c r="J753" s="157" t="str">
        <f t="shared" si="496"/>
        <v/>
      </c>
      <c r="K753" s="131" t="str">
        <f t="shared" si="497"/>
        <v/>
      </c>
      <c r="L753" s="131" t="str">
        <f>IF($E753="","",INDEX('3.サラリースケール'!$R$5:$BH$38,MATCH($E753,'3.サラリースケール'!$R$5:$R$38,0),MATCH($I753,'3.サラリースケール'!$R$5:$BH$5,0)))</f>
        <v/>
      </c>
      <c r="M753" s="131" t="str">
        <f t="shared" si="498"/>
        <v/>
      </c>
      <c r="N753" s="368" t="str">
        <f t="shared" si="499"/>
        <v/>
      </c>
      <c r="O753" s="157" t="str">
        <f t="shared" si="500"/>
        <v/>
      </c>
      <c r="P753" s="368" t="str">
        <f t="shared" si="485"/>
        <v/>
      </c>
      <c r="Q753" s="158" t="str">
        <f>IF($L753="","",VLOOKUP($E753,'6.モデル年俸表の作成'!$C$7:$F$48,4,0))</f>
        <v/>
      </c>
      <c r="R753" s="159" t="str">
        <f>IF($E753="","",IF($G753="","",VLOOKUP($E753,'5.手当・賞与配分・洗い替え方式'!$C$7:$L$48,8,0)))</f>
        <v/>
      </c>
      <c r="S753" s="160" t="str">
        <f t="shared" si="501"/>
        <v/>
      </c>
      <c r="T753" s="160" t="str">
        <f t="shared" si="502"/>
        <v/>
      </c>
      <c r="U753" s="160" t="str">
        <f t="shared" si="511"/>
        <v/>
      </c>
      <c r="V753" s="160" t="str">
        <f t="shared" si="504"/>
        <v/>
      </c>
      <c r="W753" s="160" t="str">
        <f t="shared" si="505"/>
        <v/>
      </c>
      <c r="X753" s="164" t="str">
        <f t="shared" si="486"/>
        <v/>
      </c>
      <c r="Y753" s="162" t="str">
        <f t="shared" si="510"/>
        <v/>
      </c>
      <c r="Z753" s="161" t="str">
        <f t="shared" si="487"/>
        <v/>
      </c>
      <c r="AA753" s="161" t="str">
        <f t="shared" si="488"/>
        <v/>
      </c>
      <c r="AB753" s="161" t="str">
        <f t="shared" si="489"/>
        <v/>
      </c>
      <c r="AC753" s="163" t="str">
        <f t="shared" si="512"/>
        <v/>
      </c>
      <c r="AD753" s="158" t="str">
        <f t="shared" si="507"/>
        <v/>
      </c>
      <c r="AE753" s="165" t="str">
        <f>IF(J753="","",IF('5.手当・賞与配分・洗い替え方式'!$O$4=1,ROUNDUP((J753+$Q753)*$AH$4,-1),ROUNDUP(J753*$AH$4,-1)))</f>
        <v/>
      </c>
      <c r="AF753" s="154" t="str">
        <f>IF(K753="","",IF('5.手当・賞与配分・洗い替え方式'!$O$4=1,ROUNDUP((K753+$Q753)*$AH$4,-1),ROUNDUP(K753*$AH$4,-1)))</f>
        <v/>
      </c>
      <c r="AG753" s="154" t="str">
        <f>IF(L753="","",IF('5.手当・賞与配分・洗い替え方式'!$O$4=1,ROUNDUP((L753+$Q753)*$AH$4,-1),ROUNDUP(L753*$AH$4,-1)))</f>
        <v/>
      </c>
      <c r="AH753" s="154" t="str">
        <f>IF(M753="","",IF('5.手当・賞与配分・洗い替え方式'!$O$4=1,ROUNDUP((M753+$Q753)*$AH$4,-1),ROUNDUP(M753*$AH$4,-1)))</f>
        <v/>
      </c>
      <c r="AI753" s="166" t="str">
        <f>IF(N753="","",IF('5.手当・賞与配分・洗い替え方式'!$O$4=1,ROUNDUP((N753+$Q753)*$AH$4,-1),ROUNDUP(N753*$AH$4,-1)))</f>
        <v/>
      </c>
      <c r="AJ753" s="165" t="str">
        <f>IF(J753="","",IF('5.手当・賞与配分・洗い替え方式'!$O$4=1,ROUNDUP((J753+$Q753)*$AM$4,-1),ROUNDUP(J753*$AM$4,-1)))</f>
        <v/>
      </c>
      <c r="AK753" s="154" t="str">
        <f>IF(K753="","",IF('5.手当・賞与配分・洗い替え方式'!$O$4=1,ROUNDUP((K753+$Q753)*$AM$4,-1),ROUNDUP(K753*$AM$4,-1)))</f>
        <v/>
      </c>
      <c r="AL753" s="154" t="str">
        <f>IF(L753="","",IF('5.手当・賞与配分・洗い替え方式'!$O$4=1,ROUNDUP((L753+$Q753)*$AM$4,-1),ROUNDUP(L753*$AM$4,-1)))</f>
        <v/>
      </c>
      <c r="AM753" s="154" t="str">
        <f>IF(M753="","",IF('5.手当・賞与配分・洗い替え方式'!$O$4=1,ROUNDUP((M753+$Q753)*$AM$4,-1),ROUNDUP(M753*$AM$4,-1)))</f>
        <v/>
      </c>
      <c r="AN753" s="166" t="str">
        <f>IF(N753="","",IF('5.手当・賞与配分・洗い替え方式'!$O$4=1,ROUNDUP((N753+$Q753)*$AM$4,-1),ROUNDUP(N753*$AM$4,-1)))</f>
        <v/>
      </c>
      <c r="AO753" s="369" t="str">
        <f t="shared" si="508"/>
        <v/>
      </c>
      <c r="AP753" s="77" t="str">
        <f t="shared" si="509"/>
        <v/>
      </c>
      <c r="AQ753" s="77" t="str">
        <f t="shared" si="492"/>
        <v/>
      </c>
      <c r="AR753" s="77" t="str">
        <f t="shared" si="493"/>
        <v/>
      </c>
      <c r="AS753" s="164" t="str">
        <f t="shared" si="494"/>
        <v/>
      </c>
    </row>
    <row r="754" spans="5:45" ht="18" customHeight="1">
      <c r="E754" s="148" t="str">
        <f t="shared" si="495"/>
        <v>S-5</v>
      </c>
      <c r="F754" s="105">
        <f t="shared" si="482"/>
        <v>0</v>
      </c>
      <c r="G754" s="105" t="str">
        <f t="shared" si="483"/>
        <v/>
      </c>
      <c r="H754" s="105" t="str">
        <f t="shared" si="484"/>
        <v/>
      </c>
      <c r="I754" s="149">
        <v>30</v>
      </c>
      <c r="J754" s="157" t="str">
        <f t="shared" si="496"/>
        <v/>
      </c>
      <c r="K754" s="131" t="str">
        <f t="shared" si="497"/>
        <v/>
      </c>
      <c r="L754" s="131" t="str">
        <f>IF($E754="","",INDEX('3.サラリースケール'!$R$5:$BH$38,MATCH($E754,'3.サラリースケール'!$R$5:$R$38,0),MATCH($I754,'3.サラリースケール'!$R$5:$BH$5,0)))</f>
        <v/>
      </c>
      <c r="M754" s="131" t="str">
        <f t="shared" si="498"/>
        <v/>
      </c>
      <c r="N754" s="368" t="str">
        <f t="shared" si="499"/>
        <v/>
      </c>
      <c r="O754" s="157" t="str">
        <f t="shared" si="500"/>
        <v/>
      </c>
      <c r="P754" s="368" t="str">
        <f t="shared" si="485"/>
        <v/>
      </c>
      <c r="Q754" s="158" t="str">
        <f>IF($L754="","",VLOOKUP($E754,'6.モデル年俸表の作成'!$C$7:$F$48,4,0))</f>
        <v/>
      </c>
      <c r="R754" s="159" t="str">
        <f>IF($E754="","",IF($G754="","",VLOOKUP($E754,'5.手当・賞与配分・洗い替え方式'!$C$7:$L$48,8,0)))</f>
        <v/>
      </c>
      <c r="S754" s="160" t="str">
        <f t="shared" si="501"/>
        <v/>
      </c>
      <c r="T754" s="160" t="str">
        <f t="shared" si="502"/>
        <v/>
      </c>
      <c r="U754" s="160" t="str">
        <f t="shared" si="511"/>
        <v/>
      </c>
      <c r="V754" s="160" t="str">
        <f t="shared" si="504"/>
        <v/>
      </c>
      <c r="W754" s="160" t="str">
        <f t="shared" si="505"/>
        <v/>
      </c>
      <c r="X754" s="164" t="str">
        <f t="shared" si="486"/>
        <v/>
      </c>
      <c r="Y754" s="162" t="str">
        <f t="shared" si="510"/>
        <v/>
      </c>
      <c r="Z754" s="161" t="str">
        <f t="shared" si="487"/>
        <v/>
      </c>
      <c r="AA754" s="161" t="str">
        <f t="shared" si="488"/>
        <v/>
      </c>
      <c r="AB754" s="161" t="str">
        <f t="shared" si="489"/>
        <v/>
      </c>
      <c r="AC754" s="163" t="str">
        <f t="shared" si="512"/>
        <v/>
      </c>
      <c r="AD754" s="158" t="str">
        <f t="shared" si="507"/>
        <v/>
      </c>
      <c r="AE754" s="165" t="str">
        <f>IF(J754="","",IF('5.手当・賞与配分・洗い替え方式'!$O$4=1,ROUNDUP((J754+$Q754)*$AH$4,-1),ROUNDUP(J754*$AH$4,-1)))</f>
        <v/>
      </c>
      <c r="AF754" s="154" t="str">
        <f>IF(K754="","",IF('5.手当・賞与配分・洗い替え方式'!$O$4=1,ROUNDUP((K754+$Q754)*$AH$4,-1),ROUNDUP(K754*$AH$4,-1)))</f>
        <v/>
      </c>
      <c r="AG754" s="154" t="str">
        <f>IF(L754="","",IF('5.手当・賞与配分・洗い替え方式'!$O$4=1,ROUNDUP((L754+$Q754)*$AH$4,-1),ROUNDUP(L754*$AH$4,-1)))</f>
        <v/>
      </c>
      <c r="AH754" s="154" t="str">
        <f>IF(M754="","",IF('5.手当・賞与配分・洗い替え方式'!$O$4=1,ROUNDUP((M754+$Q754)*$AH$4,-1),ROUNDUP(M754*$AH$4,-1)))</f>
        <v/>
      </c>
      <c r="AI754" s="166" t="str">
        <f>IF(N754="","",IF('5.手当・賞与配分・洗い替え方式'!$O$4=1,ROUNDUP((N754+$Q754)*$AH$4,-1),ROUNDUP(N754*$AH$4,-1)))</f>
        <v/>
      </c>
      <c r="AJ754" s="165" t="str">
        <f>IF(J754="","",IF('5.手当・賞与配分・洗い替え方式'!$O$4=1,ROUNDUP((J754+$Q754)*$AM$4,-1),ROUNDUP(J754*$AM$4,-1)))</f>
        <v/>
      </c>
      <c r="AK754" s="154" t="str">
        <f>IF(K754="","",IF('5.手当・賞与配分・洗い替え方式'!$O$4=1,ROUNDUP((K754+$Q754)*$AM$4,-1),ROUNDUP(K754*$AM$4,-1)))</f>
        <v/>
      </c>
      <c r="AL754" s="154" t="str">
        <f>IF(L754="","",IF('5.手当・賞与配分・洗い替え方式'!$O$4=1,ROUNDUP((L754+$Q754)*$AM$4,-1),ROUNDUP(L754*$AM$4,-1)))</f>
        <v/>
      </c>
      <c r="AM754" s="154" t="str">
        <f>IF(M754="","",IF('5.手当・賞与配分・洗い替え方式'!$O$4=1,ROUNDUP((M754+$Q754)*$AM$4,-1),ROUNDUP(M754*$AM$4,-1)))</f>
        <v/>
      </c>
      <c r="AN754" s="166" t="str">
        <f>IF(N754="","",IF('5.手当・賞与配分・洗い替え方式'!$O$4=1,ROUNDUP((N754+$Q754)*$AM$4,-1),ROUNDUP(N754*$AM$4,-1)))</f>
        <v/>
      </c>
      <c r="AO754" s="369" t="str">
        <f t="shared" si="508"/>
        <v/>
      </c>
      <c r="AP754" s="77" t="str">
        <f t="shared" si="509"/>
        <v/>
      </c>
      <c r="AQ754" s="77" t="str">
        <f t="shared" si="492"/>
        <v/>
      </c>
      <c r="AR754" s="77" t="str">
        <f t="shared" si="493"/>
        <v/>
      </c>
      <c r="AS754" s="164" t="str">
        <f t="shared" si="494"/>
        <v/>
      </c>
    </row>
    <row r="755" spans="5:45" ht="18" customHeight="1">
      <c r="E755" s="148" t="str">
        <f t="shared" si="495"/>
        <v>S-5</v>
      </c>
      <c r="F755" s="105">
        <f t="shared" si="482"/>
        <v>0</v>
      </c>
      <c r="G755" s="105" t="str">
        <f t="shared" si="483"/>
        <v/>
      </c>
      <c r="H755" s="105" t="str">
        <f t="shared" si="484"/>
        <v/>
      </c>
      <c r="I755" s="149">
        <v>31</v>
      </c>
      <c r="J755" s="157" t="str">
        <f t="shared" si="496"/>
        <v/>
      </c>
      <c r="K755" s="131" t="str">
        <f t="shared" si="497"/>
        <v/>
      </c>
      <c r="L755" s="131" t="str">
        <f>IF($E755="","",INDEX('3.サラリースケール'!$R$5:$BH$38,MATCH($E755,'3.サラリースケール'!$R$5:$R$38,0),MATCH($I755,'3.サラリースケール'!$R$5:$BH$5,0)))</f>
        <v/>
      </c>
      <c r="M755" s="131" t="str">
        <f t="shared" si="498"/>
        <v/>
      </c>
      <c r="N755" s="368" t="str">
        <f t="shared" si="499"/>
        <v/>
      </c>
      <c r="O755" s="157" t="str">
        <f t="shared" si="500"/>
        <v/>
      </c>
      <c r="P755" s="368" t="str">
        <f t="shared" si="485"/>
        <v/>
      </c>
      <c r="Q755" s="158" t="str">
        <f>IF($L755="","",VLOOKUP($E755,'6.モデル年俸表の作成'!$C$7:$F$48,4,0))</f>
        <v/>
      </c>
      <c r="R755" s="159" t="str">
        <f>IF($E755="","",IF($G755="","",VLOOKUP($E755,'5.手当・賞与配分・洗い替え方式'!$C$7:$L$48,8,0)))</f>
        <v/>
      </c>
      <c r="S755" s="160" t="str">
        <f t="shared" si="501"/>
        <v/>
      </c>
      <c r="T755" s="160" t="str">
        <f t="shared" si="502"/>
        <v/>
      </c>
      <c r="U755" s="160" t="str">
        <f t="shared" si="511"/>
        <v/>
      </c>
      <c r="V755" s="160" t="str">
        <f t="shared" si="504"/>
        <v/>
      </c>
      <c r="W755" s="160" t="str">
        <f t="shared" si="505"/>
        <v/>
      </c>
      <c r="X755" s="164" t="str">
        <f t="shared" si="486"/>
        <v/>
      </c>
      <c r="Y755" s="162" t="str">
        <f t="shared" si="510"/>
        <v/>
      </c>
      <c r="Z755" s="161" t="str">
        <f t="shared" si="487"/>
        <v/>
      </c>
      <c r="AA755" s="161" t="str">
        <f t="shared" si="488"/>
        <v/>
      </c>
      <c r="AB755" s="161" t="str">
        <f t="shared" si="489"/>
        <v/>
      </c>
      <c r="AC755" s="163" t="str">
        <f t="shared" si="512"/>
        <v/>
      </c>
      <c r="AD755" s="158" t="str">
        <f t="shared" si="507"/>
        <v/>
      </c>
      <c r="AE755" s="165" t="str">
        <f>IF(J755="","",IF('5.手当・賞与配分・洗い替え方式'!$O$4=1,ROUNDUP((J755+$Q755)*$AH$4,-1),ROUNDUP(J755*$AH$4,-1)))</f>
        <v/>
      </c>
      <c r="AF755" s="154" t="str">
        <f>IF(K755="","",IF('5.手当・賞与配分・洗い替え方式'!$O$4=1,ROUNDUP((K755+$Q755)*$AH$4,-1),ROUNDUP(K755*$AH$4,-1)))</f>
        <v/>
      </c>
      <c r="AG755" s="154" t="str">
        <f>IF(L755="","",IF('5.手当・賞与配分・洗い替え方式'!$O$4=1,ROUNDUP((L755+$Q755)*$AH$4,-1),ROUNDUP(L755*$AH$4,-1)))</f>
        <v/>
      </c>
      <c r="AH755" s="154" t="str">
        <f>IF(M755="","",IF('5.手当・賞与配分・洗い替え方式'!$O$4=1,ROUNDUP((M755+$Q755)*$AH$4,-1),ROUNDUP(M755*$AH$4,-1)))</f>
        <v/>
      </c>
      <c r="AI755" s="166" t="str">
        <f>IF(N755="","",IF('5.手当・賞与配分・洗い替え方式'!$O$4=1,ROUNDUP((N755+$Q755)*$AH$4,-1),ROUNDUP(N755*$AH$4,-1)))</f>
        <v/>
      </c>
      <c r="AJ755" s="165" t="str">
        <f>IF(J755="","",IF('5.手当・賞与配分・洗い替え方式'!$O$4=1,ROUNDUP((J755+$Q755)*$AM$4,-1),ROUNDUP(J755*$AM$4,-1)))</f>
        <v/>
      </c>
      <c r="AK755" s="154" t="str">
        <f>IF(K755="","",IF('5.手当・賞与配分・洗い替え方式'!$O$4=1,ROUNDUP((K755+$Q755)*$AM$4,-1),ROUNDUP(K755*$AM$4,-1)))</f>
        <v/>
      </c>
      <c r="AL755" s="154" t="str">
        <f>IF(L755="","",IF('5.手当・賞与配分・洗い替え方式'!$O$4=1,ROUNDUP((L755+$Q755)*$AM$4,-1),ROUNDUP(L755*$AM$4,-1)))</f>
        <v/>
      </c>
      <c r="AM755" s="154" t="str">
        <f>IF(M755="","",IF('5.手当・賞与配分・洗い替え方式'!$O$4=1,ROUNDUP((M755+$Q755)*$AM$4,-1),ROUNDUP(M755*$AM$4,-1)))</f>
        <v/>
      </c>
      <c r="AN755" s="166" t="str">
        <f>IF(N755="","",IF('5.手当・賞与配分・洗い替え方式'!$O$4=1,ROUNDUP((N755+$Q755)*$AM$4,-1),ROUNDUP(N755*$AM$4,-1)))</f>
        <v/>
      </c>
      <c r="AO755" s="369" t="str">
        <f t="shared" si="508"/>
        <v/>
      </c>
      <c r="AP755" s="77" t="str">
        <f t="shared" si="509"/>
        <v/>
      </c>
      <c r="AQ755" s="77" t="str">
        <f t="shared" si="492"/>
        <v/>
      </c>
      <c r="AR755" s="77" t="str">
        <f t="shared" si="493"/>
        <v/>
      </c>
      <c r="AS755" s="164" t="str">
        <f t="shared" si="494"/>
        <v/>
      </c>
    </row>
    <row r="756" spans="5:45" ht="18" customHeight="1">
      <c r="E756" s="148" t="str">
        <f t="shared" si="495"/>
        <v>S-5</v>
      </c>
      <c r="F756" s="105">
        <f t="shared" si="482"/>
        <v>0</v>
      </c>
      <c r="G756" s="105" t="str">
        <f t="shared" si="483"/>
        <v/>
      </c>
      <c r="H756" s="105" t="str">
        <f t="shared" si="484"/>
        <v/>
      </c>
      <c r="I756" s="149">
        <v>32</v>
      </c>
      <c r="J756" s="157" t="str">
        <f t="shared" si="496"/>
        <v/>
      </c>
      <c r="K756" s="131" t="str">
        <f t="shared" si="497"/>
        <v/>
      </c>
      <c r="L756" s="131" t="str">
        <f>IF($E756="","",INDEX('3.サラリースケール'!$R$5:$BH$38,MATCH($E756,'3.サラリースケール'!$R$5:$R$38,0),MATCH($I756,'3.サラリースケール'!$R$5:$BH$5,0)))</f>
        <v/>
      </c>
      <c r="M756" s="131" t="str">
        <f t="shared" si="498"/>
        <v/>
      </c>
      <c r="N756" s="368" t="str">
        <f t="shared" si="499"/>
        <v/>
      </c>
      <c r="O756" s="157" t="str">
        <f t="shared" si="500"/>
        <v/>
      </c>
      <c r="P756" s="368" t="str">
        <f t="shared" si="485"/>
        <v/>
      </c>
      <c r="Q756" s="158" t="str">
        <f>IF($L756="","",VLOOKUP($E756,'6.モデル年俸表の作成'!$C$7:$F$48,4,0))</f>
        <v/>
      </c>
      <c r="R756" s="159" t="str">
        <f>IF($E756="","",IF($G756="","",VLOOKUP($E756,'5.手当・賞与配分・洗い替え方式'!$C$7:$L$48,8,0)))</f>
        <v/>
      </c>
      <c r="S756" s="160" t="str">
        <f t="shared" si="501"/>
        <v/>
      </c>
      <c r="T756" s="160" t="str">
        <f t="shared" si="502"/>
        <v/>
      </c>
      <c r="U756" s="160" t="str">
        <f t="shared" si="511"/>
        <v/>
      </c>
      <c r="V756" s="160" t="str">
        <f t="shared" si="504"/>
        <v/>
      </c>
      <c r="W756" s="160" t="str">
        <f t="shared" si="505"/>
        <v/>
      </c>
      <c r="X756" s="164" t="str">
        <f t="shared" si="486"/>
        <v/>
      </c>
      <c r="Y756" s="162" t="str">
        <f t="shared" si="510"/>
        <v/>
      </c>
      <c r="Z756" s="161" t="str">
        <f t="shared" si="487"/>
        <v/>
      </c>
      <c r="AA756" s="161" t="str">
        <f t="shared" si="488"/>
        <v/>
      </c>
      <c r="AB756" s="161" t="str">
        <f t="shared" si="489"/>
        <v/>
      </c>
      <c r="AC756" s="163" t="str">
        <f t="shared" si="512"/>
        <v/>
      </c>
      <c r="AD756" s="158" t="str">
        <f t="shared" si="507"/>
        <v/>
      </c>
      <c r="AE756" s="165" t="str">
        <f>IF(J756="","",IF('5.手当・賞与配分・洗い替え方式'!$O$4=1,ROUNDUP((J756+$Q756)*$AH$4,-1),ROUNDUP(J756*$AH$4,-1)))</f>
        <v/>
      </c>
      <c r="AF756" s="154" t="str">
        <f>IF(K756="","",IF('5.手当・賞与配分・洗い替え方式'!$O$4=1,ROUNDUP((K756+$Q756)*$AH$4,-1),ROUNDUP(K756*$AH$4,-1)))</f>
        <v/>
      </c>
      <c r="AG756" s="154" t="str">
        <f>IF(L756="","",IF('5.手当・賞与配分・洗い替え方式'!$O$4=1,ROUNDUP((L756+$Q756)*$AH$4,-1),ROUNDUP(L756*$AH$4,-1)))</f>
        <v/>
      </c>
      <c r="AH756" s="154" t="str">
        <f>IF(M756="","",IF('5.手当・賞与配分・洗い替え方式'!$O$4=1,ROUNDUP((M756+$Q756)*$AH$4,-1),ROUNDUP(M756*$AH$4,-1)))</f>
        <v/>
      </c>
      <c r="AI756" s="166" t="str">
        <f>IF(N756="","",IF('5.手当・賞与配分・洗い替え方式'!$O$4=1,ROUNDUP((N756+$Q756)*$AH$4,-1),ROUNDUP(N756*$AH$4,-1)))</f>
        <v/>
      </c>
      <c r="AJ756" s="165" t="str">
        <f>IF(J756="","",IF('5.手当・賞与配分・洗い替え方式'!$O$4=1,ROUNDUP((J756+$Q756)*$AM$4,-1),ROUNDUP(J756*$AM$4,-1)))</f>
        <v/>
      </c>
      <c r="AK756" s="154" t="str">
        <f>IF(K756="","",IF('5.手当・賞与配分・洗い替え方式'!$O$4=1,ROUNDUP((K756+$Q756)*$AM$4,-1),ROUNDUP(K756*$AM$4,-1)))</f>
        <v/>
      </c>
      <c r="AL756" s="154" t="str">
        <f>IF(L756="","",IF('5.手当・賞与配分・洗い替え方式'!$O$4=1,ROUNDUP((L756+$Q756)*$AM$4,-1),ROUNDUP(L756*$AM$4,-1)))</f>
        <v/>
      </c>
      <c r="AM756" s="154" t="str">
        <f>IF(M756="","",IF('5.手当・賞与配分・洗い替え方式'!$O$4=1,ROUNDUP((M756+$Q756)*$AM$4,-1),ROUNDUP(M756*$AM$4,-1)))</f>
        <v/>
      </c>
      <c r="AN756" s="166" t="str">
        <f>IF(N756="","",IF('5.手当・賞与配分・洗い替え方式'!$O$4=1,ROUNDUP((N756+$Q756)*$AM$4,-1),ROUNDUP(N756*$AM$4,-1)))</f>
        <v/>
      </c>
      <c r="AO756" s="369" t="str">
        <f t="shared" si="508"/>
        <v/>
      </c>
      <c r="AP756" s="77" t="str">
        <f t="shared" si="509"/>
        <v/>
      </c>
      <c r="AQ756" s="77" t="str">
        <f t="shared" si="492"/>
        <v/>
      </c>
      <c r="AR756" s="77" t="str">
        <f t="shared" si="493"/>
        <v/>
      </c>
      <c r="AS756" s="164" t="str">
        <f t="shared" si="494"/>
        <v/>
      </c>
    </row>
    <row r="757" spans="5:45" ht="18" customHeight="1">
      <c r="E757" s="148" t="str">
        <f t="shared" si="495"/>
        <v>S-5</v>
      </c>
      <c r="F757" s="105">
        <f t="shared" si="482"/>
        <v>0</v>
      </c>
      <c r="G757" s="105" t="str">
        <f t="shared" si="483"/>
        <v/>
      </c>
      <c r="H757" s="105" t="str">
        <f t="shared" si="484"/>
        <v/>
      </c>
      <c r="I757" s="149">
        <v>33</v>
      </c>
      <c r="J757" s="157" t="str">
        <f t="shared" si="496"/>
        <v/>
      </c>
      <c r="K757" s="131" t="str">
        <f t="shared" si="497"/>
        <v/>
      </c>
      <c r="L757" s="131" t="str">
        <f>IF($E757="","",INDEX('3.サラリースケール'!$R$5:$BH$38,MATCH($E757,'3.サラリースケール'!$R$5:$R$38,0),MATCH($I757,'3.サラリースケール'!$R$5:$BH$5,0)))</f>
        <v/>
      </c>
      <c r="M757" s="131" t="str">
        <f t="shared" si="498"/>
        <v/>
      </c>
      <c r="N757" s="368" t="str">
        <f t="shared" si="499"/>
        <v/>
      </c>
      <c r="O757" s="157" t="str">
        <f t="shared" si="500"/>
        <v/>
      </c>
      <c r="P757" s="368" t="str">
        <f t="shared" si="485"/>
        <v/>
      </c>
      <c r="Q757" s="158" t="str">
        <f>IF($L757="","",VLOOKUP($E757,'6.モデル年俸表の作成'!$C$7:$F$48,4,0))</f>
        <v/>
      </c>
      <c r="R757" s="159" t="str">
        <f>IF($E757="","",IF($G757="","",VLOOKUP($E757,'5.手当・賞与配分・洗い替え方式'!$C$7:$L$48,8,0)))</f>
        <v/>
      </c>
      <c r="S757" s="160" t="str">
        <f t="shared" si="501"/>
        <v/>
      </c>
      <c r="T757" s="160" t="str">
        <f t="shared" si="502"/>
        <v/>
      </c>
      <c r="U757" s="160" t="str">
        <f t="shared" si="511"/>
        <v/>
      </c>
      <c r="V757" s="160" t="str">
        <f t="shared" si="504"/>
        <v/>
      </c>
      <c r="W757" s="160" t="str">
        <f t="shared" si="505"/>
        <v/>
      </c>
      <c r="X757" s="164" t="str">
        <f t="shared" si="486"/>
        <v/>
      </c>
      <c r="Y757" s="162" t="str">
        <f t="shared" si="510"/>
        <v/>
      </c>
      <c r="Z757" s="161" t="str">
        <f t="shared" si="487"/>
        <v/>
      </c>
      <c r="AA757" s="161" t="str">
        <f t="shared" si="488"/>
        <v/>
      </c>
      <c r="AB757" s="161" t="str">
        <f t="shared" si="489"/>
        <v/>
      </c>
      <c r="AC757" s="163" t="str">
        <f t="shared" si="512"/>
        <v/>
      </c>
      <c r="AD757" s="158" t="str">
        <f t="shared" si="507"/>
        <v/>
      </c>
      <c r="AE757" s="165" t="str">
        <f>IF(J757="","",IF('5.手当・賞与配分・洗い替え方式'!$O$4=1,ROUNDUP((J757+$Q757)*$AH$4,-1),ROUNDUP(J757*$AH$4,-1)))</f>
        <v/>
      </c>
      <c r="AF757" s="154" t="str">
        <f>IF(K757="","",IF('5.手当・賞与配分・洗い替え方式'!$O$4=1,ROUNDUP((K757+$Q757)*$AH$4,-1),ROUNDUP(K757*$AH$4,-1)))</f>
        <v/>
      </c>
      <c r="AG757" s="154" t="str">
        <f>IF(L757="","",IF('5.手当・賞与配分・洗い替え方式'!$O$4=1,ROUNDUP((L757+$Q757)*$AH$4,-1),ROUNDUP(L757*$AH$4,-1)))</f>
        <v/>
      </c>
      <c r="AH757" s="154" t="str">
        <f>IF(M757="","",IF('5.手当・賞与配分・洗い替え方式'!$O$4=1,ROUNDUP((M757+$Q757)*$AH$4,-1),ROUNDUP(M757*$AH$4,-1)))</f>
        <v/>
      </c>
      <c r="AI757" s="166" t="str">
        <f>IF(N757="","",IF('5.手当・賞与配分・洗い替え方式'!$O$4=1,ROUNDUP((N757+$Q757)*$AH$4,-1),ROUNDUP(N757*$AH$4,-1)))</f>
        <v/>
      </c>
      <c r="AJ757" s="165" t="str">
        <f>IF(J757="","",IF('5.手当・賞与配分・洗い替え方式'!$O$4=1,ROUNDUP((J757+$Q757)*$AM$4,-1),ROUNDUP(J757*$AM$4,-1)))</f>
        <v/>
      </c>
      <c r="AK757" s="154" t="str">
        <f>IF(K757="","",IF('5.手当・賞与配分・洗い替え方式'!$O$4=1,ROUNDUP((K757+$Q757)*$AM$4,-1),ROUNDUP(K757*$AM$4,-1)))</f>
        <v/>
      </c>
      <c r="AL757" s="154" t="str">
        <f>IF(L757="","",IF('5.手当・賞与配分・洗い替え方式'!$O$4=1,ROUNDUP((L757+$Q757)*$AM$4,-1),ROUNDUP(L757*$AM$4,-1)))</f>
        <v/>
      </c>
      <c r="AM757" s="154" t="str">
        <f>IF(M757="","",IF('5.手当・賞与配分・洗い替え方式'!$O$4=1,ROUNDUP((M757+$Q757)*$AM$4,-1),ROUNDUP(M757*$AM$4,-1)))</f>
        <v/>
      </c>
      <c r="AN757" s="166" t="str">
        <f>IF(N757="","",IF('5.手当・賞与配分・洗い替え方式'!$O$4=1,ROUNDUP((N757+$Q757)*$AM$4,-1),ROUNDUP(N757*$AM$4,-1)))</f>
        <v/>
      </c>
      <c r="AO757" s="369" t="str">
        <f t="shared" si="508"/>
        <v/>
      </c>
      <c r="AP757" s="77" t="str">
        <f t="shared" si="509"/>
        <v/>
      </c>
      <c r="AQ757" s="77" t="str">
        <f t="shared" si="492"/>
        <v/>
      </c>
      <c r="AR757" s="77" t="str">
        <f t="shared" si="493"/>
        <v/>
      </c>
      <c r="AS757" s="164" t="str">
        <f t="shared" si="494"/>
        <v/>
      </c>
    </row>
    <row r="758" spans="5:45" ht="18" customHeight="1">
      <c r="E758" s="148" t="str">
        <f t="shared" si="495"/>
        <v>S-5</v>
      </c>
      <c r="F758" s="105">
        <f t="shared" si="482"/>
        <v>0</v>
      </c>
      <c r="G758" s="105" t="str">
        <f t="shared" si="483"/>
        <v/>
      </c>
      <c r="H758" s="105" t="str">
        <f t="shared" si="484"/>
        <v/>
      </c>
      <c r="I758" s="149">
        <v>34</v>
      </c>
      <c r="J758" s="157" t="str">
        <f t="shared" si="496"/>
        <v/>
      </c>
      <c r="K758" s="131" t="str">
        <f t="shared" si="497"/>
        <v/>
      </c>
      <c r="L758" s="131" t="str">
        <f>IF($E758="","",INDEX('3.サラリースケール'!$R$5:$BH$38,MATCH($E758,'3.サラリースケール'!$R$5:$R$38,0),MATCH($I758,'3.サラリースケール'!$R$5:$BH$5,0)))</f>
        <v/>
      </c>
      <c r="M758" s="131" t="str">
        <f t="shared" si="498"/>
        <v/>
      </c>
      <c r="N758" s="368" t="str">
        <f t="shared" si="499"/>
        <v/>
      </c>
      <c r="O758" s="157" t="str">
        <f t="shared" si="500"/>
        <v/>
      </c>
      <c r="P758" s="368" t="str">
        <f t="shared" si="485"/>
        <v/>
      </c>
      <c r="Q758" s="158" t="str">
        <f>IF($L758="","",VLOOKUP($E758,'6.モデル年俸表の作成'!$C$7:$F$48,4,0))</f>
        <v/>
      </c>
      <c r="R758" s="159" t="str">
        <f>IF($E758="","",IF($G758="","",VLOOKUP($E758,'5.手当・賞与配分・洗い替え方式'!$C$7:$L$48,8,0)))</f>
        <v/>
      </c>
      <c r="S758" s="160" t="str">
        <f t="shared" si="501"/>
        <v/>
      </c>
      <c r="T758" s="160" t="str">
        <f t="shared" si="502"/>
        <v/>
      </c>
      <c r="U758" s="160" t="str">
        <f t="shared" si="511"/>
        <v/>
      </c>
      <c r="V758" s="160" t="str">
        <f t="shared" si="504"/>
        <v/>
      </c>
      <c r="W758" s="160" t="str">
        <f t="shared" si="505"/>
        <v/>
      </c>
      <c r="X758" s="164" t="str">
        <f t="shared" si="486"/>
        <v/>
      </c>
      <c r="Y758" s="162" t="str">
        <f t="shared" si="510"/>
        <v/>
      </c>
      <c r="Z758" s="161" t="str">
        <f t="shared" si="487"/>
        <v/>
      </c>
      <c r="AA758" s="161" t="str">
        <f t="shared" si="488"/>
        <v/>
      </c>
      <c r="AB758" s="161" t="str">
        <f t="shared" si="489"/>
        <v/>
      </c>
      <c r="AC758" s="163" t="str">
        <f t="shared" si="512"/>
        <v/>
      </c>
      <c r="AD758" s="158" t="str">
        <f t="shared" si="507"/>
        <v/>
      </c>
      <c r="AE758" s="165" t="str">
        <f>IF(J758="","",IF('5.手当・賞与配分・洗い替え方式'!$O$4=1,ROUNDUP((J758+$Q758)*$AH$4,-1),ROUNDUP(J758*$AH$4,-1)))</f>
        <v/>
      </c>
      <c r="AF758" s="154" t="str">
        <f>IF(K758="","",IF('5.手当・賞与配分・洗い替え方式'!$O$4=1,ROUNDUP((K758+$Q758)*$AH$4,-1),ROUNDUP(K758*$AH$4,-1)))</f>
        <v/>
      </c>
      <c r="AG758" s="154" t="str">
        <f>IF(L758="","",IF('5.手当・賞与配分・洗い替え方式'!$O$4=1,ROUNDUP((L758+$Q758)*$AH$4,-1),ROUNDUP(L758*$AH$4,-1)))</f>
        <v/>
      </c>
      <c r="AH758" s="154" t="str">
        <f>IF(M758="","",IF('5.手当・賞与配分・洗い替え方式'!$O$4=1,ROUNDUP((M758+$Q758)*$AH$4,-1),ROUNDUP(M758*$AH$4,-1)))</f>
        <v/>
      </c>
      <c r="AI758" s="166" t="str">
        <f>IF(N758="","",IF('5.手当・賞与配分・洗い替え方式'!$O$4=1,ROUNDUP((N758+$Q758)*$AH$4,-1),ROUNDUP(N758*$AH$4,-1)))</f>
        <v/>
      </c>
      <c r="AJ758" s="165" t="str">
        <f>IF(J758="","",IF('5.手当・賞与配分・洗い替え方式'!$O$4=1,ROUNDUP((J758+$Q758)*$AM$4,-1),ROUNDUP(J758*$AM$4,-1)))</f>
        <v/>
      </c>
      <c r="AK758" s="154" t="str">
        <f>IF(K758="","",IF('5.手当・賞与配分・洗い替え方式'!$O$4=1,ROUNDUP((K758+$Q758)*$AM$4,-1),ROUNDUP(K758*$AM$4,-1)))</f>
        <v/>
      </c>
      <c r="AL758" s="154" t="str">
        <f>IF(L758="","",IF('5.手当・賞与配分・洗い替え方式'!$O$4=1,ROUNDUP((L758+$Q758)*$AM$4,-1),ROUNDUP(L758*$AM$4,-1)))</f>
        <v/>
      </c>
      <c r="AM758" s="154" t="str">
        <f>IF(M758="","",IF('5.手当・賞与配分・洗い替え方式'!$O$4=1,ROUNDUP((M758+$Q758)*$AM$4,-1),ROUNDUP(M758*$AM$4,-1)))</f>
        <v/>
      </c>
      <c r="AN758" s="166" t="str">
        <f>IF(N758="","",IF('5.手当・賞与配分・洗い替え方式'!$O$4=1,ROUNDUP((N758+$Q758)*$AM$4,-1),ROUNDUP(N758*$AM$4,-1)))</f>
        <v/>
      </c>
      <c r="AO758" s="369" t="str">
        <f t="shared" si="508"/>
        <v/>
      </c>
      <c r="AP758" s="77" t="str">
        <f t="shared" si="509"/>
        <v/>
      </c>
      <c r="AQ758" s="77" t="str">
        <f t="shared" si="492"/>
        <v/>
      </c>
      <c r="AR758" s="77" t="str">
        <f t="shared" si="493"/>
        <v/>
      </c>
      <c r="AS758" s="164" t="str">
        <f t="shared" si="494"/>
        <v/>
      </c>
    </row>
    <row r="759" spans="5:45" ht="18" customHeight="1">
      <c r="E759" s="148" t="str">
        <f t="shared" si="495"/>
        <v>S-5</v>
      </c>
      <c r="F759" s="105">
        <f t="shared" si="482"/>
        <v>0</v>
      </c>
      <c r="G759" s="105" t="str">
        <f t="shared" si="483"/>
        <v/>
      </c>
      <c r="H759" s="105" t="str">
        <f t="shared" si="484"/>
        <v/>
      </c>
      <c r="I759" s="149">
        <v>35</v>
      </c>
      <c r="J759" s="157" t="str">
        <f t="shared" si="496"/>
        <v/>
      </c>
      <c r="K759" s="131" t="str">
        <f t="shared" si="497"/>
        <v/>
      </c>
      <c r="L759" s="131" t="str">
        <f>IF($E759="","",INDEX('3.サラリースケール'!$R$5:$BH$38,MATCH($E759,'3.サラリースケール'!$R$5:$R$38,0),MATCH($I759,'3.サラリースケール'!$R$5:$BH$5,0)))</f>
        <v/>
      </c>
      <c r="M759" s="131" t="str">
        <f t="shared" si="498"/>
        <v/>
      </c>
      <c r="N759" s="368" t="str">
        <f t="shared" si="499"/>
        <v/>
      </c>
      <c r="O759" s="157" t="str">
        <f t="shared" si="500"/>
        <v/>
      </c>
      <c r="P759" s="368" t="str">
        <f t="shared" si="485"/>
        <v/>
      </c>
      <c r="Q759" s="158" t="str">
        <f>IF($L759="","",VLOOKUP($E759,'6.モデル年俸表の作成'!$C$7:$F$48,4,0))</f>
        <v/>
      </c>
      <c r="R759" s="159" t="str">
        <f>IF($E759="","",IF($G759="","",VLOOKUP($E759,'5.手当・賞与配分・洗い替え方式'!$C$7:$L$48,8,0)))</f>
        <v/>
      </c>
      <c r="S759" s="160" t="str">
        <f t="shared" si="501"/>
        <v/>
      </c>
      <c r="T759" s="160" t="str">
        <f t="shared" si="502"/>
        <v/>
      </c>
      <c r="U759" s="160" t="str">
        <f t="shared" si="511"/>
        <v/>
      </c>
      <c r="V759" s="160" t="str">
        <f t="shared" si="504"/>
        <v/>
      </c>
      <c r="W759" s="160" t="str">
        <f t="shared" si="505"/>
        <v/>
      </c>
      <c r="X759" s="164" t="str">
        <f t="shared" si="486"/>
        <v/>
      </c>
      <c r="Y759" s="162" t="str">
        <f t="shared" si="510"/>
        <v/>
      </c>
      <c r="Z759" s="161" t="str">
        <f t="shared" si="487"/>
        <v/>
      </c>
      <c r="AA759" s="161" t="str">
        <f t="shared" si="488"/>
        <v/>
      </c>
      <c r="AB759" s="161" t="str">
        <f t="shared" si="489"/>
        <v/>
      </c>
      <c r="AC759" s="163" t="str">
        <f t="shared" si="512"/>
        <v/>
      </c>
      <c r="AD759" s="158" t="str">
        <f t="shared" si="507"/>
        <v/>
      </c>
      <c r="AE759" s="165" t="str">
        <f>IF(J759="","",IF('5.手当・賞与配分・洗い替え方式'!$O$4=1,ROUNDUP((J759+$Q759)*$AH$4,-1),ROUNDUP(J759*$AH$4,-1)))</f>
        <v/>
      </c>
      <c r="AF759" s="154" t="str">
        <f>IF(K759="","",IF('5.手当・賞与配分・洗い替え方式'!$O$4=1,ROUNDUP((K759+$Q759)*$AH$4,-1),ROUNDUP(K759*$AH$4,-1)))</f>
        <v/>
      </c>
      <c r="AG759" s="154" t="str">
        <f>IF(L759="","",IF('5.手当・賞与配分・洗い替え方式'!$O$4=1,ROUNDUP((L759+$Q759)*$AH$4,-1),ROUNDUP(L759*$AH$4,-1)))</f>
        <v/>
      </c>
      <c r="AH759" s="154" t="str">
        <f>IF(M759="","",IF('5.手当・賞与配分・洗い替え方式'!$O$4=1,ROUNDUP((M759+$Q759)*$AH$4,-1),ROUNDUP(M759*$AH$4,-1)))</f>
        <v/>
      </c>
      <c r="AI759" s="166" t="str">
        <f>IF(N759="","",IF('5.手当・賞与配分・洗い替え方式'!$O$4=1,ROUNDUP((N759+$Q759)*$AH$4,-1),ROUNDUP(N759*$AH$4,-1)))</f>
        <v/>
      </c>
      <c r="AJ759" s="165" t="str">
        <f>IF(J759="","",IF('5.手当・賞与配分・洗い替え方式'!$O$4=1,ROUNDUP((J759+$Q759)*$AM$4,-1),ROUNDUP(J759*$AM$4,-1)))</f>
        <v/>
      </c>
      <c r="AK759" s="154" t="str">
        <f>IF(K759="","",IF('5.手当・賞与配分・洗い替え方式'!$O$4=1,ROUNDUP((K759+$Q759)*$AM$4,-1),ROUNDUP(K759*$AM$4,-1)))</f>
        <v/>
      </c>
      <c r="AL759" s="154" t="str">
        <f>IF(L759="","",IF('5.手当・賞与配分・洗い替え方式'!$O$4=1,ROUNDUP((L759+$Q759)*$AM$4,-1),ROUNDUP(L759*$AM$4,-1)))</f>
        <v/>
      </c>
      <c r="AM759" s="154" t="str">
        <f>IF(M759="","",IF('5.手当・賞与配分・洗い替え方式'!$O$4=1,ROUNDUP((M759+$Q759)*$AM$4,-1),ROUNDUP(M759*$AM$4,-1)))</f>
        <v/>
      </c>
      <c r="AN759" s="166" t="str">
        <f>IF(N759="","",IF('5.手当・賞与配分・洗い替え方式'!$O$4=1,ROUNDUP((N759+$Q759)*$AM$4,-1),ROUNDUP(N759*$AM$4,-1)))</f>
        <v/>
      </c>
      <c r="AO759" s="369" t="str">
        <f t="shared" si="508"/>
        <v/>
      </c>
      <c r="AP759" s="77" t="str">
        <f t="shared" si="509"/>
        <v/>
      </c>
      <c r="AQ759" s="77" t="str">
        <f t="shared" si="492"/>
        <v/>
      </c>
      <c r="AR759" s="77" t="str">
        <f t="shared" si="493"/>
        <v/>
      </c>
      <c r="AS759" s="164" t="str">
        <f t="shared" si="494"/>
        <v/>
      </c>
    </row>
    <row r="760" spans="5:45" ht="18" customHeight="1">
      <c r="E760" s="148" t="str">
        <f t="shared" si="495"/>
        <v>S-5</v>
      </c>
      <c r="F760" s="105">
        <f t="shared" si="482"/>
        <v>0</v>
      </c>
      <c r="G760" s="105" t="str">
        <f t="shared" si="483"/>
        <v/>
      </c>
      <c r="H760" s="105" t="str">
        <f t="shared" si="484"/>
        <v/>
      </c>
      <c r="I760" s="149">
        <v>36</v>
      </c>
      <c r="J760" s="157" t="str">
        <f t="shared" si="496"/>
        <v/>
      </c>
      <c r="K760" s="131" t="str">
        <f t="shared" si="497"/>
        <v/>
      </c>
      <c r="L760" s="131" t="str">
        <f>IF($E760="","",INDEX('3.サラリースケール'!$R$5:$BH$38,MATCH($E760,'3.サラリースケール'!$R$5:$R$38,0),MATCH($I760,'3.サラリースケール'!$R$5:$BH$5,0)))</f>
        <v/>
      </c>
      <c r="M760" s="131" t="str">
        <f t="shared" si="498"/>
        <v/>
      </c>
      <c r="N760" s="368" t="str">
        <f t="shared" si="499"/>
        <v/>
      </c>
      <c r="O760" s="157" t="str">
        <f t="shared" si="500"/>
        <v/>
      </c>
      <c r="P760" s="368" t="str">
        <f t="shared" si="485"/>
        <v/>
      </c>
      <c r="Q760" s="158" t="str">
        <f>IF($L760="","",VLOOKUP($E760,'6.モデル年俸表の作成'!$C$7:$F$48,4,0))</f>
        <v/>
      </c>
      <c r="R760" s="159" t="str">
        <f>IF($E760="","",IF($G760="","",VLOOKUP($E760,'5.手当・賞与配分・洗い替え方式'!$C$7:$L$48,8,0)))</f>
        <v/>
      </c>
      <c r="S760" s="160" t="str">
        <f t="shared" si="501"/>
        <v/>
      </c>
      <c r="T760" s="160" t="str">
        <f t="shared" si="502"/>
        <v/>
      </c>
      <c r="U760" s="160" t="str">
        <f t="shared" si="511"/>
        <v/>
      </c>
      <c r="V760" s="160" t="str">
        <f t="shared" si="504"/>
        <v/>
      </c>
      <c r="W760" s="160" t="str">
        <f t="shared" si="505"/>
        <v/>
      </c>
      <c r="X760" s="164" t="str">
        <f t="shared" si="486"/>
        <v/>
      </c>
      <c r="Y760" s="162" t="str">
        <f t="shared" si="510"/>
        <v/>
      </c>
      <c r="Z760" s="161" t="str">
        <f t="shared" si="487"/>
        <v/>
      </c>
      <c r="AA760" s="161" t="str">
        <f t="shared" si="488"/>
        <v/>
      </c>
      <c r="AB760" s="161" t="str">
        <f t="shared" si="489"/>
        <v/>
      </c>
      <c r="AC760" s="163" t="str">
        <f t="shared" si="512"/>
        <v/>
      </c>
      <c r="AD760" s="158" t="str">
        <f t="shared" si="507"/>
        <v/>
      </c>
      <c r="AE760" s="165" t="str">
        <f>IF(J760="","",IF('5.手当・賞与配分・洗い替え方式'!$O$4=1,ROUNDUP((J760+$Q760)*$AH$4,-1),ROUNDUP(J760*$AH$4,-1)))</f>
        <v/>
      </c>
      <c r="AF760" s="154" t="str">
        <f>IF(K760="","",IF('5.手当・賞与配分・洗い替え方式'!$O$4=1,ROUNDUP((K760+$Q760)*$AH$4,-1),ROUNDUP(K760*$AH$4,-1)))</f>
        <v/>
      </c>
      <c r="AG760" s="154" t="str">
        <f>IF(L760="","",IF('5.手当・賞与配分・洗い替え方式'!$O$4=1,ROUNDUP((L760+$Q760)*$AH$4,-1),ROUNDUP(L760*$AH$4,-1)))</f>
        <v/>
      </c>
      <c r="AH760" s="154" t="str">
        <f>IF(M760="","",IF('5.手当・賞与配分・洗い替え方式'!$O$4=1,ROUNDUP((M760+$Q760)*$AH$4,-1),ROUNDUP(M760*$AH$4,-1)))</f>
        <v/>
      </c>
      <c r="AI760" s="166" t="str">
        <f>IF(N760="","",IF('5.手当・賞与配分・洗い替え方式'!$O$4=1,ROUNDUP((N760+$Q760)*$AH$4,-1),ROUNDUP(N760*$AH$4,-1)))</f>
        <v/>
      </c>
      <c r="AJ760" s="165" t="str">
        <f>IF(J760="","",IF('5.手当・賞与配分・洗い替え方式'!$O$4=1,ROUNDUP((J760+$Q760)*$AM$4,-1),ROUNDUP(J760*$AM$4,-1)))</f>
        <v/>
      </c>
      <c r="AK760" s="154" t="str">
        <f>IF(K760="","",IF('5.手当・賞与配分・洗い替え方式'!$O$4=1,ROUNDUP((K760+$Q760)*$AM$4,-1),ROUNDUP(K760*$AM$4,-1)))</f>
        <v/>
      </c>
      <c r="AL760" s="154" t="str">
        <f>IF(L760="","",IF('5.手当・賞与配分・洗い替え方式'!$O$4=1,ROUNDUP((L760+$Q760)*$AM$4,-1),ROUNDUP(L760*$AM$4,-1)))</f>
        <v/>
      </c>
      <c r="AM760" s="154" t="str">
        <f>IF(M760="","",IF('5.手当・賞与配分・洗い替え方式'!$O$4=1,ROUNDUP((M760+$Q760)*$AM$4,-1),ROUNDUP(M760*$AM$4,-1)))</f>
        <v/>
      </c>
      <c r="AN760" s="166" t="str">
        <f>IF(N760="","",IF('5.手当・賞与配分・洗い替え方式'!$O$4=1,ROUNDUP((N760+$Q760)*$AM$4,-1),ROUNDUP(N760*$AM$4,-1)))</f>
        <v/>
      </c>
      <c r="AO760" s="369" t="str">
        <f t="shared" si="508"/>
        <v/>
      </c>
      <c r="AP760" s="77" t="str">
        <f t="shared" si="509"/>
        <v/>
      </c>
      <c r="AQ760" s="77" t="str">
        <f t="shared" si="492"/>
        <v/>
      </c>
      <c r="AR760" s="77" t="str">
        <f t="shared" si="493"/>
        <v/>
      </c>
      <c r="AS760" s="164" t="str">
        <f t="shared" si="494"/>
        <v/>
      </c>
    </row>
    <row r="761" spans="5:45" ht="18" customHeight="1">
      <c r="E761" s="148" t="str">
        <f t="shared" si="495"/>
        <v>S-5</v>
      </c>
      <c r="F761" s="105">
        <f t="shared" si="482"/>
        <v>0</v>
      </c>
      <c r="G761" s="105" t="str">
        <f t="shared" si="483"/>
        <v/>
      </c>
      <c r="H761" s="105" t="str">
        <f t="shared" si="484"/>
        <v/>
      </c>
      <c r="I761" s="149">
        <v>37</v>
      </c>
      <c r="J761" s="157" t="str">
        <f t="shared" si="496"/>
        <v/>
      </c>
      <c r="K761" s="131" t="str">
        <f t="shared" si="497"/>
        <v/>
      </c>
      <c r="L761" s="131" t="str">
        <f>IF($E761="","",INDEX('3.サラリースケール'!$R$5:$BH$38,MATCH($E761,'3.サラリースケール'!$R$5:$R$38,0),MATCH($I761,'3.サラリースケール'!$R$5:$BH$5,0)))</f>
        <v/>
      </c>
      <c r="M761" s="131" t="str">
        <f t="shared" si="498"/>
        <v/>
      </c>
      <c r="N761" s="368" t="str">
        <f t="shared" si="499"/>
        <v/>
      </c>
      <c r="O761" s="157" t="str">
        <f t="shared" si="500"/>
        <v/>
      </c>
      <c r="P761" s="368" t="str">
        <f t="shared" si="485"/>
        <v/>
      </c>
      <c r="Q761" s="158" t="str">
        <f>IF($L761="","",VLOOKUP($E761,'6.モデル年俸表の作成'!$C$7:$F$48,4,0))</f>
        <v/>
      </c>
      <c r="R761" s="159" t="str">
        <f>IF($E761="","",IF($G761="","",VLOOKUP($E761,'5.手当・賞与配分・洗い替え方式'!$C$7:$L$48,8,0)))</f>
        <v/>
      </c>
      <c r="S761" s="160" t="str">
        <f t="shared" si="501"/>
        <v/>
      </c>
      <c r="T761" s="160" t="str">
        <f t="shared" si="502"/>
        <v/>
      </c>
      <c r="U761" s="160" t="str">
        <f t="shared" si="511"/>
        <v/>
      </c>
      <c r="V761" s="160" t="str">
        <f t="shared" si="504"/>
        <v/>
      </c>
      <c r="W761" s="160" t="str">
        <f t="shared" si="505"/>
        <v/>
      </c>
      <c r="X761" s="164" t="str">
        <f t="shared" si="486"/>
        <v/>
      </c>
      <c r="Y761" s="162" t="str">
        <f t="shared" si="510"/>
        <v/>
      </c>
      <c r="Z761" s="161" t="str">
        <f t="shared" si="487"/>
        <v/>
      </c>
      <c r="AA761" s="161" t="str">
        <f t="shared" si="488"/>
        <v/>
      </c>
      <c r="AB761" s="161" t="str">
        <f t="shared" si="489"/>
        <v/>
      </c>
      <c r="AC761" s="163" t="str">
        <f t="shared" si="512"/>
        <v/>
      </c>
      <c r="AD761" s="158" t="str">
        <f t="shared" si="507"/>
        <v/>
      </c>
      <c r="AE761" s="165" t="str">
        <f>IF(J761="","",IF('5.手当・賞与配分・洗い替え方式'!$O$4=1,ROUNDUP((J761+$Q761)*$AH$4,-1),ROUNDUP(J761*$AH$4,-1)))</f>
        <v/>
      </c>
      <c r="AF761" s="154" t="str">
        <f>IF(K761="","",IF('5.手当・賞与配分・洗い替え方式'!$O$4=1,ROUNDUP((K761+$Q761)*$AH$4,-1),ROUNDUP(K761*$AH$4,-1)))</f>
        <v/>
      </c>
      <c r="AG761" s="154" t="str">
        <f>IF(L761="","",IF('5.手当・賞与配分・洗い替え方式'!$O$4=1,ROUNDUP((L761+$Q761)*$AH$4,-1),ROUNDUP(L761*$AH$4,-1)))</f>
        <v/>
      </c>
      <c r="AH761" s="154" t="str">
        <f>IF(M761="","",IF('5.手当・賞与配分・洗い替え方式'!$O$4=1,ROUNDUP((M761+$Q761)*$AH$4,-1),ROUNDUP(M761*$AH$4,-1)))</f>
        <v/>
      </c>
      <c r="AI761" s="166" t="str">
        <f>IF(N761="","",IF('5.手当・賞与配分・洗い替え方式'!$O$4=1,ROUNDUP((N761+$Q761)*$AH$4,-1),ROUNDUP(N761*$AH$4,-1)))</f>
        <v/>
      </c>
      <c r="AJ761" s="165" t="str">
        <f>IF(J761="","",IF('5.手当・賞与配分・洗い替え方式'!$O$4=1,ROUNDUP((J761+$Q761)*$AM$4,-1),ROUNDUP(J761*$AM$4,-1)))</f>
        <v/>
      </c>
      <c r="AK761" s="154" t="str">
        <f>IF(K761="","",IF('5.手当・賞与配分・洗い替え方式'!$O$4=1,ROUNDUP((K761+$Q761)*$AM$4,-1),ROUNDUP(K761*$AM$4,-1)))</f>
        <v/>
      </c>
      <c r="AL761" s="154" t="str">
        <f>IF(L761="","",IF('5.手当・賞与配分・洗い替え方式'!$O$4=1,ROUNDUP((L761+$Q761)*$AM$4,-1),ROUNDUP(L761*$AM$4,-1)))</f>
        <v/>
      </c>
      <c r="AM761" s="154" t="str">
        <f>IF(M761="","",IF('5.手当・賞与配分・洗い替え方式'!$O$4=1,ROUNDUP((M761+$Q761)*$AM$4,-1),ROUNDUP(M761*$AM$4,-1)))</f>
        <v/>
      </c>
      <c r="AN761" s="166" t="str">
        <f>IF(N761="","",IF('5.手当・賞与配分・洗い替え方式'!$O$4=1,ROUNDUP((N761+$Q761)*$AM$4,-1),ROUNDUP(N761*$AM$4,-1)))</f>
        <v/>
      </c>
      <c r="AO761" s="369" t="str">
        <f t="shared" si="508"/>
        <v/>
      </c>
      <c r="AP761" s="77" t="str">
        <f t="shared" si="509"/>
        <v/>
      </c>
      <c r="AQ761" s="77" t="str">
        <f t="shared" si="492"/>
        <v/>
      </c>
      <c r="AR761" s="77" t="str">
        <f t="shared" si="493"/>
        <v/>
      </c>
      <c r="AS761" s="164" t="str">
        <f t="shared" si="494"/>
        <v/>
      </c>
    </row>
    <row r="762" spans="5:45" ht="18" customHeight="1">
      <c r="E762" s="148" t="str">
        <f t="shared" si="495"/>
        <v>S-5</v>
      </c>
      <c r="F762" s="105">
        <f t="shared" si="482"/>
        <v>1</v>
      </c>
      <c r="G762" s="105">
        <f t="shared" si="483"/>
        <v>1</v>
      </c>
      <c r="H762" s="105" t="str">
        <f t="shared" si="484"/>
        <v>S-5-1</v>
      </c>
      <c r="I762" s="149">
        <v>38</v>
      </c>
      <c r="J762" s="157" t="str">
        <f t="shared" si="496"/>
        <v/>
      </c>
      <c r="K762" s="131" t="str">
        <f t="shared" si="497"/>
        <v/>
      </c>
      <c r="L762" s="131">
        <f>IF($E762="","",INDEX('3.サラリースケール'!$R$5:$BH$38,MATCH($E762,'3.サラリースケール'!$R$5:$R$38,0),MATCH($I762,'3.サラリースケール'!$R$5:$BH$5,0)))</f>
        <v>356600</v>
      </c>
      <c r="M762" s="131" t="str">
        <f t="shared" si="498"/>
        <v/>
      </c>
      <c r="N762" s="368" t="str">
        <f t="shared" si="499"/>
        <v/>
      </c>
      <c r="O762" s="157" t="str">
        <f t="shared" si="500"/>
        <v/>
      </c>
      <c r="P762" s="368" t="str">
        <f t="shared" si="485"/>
        <v/>
      </c>
      <c r="Q762" s="158">
        <f>IF($L762="","",VLOOKUP($E762,'6.モデル年俸表の作成'!$C$7:$F$48,4,0))</f>
        <v>17900</v>
      </c>
      <c r="R762" s="159">
        <f>IF($E762="","",IF($G762="","",VLOOKUP($E762,'5.手当・賞与配分・洗い替え方式'!$C$7:$L$48,8,0)))</f>
        <v>0.2</v>
      </c>
      <c r="S762" s="160" t="str">
        <f t="shared" si="501"/>
        <v/>
      </c>
      <c r="T762" s="160" t="str">
        <f t="shared" si="502"/>
        <v/>
      </c>
      <c r="U762" s="160">
        <f t="shared" si="511"/>
        <v>71320</v>
      </c>
      <c r="V762" s="160" t="str">
        <f t="shared" si="504"/>
        <v/>
      </c>
      <c r="W762" s="160" t="str">
        <f t="shared" si="505"/>
        <v/>
      </c>
      <c r="X762" s="164">
        <f t="shared" si="486"/>
        <v>27</v>
      </c>
      <c r="Y762" s="162" t="str">
        <f t="shared" si="510"/>
        <v/>
      </c>
      <c r="Z762" s="161" t="str">
        <f t="shared" si="487"/>
        <v/>
      </c>
      <c r="AA762" s="161">
        <f t="shared" si="488"/>
        <v>445820</v>
      </c>
      <c r="AB762" s="161" t="str">
        <f t="shared" si="489"/>
        <v/>
      </c>
      <c r="AC762" s="163" t="str">
        <f t="shared" si="512"/>
        <v/>
      </c>
      <c r="AD762" s="158">
        <f t="shared" si="507"/>
        <v>5349840</v>
      </c>
      <c r="AE762" s="165" t="str">
        <f>IF(J762="","",IF('5.手当・賞与配分・洗い替え方式'!$O$4=1,ROUNDUP((J762+$Q762)*$AH$4,-1),ROUNDUP(J762*$AH$4,-1)))</f>
        <v/>
      </c>
      <c r="AF762" s="154" t="str">
        <f>IF(K762="","",IF('5.手当・賞与配分・洗い替え方式'!$O$4=1,ROUNDUP((K762+$Q762)*$AH$4,-1),ROUNDUP(K762*$AH$4,-1)))</f>
        <v/>
      </c>
      <c r="AG762" s="154">
        <f>IF(L762="","",IF('5.手当・賞与配分・洗い替え方式'!$O$4=1,ROUNDUP((L762+$Q762)*$AH$4,-1),ROUNDUP(L762*$AH$4,-1)))</f>
        <v>749000</v>
      </c>
      <c r="AH762" s="154" t="str">
        <f>IF(M762="","",IF('5.手当・賞与配分・洗い替え方式'!$O$4=1,ROUNDUP((M762+$Q762)*$AH$4,-1),ROUNDUP(M762*$AH$4,-1)))</f>
        <v/>
      </c>
      <c r="AI762" s="166" t="str">
        <f>IF(N762="","",IF('5.手当・賞与配分・洗い替え方式'!$O$4=1,ROUNDUP((N762+$Q762)*$AH$4,-1),ROUNDUP(N762*$AH$4,-1)))</f>
        <v/>
      </c>
      <c r="AJ762" s="165" t="str">
        <f>IF(J762="","",IF('5.手当・賞与配分・洗い替え方式'!$O$4=1,ROUNDUP((J762+$Q762)*$AM$4,-1),ROUNDUP(J762*$AM$4,-1)))</f>
        <v/>
      </c>
      <c r="AK762" s="154" t="str">
        <f>IF(K762="","",IF('5.手当・賞与配分・洗い替え方式'!$O$4=1,ROUNDUP((K762+$Q762)*$AM$4,-1),ROUNDUP(K762*$AM$4,-1)))</f>
        <v/>
      </c>
      <c r="AL762" s="154">
        <f>IF(L762="","",IF('5.手当・賞与配分・洗い替え方式'!$O$4=1,ROUNDUP((L762+$Q762)*$AM$4,-1),ROUNDUP(L762*$AM$4,-1)))</f>
        <v>936250</v>
      </c>
      <c r="AM762" s="154" t="str">
        <f>IF(M762="","",IF('5.手当・賞与配分・洗い替え方式'!$O$4=1,ROUNDUP((M762+$Q762)*$AM$4,-1),ROUNDUP(M762*$AM$4,-1)))</f>
        <v/>
      </c>
      <c r="AN762" s="166" t="str">
        <f>IF(N762="","",IF('5.手当・賞与配分・洗い替え方式'!$O$4=1,ROUNDUP((N762+$Q762)*$AM$4,-1),ROUNDUP(N762*$AM$4,-1)))</f>
        <v/>
      </c>
      <c r="AO762" s="369" t="str">
        <f t="shared" si="508"/>
        <v/>
      </c>
      <c r="AP762" s="77" t="str">
        <f t="shared" si="509"/>
        <v/>
      </c>
      <c r="AQ762" s="77">
        <f t="shared" si="492"/>
        <v>7035090</v>
      </c>
      <c r="AR762" s="77" t="str">
        <f t="shared" si="493"/>
        <v/>
      </c>
      <c r="AS762" s="164" t="str">
        <f t="shared" si="494"/>
        <v/>
      </c>
    </row>
    <row r="763" spans="5:45" ht="18" customHeight="1">
      <c r="E763" s="148" t="str">
        <f t="shared" si="495"/>
        <v>S-5</v>
      </c>
      <c r="F763" s="105">
        <f t="shared" si="482"/>
        <v>2</v>
      </c>
      <c r="G763" s="105">
        <f t="shared" si="483"/>
        <v>2</v>
      </c>
      <c r="H763" s="105" t="str">
        <f t="shared" si="484"/>
        <v>S-5-2</v>
      </c>
      <c r="I763" s="149">
        <v>39</v>
      </c>
      <c r="J763" s="157">
        <f t="shared" si="496"/>
        <v>365800</v>
      </c>
      <c r="K763" s="131">
        <f t="shared" si="497"/>
        <v>363500</v>
      </c>
      <c r="L763" s="131">
        <f>IF($E763="","",INDEX('3.サラリースケール'!$R$5:$BH$38,MATCH($E763,'3.サラリースケール'!$R$5:$R$38,0),MATCH($I763,'3.サラリースケール'!$R$5:$BH$5,0)))</f>
        <v>361200</v>
      </c>
      <c r="M763" s="131">
        <f t="shared" si="498"/>
        <v>358900</v>
      </c>
      <c r="N763" s="368">
        <f t="shared" si="499"/>
        <v>356600</v>
      </c>
      <c r="O763" s="157">
        <f t="shared" si="500"/>
        <v>4600</v>
      </c>
      <c r="P763" s="368">
        <f t="shared" si="485"/>
        <v>2300</v>
      </c>
      <c r="Q763" s="158">
        <f>IF($L763="","",VLOOKUP($E763,'6.モデル年俸表の作成'!$C$7:$F$48,4,0))</f>
        <v>17900</v>
      </c>
      <c r="R763" s="159">
        <f>IF($E763="","",IF($G763="","",VLOOKUP($E763,'5.手当・賞与配分・洗い替え方式'!$C$7:$L$48,8,0)))</f>
        <v>0.2</v>
      </c>
      <c r="S763" s="160">
        <f t="shared" si="501"/>
        <v>73160</v>
      </c>
      <c r="T763" s="160">
        <f t="shared" si="502"/>
        <v>72700</v>
      </c>
      <c r="U763" s="160">
        <f t="shared" si="511"/>
        <v>72240</v>
      </c>
      <c r="V763" s="160">
        <f t="shared" si="504"/>
        <v>71780</v>
      </c>
      <c r="W763" s="160">
        <f t="shared" si="505"/>
        <v>71320</v>
      </c>
      <c r="X763" s="164">
        <f t="shared" si="486"/>
        <v>27</v>
      </c>
      <c r="Y763" s="162">
        <f t="shared" si="510"/>
        <v>456860</v>
      </c>
      <c r="Z763" s="161">
        <f t="shared" si="487"/>
        <v>454100</v>
      </c>
      <c r="AA763" s="161">
        <f t="shared" si="488"/>
        <v>451340</v>
      </c>
      <c r="AB763" s="161">
        <f t="shared" si="489"/>
        <v>448580</v>
      </c>
      <c r="AC763" s="163">
        <f t="shared" si="512"/>
        <v>445820</v>
      </c>
      <c r="AD763" s="158">
        <f t="shared" si="507"/>
        <v>5416080</v>
      </c>
      <c r="AE763" s="165">
        <f>IF(J763="","",IF('5.手当・賞与配分・洗い替え方式'!$O$4=1,ROUNDUP((J763+$Q763)*$AH$4,-1),ROUNDUP(J763*$AH$4,-1)))</f>
        <v>767400</v>
      </c>
      <c r="AF763" s="154">
        <f>IF(K763="","",IF('5.手当・賞与配分・洗い替え方式'!$O$4=1,ROUNDUP((K763+$Q763)*$AH$4,-1),ROUNDUP(K763*$AH$4,-1)))</f>
        <v>762800</v>
      </c>
      <c r="AG763" s="154">
        <f>IF(L763="","",IF('5.手当・賞与配分・洗い替え方式'!$O$4=1,ROUNDUP((L763+$Q763)*$AH$4,-1),ROUNDUP(L763*$AH$4,-1)))</f>
        <v>758200</v>
      </c>
      <c r="AH763" s="154">
        <f>IF(M763="","",IF('5.手当・賞与配分・洗い替え方式'!$O$4=1,ROUNDUP((M763+$Q763)*$AH$4,-1),ROUNDUP(M763*$AH$4,-1)))</f>
        <v>753600</v>
      </c>
      <c r="AI763" s="166">
        <f>IF(N763="","",IF('5.手当・賞与配分・洗い替え方式'!$O$4=1,ROUNDUP((N763+$Q763)*$AH$4,-1),ROUNDUP(N763*$AH$4,-1)))</f>
        <v>749000</v>
      </c>
      <c r="AJ763" s="165">
        <f>IF(J763="","",IF('5.手当・賞与配分・洗い替え方式'!$O$4=1,ROUNDUP((J763+$Q763)*$AM$4,-1),ROUNDUP(J763*$AM$4,-1)))</f>
        <v>959250</v>
      </c>
      <c r="AK763" s="154">
        <f>IF(K763="","",IF('5.手当・賞与配分・洗い替え方式'!$O$4=1,ROUNDUP((K763+$Q763)*$AM$4,-1),ROUNDUP(K763*$AM$4,-1)))</f>
        <v>953500</v>
      </c>
      <c r="AL763" s="154">
        <f>IF(L763="","",IF('5.手当・賞与配分・洗い替え方式'!$O$4=1,ROUNDUP((L763+$Q763)*$AM$4,-1),ROUNDUP(L763*$AM$4,-1)))</f>
        <v>947750</v>
      </c>
      <c r="AM763" s="154">
        <f>IF(M763="","",IF('5.手当・賞与配分・洗い替え方式'!$O$4=1,ROUNDUP((M763+$Q763)*$AM$4,-1),ROUNDUP(M763*$AM$4,-1)))</f>
        <v>942000</v>
      </c>
      <c r="AN763" s="166">
        <f>IF(N763="","",IF('5.手当・賞与配分・洗い替え方式'!$O$4=1,ROUNDUP((N763+$Q763)*$AM$4,-1),ROUNDUP(N763*$AM$4,-1)))</f>
        <v>936250</v>
      </c>
      <c r="AO763" s="369">
        <f t="shared" si="508"/>
        <v>7208970</v>
      </c>
      <c r="AP763" s="77">
        <f t="shared" si="509"/>
        <v>7165500</v>
      </c>
      <c r="AQ763" s="77">
        <f t="shared" si="492"/>
        <v>7122030</v>
      </c>
      <c r="AR763" s="77">
        <f t="shared" si="493"/>
        <v>7078560</v>
      </c>
      <c r="AS763" s="164">
        <f t="shared" si="494"/>
        <v>7035090</v>
      </c>
    </row>
    <row r="764" spans="5:45" ht="18" customHeight="1">
      <c r="E764" s="148" t="str">
        <f t="shared" si="495"/>
        <v>S-5</v>
      </c>
      <c r="F764" s="105">
        <f t="shared" si="482"/>
        <v>3</v>
      </c>
      <c r="G764" s="105">
        <f t="shared" si="483"/>
        <v>3</v>
      </c>
      <c r="H764" s="105" t="str">
        <f t="shared" si="484"/>
        <v>S-5-3</v>
      </c>
      <c r="I764" s="149">
        <v>40</v>
      </c>
      <c r="J764" s="157">
        <f t="shared" si="496"/>
        <v>370400</v>
      </c>
      <c r="K764" s="131">
        <f t="shared" si="497"/>
        <v>368100</v>
      </c>
      <c r="L764" s="131">
        <f>IF($E764="","",INDEX('3.サラリースケール'!$R$5:$BH$38,MATCH($E764,'3.サラリースケール'!$R$5:$R$38,0),MATCH($I764,'3.サラリースケール'!$R$5:$BH$5,0)))</f>
        <v>365800</v>
      </c>
      <c r="M764" s="131">
        <f t="shared" si="498"/>
        <v>363500</v>
      </c>
      <c r="N764" s="368">
        <f t="shared" si="499"/>
        <v>361200</v>
      </c>
      <c r="O764" s="157">
        <f t="shared" si="500"/>
        <v>4600</v>
      </c>
      <c r="P764" s="368">
        <f t="shared" si="485"/>
        <v>2300</v>
      </c>
      <c r="Q764" s="158">
        <f>IF($L764="","",VLOOKUP($E764,'6.モデル年俸表の作成'!$C$7:$F$48,4,0))</f>
        <v>17900</v>
      </c>
      <c r="R764" s="159">
        <f>IF($E764="","",IF($G764="","",VLOOKUP($E764,'5.手当・賞与配分・洗い替え方式'!$C$7:$L$48,8,0)))</f>
        <v>0.2</v>
      </c>
      <c r="S764" s="160">
        <f t="shared" si="501"/>
        <v>74080</v>
      </c>
      <c r="T764" s="160">
        <f t="shared" si="502"/>
        <v>73620</v>
      </c>
      <c r="U764" s="160">
        <f t="shared" si="511"/>
        <v>73160</v>
      </c>
      <c r="V764" s="160">
        <f t="shared" si="504"/>
        <v>72700</v>
      </c>
      <c r="W764" s="160">
        <f t="shared" si="505"/>
        <v>72240</v>
      </c>
      <c r="X764" s="164">
        <f t="shared" si="486"/>
        <v>27</v>
      </c>
      <c r="Y764" s="162">
        <f t="shared" si="510"/>
        <v>462380</v>
      </c>
      <c r="Z764" s="161">
        <f t="shared" si="487"/>
        <v>459620</v>
      </c>
      <c r="AA764" s="161">
        <f t="shared" si="488"/>
        <v>456860</v>
      </c>
      <c r="AB764" s="161">
        <f t="shared" si="489"/>
        <v>454100</v>
      </c>
      <c r="AC764" s="163">
        <f t="shared" si="512"/>
        <v>451340</v>
      </c>
      <c r="AD764" s="158">
        <f t="shared" si="507"/>
        <v>5482320</v>
      </c>
      <c r="AE764" s="165">
        <f>IF(J764="","",IF('5.手当・賞与配分・洗い替え方式'!$O$4=1,ROUNDUP((J764+$Q764)*$AH$4,-1),ROUNDUP(J764*$AH$4,-1)))</f>
        <v>776600</v>
      </c>
      <c r="AF764" s="154">
        <f>IF(K764="","",IF('5.手当・賞与配分・洗い替え方式'!$O$4=1,ROUNDUP((K764+$Q764)*$AH$4,-1),ROUNDUP(K764*$AH$4,-1)))</f>
        <v>772000</v>
      </c>
      <c r="AG764" s="154">
        <f>IF(L764="","",IF('5.手当・賞与配分・洗い替え方式'!$O$4=1,ROUNDUP((L764+$Q764)*$AH$4,-1),ROUNDUP(L764*$AH$4,-1)))</f>
        <v>767400</v>
      </c>
      <c r="AH764" s="154">
        <f>IF(M764="","",IF('5.手当・賞与配分・洗い替え方式'!$O$4=1,ROUNDUP((M764+$Q764)*$AH$4,-1),ROUNDUP(M764*$AH$4,-1)))</f>
        <v>762800</v>
      </c>
      <c r="AI764" s="166">
        <f>IF(N764="","",IF('5.手当・賞与配分・洗い替え方式'!$O$4=1,ROUNDUP((N764+$Q764)*$AH$4,-1),ROUNDUP(N764*$AH$4,-1)))</f>
        <v>758200</v>
      </c>
      <c r="AJ764" s="165">
        <f>IF(J764="","",IF('5.手当・賞与配分・洗い替え方式'!$O$4=1,ROUNDUP((J764+$Q764)*$AM$4,-1),ROUNDUP(J764*$AM$4,-1)))</f>
        <v>970750</v>
      </c>
      <c r="AK764" s="154">
        <f>IF(K764="","",IF('5.手当・賞与配分・洗い替え方式'!$O$4=1,ROUNDUP((K764+$Q764)*$AM$4,-1),ROUNDUP(K764*$AM$4,-1)))</f>
        <v>965000</v>
      </c>
      <c r="AL764" s="154">
        <f>IF(L764="","",IF('5.手当・賞与配分・洗い替え方式'!$O$4=1,ROUNDUP((L764+$Q764)*$AM$4,-1),ROUNDUP(L764*$AM$4,-1)))</f>
        <v>959250</v>
      </c>
      <c r="AM764" s="154">
        <f>IF(M764="","",IF('5.手当・賞与配分・洗い替え方式'!$O$4=1,ROUNDUP((M764+$Q764)*$AM$4,-1),ROUNDUP(M764*$AM$4,-1)))</f>
        <v>953500</v>
      </c>
      <c r="AN764" s="166">
        <f>IF(N764="","",IF('5.手当・賞与配分・洗い替え方式'!$O$4=1,ROUNDUP((N764+$Q764)*$AM$4,-1),ROUNDUP(N764*$AM$4,-1)))</f>
        <v>947750</v>
      </c>
      <c r="AO764" s="369">
        <f t="shared" si="508"/>
        <v>7295910</v>
      </c>
      <c r="AP764" s="77">
        <f t="shared" si="509"/>
        <v>7252440</v>
      </c>
      <c r="AQ764" s="77">
        <f t="shared" si="492"/>
        <v>7208970</v>
      </c>
      <c r="AR764" s="77">
        <f t="shared" si="493"/>
        <v>7165500</v>
      </c>
      <c r="AS764" s="164">
        <f t="shared" si="494"/>
        <v>7122030</v>
      </c>
    </row>
    <row r="765" spans="5:45" ht="18" customHeight="1">
      <c r="E765" s="148" t="str">
        <f t="shared" si="495"/>
        <v>S-5</v>
      </c>
      <c r="F765" s="105">
        <f t="shared" si="482"/>
        <v>4</v>
      </c>
      <c r="G765" s="105">
        <f t="shared" si="483"/>
        <v>4</v>
      </c>
      <c r="H765" s="105" t="str">
        <f t="shared" si="484"/>
        <v>S-5-4</v>
      </c>
      <c r="I765" s="149">
        <v>41</v>
      </c>
      <c r="J765" s="157">
        <f t="shared" si="496"/>
        <v>375000</v>
      </c>
      <c r="K765" s="131">
        <f t="shared" si="497"/>
        <v>372700</v>
      </c>
      <c r="L765" s="131">
        <f>IF($E765="","",INDEX('3.サラリースケール'!$R$5:$BH$38,MATCH($E765,'3.サラリースケール'!$R$5:$R$38,0),MATCH($I765,'3.サラリースケール'!$R$5:$BH$5,0)))</f>
        <v>370400</v>
      </c>
      <c r="M765" s="131">
        <f t="shared" si="498"/>
        <v>368100</v>
      </c>
      <c r="N765" s="368">
        <f t="shared" si="499"/>
        <v>365800</v>
      </c>
      <c r="O765" s="157">
        <f t="shared" si="500"/>
        <v>4600</v>
      </c>
      <c r="P765" s="368">
        <f t="shared" si="485"/>
        <v>2300</v>
      </c>
      <c r="Q765" s="158">
        <f>IF($L765="","",VLOOKUP($E765,'6.モデル年俸表の作成'!$C$7:$F$48,4,0))</f>
        <v>17900</v>
      </c>
      <c r="R765" s="159">
        <f>IF($E765="","",IF($G765="","",VLOOKUP($E765,'5.手当・賞与配分・洗い替え方式'!$C$7:$L$48,8,0)))</f>
        <v>0.2</v>
      </c>
      <c r="S765" s="160">
        <f t="shared" si="501"/>
        <v>75000</v>
      </c>
      <c r="T765" s="160">
        <f t="shared" si="502"/>
        <v>74540</v>
      </c>
      <c r="U765" s="160">
        <f t="shared" si="511"/>
        <v>74080</v>
      </c>
      <c r="V765" s="160">
        <f t="shared" si="504"/>
        <v>73620</v>
      </c>
      <c r="W765" s="160">
        <f t="shared" si="505"/>
        <v>73160</v>
      </c>
      <c r="X765" s="164">
        <f t="shared" si="486"/>
        <v>27</v>
      </c>
      <c r="Y765" s="162">
        <f t="shared" si="510"/>
        <v>467900</v>
      </c>
      <c r="Z765" s="161">
        <f t="shared" si="487"/>
        <v>465140</v>
      </c>
      <c r="AA765" s="161">
        <f t="shared" si="488"/>
        <v>462380</v>
      </c>
      <c r="AB765" s="161">
        <f t="shared" si="489"/>
        <v>459620</v>
      </c>
      <c r="AC765" s="163">
        <f t="shared" si="512"/>
        <v>456860</v>
      </c>
      <c r="AD765" s="158">
        <f t="shared" si="507"/>
        <v>5548560</v>
      </c>
      <c r="AE765" s="165">
        <f>IF(J765="","",IF('5.手当・賞与配分・洗い替え方式'!$O$4=1,ROUNDUP((J765+$Q765)*$AH$4,-1),ROUNDUP(J765*$AH$4,-1)))</f>
        <v>785800</v>
      </c>
      <c r="AF765" s="154">
        <f>IF(K765="","",IF('5.手当・賞与配分・洗い替え方式'!$O$4=1,ROUNDUP((K765+$Q765)*$AH$4,-1),ROUNDUP(K765*$AH$4,-1)))</f>
        <v>781200</v>
      </c>
      <c r="AG765" s="154">
        <f>IF(L765="","",IF('5.手当・賞与配分・洗い替え方式'!$O$4=1,ROUNDUP((L765+$Q765)*$AH$4,-1),ROUNDUP(L765*$AH$4,-1)))</f>
        <v>776600</v>
      </c>
      <c r="AH765" s="154">
        <f>IF(M765="","",IF('5.手当・賞与配分・洗い替え方式'!$O$4=1,ROUNDUP((M765+$Q765)*$AH$4,-1),ROUNDUP(M765*$AH$4,-1)))</f>
        <v>772000</v>
      </c>
      <c r="AI765" s="166">
        <f>IF(N765="","",IF('5.手当・賞与配分・洗い替え方式'!$O$4=1,ROUNDUP((N765+$Q765)*$AH$4,-1),ROUNDUP(N765*$AH$4,-1)))</f>
        <v>767400</v>
      </c>
      <c r="AJ765" s="165">
        <f>IF(J765="","",IF('5.手当・賞与配分・洗い替え方式'!$O$4=1,ROUNDUP((J765+$Q765)*$AM$4,-1),ROUNDUP(J765*$AM$4,-1)))</f>
        <v>982250</v>
      </c>
      <c r="AK765" s="154">
        <f>IF(K765="","",IF('5.手当・賞与配分・洗い替え方式'!$O$4=1,ROUNDUP((K765+$Q765)*$AM$4,-1),ROUNDUP(K765*$AM$4,-1)))</f>
        <v>976500</v>
      </c>
      <c r="AL765" s="154">
        <f>IF(L765="","",IF('5.手当・賞与配分・洗い替え方式'!$O$4=1,ROUNDUP((L765+$Q765)*$AM$4,-1),ROUNDUP(L765*$AM$4,-1)))</f>
        <v>970750</v>
      </c>
      <c r="AM765" s="154">
        <f>IF(M765="","",IF('5.手当・賞与配分・洗い替え方式'!$O$4=1,ROUNDUP((M765+$Q765)*$AM$4,-1),ROUNDUP(M765*$AM$4,-1)))</f>
        <v>965000</v>
      </c>
      <c r="AN765" s="166">
        <f>IF(N765="","",IF('5.手当・賞与配分・洗い替え方式'!$O$4=1,ROUNDUP((N765+$Q765)*$AM$4,-1),ROUNDUP(N765*$AM$4,-1)))</f>
        <v>959250</v>
      </c>
      <c r="AO765" s="369">
        <f t="shared" si="508"/>
        <v>7382850</v>
      </c>
      <c r="AP765" s="77">
        <f t="shared" si="509"/>
        <v>7339380</v>
      </c>
      <c r="AQ765" s="77">
        <f t="shared" si="492"/>
        <v>7295910</v>
      </c>
      <c r="AR765" s="77">
        <f t="shared" si="493"/>
        <v>7252440</v>
      </c>
      <c r="AS765" s="164">
        <f t="shared" si="494"/>
        <v>7208970</v>
      </c>
    </row>
    <row r="766" spans="5:45" ht="18" customHeight="1">
      <c r="E766" s="148" t="str">
        <f t="shared" si="495"/>
        <v>S-5</v>
      </c>
      <c r="F766" s="105">
        <f t="shared" si="482"/>
        <v>5</v>
      </c>
      <c r="G766" s="105">
        <f t="shared" si="483"/>
        <v>5</v>
      </c>
      <c r="H766" s="105" t="str">
        <f t="shared" si="484"/>
        <v>S-5-5</v>
      </c>
      <c r="I766" s="149">
        <v>42</v>
      </c>
      <c r="J766" s="157">
        <f t="shared" si="496"/>
        <v>379600</v>
      </c>
      <c r="K766" s="131">
        <f t="shared" si="497"/>
        <v>377300</v>
      </c>
      <c r="L766" s="131">
        <f>IF($E766="","",INDEX('3.サラリースケール'!$R$5:$BH$38,MATCH($E766,'3.サラリースケール'!$R$5:$R$38,0),MATCH($I766,'3.サラリースケール'!$R$5:$BH$5,0)))</f>
        <v>375000</v>
      </c>
      <c r="M766" s="131">
        <f t="shared" si="498"/>
        <v>372700</v>
      </c>
      <c r="N766" s="368">
        <f t="shared" si="499"/>
        <v>370400</v>
      </c>
      <c r="O766" s="157">
        <f t="shared" si="500"/>
        <v>4600</v>
      </c>
      <c r="P766" s="368">
        <f t="shared" si="485"/>
        <v>2300</v>
      </c>
      <c r="Q766" s="158">
        <f>IF($L766="","",VLOOKUP($E766,'6.モデル年俸表の作成'!$C$7:$F$48,4,0))</f>
        <v>17900</v>
      </c>
      <c r="R766" s="159">
        <f>IF($E766="","",IF($G766="","",VLOOKUP($E766,'5.手当・賞与配分・洗い替え方式'!$C$7:$L$48,8,0)))</f>
        <v>0.2</v>
      </c>
      <c r="S766" s="160">
        <f t="shared" si="501"/>
        <v>75920</v>
      </c>
      <c r="T766" s="160">
        <f t="shared" si="502"/>
        <v>75460</v>
      </c>
      <c r="U766" s="160">
        <f t="shared" si="511"/>
        <v>75000</v>
      </c>
      <c r="V766" s="160">
        <f t="shared" si="504"/>
        <v>74540</v>
      </c>
      <c r="W766" s="160">
        <f t="shared" si="505"/>
        <v>74080</v>
      </c>
      <c r="X766" s="164">
        <f t="shared" si="486"/>
        <v>27</v>
      </c>
      <c r="Y766" s="162">
        <f t="shared" si="510"/>
        <v>473420</v>
      </c>
      <c r="Z766" s="161">
        <f t="shared" si="487"/>
        <v>470660</v>
      </c>
      <c r="AA766" s="161">
        <f t="shared" si="488"/>
        <v>467900</v>
      </c>
      <c r="AB766" s="161">
        <f t="shared" si="489"/>
        <v>465140</v>
      </c>
      <c r="AC766" s="163">
        <f t="shared" si="512"/>
        <v>462380</v>
      </c>
      <c r="AD766" s="158">
        <f t="shared" si="507"/>
        <v>5614800</v>
      </c>
      <c r="AE766" s="165">
        <f>IF(J766="","",IF('5.手当・賞与配分・洗い替え方式'!$O$4=1,ROUNDUP((J766+$Q766)*$AH$4,-1),ROUNDUP(J766*$AH$4,-1)))</f>
        <v>795000</v>
      </c>
      <c r="AF766" s="154">
        <f>IF(K766="","",IF('5.手当・賞与配分・洗い替え方式'!$O$4=1,ROUNDUP((K766+$Q766)*$AH$4,-1),ROUNDUP(K766*$AH$4,-1)))</f>
        <v>790400</v>
      </c>
      <c r="AG766" s="154">
        <f>IF(L766="","",IF('5.手当・賞与配分・洗い替え方式'!$O$4=1,ROUNDUP((L766+$Q766)*$AH$4,-1),ROUNDUP(L766*$AH$4,-1)))</f>
        <v>785800</v>
      </c>
      <c r="AH766" s="154">
        <f>IF(M766="","",IF('5.手当・賞与配分・洗い替え方式'!$O$4=1,ROUNDUP((M766+$Q766)*$AH$4,-1),ROUNDUP(M766*$AH$4,-1)))</f>
        <v>781200</v>
      </c>
      <c r="AI766" s="166">
        <f>IF(N766="","",IF('5.手当・賞与配分・洗い替え方式'!$O$4=1,ROUNDUP((N766+$Q766)*$AH$4,-1),ROUNDUP(N766*$AH$4,-1)))</f>
        <v>776600</v>
      </c>
      <c r="AJ766" s="165">
        <f>IF(J766="","",IF('5.手当・賞与配分・洗い替え方式'!$O$4=1,ROUNDUP((J766+$Q766)*$AM$4,-1),ROUNDUP(J766*$AM$4,-1)))</f>
        <v>993750</v>
      </c>
      <c r="AK766" s="154">
        <f>IF(K766="","",IF('5.手当・賞与配分・洗い替え方式'!$O$4=1,ROUNDUP((K766+$Q766)*$AM$4,-1),ROUNDUP(K766*$AM$4,-1)))</f>
        <v>988000</v>
      </c>
      <c r="AL766" s="154">
        <f>IF(L766="","",IF('5.手当・賞与配分・洗い替え方式'!$O$4=1,ROUNDUP((L766+$Q766)*$AM$4,-1),ROUNDUP(L766*$AM$4,-1)))</f>
        <v>982250</v>
      </c>
      <c r="AM766" s="154">
        <f>IF(M766="","",IF('5.手当・賞与配分・洗い替え方式'!$O$4=1,ROUNDUP((M766+$Q766)*$AM$4,-1),ROUNDUP(M766*$AM$4,-1)))</f>
        <v>976500</v>
      </c>
      <c r="AN766" s="166">
        <f>IF(N766="","",IF('5.手当・賞与配分・洗い替え方式'!$O$4=1,ROUNDUP((N766+$Q766)*$AM$4,-1),ROUNDUP(N766*$AM$4,-1)))</f>
        <v>970750</v>
      </c>
      <c r="AO766" s="369">
        <f t="shared" si="508"/>
        <v>7469790</v>
      </c>
      <c r="AP766" s="77">
        <f t="shared" si="509"/>
        <v>7426320</v>
      </c>
      <c r="AQ766" s="77">
        <f t="shared" si="492"/>
        <v>7382850</v>
      </c>
      <c r="AR766" s="77">
        <f t="shared" si="493"/>
        <v>7339380</v>
      </c>
      <c r="AS766" s="164">
        <f t="shared" si="494"/>
        <v>7295910</v>
      </c>
    </row>
    <row r="767" spans="5:45" ht="18" customHeight="1">
      <c r="E767" s="148" t="str">
        <f t="shared" si="495"/>
        <v>S-5</v>
      </c>
      <c r="F767" s="167">
        <f t="shared" si="482"/>
        <v>6</v>
      </c>
      <c r="G767" s="105">
        <f t="shared" si="483"/>
        <v>6</v>
      </c>
      <c r="H767" s="105" t="str">
        <f t="shared" si="484"/>
        <v>S-5-6</v>
      </c>
      <c r="I767" s="149">
        <v>43</v>
      </c>
      <c r="J767" s="157">
        <f t="shared" si="496"/>
        <v>384200</v>
      </c>
      <c r="K767" s="131">
        <f t="shared" si="497"/>
        <v>381900</v>
      </c>
      <c r="L767" s="131">
        <f>IF($E767="","",INDEX('3.サラリースケール'!$R$5:$BH$38,MATCH($E767,'3.サラリースケール'!$R$5:$R$38,0),MATCH($I767,'3.サラリースケール'!$R$5:$BH$5,0)))</f>
        <v>379600</v>
      </c>
      <c r="M767" s="131">
        <f t="shared" si="498"/>
        <v>377300</v>
      </c>
      <c r="N767" s="368">
        <f t="shared" si="499"/>
        <v>375000</v>
      </c>
      <c r="O767" s="157">
        <f t="shared" si="500"/>
        <v>4600</v>
      </c>
      <c r="P767" s="368">
        <f t="shared" si="485"/>
        <v>2300</v>
      </c>
      <c r="Q767" s="158">
        <f>IF($L767="","",VLOOKUP($E767,'6.モデル年俸表の作成'!$C$7:$F$48,4,0))</f>
        <v>17900</v>
      </c>
      <c r="R767" s="159">
        <f>IF($E767="","",IF($G767="","",VLOOKUP($E767,'5.手当・賞与配分・洗い替え方式'!$C$7:$L$48,8,0)))</f>
        <v>0.2</v>
      </c>
      <c r="S767" s="160">
        <f t="shared" si="501"/>
        <v>76840</v>
      </c>
      <c r="T767" s="160">
        <f t="shared" si="502"/>
        <v>76380</v>
      </c>
      <c r="U767" s="160">
        <f t="shared" si="511"/>
        <v>75920</v>
      </c>
      <c r="V767" s="160">
        <f t="shared" si="504"/>
        <v>75460</v>
      </c>
      <c r="W767" s="160">
        <f t="shared" si="505"/>
        <v>75000</v>
      </c>
      <c r="X767" s="164">
        <f t="shared" si="486"/>
        <v>27</v>
      </c>
      <c r="Y767" s="162">
        <f t="shared" si="510"/>
        <v>478940</v>
      </c>
      <c r="Z767" s="161">
        <f t="shared" si="487"/>
        <v>476180</v>
      </c>
      <c r="AA767" s="161">
        <f t="shared" si="488"/>
        <v>473420</v>
      </c>
      <c r="AB767" s="161">
        <f t="shared" si="489"/>
        <v>470660</v>
      </c>
      <c r="AC767" s="163">
        <f t="shared" si="512"/>
        <v>467900</v>
      </c>
      <c r="AD767" s="158">
        <f t="shared" si="507"/>
        <v>5681040</v>
      </c>
      <c r="AE767" s="165">
        <f>IF(J767="","",IF('5.手当・賞与配分・洗い替え方式'!$O$4=1,ROUNDUP((J767+$Q767)*$AH$4,-1),ROUNDUP(J767*$AH$4,-1)))</f>
        <v>804200</v>
      </c>
      <c r="AF767" s="154">
        <f>IF(K767="","",IF('5.手当・賞与配分・洗い替え方式'!$O$4=1,ROUNDUP((K767+$Q767)*$AH$4,-1),ROUNDUP(K767*$AH$4,-1)))</f>
        <v>799600</v>
      </c>
      <c r="AG767" s="154">
        <f>IF(L767="","",IF('5.手当・賞与配分・洗い替え方式'!$O$4=1,ROUNDUP((L767+$Q767)*$AH$4,-1),ROUNDUP(L767*$AH$4,-1)))</f>
        <v>795000</v>
      </c>
      <c r="AH767" s="154">
        <f>IF(M767="","",IF('5.手当・賞与配分・洗い替え方式'!$O$4=1,ROUNDUP((M767+$Q767)*$AH$4,-1),ROUNDUP(M767*$AH$4,-1)))</f>
        <v>790400</v>
      </c>
      <c r="AI767" s="166">
        <f>IF(N767="","",IF('5.手当・賞与配分・洗い替え方式'!$O$4=1,ROUNDUP((N767+$Q767)*$AH$4,-1),ROUNDUP(N767*$AH$4,-1)))</f>
        <v>785800</v>
      </c>
      <c r="AJ767" s="165">
        <f>IF(J767="","",IF('5.手当・賞与配分・洗い替え方式'!$O$4=1,ROUNDUP((J767+$Q767)*$AM$4,-1),ROUNDUP(J767*$AM$4,-1)))</f>
        <v>1005250</v>
      </c>
      <c r="AK767" s="154">
        <f>IF(K767="","",IF('5.手当・賞与配分・洗い替え方式'!$O$4=1,ROUNDUP((K767+$Q767)*$AM$4,-1),ROUNDUP(K767*$AM$4,-1)))</f>
        <v>999500</v>
      </c>
      <c r="AL767" s="154">
        <f>IF(L767="","",IF('5.手当・賞与配分・洗い替え方式'!$O$4=1,ROUNDUP((L767+$Q767)*$AM$4,-1),ROUNDUP(L767*$AM$4,-1)))</f>
        <v>993750</v>
      </c>
      <c r="AM767" s="154">
        <f>IF(M767="","",IF('5.手当・賞与配分・洗い替え方式'!$O$4=1,ROUNDUP((M767+$Q767)*$AM$4,-1),ROUNDUP(M767*$AM$4,-1)))</f>
        <v>988000</v>
      </c>
      <c r="AN767" s="166">
        <f>IF(N767="","",IF('5.手当・賞与配分・洗い替え方式'!$O$4=1,ROUNDUP((N767+$Q767)*$AM$4,-1),ROUNDUP(N767*$AM$4,-1)))</f>
        <v>982250</v>
      </c>
      <c r="AO767" s="369">
        <f t="shared" si="508"/>
        <v>7556730</v>
      </c>
      <c r="AP767" s="77">
        <f t="shared" si="509"/>
        <v>7513260</v>
      </c>
      <c r="AQ767" s="77">
        <f t="shared" si="492"/>
        <v>7469790</v>
      </c>
      <c r="AR767" s="77">
        <f t="shared" si="493"/>
        <v>7426320</v>
      </c>
      <c r="AS767" s="164">
        <f t="shared" si="494"/>
        <v>7382850</v>
      </c>
    </row>
    <row r="768" spans="5:45" ht="18" customHeight="1">
      <c r="E768" s="148" t="str">
        <f t="shared" si="495"/>
        <v>S-5</v>
      </c>
      <c r="F768" s="167">
        <f t="shared" si="482"/>
        <v>7</v>
      </c>
      <c r="G768" s="105">
        <f t="shared" si="483"/>
        <v>7</v>
      </c>
      <c r="H768" s="105" t="str">
        <f t="shared" si="484"/>
        <v>S-5-7</v>
      </c>
      <c r="I768" s="149">
        <v>44</v>
      </c>
      <c r="J768" s="157">
        <f t="shared" si="496"/>
        <v>388800</v>
      </c>
      <c r="K768" s="131">
        <f t="shared" si="497"/>
        <v>386500</v>
      </c>
      <c r="L768" s="131">
        <f>IF($E768="","",INDEX('3.サラリースケール'!$R$5:$BH$38,MATCH($E768,'3.サラリースケール'!$R$5:$R$38,0),MATCH($I768,'3.サラリースケール'!$R$5:$BH$5,0)))</f>
        <v>384200</v>
      </c>
      <c r="M768" s="131">
        <f t="shared" si="498"/>
        <v>381900</v>
      </c>
      <c r="N768" s="368">
        <f t="shared" si="499"/>
        <v>379600</v>
      </c>
      <c r="O768" s="157">
        <f t="shared" si="500"/>
        <v>4600</v>
      </c>
      <c r="P768" s="368">
        <f t="shared" si="485"/>
        <v>2300</v>
      </c>
      <c r="Q768" s="158">
        <f>IF($L768="","",VLOOKUP($E768,'6.モデル年俸表の作成'!$C$7:$F$48,4,0))</f>
        <v>17900</v>
      </c>
      <c r="R768" s="159">
        <f>IF($E768="","",IF($G768="","",VLOOKUP($E768,'5.手当・賞与配分・洗い替え方式'!$C$7:$L$48,8,0)))</f>
        <v>0.2</v>
      </c>
      <c r="S768" s="160">
        <f t="shared" si="501"/>
        <v>77760</v>
      </c>
      <c r="T768" s="160">
        <f t="shared" si="502"/>
        <v>77300</v>
      </c>
      <c r="U768" s="160">
        <f t="shared" si="511"/>
        <v>76840</v>
      </c>
      <c r="V768" s="160">
        <f t="shared" si="504"/>
        <v>76380</v>
      </c>
      <c r="W768" s="160">
        <f t="shared" si="505"/>
        <v>75920</v>
      </c>
      <c r="X768" s="164">
        <f t="shared" si="486"/>
        <v>27</v>
      </c>
      <c r="Y768" s="162">
        <f t="shared" si="510"/>
        <v>484460</v>
      </c>
      <c r="Z768" s="161">
        <f t="shared" si="487"/>
        <v>481700</v>
      </c>
      <c r="AA768" s="161">
        <f t="shared" si="488"/>
        <v>478940</v>
      </c>
      <c r="AB768" s="161">
        <f t="shared" si="489"/>
        <v>476180</v>
      </c>
      <c r="AC768" s="163">
        <f t="shared" si="512"/>
        <v>473420</v>
      </c>
      <c r="AD768" s="158">
        <f t="shared" si="507"/>
        <v>5747280</v>
      </c>
      <c r="AE768" s="165">
        <f>IF(J768="","",IF('5.手当・賞与配分・洗い替え方式'!$O$4=1,ROUNDUP((J768+$Q768)*$AH$4,-1),ROUNDUP(J768*$AH$4,-1)))</f>
        <v>813400</v>
      </c>
      <c r="AF768" s="154">
        <f>IF(K768="","",IF('5.手当・賞与配分・洗い替え方式'!$O$4=1,ROUNDUP((K768+$Q768)*$AH$4,-1),ROUNDUP(K768*$AH$4,-1)))</f>
        <v>808800</v>
      </c>
      <c r="AG768" s="154">
        <f>IF(L768="","",IF('5.手当・賞与配分・洗い替え方式'!$O$4=1,ROUNDUP((L768+$Q768)*$AH$4,-1),ROUNDUP(L768*$AH$4,-1)))</f>
        <v>804200</v>
      </c>
      <c r="AH768" s="154">
        <f>IF(M768="","",IF('5.手当・賞与配分・洗い替え方式'!$O$4=1,ROUNDUP((M768+$Q768)*$AH$4,-1),ROUNDUP(M768*$AH$4,-1)))</f>
        <v>799600</v>
      </c>
      <c r="AI768" s="166">
        <f>IF(N768="","",IF('5.手当・賞与配分・洗い替え方式'!$O$4=1,ROUNDUP((N768+$Q768)*$AH$4,-1),ROUNDUP(N768*$AH$4,-1)))</f>
        <v>795000</v>
      </c>
      <c r="AJ768" s="165">
        <f>IF(J768="","",IF('5.手当・賞与配分・洗い替え方式'!$O$4=1,ROUNDUP((J768+$Q768)*$AM$4,-1),ROUNDUP(J768*$AM$4,-1)))</f>
        <v>1016750</v>
      </c>
      <c r="AK768" s="154">
        <f>IF(K768="","",IF('5.手当・賞与配分・洗い替え方式'!$O$4=1,ROUNDUP((K768+$Q768)*$AM$4,-1),ROUNDUP(K768*$AM$4,-1)))</f>
        <v>1011000</v>
      </c>
      <c r="AL768" s="154">
        <f>IF(L768="","",IF('5.手当・賞与配分・洗い替え方式'!$O$4=1,ROUNDUP((L768+$Q768)*$AM$4,-1),ROUNDUP(L768*$AM$4,-1)))</f>
        <v>1005250</v>
      </c>
      <c r="AM768" s="154">
        <f>IF(M768="","",IF('5.手当・賞与配分・洗い替え方式'!$O$4=1,ROUNDUP((M768+$Q768)*$AM$4,-1),ROUNDUP(M768*$AM$4,-1)))</f>
        <v>999500</v>
      </c>
      <c r="AN768" s="166">
        <f>IF(N768="","",IF('5.手当・賞与配分・洗い替え方式'!$O$4=1,ROUNDUP((N768+$Q768)*$AM$4,-1),ROUNDUP(N768*$AM$4,-1)))</f>
        <v>993750</v>
      </c>
      <c r="AO768" s="369">
        <f t="shared" si="508"/>
        <v>7643670</v>
      </c>
      <c r="AP768" s="77">
        <f t="shared" si="509"/>
        <v>7600200</v>
      </c>
      <c r="AQ768" s="77">
        <f t="shared" si="492"/>
        <v>7556730</v>
      </c>
      <c r="AR768" s="77">
        <f t="shared" si="493"/>
        <v>7513260</v>
      </c>
      <c r="AS768" s="164">
        <f t="shared" si="494"/>
        <v>7469790</v>
      </c>
    </row>
    <row r="769" spans="5:45" ht="18" customHeight="1">
      <c r="E769" s="148" t="str">
        <f t="shared" si="495"/>
        <v>S-5</v>
      </c>
      <c r="F769" s="167">
        <f t="shared" si="482"/>
        <v>8</v>
      </c>
      <c r="G769" s="105">
        <f t="shared" si="483"/>
        <v>8</v>
      </c>
      <c r="H769" s="105" t="str">
        <f t="shared" si="484"/>
        <v>S-5-8</v>
      </c>
      <c r="I769" s="149">
        <v>45</v>
      </c>
      <c r="J769" s="157">
        <f t="shared" si="496"/>
        <v>393400</v>
      </c>
      <c r="K769" s="131">
        <f t="shared" si="497"/>
        <v>391100</v>
      </c>
      <c r="L769" s="131">
        <f>IF($E769="","",INDEX('3.サラリースケール'!$R$5:$BH$38,MATCH($E769,'3.サラリースケール'!$R$5:$R$38,0),MATCH($I769,'3.サラリースケール'!$R$5:$BH$5,0)))</f>
        <v>388800</v>
      </c>
      <c r="M769" s="131">
        <f t="shared" si="498"/>
        <v>386500</v>
      </c>
      <c r="N769" s="368">
        <f t="shared" si="499"/>
        <v>384200</v>
      </c>
      <c r="O769" s="157">
        <f t="shared" si="500"/>
        <v>4600</v>
      </c>
      <c r="P769" s="368">
        <f t="shared" si="485"/>
        <v>2300</v>
      </c>
      <c r="Q769" s="158">
        <f>IF($L769="","",VLOOKUP($E769,'6.モデル年俸表の作成'!$C$7:$F$48,4,0))</f>
        <v>17900</v>
      </c>
      <c r="R769" s="159">
        <f>IF($E769="","",IF($G769="","",VLOOKUP($E769,'5.手当・賞与配分・洗い替え方式'!$C$7:$L$48,8,0)))</f>
        <v>0.2</v>
      </c>
      <c r="S769" s="160">
        <f t="shared" si="501"/>
        <v>78680</v>
      </c>
      <c r="T769" s="160">
        <f t="shared" si="502"/>
        <v>78220</v>
      </c>
      <c r="U769" s="160">
        <f t="shared" si="511"/>
        <v>77760</v>
      </c>
      <c r="V769" s="160">
        <f t="shared" si="504"/>
        <v>77300</v>
      </c>
      <c r="W769" s="160">
        <f t="shared" si="505"/>
        <v>76840</v>
      </c>
      <c r="X769" s="164">
        <f t="shared" si="486"/>
        <v>27</v>
      </c>
      <c r="Y769" s="162">
        <f t="shared" si="510"/>
        <v>489980</v>
      </c>
      <c r="Z769" s="161">
        <f t="shared" si="487"/>
        <v>487220</v>
      </c>
      <c r="AA769" s="161">
        <f t="shared" si="488"/>
        <v>484460</v>
      </c>
      <c r="AB769" s="161">
        <f t="shared" si="489"/>
        <v>481700</v>
      </c>
      <c r="AC769" s="163">
        <f t="shared" si="512"/>
        <v>478940</v>
      </c>
      <c r="AD769" s="158">
        <f t="shared" si="507"/>
        <v>5813520</v>
      </c>
      <c r="AE769" s="165">
        <f>IF(J769="","",IF('5.手当・賞与配分・洗い替え方式'!$O$4=1,ROUNDUP((J769+$Q769)*$AH$4,-1),ROUNDUP(J769*$AH$4,-1)))</f>
        <v>822600</v>
      </c>
      <c r="AF769" s="154">
        <f>IF(K769="","",IF('5.手当・賞与配分・洗い替え方式'!$O$4=1,ROUNDUP((K769+$Q769)*$AH$4,-1),ROUNDUP(K769*$AH$4,-1)))</f>
        <v>818000</v>
      </c>
      <c r="AG769" s="154">
        <f>IF(L769="","",IF('5.手当・賞与配分・洗い替え方式'!$O$4=1,ROUNDUP((L769+$Q769)*$AH$4,-1),ROUNDUP(L769*$AH$4,-1)))</f>
        <v>813400</v>
      </c>
      <c r="AH769" s="154">
        <f>IF(M769="","",IF('5.手当・賞与配分・洗い替え方式'!$O$4=1,ROUNDUP((M769+$Q769)*$AH$4,-1),ROUNDUP(M769*$AH$4,-1)))</f>
        <v>808800</v>
      </c>
      <c r="AI769" s="166">
        <f>IF(N769="","",IF('5.手当・賞与配分・洗い替え方式'!$O$4=1,ROUNDUP((N769+$Q769)*$AH$4,-1),ROUNDUP(N769*$AH$4,-1)))</f>
        <v>804200</v>
      </c>
      <c r="AJ769" s="165">
        <f>IF(J769="","",IF('5.手当・賞与配分・洗い替え方式'!$O$4=1,ROUNDUP((J769+$Q769)*$AM$4,-1),ROUNDUP(J769*$AM$4,-1)))</f>
        <v>1028250</v>
      </c>
      <c r="AK769" s="154">
        <f>IF(K769="","",IF('5.手当・賞与配分・洗い替え方式'!$O$4=1,ROUNDUP((K769+$Q769)*$AM$4,-1),ROUNDUP(K769*$AM$4,-1)))</f>
        <v>1022500</v>
      </c>
      <c r="AL769" s="154">
        <f>IF(L769="","",IF('5.手当・賞与配分・洗い替え方式'!$O$4=1,ROUNDUP((L769+$Q769)*$AM$4,-1),ROUNDUP(L769*$AM$4,-1)))</f>
        <v>1016750</v>
      </c>
      <c r="AM769" s="154">
        <f>IF(M769="","",IF('5.手当・賞与配分・洗い替え方式'!$O$4=1,ROUNDUP((M769+$Q769)*$AM$4,-1),ROUNDUP(M769*$AM$4,-1)))</f>
        <v>1011000</v>
      </c>
      <c r="AN769" s="166">
        <f>IF(N769="","",IF('5.手当・賞与配分・洗い替え方式'!$O$4=1,ROUNDUP((N769+$Q769)*$AM$4,-1),ROUNDUP(N769*$AM$4,-1)))</f>
        <v>1005250</v>
      </c>
      <c r="AO769" s="369">
        <f t="shared" si="508"/>
        <v>7730610</v>
      </c>
      <c r="AP769" s="77">
        <f t="shared" si="509"/>
        <v>7687140</v>
      </c>
      <c r="AQ769" s="77">
        <f t="shared" si="492"/>
        <v>7643670</v>
      </c>
      <c r="AR769" s="77">
        <f t="shared" si="493"/>
        <v>7600200</v>
      </c>
      <c r="AS769" s="164">
        <f t="shared" si="494"/>
        <v>7556730</v>
      </c>
    </row>
    <row r="770" spans="5:45" ht="18" customHeight="1">
      <c r="E770" s="148" t="str">
        <f t="shared" si="495"/>
        <v>S-5</v>
      </c>
      <c r="F770" s="167">
        <f t="shared" si="482"/>
        <v>9</v>
      </c>
      <c r="G770" s="105">
        <f t="shared" si="483"/>
        <v>9</v>
      </c>
      <c r="H770" s="105" t="str">
        <f t="shared" si="484"/>
        <v>S-5-9</v>
      </c>
      <c r="I770" s="149">
        <v>46</v>
      </c>
      <c r="J770" s="157">
        <f t="shared" si="496"/>
        <v>398000</v>
      </c>
      <c r="K770" s="131">
        <f t="shared" si="497"/>
        <v>395700</v>
      </c>
      <c r="L770" s="131">
        <f>IF($E770="","",INDEX('3.サラリースケール'!$R$5:$BH$38,MATCH($E770,'3.サラリースケール'!$R$5:$R$38,0),MATCH($I770,'3.サラリースケール'!$R$5:$BH$5,0)))</f>
        <v>393400</v>
      </c>
      <c r="M770" s="131">
        <f t="shared" si="498"/>
        <v>391100</v>
      </c>
      <c r="N770" s="368">
        <f t="shared" si="499"/>
        <v>388800</v>
      </c>
      <c r="O770" s="157">
        <f t="shared" si="500"/>
        <v>4600</v>
      </c>
      <c r="P770" s="368">
        <f t="shared" si="485"/>
        <v>2300</v>
      </c>
      <c r="Q770" s="158">
        <f>IF($L770="","",VLOOKUP($E770,'6.モデル年俸表の作成'!$C$7:$F$48,4,0))</f>
        <v>17900</v>
      </c>
      <c r="R770" s="159">
        <f>IF($E770="","",IF($G770="","",VLOOKUP($E770,'5.手当・賞与配分・洗い替え方式'!$C$7:$L$48,8,0)))</f>
        <v>0.2</v>
      </c>
      <c r="S770" s="160">
        <f t="shared" si="501"/>
        <v>79600</v>
      </c>
      <c r="T770" s="160">
        <f t="shared" si="502"/>
        <v>79140</v>
      </c>
      <c r="U770" s="160">
        <f t="shared" si="511"/>
        <v>78680</v>
      </c>
      <c r="V770" s="160">
        <f t="shared" si="504"/>
        <v>78220</v>
      </c>
      <c r="W770" s="160">
        <f t="shared" si="505"/>
        <v>77760</v>
      </c>
      <c r="X770" s="164">
        <f t="shared" si="486"/>
        <v>27</v>
      </c>
      <c r="Y770" s="162">
        <f t="shared" si="510"/>
        <v>495500</v>
      </c>
      <c r="Z770" s="161">
        <f t="shared" si="487"/>
        <v>492740</v>
      </c>
      <c r="AA770" s="161">
        <f t="shared" si="488"/>
        <v>489980</v>
      </c>
      <c r="AB770" s="161">
        <f t="shared" si="489"/>
        <v>487220</v>
      </c>
      <c r="AC770" s="163">
        <f t="shared" si="512"/>
        <v>484460</v>
      </c>
      <c r="AD770" s="158">
        <f t="shared" si="507"/>
        <v>5879760</v>
      </c>
      <c r="AE770" s="165">
        <f>IF(J770="","",IF('5.手当・賞与配分・洗い替え方式'!$O$4=1,ROUNDUP((J770+$Q770)*$AH$4,-1),ROUNDUP(J770*$AH$4,-1)))</f>
        <v>831800</v>
      </c>
      <c r="AF770" s="154">
        <f>IF(K770="","",IF('5.手当・賞与配分・洗い替え方式'!$O$4=1,ROUNDUP((K770+$Q770)*$AH$4,-1),ROUNDUP(K770*$AH$4,-1)))</f>
        <v>827200</v>
      </c>
      <c r="AG770" s="154">
        <f>IF(L770="","",IF('5.手当・賞与配分・洗い替え方式'!$O$4=1,ROUNDUP((L770+$Q770)*$AH$4,-1),ROUNDUP(L770*$AH$4,-1)))</f>
        <v>822600</v>
      </c>
      <c r="AH770" s="154">
        <f>IF(M770="","",IF('5.手当・賞与配分・洗い替え方式'!$O$4=1,ROUNDUP((M770+$Q770)*$AH$4,-1),ROUNDUP(M770*$AH$4,-1)))</f>
        <v>818000</v>
      </c>
      <c r="AI770" s="166">
        <f>IF(N770="","",IF('5.手当・賞与配分・洗い替え方式'!$O$4=1,ROUNDUP((N770+$Q770)*$AH$4,-1),ROUNDUP(N770*$AH$4,-1)))</f>
        <v>813400</v>
      </c>
      <c r="AJ770" s="165">
        <f>IF(J770="","",IF('5.手当・賞与配分・洗い替え方式'!$O$4=1,ROUNDUP((J770+$Q770)*$AM$4,-1),ROUNDUP(J770*$AM$4,-1)))</f>
        <v>1039750</v>
      </c>
      <c r="AK770" s="154">
        <f>IF(K770="","",IF('5.手当・賞与配分・洗い替え方式'!$O$4=1,ROUNDUP((K770+$Q770)*$AM$4,-1),ROUNDUP(K770*$AM$4,-1)))</f>
        <v>1034000</v>
      </c>
      <c r="AL770" s="154">
        <f>IF(L770="","",IF('5.手当・賞与配分・洗い替え方式'!$O$4=1,ROUNDUP((L770+$Q770)*$AM$4,-1),ROUNDUP(L770*$AM$4,-1)))</f>
        <v>1028250</v>
      </c>
      <c r="AM770" s="154">
        <f>IF(M770="","",IF('5.手当・賞与配分・洗い替え方式'!$O$4=1,ROUNDUP((M770+$Q770)*$AM$4,-1),ROUNDUP(M770*$AM$4,-1)))</f>
        <v>1022500</v>
      </c>
      <c r="AN770" s="166">
        <f>IF(N770="","",IF('5.手当・賞与配分・洗い替え方式'!$O$4=1,ROUNDUP((N770+$Q770)*$AM$4,-1),ROUNDUP(N770*$AM$4,-1)))</f>
        <v>1016750</v>
      </c>
      <c r="AO770" s="369">
        <f t="shared" si="508"/>
        <v>7817550</v>
      </c>
      <c r="AP770" s="77">
        <f t="shared" si="509"/>
        <v>7774080</v>
      </c>
      <c r="AQ770" s="77">
        <f t="shared" si="492"/>
        <v>7730610</v>
      </c>
      <c r="AR770" s="77">
        <f t="shared" si="493"/>
        <v>7687140</v>
      </c>
      <c r="AS770" s="164">
        <f t="shared" si="494"/>
        <v>7643670</v>
      </c>
    </row>
    <row r="771" spans="5:45" ht="18" customHeight="1">
      <c r="E771" s="148" t="str">
        <f t="shared" si="495"/>
        <v>S-5</v>
      </c>
      <c r="F771" s="167">
        <f t="shared" si="482"/>
        <v>10</v>
      </c>
      <c r="G771" s="105">
        <f t="shared" si="483"/>
        <v>10</v>
      </c>
      <c r="H771" s="105" t="str">
        <f t="shared" si="484"/>
        <v>S-5-10</v>
      </c>
      <c r="I771" s="149">
        <v>47</v>
      </c>
      <c r="J771" s="157">
        <f t="shared" si="496"/>
        <v>402600</v>
      </c>
      <c r="K771" s="131">
        <f t="shared" si="497"/>
        <v>400300</v>
      </c>
      <c r="L771" s="131">
        <f>IF($E771="","",INDEX('3.サラリースケール'!$R$5:$BH$38,MATCH($E771,'3.サラリースケール'!$R$5:$R$38,0),MATCH($I771,'3.サラリースケール'!$R$5:$BH$5,0)))</f>
        <v>398000</v>
      </c>
      <c r="M771" s="131">
        <f t="shared" si="498"/>
        <v>395700</v>
      </c>
      <c r="N771" s="368">
        <f t="shared" si="499"/>
        <v>393400</v>
      </c>
      <c r="O771" s="157">
        <f t="shared" si="500"/>
        <v>4600</v>
      </c>
      <c r="P771" s="368">
        <f t="shared" si="485"/>
        <v>2300</v>
      </c>
      <c r="Q771" s="158">
        <f>IF($L771="","",VLOOKUP($E771,'6.モデル年俸表の作成'!$C$7:$F$48,4,0))</f>
        <v>17900</v>
      </c>
      <c r="R771" s="159">
        <f>IF($E771="","",IF($G771="","",VLOOKUP($E771,'5.手当・賞与配分・洗い替え方式'!$C$7:$L$48,8,0)))</f>
        <v>0.2</v>
      </c>
      <c r="S771" s="160">
        <f t="shared" si="501"/>
        <v>80520</v>
      </c>
      <c r="T771" s="160">
        <f t="shared" si="502"/>
        <v>80060</v>
      </c>
      <c r="U771" s="160">
        <f t="shared" si="511"/>
        <v>79600</v>
      </c>
      <c r="V771" s="160">
        <f t="shared" si="504"/>
        <v>79140</v>
      </c>
      <c r="W771" s="160">
        <f t="shared" si="505"/>
        <v>78680</v>
      </c>
      <c r="X771" s="164">
        <f t="shared" si="486"/>
        <v>27</v>
      </c>
      <c r="Y771" s="162">
        <f t="shared" si="510"/>
        <v>501020</v>
      </c>
      <c r="Z771" s="161">
        <f t="shared" si="487"/>
        <v>498260</v>
      </c>
      <c r="AA771" s="161">
        <f t="shared" si="488"/>
        <v>495500</v>
      </c>
      <c r="AB771" s="161">
        <f t="shared" si="489"/>
        <v>492740</v>
      </c>
      <c r="AC771" s="163">
        <f t="shared" si="512"/>
        <v>489980</v>
      </c>
      <c r="AD771" s="158">
        <f t="shared" si="507"/>
        <v>5946000</v>
      </c>
      <c r="AE771" s="165">
        <f>IF(J771="","",IF('5.手当・賞与配分・洗い替え方式'!$O$4=1,ROUNDUP((J771+$Q771)*$AH$4,-1),ROUNDUP(J771*$AH$4,-1)))</f>
        <v>841000</v>
      </c>
      <c r="AF771" s="154">
        <f>IF(K771="","",IF('5.手当・賞与配分・洗い替え方式'!$O$4=1,ROUNDUP((K771+$Q771)*$AH$4,-1),ROUNDUP(K771*$AH$4,-1)))</f>
        <v>836400</v>
      </c>
      <c r="AG771" s="154">
        <f>IF(L771="","",IF('5.手当・賞与配分・洗い替え方式'!$O$4=1,ROUNDUP((L771+$Q771)*$AH$4,-1),ROUNDUP(L771*$AH$4,-1)))</f>
        <v>831800</v>
      </c>
      <c r="AH771" s="154">
        <f>IF(M771="","",IF('5.手当・賞与配分・洗い替え方式'!$O$4=1,ROUNDUP((M771+$Q771)*$AH$4,-1),ROUNDUP(M771*$AH$4,-1)))</f>
        <v>827200</v>
      </c>
      <c r="AI771" s="166">
        <f>IF(N771="","",IF('5.手当・賞与配分・洗い替え方式'!$O$4=1,ROUNDUP((N771+$Q771)*$AH$4,-1),ROUNDUP(N771*$AH$4,-1)))</f>
        <v>822600</v>
      </c>
      <c r="AJ771" s="165">
        <f>IF(J771="","",IF('5.手当・賞与配分・洗い替え方式'!$O$4=1,ROUNDUP((J771+$Q771)*$AM$4,-1),ROUNDUP(J771*$AM$4,-1)))</f>
        <v>1051250</v>
      </c>
      <c r="AK771" s="154">
        <f>IF(K771="","",IF('5.手当・賞与配分・洗い替え方式'!$O$4=1,ROUNDUP((K771+$Q771)*$AM$4,-1),ROUNDUP(K771*$AM$4,-1)))</f>
        <v>1045500</v>
      </c>
      <c r="AL771" s="154">
        <f>IF(L771="","",IF('5.手当・賞与配分・洗い替え方式'!$O$4=1,ROUNDUP((L771+$Q771)*$AM$4,-1),ROUNDUP(L771*$AM$4,-1)))</f>
        <v>1039750</v>
      </c>
      <c r="AM771" s="154">
        <f>IF(M771="","",IF('5.手当・賞与配分・洗い替え方式'!$O$4=1,ROUNDUP((M771+$Q771)*$AM$4,-1),ROUNDUP(M771*$AM$4,-1)))</f>
        <v>1034000</v>
      </c>
      <c r="AN771" s="166">
        <f>IF(N771="","",IF('5.手当・賞与配分・洗い替え方式'!$O$4=1,ROUNDUP((N771+$Q771)*$AM$4,-1),ROUNDUP(N771*$AM$4,-1)))</f>
        <v>1028250</v>
      </c>
      <c r="AO771" s="369">
        <f t="shared" si="508"/>
        <v>7904490</v>
      </c>
      <c r="AP771" s="77">
        <f t="shared" si="509"/>
        <v>7861020</v>
      </c>
      <c r="AQ771" s="77">
        <f t="shared" si="492"/>
        <v>7817550</v>
      </c>
      <c r="AR771" s="77">
        <f t="shared" si="493"/>
        <v>7774080</v>
      </c>
      <c r="AS771" s="164">
        <f t="shared" si="494"/>
        <v>7730610</v>
      </c>
    </row>
    <row r="772" spans="5:45" ht="18" customHeight="1">
      <c r="E772" s="148" t="str">
        <f t="shared" si="495"/>
        <v>S-5</v>
      </c>
      <c r="F772" s="167">
        <f t="shared" si="482"/>
        <v>11</v>
      </c>
      <c r="G772" s="105">
        <f t="shared" si="483"/>
        <v>11</v>
      </c>
      <c r="H772" s="105" t="str">
        <f t="shared" si="484"/>
        <v>S-5-11</v>
      </c>
      <c r="I772" s="149">
        <v>48</v>
      </c>
      <c r="J772" s="157">
        <f t="shared" si="496"/>
        <v>407200</v>
      </c>
      <c r="K772" s="131">
        <f t="shared" si="497"/>
        <v>404900</v>
      </c>
      <c r="L772" s="131">
        <f>IF($E772="","",INDEX('3.サラリースケール'!$R$5:$BH$38,MATCH($E772,'3.サラリースケール'!$R$5:$R$38,0),MATCH($I772,'3.サラリースケール'!$R$5:$BH$5,0)))</f>
        <v>402600</v>
      </c>
      <c r="M772" s="131">
        <f t="shared" si="498"/>
        <v>400300</v>
      </c>
      <c r="N772" s="368">
        <f t="shared" si="499"/>
        <v>398000</v>
      </c>
      <c r="O772" s="157">
        <f t="shared" si="500"/>
        <v>4600</v>
      </c>
      <c r="P772" s="368">
        <f t="shared" si="485"/>
        <v>2300</v>
      </c>
      <c r="Q772" s="158">
        <f>IF($L772="","",VLOOKUP($E772,'6.モデル年俸表の作成'!$C$7:$F$48,4,0))</f>
        <v>17900</v>
      </c>
      <c r="R772" s="159">
        <f>IF($E772="","",IF($G772="","",VLOOKUP($E772,'5.手当・賞与配分・洗い替え方式'!$C$7:$L$48,8,0)))</f>
        <v>0.2</v>
      </c>
      <c r="S772" s="160">
        <f t="shared" si="501"/>
        <v>81440</v>
      </c>
      <c r="T772" s="160">
        <f t="shared" si="502"/>
        <v>80980</v>
      </c>
      <c r="U772" s="160">
        <f t="shared" si="511"/>
        <v>80520</v>
      </c>
      <c r="V772" s="160">
        <f t="shared" si="504"/>
        <v>80060</v>
      </c>
      <c r="W772" s="160">
        <f t="shared" si="505"/>
        <v>79600</v>
      </c>
      <c r="X772" s="164">
        <f t="shared" si="486"/>
        <v>27</v>
      </c>
      <c r="Y772" s="162">
        <f t="shared" si="510"/>
        <v>506540</v>
      </c>
      <c r="Z772" s="161">
        <f t="shared" si="487"/>
        <v>503780</v>
      </c>
      <c r="AA772" s="161">
        <f t="shared" si="488"/>
        <v>501020</v>
      </c>
      <c r="AB772" s="161">
        <f t="shared" si="489"/>
        <v>498260</v>
      </c>
      <c r="AC772" s="163">
        <f t="shared" si="512"/>
        <v>495500</v>
      </c>
      <c r="AD772" s="158">
        <f t="shared" si="507"/>
        <v>6012240</v>
      </c>
      <c r="AE772" s="165">
        <f>IF(J772="","",IF('5.手当・賞与配分・洗い替え方式'!$O$4=1,ROUNDUP((J772+$Q772)*$AH$4,-1),ROUNDUP(J772*$AH$4,-1)))</f>
        <v>850200</v>
      </c>
      <c r="AF772" s="154">
        <f>IF(K772="","",IF('5.手当・賞与配分・洗い替え方式'!$O$4=1,ROUNDUP((K772+$Q772)*$AH$4,-1),ROUNDUP(K772*$AH$4,-1)))</f>
        <v>845600</v>
      </c>
      <c r="AG772" s="154">
        <f>IF(L772="","",IF('5.手当・賞与配分・洗い替え方式'!$O$4=1,ROUNDUP((L772+$Q772)*$AH$4,-1),ROUNDUP(L772*$AH$4,-1)))</f>
        <v>841000</v>
      </c>
      <c r="AH772" s="154">
        <f>IF(M772="","",IF('5.手当・賞与配分・洗い替え方式'!$O$4=1,ROUNDUP((M772+$Q772)*$AH$4,-1),ROUNDUP(M772*$AH$4,-1)))</f>
        <v>836400</v>
      </c>
      <c r="AI772" s="166">
        <f>IF(N772="","",IF('5.手当・賞与配分・洗い替え方式'!$O$4=1,ROUNDUP((N772+$Q772)*$AH$4,-1),ROUNDUP(N772*$AH$4,-1)))</f>
        <v>831800</v>
      </c>
      <c r="AJ772" s="165">
        <f>IF(J772="","",IF('5.手当・賞与配分・洗い替え方式'!$O$4=1,ROUNDUP((J772+$Q772)*$AM$4,-1),ROUNDUP(J772*$AM$4,-1)))</f>
        <v>1062750</v>
      </c>
      <c r="AK772" s="154">
        <f>IF(K772="","",IF('5.手当・賞与配分・洗い替え方式'!$O$4=1,ROUNDUP((K772+$Q772)*$AM$4,-1),ROUNDUP(K772*$AM$4,-1)))</f>
        <v>1057000</v>
      </c>
      <c r="AL772" s="154">
        <f>IF(L772="","",IF('5.手当・賞与配分・洗い替え方式'!$O$4=1,ROUNDUP((L772+$Q772)*$AM$4,-1),ROUNDUP(L772*$AM$4,-1)))</f>
        <v>1051250</v>
      </c>
      <c r="AM772" s="154">
        <f>IF(M772="","",IF('5.手当・賞与配分・洗い替え方式'!$O$4=1,ROUNDUP((M772+$Q772)*$AM$4,-1),ROUNDUP(M772*$AM$4,-1)))</f>
        <v>1045500</v>
      </c>
      <c r="AN772" s="166">
        <f>IF(N772="","",IF('5.手当・賞与配分・洗い替え方式'!$O$4=1,ROUNDUP((N772+$Q772)*$AM$4,-1),ROUNDUP(N772*$AM$4,-1)))</f>
        <v>1039750</v>
      </c>
      <c r="AO772" s="369">
        <f t="shared" si="508"/>
        <v>7991430</v>
      </c>
      <c r="AP772" s="77">
        <f t="shared" si="509"/>
        <v>7947960</v>
      </c>
      <c r="AQ772" s="77">
        <f t="shared" si="492"/>
        <v>7904490</v>
      </c>
      <c r="AR772" s="77">
        <f t="shared" si="493"/>
        <v>7861020</v>
      </c>
      <c r="AS772" s="164">
        <f t="shared" si="494"/>
        <v>7817550</v>
      </c>
    </row>
    <row r="773" spans="5:45" ht="18" customHeight="1">
      <c r="E773" s="148" t="str">
        <f t="shared" si="495"/>
        <v>S-5</v>
      </c>
      <c r="F773" s="167">
        <f t="shared" si="482"/>
        <v>12</v>
      </c>
      <c r="G773" s="105">
        <f t="shared" si="483"/>
        <v>12</v>
      </c>
      <c r="H773" s="105" t="str">
        <f t="shared" si="484"/>
        <v>S-5-12</v>
      </c>
      <c r="I773" s="149">
        <v>49</v>
      </c>
      <c r="J773" s="157">
        <f t="shared" si="496"/>
        <v>411800</v>
      </c>
      <c r="K773" s="131">
        <f t="shared" si="497"/>
        <v>409500</v>
      </c>
      <c r="L773" s="131">
        <f>IF($E773="","",INDEX('3.サラリースケール'!$R$5:$BH$38,MATCH($E773,'3.サラリースケール'!$R$5:$R$38,0),MATCH($I773,'3.サラリースケール'!$R$5:$BH$5,0)))</f>
        <v>407200</v>
      </c>
      <c r="M773" s="131">
        <f t="shared" si="498"/>
        <v>404900</v>
      </c>
      <c r="N773" s="368">
        <f t="shared" si="499"/>
        <v>402600</v>
      </c>
      <c r="O773" s="157">
        <f t="shared" si="500"/>
        <v>4600</v>
      </c>
      <c r="P773" s="368">
        <f t="shared" si="485"/>
        <v>2300</v>
      </c>
      <c r="Q773" s="158">
        <f>IF($L773="","",VLOOKUP($E773,'6.モデル年俸表の作成'!$C$7:$F$48,4,0))</f>
        <v>17900</v>
      </c>
      <c r="R773" s="159">
        <f>IF($E773="","",IF($G773="","",VLOOKUP($E773,'5.手当・賞与配分・洗い替え方式'!$C$7:$L$48,8,0)))</f>
        <v>0.2</v>
      </c>
      <c r="S773" s="160">
        <f t="shared" si="501"/>
        <v>82360</v>
      </c>
      <c r="T773" s="160">
        <f t="shared" si="502"/>
        <v>81900</v>
      </c>
      <c r="U773" s="160">
        <f t="shared" si="511"/>
        <v>81440</v>
      </c>
      <c r="V773" s="160">
        <f t="shared" si="504"/>
        <v>80980</v>
      </c>
      <c r="W773" s="160">
        <f t="shared" si="505"/>
        <v>80520</v>
      </c>
      <c r="X773" s="164">
        <f t="shared" si="486"/>
        <v>27</v>
      </c>
      <c r="Y773" s="162">
        <f t="shared" si="510"/>
        <v>512060</v>
      </c>
      <c r="Z773" s="161">
        <f t="shared" si="487"/>
        <v>509300</v>
      </c>
      <c r="AA773" s="161">
        <f t="shared" si="488"/>
        <v>506540</v>
      </c>
      <c r="AB773" s="161">
        <f t="shared" si="489"/>
        <v>503780</v>
      </c>
      <c r="AC773" s="163">
        <f t="shared" si="512"/>
        <v>501020</v>
      </c>
      <c r="AD773" s="158">
        <f t="shared" si="507"/>
        <v>6078480</v>
      </c>
      <c r="AE773" s="165">
        <f>IF(J773="","",IF('5.手当・賞与配分・洗い替え方式'!$O$4=1,ROUNDUP((J773+$Q773)*$AH$4,-1),ROUNDUP(J773*$AH$4,-1)))</f>
        <v>859400</v>
      </c>
      <c r="AF773" s="154">
        <f>IF(K773="","",IF('5.手当・賞与配分・洗い替え方式'!$O$4=1,ROUNDUP((K773+$Q773)*$AH$4,-1),ROUNDUP(K773*$AH$4,-1)))</f>
        <v>854800</v>
      </c>
      <c r="AG773" s="154">
        <f>IF(L773="","",IF('5.手当・賞与配分・洗い替え方式'!$O$4=1,ROUNDUP((L773+$Q773)*$AH$4,-1),ROUNDUP(L773*$AH$4,-1)))</f>
        <v>850200</v>
      </c>
      <c r="AH773" s="154">
        <f>IF(M773="","",IF('5.手当・賞与配分・洗い替え方式'!$O$4=1,ROUNDUP((M773+$Q773)*$AH$4,-1),ROUNDUP(M773*$AH$4,-1)))</f>
        <v>845600</v>
      </c>
      <c r="AI773" s="166">
        <f>IF(N773="","",IF('5.手当・賞与配分・洗い替え方式'!$O$4=1,ROUNDUP((N773+$Q773)*$AH$4,-1),ROUNDUP(N773*$AH$4,-1)))</f>
        <v>841000</v>
      </c>
      <c r="AJ773" s="165">
        <f>IF(J773="","",IF('5.手当・賞与配分・洗い替え方式'!$O$4=1,ROUNDUP((J773+$Q773)*$AM$4,-1),ROUNDUP(J773*$AM$4,-1)))</f>
        <v>1074250</v>
      </c>
      <c r="AK773" s="154">
        <f>IF(K773="","",IF('5.手当・賞与配分・洗い替え方式'!$O$4=1,ROUNDUP((K773+$Q773)*$AM$4,-1),ROUNDUP(K773*$AM$4,-1)))</f>
        <v>1068500</v>
      </c>
      <c r="AL773" s="154">
        <f>IF(L773="","",IF('5.手当・賞与配分・洗い替え方式'!$O$4=1,ROUNDUP((L773+$Q773)*$AM$4,-1),ROUNDUP(L773*$AM$4,-1)))</f>
        <v>1062750</v>
      </c>
      <c r="AM773" s="154">
        <f>IF(M773="","",IF('5.手当・賞与配分・洗い替え方式'!$O$4=1,ROUNDUP((M773+$Q773)*$AM$4,-1),ROUNDUP(M773*$AM$4,-1)))</f>
        <v>1057000</v>
      </c>
      <c r="AN773" s="166">
        <f>IF(N773="","",IF('5.手当・賞与配分・洗い替え方式'!$O$4=1,ROUNDUP((N773+$Q773)*$AM$4,-1),ROUNDUP(N773*$AM$4,-1)))</f>
        <v>1051250</v>
      </c>
      <c r="AO773" s="369">
        <f t="shared" si="508"/>
        <v>8078370</v>
      </c>
      <c r="AP773" s="77">
        <f t="shared" si="509"/>
        <v>8034900</v>
      </c>
      <c r="AQ773" s="77">
        <f t="shared" si="492"/>
        <v>7991430</v>
      </c>
      <c r="AR773" s="77">
        <f t="shared" si="493"/>
        <v>7947960</v>
      </c>
      <c r="AS773" s="164">
        <f t="shared" si="494"/>
        <v>7904490</v>
      </c>
    </row>
    <row r="774" spans="5:45" ht="18" customHeight="1">
      <c r="E774" s="148" t="str">
        <f t="shared" si="495"/>
        <v>S-5</v>
      </c>
      <c r="F774" s="167">
        <f t="shared" si="482"/>
        <v>13</v>
      </c>
      <c r="G774" s="105">
        <f t="shared" si="483"/>
        <v>13</v>
      </c>
      <c r="H774" s="105" t="str">
        <f t="shared" si="484"/>
        <v>S-5-13</v>
      </c>
      <c r="I774" s="149">
        <v>50</v>
      </c>
      <c r="J774" s="157">
        <f t="shared" si="496"/>
        <v>416400</v>
      </c>
      <c r="K774" s="131">
        <f t="shared" si="497"/>
        <v>414100</v>
      </c>
      <c r="L774" s="131">
        <f>IF($E774="","",INDEX('3.サラリースケール'!$R$5:$BH$38,MATCH($E774,'3.サラリースケール'!$R$5:$R$38,0),MATCH($I774,'3.サラリースケール'!$R$5:$BH$5,0)))</f>
        <v>411800</v>
      </c>
      <c r="M774" s="131">
        <f t="shared" si="498"/>
        <v>409500</v>
      </c>
      <c r="N774" s="368">
        <f t="shared" si="499"/>
        <v>407200</v>
      </c>
      <c r="O774" s="157">
        <f t="shared" si="500"/>
        <v>4600</v>
      </c>
      <c r="P774" s="368">
        <f t="shared" si="485"/>
        <v>2300</v>
      </c>
      <c r="Q774" s="158">
        <f>IF($L774="","",VLOOKUP($E774,'6.モデル年俸表の作成'!$C$7:$F$48,4,0))</f>
        <v>17900</v>
      </c>
      <c r="R774" s="159">
        <f>IF($E774="","",IF($G774="","",VLOOKUP($E774,'5.手当・賞与配分・洗い替え方式'!$C$7:$L$48,8,0)))</f>
        <v>0.2</v>
      </c>
      <c r="S774" s="160">
        <f t="shared" si="501"/>
        <v>83280</v>
      </c>
      <c r="T774" s="160">
        <f t="shared" si="502"/>
        <v>82820</v>
      </c>
      <c r="U774" s="160">
        <f t="shared" si="511"/>
        <v>82360</v>
      </c>
      <c r="V774" s="160">
        <f t="shared" si="504"/>
        <v>81900</v>
      </c>
      <c r="W774" s="160">
        <f t="shared" si="505"/>
        <v>81440</v>
      </c>
      <c r="X774" s="164">
        <f t="shared" si="486"/>
        <v>27</v>
      </c>
      <c r="Y774" s="162">
        <f t="shared" si="510"/>
        <v>517580</v>
      </c>
      <c r="Z774" s="161">
        <f t="shared" si="487"/>
        <v>514820</v>
      </c>
      <c r="AA774" s="161">
        <f t="shared" si="488"/>
        <v>512060</v>
      </c>
      <c r="AB774" s="161">
        <f t="shared" si="489"/>
        <v>509300</v>
      </c>
      <c r="AC774" s="163">
        <f t="shared" si="512"/>
        <v>506540</v>
      </c>
      <c r="AD774" s="158">
        <f t="shared" si="507"/>
        <v>6144720</v>
      </c>
      <c r="AE774" s="165">
        <f>IF(J774="","",IF('5.手当・賞与配分・洗い替え方式'!$O$4=1,ROUNDUP((J774+$Q774)*$AH$4,-1),ROUNDUP(J774*$AH$4,-1)))</f>
        <v>868600</v>
      </c>
      <c r="AF774" s="154">
        <f>IF(K774="","",IF('5.手当・賞与配分・洗い替え方式'!$O$4=1,ROUNDUP((K774+$Q774)*$AH$4,-1),ROUNDUP(K774*$AH$4,-1)))</f>
        <v>864000</v>
      </c>
      <c r="AG774" s="154">
        <f>IF(L774="","",IF('5.手当・賞与配分・洗い替え方式'!$O$4=1,ROUNDUP((L774+$Q774)*$AH$4,-1),ROUNDUP(L774*$AH$4,-1)))</f>
        <v>859400</v>
      </c>
      <c r="AH774" s="154">
        <f>IF(M774="","",IF('5.手当・賞与配分・洗い替え方式'!$O$4=1,ROUNDUP((M774+$Q774)*$AH$4,-1),ROUNDUP(M774*$AH$4,-1)))</f>
        <v>854800</v>
      </c>
      <c r="AI774" s="166">
        <f>IF(N774="","",IF('5.手当・賞与配分・洗い替え方式'!$O$4=1,ROUNDUP((N774+$Q774)*$AH$4,-1),ROUNDUP(N774*$AH$4,-1)))</f>
        <v>850200</v>
      </c>
      <c r="AJ774" s="165">
        <f>IF(J774="","",IF('5.手当・賞与配分・洗い替え方式'!$O$4=1,ROUNDUP((J774+$Q774)*$AM$4,-1),ROUNDUP(J774*$AM$4,-1)))</f>
        <v>1085750</v>
      </c>
      <c r="AK774" s="154">
        <f>IF(K774="","",IF('5.手当・賞与配分・洗い替え方式'!$O$4=1,ROUNDUP((K774+$Q774)*$AM$4,-1),ROUNDUP(K774*$AM$4,-1)))</f>
        <v>1080000</v>
      </c>
      <c r="AL774" s="154">
        <f>IF(L774="","",IF('5.手当・賞与配分・洗い替え方式'!$O$4=1,ROUNDUP((L774+$Q774)*$AM$4,-1),ROUNDUP(L774*$AM$4,-1)))</f>
        <v>1074250</v>
      </c>
      <c r="AM774" s="154">
        <f>IF(M774="","",IF('5.手当・賞与配分・洗い替え方式'!$O$4=1,ROUNDUP((M774+$Q774)*$AM$4,-1),ROUNDUP(M774*$AM$4,-1)))</f>
        <v>1068500</v>
      </c>
      <c r="AN774" s="166">
        <f>IF(N774="","",IF('5.手当・賞与配分・洗い替え方式'!$O$4=1,ROUNDUP((N774+$Q774)*$AM$4,-1),ROUNDUP(N774*$AM$4,-1)))</f>
        <v>1062750</v>
      </c>
      <c r="AO774" s="369">
        <f t="shared" si="508"/>
        <v>8165310</v>
      </c>
      <c r="AP774" s="77">
        <f t="shared" si="509"/>
        <v>8121840</v>
      </c>
      <c r="AQ774" s="77">
        <f t="shared" si="492"/>
        <v>8078370</v>
      </c>
      <c r="AR774" s="77">
        <f t="shared" si="493"/>
        <v>8034900</v>
      </c>
      <c r="AS774" s="164">
        <f t="shared" si="494"/>
        <v>7991430</v>
      </c>
    </row>
    <row r="775" spans="5:45" ht="18" customHeight="1">
      <c r="E775" s="148" t="str">
        <f t="shared" si="495"/>
        <v>S-5</v>
      </c>
      <c r="F775" s="167">
        <f t="shared" si="482"/>
        <v>14</v>
      </c>
      <c r="G775" s="105">
        <f t="shared" si="483"/>
        <v>14</v>
      </c>
      <c r="H775" s="105" t="str">
        <f t="shared" si="484"/>
        <v>S-5-14</v>
      </c>
      <c r="I775" s="149">
        <v>51</v>
      </c>
      <c r="J775" s="157">
        <f t="shared" si="496"/>
        <v>421000</v>
      </c>
      <c r="K775" s="131">
        <f t="shared" si="497"/>
        <v>418700</v>
      </c>
      <c r="L775" s="131">
        <f>IF($E775="","",INDEX('3.サラリースケール'!$R$5:$BH$38,MATCH($E775,'3.サラリースケール'!$R$5:$R$38,0),MATCH($I775,'3.サラリースケール'!$R$5:$BH$5,0)))</f>
        <v>416400</v>
      </c>
      <c r="M775" s="131">
        <f t="shared" si="498"/>
        <v>414100</v>
      </c>
      <c r="N775" s="368">
        <f t="shared" si="499"/>
        <v>411800</v>
      </c>
      <c r="O775" s="157">
        <f t="shared" si="500"/>
        <v>4600</v>
      </c>
      <c r="P775" s="368">
        <f t="shared" si="485"/>
        <v>2300</v>
      </c>
      <c r="Q775" s="158">
        <f>IF($L775="","",VLOOKUP($E775,'6.モデル年俸表の作成'!$C$7:$F$48,4,0))</f>
        <v>17900</v>
      </c>
      <c r="R775" s="159">
        <f>IF($E775="","",IF($G775="","",VLOOKUP($E775,'5.手当・賞与配分・洗い替え方式'!$C$7:$L$48,8,0)))</f>
        <v>0.2</v>
      </c>
      <c r="S775" s="160">
        <f t="shared" si="501"/>
        <v>84200</v>
      </c>
      <c r="T775" s="160">
        <f t="shared" si="502"/>
        <v>83740</v>
      </c>
      <c r="U775" s="160">
        <f t="shared" si="511"/>
        <v>83280</v>
      </c>
      <c r="V775" s="160">
        <f t="shared" si="504"/>
        <v>82820</v>
      </c>
      <c r="W775" s="160">
        <f t="shared" si="505"/>
        <v>82360</v>
      </c>
      <c r="X775" s="164">
        <f t="shared" si="486"/>
        <v>27</v>
      </c>
      <c r="Y775" s="162">
        <f t="shared" si="510"/>
        <v>523100</v>
      </c>
      <c r="Z775" s="161">
        <f t="shared" si="487"/>
        <v>520340</v>
      </c>
      <c r="AA775" s="161">
        <f t="shared" si="488"/>
        <v>517580</v>
      </c>
      <c r="AB775" s="161">
        <f t="shared" si="489"/>
        <v>514820</v>
      </c>
      <c r="AC775" s="163">
        <f t="shared" si="512"/>
        <v>512060</v>
      </c>
      <c r="AD775" s="158">
        <f t="shared" si="507"/>
        <v>6210960</v>
      </c>
      <c r="AE775" s="165">
        <f>IF(J775="","",IF('5.手当・賞与配分・洗い替え方式'!$O$4=1,ROUNDUP((J775+$Q775)*$AH$4,-1),ROUNDUP(J775*$AH$4,-1)))</f>
        <v>877800</v>
      </c>
      <c r="AF775" s="154">
        <f>IF(K775="","",IF('5.手当・賞与配分・洗い替え方式'!$O$4=1,ROUNDUP((K775+$Q775)*$AH$4,-1),ROUNDUP(K775*$AH$4,-1)))</f>
        <v>873200</v>
      </c>
      <c r="AG775" s="154">
        <f>IF(L775="","",IF('5.手当・賞与配分・洗い替え方式'!$O$4=1,ROUNDUP((L775+$Q775)*$AH$4,-1),ROUNDUP(L775*$AH$4,-1)))</f>
        <v>868600</v>
      </c>
      <c r="AH775" s="154">
        <f>IF(M775="","",IF('5.手当・賞与配分・洗い替え方式'!$O$4=1,ROUNDUP((M775+$Q775)*$AH$4,-1),ROUNDUP(M775*$AH$4,-1)))</f>
        <v>864000</v>
      </c>
      <c r="AI775" s="166">
        <f>IF(N775="","",IF('5.手当・賞与配分・洗い替え方式'!$O$4=1,ROUNDUP((N775+$Q775)*$AH$4,-1),ROUNDUP(N775*$AH$4,-1)))</f>
        <v>859400</v>
      </c>
      <c r="AJ775" s="165">
        <f>IF(J775="","",IF('5.手当・賞与配分・洗い替え方式'!$O$4=1,ROUNDUP((J775+$Q775)*$AM$4,-1),ROUNDUP(J775*$AM$4,-1)))</f>
        <v>1097250</v>
      </c>
      <c r="AK775" s="154">
        <f>IF(K775="","",IF('5.手当・賞与配分・洗い替え方式'!$O$4=1,ROUNDUP((K775+$Q775)*$AM$4,-1),ROUNDUP(K775*$AM$4,-1)))</f>
        <v>1091500</v>
      </c>
      <c r="AL775" s="154">
        <f>IF(L775="","",IF('5.手当・賞与配分・洗い替え方式'!$O$4=1,ROUNDUP((L775+$Q775)*$AM$4,-1),ROUNDUP(L775*$AM$4,-1)))</f>
        <v>1085750</v>
      </c>
      <c r="AM775" s="154">
        <f>IF(M775="","",IF('5.手当・賞与配分・洗い替え方式'!$O$4=1,ROUNDUP((M775+$Q775)*$AM$4,-1),ROUNDUP(M775*$AM$4,-1)))</f>
        <v>1080000</v>
      </c>
      <c r="AN775" s="166">
        <f>IF(N775="","",IF('5.手当・賞与配分・洗い替え方式'!$O$4=1,ROUNDUP((N775+$Q775)*$AM$4,-1),ROUNDUP(N775*$AM$4,-1)))</f>
        <v>1074250</v>
      </c>
      <c r="AO775" s="369">
        <f t="shared" si="508"/>
        <v>8252250</v>
      </c>
      <c r="AP775" s="77">
        <f t="shared" si="509"/>
        <v>8208780</v>
      </c>
      <c r="AQ775" s="77">
        <f t="shared" si="492"/>
        <v>8165310</v>
      </c>
      <c r="AR775" s="77">
        <f t="shared" si="493"/>
        <v>8121840</v>
      </c>
      <c r="AS775" s="164">
        <f t="shared" si="494"/>
        <v>8078370</v>
      </c>
    </row>
    <row r="776" spans="5:45" ht="18" customHeight="1">
      <c r="E776" s="148" t="str">
        <f t="shared" si="495"/>
        <v>S-5</v>
      </c>
      <c r="F776" s="167">
        <f t="shared" si="482"/>
        <v>15</v>
      </c>
      <c r="G776" s="105">
        <f t="shared" si="483"/>
        <v>15</v>
      </c>
      <c r="H776" s="105" t="str">
        <f t="shared" si="484"/>
        <v>S-5-15</v>
      </c>
      <c r="I776" s="149">
        <v>52</v>
      </c>
      <c r="J776" s="157">
        <f t="shared" si="496"/>
        <v>425600</v>
      </c>
      <c r="K776" s="131">
        <f t="shared" si="497"/>
        <v>423300</v>
      </c>
      <c r="L776" s="131">
        <f>IF($E776="","",INDEX('3.サラリースケール'!$R$5:$BH$38,MATCH($E776,'3.サラリースケール'!$R$5:$R$38,0),MATCH($I776,'3.サラリースケール'!$R$5:$BH$5,0)))</f>
        <v>421000</v>
      </c>
      <c r="M776" s="131">
        <f t="shared" si="498"/>
        <v>418700</v>
      </c>
      <c r="N776" s="368">
        <f t="shared" si="499"/>
        <v>416400</v>
      </c>
      <c r="O776" s="157">
        <f t="shared" si="500"/>
        <v>4600</v>
      </c>
      <c r="P776" s="368">
        <f t="shared" si="485"/>
        <v>2300</v>
      </c>
      <c r="Q776" s="158">
        <f>IF($L776="","",VLOOKUP($E776,'6.モデル年俸表の作成'!$C$7:$F$48,4,0))</f>
        <v>17900</v>
      </c>
      <c r="R776" s="159">
        <f>IF($E776="","",IF($G776="","",VLOOKUP($E776,'5.手当・賞与配分・洗い替え方式'!$C$7:$L$48,8,0)))</f>
        <v>0.2</v>
      </c>
      <c r="S776" s="160">
        <f t="shared" si="501"/>
        <v>85120</v>
      </c>
      <c r="T776" s="160">
        <f t="shared" si="502"/>
        <v>84660</v>
      </c>
      <c r="U776" s="160">
        <f t="shared" si="511"/>
        <v>84200</v>
      </c>
      <c r="V776" s="160">
        <f t="shared" si="504"/>
        <v>83740</v>
      </c>
      <c r="W776" s="160">
        <f t="shared" si="505"/>
        <v>83280</v>
      </c>
      <c r="X776" s="164">
        <f t="shared" si="486"/>
        <v>27</v>
      </c>
      <c r="Y776" s="162">
        <f t="shared" si="510"/>
        <v>528620</v>
      </c>
      <c r="Z776" s="161">
        <f t="shared" si="487"/>
        <v>525860</v>
      </c>
      <c r="AA776" s="161">
        <f t="shared" si="488"/>
        <v>523100</v>
      </c>
      <c r="AB776" s="161">
        <f t="shared" si="489"/>
        <v>520340</v>
      </c>
      <c r="AC776" s="163">
        <f t="shared" si="512"/>
        <v>517580</v>
      </c>
      <c r="AD776" s="158">
        <f t="shared" si="507"/>
        <v>6277200</v>
      </c>
      <c r="AE776" s="165">
        <f>IF(J776="","",IF('5.手当・賞与配分・洗い替え方式'!$O$4=1,ROUNDUP((J776+$Q776)*$AH$4,-1),ROUNDUP(J776*$AH$4,-1)))</f>
        <v>887000</v>
      </c>
      <c r="AF776" s="154">
        <f>IF(K776="","",IF('5.手当・賞与配分・洗い替え方式'!$O$4=1,ROUNDUP((K776+$Q776)*$AH$4,-1),ROUNDUP(K776*$AH$4,-1)))</f>
        <v>882400</v>
      </c>
      <c r="AG776" s="154">
        <f>IF(L776="","",IF('5.手当・賞与配分・洗い替え方式'!$O$4=1,ROUNDUP((L776+$Q776)*$AH$4,-1),ROUNDUP(L776*$AH$4,-1)))</f>
        <v>877800</v>
      </c>
      <c r="AH776" s="154">
        <f>IF(M776="","",IF('5.手当・賞与配分・洗い替え方式'!$O$4=1,ROUNDUP((M776+$Q776)*$AH$4,-1),ROUNDUP(M776*$AH$4,-1)))</f>
        <v>873200</v>
      </c>
      <c r="AI776" s="166">
        <f>IF(N776="","",IF('5.手当・賞与配分・洗い替え方式'!$O$4=1,ROUNDUP((N776+$Q776)*$AH$4,-1),ROUNDUP(N776*$AH$4,-1)))</f>
        <v>868600</v>
      </c>
      <c r="AJ776" s="165">
        <f>IF(J776="","",IF('5.手当・賞与配分・洗い替え方式'!$O$4=1,ROUNDUP((J776+$Q776)*$AM$4,-1),ROUNDUP(J776*$AM$4,-1)))</f>
        <v>1108750</v>
      </c>
      <c r="AK776" s="154">
        <f>IF(K776="","",IF('5.手当・賞与配分・洗い替え方式'!$O$4=1,ROUNDUP((K776+$Q776)*$AM$4,-1),ROUNDUP(K776*$AM$4,-1)))</f>
        <v>1103000</v>
      </c>
      <c r="AL776" s="154">
        <f>IF(L776="","",IF('5.手当・賞与配分・洗い替え方式'!$O$4=1,ROUNDUP((L776+$Q776)*$AM$4,-1),ROUNDUP(L776*$AM$4,-1)))</f>
        <v>1097250</v>
      </c>
      <c r="AM776" s="154">
        <f>IF(M776="","",IF('5.手当・賞与配分・洗い替え方式'!$O$4=1,ROUNDUP((M776+$Q776)*$AM$4,-1),ROUNDUP(M776*$AM$4,-1)))</f>
        <v>1091500</v>
      </c>
      <c r="AN776" s="166">
        <f>IF(N776="","",IF('5.手当・賞与配分・洗い替え方式'!$O$4=1,ROUNDUP((N776+$Q776)*$AM$4,-1),ROUNDUP(N776*$AM$4,-1)))</f>
        <v>1085750</v>
      </c>
      <c r="AO776" s="369">
        <f t="shared" si="508"/>
        <v>8339190</v>
      </c>
      <c r="AP776" s="77">
        <f t="shared" si="509"/>
        <v>8295720</v>
      </c>
      <c r="AQ776" s="77">
        <f t="shared" si="492"/>
        <v>8252250</v>
      </c>
      <c r="AR776" s="77">
        <f t="shared" si="493"/>
        <v>8208780</v>
      </c>
      <c r="AS776" s="164">
        <f t="shared" si="494"/>
        <v>8165310</v>
      </c>
    </row>
    <row r="777" spans="5:45" ht="18" customHeight="1">
      <c r="E777" s="148" t="str">
        <f t="shared" si="495"/>
        <v>S-5</v>
      </c>
      <c r="F777" s="167">
        <f t="shared" si="482"/>
        <v>16</v>
      </c>
      <c r="G777" s="105">
        <f t="shared" si="483"/>
        <v>16</v>
      </c>
      <c r="H777" s="105" t="str">
        <f t="shared" si="484"/>
        <v>S-5-16</v>
      </c>
      <c r="I777" s="149">
        <v>53</v>
      </c>
      <c r="J777" s="157">
        <f t="shared" si="496"/>
        <v>430200</v>
      </c>
      <c r="K777" s="131">
        <f t="shared" si="497"/>
        <v>427900</v>
      </c>
      <c r="L777" s="131">
        <f>IF($E777="","",INDEX('3.サラリースケール'!$R$5:$BH$38,MATCH($E777,'3.サラリースケール'!$R$5:$R$38,0),MATCH($I777,'3.サラリースケール'!$R$5:$BH$5,0)))</f>
        <v>425600</v>
      </c>
      <c r="M777" s="131">
        <f t="shared" si="498"/>
        <v>423300</v>
      </c>
      <c r="N777" s="368">
        <f t="shared" si="499"/>
        <v>421000</v>
      </c>
      <c r="O777" s="157">
        <f t="shared" si="500"/>
        <v>4600</v>
      </c>
      <c r="P777" s="368">
        <f t="shared" si="485"/>
        <v>2300</v>
      </c>
      <c r="Q777" s="158">
        <f>IF($L777="","",VLOOKUP($E777,'6.モデル年俸表の作成'!$C$7:$F$48,4,0))</f>
        <v>17900</v>
      </c>
      <c r="R777" s="159">
        <f>IF($E777="","",IF($G777="","",VLOOKUP($E777,'5.手当・賞与配分・洗い替え方式'!$C$7:$L$48,8,0)))</f>
        <v>0.2</v>
      </c>
      <c r="S777" s="160">
        <f t="shared" si="501"/>
        <v>86040</v>
      </c>
      <c r="T777" s="160">
        <f t="shared" si="502"/>
        <v>85580</v>
      </c>
      <c r="U777" s="160">
        <f t="shared" si="511"/>
        <v>85120</v>
      </c>
      <c r="V777" s="160">
        <f t="shared" si="504"/>
        <v>84660</v>
      </c>
      <c r="W777" s="160">
        <f t="shared" si="505"/>
        <v>84200</v>
      </c>
      <c r="X777" s="164">
        <f t="shared" si="486"/>
        <v>27</v>
      </c>
      <c r="Y777" s="162">
        <f t="shared" si="510"/>
        <v>534140</v>
      </c>
      <c r="Z777" s="161">
        <f t="shared" si="487"/>
        <v>531380</v>
      </c>
      <c r="AA777" s="161">
        <f t="shared" si="488"/>
        <v>528620</v>
      </c>
      <c r="AB777" s="161">
        <f t="shared" si="489"/>
        <v>525860</v>
      </c>
      <c r="AC777" s="163">
        <f t="shared" si="512"/>
        <v>523100</v>
      </c>
      <c r="AD777" s="158">
        <f t="shared" si="507"/>
        <v>6343440</v>
      </c>
      <c r="AE777" s="165">
        <f>IF(J777="","",IF('5.手当・賞与配分・洗い替え方式'!$O$4=1,ROUNDUP((J777+$Q777)*$AH$4,-1),ROUNDUP(J777*$AH$4,-1)))</f>
        <v>896200</v>
      </c>
      <c r="AF777" s="154">
        <f>IF(K777="","",IF('5.手当・賞与配分・洗い替え方式'!$O$4=1,ROUNDUP((K777+$Q777)*$AH$4,-1),ROUNDUP(K777*$AH$4,-1)))</f>
        <v>891600</v>
      </c>
      <c r="AG777" s="154">
        <f>IF(L777="","",IF('5.手当・賞与配分・洗い替え方式'!$O$4=1,ROUNDUP((L777+$Q777)*$AH$4,-1),ROUNDUP(L777*$AH$4,-1)))</f>
        <v>887000</v>
      </c>
      <c r="AH777" s="154">
        <f>IF(M777="","",IF('5.手当・賞与配分・洗い替え方式'!$O$4=1,ROUNDUP((M777+$Q777)*$AH$4,-1),ROUNDUP(M777*$AH$4,-1)))</f>
        <v>882400</v>
      </c>
      <c r="AI777" s="166">
        <f>IF(N777="","",IF('5.手当・賞与配分・洗い替え方式'!$O$4=1,ROUNDUP((N777+$Q777)*$AH$4,-1),ROUNDUP(N777*$AH$4,-1)))</f>
        <v>877800</v>
      </c>
      <c r="AJ777" s="165">
        <f>IF(J777="","",IF('5.手当・賞与配分・洗い替え方式'!$O$4=1,ROUNDUP((J777+$Q777)*$AM$4,-1),ROUNDUP(J777*$AM$4,-1)))</f>
        <v>1120250</v>
      </c>
      <c r="AK777" s="154">
        <f>IF(K777="","",IF('5.手当・賞与配分・洗い替え方式'!$O$4=1,ROUNDUP((K777+$Q777)*$AM$4,-1),ROUNDUP(K777*$AM$4,-1)))</f>
        <v>1114500</v>
      </c>
      <c r="AL777" s="154">
        <f>IF(L777="","",IF('5.手当・賞与配分・洗い替え方式'!$O$4=1,ROUNDUP((L777+$Q777)*$AM$4,-1),ROUNDUP(L777*$AM$4,-1)))</f>
        <v>1108750</v>
      </c>
      <c r="AM777" s="154">
        <f>IF(M777="","",IF('5.手当・賞与配分・洗い替え方式'!$O$4=1,ROUNDUP((M777+$Q777)*$AM$4,-1),ROUNDUP(M777*$AM$4,-1)))</f>
        <v>1103000</v>
      </c>
      <c r="AN777" s="166">
        <f>IF(N777="","",IF('5.手当・賞与配分・洗い替え方式'!$O$4=1,ROUNDUP((N777+$Q777)*$AM$4,-1),ROUNDUP(N777*$AM$4,-1)))</f>
        <v>1097250</v>
      </c>
      <c r="AO777" s="369">
        <f t="shared" si="508"/>
        <v>8426130</v>
      </c>
      <c r="AP777" s="77">
        <f t="shared" si="509"/>
        <v>8382660</v>
      </c>
      <c r="AQ777" s="77">
        <f t="shared" si="492"/>
        <v>8339190</v>
      </c>
      <c r="AR777" s="77">
        <f t="shared" si="493"/>
        <v>8295720</v>
      </c>
      <c r="AS777" s="164">
        <f t="shared" si="494"/>
        <v>8252250</v>
      </c>
    </row>
    <row r="778" spans="5:45" ht="18" customHeight="1">
      <c r="E778" s="148" t="str">
        <f t="shared" si="495"/>
        <v>S-5</v>
      </c>
      <c r="F778" s="167">
        <f t="shared" si="482"/>
        <v>17</v>
      </c>
      <c r="G778" s="105">
        <f t="shared" si="483"/>
        <v>17</v>
      </c>
      <c r="H778" s="105" t="str">
        <f t="shared" si="484"/>
        <v>S-5-17</v>
      </c>
      <c r="I778" s="149">
        <v>54</v>
      </c>
      <c r="J778" s="157">
        <f t="shared" si="496"/>
        <v>434800</v>
      </c>
      <c r="K778" s="131">
        <f t="shared" si="497"/>
        <v>432500</v>
      </c>
      <c r="L778" s="131">
        <f>IF($E778="","",INDEX('3.サラリースケール'!$R$5:$BH$38,MATCH($E778,'3.サラリースケール'!$R$5:$R$38,0),MATCH($I778,'3.サラリースケール'!$R$5:$BH$5,0)))</f>
        <v>430200</v>
      </c>
      <c r="M778" s="131">
        <f t="shared" si="498"/>
        <v>427900</v>
      </c>
      <c r="N778" s="368">
        <f t="shared" si="499"/>
        <v>425600</v>
      </c>
      <c r="O778" s="157">
        <f t="shared" si="500"/>
        <v>4600</v>
      </c>
      <c r="P778" s="368">
        <f t="shared" si="485"/>
        <v>2300</v>
      </c>
      <c r="Q778" s="158">
        <f>IF($L778="","",VLOOKUP($E778,'6.モデル年俸表の作成'!$C$7:$F$48,4,0))</f>
        <v>17900</v>
      </c>
      <c r="R778" s="159">
        <f>IF($E778="","",IF($G778="","",VLOOKUP($E778,'5.手当・賞与配分・洗い替え方式'!$C$7:$L$48,8,0)))</f>
        <v>0.2</v>
      </c>
      <c r="S778" s="160">
        <f t="shared" si="501"/>
        <v>86960</v>
      </c>
      <c r="T778" s="160">
        <f t="shared" si="502"/>
        <v>86500</v>
      </c>
      <c r="U778" s="160">
        <f t="shared" si="511"/>
        <v>86040</v>
      </c>
      <c r="V778" s="160">
        <f t="shared" si="504"/>
        <v>85580</v>
      </c>
      <c r="W778" s="160">
        <f t="shared" si="505"/>
        <v>85120</v>
      </c>
      <c r="X778" s="164">
        <f t="shared" si="486"/>
        <v>27</v>
      </c>
      <c r="Y778" s="162">
        <f t="shared" si="510"/>
        <v>539660</v>
      </c>
      <c r="Z778" s="161">
        <f t="shared" si="487"/>
        <v>536900</v>
      </c>
      <c r="AA778" s="161">
        <f t="shared" si="488"/>
        <v>534140</v>
      </c>
      <c r="AB778" s="161">
        <f t="shared" si="489"/>
        <v>531380</v>
      </c>
      <c r="AC778" s="163">
        <f t="shared" si="512"/>
        <v>528620</v>
      </c>
      <c r="AD778" s="158">
        <f t="shared" si="507"/>
        <v>6409680</v>
      </c>
      <c r="AE778" s="165">
        <f>IF(J778="","",IF('5.手当・賞与配分・洗い替え方式'!$O$4=1,ROUNDUP((J778+$Q778)*$AH$4,-1),ROUNDUP(J778*$AH$4,-1)))</f>
        <v>905400</v>
      </c>
      <c r="AF778" s="154">
        <f>IF(K778="","",IF('5.手当・賞与配分・洗い替え方式'!$O$4=1,ROUNDUP((K778+$Q778)*$AH$4,-1),ROUNDUP(K778*$AH$4,-1)))</f>
        <v>900800</v>
      </c>
      <c r="AG778" s="154">
        <f>IF(L778="","",IF('5.手当・賞与配分・洗い替え方式'!$O$4=1,ROUNDUP((L778+$Q778)*$AH$4,-1),ROUNDUP(L778*$AH$4,-1)))</f>
        <v>896200</v>
      </c>
      <c r="AH778" s="154">
        <f>IF(M778="","",IF('5.手当・賞与配分・洗い替え方式'!$O$4=1,ROUNDUP((M778+$Q778)*$AH$4,-1),ROUNDUP(M778*$AH$4,-1)))</f>
        <v>891600</v>
      </c>
      <c r="AI778" s="166">
        <f>IF(N778="","",IF('5.手当・賞与配分・洗い替え方式'!$O$4=1,ROUNDUP((N778+$Q778)*$AH$4,-1),ROUNDUP(N778*$AH$4,-1)))</f>
        <v>887000</v>
      </c>
      <c r="AJ778" s="165">
        <f>IF(J778="","",IF('5.手当・賞与配分・洗い替え方式'!$O$4=1,ROUNDUP((J778+$Q778)*$AM$4,-1),ROUNDUP(J778*$AM$4,-1)))</f>
        <v>1131750</v>
      </c>
      <c r="AK778" s="154">
        <f>IF(K778="","",IF('5.手当・賞与配分・洗い替え方式'!$O$4=1,ROUNDUP((K778+$Q778)*$AM$4,-1),ROUNDUP(K778*$AM$4,-1)))</f>
        <v>1126000</v>
      </c>
      <c r="AL778" s="154">
        <f>IF(L778="","",IF('5.手当・賞与配分・洗い替え方式'!$O$4=1,ROUNDUP((L778+$Q778)*$AM$4,-1),ROUNDUP(L778*$AM$4,-1)))</f>
        <v>1120250</v>
      </c>
      <c r="AM778" s="154">
        <f>IF(M778="","",IF('5.手当・賞与配分・洗い替え方式'!$O$4=1,ROUNDUP((M778+$Q778)*$AM$4,-1),ROUNDUP(M778*$AM$4,-1)))</f>
        <v>1114500</v>
      </c>
      <c r="AN778" s="166">
        <f>IF(N778="","",IF('5.手当・賞与配分・洗い替え方式'!$O$4=1,ROUNDUP((N778+$Q778)*$AM$4,-1),ROUNDUP(N778*$AM$4,-1)))</f>
        <v>1108750</v>
      </c>
      <c r="AO778" s="369">
        <f t="shared" si="508"/>
        <v>8513070</v>
      </c>
      <c r="AP778" s="77">
        <f t="shared" si="509"/>
        <v>8469600</v>
      </c>
      <c r="AQ778" s="77">
        <f t="shared" si="492"/>
        <v>8426130</v>
      </c>
      <c r="AR778" s="77">
        <f t="shared" si="493"/>
        <v>8382660</v>
      </c>
      <c r="AS778" s="164">
        <f t="shared" si="494"/>
        <v>8339190</v>
      </c>
    </row>
    <row r="779" spans="5:45" ht="18" customHeight="1">
      <c r="E779" s="148" t="str">
        <f t="shared" si="495"/>
        <v>S-5</v>
      </c>
      <c r="F779" s="167">
        <f t="shared" si="482"/>
        <v>18</v>
      </c>
      <c r="G779" s="105">
        <f t="shared" si="483"/>
        <v>18</v>
      </c>
      <c r="H779" s="105" t="str">
        <f t="shared" si="484"/>
        <v>S-5-18</v>
      </c>
      <c r="I779" s="149">
        <v>55</v>
      </c>
      <c r="J779" s="157">
        <f t="shared" si="496"/>
        <v>439400</v>
      </c>
      <c r="K779" s="131">
        <f t="shared" si="497"/>
        <v>437100</v>
      </c>
      <c r="L779" s="131">
        <f>IF($E779="","",INDEX('3.サラリースケール'!$R$5:$BH$38,MATCH($E779,'3.サラリースケール'!$R$5:$R$38,0),MATCH($I779,'3.サラリースケール'!$R$5:$BH$5,0)))</f>
        <v>434800</v>
      </c>
      <c r="M779" s="131">
        <f t="shared" si="498"/>
        <v>432500</v>
      </c>
      <c r="N779" s="368">
        <f t="shared" si="499"/>
        <v>430200</v>
      </c>
      <c r="O779" s="157">
        <f t="shared" si="500"/>
        <v>4600</v>
      </c>
      <c r="P779" s="368">
        <f t="shared" si="485"/>
        <v>2300</v>
      </c>
      <c r="Q779" s="158">
        <f>IF($L779="","",VLOOKUP($E779,'6.モデル年俸表の作成'!$C$7:$F$48,4,0))</f>
        <v>17900</v>
      </c>
      <c r="R779" s="159">
        <f>IF($E779="","",IF($G779="","",VLOOKUP($E779,'5.手当・賞与配分・洗い替え方式'!$C$7:$L$48,8,0)))</f>
        <v>0.2</v>
      </c>
      <c r="S779" s="160">
        <f t="shared" si="501"/>
        <v>87880</v>
      </c>
      <c r="T779" s="160">
        <f t="shared" si="502"/>
        <v>87420</v>
      </c>
      <c r="U779" s="160">
        <f t="shared" si="511"/>
        <v>86960</v>
      </c>
      <c r="V779" s="160">
        <f t="shared" si="504"/>
        <v>86500</v>
      </c>
      <c r="W779" s="160">
        <f t="shared" si="505"/>
        <v>86040</v>
      </c>
      <c r="X779" s="164">
        <f t="shared" si="486"/>
        <v>27</v>
      </c>
      <c r="Y779" s="162">
        <f t="shared" si="510"/>
        <v>545180</v>
      </c>
      <c r="Z779" s="161">
        <f t="shared" si="487"/>
        <v>542420</v>
      </c>
      <c r="AA779" s="161">
        <f t="shared" si="488"/>
        <v>539660</v>
      </c>
      <c r="AB779" s="161">
        <f t="shared" si="489"/>
        <v>536900</v>
      </c>
      <c r="AC779" s="163">
        <f t="shared" si="512"/>
        <v>534140</v>
      </c>
      <c r="AD779" s="158">
        <f t="shared" si="507"/>
        <v>6475920</v>
      </c>
      <c r="AE779" s="165">
        <f>IF(J779="","",IF('5.手当・賞与配分・洗い替え方式'!$O$4=1,ROUNDUP((J779+$Q779)*$AH$4,-1),ROUNDUP(J779*$AH$4,-1)))</f>
        <v>914600</v>
      </c>
      <c r="AF779" s="154">
        <f>IF(K779="","",IF('5.手当・賞与配分・洗い替え方式'!$O$4=1,ROUNDUP((K779+$Q779)*$AH$4,-1),ROUNDUP(K779*$AH$4,-1)))</f>
        <v>910000</v>
      </c>
      <c r="AG779" s="154">
        <f>IF(L779="","",IF('5.手当・賞与配分・洗い替え方式'!$O$4=1,ROUNDUP((L779+$Q779)*$AH$4,-1),ROUNDUP(L779*$AH$4,-1)))</f>
        <v>905400</v>
      </c>
      <c r="AH779" s="154">
        <f>IF(M779="","",IF('5.手当・賞与配分・洗い替え方式'!$O$4=1,ROUNDUP((M779+$Q779)*$AH$4,-1),ROUNDUP(M779*$AH$4,-1)))</f>
        <v>900800</v>
      </c>
      <c r="AI779" s="166">
        <f>IF(N779="","",IF('5.手当・賞与配分・洗い替え方式'!$O$4=1,ROUNDUP((N779+$Q779)*$AH$4,-1),ROUNDUP(N779*$AH$4,-1)))</f>
        <v>896200</v>
      </c>
      <c r="AJ779" s="165">
        <f>IF(J779="","",IF('5.手当・賞与配分・洗い替え方式'!$O$4=1,ROUNDUP((J779+$Q779)*$AM$4,-1),ROUNDUP(J779*$AM$4,-1)))</f>
        <v>1143250</v>
      </c>
      <c r="AK779" s="154">
        <f>IF(K779="","",IF('5.手当・賞与配分・洗い替え方式'!$O$4=1,ROUNDUP((K779+$Q779)*$AM$4,-1),ROUNDUP(K779*$AM$4,-1)))</f>
        <v>1137500</v>
      </c>
      <c r="AL779" s="154">
        <f>IF(L779="","",IF('5.手当・賞与配分・洗い替え方式'!$O$4=1,ROUNDUP((L779+$Q779)*$AM$4,-1),ROUNDUP(L779*$AM$4,-1)))</f>
        <v>1131750</v>
      </c>
      <c r="AM779" s="154">
        <f>IF(M779="","",IF('5.手当・賞与配分・洗い替え方式'!$O$4=1,ROUNDUP((M779+$Q779)*$AM$4,-1),ROUNDUP(M779*$AM$4,-1)))</f>
        <v>1126000</v>
      </c>
      <c r="AN779" s="166">
        <f>IF(N779="","",IF('5.手当・賞与配分・洗い替え方式'!$O$4=1,ROUNDUP((N779+$Q779)*$AM$4,-1),ROUNDUP(N779*$AM$4,-1)))</f>
        <v>1120250</v>
      </c>
      <c r="AO779" s="369">
        <f t="shared" si="508"/>
        <v>8600010</v>
      </c>
      <c r="AP779" s="77">
        <f t="shared" si="509"/>
        <v>8556540</v>
      </c>
      <c r="AQ779" s="77">
        <f t="shared" si="492"/>
        <v>8513070</v>
      </c>
      <c r="AR779" s="77">
        <f t="shared" si="493"/>
        <v>8469600</v>
      </c>
      <c r="AS779" s="164">
        <f t="shared" si="494"/>
        <v>8426130</v>
      </c>
    </row>
    <row r="780" spans="5:45" ht="18" customHeight="1">
      <c r="E780" s="148" t="str">
        <f t="shared" si="495"/>
        <v>S-5</v>
      </c>
      <c r="F780" s="167">
        <f t="shared" si="482"/>
        <v>19</v>
      </c>
      <c r="G780" s="105">
        <f t="shared" si="483"/>
        <v>19</v>
      </c>
      <c r="H780" s="105" t="str">
        <f t="shared" si="484"/>
        <v>S-5-19</v>
      </c>
      <c r="I780" s="149">
        <v>56</v>
      </c>
      <c r="J780" s="157">
        <f t="shared" si="496"/>
        <v>444000</v>
      </c>
      <c r="K780" s="131">
        <f t="shared" si="497"/>
        <v>441700</v>
      </c>
      <c r="L780" s="131">
        <f>IF($E780="","",INDEX('3.サラリースケール'!$R$5:$BH$38,MATCH($E780,'3.サラリースケール'!$R$5:$R$38,0),MATCH($I780,'3.サラリースケール'!$R$5:$BH$5,0)))</f>
        <v>439400</v>
      </c>
      <c r="M780" s="131">
        <f t="shared" si="498"/>
        <v>437100</v>
      </c>
      <c r="N780" s="368">
        <f t="shared" si="499"/>
        <v>434800</v>
      </c>
      <c r="O780" s="157">
        <f t="shared" si="500"/>
        <v>4600</v>
      </c>
      <c r="P780" s="368">
        <f t="shared" si="485"/>
        <v>2300</v>
      </c>
      <c r="Q780" s="158">
        <f>IF($L780="","",VLOOKUP($E780,'6.モデル年俸表の作成'!$C$7:$F$48,4,0))</f>
        <v>17900</v>
      </c>
      <c r="R780" s="159">
        <f>IF($E780="","",IF($G780="","",VLOOKUP($E780,'5.手当・賞与配分・洗い替え方式'!$C$7:$L$48,8,0)))</f>
        <v>0.2</v>
      </c>
      <c r="S780" s="160">
        <f t="shared" si="501"/>
        <v>88800</v>
      </c>
      <c r="T780" s="160">
        <f t="shared" si="502"/>
        <v>88340</v>
      </c>
      <c r="U780" s="160">
        <f t="shared" si="511"/>
        <v>87880</v>
      </c>
      <c r="V780" s="160">
        <f t="shared" si="504"/>
        <v>87420</v>
      </c>
      <c r="W780" s="160">
        <f t="shared" si="505"/>
        <v>86960</v>
      </c>
      <c r="X780" s="164">
        <f t="shared" si="486"/>
        <v>27</v>
      </c>
      <c r="Y780" s="162">
        <f t="shared" si="510"/>
        <v>550700</v>
      </c>
      <c r="Z780" s="161">
        <f t="shared" si="487"/>
        <v>547940</v>
      </c>
      <c r="AA780" s="161">
        <f t="shared" si="488"/>
        <v>545180</v>
      </c>
      <c r="AB780" s="161">
        <f t="shared" si="489"/>
        <v>542420</v>
      </c>
      <c r="AC780" s="163">
        <f t="shared" si="512"/>
        <v>539660</v>
      </c>
      <c r="AD780" s="158">
        <f t="shared" si="507"/>
        <v>6542160</v>
      </c>
      <c r="AE780" s="165">
        <f>IF(J780="","",IF('5.手当・賞与配分・洗い替え方式'!$O$4=1,ROUNDUP((J780+$Q780)*$AH$4,-1),ROUNDUP(J780*$AH$4,-1)))</f>
        <v>923800</v>
      </c>
      <c r="AF780" s="154">
        <f>IF(K780="","",IF('5.手当・賞与配分・洗い替え方式'!$O$4=1,ROUNDUP((K780+$Q780)*$AH$4,-1),ROUNDUP(K780*$AH$4,-1)))</f>
        <v>919200</v>
      </c>
      <c r="AG780" s="154">
        <f>IF(L780="","",IF('5.手当・賞与配分・洗い替え方式'!$O$4=1,ROUNDUP((L780+$Q780)*$AH$4,-1),ROUNDUP(L780*$AH$4,-1)))</f>
        <v>914600</v>
      </c>
      <c r="AH780" s="154">
        <f>IF(M780="","",IF('5.手当・賞与配分・洗い替え方式'!$O$4=1,ROUNDUP((M780+$Q780)*$AH$4,-1),ROUNDUP(M780*$AH$4,-1)))</f>
        <v>910000</v>
      </c>
      <c r="AI780" s="166">
        <f>IF(N780="","",IF('5.手当・賞与配分・洗い替え方式'!$O$4=1,ROUNDUP((N780+$Q780)*$AH$4,-1),ROUNDUP(N780*$AH$4,-1)))</f>
        <v>905400</v>
      </c>
      <c r="AJ780" s="165">
        <f>IF(J780="","",IF('5.手当・賞与配分・洗い替え方式'!$O$4=1,ROUNDUP((J780+$Q780)*$AM$4,-1),ROUNDUP(J780*$AM$4,-1)))</f>
        <v>1154750</v>
      </c>
      <c r="AK780" s="154">
        <f>IF(K780="","",IF('5.手当・賞与配分・洗い替え方式'!$O$4=1,ROUNDUP((K780+$Q780)*$AM$4,-1),ROUNDUP(K780*$AM$4,-1)))</f>
        <v>1149000</v>
      </c>
      <c r="AL780" s="154">
        <f>IF(L780="","",IF('5.手当・賞与配分・洗い替え方式'!$O$4=1,ROUNDUP((L780+$Q780)*$AM$4,-1),ROUNDUP(L780*$AM$4,-1)))</f>
        <v>1143250</v>
      </c>
      <c r="AM780" s="154">
        <f>IF(M780="","",IF('5.手当・賞与配分・洗い替え方式'!$O$4=1,ROUNDUP((M780+$Q780)*$AM$4,-1),ROUNDUP(M780*$AM$4,-1)))</f>
        <v>1137500</v>
      </c>
      <c r="AN780" s="166">
        <f>IF(N780="","",IF('5.手当・賞与配分・洗い替え方式'!$O$4=1,ROUNDUP((N780+$Q780)*$AM$4,-1),ROUNDUP(N780*$AM$4,-1)))</f>
        <v>1131750</v>
      </c>
      <c r="AO780" s="369">
        <f t="shared" si="508"/>
        <v>8686950</v>
      </c>
      <c r="AP780" s="77">
        <f t="shared" si="509"/>
        <v>8643480</v>
      </c>
      <c r="AQ780" s="77">
        <f t="shared" si="492"/>
        <v>8600010</v>
      </c>
      <c r="AR780" s="77">
        <f t="shared" si="493"/>
        <v>8556540</v>
      </c>
      <c r="AS780" s="164">
        <f t="shared" si="494"/>
        <v>8513070</v>
      </c>
    </row>
    <row r="781" spans="5:45" ht="18" customHeight="1">
      <c r="E781" s="148" t="str">
        <f t="shared" si="495"/>
        <v>S-5</v>
      </c>
      <c r="F781" s="167">
        <f t="shared" si="482"/>
        <v>20</v>
      </c>
      <c r="G781" s="105">
        <f t="shared" si="483"/>
        <v>20</v>
      </c>
      <c r="H781" s="105" t="str">
        <f t="shared" si="484"/>
        <v>S-5-20</v>
      </c>
      <c r="I781" s="149">
        <v>57</v>
      </c>
      <c r="J781" s="157">
        <f t="shared" si="496"/>
        <v>448600</v>
      </c>
      <c r="K781" s="131">
        <f t="shared" si="497"/>
        <v>446300</v>
      </c>
      <c r="L781" s="131">
        <f>IF($E781="","",INDEX('3.サラリースケール'!$R$5:$BH$38,MATCH($E781,'3.サラリースケール'!$R$5:$R$38,0),MATCH($I781,'3.サラリースケール'!$R$5:$BH$5,0)))</f>
        <v>444000</v>
      </c>
      <c r="M781" s="131">
        <f t="shared" si="498"/>
        <v>441700</v>
      </c>
      <c r="N781" s="368">
        <f t="shared" si="499"/>
        <v>439400</v>
      </c>
      <c r="O781" s="157">
        <f t="shared" si="500"/>
        <v>4600</v>
      </c>
      <c r="P781" s="368">
        <f t="shared" si="485"/>
        <v>2300</v>
      </c>
      <c r="Q781" s="158">
        <f>IF($L781="","",VLOOKUP($E781,'6.モデル年俸表の作成'!$C$7:$F$48,4,0))</f>
        <v>17900</v>
      </c>
      <c r="R781" s="159">
        <f>IF($E781="","",IF($G781="","",VLOOKUP($E781,'5.手当・賞与配分・洗い替え方式'!$C$7:$L$48,8,0)))</f>
        <v>0.2</v>
      </c>
      <c r="S781" s="160">
        <f t="shared" si="501"/>
        <v>89720</v>
      </c>
      <c r="T781" s="160">
        <f t="shared" si="502"/>
        <v>89260</v>
      </c>
      <c r="U781" s="160">
        <f t="shared" si="511"/>
        <v>88800</v>
      </c>
      <c r="V781" s="160">
        <f t="shared" si="504"/>
        <v>88340</v>
      </c>
      <c r="W781" s="160">
        <f t="shared" si="505"/>
        <v>87880</v>
      </c>
      <c r="X781" s="164">
        <f t="shared" si="486"/>
        <v>27</v>
      </c>
      <c r="Y781" s="162">
        <f t="shared" si="510"/>
        <v>556220</v>
      </c>
      <c r="Z781" s="161">
        <f t="shared" si="487"/>
        <v>553460</v>
      </c>
      <c r="AA781" s="161">
        <f t="shared" si="488"/>
        <v>550700</v>
      </c>
      <c r="AB781" s="161">
        <f t="shared" si="489"/>
        <v>547940</v>
      </c>
      <c r="AC781" s="163">
        <f t="shared" si="512"/>
        <v>545180</v>
      </c>
      <c r="AD781" s="158">
        <f t="shared" si="507"/>
        <v>6608400</v>
      </c>
      <c r="AE781" s="165">
        <f>IF(J781="","",IF('5.手当・賞与配分・洗い替え方式'!$O$4=1,ROUNDUP((J781+$Q781)*$AH$4,-1),ROUNDUP(J781*$AH$4,-1)))</f>
        <v>933000</v>
      </c>
      <c r="AF781" s="154">
        <f>IF(K781="","",IF('5.手当・賞与配分・洗い替え方式'!$O$4=1,ROUNDUP((K781+$Q781)*$AH$4,-1),ROUNDUP(K781*$AH$4,-1)))</f>
        <v>928400</v>
      </c>
      <c r="AG781" s="154">
        <f>IF(L781="","",IF('5.手当・賞与配分・洗い替え方式'!$O$4=1,ROUNDUP((L781+$Q781)*$AH$4,-1),ROUNDUP(L781*$AH$4,-1)))</f>
        <v>923800</v>
      </c>
      <c r="AH781" s="154">
        <f>IF(M781="","",IF('5.手当・賞与配分・洗い替え方式'!$O$4=1,ROUNDUP((M781+$Q781)*$AH$4,-1),ROUNDUP(M781*$AH$4,-1)))</f>
        <v>919200</v>
      </c>
      <c r="AI781" s="166">
        <f>IF(N781="","",IF('5.手当・賞与配分・洗い替え方式'!$O$4=1,ROUNDUP((N781+$Q781)*$AH$4,-1),ROUNDUP(N781*$AH$4,-1)))</f>
        <v>914600</v>
      </c>
      <c r="AJ781" s="165">
        <f>IF(J781="","",IF('5.手当・賞与配分・洗い替え方式'!$O$4=1,ROUNDUP((J781+$Q781)*$AM$4,-1),ROUNDUP(J781*$AM$4,-1)))</f>
        <v>1166250</v>
      </c>
      <c r="AK781" s="154">
        <f>IF(K781="","",IF('5.手当・賞与配分・洗い替え方式'!$O$4=1,ROUNDUP((K781+$Q781)*$AM$4,-1),ROUNDUP(K781*$AM$4,-1)))</f>
        <v>1160500</v>
      </c>
      <c r="AL781" s="154">
        <f>IF(L781="","",IF('5.手当・賞与配分・洗い替え方式'!$O$4=1,ROUNDUP((L781+$Q781)*$AM$4,-1),ROUNDUP(L781*$AM$4,-1)))</f>
        <v>1154750</v>
      </c>
      <c r="AM781" s="154">
        <f>IF(M781="","",IF('5.手当・賞与配分・洗い替え方式'!$O$4=1,ROUNDUP((M781+$Q781)*$AM$4,-1),ROUNDUP(M781*$AM$4,-1)))</f>
        <v>1149000</v>
      </c>
      <c r="AN781" s="166">
        <f>IF(N781="","",IF('5.手当・賞与配分・洗い替え方式'!$O$4=1,ROUNDUP((N781+$Q781)*$AM$4,-1),ROUNDUP(N781*$AM$4,-1)))</f>
        <v>1143250</v>
      </c>
      <c r="AO781" s="369">
        <f t="shared" si="508"/>
        <v>8773890</v>
      </c>
      <c r="AP781" s="77">
        <f t="shared" si="509"/>
        <v>8730420</v>
      </c>
      <c r="AQ781" s="77">
        <f t="shared" si="492"/>
        <v>8686950</v>
      </c>
      <c r="AR781" s="77">
        <f t="shared" si="493"/>
        <v>8643480</v>
      </c>
      <c r="AS781" s="164">
        <f t="shared" si="494"/>
        <v>8600010</v>
      </c>
    </row>
    <row r="782" spans="5:45" ht="18" customHeight="1">
      <c r="E782" s="148" t="str">
        <f t="shared" si="495"/>
        <v>S-5</v>
      </c>
      <c r="F782" s="167">
        <f t="shared" si="482"/>
        <v>21</v>
      </c>
      <c r="G782" s="105">
        <f t="shared" si="483"/>
        <v>21</v>
      </c>
      <c r="H782" s="105" t="str">
        <f t="shared" si="484"/>
        <v>S-5-21</v>
      </c>
      <c r="I782" s="149">
        <v>58</v>
      </c>
      <c r="J782" s="157">
        <f t="shared" si="496"/>
        <v>453200</v>
      </c>
      <c r="K782" s="131">
        <f t="shared" si="497"/>
        <v>450900</v>
      </c>
      <c r="L782" s="131">
        <f>IF($E782="","",INDEX('3.サラリースケール'!$R$5:$BH$38,MATCH($E782,'3.サラリースケール'!$R$5:$R$38,0),MATCH($I782,'3.サラリースケール'!$R$5:$BH$5,0)))</f>
        <v>448600</v>
      </c>
      <c r="M782" s="131">
        <f t="shared" si="498"/>
        <v>446300</v>
      </c>
      <c r="N782" s="368">
        <f t="shared" si="499"/>
        <v>444000</v>
      </c>
      <c r="O782" s="157">
        <f t="shared" si="500"/>
        <v>4600</v>
      </c>
      <c r="P782" s="368">
        <f t="shared" si="485"/>
        <v>2300</v>
      </c>
      <c r="Q782" s="158">
        <f>IF($L782="","",VLOOKUP($E782,'6.モデル年俸表の作成'!$C$7:$F$48,4,0))</f>
        <v>17900</v>
      </c>
      <c r="R782" s="159">
        <f>IF($E782="","",IF($G782="","",VLOOKUP($E782,'5.手当・賞与配分・洗い替え方式'!$C$7:$L$48,8,0)))</f>
        <v>0.2</v>
      </c>
      <c r="S782" s="160">
        <f t="shared" si="501"/>
        <v>90640</v>
      </c>
      <c r="T782" s="160">
        <f t="shared" si="502"/>
        <v>90180</v>
      </c>
      <c r="U782" s="160">
        <f t="shared" si="511"/>
        <v>89720</v>
      </c>
      <c r="V782" s="160">
        <f t="shared" si="504"/>
        <v>89260</v>
      </c>
      <c r="W782" s="160">
        <f t="shared" si="505"/>
        <v>88800</v>
      </c>
      <c r="X782" s="164">
        <f t="shared" si="486"/>
        <v>27</v>
      </c>
      <c r="Y782" s="162">
        <f t="shared" si="510"/>
        <v>561740</v>
      </c>
      <c r="Z782" s="161">
        <f t="shared" si="487"/>
        <v>558980</v>
      </c>
      <c r="AA782" s="161">
        <f t="shared" si="488"/>
        <v>556220</v>
      </c>
      <c r="AB782" s="161">
        <f t="shared" si="489"/>
        <v>553460</v>
      </c>
      <c r="AC782" s="163">
        <f t="shared" si="512"/>
        <v>550700</v>
      </c>
      <c r="AD782" s="158">
        <f t="shared" si="507"/>
        <v>6674640</v>
      </c>
      <c r="AE782" s="165">
        <f>IF(J782="","",IF('5.手当・賞与配分・洗い替え方式'!$O$4=1,ROUNDUP((J782+$Q782)*$AH$4,-1),ROUNDUP(J782*$AH$4,-1)))</f>
        <v>942200</v>
      </c>
      <c r="AF782" s="154">
        <f>IF(K782="","",IF('5.手当・賞与配分・洗い替え方式'!$O$4=1,ROUNDUP((K782+$Q782)*$AH$4,-1),ROUNDUP(K782*$AH$4,-1)))</f>
        <v>937600</v>
      </c>
      <c r="AG782" s="154">
        <f>IF(L782="","",IF('5.手当・賞与配分・洗い替え方式'!$O$4=1,ROUNDUP((L782+$Q782)*$AH$4,-1),ROUNDUP(L782*$AH$4,-1)))</f>
        <v>933000</v>
      </c>
      <c r="AH782" s="154">
        <f>IF(M782="","",IF('5.手当・賞与配分・洗い替え方式'!$O$4=1,ROUNDUP((M782+$Q782)*$AH$4,-1),ROUNDUP(M782*$AH$4,-1)))</f>
        <v>928400</v>
      </c>
      <c r="AI782" s="166">
        <f>IF(N782="","",IF('5.手当・賞与配分・洗い替え方式'!$O$4=1,ROUNDUP((N782+$Q782)*$AH$4,-1),ROUNDUP(N782*$AH$4,-1)))</f>
        <v>923800</v>
      </c>
      <c r="AJ782" s="165">
        <f>IF(J782="","",IF('5.手当・賞与配分・洗い替え方式'!$O$4=1,ROUNDUP((J782+$Q782)*$AM$4,-1),ROUNDUP(J782*$AM$4,-1)))</f>
        <v>1177750</v>
      </c>
      <c r="AK782" s="154">
        <f>IF(K782="","",IF('5.手当・賞与配分・洗い替え方式'!$O$4=1,ROUNDUP((K782+$Q782)*$AM$4,-1),ROUNDUP(K782*$AM$4,-1)))</f>
        <v>1172000</v>
      </c>
      <c r="AL782" s="154">
        <f>IF(L782="","",IF('5.手当・賞与配分・洗い替え方式'!$O$4=1,ROUNDUP((L782+$Q782)*$AM$4,-1),ROUNDUP(L782*$AM$4,-1)))</f>
        <v>1166250</v>
      </c>
      <c r="AM782" s="154">
        <f>IF(M782="","",IF('5.手当・賞与配分・洗い替え方式'!$O$4=1,ROUNDUP((M782+$Q782)*$AM$4,-1),ROUNDUP(M782*$AM$4,-1)))</f>
        <v>1160500</v>
      </c>
      <c r="AN782" s="166">
        <f>IF(N782="","",IF('5.手当・賞与配分・洗い替え方式'!$O$4=1,ROUNDUP((N782+$Q782)*$AM$4,-1),ROUNDUP(N782*$AM$4,-1)))</f>
        <v>1154750</v>
      </c>
      <c r="AO782" s="369">
        <f t="shared" si="508"/>
        <v>8860830</v>
      </c>
      <c r="AP782" s="77">
        <f t="shared" si="509"/>
        <v>8817360</v>
      </c>
      <c r="AQ782" s="77">
        <f t="shared" si="492"/>
        <v>8773890</v>
      </c>
      <c r="AR782" s="77">
        <f t="shared" si="493"/>
        <v>8730420</v>
      </c>
      <c r="AS782" s="164">
        <f t="shared" si="494"/>
        <v>8686950</v>
      </c>
    </row>
    <row r="783" spans="5:45" ht="18" customHeight="1" thickBot="1">
      <c r="E783" s="148" t="str">
        <f t="shared" si="495"/>
        <v>S-5</v>
      </c>
      <c r="F783" s="167">
        <f t="shared" si="482"/>
        <v>21</v>
      </c>
      <c r="G783" s="105">
        <f t="shared" si="483"/>
        <v>21</v>
      </c>
      <c r="H783" s="105" t="str">
        <f t="shared" si="484"/>
        <v/>
      </c>
      <c r="I783" s="149">
        <v>59</v>
      </c>
      <c r="J783" s="169">
        <f t="shared" si="496"/>
        <v>453200</v>
      </c>
      <c r="K783" s="168">
        <f t="shared" si="497"/>
        <v>450900</v>
      </c>
      <c r="L783" s="168">
        <f>IF($E783="","",INDEX('3.サラリースケール'!$R$5:$BH$38,MATCH($E783,'3.サラリースケール'!$R$5:$R$38,0),MATCH($I783,'3.サラリースケール'!$R$5:$BH$5,0)))</f>
        <v>448600</v>
      </c>
      <c r="M783" s="168">
        <f t="shared" si="498"/>
        <v>446300</v>
      </c>
      <c r="N783" s="370">
        <f t="shared" si="499"/>
        <v>444000</v>
      </c>
      <c r="O783" s="169">
        <f t="shared" si="500"/>
        <v>0</v>
      </c>
      <c r="P783" s="370">
        <f t="shared" si="485"/>
        <v>2300</v>
      </c>
      <c r="Q783" s="170">
        <f>IF($L783="","",VLOOKUP($E783,'6.モデル年俸表の作成'!$C$7:$F$48,4,0))</f>
        <v>17900</v>
      </c>
      <c r="R783" s="171">
        <f>IF($E783="","",IF($G783="","",VLOOKUP($E783,'5.手当・賞与配分・洗い替え方式'!$C$7:$L$48,8,0)))</f>
        <v>0.2</v>
      </c>
      <c r="S783" s="172">
        <f t="shared" si="501"/>
        <v>90640</v>
      </c>
      <c r="T783" s="172">
        <f t="shared" si="502"/>
        <v>90180</v>
      </c>
      <c r="U783" s="172">
        <f t="shared" si="511"/>
        <v>89720</v>
      </c>
      <c r="V783" s="172">
        <f t="shared" si="504"/>
        <v>89260</v>
      </c>
      <c r="W783" s="172">
        <f t="shared" si="505"/>
        <v>88800</v>
      </c>
      <c r="X783" s="178">
        <f t="shared" si="486"/>
        <v>27</v>
      </c>
      <c r="Y783" s="371">
        <f t="shared" si="510"/>
        <v>561740</v>
      </c>
      <c r="Z783" s="173">
        <f t="shared" si="487"/>
        <v>558980</v>
      </c>
      <c r="AA783" s="173">
        <f t="shared" si="488"/>
        <v>556220</v>
      </c>
      <c r="AB783" s="173">
        <f t="shared" si="489"/>
        <v>553460</v>
      </c>
      <c r="AC783" s="372">
        <f t="shared" si="512"/>
        <v>550700</v>
      </c>
      <c r="AD783" s="170">
        <f t="shared" si="507"/>
        <v>6674640</v>
      </c>
      <c r="AE783" s="174">
        <f>IF(J783="","",IF('5.手当・賞与配分・洗い替え方式'!$O$4=1,ROUNDUP((J783+$Q783)*$AH$4,-1),ROUNDUP(J783*$AH$4,-1)))</f>
        <v>942200</v>
      </c>
      <c r="AF783" s="175">
        <f>IF(K783="","",IF('5.手当・賞与配分・洗い替え方式'!$O$4=1,ROUNDUP((K783+$Q783)*$AH$4,-1),ROUNDUP(K783*$AH$4,-1)))</f>
        <v>937600</v>
      </c>
      <c r="AG783" s="175">
        <f>IF(L783="","",IF('5.手当・賞与配分・洗い替え方式'!$O$4=1,ROUNDUP((L783+$Q783)*$AH$4,-1),ROUNDUP(L783*$AH$4,-1)))</f>
        <v>933000</v>
      </c>
      <c r="AH783" s="175">
        <f>IF(M783="","",IF('5.手当・賞与配分・洗い替え方式'!$O$4=1,ROUNDUP((M783+$Q783)*$AH$4,-1),ROUNDUP(M783*$AH$4,-1)))</f>
        <v>928400</v>
      </c>
      <c r="AI783" s="176">
        <f>IF(N783="","",IF('5.手当・賞与配分・洗い替え方式'!$O$4=1,ROUNDUP((N783+$Q783)*$AH$4,-1),ROUNDUP(N783*$AH$4,-1)))</f>
        <v>923800</v>
      </c>
      <c r="AJ783" s="174">
        <f>IF(J783="","",IF('5.手当・賞与配分・洗い替え方式'!$O$4=1,ROUNDUP((J783+$Q783)*$AM$4,-1),ROUNDUP(J783*$AM$4,-1)))</f>
        <v>1177750</v>
      </c>
      <c r="AK783" s="175">
        <f>IF(K783="","",IF('5.手当・賞与配分・洗い替え方式'!$O$4=1,ROUNDUP((K783+$Q783)*$AM$4,-1),ROUNDUP(K783*$AM$4,-1)))</f>
        <v>1172000</v>
      </c>
      <c r="AL783" s="175">
        <f>IF(L783="","",IF('5.手当・賞与配分・洗い替え方式'!$O$4=1,ROUNDUP((L783+$Q783)*$AM$4,-1),ROUNDUP(L783*$AM$4,-1)))</f>
        <v>1166250</v>
      </c>
      <c r="AM783" s="175">
        <f>IF(M783="","",IF('5.手当・賞与配分・洗い替え方式'!$O$4=1,ROUNDUP((M783+$Q783)*$AM$4,-1),ROUNDUP(M783*$AM$4,-1)))</f>
        <v>1160500</v>
      </c>
      <c r="AN783" s="176">
        <f>IF(N783="","",IF('5.手当・賞与配分・洗い替え方式'!$O$4=1,ROUNDUP((N783+$Q783)*$AM$4,-1),ROUNDUP(N783*$AM$4,-1)))</f>
        <v>1154750</v>
      </c>
      <c r="AO783" s="373">
        <f t="shared" si="508"/>
        <v>8860830</v>
      </c>
      <c r="AP783" s="177">
        <f t="shared" si="509"/>
        <v>8817360</v>
      </c>
      <c r="AQ783" s="177">
        <f t="shared" si="492"/>
        <v>8773890</v>
      </c>
      <c r="AR783" s="177">
        <f t="shared" si="493"/>
        <v>8730420</v>
      </c>
      <c r="AS783" s="178">
        <f t="shared" si="494"/>
        <v>8686950</v>
      </c>
    </row>
    <row r="784" spans="5:45" ht="9" customHeight="1">
      <c r="R784" s="80"/>
      <c r="S784" s="80"/>
      <c r="T784" s="80"/>
    </row>
    <row r="785" spans="5:45" ht="20.100000000000001" customHeight="1" thickBot="1">
      <c r="E785" s="83"/>
      <c r="F785" s="83"/>
      <c r="G785" s="83"/>
      <c r="H785" s="83"/>
      <c r="Q785" s="83"/>
      <c r="X785" s="79" t="s">
        <v>91</v>
      </c>
      <c r="Y785" s="79"/>
      <c r="Z785" s="79"/>
      <c r="AJ785" s="179"/>
      <c r="AK785" s="179"/>
    </row>
    <row r="786" spans="5:45" ht="23.1" customHeight="1" thickBot="1">
      <c r="E786" s="138" t="s">
        <v>81</v>
      </c>
      <c r="F786" s="139" t="s">
        <v>28</v>
      </c>
      <c r="G786" s="508" t="s">
        <v>82</v>
      </c>
      <c r="H786" s="508" t="s">
        <v>28</v>
      </c>
      <c r="I786" s="510" t="s">
        <v>88</v>
      </c>
      <c r="J786" s="512" t="s">
        <v>245</v>
      </c>
      <c r="K786" s="513"/>
      <c r="L786" s="513"/>
      <c r="M786" s="513"/>
      <c r="N786" s="514"/>
      <c r="O786" s="515" t="s">
        <v>93</v>
      </c>
      <c r="P786" s="523" t="s">
        <v>246</v>
      </c>
      <c r="Q786" s="525" t="s">
        <v>90</v>
      </c>
      <c r="R786" s="374" t="s">
        <v>247</v>
      </c>
      <c r="S786" s="527" t="s">
        <v>248</v>
      </c>
      <c r="T786" s="528"/>
      <c r="U786" s="528"/>
      <c r="V786" s="528"/>
      <c r="W786" s="529"/>
      <c r="X786" s="356">
        <f>IF('5.手当・賞与配分・洗い替え方式'!$L$4="","",'5.手当・賞与配分・洗い替え方式'!$L$4)</f>
        <v>173</v>
      </c>
      <c r="Y786" s="512" t="s">
        <v>86</v>
      </c>
      <c r="Z786" s="513"/>
      <c r="AA786" s="513"/>
      <c r="AB786" s="513"/>
      <c r="AC786" s="514"/>
      <c r="AD786" s="515" t="s">
        <v>249</v>
      </c>
      <c r="AE786" s="530" t="s">
        <v>87</v>
      </c>
      <c r="AF786" s="517"/>
      <c r="AG786" s="517"/>
      <c r="AH786" s="357">
        <f>IF($E787="","",'5.手当・賞与配分・洗い替え方式'!$N$11)</f>
        <v>2</v>
      </c>
      <c r="AI786" s="358"/>
      <c r="AJ786" s="359" t="s">
        <v>250</v>
      </c>
      <c r="AK786" s="517" t="str">
        <f>IF($AL$2="","","「"&amp;$AL$2&amp;"」"&amp;"評価反映")</f>
        <v>「B」評価反映</v>
      </c>
      <c r="AL786" s="518"/>
      <c r="AM786" s="357">
        <f>IF($E787="","",'5.手当・賞与配分・洗い替え方式'!$O$11*'7.グレード別年俸表の作成'!$AM$2)</f>
        <v>2.5</v>
      </c>
      <c r="AN786" s="360"/>
      <c r="AO786" s="519" t="s">
        <v>251</v>
      </c>
      <c r="AP786" s="520"/>
      <c r="AQ786" s="521" t="str">
        <f>IF($AL$2="","","賞与"&amp;"「"&amp;$AL$2&amp;"」"&amp;"評価反映")</f>
        <v>賞与「B」評価反映</v>
      </c>
      <c r="AR786" s="521"/>
      <c r="AS786" s="522"/>
    </row>
    <row r="787" spans="5:45" ht="27.9" customHeight="1" thickBot="1">
      <c r="E787" s="142" t="str">
        <f>IF(C$22="","",$C$22)</f>
        <v>M-1</v>
      </c>
      <c r="F787" s="139">
        <v>0</v>
      </c>
      <c r="G787" s="509"/>
      <c r="H787" s="509"/>
      <c r="I787" s="511"/>
      <c r="J787" s="413" t="str">
        <f>IF($E787="","",$E787&amp;"-"&amp;$O$2)</f>
        <v>M-1-S</v>
      </c>
      <c r="K787" s="143" t="str">
        <f>IF($E787="","",$E787&amp;"-"&amp;$P$2)</f>
        <v>M-1-A</v>
      </c>
      <c r="L787" s="143" t="str">
        <f>IF($E787="","",$E787&amp;"-"&amp;$Q$2)</f>
        <v>M-1-B</v>
      </c>
      <c r="M787" s="143" t="str">
        <f>IF($E787="","",$E787&amp;"-"&amp;$R$2)</f>
        <v>M-1-C</v>
      </c>
      <c r="N787" s="414" t="str">
        <f>IF($E787="","",$E787&amp;"-"&amp;$S$2)</f>
        <v>M-1-D</v>
      </c>
      <c r="O787" s="516"/>
      <c r="P787" s="524"/>
      <c r="Q787" s="526"/>
      <c r="R787" s="362">
        <f>IF($E787="","",VLOOKUP($E787,'5.手当・賞与配分・洗い替え方式'!$C$7:$L$48,8,0))</f>
        <v>0</v>
      </c>
      <c r="S787" s="413" t="str">
        <f>$J787</f>
        <v>M-1-S</v>
      </c>
      <c r="T787" s="143" t="str">
        <f>$K787</f>
        <v>M-1-A</v>
      </c>
      <c r="U787" s="143" t="str">
        <f>$L787</f>
        <v>M-1-B</v>
      </c>
      <c r="V787" s="143" t="str">
        <f>$M787</f>
        <v>M-1-C</v>
      </c>
      <c r="W787" s="414" t="str">
        <f>$N787</f>
        <v>M-1-D</v>
      </c>
      <c r="X787" s="363" t="s">
        <v>85</v>
      </c>
      <c r="Y787" s="413" t="str">
        <f>$J787</f>
        <v>M-1-S</v>
      </c>
      <c r="Z787" s="143" t="str">
        <f>$K787</f>
        <v>M-1-A</v>
      </c>
      <c r="AA787" s="143" t="str">
        <f>$L787</f>
        <v>M-1-B</v>
      </c>
      <c r="AB787" s="143" t="str">
        <f>$M787</f>
        <v>M-1-C</v>
      </c>
      <c r="AC787" s="414" t="str">
        <f>$N787</f>
        <v>M-1-D</v>
      </c>
      <c r="AD787" s="516"/>
      <c r="AE787" s="144" t="str">
        <f>$J787</f>
        <v>M-1-S</v>
      </c>
      <c r="AF787" s="145" t="str">
        <f>$K787</f>
        <v>M-1-A</v>
      </c>
      <c r="AG787" s="145" t="str">
        <f>$L787</f>
        <v>M-1-B</v>
      </c>
      <c r="AH787" s="146" t="str">
        <f>$M787</f>
        <v>M-1-C</v>
      </c>
      <c r="AI787" s="364" t="str">
        <f>$N787</f>
        <v>M-1-D</v>
      </c>
      <c r="AJ787" s="365" t="str">
        <f>$J787</f>
        <v>M-1-S</v>
      </c>
      <c r="AK787" s="146" t="str">
        <f>$K787</f>
        <v>M-1-A</v>
      </c>
      <c r="AL787" s="146" t="str">
        <f>$L787</f>
        <v>M-1-B</v>
      </c>
      <c r="AM787" s="146" t="str">
        <f>$M787</f>
        <v>M-1-C</v>
      </c>
      <c r="AN787" s="147" t="str">
        <f>$N787</f>
        <v>M-1-D</v>
      </c>
      <c r="AO787" s="413" t="str">
        <f>$J787</f>
        <v>M-1-S</v>
      </c>
      <c r="AP787" s="143" t="str">
        <f>$K787</f>
        <v>M-1-A</v>
      </c>
      <c r="AQ787" s="143" t="str">
        <f>$L787</f>
        <v>M-1-B</v>
      </c>
      <c r="AR787" s="143" t="str">
        <f>$M787</f>
        <v>M-1-C</v>
      </c>
      <c r="AS787" s="414" t="str">
        <f>$N787</f>
        <v>M-1-D</v>
      </c>
    </row>
    <row r="788" spans="5:45" ht="18" customHeight="1">
      <c r="E788" s="148" t="str">
        <f>IF($E$787="","",$E$787)</f>
        <v>M-1</v>
      </c>
      <c r="F788" s="105">
        <f t="shared" ref="F788:F829" si="513">IF(L788="",0,IF(AND(L787&lt;L788,L788=L789),F787+1,IF(L788&lt;L789,F787+1,F787)))</f>
        <v>0</v>
      </c>
      <c r="G788" s="105" t="str">
        <f t="shared" ref="G788:G829" si="514">IF(AND(F788=0,L788=""),"",IF(AND(F788=0,L788&gt;0),1,IF(F788=0,"",F788)))</f>
        <v/>
      </c>
      <c r="H788" s="105" t="str">
        <f t="shared" ref="H788:H829" si="515">IF($G788="","",IF(F787&lt;F788,$E788&amp;"-"&amp;$G788,""))</f>
        <v/>
      </c>
      <c r="I788" s="149">
        <v>18</v>
      </c>
      <c r="J788" s="151" t="str">
        <f>IF($F788&lt;=1,"",IF($L788="","",$K788+$P788))</f>
        <v/>
      </c>
      <c r="K788" s="150" t="str">
        <f>IF($F788&lt;=1,"",IF($L788="","",$L788+$P788))</f>
        <v/>
      </c>
      <c r="L788" s="150" t="str">
        <f>IF($E788="","",INDEX('3.サラリースケール'!$R$5:$BH$38,MATCH($E788,'3.サラリースケール'!$R$5:$R$38,0),MATCH($I788,'3.サラリースケール'!$R$5:$BH$5,0)))</f>
        <v/>
      </c>
      <c r="M788" s="150" t="str">
        <f>IF($F788&lt;=1,"",IF($L788="","",$L788-$P788))</f>
        <v/>
      </c>
      <c r="N788" s="366" t="str">
        <f>IF($F788&lt;=1,"",IF($L788="","",$M788-$P788))</f>
        <v/>
      </c>
      <c r="O788" s="151" t="str">
        <f>IF($F788&lt;=1,"",IF($L787="",0,$L788-$L787))</f>
        <v/>
      </c>
      <c r="P788" s="368" t="str">
        <f t="shared" ref="P788:P829" si="516">IF($F788&lt;=1,"",IF($L788="","",IF($O788=0,$P787,ROUNDUP($O788/$L$2,-1))))</f>
        <v/>
      </c>
      <c r="Q788" s="152" t="str">
        <f>IF($L788="","",VLOOKUP($E788,'6.モデル年俸表の作成'!$C$7:$F$48,4,0))</f>
        <v/>
      </c>
      <c r="R788" s="159" t="str">
        <f>IF($E788="","",IF($G788="","",VLOOKUP($E788,'5.手当・賞与配分・洗い替え方式'!$C$7:$L$48,8,0)))</f>
        <v/>
      </c>
      <c r="S788" s="153" t="str">
        <f>IF(J788="","",ROUNDUP((J788*$R788),-1))</f>
        <v/>
      </c>
      <c r="T788" s="153" t="str">
        <f>IF(K788="","",ROUNDUP((K788*$R788),-1))</f>
        <v/>
      </c>
      <c r="U788" s="153" t="str">
        <f>IF(L788="","",ROUNDUP((L788*$R788),-1))</f>
        <v/>
      </c>
      <c r="V788" s="153" t="str">
        <f>IF(M788="","",ROUNDUP((M788*$R788),-1))</f>
        <v/>
      </c>
      <c r="W788" s="153" t="str">
        <f>IF(N788="","",ROUNDUP((N788*$R788),-1))</f>
        <v/>
      </c>
      <c r="X788" s="155" t="str">
        <f t="shared" ref="X788:X829" si="517">IF($L788="","",ROUNDDOWN($U788/($L788/$X$4*1.25),0))</f>
        <v/>
      </c>
      <c r="Y788" s="165" t="str">
        <f>IF(J788="","",J788+$Q788+S788)</f>
        <v/>
      </c>
      <c r="Z788" s="154" t="str">
        <f t="shared" ref="Z788:Z829" si="518">IF(K788="","",K788+$Q788+T788)</f>
        <v/>
      </c>
      <c r="AA788" s="154" t="str">
        <f t="shared" ref="AA788:AA829" si="519">IF(L788="","",L788+$Q788+U788)</f>
        <v/>
      </c>
      <c r="AB788" s="154" t="str">
        <f t="shared" ref="AB788:AB829" si="520">IF(M788="","",M788+$Q788+V788)</f>
        <v/>
      </c>
      <c r="AC788" s="166" t="str">
        <f t="shared" ref="AC788:AC794" si="521">IF(N788="","",N788+$Q788+W788)</f>
        <v/>
      </c>
      <c r="AD788" s="152" t="str">
        <f>IF($L788="","",$AA788*12)</f>
        <v/>
      </c>
      <c r="AE788" s="165" t="str">
        <f>IF(J788="","",IF('5.手当・賞与配分・洗い替え方式'!$O$4=1,ROUNDUP((J788+$Q788)*$AH$4,-1),ROUNDUP(J788*$AH$4,-1)))</f>
        <v/>
      </c>
      <c r="AF788" s="154" t="str">
        <f>IF(K788="","",IF('5.手当・賞与配分・洗い替え方式'!$O$4=1,ROUNDUP((K788+$Q788)*$AH$4,-1),ROUNDUP(K788*$AH$4,-1)))</f>
        <v/>
      </c>
      <c r="AG788" s="154" t="str">
        <f>IF(L788="","",IF('5.手当・賞与配分・洗い替え方式'!$O$4=1,ROUNDUP((L788+$Q788)*$AH$4,-1),ROUNDUP(L788*$AH$4,-1)))</f>
        <v/>
      </c>
      <c r="AH788" s="154" t="str">
        <f>IF(M788="","",IF('5.手当・賞与配分・洗い替え方式'!$O$4=1,ROUNDUP((M788+$Q788)*$AH$4,-1),ROUNDUP(M788*$AH$4,-1)))</f>
        <v/>
      </c>
      <c r="AI788" s="166" t="str">
        <f>IF(N788="","",IF('5.手当・賞与配分・洗い替え方式'!$O$4=1,ROUNDUP((N788+$Q788)*$AH$4,-1),ROUNDUP(N788*$AH$4,-1)))</f>
        <v/>
      </c>
      <c r="AJ788" s="165" t="str">
        <f>IF(J788="","",IF('5.手当・賞与配分・洗い替え方式'!$O$4=1,ROUNDUP((J788+$Q788)*$AM$4,-1),ROUNDUP(J788*$AM$4,-1)))</f>
        <v/>
      </c>
      <c r="AK788" s="154" t="str">
        <f>IF(K788="","",IF('5.手当・賞与配分・洗い替え方式'!$O$4=1,ROUNDUP((K788+$Q788)*$AM$4,-1),ROUNDUP(K788*$AM$4,-1)))</f>
        <v/>
      </c>
      <c r="AL788" s="154" t="str">
        <f>IF(L788="","",IF('5.手当・賞与配分・洗い替え方式'!$O$4=1,ROUNDUP((L788+$Q788)*$AM$4,-1),ROUNDUP(L788*$AM$4,-1)))</f>
        <v/>
      </c>
      <c r="AM788" s="154" t="str">
        <f>IF(M788="","",IF('5.手当・賞与配分・洗い替え方式'!$O$4=1,ROUNDUP((M788+$Q788)*$AM$4,-1),ROUNDUP(M788*$AM$4,-1)))</f>
        <v/>
      </c>
      <c r="AN788" s="166" t="str">
        <f>IF(N788="","",IF('5.手当・賞与配分・洗い替え方式'!$O$4=1,ROUNDUP((N788+$Q788)*$AM$4,-1),ROUNDUP(N788*$AM$4,-1)))</f>
        <v/>
      </c>
      <c r="AO788" s="367" t="str">
        <f>IF(J788="","",Y788*12+AE788+AJ788)</f>
        <v/>
      </c>
      <c r="AP788" s="133" t="str">
        <f t="shared" ref="AP788" si="522">IF(K788="","",Z788*12+AF788+AK788)</f>
        <v/>
      </c>
      <c r="AQ788" s="133" t="str">
        <f t="shared" ref="AQ788:AQ829" si="523">IF(L788="","",AA788*12+AG788+AL788)</f>
        <v/>
      </c>
      <c r="AR788" s="133" t="str">
        <f t="shared" ref="AR788:AR829" si="524">IF(M788="","",AB788*12+AH788+AM788)</f>
        <v/>
      </c>
      <c r="AS788" s="155" t="str">
        <f t="shared" ref="AS788:AS829" si="525">IF(N788="","",AC788*12+AI788+AN788)</f>
        <v/>
      </c>
    </row>
    <row r="789" spans="5:45" ht="18" customHeight="1">
      <c r="E789" s="148" t="str">
        <f t="shared" ref="E789:E829" si="526">IF($E$787="","",$E$787)</f>
        <v>M-1</v>
      </c>
      <c r="F789" s="105">
        <f t="shared" si="513"/>
        <v>0</v>
      </c>
      <c r="G789" s="105" t="str">
        <f t="shared" si="514"/>
        <v/>
      </c>
      <c r="H789" s="105" t="str">
        <f t="shared" si="515"/>
        <v/>
      </c>
      <c r="I789" s="149">
        <v>19</v>
      </c>
      <c r="J789" s="157" t="str">
        <f t="shared" ref="J789:J829" si="527">IF($F789&lt;=1,"",IF($L789="","",$K789+$P789))</f>
        <v/>
      </c>
      <c r="K789" s="131" t="str">
        <f t="shared" ref="K789:K829" si="528">IF($F789&lt;=1,"",IF($L789="","",$L789+$P789))</f>
        <v/>
      </c>
      <c r="L789" s="150" t="str">
        <f>IF($E789="","",INDEX('3.サラリースケール'!$R$5:$BH$38,MATCH($E789,'3.サラリースケール'!$R$5:$R$38,0),MATCH($I789,'3.サラリースケール'!$R$5:$BH$5,0)))</f>
        <v/>
      </c>
      <c r="M789" s="131" t="str">
        <f t="shared" ref="M789:M829" si="529">IF($F789&lt;=1,"",IF($L789="","",$L789-$P789))</f>
        <v/>
      </c>
      <c r="N789" s="368" t="str">
        <f t="shared" ref="N789:N829" si="530">IF($F789&lt;=1,"",IF($L789="","",$M789-$P789))</f>
        <v/>
      </c>
      <c r="O789" s="157" t="str">
        <f t="shared" ref="O789:O829" si="531">IF($F789&lt;=1,"",IF($L788="",0,$L789-$L788))</f>
        <v/>
      </c>
      <c r="P789" s="368" t="str">
        <f t="shared" si="516"/>
        <v/>
      </c>
      <c r="Q789" s="158" t="str">
        <f>IF($L789="","",VLOOKUP($E789,'6.モデル年俸表の作成'!$C$7:$F$48,4,0))</f>
        <v/>
      </c>
      <c r="R789" s="159" t="str">
        <f>IF($E789="","",IF($G789="","",VLOOKUP($E789,'5.手当・賞与配分・洗い替え方式'!$C$7:$L$48,8,0)))</f>
        <v/>
      </c>
      <c r="S789" s="160" t="str">
        <f t="shared" ref="S789:S829" si="532">IF(J789="","",ROUNDUP((J789*$R789),-1))</f>
        <v/>
      </c>
      <c r="T789" s="160" t="str">
        <f t="shared" ref="T789:T829" si="533">IF(K789="","",ROUNDUP((K789*$R789),-1))</f>
        <v/>
      </c>
      <c r="U789" s="160" t="str">
        <f t="shared" ref="U789:U793" si="534">IF(L789="","",ROUNDUP((L789*$R789),-1))</f>
        <v/>
      </c>
      <c r="V789" s="160" t="str">
        <f t="shared" ref="V789:V829" si="535">IF(M789="","",ROUNDUP((M789*$R789),-1))</f>
        <v/>
      </c>
      <c r="W789" s="160" t="str">
        <f t="shared" ref="W789:W829" si="536">IF(N789="","",ROUNDUP((N789*$R789),-1))</f>
        <v/>
      </c>
      <c r="X789" s="164" t="str">
        <f t="shared" si="517"/>
        <v/>
      </c>
      <c r="Y789" s="162" t="str">
        <f t="shared" ref="Y789:Y791" si="537">IF(J789="","",J789+$Q789+S789)</f>
        <v/>
      </c>
      <c r="Z789" s="161" t="str">
        <f t="shared" si="518"/>
        <v/>
      </c>
      <c r="AA789" s="161" t="str">
        <f t="shared" si="519"/>
        <v/>
      </c>
      <c r="AB789" s="161" t="str">
        <f t="shared" si="520"/>
        <v/>
      </c>
      <c r="AC789" s="163" t="str">
        <f t="shared" si="521"/>
        <v/>
      </c>
      <c r="AD789" s="158" t="str">
        <f t="shared" ref="AD789:AD829" si="538">IF(L789="","",AA789*12)</f>
        <v/>
      </c>
      <c r="AE789" s="165" t="str">
        <f>IF(J789="","",IF('5.手当・賞与配分・洗い替え方式'!$O$4=1,ROUNDUP((J789+$Q789)*$AH$4,-1),ROUNDUP(J789*$AH$4,-1)))</f>
        <v/>
      </c>
      <c r="AF789" s="154" t="str">
        <f>IF(K789="","",IF('5.手当・賞与配分・洗い替え方式'!$O$4=1,ROUNDUP((K789+$Q789)*$AH$4,-1),ROUNDUP(K789*$AH$4,-1)))</f>
        <v/>
      </c>
      <c r="AG789" s="154" t="str">
        <f>IF(L789="","",IF('5.手当・賞与配分・洗い替え方式'!$O$4=1,ROUNDUP((L789+$Q789)*$AH$4,-1),ROUNDUP(L789*$AH$4,-1)))</f>
        <v/>
      </c>
      <c r="AH789" s="154" t="str">
        <f>IF(M789="","",IF('5.手当・賞与配分・洗い替え方式'!$O$4=1,ROUNDUP((M789+$Q789)*$AH$4,-1),ROUNDUP(M789*$AH$4,-1)))</f>
        <v/>
      </c>
      <c r="AI789" s="166" t="str">
        <f>IF(N789="","",IF('5.手当・賞与配分・洗い替え方式'!$O$4=1,ROUNDUP((N789+$Q789)*$AH$4,-1),ROUNDUP(N789*$AH$4,-1)))</f>
        <v/>
      </c>
      <c r="AJ789" s="165" t="str">
        <f>IF(J789="","",IF('5.手当・賞与配分・洗い替え方式'!$O$4=1,ROUNDUP((J789+$Q789)*$AM$4,-1),ROUNDUP(J789*$AM$4,-1)))</f>
        <v/>
      </c>
      <c r="AK789" s="154" t="str">
        <f>IF(K789="","",IF('5.手当・賞与配分・洗い替え方式'!$O$4=1,ROUNDUP((K789+$Q789)*$AM$4,-1),ROUNDUP(K789*$AM$4,-1)))</f>
        <v/>
      </c>
      <c r="AL789" s="154" t="str">
        <f>IF(L789="","",IF('5.手当・賞与配分・洗い替え方式'!$O$4=1,ROUNDUP((L789+$Q789)*$AM$4,-1),ROUNDUP(L789*$AM$4,-1)))</f>
        <v/>
      </c>
      <c r="AM789" s="154" t="str">
        <f>IF(M789="","",IF('5.手当・賞与配分・洗い替え方式'!$O$4=1,ROUNDUP((M789+$Q789)*$AM$4,-1),ROUNDUP(M789*$AM$4,-1)))</f>
        <v/>
      </c>
      <c r="AN789" s="166" t="str">
        <f>IF(N789="","",IF('5.手当・賞与配分・洗い替え方式'!$O$4=1,ROUNDUP((N789+$Q789)*$AM$4,-1),ROUNDUP(N789*$AM$4,-1)))</f>
        <v/>
      </c>
      <c r="AO789" s="369" t="str">
        <f>IF(J789="","",Y789*12+AE789+AJ789)</f>
        <v/>
      </c>
      <c r="AP789" s="77" t="str">
        <f>IF(K789="","",Z789*12+AF789+AK789)</f>
        <v/>
      </c>
      <c r="AQ789" s="77" t="str">
        <f t="shared" si="523"/>
        <v/>
      </c>
      <c r="AR789" s="77" t="str">
        <f t="shared" si="524"/>
        <v/>
      </c>
      <c r="AS789" s="164" t="str">
        <f t="shared" si="525"/>
        <v/>
      </c>
    </row>
    <row r="790" spans="5:45" ht="18" customHeight="1">
      <c r="E790" s="148" t="str">
        <f t="shared" si="526"/>
        <v>M-1</v>
      </c>
      <c r="F790" s="105">
        <f t="shared" si="513"/>
        <v>0</v>
      </c>
      <c r="G790" s="105" t="str">
        <f t="shared" si="514"/>
        <v/>
      </c>
      <c r="H790" s="105" t="str">
        <f t="shared" si="515"/>
        <v/>
      </c>
      <c r="I790" s="149">
        <v>20</v>
      </c>
      <c r="J790" s="157" t="str">
        <f t="shared" si="527"/>
        <v/>
      </c>
      <c r="K790" s="131" t="str">
        <f t="shared" si="528"/>
        <v/>
      </c>
      <c r="L790" s="131" t="str">
        <f>IF($E790="","",INDEX('3.サラリースケール'!$R$5:$BH$38,MATCH($E790,'3.サラリースケール'!$R$5:$R$38,0),MATCH($I790,'3.サラリースケール'!$R$5:$BH$5,0)))</f>
        <v/>
      </c>
      <c r="M790" s="131" t="str">
        <f t="shared" si="529"/>
        <v/>
      </c>
      <c r="N790" s="368" t="str">
        <f t="shared" si="530"/>
        <v/>
      </c>
      <c r="O790" s="157" t="str">
        <f t="shared" si="531"/>
        <v/>
      </c>
      <c r="P790" s="368" t="str">
        <f t="shared" si="516"/>
        <v/>
      </c>
      <c r="Q790" s="158" t="str">
        <f>IF($L790="","",VLOOKUP($E790,'6.モデル年俸表の作成'!$C$7:$F$48,4,0))</f>
        <v/>
      </c>
      <c r="R790" s="159" t="str">
        <f>IF($E790="","",IF($G790="","",VLOOKUP($E790,'5.手当・賞与配分・洗い替え方式'!$C$7:$L$48,8,0)))</f>
        <v/>
      </c>
      <c r="S790" s="160" t="str">
        <f t="shared" si="532"/>
        <v/>
      </c>
      <c r="T790" s="160" t="str">
        <f t="shared" si="533"/>
        <v/>
      </c>
      <c r="U790" s="160" t="str">
        <f t="shared" si="534"/>
        <v/>
      </c>
      <c r="V790" s="160" t="str">
        <f t="shared" si="535"/>
        <v/>
      </c>
      <c r="W790" s="160" t="str">
        <f t="shared" si="536"/>
        <v/>
      </c>
      <c r="X790" s="164" t="str">
        <f t="shared" si="517"/>
        <v/>
      </c>
      <c r="Y790" s="162" t="str">
        <f t="shared" si="537"/>
        <v/>
      </c>
      <c r="Z790" s="161" t="str">
        <f t="shared" si="518"/>
        <v/>
      </c>
      <c r="AA790" s="161" t="str">
        <f t="shared" si="519"/>
        <v/>
      </c>
      <c r="AB790" s="161" t="str">
        <f t="shared" si="520"/>
        <v/>
      </c>
      <c r="AC790" s="163" t="str">
        <f t="shared" si="521"/>
        <v/>
      </c>
      <c r="AD790" s="158" t="str">
        <f t="shared" si="538"/>
        <v/>
      </c>
      <c r="AE790" s="165" t="str">
        <f>IF(J790="","",IF('5.手当・賞与配分・洗い替え方式'!$O$4=1,ROUNDUP((J790+$Q790)*$AH$4,-1),ROUNDUP(J790*$AH$4,-1)))</f>
        <v/>
      </c>
      <c r="AF790" s="154" t="str">
        <f>IF(K790="","",IF('5.手当・賞与配分・洗い替え方式'!$O$4=1,ROUNDUP((K790+$Q790)*$AH$4,-1),ROUNDUP(K790*$AH$4,-1)))</f>
        <v/>
      </c>
      <c r="AG790" s="154" t="str">
        <f>IF(L790="","",IF('5.手当・賞与配分・洗い替え方式'!$O$4=1,ROUNDUP((L790+$Q790)*$AH$4,-1),ROUNDUP(L790*$AH$4,-1)))</f>
        <v/>
      </c>
      <c r="AH790" s="154" t="str">
        <f>IF(M790="","",IF('5.手当・賞与配分・洗い替え方式'!$O$4=1,ROUNDUP((M790+$Q790)*$AH$4,-1),ROUNDUP(M790*$AH$4,-1)))</f>
        <v/>
      </c>
      <c r="AI790" s="166" t="str">
        <f>IF(N790="","",IF('5.手当・賞与配分・洗い替え方式'!$O$4=1,ROUNDUP((N790+$Q790)*$AH$4,-1),ROUNDUP(N790*$AH$4,-1)))</f>
        <v/>
      </c>
      <c r="AJ790" s="165" t="str">
        <f>IF(J790="","",IF('5.手当・賞与配分・洗い替え方式'!$O$4=1,ROUNDUP((J790+$Q790)*$AM$4,-1),ROUNDUP(J790*$AM$4,-1)))</f>
        <v/>
      </c>
      <c r="AK790" s="154" t="str">
        <f>IF(K790="","",IF('5.手当・賞与配分・洗い替え方式'!$O$4=1,ROUNDUP((K790+$Q790)*$AM$4,-1),ROUNDUP(K790*$AM$4,-1)))</f>
        <v/>
      </c>
      <c r="AL790" s="154" t="str">
        <f>IF(L790="","",IF('5.手当・賞与配分・洗い替え方式'!$O$4=1,ROUNDUP((L790+$Q790)*$AM$4,-1),ROUNDUP(L790*$AM$4,-1)))</f>
        <v/>
      </c>
      <c r="AM790" s="154" t="str">
        <f>IF(M790="","",IF('5.手当・賞与配分・洗い替え方式'!$O$4=1,ROUNDUP((M790+$Q790)*$AM$4,-1),ROUNDUP(M790*$AM$4,-1)))</f>
        <v/>
      </c>
      <c r="AN790" s="166" t="str">
        <f>IF(N790="","",IF('5.手当・賞与配分・洗い替え方式'!$O$4=1,ROUNDUP((N790+$Q790)*$AM$4,-1),ROUNDUP(N790*$AM$4,-1)))</f>
        <v/>
      </c>
      <c r="AO790" s="369" t="str">
        <f t="shared" ref="AO790:AO829" si="539">IF(J790="","",Y790*12+AE790+AJ790)</f>
        <v/>
      </c>
      <c r="AP790" s="77" t="str">
        <f t="shared" ref="AP790:AP829" si="540">IF(K790="","",Z790*12+AF790+AK790)</f>
        <v/>
      </c>
      <c r="AQ790" s="77" t="str">
        <f t="shared" si="523"/>
        <v/>
      </c>
      <c r="AR790" s="77" t="str">
        <f t="shared" si="524"/>
        <v/>
      </c>
      <c r="AS790" s="164" t="str">
        <f t="shared" si="525"/>
        <v/>
      </c>
    </row>
    <row r="791" spans="5:45" ht="18" customHeight="1">
      <c r="E791" s="148" t="str">
        <f t="shared" si="526"/>
        <v>M-1</v>
      </c>
      <c r="F791" s="105">
        <f t="shared" si="513"/>
        <v>0</v>
      </c>
      <c r="G791" s="105" t="str">
        <f t="shared" si="514"/>
        <v/>
      </c>
      <c r="H791" s="105" t="str">
        <f t="shared" si="515"/>
        <v/>
      </c>
      <c r="I791" s="149">
        <v>21</v>
      </c>
      <c r="J791" s="157" t="str">
        <f t="shared" si="527"/>
        <v/>
      </c>
      <c r="K791" s="131" t="str">
        <f t="shared" si="528"/>
        <v/>
      </c>
      <c r="L791" s="131" t="str">
        <f>IF($E791="","",INDEX('3.サラリースケール'!$R$5:$BH$38,MATCH($E791,'3.サラリースケール'!$R$5:$R$38,0),MATCH($I791,'3.サラリースケール'!$R$5:$BH$5,0)))</f>
        <v/>
      </c>
      <c r="M791" s="131" t="str">
        <f t="shared" si="529"/>
        <v/>
      </c>
      <c r="N791" s="368" t="str">
        <f t="shared" si="530"/>
        <v/>
      </c>
      <c r="O791" s="157" t="str">
        <f t="shared" si="531"/>
        <v/>
      </c>
      <c r="P791" s="368" t="str">
        <f t="shared" si="516"/>
        <v/>
      </c>
      <c r="Q791" s="158" t="str">
        <f>IF($L791="","",VLOOKUP($E791,'6.モデル年俸表の作成'!$C$7:$F$48,4,0))</f>
        <v/>
      </c>
      <c r="R791" s="159" t="str">
        <f>IF($E791="","",IF($G791="","",VLOOKUP($E791,'5.手当・賞与配分・洗い替え方式'!$C$7:$L$48,8,0)))</f>
        <v/>
      </c>
      <c r="S791" s="160" t="str">
        <f t="shared" si="532"/>
        <v/>
      </c>
      <c r="T791" s="160" t="str">
        <f t="shared" si="533"/>
        <v/>
      </c>
      <c r="U791" s="160" t="str">
        <f t="shared" si="534"/>
        <v/>
      </c>
      <c r="V791" s="160" t="str">
        <f t="shared" si="535"/>
        <v/>
      </c>
      <c r="W791" s="160" t="str">
        <f t="shared" si="536"/>
        <v/>
      </c>
      <c r="X791" s="164" t="str">
        <f t="shared" si="517"/>
        <v/>
      </c>
      <c r="Y791" s="162" t="str">
        <f t="shared" si="537"/>
        <v/>
      </c>
      <c r="Z791" s="161" t="str">
        <f t="shared" si="518"/>
        <v/>
      </c>
      <c r="AA791" s="161" t="str">
        <f t="shared" si="519"/>
        <v/>
      </c>
      <c r="AB791" s="161" t="str">
        <f t="shared" si="520"/>
        <v/>
      </c>
      <c r="AC791" s="163" t="str">
        <f t="shared" si="521"/>
        <v/>
      </c>
      <c r="AD791" s="158" t="str">
        <f t="shared" si="538"/>
        <v/>
      </c>
      <c r="AE791" s="165" t="str">
        <f>IF(J791="","",IF('5.手当・賞与配分・洗い替え方式'!$O$4=1,ROUNDUP((J791+$Q791)*$AH$4,-1),ROUNDUP(J791*$AH$4,-1)))</f>
        <v/>
      </c>
      <c r="AF791" s="154" t="str">
        <f>IF(K791="","",IF('5.手当・賞与配分・洗い替え方式'!$O$4=1,ROUNDUP((K791+$Q791)*$AH$4,-1),ROUNDUP(K791*$AH$4,-1)))</f>
        <v/>
      </c>
      <c r="AG791" s="154" t="str">
        <f>IF(L791="","",IF('5.手当・賞与配分・洗い替え方式'!$O$4=1,ROUNDUP((L791+$Q791)*$AH$4,-1),ROUNDUP(L791*$AH$4,-1)))</f>
        <v/>
      </c>
      <c r="AH791" s="154" t="str">
        <f>IF(M791="","",IF('5.手当・賞与配分・洗い替え方式'!$O$4=1,ROUNDUP((M791+$Q791)*$AH$4,-1),ROUNDUP(M791*$AH$4,-1)))</f>
        <v/>
      </c>
      <c r="AI791" s="166" t="str">
        <f>IF(N791="","",IF('5.手当・賞与配分・洗い替え方式'!$O$4=1,ROUNDUP((N791+$Q791)*$AH$4,-1),ROUNDUP(N791*$AH$4,-1)))</f>
        <v/>
      </c>
      <c r="AJ791" s="165" t="str">
        <f>IF(J791="","",IF('5.手当・賞与配分・洗い替え方式'!$O$4=1,ROUNDUP((J791+$Q791)*$AM$4,-1),ROUNDUP(J791*$AM$4,-1)))</f>
        <v/>
      </c>
      <c r="AK791" s="154" t="str">
        <f>IF(K791="","",IF('5.手当・賞与配分・洗い替え方式'!$O$4=1,ROUNDUP((K791+$Q791)*$AM$4,-1),ROUNDUP(K791*$AM$4,-1)))</f>
        <v/>
      </c>
      <c r="AL791" s="154" t="str">
        <f>IF(L791="","",IF('5.手当・賞与配分・洗い替え方式'!$O$4=1,ROUNDUP((L791+$Q791)*$AM$4,-1),ROUNDUP(L791*$AM$4,-1)))</f>
        <v/>
      </c>
      <c r="AM791" s="154" t="str">
        <f>IF(M791="","",IF('5.手当・賞与配分・洗い替え方式'!$O$4=1,ROUNDUP((M791+$Q791)*$AM$4,-1),ROUNDUP(M791*$AM$4,-1)))</f>
        <v/>
      </c>
      <c r="AN791" s="166" t="str">
        <f>IF(N791="","",IF('5.手当・賞与配分・洗い替え方式'!$O$4=1,ROUNDUP((N791+$Q791)*$AM$4,-1),ROUNDUP(N791*$AM$4,-1)))</f>
        <v/>
      </c>
      <c r="AO791" s="369" t="str">
        <f t="shared" si="539"/>
        <v/>
      </c>
      <c r="AP791" s="77" t="str">
        <f t="shared" si="540"/>
        <v/>
      </c>
      <c r="AQ791" s="77" t="str">
        <f t="shared" si="523"/>
        <v/>
      </c>
      <c r="AR791" s="77" t="str">
        <f t="shared" si="524"/>
        <v/>
      </c>
      <c r="AS791" s="164" t="str">
        <f t="shared" si="525"/>
        <v/>
      </c>
    </row>
    <row r="792" spans="5:45" ht="18" customHeight="1">
      <c r="E792" s="148" t="str">
        <f t="shared" si="526"/>
        <v>M-1</v>
      </c>
      <c r="F792" s="105">
        <f t="shared" si="513"/>
        <v>0</v>
      </c>
      <c r="G792" s="105" t="str">
        <f t="shared" si="514"/>
        <v/>
      </c>
      <c r="H792" s="105" t="str">
        <f t="shared" si="515"/>
        <v/>
      </c>
      <c r="I792" s="149">
        <v>22</v>
      </c>
      <c r="J792" s="157" t="str">
        <f t="shared" si="527"/>
        <v/>
      </c>
      <c r="K792" s="131" t="str">
        <f t="shared" si="528"/>
        <v/>
      </c>
      <c r="L792" s="131" t="str">
        <f>IF($E792="","",INDEX('3.サラリースケール'!$R$5:$BH$38,MATCH($E792,'3.サラリースケール'!$R$5:$R$38,0),MATCH($I792,'3.サラリースケール'!$R$5:$BH$5,0)))</f>
        <v/>
      </c>
      <c r="M792" s="131" t="str">
        <f t="shared" si="529"/>
        <v/>
      </c>
      <c r="N792" s="368" t="str">
        <f t="shared" si="530"/>
        <v/>
      </c>
      <c r="O792" s="157" t="str">
        <f t="shared" si="531"/>
        <v/>
      </c>
      <c r="P792" s="368" t="str">
        <f t="shared" si="516"/>
        <v/>
      </c>
      <c r="Q792" s="158" t="str">
        <f>IF($L792="","",VLOOKUP($E792,'6.モデル年俸表の作成'!$C$7:$F$48,4,0))</f>
        <v/>
      </c>
      <c r="R792" s="159" t="str">
        <f>IF($E792="","",IF($G792="","",VLOOKUP($E792,'5.手当・賞与配分・洗い替え方式'!$C$7:$L$48,8,0)))</f>
        <v/>
      </c>
      <c r="S792" s="160" t="str">
        <f t="shared" si="532"/>
        <v/>
      </c>
      <c r="T792" s="160" t="str">
        <f t="shared" si="533"/>
        <v/>
      </c>
      <c r="U792" s="160" t="str">
        <f t="shared" si="534"/>
        <v/>
      </c>
      <c r="V792" s="160" t="str">
        <f t="shared" si="535"/>
        <v/>
      </c>
      <c r="W792" s="160" t="str">
        <f t="shared" si="536"/>
        <v/>
      </c>
      <c r="X792" s="164" t="str">
        <f t="shared" si="517"/>
        <v/>
      </c>
      <c r="Y792" s="162" t="str">
        <f>IF(J792="","",J792+$Q792+S792)</f>
        <v/>
      </c>
      <c r="Z792" s="161" t="str">
        <f t="shared" si="518"/>
        <v/>
      </c>
      <c r="AA792" s="161" t="str">
        <f t="shared" si="519"/>
        <v/>
      </c>
      <c r="AB792" s="161" t="str">
        <f t="shared" si="520"/>
        <v/>
      </c>
      <c r="AC792" s="163" t="str">
        <f t="shared" si="521"/>
        <v/>
      </c>
      <c r="AD792" s="158" t="str">
        <f t="shared" si="538"/>
        <v/>
      </c>
      <c r="AE792" s="165" t="str">
        <f>IF(J792="","",IF('5.手当・賞与配分・洗い替え方式'!$O$4=1,ROUNDUP((J792+$Q792)*$AH$4,-1),ROUNDUP(J792*$AH$4,-1)))</f>
        <v/>
      </c>
      <c r="AF792" s="154" t="str">
        <f>IF(K792="","",IF('5.手当・賞与配分・洗い替え方式'!$O$4=1,ROUNDUP((K792+$Q792)*$AH$4,-1),ROUNDUP(K792*$AH$4,-1)))</f>
        <v/>
      </c>
      <c r="AG792" s="154" t="str">
        <f>IF(L792="","",IF('5.手当・賞与配分・洗い替え方式'!$O$4=1,ROUNDUP((L792+$Q792)*$AH$4,-1),ROUNDUP(L792*$AH$4,-1)))</f>
        <v/>
      </c>
      <c r="AH792" s="154" t="str">
        <f>IF(M792="","",IF('5.手当・賞与配分・洗い替え方式'!$O$4=1,ROUNDUP((M792+$Q792)*$AH$4,-1),ROUNDUP(M792*$AH$4,-1)))</f>
        <v/>
      </c>
      <c r="AI792" s="166" t="str">
        <f>IF(N792="","",IF('5.手当・賞与配分・洗い替え方式'!$O$4=1,ROUNDUP((N792+$Q792)*$AH$4,-1),ROUNDUP(N792*$AH$4,-1)))</f>
        <v/>
      </c>
      <c r="AJ792" s="165" t="str">
        <f>IF(J792="","",IF('5.手当・賞与配分・洗い替え方式'!$O$4=1,ROUNDUP((J792+$Q792)*$AM$4,-1),ROUNDUP(J792*$AM$4,-1)))</f>
        <v/>
      </c>
      <c r="AK792" s="154" t="str">
        <f>IF(K792="","",IF('5.手当・賞与配分・洗い替え方式'!$O$4=1,ROUNDUP((K792+$Q792)*$AM$4,-1),ROUNDUP(K792*$AM$4,-1)))</f>
        <v/>
      </c>
      <c r="AL792" s="154" t="str">
        <f>IF(L792="","",IF('5.手当・賞与配分・洗い替え方式'!$O$4=1,ROUNDUP((L792+$Q792)*$AM$4,-1),ROUNDUP(L792*$AM$4,-1)))</f>
        <v/>
      </c>
      <c r="AM792" s="154" t="str">
        <f>IF(M792="","",IF('5.手当・賞与配分・洗い替え方式'!$O$4=1,ROUNDUP((M792+$Q792)*$AM$4,-1),ROUNDUP(M792*$AM$4,-1)))</f>
        <v/>
      </c>
      <c r="AN792" s="166" t="str">
        <f>IF(N792="","",IF('5.手当・賞与配分・洗い替え方式'!$O$4=1,ROUNDUP((N792+$Q792)*$AM$4,-1),ROUNDUP(N792*$AM$4,-1)))</f>
        <v/>
      </c>
      <c r="AO792" s="369" t="str">
        <f t="shared" si="539"/>
        <v/>
      </c>
      <c r="AP792" s="77" t="str">
        <f t="shared" si="540"/>
        <v/>
      </c>
      <c r="AQ792" s="77" t="str">
        <f t="shared" si="523"/>
        <v/>
      </c>
      <c r="AR792" s="77" t="str">
        <f t="shared" si="524"/>
        <v/>
      </c>
      <c r="AS792" s="164" t="str">
        <f t="shared" si="525"/>
        <v/>
      </c>
    </row>
    <row r="793" spans="5:45" ht="18" customHeight="1">
      <c r="E793" s="148" t="str">
        <f t="shared" si="526"/>
        <v>M-1</v>
      </c>
      <c r="F793" s="105">
        <f t="shared" si="513"/>
        <v>0</v>
      </c>
      <c r="G793" s="105" t="str">
        <f t="shared" si="514"/>
        <v/>
      </c>
      <c r="H793" s="105" t="str">
        <f t="shared" si="515"/>
        <v/>
      </c>
      <c r="I793" s="149">
        <v>23</v>
      </c>
      <c r="J793" s="157" t="str">
        <f t="shared" si="527"/>
        <v/>
      </c>
      <c r="K793" s="131" t="str">
        <f t="shared" si="528"/>
        <v/>
      </c>
      <c r="L793" s="131" t="str">
        <f>IF($E793="","",INDEX('3.サラリースケール'!$R$5:$BH$38,MATCH($E793,'3.サラリースケール'!$R$5:$R$38,0),MATCH($I793,'3.サラリースケール'!$R$5:$BH$5,0)))</f>
        <v/>
      </c>
      <c r="M793" s="131" t="str">
        <f t="shared" si="529"/>
        <v/>
      </c>
      <c r="N793" s="368" t="str">
        <f t="shared" si="530"/>
        <v/>
      </c>
      <c r="O793" s="157" t="str">
        <f t="shared" si="531"/>
        <v/>
      </c>
      <c r="P793" s="368" t="str">
        <f t="shared" si="516"/>
        <v/>
      </c>
      <c r="Q793" s="158" t="str">
        <f>IF($L793="","",VLOOKUP($E793,'6.モデル年俸表の作成'!$C$7:$F$48,4,0))</f>
        <v/>
      </c>
      <c r="R793" s="159" t="str">
        <f>IF($E793="","",IF($G793="","",VLOOKUP($E793,'5.手当・賞与配分・洗い替え方式'!$C$7:$L$48,8,0)))</f>
        <v/>
      </c>
      <c r="S793" s="160" t="str">
        <f t="shared" si="532"/>
        <v/>
      </c>
      <c r="T793" s="160" t="str">
        <f t="shared" si="533"/>
        <v/>
      </c>
      <c r="U793" s="160" t="str">
        <f t="shared" si="534"/>
        <v/>
      </c>
      <c r="V793" s="160" t="str">
        <f t="shared" si="535"/>
        <v/>
      </c>
      <c r="W793" s="160" t="str">
        <f t="shared" si="536"/>
        <v/>
      </c>
      <c r="X793" s="164" t="str">
        <f t="shared" si="517"/>
        <v/>
      </c>
      <c r="Y793" s="162" t="str">
        <f t="shared" ref="Y793:Y829" si="541">IF(J793="","",J793+$Q793+S793)</f>
        <v/>
      </c>
      <c r="Z793" s="161" t="str">
        <f t="shared" si="518"/>
        <v/>
      </c>
      <c r="AA793" s="161" t="str">
        <f t="shared" si="519"/>
        <v/>
      </c>
      <c r="AB793" s="161" t="str">
        <f t="shared" si="520"/>
        <v/>
      </c>
      <c r="AC793" s="163" t="str">
        <f t="shared" si="521"/>
        <v/>
      </c>
      <c r="AD793" s="158" t="str">
        <f t="shared" si="538"/>
        <v/>
      </c>
      <c r="AE793" s="165" t="str">
        <f>IF(J793="","",IF('5.手当・賞与配分・洗い替え方式'!$O$4=1,ROUNDUP((J793+$Q793)*$AH$4,-1),ROUNDUP(J793*$AH$4,-1)))</f>
        <v/>
      </c>
      <c r="AF793" s="154" t="str">
        <f>IF(K793="","",IF('5.手当・賞与配分・洗い替え方式'!$O$4=1,ROUNDUP((K793+$Q793)*$AH$4,-1),ROUNDUP(K793*$AH$4,-1)))</f>
        <v/>
      </c>
      <c r="AG793" s="154" t="str">
        <f>IF(L793="","",IF('5.手当・賞与配分・洗い替え方式'!$O$4=1,ROUNDUP((L793+$Q793)*$AH$4,-1),ROUNDUP(L793*$AH$4,-1)))</f>
        <v/>
      </c>
      <c r="AH793" s="154" t="str">
        <f>IF(M793="","",IF('5.手当・賞与配分・洗い替え方式'!$O$4=1,ROUNDUP((M793+$Q793)*$AH$4,-1),ROUNDUP(M793*$AH$4,-1)))</f>
        <v/>
      </c>
      <c r="AI793" s="166" t="str">
        <f>IF(N793="","",IF('5.手当・賞与配分・洗い替え方式'!$O$4=1,ROUNDUP((N793+$Q793)*$AH$4,-1),ROUNDUP(N793*$AH$4,-1)))</f>
        <v/>
      </c>
      <c r="AJ793" s="165" t="str">
        <f>IF(J793="","",IF('5.手当・賞与配分・洗い替え方式'!$O$4=1,ROUNDUP((J793+$Q793)*$AM$4,-1),ROUNDUP(J793*$AM$4,-1)))</f>
        <v/>
      </c>
      <c r="AK793" s="154" t="str">
        <f>IF(K793="","",IF('5.手当・賞与配分・洗い替え方式'!$O$4=1,ROUNDUP((K793+$Q793)*$AM$4,-1),ROUNDUP(K793*$AM$4,-1)))</f>
        <v/>
      </c>
      <c r="AL793" s="154" t="str">
        <f>IF(L793="","",IF('5.手当・賞与配分・洗い替え方式'!$O$4=1,ROUNDUP((L793+$Q793)*$AM$4,-1),ROUNDUP(L793*$AM$4,-1)))</f>
        <v/>
      </c>
      <c r="AM793" s="154" t="str">
        <f>IF(M793="","",IF('5.手当・賞与配分・洗い替え方式'!$O$4=1,ROUNDUP((M793+$Q793)*$AM$4,-1),ROUNDUP(M793*$AM$4,-1)))</f>
        <v/>
      </c>
      <c r="AN793" s="166" t="str">
        <f>IF(N793="","",IF('5.手当・賞与配分・洗い替え方式'!$O$4=1,ROUNDUP((N793+$Q793)*$AM$4,-1),ROUNDUP(N793*$AM$4,-1)))</f>
        <v/>
      </c>
      <c r="AO793" s="369" t="str">
        <f t="shared" si="539"/>
        <v/>
      </c>
      <c r="AP793" s="77" t="str">
        <f t="shared" si="540"/>
        <v/>
      </c>
      <c r="AQ793" s="77" t="str">
        <f t="shared" si="523"/>
        <v/>
      </c>
      <c r="AR793" s="77" t="str">
        <f t="shared" si="524"/>
        <v/>
      </c>
      <c r="AS793" s="164" t="str">
        <f t="shared" si="525"/>
        <v/>
      </c>
    </row>
    <row r="794" spans="5:45" ht="18" customHeight="1">
      <c r="E794" s="148" t="str">
        <f t="shared" si="526"/>
        <v>M-1</v>
      </c>
      <c r="F794" s="105">
        <f t="shared" si="513"/>
        <v>0</v>
      </c>
      <c r="G794" s="105" t="str">
        <f t="shared" si="514"/>
        <v/>
      </c>
      <c r="H794" s="105" t="str">
        <f t="shared" si="515"/>
        <v/>
      </c>
      <c r="I794" s="149">
        <v>24</v>
      </c>
      <c r="J794" s="157" t="str">
        <f t="shared" si="527"/>
        <v/>
      </c>
      <c r="K794" s="131" t="str">
        <f t="shared" si="528"/>
        <v/>
      </c>
      <c r="L794" s="131" t="str">
        <f>IF($E794="","",INDEX('3.サラリースケール'!$R$5:$BH$38,MATCH($E794,'3.サラリースケール'!$R$5:$R$38,0),MATCH($I794,'3.サラリースケール'!$R$5:$BH$5,0)))</f>
        <v/>
      </c>
      <c r="M794" s="131" t="str">
        <f t="shared" si="529"/>
        <v/>
      </c>
      <c r="N794" s="368" t="str">
        <f t="shared" si="530"/>
        <v/>
      </c>
      <c r="O794" s="157" t="str">
        <f t="shared" si="531"/>
        <v/>
      </c>
      <c r="P794" s="368" t="str">
        <f t="shared" si="516"/>
        <v/>
      </c>
      <c r="Q794" s="158" t="str">
        <f>IF($L794="","",VLOOKUP($E794,'6.モデル年俸表の作成'!$C$7:$F$48,4,0))</f>
        <v/>
      </c>
      <c r="R794" s="159" t="str">
        <f>IF($E794="","",IF($G794="","",VLOOKUP($E794,'5.手当・賞与配分・洗い替え方式'!$C$7:$L$48,8,0)))</f>
        <v/>
      </c>
      <c r="S794" s="160" t="str">
        <f t="shared" si="532"/>
        <v/>
      </c>
      <c r="T794" s="160" t="str">
        <f t="shared" si="533"/>
        <v/>
      </c>
      <c r="U794" s="160" t="str">
        <f>IF(L794="","",ROUNDUP((L794*$R794),-1))</f>
        <v/>
      </c>
      <c r="V794" s="160" t="str">
        <f t="shared" si="535"/>
        <v/>
      </c>
      <c r="W794" s="160" t="str">
        <f t="shared" si="536"/>
        <v/>
      </c>
      <c r="X794" s="164" t="str">
        <f t="shared" si="517"/>
        <v/>
      </c>
      <c r="Y794" s="162" t="str">
        <f t="shared" si="541"/>
        <v/>
      </c>
      <c r="Z794" s="161" t="str">
        <f t="shared" si="518"/>
        <v/>
      </c>
      <c r="AA794" s="161" t="str">
        <f t="shared" si="519"/>
        <v/>
      </c>
      <c r="AB794" s="161" t="str">
        <f t="shared" si="520"/>
        <v/>
      </c>
      <c r="AC794" s="163" t="str">
        <f t="shared" si="521"/>
        <v/>
      </c>
      <c r="AD794" s="158" t="str">
        <f t="shared" si="538"/>
        <v/>
      </c>
      <c r="AE794" s="165" t="str">
        <f>IF(J794="","",IF('5.手当・賞与配分・洗い替え方式'!$O$4=1,ROUNDUP((J794+$Q794)*$AH$4,-1),ROUNDUP(J794*$AH$4,-1)))</f>
        <v/>
      </c>
      <c r="AF794" s="154" t="str">
        <f>IF(K794="","",IF('5.手当・賞与配分・洗い替え方式'!$O$4=1,ROUNDUP((K794+$Q794)*$AH$4,-1),ROUNDUP(K794*$AH$4,-1)))</f>
        <v/>
      </c>
      <c r="AG794" s="154" t="str">
        <f>IF(L794="","",IF('5.手当・賞与配分・洗い替え方式'!$O$4=1,ROUNDUP((L794+$Q794)*$AH$4,-1),ROUNDUP(L794*$AH$4,-1)))</f>
        <v/>
      </c>
      <c r="AH794" s="154" t="str">
        <f>IF(M794="","",IF('5.手当・賞与配分・洗い替え方式'!$O$4=1,ROUNDUP((M794+$Q794)*$AH$4,-1),ROUNDUP(M794*$AH$4,-1)))</f>
        <v/>
      </c>
      <c r="AI794" s="166" t="str">
        <f>IF(N794="","",IF('5.手当・賞与配分・洗い替え方式'!$O$4=1,ROUNDUP((N794+$Q794)*$AH$4,-1),ROUNDUP(N794*$AH$4,-1)))</f>
        <v/>
      </c>
      <c r="AJ794" s="165" t="str">
        <f>IF(J794="","",IF('5.手当・賞与配分・洗い替え方式'!$O$4=1,ROUNDUP((J794+$Q794)*$AM$4,-1),ROUNDUP(J794*$AM$4,-1)))</f>
        <v/>
      </c>
      <c r="AK794" s="154" t="str">
        <f>IF(K794="","",IF('5.手当・賞与配分・洗い替え方式'!$O$4=1,ROUNDUP((K794+$Q794)*$AM$4,-1),ROUNDUP(K794*$AM$4,-1)))</f>
        <v/>
      </c>
      <c r="AL794" s="154" t="str">
        <f>IF(L794="","",IF('5.手当・賞与配分・洗い替え方式'!$O$4=1,ROUNDUP((L794+$Q794)*$AM$4,-1),ROUNDUP(L794*$AM$4,-1)))</f>
        <v/>
      </c>
      <c r="AM794" s="154" t="str">
        <f>IF(M794="","",IF('5.手当・賞与配分・洗い替え方式'!$O$4=1,ROUNDUP((M794+$Q794)*$AM$4,-1),ROUNDUP(M794*$AM$4,-1)))</f>
        <v/>
      </c>
      <c r="AN794" s="166" t="str">
        <f>IF(N794="","",IF('5.手当・賞与配分・洗い替え方式'!$O$4=1,ROUNDUP((N794+$Q794)*$AM$4,-1),ROUNDUP(N794*$AM$4,-1)))</f>
        <v/>
      </c>
      <c r="AO794" s="369" t="str">
        <f t="shared" si="539"/>
        <v/>
      </c>
      <c r="AP794" s="77" t="str">
        <f t="shared" si="540"/>
        <v/>
      </c>
      <c r="AQ794" s="77" t="str">
        <f t="shared" si="523"/>
        <v/>
      </c>
      <c r="AR794" s="77" t="str">
        <f t="shared" si="524"/>
        <v/>
      </c>
      <c r="AS794" s="164" t="str">
        <f t="shared" si="525"/>
        <v/>
      </c>
    </row>
    <row r="795" spans="5:45" ht="18" customHeight="1">
      <c r="E795" s="148" t="str">
        <f t="shared" si="526"/>
        <v>M-1</v>
      </c>
      <c r="F795" s="105">
        <f t="shared" si="513"/>
        <v>0</v>
      </c>
      <c r="G795" s="105" t="str">
        <f t="shared" si="514"/>
        <v/>
      </c>
      <c r="H795" s="105" t="str">
        <f t="shared" si="515"/>
        <v/>
      </c>
      <c r="I795" s="149">
        <v>25</v>
      </c>
      <c r="J795" s="157" t="str">
        <f t="shared" si="527"/>
        <v/>
      </c>
      <c r="K795" s="131" t="str">
        <f t="shared" si="528"/>
        <v/>
      </c>
      <c r="L795" s="131" t="str">
        <f>IF($E795="","",INDEX('3.サラリースケール'!$R$5:$BH$38,MATCH($E795,'3.サラリースケール'!$R$5:$R$38,0),MATCH($I795,'3.サラリースケール'!$R$5:$BH$5,0)))</f>
        <v/>
      </c>
      <c r="M795" s="131" t="str">
        <f t="shared" si="529"/>
        <v/>
      </c>
      <c r="N795" s="368" t="str">
        <f t="shared" si="530"/>
        <v/>
      </c>
      <c r="O795" s="157" t="str">
        <f t="shared" si="531"/>
        <v/>
      </c>
      <c r="P795" s="368" t="str">
        <f t="shared" si="516"/>
        <v/>
      </c>
      <c r="Q795" s="158" t="str">
        <f>IF($L795="","",VLOOKUP($E795,'6.モデル年俸表の作成'!$C$7:$F$48,4,0))</f>
        <v/>
      </c>
      <c r="R795" s="159" t="str">
        <f>IF($E795="","",IF($G795="","",VLOOKUP($E795,'5.手当・賞与配分・洗い替え方式'!$C$7:$L$48,8,0)))</f>
        <v/>
      </c>
      <c r="S795" s="160" t="str">
        <f t="shared" si="532"/>
        <v/>
      </c>
      <c r="T795" s="160" t="str">
        <f t="shared" si="533"/>
        <v/>
      </c>
      <c r="U795" s="160" t="str">
        <f t="shared" ref="U795:U829" si="542">IF(L795="","",ROUNDUP((L795*$R795),-1))</f>
        <v/>
      </c>
      <c r="V795" s="160" t="str">
        <f t="shared" si="535"/>
        <v/>
      </c>
      <c r="W795" s="160" t="str">
        <f t="shared" si="536"/>
        <v/>
      </c>
      <c r="X795" s="164" t="str">
        <f t="shared" si="517"/>
        <v/>
      </c>
      <c r="Y795" s="162" t="str">
        <f t="shared" si="541"/>
        <v/>
      </c>
      <c r="Z795" s="161" t="str">
        <f t="shared" si="518"/>
        <v/>
      </c>
      <c r="AA795" s="161" t="str">
        <f t="shared" si="519"/>
        <v/>
      </c>
      <c r="AB795" s="161" t="str">
        <f t="shared" si="520"/>
        <v/>
      </c>
      <c r="AC795" s="163" t="str">
        <f>IF(N795="","",N795+$Q795+W795)</f>
        <v/>
      </c>
      <c r="AD795" s="158" t="str">
        <f t="shared" si="538"/>
        <v/>
      </c>
      <c r="AE795" s="165" t="str">
        <f>IF(J795="","",IF('5.手当・賞与配分・洗い替え方式'!$O$4=1,ROUNDUP((J795+$Q795)*$AH$4,-1),ROUNDUP(J795*$AH$4,-1)))</f>
        <v/>
      </c>
      <c r="AF795" s="154" t="str">
        <f>IF(K795="","",IF('5.手当・賞与配分・洗い替え方式'!$O$4=1,ROUNDUP((K795+$Q795)*$AH$4,-1),ROUNDUP(K795*$AH$4,-1)))</f>
        <v/>
      </c>
      <c r="AG795" s="154" t="str">
        <f>IF(L795="","",IF('5.手当・賞与配分・洗い替え方式'!$O$4=1,ROUNDUP((L795+$Q795)*$AH$4,-1),ROUNDUP(L795*$AH$4,-1)))</f>
        <v/>
      </c>
      <c r="AH795" s="154" t="str">
        <f>IF(M795="","",IF('5.手当・賞与配分・洗い替え方式'!$O$4=1,ROUNDUP((M795+$Q795)*$AH$4,-1),ROUNDUP(M795*$AH$4,-1)))</f>
        <v/>
      </c>
      <c r="AI795" s="166" t="str">
        <f>IF(N795="","",IF('5.手当・賞与配分・洗い替え方式'!$O$4=1,ROUNDUP((N795+$Q795)*$AH$4,-1),ROUNDUP(N795*$AH$4,-1)))</f>
        <v/>
      </c>
      <c r="AJ795" s="165" t="str">
        <f>IF(J795="","",IF('5.手当・賞与配分・洗い替え方式'!$O$4=1,ROUNDUP((J795+$Q795)*$AM$4,-1),ROUNDUP(J795*$AM$4,-1)))</f>
        <v/>
      </c>
      <c r="AK795" s="154" t="str">
        <f>IF(K795="","",IF('5.手当・賞与配分・洗い替え方式'!$O$4=1,ROUNDUP((K795+$Q795)*$AM$4,-1),ROUNDUP(K795*$AM$4,-1)))</f>
        <v/>
      </c>
      <c r="AL795" s="154" t="str">
        <f>IF(L795="","",IF('5.手当・賞与配分・洗い替え方式'!$O$4=1,ROUNDUP((L795+$Q795)*$AM$4,-1),ROUNDUP(L795*$AM$4,-1)))</f>
        <v/>
      </c>
      <c r="AM795" s="154" t="str">
        <f>IF(M795="","",IF('5.手当・賞与配分・洗い替え方式'!$O$4=1,ROUNDUP((M795+$Q795)*$AM$4,-1),ROUNDUP(M795*$AM$4,-1)))</f>
        <v/>
      </c>
      <c r="AN795" s="166" t="str">
        <f>IF(N795="","",IF('5.手当・賞与配分・洗い替え方式'!$O$4=1,ROUNDUP((N795+$Q795)*$AM$4,-1),ROUNDUP(N795*$AM$4,-1)))</f>
        <v/>
      </c>
      <c r="AO795" s="369" t="str">
        <f t="shared" si="539"/>
        <v/>
      </c>
      <c r="AP795" s="77" t="str">
        <f t="shared" si="540"/>
        <v/>
      </c>
      <c r="AQ795" s="77" t="str">
        <f t="shared" si="523"/>
        <v/>
      </c>
      <c r="AR795" s="77" t="str">
        <f t="shared" si="524"/>
        <v/>
      </c>
      <c r="AS795" s="164" t="str">
        <f t="shared" si="525"/>
        <v/>
      </c>
    </row>
    <row r="796" spans="5:45" ht="18" customHeight="1">
      <c r="E796" s="148" t="str">
        <f t="shared" si="526"/>
        <v>M-1</v>
      </c>
      <c r="F796" s="105">
        <f t="shared" si="513"/>
        <v>0</v>
      </c>
      <c r="G796" s="105" t="str">
        <f t="shared" si="514"/>
        <v/>
      </c>
      <c r="H796" s="105" t="str">
        <f t="shared" si="515"/>
        <v/>
      </c>
      <c r="I796" s="149">
        <v>26</v>
      </c>
      <c r="J796" s="157" t="str">
        <f t="shared" si="527"/>
        <v/>
      </c>
      <c r="K796" s="131" t="str">
        <f t="shared" si="528"/>
        <v/>
      </c>
      <c r="L796" s="131" t="str">
        <f>IF($E796="","",INDEX('3.サラリースケール'!$R$5:$BH$38,MATCH($E796,'3.サラリースケール'!$R$5:$R$38,0),MATCH($I796,'3.サラリースケール'!$R$5:$BH$5,0)))</f>
        <v/>
      </c>
      <c r="M796" s="131" t="str">
        <f t="shared" si="529"/>
        <v/>
      </c>
      <c r="N796" s="368" t="str">
        <f t="shared" si="530"/>
        <v/>
      </c>
      <c r="O796" s="157" t="str">
        <f t="shared" si="531"/>
        <v/>
      </c>
      <c r="P796" s="368" t="str">
        <f t="shared" si="516"/>
        <v/>
      </c>
      <c r="Q796" s="158" t="str">
        <f>IF($L796="","",VLOOKUP($E796,'6.モデル年俸表の作成'!$C$7:$F$48,4,0))</f>
        <v/>
      </c>
      <c r="R796" s="159" t="str">
        <f>IF($E796="","",IF($G796="","",VLOOKUP($E796,'5.手当・賞与配分・洗い替え方式'!$C$7:$L$48,8,0)))</f>
        <v/>
      </c>
      <c r="S796" s="160" t="str">
        <f t="shared" si="532"/>
        <v/>
      </c>
      <c r="T796" s="160" t="str">
        <f t="shared" si="533"/>
        <v/>
      </c>
      <c r="U796" s="160" t="str">
        <f t="shared" si="542"/>
        <v/>
      </c>
      <c r="V796" s="160" t="str">
        <f t="shared" si="535"/>
        <v/>
      </c>
      <c r="W796" s="160" t="str">
        <f t="shared" si="536"/>
        <v/>
      </c>
      <c r="X796" s="164" t="str">
        <f t="shared" si="517"/>
        <v/>
      </c>
      <c r="Y796" s="162" t="str">
        <f t="shared" si="541"/>
        <v/>
      </c>
      <c r="Z796" s="161" t="str">
        <f t="shared" si="518"/>
        <v/>
      </c>
      <c r="AA796" s="161" t="str">
        <f t="shared" si="519"/>
        <v/>
      </c>
      <c r="AB796" s="161" t="str">
        <f t="shared" si="520"/>
        <v/>
      </c>
      <c r="AC796" s="163" t="str">
        <f t="shared" ref="AC796:AC829" si="543">IF(N796="","",N796+$Q796+W796)</f>
        <v/>
      </c>
      <c r="AD796" s="158" t="str">
        <f t="shared" si="538"/>
        <v/>
      </c>
      <c r="AE796" s="165" t="str">
        <f>IF(J796="","",IF('5.手当・賞与配分・洗い替え方式'!$O$4=1,ROUNDUP((J796+$Q796)*$AH$4,-1),ROUNDUP(J796*$AH$4,-1)))</f>
        <v/>
      </c>
      <c r="AF796" s="154" t="str">
        <f>IF(K796="","",IF('5.手当・賞与配分・洗い替え方式'!$O$4=1,ROUNDUP((K796+$Q796)*$AH$4,-1),ROUNDUP(K796*$AH$4,-1)))</f>
        <v/>
      </c>
      <c r="AG796" s="154" t="str">
        <f>IF(L796="","",IF('5.手当・賞与配分・洗い替え方式'!$O$4=1,ROUNDUP((L796+$Q796)*$AH$4,-1),ROUNDUP(L796*$AH$4,-1)))</f>
        <v/>
      </c>
      <c r="AH796" s="154" t="str">
        <f>IF(M796="","",IF('5.手当・賞与配分・洗い替え方式'!$O$4=1,ROUNDUP((M796+$Q796)*$AH$4,-1),ROUNDUP(M796*$AH$4,-1)))</f>
        <v/>
      </c>
      <c r="AI796" s="166" t="str">
        <f>IF(N796="","",IF('5.手当・賞与配分・洗い替え方式'!$O$4=1,ROUNDUP((N796+$Q796)*$AH$4,-1),ROUNDUP(N796*$AH$4,-1)))</f>
        <v/>
      </c>
      <c r="AJ796" s="165" t="str">
        <f>IF(J796="","",IF('5.手当・賞与配分・洗い替え方式'!$O$4=1,ROUNDUP((J796+$Q796)*$AM$4,-1),ROUNDUP(J796*$AM$4,-1)))</f>
        <v/>
      </c>
      <c r="AK796" s="154" t="str">
        <f>IF(K796="","",IF('5.手当・賞与配分・洗い替え方式'!$O$4=1,ROUNDUP((K796+$Q796)*$AM$4,-1),ROUNDUP(K796*$AM$4,-1)))</f>
        <v/>
      </c>
      <c r="AL796" s="154" t="str">
        <f>IF(L796="","",IF('5.手当・賞与配分・洗い替え方式'!$O$4=1,ROUNDUP((L796+$Q796)*$AM$4,-1),ROUNDUP(L796*$AM$4,-1)))</f>
        <v/>
      </c>
      <c r="AM796" s="154" t="str">
        <f>IF(M796="","",IF('5.手当・賞与配分・洗い替え方式'!$O$4=1,ROUNDUP((M796+$Q796)*$AM$4,-1),ROUNDUP(M796*$AM$4,-1)))</f>
        <v/>
      </c>
      <c r="AN796" s="166" t="str">
        <f>IF(N796="","",IF('5.手当・賞与配分・洗い替え方式'!$O$4=1,ROUNDUP((N796+$Q796)*$AM$4,-1),ROUNDUP(N796*$AM$4,-1)))</f>
        <v/>
      </c>
      <c r="AO796" s="369" t="str">
        <f t="shared" si="539"/>
        <v/>
      </c>
      <c r="AP796" s="77" t="str">
        <f t="shared" si="540"/>
        <v/>
      </c>
      <c r="AQ796" s="77" t="str">
        <f t="shared" si="523"/>
        <v/>
      </c>
      <c r="AR796" s="77" t="str">
        <f t="shared" si="524"/>
        <v/>
      </c>
      <c r="AS796" s="164" t="str">
        <f t="shared" si="525"/>
        <v/>
      </c>
    </row>
    <row r="797" spans="5:45" ht="18" customHeight="1">
      <c r="E797" s="148" t="str">
        <f t="shared" si="526"/>
        <v>M-1</v>
      </c>
      <c r="F797" s="105">
        <f t="shared" si="513"/>
        <v>0</v>
      </c>
      <c r="G797" s="105" t="str">
        <f t="shared" si="514"/>
        <v/>
      </c>
      <c r="H797" s="105" t="str">
        <f t="shared" si="515"/>
        <v/>
      </c>
      <c r="I797" s="149">
        <v>27</v>
      </c>
      <c r="J797" s="157" t="str">
        <f t="shared" si="527"/>
        <v/>
      </c>
      <c r="K797" s="131" t="str">
        <f t="shared" si="528"/>
        <v/>
      </c>
      <c r="L797" s="131" t="str">
        <f>IF($E797="","",INDEX('3.サラリースケール'!$R$5:$BH$38,MATCH($E797,'3.サラリースケール'!$R$5:$R$38,0),MATCH($I797,'3.サラリースケール'!$R$5:$BH$5,0)))</f>
        <v/>
      </c>
      <c r="M797" s="131" t="str">
        <f t="shared" si="529"/>
        <v/>
      </c>
      <c r="N797" s="368" t="str">
        <f t="shared" si="530"/>
        <v/>
      </c>
      <c r="O797" s="157" t="str">
        <f t="shared" si="531"/>
        <v/>
      </c>
      <c r="P797" s="368" t="str">
        <f t="shared" si="516"/>
        <v/>
      </c>
      <c r="Q797" s="158" t="str">
        <f>IF($L797="","",VLOOKUP($E797,'6.モデル年俸表の作成'!$C$7:$F$48,4,0))</f>
        <v/>
      </c>
      <c r="R797" s="159" t="str">
        <f>IF($E797="","",IF($G797="","",VLOOKUP($E797,'5.手当・賞与配分・洗い替え方式'!$C$7:$L$48,8,0)))</f>
        <v/>
      </c>
      <c r="S797" s="160" t="str">
        <f t="shared" si="532"/>
        <v/>
      </c>
      <c r="T797" s="160" t="str">
        <f t="shared" si="533"/>
        <v/>
      </c>
      <c r="U797" s="160" t="str">
        <f t="shared" si="542"/>
        <v/>
      </c>
      <c r="V797" s="160" t="str">
        <f t="shared" si="535"/>
        <v/>
      </c>
      <c r="W797" s="160" t="str">
        <f t="shared" si="536"/>
        <v/>
      </c>
      <c r="X797" s="164" t="str">
        <f t="shared" si="517"/>
        <v/>
      </c>
      <c r="Y797" s="162" t="str">
        <f t="shared" si="541"/>
        <v/>
      </c>
      <c r="Z797" s="161" t="str">
        <f t="shared" si="518"/>
        <v/>
      </c>
      <c r="AA797" s="161" t="str">
        <f t="shared" si="519"/>
        <v/>
      </c>
      <c r="AB797" s="161" t="str">
        <f t="shared" si="520"/>
        <v/>
      </c>
      <c r="AC797" s="163" t="str">
        <f t="shared" si="543"/>
        <v/>
      </c>
      <c r="AD797" s="158" t="str">
        <f t="shared" si="538"/>
        <v/>
      </c>
      <c r="AE797" s="165" t="str">
        <f>IF(J797="","",IF('5.手当・賞与配分・洗い替え方式'!$O$4=1,ROUNDUP((J797+$Q797)*$AH$4,-1),ROUNDUP(J797*$AH$4,-1)))</f>
        <v/>
      </c>
      <c r="AF797" s="154" t="str">
        <f>IF(K797="","",IF('5.手当・賞与配分・洗い替え方式'!$O$4=1,ROUNDUP((K797+$Q797)*$AH$4,-1),ROUNDUP(K797*$AH$4,-1)))</f>
        <v/>
      </c>
      <c r="AG797" s="154" t="str">
        <f>IF(L797="","",IF('5.手当・賞与配分・洗い替え方式'!$O$4=1,ROUNDUP((L797+$Q797)*$AH$4,-1),ROUNDUP(L797*$AH$4,-1)))</f>
        <v/>
      </c>
      <c r="AH797" s="154" t="str">
        <f>IF(M797="","",IF('5.手当・賞与配分・洗い替え方式'!$O$4=1,ROUNDUP((M797+$Q797)*$AH$4,-1),ROUNDUP(M797*$AH$4,-1)))</f>
        <v/>
      </c>
      <c r="AI797" s="166" t="str">
        <f>IF(N797="","",IF('5.手当・賞与配分・洗い替え方式'!$O$4=1,ROUNDUP((N797+$Q797)*$AH$4,-1),ROUNDUP(N797*$AH$4,-1)))</f>
        <v/>
      </c>
      <c r="AJ797" s="165" t="str">
        <f>IF(J797="","",IF('5.手当・賞与配分・洗い替え方式'!$O$4=1,ROUNDUP((J797+$Q797)*$AM$4,-1),ROUNDUP(J797*$AM$4,-1)))</f>
        <v/>
      </c>
      <c r="AK797" s="154" t="str">
        <f>IF(K797="","",IF('5.手当・賞与配分・洗い替え方式'!$O$4=1,ROUNDUP((K797+$Q797)*$AM$4,-1),ROUNDUP(K797*$AM$4,-1)))</f>
        <v/>
      </c>
      <c r="AL797" s="154" t="str">
        <f>IF(L797="","",IF('5.手当・賞与配分・洗い替え方式'!$O$4=1,ROUNDUP((L797+$Q797)*$AM$4,-1),ROUNDUP(L797*$AM$4,-1)))</f>
        <v/>
      </c>
      <c r="AM797" s="154" t="str">
        <f>IF(M797="","",IF('5.手当・賞与配分・洗い替え方式'!$O$4=1,ROUNDUP((M797+$Q797)*$AM$4,-1),ROUNDUP(M797*$AM$4,-1)))</f>
        <v/>
      </c>
      <c r="AN797" s="166" t="str">
        <f>IF(N797="","",IF('5.手当・賞与配分・洗い替え方式'!$O$4=1,ROUNDUP((N797+$Q797)*$AM$4,-1),ROUNDUP(N797*$AM$4,-1)))</f>
        <v/>
      </c>
      <c r="AO797" s="369" t="str">
        <f t="shared" si="539"/>
        <v/>
      </c>
      <c r="AP797" s="77" t="str">
        <f t="shared" si="540"/>
        <v/>
      </c>
      <c r="AQ797" s="77" t="str">
        <f t="shared" si="523"/>
        <v/>
      </c>
      <c r="AR797" s="77" t="str">
        <f t="shared" si="524"/>
        <v/>
      </c>
      <c r="AS797" s="164" t="str">
        <f t="shared" si="525"/>
        <v/>
      </c>
    </row>
    <row r="798" spans="5:45" ht="18" customHeight="1">
      <c r="E798" s="148" t="str">
        <f t="shared" si="526"/>
        <v>M-1</v>
      </c>
      <c r="F798" s="105">
        <f t="shared" si="513"/>
        <v>0</v>
      </c>
      <c r="G798" s="105" t="str">
        <f t="shared" si="514"/>
        <v/>
      </c>
      <c r="H798" s="105" t="str">
        <f t="shared" si="515"/>
        <v/>
      </c>
      <c r="I798" s="149">
        <v>28</v>
      </c>
      <c r="J798" s="157" t="str">
        <f t="shared" si="527"/>
        <v/>
      </c>
      <c r="K798" s="131" t="str">
        <f t="shared" si="528"/>
        <v/>
      </c>
      <c r="L798" s="131" t="str">
        <f>IF($E798="","",INDEX('3.サラリースケール'!$R$5:$BH$38,MATCH($E798,'3.サラリースケール'!$R$5:$R$38,0),MATCH($I798,'3.サラリースケール'!$R$5:$BH$5,0)))</f>
        <v/>
      </c>
      <c r="M798" s="131" t="str">
        <f t="shared" si="529"/>
        <v/>
      </c>
      <c r="N798" s="368" t="str">
        <f t="shared" si="530"/>
        <v/>
      </c>
      <c r="O798" s="157" t="str">
        <f t="shared" si="531"/>
        <v/>
      </c>
      <c r="P798" s="368" t="str">
        <f t="shared" si="516"/>
        <v/>
      </c>
      <c r="Q798" s="158" t="str">
        <f>IF($L798="","",VLOOKUP($E798,'6.モデル年俸表の作成'!$C$7:$F$48,4,0))</f>
        <v/>
      </c>
      <c r="R798" s="159" t="str">
        <f>IF($E798="","",IF($G798="","",VLOOKUP($E798,'5.手当・賞与配分・洗い替え方式'!$C$7:$L$48,8,0)))</f>
        <v/>
      </c>
      <c r="S798" s="160" t="str">
        <f t="shared" si="532"/>
        <v/>
      </c>
      <c r="T798" s="160" t="str">
        <f t="shared" si="533"/>
        <v/>
      </c>
      <c r="U798" s="160" t="str">
        <f t="shared" si="542"/>
        <v/>
      </c>
      <c r="V798" s="160" t="str">
        <f t="shared" si="535"/>
        <v/>
      </c>
      <c r="W798" s="160" t="str">
        <f t="shared" si="536"/>
        <v/>
      </c>
      <c r="X798" s="164" t="str">
        <f t="shared" si="517"/>
        <v/>
      </c>
      <c r="Y798" s="162" t="str">
        <f t="shared" si="541"/>
        <v/>
      </c>
      <c r="Z798" s="161" t="str">
        <f t="shared" si="518"/>
        <v/>
      </c>
      <c r="AA798" s="161" t="str">
        <f t="shared" si="519"/>
        <v/>
      </c>
      <c r="AB798" s="161" t="str">
        <f t="shared" si="520"/>
        <v/>
      </c>
      <c r="AC798" s="163" t="str">
        <f t="shared" si="543"/>
        <v/>
      </c>
      <c r="AD798" s="158" t="str">
        <f t="shared" si="538"/>
        <v/>
      </c>
      <c r="AE798" s="165" t="str">
        <f>IF(J798="","",IF('5.手当・賞与配分・洗い替え方式'!$O$4=1,ROUNDUP((J798+$Q798)*$AH$4,-1),ROUNDUP(J798*$AH$4,-1)))</f>
        <v/>
      </c>
      <c r="AF798" s="154" t="str">
        <f>IF(K798="","",IF('5.手当・賞与配分・洗い替え方式'!$O$4=1,ROUNDUP((K798+$Q798)*$AH$4,-1),ROUNDUP(K798*$AH$4,-1)))</f>
        <v/>
      </c>
      <c r="AG798" s="154" t="str">
        <f>IF(L798="","",IF('5.手当・賞与配分・洗い替え方式'!$O$4=1,ROUNDUP((L798+$Q798)*$AH$4,-1),ROUNDUP(L798*$AH$4,-1)))</f>
        <v/>
      </c>
      <c r="AH798" s="154" t="str">
        <f>IF(M798="","",IF('5.手当・賞与配分・洗い替え方式'!$O$4=1,ROUNDUP((M798+$Q798)*$AH$4,-1),ROUNDUP(M798*$AH$4,-1)))</f>
        <v/>
      </c>
      <c r="AI798" s="166" t="str">
        <f>IF(N798="","",IF('5.手当・賞与配分・洗い替え方式'!$O$4=1,ROUNDUP((N798+$Q798)*$AH$4,-1),ROUNDUP(N798*$AH$4,-1)))</f>
        <v/>
      </c>
      <c r="AJ798" s="165" t="str">
        <f>IF(J798="","",IF('5.手当・賞与配分・洗い替え方式'!$O$4=1,ROUNDUP((J798+$Q798)*$AM$4,-1),ROUNDUP(J798*$AM$4,-1)))</f>
        <v/>
      </c>
      <c r="AK798" s="154" t="str">
        <f>IF(K798="","",IF('5.手当・賞与配分・洗い替え方式'!$O$4=1,ROUNDUP((K798+$Q798)*$AM$4,-1),ROUNDUP(K798*$AM$4,-1)))</f>
        <v/>
      </c>
      <c r="AL798" s="154" t="str">
        <f>IF(L798="","",IF('5.手当・賞与配分・洗い替え方式'!$O$4=1,ROUNDUP((L798+$Q798)*$AM$4,-1),ROUNDUP(L798*$AM$4,-1)))</f>
        <v/>
      </c>
      <c r="AM798" s="154" t="str">
        <f>IF(M798="","",IF('5.手当・賞与配分・洗い替え方式'!$O$4=1,ROUNDUP((M798+$Q798)*$AM$4,-1),ROUNDUP(M798*$AM$4,-1)))</f>
        <v/>
      </c>
      <c r="AN798" s="166" t="str">
        <f>IF(N798="","",IF('5.手当・賞与配分・洗い替え方式'!$O$4=1,ROUNDUP((N798+$Q798)*$AM$4,-1),ROUNDUP(N798*$AM$4,-1)))</f>
        <v/>
      </c>
      <c r="AO798" s="369" t="str">
        <f t="shared" si="539"/>
        <v/>
      </c>
      <c r="AP798" s="77" t="str">
        <f t="shared" si="540"/>
        <v/>
      </c>
      <c r="AQ798" s="77" t="str">
        <f t="shared" si="523"/>
        <v/>
      </c>
      <c r="AR798" s="77" t="str">
        <f t="shared" si="524"/>
        <v/>
      </c>
      <c r="AS798" s="164" t="str">
        <f t="shared" si="525"/>
        <v/>
      </c>
    </row>
    <row r="799" spans="5:45" ht="18" customHeight="1">
      <c r="E799" s="148" t="str">
        <f t="shared" si="526"/>
        <v>M-1</v>
      </c>
      <c r="F799" s="105">
        <f t="shared" si="513"/>
        <v>0</v>
      </c>
      <c r="G799" s="105" t="str">
        <f t="shared" si="514"/>
        <v/>
      </c>
      <c r="H799" s="105" t="str">
        <f t="shared" si="515"/>
        <v/>
      </c>
      <c r="I799" s="149">
        <v>29</v>
      </c>
      <c r="J799" s="157" t="str">
        <f t="shared" si="527"/>
        <v/>
      </c>
      <c r="K799" s="131" t="str">
        <f t="shared" si="528"/>
        <v/>
      </c>
      <c r="L799" s="131" t="str">
        <f>IF($E799="","",INDEX('3.サラリースケール'!$R$5:$BH$38,MATCH($E799,'3.サラリースケール'!$R$5:$R$38,0),MATCH($I799,'3.サラリースケール'!$R$5:$BH$5,0)))</f>
        <v/>
      </c>
      <c r="M799" s="131" t="str">
        <f t="shared" si="529"/>
        <v/>
      </c>
      <c r="N799" s="368" t="str">
        <f t="shared" si="530"/>
        <v/>
      </c>
      <c r="O799" s="157" t="str">
        <f t="shared" si="531"/>
        <v/>
      </c>
      <c r="P799" s="368" t="str">
        <f t="shared" si="516"/>
        <v/>
      </c>
      <c r="Q799" s="158" t="str">
        <f>IF($L799="","",VLOOKUP($E799,'6.モデル年俸表の作成'!$C$7:$F$48,4,0))</f>
        <v/>
      </c>
      <c r="R799" s="159" t="str">
        <f>IF($E799="","",IF($G799="","",VLOOKUP($E799,'5.手当・賞与配分・洗い替え方式'!$C$7:$L$48,8,0)))</f>
        <v/>
      </c>
      <c r="S799" s="160" t="str">
        <f t="shared" si="532"/>
        <v/>
      </c>
      <c r="T799" s="160" t="str">
        <f t="shared" si="533"/>
        <v/>
      </c>
      <c r="U799" s="160" t="str">
        <f t="shared" si="542"/>
        <v/>
      </c>
      <c r="V799" s="160" t="str">
        <f t="shared" si="535"/>
        <v/>
      </c>
      <c r="W799" s="160" t="str">
        <f t="shared" si="536"/>
        <v/>
      </c>
      <c r="X799" s="164" t="str">
        <f t="shared" si="517"/>
        <v/>
      </c>
      <c r="Y799" s="162" t="str">
        <f t="shared" si="541"/>
        <v/>
      </c>
      <c r="Z799" s="161" t="str">
        <f t="shared" si="518"/>
        <v/>
      </c>
      <c r="AA799" s="161" t="str">
        <f t="shared" si="519"/>
        <v/>
      </c>
      <c r="AB799" s="161" t="str">
        <f t="shared" si="520"/>
        <v/>
      </c>
      <c r="AC799" s="163" t="str">
        <f t="shared" si="543"/>
        <v/>
      </c>
      <c r="AD799" s="158" t="str">
        <f t="shared" si="538"/>
        <v/>
      </c>
      <c r="AE799" s="165" t="str">
        <f>IF(J799="","",IF('5.手当・賞与配分・洗い替え方式'!$O$4=1,ROUNDUP((J799+$Q799)*$AH$4,-1),ROUNDUP(J799*$AH$4,-1)))</f>
        <v/>
      </c>
      <c r="AF799" s="154" t="str">
        <f>IF(K799="","",IF('5.手当・賞与配分・洗い替え方式'!$O$4=1,ROUNDUP((K799+$Q799)*$AH$4,-1),ROUNDUP(K799*$AH$4,-1)))</f>
        <v/>
      </c>
      <c r="AG799" s="154" t="str">
        <f>IF(L799="","",IF('5.手当・賞与配分・洗い替え方式'!$O$4=1,ROUNDUP((L799+$Q799)*$AH$4,-1),ROUNDUP(L799*$AH$4,-1)))</f>
        <v/>
      </c>
      <c r="AH799" s="154" t="str">
        <f>IF(M799="","",IF('5.手当・賞与配分・洗い替え方式'!$O$4=1,ROUNDUP((M799+$Q799)*$AH$4,-1),ROUNDUP(M799*$AH$4,-1)))</f>
        <v/>
      </c>
      <c r="AI799" s="166" t="str">
        <f>IF(N799="","",IF('5.手当・賞与配分・洗い替え方式'!$O$4=1,ROUNDUP((N799+$Q799)*$AH$4,-1),ROUNDUP(N799*$AH$4,-1)))</f>
        <v/>
      </c>
      <c r="AJ799" s="165" t="str">
        <f>IF(J799="","",IF('5.手当・賞与配分・洗い替え方式'!$O$4=1,ROUNDUP((J799+$Q799)*$AM$4,-1),ROUNDUP(J799*$AM$4,-1)))</f>
        <v/>
      </c>
      <c r="AK799" s="154" t="str">
        <f>IF(K799="","",IF('5.手当・賞与配分・洗い替え方式'!$O$4=1,ROUNDUP((K799+$Q799)*$AM$4,-1),ROUNDUP(K799*$AM$4,-1)))</f>
        <v/>
      </c>
      <c r="AL799" s="154" t="str">
        <f>IF(L799="","",IF('5.手当・賞与配分・洗い替え方式'!$O$4=1,ROUNDUP((L799+$Q799)*$AM$4,-1),ROUNDUP(L799*$AM$4,-1)))</f>
        <v/>
      </c>
      <c r="AM799" s="154" t="str">
        <f>IF(M799="","",IF('5.手当・賞与配分・洗い替え方式'!$O$4=1,ROUNDUP((M799+$Q799)*$AM$4,-1),ROUNDUP(M799*$AM$4,-1)))</f>
        <v/>
      </c>
      <c r="AN799" s="166" t="str">
        <f>IF(N799="","",IF('5.手当・賞与配分・洗い替え方式'!$O$4=1,ROUNDUP((N799+$Q799)*$AM$4,-1),ROUNDUP(N799*$AM$4,-1)))</f>
        <v/>
      </c>
      <c r="AO799" s="369" t="str">
        <f t="shared" si="539"/>
        <v/>
      </c>
      <c r="AP799" s="77" t="str">
        <f t="shared" si="540"/>
        <v/>
      </c>
      <c r="AQ799" s="77" t="str">
        <f t="shared" si="523"/>
        <v/>
      </c>
      <c r="AR799" s="77" t="str">
        <f t="shared" si="524"/>
        <v/>
      </c>
      <c r="AS799" s="164" t="str">
        <f t="shared" si="525"/>
        <v/>
      </c>
    </row>
    <row r="800" spans="5:45" ht="18" customHeight="1">
      <c r="E800" s="148" t="str">
        <f t="shared" si="526"/>
        <v>M-1</v>
      </c>
      <c r="F800" s="105">
        <f t="shared" si="513"/>
        <v>0</v>
      </c>
      <c r="G800" s="105" t="str">
        <f t="shared" si="514"/>
        <v/>
      </c>
      <c r="H800" s="105" t="str">
        <f t="shared" si="515"/>
        <v/>
      </c>
      <c r="I800" s="149">
        <v>30</v>
      </c>
      <c r="J800" s="157" t="str">
        <f t="shared" si="527"/>
        <v/>
      </c>
      <c r="K800" s="131" t="str">
        <f t="shared" si="528"/>
        <v/>
      </c>
      <c r="L800" s="131" t="str">
        <f>IF($E800="","",INDEX('3.サラリースケール'!$R$5:$BH$38,MATCH($E800,'3.サラリースケール'!$R$5:$R$38,0),MATCH($I800,'3.サラリースケール'!$R$5:$BH$5,0)))</f>
        <v/>
      </c>
      <c r="M800" s="131" t="str">
        <f t="shared" si="529"/>
        <v/>
      </c>
      <c r="N800" s="368" t="str">
        <f t="shared" si="530"/>
        <v/>
      </c>
      <c r="O800" s="157" t="str">
        <f t="shared" si="531"/>
        <v/>
      </c>
      <c r="P800" s="368" t="str">
        <f t="shared" si="516"/>
        <v/>
      </c>
      <c r="Q800" s="158" t="str">
        <f>IF($L800="","",VLOOKUP($E800,'6.モデル年俸表の作成'!$C$7:$F$48,4,0))</f>
        <v/>
      </c>
      <c r="R800" s="159" t="str">
        <f>IF($E800="","",IF($G800="","",VLOOKUP($E800,'5.手当・賞与配分・洗い替え方式'!$C$7:$L$48,8,0)))</f>
        <v/>
      </c>
      <c r="S800" s="160" t="str">
        <f t="shared" si="532"/>
        <v/>
      </c>
      <c r="T800" s="160" t="str">
        <f t="shared" si="533"/>
        <v/>
      </c>
      <c r="U800" s="160" t="str">
        <f t="shared" si="542"/>
        <v/>
      </c>
      <c r="V800" s="160" t="str">
        <f t="shared" si="535"/>
        <v/>
      </c>
      <c r="W800" s="160" t="str">
        <f t="shared" si="536"/>
        <v/>
      </c>
      <c r="X800" s="164" t="str">
        <f t="shared" si="517"/>
        <v/>
      </c>
      <c r="Y800" s="162" t="str">
        <f t="shared" si="541"/>
        <v/>
      </c>
      <c r="Z800" s="161" t="str">
        <f t="shared" si="518"/>
        <v/>
      </c>
      <c r="AA800" s="161" t="str">
        <f t="shared" si="519"/>
        <v/>
      </c>
      <c r="AB800" s="161" t="str">
        <f t="shared" si="520"/>
        <v/>
      </c>
      <c r="AC800" s="163" t="str">
        <f t="shared" si="543"/>
        <v/>
      </c>
      <c r="AD800" s="158" t="str">
        <f t="shared" si="538"/>
        <v/>
      </c>
      <c r="AE800" s="165" t="str">
        <f>IF(J800="","",IF('5.手当・賞与配分・洗い替え方式'!$O$4=1,ROUNDUP((J800+$Q800)*$AH$4,-1),ROUNDUP(J800*$AH$4,-1)))</f>
        <v/>
      </c>
      <c r="AF800" s="154" t="str">
        <f>IF(K800="","",IF('5.手当・賞与配分・洗い替え方式'!$O$4=1,ROUNDUP((K800+$Q800)*$AH$4,-1),ROUNDUP(K800*$AH$4,-1)))</f>
        <v/>
      </c>
      <c r="AG800" s="154" t="str">
        <f>IF(L800="","",IF('5.手当・賞与配分・洗い替え方式'!$O$4=1,ROUNDUP((L800+$Q800)*$AH$4,-1),ROUNDUP(L800*$AH$4,-1)))</f>
        <v/>
      </c>
      <c r="AH800" s="154" t="str">
        <f>IF(M800="","",IF('5.手当・賞与配分・洗い替え方式'!$O$4=1,ROUNDUP((M800+$Q800)*$AH$4,-1),ROUNDUP(M800*$AH$4,-1)))</f>
        <v/>
      </c>
      <c r="AI800" s="166" t="str">
        <f>IF(N800="","",IF('5.手当・賞与配分・洗い替え方式'!$O$4=1,ROUNDUP((N800+$Q800)*$AH$4,-1),ROUNDUP(N800*$AH$4,-1)))</f>
        <v/>
      </c>
      <c r="AJ800" s="165" t="str">
        <f>IF(J800="","",IF('5.手当・賞与配分・洗い替え方式'!$O$4=1,ROUNDUP((J800+$Q800)*$AM$4,-1),ROUNDUP(J800*$AM$4,-1)))</f>
        <v/>
      </c>
      <c r="AK800" s="154" t="str">
        <f>IF(K800="","",IF('5.手当・賞与配分・洗い替え方式'!$O$4=1,ROUNDUP((K800+$Q800)*$AM$4,-1),ROUNDUP(K800*$AM$4,-1)))</f>
        <v/>
      </c>
      <c r="AL800" s="154" t="str">
        <f>IF(L800="","",IF('5.手当・賞与配分・洗い替え方式'!$O$4=1,ROUNDUP((L800+$Q800)*$AM$4,-1),ROUNDUP(L800*$AM$4,-1)))</f>
        <v/>
      </c>
      <c r="AM800" s="154" t="str">
        <f>IF(M800="","",IF('5.手当・賞与配分・洗い替え方式'!$O$4=1,ROUNDUP((M800+$Q800)*$AM$4,-1),ROUNDUP(M800*$AM$4,-1)))</f>
        <v/>
      </c>
      <c r="AN800" s="166" t="str">
        <f>IF(N800="","",IF('5.手当・賞与配分・洗い替え方式'!$O$4=1,ROUNDUP((N800+$Q800)*$AM$4,-1),ROUNDUP(N800*$AM$4,-1)))</f>
        <v/>
      </c>
      <c r="AO800" s="369" t="str">
        <f t="shared" si="539"/>
        <v/>
      </c>
      <c r="AP800" s="77" t="str">
        <f t="shared" si="540"/>
        <v/>
      </c>
      <c r="AQ800" s="77" t="str">
        <f t="shared" si="523"/>
        <v/>
      </c>
      <c r="AR800" s="77" t="str">
        <f t="shared" si="524"/>
        <v/>
      </c>
      <c r="AS800" s="164" t="str">
        <f t="shared" si="525"/>
        <v/>
      </c>
    </row>
    <row r="801" spans="5:45" ht="18" customHeight="1">
      <c r="E801" s="148" t="str">
        <f t="shared" si="526"/>
        <v>M-1</v>
      </c>
      <c r="F801" s="105">
        <f t="shared" si="513"/>
        <v>0</v>
      </c>
      <c r="G801" s="105" t="str">
        <f t="shared" si="514"/>
        <v/>
      </c>
      <c r="H801" s="105" t="str">
        <f t="shared" si="515"/>
        <v/>
      </c>
      <c r="I801" s="149">
        <v>31</v>
      </c>
      <c r="J801" s="157" t="str">
        <f t="shared" si="527"/>
        <v/>
      </c>
      <c r="K801" s="131" t="str">
        <f t="shared" si="528"/>
        <v/>
      </c>
      <c r="L801" s="131" t="str">
        <f>IF($E801="","",INDEX('3.サラリースケール'!$R$5:$BH$38,MATCH($E801,'3.サラリースケール'!$R$5:$R$38,0),MATCH($I801,'3.サラリースケール'!$R$5:$BH$5,0)))</f>
        <v/>
      </c>
      <c r="M801" s="131" t="str">
        <f t="shared" si="529"/>
        <v/>
      </c>
      <c r="N801" s="368" t="str">
        <f t="shared" si="530"/>
        <v/>
      </c>
      <c r="O801" s="157" t="str">
        <f t="shared" si="531"/>
        <v/>
      </c>
      <c r="P801" s="368" t="str">
        <f t="shared" si="516"/>
        <v/>
      </c>
      <c r="Q801" s="158" t="str">
        <f>IF($L801="","",VLOOKUP($E801,'6.モデル年俸表の作成'!$C$7:$F$48,4,0))</f>
        <v/>
      </c>
      <c r="R801" s="159" t="str">
        <f>IF($E801="","",IF($G801="","",VLOOKUP($E801,'5.手当・賞与配分・洗い替え方式'!$C$7:$L$48,8,0)))</f>
        <v/>
      </c>
      <c r="S801" s="160" t="str">
        <f t="shared" si="532"/>
        <v/>
      </c>
      <c r="T801" s="160" t="str">
        <f t="shared" si="533"/>
        <v/>
      </c>
      <c r="U801" s="160" t="str">
        <f t="shared" si="542"/>
        <v/>
      </c>
      <c r="V801" s="160" t="str">
        <f t="shared" si="535"/>
        <v/>
      </c>
      <c r="W801" s="160" t="str">
        <f t="shared" si="536"/>
        <v/>
      </c>
      <c r="X801" s="164" t="str">
        <f t="shared" si="517"/>
        <v/>
      </c>
      <c r="Y801" s="162" t="str">
        <f t="shared" si="541"/>
        <v/>
      </c>
      <c r="Z801" s="161" t="str">
        <f t="shared" si="518"/>
        <v/>
      </c>
      <c r="AA801" s="161" t="str">
        <f t="shared" si="519"/>
        <v/>
      </c>
      <c r="AB801" s="161" t="str">
        <f t="shared" si="520"/>
        <v/>
      </c>
      <c r="AC801" s="163" t="str">
        <f t="shared" si="543"/>
        <v/>
      </c>
      <c r="AD801" s="158" t="str">
        <f t="shared" si="538"/>
        <v/>
      </c>
      <c r="AE801" s="165" t="str">
        <f>IF(J801="","",IF('5.手当・賞与配分・洗い替え方式'!$O$4=1,ROUNDUP((J801+$Q801)*$AH$4,-1),ROUNDUP(J801*$AH$4,-1)))</f>
        <v/>
      </c>
      <c r="AF801" s="154" t="str">
        <f>IF(K801="","",IF('5.手当・賞与配分・洗い替え方式'!$O$4=1,ROUNDUP((K801+$Q801)*$AH$4,-1),ROUNDUP(K801*$AH$4,-1)))</f>
        <v/>
      </c>
      <c r="AG801" s="154" t="str">
        <f>IF(L801="","",IF('5.手当・賞与配分・洗い替え方式'!$O$4=1,ROUNDUP((L801+$Q801)*$AH$4,-1),ROUNDUP(L801*$AH$4,-1)))</f>
        <v/>
      </c>
      <c r="AH801" s="154" t="str">
        <f>IF(M801="","",IF('5.手当・賞与配分・洗い替え方式'!$O$4=1,ROUNDUP((M801+$Q801)*$AH$4,-1),ROUNDUP(M801*$AH$4,-1)))</f>
        <v/>
      </c>
      <c r="AI801" s="166" t="str">
        <f>IF(N801="","",IF('5.手当・賞与配分・洗い替え方式'!$O$4=1,ROUNDUP((N801+$Q801)*$AH$4,-1),ROUNDUP(N801*$AH$4,-1)))</f>
        <v/>
      </c>
      <c r="AJ801" s="165" t="str">
        <f>IF(J801="","",IF('5.手当・賞与配分・洗い替え方式'!$O$4=1,ROUNDUP((J801+$Q801)*$AM$4,-1),ROUNDUP(J801*$AM$4,-1)))</f>
        <v/>
      </c>
      <c r="AK801" s="154" t="str">
        <f>IF(K801="","",IF('5.手当・賞与配分・洗い替え方式'!$O$4=1,ROUNDUP((K801+$Q801)*$AM$4,-1),ROUNDUP(K801*$AM$4,-1)))</f>
        <v/>
      </c>
      <c r="AL801" s="154" t="str">
        <f>IF(L801="","",IF('5.手当・賞与配分・洗い替え方式'!$O$4=1,ROUNDUP((L801+$Q801)*$AM$4,-1),ROUNDUP(L801*$AM$4,-1)))</f>
        <v/>
      </c>
      <c r="AM801" s="154" t="str">
        <f>IF(M801="","",IF('5.手当・賞与配分・洗い替え方式'!$O$4=1,ROUNDUP((M801+$Q801)*$AM$4,-1),ROUNDUP(M801*$AM$4,-1)))</f>
        <v/>
      </c>
      <c r="AN801" s="166" t="str">
        <f>IF(N801="","",IF('5.手当・賞与配分・洗い替え方式'!$O$4=1,ROUNDUP((N801+$Q801)*$AM$4,-1),ROUNDUP(N801*$AM$4,-1)))</f>
        <v/>
      </c>
      <c r="AO801" s="369" t="str">
        <f t="shared" si="539"/>
        <v/>
      </c>
      <c r="AP801" s="77" t="str">
        <f t="shared" si="540"/>
        <v/>
      </c>
      <c r="AQ801" s="77" t="str">
        <f t="shared" si="523"/>
        <v/>
      </c>
      <c r="AR801" s="77" t="str">
        <f t="shared" si="524"/>
        <v/>
      </c>
      <c r="AS801" s="164" t="str">
        <f t="shared" si="525"/>
        <v/>
      </c>
    </row>
    <row r="802" spans="5:45" ht="18" customHeight="1">
      <c r="E802" s="148" t="str">
        <f t="shared" si="526"/>
        <v>M-1</v>
      </c>
      <c r="F802" s="105">
        <f t="shared" si="513"/>
        <v>0</v>
      </c>
      <c r="G802" s="105" t="str">
        <f t="shared" si="514"/>
        <v/>
      </c>
      <c r="H802" s="105" t="str">
        <f t="shared" si="515"/>
        <v/>
      </c>
      <c r="I802" s="149">
        <v>32</v>
      </c>
      <c r="J802" s="157" t="str">
        <f t="shared" si="527"/>
        <v/>
      </c>
      <c r="K802" s="131" t="str">
        <f t="shared" si="528"/>
        <v/>
      </c>
      <c r="L802" s="131" t="str">
        <f>IF($E802="","",INDEX('3.サラリースケール'!$R$5:$BH$38,MATCH($E802,'3.サラリースケール'!$R$5:$R$38,0),MATCH($I802,'3.サラリースケール'!$R$5:$BH$5,0)))</f>
        <v/>
      </c>
      <c r="M802" s="131" t="str">
        <f t="shared" si="529"/>
        <v/>
      </c>
      <c r="N802" s="368" t="str">
        <f t="shared" si="530"/>
        <v/>
      </c>
      <c r="O802" s="157" t="str">
        <f t="shared" si="531"/>
        <v/>
      </c>
      <c r="P802" s="368" t="str">
        <f t="shared" si="516"/>
        <v/>
      </c>
      <c r="Q802" s="158" t="str">
        <f>IF($L802="","",VLOOKUP($E802,'6.モデル年俸表の作成'!$C$7:$F$48,4,0))</f>
        <v/>
      </c>
      <c r="R802" s="159" t="str">
        <f>IF($E802="","",IF($G802="","",VLOOKUP($E802,'5.手当・賞与配分・洗い替え方式'!$C$7:$L$48,8,0)))</f>
        <v/>
      </c>
      <c r="S802" s="160" t="str">
        <f t="shared" si="532"/>
        <v/>
      </c>
      <c r="T802" s="160" t="str">
        <f t="shared" si="533"/>
        <v/>
      </c>
      <c r="U802" s="160" t="str">
        <f t="shared" si="542"/>
        <v/>
      </c>
      <c r="V802" s="160" t="str">
        <f t="shared" si="535"/>
        <v/>
      </c>
      <c r="W802" s="160" t="str">
        <f t="shared" si="536"/>
        <v/>
      </c>
      <c r="X802" s="164" t="str">
        <f t="shared" si="517"/>
        <v/>
      </c>
      <c r="Y802" s="162" t="str">
        <f t="shared" si="541"/>
        <v/>
      </c>
      <c r="Z802" s="161" t="str">
        <f t="shared" si="518"/>
        <v/>
      </c>
      <c r="AA802" s="161" t="str">
        <f t="shared" si="519"/>
        <v/>
      </c>
      <c r="AB802" s="161" t="str">
        <f t="shared" si="520"/>
        <v/>
      </c>
      <c r="AC802" s="163" t="str">
        <f t="shared" si="543"/>
        <v/>
      </c>
      <c r="AD802" s="158" t="str">
        <f t="shared" si="538"/>
        <v/>
      </c>
      <c r="AE802" s="165" t="str">
        <f>IF(J802="","",IF('5.手当・賞与配分・洗い替え方式'!$O$4=1,ROUNDUP((J802+$Q802)*$AH$4,-1),ROUNDUP(J802*$AH$4,-1)))</f>
        <v/>
      </c>
      <c r="AF802" s="154" t="str">
        <f>IF(K802="","",IF('5.手当・賞与配分・洗い替え方式'!$O$4=1,ROUNDUP((K802+$Q802)*$AH$4,-1),ROUNDUP(K802*$AH$4,-1)))</f>
        <v/>
      </c>
      <c r="AG802" s="154" t="str">
        <f>IF(L802="","",IF('5.手当・賞与配分・洗い替え方式'!$O$4=1,ROUNDUP((L802+$Q802)*$AH$4,-1),ROUNDUP(L802*$AH$4,-1)))</f>
        <v/>
      </c>
      <c r="AH802" s="154" t="str">
        <f>IF(M802="","",IF('5.手当・賞与配分・洗い替え方式'!$O$4=1,ROUNDUP((M802+$Q802)*$AH$4,-1),ROUNDUP(M802*$AH$4,-1)))</f>
        <v/>
      </c>
      <c r="AI802" s="166" t="str">
        <f>IF(N802="","",IF('5.手当・賞与配分・洗い替え方式'!$O$4=1,ROUNDUP((N802+$Q802)*$AH$4,-1),ROUNDUP(N802*$AH$4,-1)))</f>
        <v/>
      </c>
      <c r="AJ802" s="165" t="str">
        <f>IF(J802="","",IF('5.手当・賞与配分・洗い替え方式'!$O$4=1,ROUNDUP((J802+$Q802)*$AM$4,-1),ROUNDUP(J802*$AM$4,-1)))</f>
        <v/>
      </c>
      <c r="AK802" s="154" t="str">
        <f>IF(K802="","",IF('5.手当・賞与配分・洗い替え方式'!$O$4=1,ROUNDUP((K802+$Q802)*$AM$4,-1),ROUNDUP(K802*$AM$4,-1)))</f>
        <v/>
      </c>
      <c r="AL802" s="154" t="str">
        <f>IF(L802="","",IF('5.手当・賞与配分・洗い替え方式'!$O$4=1,ROUNDUP((L802+$Q802)*$AM$4,-1),ROUNDUP(L802*$AM$4,-1)))</f>
        <v/>
      </c>
      <c r="AM802" s="154" t="str">
        <f>IF(M802="","",IF('5.手当・賞与配分・洗い替え方式'!$O$4=1,ROUNDUP((M802+$Q802)*$AM$4,-1),ROUNDUP(M802*$AM$4,-1)))</f>
        <v/>
      </c>
      <c r="AN802" s="166" t="str">
        <f>IF(N802="","",IF('5.手当・賞与配分・洗い替え方式'!$O$4=1,ROUNDUP((N802+$Q802)*$AM$4,-1),ROUNDUP(N802*$AM$4,-1)))</f>
        <v/>
      </c>
      <c r="AO802" s="369" t="str">
        <f t="shared" si="539"/>
        <v/>
      </c>
      <c r="AP802" s="77" t="str">
        <f t="shared" si="540"/>
        <v/>
      </c>
      <c r="AQ802" s="77" t="str">
        <f t="shared" si="523"/>
        <v/>
      </c>
      <c r="AR802" s="77" t="str">
        <f t="shared" si="524"/>
        <v/>
      </c>
      <c r="AS802" s="164" t="str">
        <f t="shared" si="525"/>
        <v/>
      </c>
    </row>
    <row r="803" spans="5:45" ht="18" customHeight="1">
      <c r="E803" s="148" t="str">
        <f t="shared" si="526"/>
        <v>M-1</v>
      </c>
      <c r="F803" s="105">
        <f t="shared" si="513"/>
        <v>0</v>
      </c>
      <c r="G803" s="105" t="str">
        <f t="shared" si="514"/>
        <v/>
      </c>
      <c r="H803" s="105" t="str">
        <f t="shared" si="515"/>
        <v/>
      </c>
      <c r="I803" s="149">
        <v>33</v>
      </c>
      <c r="J803" s="157" t="str">
        <f t="shared" si="527"/>
        <v/>
      </c>
      <c r="K803" s="131" t="str">
        <f t="shared" si="528"/>
        <v/>
      </c>
      <c r="L803" s="131" t="str">
        <f>IF($E803="","",INDEX('3.サラリースケール'!$R$5:$BH$38,MATCH($E803,'3.サラリースケール'!$R$5:$R$38,0),MATCH($I803,'3.サラリースケール'!$R$5:$BH$5,0)))</f>
        <v/>
      </c>
      <c r="M803" s="131" t="str">
        <f t="shared" si="529"/>
        <v/>
      </c>
      <c r="N803" s="368" t="str">
        <f t="shared" si="530"/>
        <v/>
      </c>
      <c r="O803" s="157" t="str">
        <f t="shared" si="531"/>
        <v/>
      </c>
      <c r="P803" s="368" t="str">
        <f t="shared" si="516"/>
        <v/>
      </c>
      <c r="Q803" s="158" t="str">
        <f>IF($L803="","",VLOOKUP($E803,'6.モデル年俸表の作成'!$C$7:$F$48,4,0))</f>
        <v/>
      </c>
      <c r="R803" s="159" t="str">
        <f>IF($E803="","",IF($G803="","",VLOOKUP($E803,'5.手当・賞与配分・洗い替え方式'!$C$7:$L$48,8,0)))</f>
        <v/>
      </c>
      <c r="S803" s="160" t="str">
        <f t="shared" si="532"/>
        <v/>
      </c>
      <c r="T803" s="160" t="str">
        <f t="shared" si="533"/>
        <v/>
      </c>
      <c r="U803" s="160" t="str">
        <f t="shared" si="542"/>
        <v/>
      </c>
      <c r="V803" s="160" t="str">
        <f t="shared" si="535"/>
        <v/>
      </c>
      <c r="W803" s="160" t="str">
        <f t="shared" si="536"/>
        <v/>
      </c>
      <c r="X803" s="164" t="str">
        <f t="shared" si="517"/>
        <v/>
      </c>
      <c r="Y803" s="162" t="str">
        <f t="shared" si="541"/>
        <v/>
      </c>
      <c r="Z803" s="161" t="str">
        <f t="shared" si="518"/>
        <v/>
      </c>
      <c r="AA803" s="161" t="str">
        <f t="shared" si="519"/>
        <v/>
      </c>
      <c r="AB803" s="161" t="str">
        <f t="shared" si="520"/>
        <v/>
      </c>
      <c r="AC803" s="163" t="str">
        <f t="shared" si="543"/>
        <v/>
      </c>
      <c r="AD803" s="158" t="str">
        <f t="shared" si="538"/>
        <v/>
      </c>
      <c r="AE803" s="165" t="str">
        <f>IF(J803="","",IF('5.手当・賞与配分・洗い替え方式'!$O$4=1,ROUNDUP((J803+$Q803)*$AH$4,-1),ROUNDUP(J803*$AH$4,-1)))</f>
        <v/>
      </c>
      <c r="AF803" s="154" t="str">
        <f>IF(K803="","",IF('5.手当・賞与配分・洗い替え方式'!$O$4=1,ROUNDUP((K803+$Q803)*$AH$4,-1),ROUNDUP(K803*$AH$4,-1)))</f>
        <v/>
      </c>
      <c r="AG803" s="154" t="str">
        <f>IF(L803="","",IF('5.手当・賞与配分・洗い替え方式'!$O$4=1,ROUNDUP((L803+$Q803)*$AH$4,-1),ROUNDUP(L803*$AH$4,-1)))</f>
        <v/>
      </c>
      <c r="AH803" s="154" t="str">
        <f>IF(M803="","",IF('5.手当・賞与配分・洗い替え方式'!$O$4=1,ROUNDUP((M803+$Q803)*$AH$4,-1),ROUNDUP(M803*$AH$4,-1)))</f>
        <v/>
      </c>
      <c r="AI803" s="166" t="str">
        <f>IF(N803="","",IF('5.手当・賞与配分・洗い替え方式'!$O$4=1,ROUNDUP((N803+$Q803)*$AH$4,-1),ROUNDUP(N803*$AH$4,-1)))</f>
        <v/>
      </c>
      <c r="AJ803" s="165" t="str">
        <f>IF(J803="","",IF('5.手当・賞与配分・洗い替え方式'!$O$4=1,ROUNDUP((J803+$Q803)*$AM$4,-1),ROUNDUP(J803*$AM$4,-1)))</f>
        <v/>
      </c>
      <c r="AK803" s="154" t="str">
        <f>IF(K803="","",IF('5.手当・賞与配分・洗い替え方式'!$O$4=1,ROUNDUP((K803+$Q803)*$AM$4,-1),ROUNDUP(K803*$AM$4,-1)))</f>
        <v/>
      </c>
      <c r="AL803" s="154" t="str">
        <f>IF(L803="","",IF('5.手当・賞与配分・洗い替え方式'!$O$4=1,ROUNDUP((L803+$Q803)*$AM$4,-1),ROUNDUP(L803*$AM$4,-1)))</f>
        <v/>
      </c>
      <c r="AM803" s="154" t="str">
        <f>IF(M803="","",IF('5.手当・賞与配分・洗い替え方式'!$O$4=1,ROUNDUP((M803+$Q803)*$AM$4,-1),ROUNDUP(M803*$AM$4,-1)))</f>
        <v/>
      </c>
      <c r="AN803" s="166" t="str">
        <f>IF(N803="","",IF('5.手当・賞与配分・洗い替え方式'!$O$4=1,ROUNDUP((N803+$Q803)*$AM$4,-1),ROUNDUP(N803*$AM$4,-1)))</f>
        <v/>
      </c>
      <c r="AO803" s="369" t="str">
        <f t="shared" si="539"/>
        <v/>
      </c>
      <c r="AP803" s="77" t="str">
        <f t="shared" si="540"/>
        <v/>
      </c>
      <c r="AQ803" s="77" t="str">
        <f t="shared" si="523"/>
        <v/>
      </c>
      <c r="AR803" s="77" t="str">
        <f t="shared" si="524"/>
        <v/>
      </c>
      <c r="AS803" s="164" t="str">
        <f t="shared" si="525"/>
        <v/>
      </c>
    </row>
    <row r="804" spans="5:45" ht="18" customHeight="1">
      <c r="E804" s="148" t="str">
        <f t="shared" si="526"/>
        <v>M-1</v>
      </c>
      <c r="F804" s="105">
        <f t="shared" si="513"/>
        <v>0</v>
      </c>
      <c r="G804" s="105" t="str">
        <f t="shared" si="514"/>
        <v/>
      </c>
      <c r="H804" s="105" t="str">
        <f t="shared" si="515"/>
        <v/>
      </c>
      <c r="I804" s="149">
        <v>34</v>
      </c>
      <c r="J804" s="157" t="str">
        <f t="shared" si="527"/>
        <v/>
      </c>
      <c r="K804" s="131" t="str">
        <f t="shared" si="528"/>
        <v/>
      </c>
      <c r="L804" s="131" t="str">
        <f>IF($E804="","",INDEX('3.サラリースケール'!$R$5:$BH$38,MATCH($E804,'3.サラリースケール'!$R$5:$R$38,0),MATCH($I804,'3.サラリースケール'!$R$5:$BH$5,0)))</f>
        <v/>
      </c>
      <c r="M804" s="131" t="str">
        <f t="shared" si="529"/>
        <v/>
      </c>
      <c r="N804" s="368" t="str">
        <f t="shared" si="530"/>
        <v/>
      </c>
      <c r="O804" s="157" t="str">
        <f t="shared" si="531"/>
        <v/>
      </c>
      <c r="P804" s="368" t="str">
        <f t="shared" si="516"/>
        <v/>
      </c>
      <c r="Q804" s="158" t="str">
        <f>IF($L804="","",VLOOKUP($E804,'6.モデル年俸表の作成'!$C$7:$F$48,4,0))</f>
        <v/>
      </c>
      <c r="R804" s="159" t="str">
        <f>IF($E804="","",IF($G804="","",VLOOKUP($E804,'5.手当・賞与配分・洗い替え方式'!$C$7:$L$48,8,0)))</f>
        <v/>
      </c>
      <c r="S804" s="160" t="str">
        <f t="shared" si="532"/>
        <v/>
      </c>
      <c r="T804" s="160" t="str">
        <f t="shared" si="533"/>
        <v/>
      </c>
      <c r="U804" s="160" t="str">
        <f t="shared" si="542"/>
        <v/>
      </c>
      <c r="V804" s="160" t="str">
        <f t="shared" si="535"/>
        <v/>
      </c>
      <c r="W804" s="160" t="str">
        <f t="shared" si="536"/>
        <v/>
      </c>
      <c r="X804" s="164" t="str">
        <f t="shared" si="517"/>
        <v/>
      </c>
      <c r="Y804" s="162" t="str">
        <f t="shared" si="541"/>
        <v/>
      </c>
      <c r="Z804" s="161" t="str">
        <f t="shared" si="518"/>
        <v/>
      </c>
      <c r="AA804" s="161" t="str">
        <f t="shared" si="519"/>
        <v/>
      </c>
      <c r="AB804" s="161" t="str">
        <f t="shared" si="520"/>
        <v/>
      </c>
      <c r="AC804" s="163" t="str">
        <f t="shared" si="543"/>
        <v/>
      </c>
      <c r="AD804" s="158" t="str">
        <f t="shared" si="538"/>
        <v/>
      </c>
      <c r="AE804" s="165" t="str">
        <f>IF(J804="","",IF('5.手当・賞与配分・洗い替え方式'!$O$4=1,ROUNDUP((J804+$Q804)*$AH$4,-1),ROUNDUP(J804*$AH$4,-1)))</f>
        <v/>
      </c>
      <c r="AF804" s="154" t="str">
        <f>IF(K804="","",IF('5.手当・賞与配分・洗い替え方式'!$O$4=1,ROUNDUP((K804+$Q804)*$AH$4,-1),ROUNDUP(K804*$AH$4,-1)))</f>
        <v/>
      </c>
      <c r="AG804" s="154" t="str">
        <f>IF(L804="","",IF('5.手当・賞与配分・洗い替え方式'!$O$4=1,ROUNDUP((L804+$Q804)*$AH$4,-1),ROUNDUP(L804*$AH$4,-1)))</f>
        <v/>
      </c>
      <c r="AH804" s="154" t="str">
        <f>IF(M804="","",IF('5.手当・賞与配分・洗い替え方式'!$O$4=1,ROUNDUP((M804+$Q804)*$AH$4,-1),ROUNDUP(M804*$AH$4,-1)))</f>
        <v/>
      </c>
      <c r="AI804" s="166" t="str">
        <f>IF(N804="","",IF('5.手当・賞与配分・洗い替え方式'!$O$4=1,ROUNDUP((N804+$Q804)*$AH$4,-1),ROUNDUP(N804*$AH$4,-1)))</f>
        <v/>
      </c>
      <c r="AJ804" s="165" t="str">
        <f>IF(J804="","",IF('5.手当・賞与配分・洗い替え方式'!$O$4=1,ROUNDUP((J804+$Q804)*$AM$4,-1),ROUNDUP(J804*$AM$4,-1)))</f>
        <v/>
      </c>
      <c r="AK804" s="154" t="str">
        <f>IF(K804="","",IF('5.手当・賞与配分・洗い替え方式'!$O$4=1,ROUNDUP((K804+$Q804)*$AM$4,-1),ROUNDUP(K804*$AM$4,-1)))</f>
        <v/>
      </c>
      <c r="AL804" s="154" t="str">
        <f>IF(L804="","",IF('5.手当・賞与配分・洗い替え方式'!$O$4=1,ROUNDUP((L804+$Q804)*$AM$4,-1),ROUNDUP(L804*$AM$4,-1)))</f>
        <v/>
      </c>
      <c r="AM804" s="154" t="str">
        <f>IF(M804="","",IF('5.手当・賞与配分・洗い替え方式'!$O$4=1,ROUNDUP((M804+$Q804)*$AM$4,-1),ROUNDUP(M804*$AM$4,-1)))</f>
        <v/>
      </c>
      <c r="AN804" s="166" t="str">
        <f>IF(N804="","",IF('5.手当・賞与配分・洗い替え方式'!$O$4=1,ROUNDUP((N804+$Q804)*$AM$4,-1),ROUNDUP(N804*$AM$4,-1)))</f>
        <v/>
      </c>
      <c r="AO804" s="369" t="str">
        <f t="shared" si="539"/>
        <v/>
      </c>
      <c r="AP804" s="77" t="str">
        <f t="shared" si="540"/>
        <v/>
      </c>
      <c r="AQ804" s="77" t="str">
        <f t="shared" si="523"/>
        <v/>
      </c>
      <c r="AR804" s="77" t="str">
        <f t="shared" si="524"/>
        <v/>
      </c>
      <c r="AS804" s="164" t="str">
        <f t="shared" si="525"/>
        <v/>
      </c>
    </row>
    <row r="805" spans="5:45" ht="18" customHeight="1">
      <c r="E805" s="148" t="str">
        <f t="shared" si="526"/>
        <v>M-1</v>
      </c>
      <c r="F805" s="105">
        <f t="shared" si="513"/>
        <v>0</v>
      </c>
      <c r="G805" s="105" t="str">
        <f t="shared" si="514"/>
        <v/>
      </c>
      <c r="H805" s="105" t="str">
        <f t="shared" si="515"/>
        <v/>
      </c>
      <c r="I805" s="149">
        <v>35</v>
      </c>
      <c r="J805" s="157" t="str">
        <f t="shared" si="527"/>
        <v/>
      </c>
      <c r="K805" s="131" t="str">
        <f t="shared" si="528"/>
        <v/>
      </c>
      <c r="L805" s="131" t="str">
        <f>IF($E805="","",INDEX('3.サラリースケール'!$R$5:$BH$38,MATCH($E805,'3.サラリースケール'!$R$5:$R$38,0),MATCH($I805,'3.サラリースケール'!$R$5:$BH$5,0)))</f>
        <v/>
      </c>
      <c r="M805" s="131" t="str">
        <f t="shared" si="529"/>
        <v/>
      </c>
      <c r="N805" s="368" t="str">
        <f t="shared" si="530"/>
        <v/>
      </c>
      <c r="O805" s="157" t="str">
        <f t="shared" si="531"/>
        <v/>
      </c>
      <c r="P805" s="368" t="str">
        <f t="shared" si="516"/>
        <v/>
      </c>
      <c r="Q805" s="158" t="str">
        <f>IF($L805="","",VLOOKUP($E805,'6.モデル年俸表の作成'!$C$7:$F$48,4,0))</f>
        <v/>
      </c>
      <c r="R805" s="159" t="str">
        <f>IF($E805="","",IF($G805="","",VLOOKUP($E805,'5.手当・賞与配分・洗い替え方式'!$C$7:$L$48,8,0)))</f>
        <v/>
      </c>
      <c r="S805" s="160" t="str">
        <f t="shared" si="532"/>
        <v/>
      </c>
      <c r="T805" s="160" t="str">
        <f t="shared" si="533"/>
        <v/>
      </c>
      <c r="U805" s="160" t="str">
        <f t="shared" si="542"/>
        <v/>
      </c>
      <c r="V805" s="160" t="str">
        <f t="shared" si="535"/>
        <v/>
      </c>
      <c r="W805" s="160" t="str">
        <f t="shared" si="536"/>
        <v/>
      </c>
      <c r="X805" s="164" t="str">
        <f t="shared" si="517"/>
        <v/>
      </c>
      <c r="Y805" s="162" t="str">
        <f t="shared" si="541"/>
        <v/>
      </c>
      <c r="Z805" s="161" t="str">
        <f t="shared" si="518"/>
        <v/>
      </c>
      <c r="AA805" s="161" t="str">
        <f t="shared" si="519"/>
        <v/>
      </c>
      <c r="AB805" s="161" t="str">
        <f t="shared" si="520"/>
        <v/>
      </c>
      <c r="AC805" s="163" t="str">
        <f t="shared" si="543"/>
        <v/>
      </c>
      <c r="AD805" s="158" t="str">
        <f t="shared" si="538"/>
        <v/>
      </c>
      <c r="AE805" s="165" t="str">
        <f>IF(J805="","",IF('5.手当・賞与配分・洗い替え方式'!$O$4=1,ROUNDUP((J805+$Q805)*$AH$4,-1),ROUNDUP(J805*$AH$4,-1)))</f>
        <v/>
      </c>
      <c r="AF805" s="154" t="str">
        <f>IF(K805="","",IF('5.手当・賞与配分・洗い替え方式'!$O$4=1,ROUNDUP((K805+$Q805)*$AH$4,-1),ROUNDUP(K805*$AH$4,-1)))</f>
        <v/>
      </c>
      <c r="AG805" s="154" t="str">
        <f>IF(L805="","",IF('5.手当・賞与配分・洗い替え方式'!$O$4=1,ROUNDUP((L805+$Q805)*$AH$4,-1),ROUNDUP(L805*$AH$4,-1)))</f>
        <v/>
      </c>
      <c r="AH805" s="154" t="str">
        <f>IF(M805="","",IF('5.手当・賞与配分・洗い替え方式'!$O$4=1,ROUNDUP((M805+$Q805)*$AH$4,-1),ROUNDUP(M805*$AH$4,-1)))</f>
        <v/>
      </c>
      <c r="AI805" s="166" t="str">
        <f>IF(N805="","",IF('5.手当・賞与配分・洗い替え方式'!$O$4=1,ROUNDUP((N805+$Q805)*$AH$4,-1),ROUNDUP(N805*$AH$4,-1)))</f>
        <v/>
      </c>
      <c r="AJ805" s="165" t="str">
        <f>IF(J805="","",IF('5.手当・賞与配分・洗い替え方式'!$O$4=1,ROUNDUP((J805+$Q805)*$AM$4,-1),ROUNDUP(J805*$AM$4,-1)))</f>
        <v/>
      </c>
      <c r="AK805" s="154" t="str">
        <f>IF(K805="","",IF('5.手当・賞与配分・洗い替え方式'!$O$4=1,ROUNDUP((K805+$Q805)*$AM$4,-1),ROUNDUP(K805*$AM$4,-1)))</f>
        <v/>
      </c>
      <c r="AL805" s="154" t="str">
        <f>IF(L805="","",IF('5.手当・賞与配分・洗い替え方式'!$O$4=1,ROUNDUP((L805+$Q805)*$AM$4,-1),ROUNDUP(L805*$AM$4,-1)))</f>
        <v/>
      </c>
      <c r="AM805" s="154" t="str">
        <f>IF(M805="","",IF('5.手当・賞与配分・洗い替え方式'!$O$4=1,ROUNDUP((M805+$Q805)*$AM$4,-1),ROUNDUP(M805*$AM$4,-1)))</f>
        <v/>
      </c>
      <c r="AN805" s="166" t="str">
        <f>IF(N805="","",IF('5.手当・賞与配分・洗い替え方式'!$O$4=1,ROUNDUP((N805+$Q805)*$AM$4,-1),ROUNDUP(N805*$AM$4,-1)))</f>
        <v/>
      </c>
      <c r="AO805" s="369" t="str">
        <f t="shared" si="539"/>
        <v/>
      </c>
      <c r="AP805" s="77" t="str">
        <f t="shared" si="540"/>
        <v/>
      </c>
      <c r="AQ805" s="77" t="str">
        <f t="shared" si="523"/>
        <v/>
      </c>
      <c r="AR805" s="77" t="str">
        <f t="shared" si="524"/>
        <v/>
      </c>
      <c r="AS805" s="164" t="str">
        <f t="shared" si="525"/>
        <v/>
      </c>
    </row>
    <row r="806" spans="5:45" ht="18" customHeight="1">
      <c r="E806" s="148" t="str">
        <f t="shared" si="526"/>
        <v>M-1</v>
      </c>
      <c r="F806" s="105">
        <f t="shared" si="513"/>
        <v>0</v>
      </c>
      <c r="G806" s="105" t="str">
        <f t="shared" si="514"/>
        <v/>
      </c>
      <c r="H806" s="105" t="str">
        <f t="shared" si="515"/>
        <v/>
      </c>
      <c r="I806" s="149">
        <v>36</v>
      </c>
      <c r="J806" s="157" t="str">
        <f t="shared" si="527"/>
        <v/>
      </c>
      <c r="K806" s="131" t="str">
        <f t="shared" si="528"/>
        <v/>
      </c>
      <c r="L806" s="131" t="str">
        <f>IF($E806="","",INDEX('3.サラリースケール'!$R$5:$BH$38,MATCH($E806,'3.サラリースケール'!$R$5:$R$38,0),MATCH($I806,'3.サラリースケール'!$R$5:$BH$5,0)))</f>
        <v/>
      </c>
      <c r="M806" s="131" t="str">
        <f t="shared" si="529"/>
        <v/>
      </c>
      <c r="N806" s="368" t="str">
        <f t="shared" si="530"/>
        <v/>
      </c>
      <c r="O806" s="157" t="str">
        <f t="shared" si="531"/>
        <v/>
      </c>
      <c r="P806" s="368" t="str">
        <f t="shared" si="516"/>
        <v/>
      </c>
      <c r="Q806" s="158" t="str">
        <f>IF($L806="","",VLOOKUP($E806,'6.モデル年俸表の作成'!$C$7:$F$48,4,0))</f>
        <v/>
      </c>
      <c r="R806" s="159" t="str">
        <f>IF($E806="","",IF($G806="","",VLOOKUP($E806,'5.手当・賞与配分・洗い替え方式'!$C$7:$L$48,8,0)))</f>
        <v/>
      </c>
      <c r="S806" s="160" t="str">
        <f t="shared" si="532"/>
        <v/>
      </c>
      <c r="T806" s="160" t="str">
        <f t="shared" si="533"/>
        <v/>
      </c>
      <c r="U806" s="160" t="str">
        <f t="shared" si="542"/>
        <v/>
      </c>
      <c r="V806" s="160" t="str">
        <f t="shared" si="535"/>
        <v/>
      </c>
      <c r="W806" s="160" t="str">
        <f t="shared" si="536"/>
        <v/>
      </c>
      <c r="X806" s="164" t="str">
        <f t="shared" si="517"/>
        <v/>
      </c>
      <c r="Y806" s="162" t="str">
        <f t="shared" si="541"/>
        <v/>
      </c>
      <c r="Z806" s="161" t="str">
        <f t="shared" si="518"/>
        <v/>
      </c>
      <c r="AA806" s="161" t="str">
        <f t="shared" si="519"/>
        <v/>
      </c>
      <c r="AB806" s="161" t="str">
        <f t="shared" si="520"/>
        <v/>
      </c>
      <c r="AC806" s="163" t="str">
        <f t="shared" si="543"/>
        <v/>
      </c>
      <c r="AD806" s="158" t="str">
        <f t="shared" si="538"/>
        <v/>
      </c>
      <c r="AE806" s="165" t="str">
        <f>IF(J806="","",IF('5.手当・賞与配分・洗い替え方式'!$O$4=1,ROUNDUP((J806+$Q806)*$AH$4,-1),ROUNDUP(J806*$AH$4,-1)))</f>
        <v/>
      </c>
      <c r="AF806" s="154" t="str">
        <f>IF(K806="","",IF('5.手当・賞与配分・洗い替え方式'!$O$4=1,ROUNDUP((K806+$Q806)*$AH$4,-1),ROUNDUP(K806*$AH$4,-1)))</f>
        <v/>
      </c>
      <c r="AG806" s="154" t="str">
        <f>IF(L806="","",IF('5.手当・賞与配分・洗い替え方式'!$O$4=1,ROUNDUP((L806+$Q806)*$AH$4,-1),ROUNDUP(L806*$AH$4,-1)))</f>
        <v/>
      </c>
      <c r="AH806" s="154" t="str">
        <f>IF(M806="","",IF('5.手当・賞与配分・洗い替え方式'!$O$4=1,ROUNDUP((M806+$Q806)*$AH$4,-1),ROUNDUP(M806*$AH$4,-1)))</f>
        <v/>
      </c>
      <c r="AI806" s="166" t="str">
        <f>IF(N806="","",IF('5.手当・賞与配分・洗い替え方式'!$O$4=1,ROUNDUP((N806+$Q806)*$AH$4,-1),ROUNDUP(N806*$AH$4,-1)))</f>
        <v/>
      </c>
      <c r="AJ806" s="165" t="str">
        <f>IF(J806="","",IF('5.手当・賞与配分・洗い替え方式'!$O$4=1,ROUNDUP((J806+$Q806)*$AM$4,-1),ROUNDUP(J806*$AM$4,-1)))</f>
        <v/>
      </c>
      <c r="AK806" s="154" t="str">
        <f>IF(K806="","",IF('5.手当・賞与配分・洗い替え方式'!$O$4=1,ROUNDUP((K806+$Q806)*$AM$4,-1),ROUNDUP(K806*$AM$4,-1)))</f>
        <v/>
      </c>
      <c r="AL806" s="154" t="str">
        <f>IF(L806="","",IF('5.手当・賞与配分・洗い替え方式'!$O$4=1,ROUNDUP((L806+$Q806)*$AM$4,-1),ROUNDUP(L806*$AM$4,-1)))</f>
        <v/>
      </c>
      <c r="AM806" s="154" t="str">
        <f>IF(M806="","",IF('5.手当・賞与配分・洗い替え方式'!$O$4=1,ROUNDUP((M806+$Q806)*$AM$4,-1),ROUNDUP(M806*$AM$4,-1)))</f>
        <v/>
      </c>
      <c r="AN806" s="166" t="str">
        <f>IF(N806="","",IF('5.手当・賞与配分・洗い替え方式'!$O$4=1,ROUNDUP((N806+$Q806)*$AM$4,-1),ROUNDUP(N806*$AM$4,-1)))</f>
        <v/>
      </c>
      <c r="AO806" s="369" t="str">
        <f t="shared" si="539"/>
        <v/>
      </c>
      <c r="AP806" s="77" t="str">
        <f t="shared" si="540"/>
        <v/>
      </c>
      <c r="AQ806" s="77" t="str">
        <f t="shared" si="523"/>
        <v/>
      </c>
      <c r="AR806" s="77" t="str">
        <f t="shared" si="524"/>
        <v/>
      </c>
      <c r="AS806" s="164" t="str">
        <f t="shared" si="525"/>
        <v/>
      </c>
    </row>
    <row r="807" spans="5:45" ht="18" customHeight="1">
      <c r="E807" s="148" t="str">
        <f t="shared" si="526"/>
        <v>M-1</v>
      </c>
      <c r="F807" s="105">
        <f t="shared" si="513"/>
        <v>0</v>
      </c>
      <c r="G807" s="105" t="str">
        <f t="shared" si="514"/>
        <v/>
      </c>
      <c r="H807" s="105" t="str">
        <f t="shared" si="515"/>
        <v/>
      </c>
      <c r="I807" s="149">
        <v>37</v>
      </c>
      <c r="J807" s="157" t="str">
        <f t="shared" si="527"/>
        <v/>
      </c>
      <c r="K807" s="131" t="str">
        <f t="shared" si="528"/>
        <v/>
      </c>
      <c r="L807" s="131" t="str">
        <f>IF($E807="","",INDEX('3.サラリースケール'!$R$5:$BH$38,MATCH($E807,'3.サラリースケール'!$R$5:$R$38,0),MATCH($I807,'3.サラリースケール'!$R$5:$BH$5,0)))</f>
        <v/>
      </c>
      <c r="M807" s="131" t="str">
        <f t="shared" si="529"/>
        <v/>
      </c>
      <c r="N807" s="368" t="str">
        <f t="shared" si="530"/>
        <v/>
      </c>
      <c r="O807" s="157" t="str">
        <f t="shared" si="531"/>
        <v/>
      </c>
      <c r="P807" s="368" t="str">
        <f t="shared" si="516"/>
        <v/>
      </c>
      <c r="Q807" s="158" t="str">
        <f>IF($L807="","",VLOOKUP($E807,'6.モデル年俸表の作成'!$C$7:$F$48,4,0))</f>
        <v/>
      </c>
      <c r="R807" s="159" t="str">
        <f>IF($E807="","",IF($G807="","",VLOOKUP($E807,'5.手当・賞与配分・洗い替え方式'!$C$7:$L$48,8,0)))</f>
        <v/>
      </c>
      <c r="S807" s="160" t="str">
        <f t="shared" si="532"/>
        <v/>
      </c>
      <c r="T807" s="160" t="str">
        <f t="shared" si="533"/>
        <v/>
      </c>
      <c r="U807" s="160" t="str">
        <f t="shared" si="542"/>
        <v/>
      </c>
      <c r="V807" s="160" t="str">
        <f t="shared" si="535"/>
        <v/>
      </c>
      <c r="W807" s="160" t="str">
        <f t="shared" si="536"/>
        <v/>
      </c>
      <c r="X807" s="164" t="str">
        <f t="shared" si="517"/>
        <v/>
      </c>
      <c r="Y807" s="162" t="str">
        <f t="shared" si="541"/>
        <v/>
      </c>
      <c r="Z807" s="161" t="str">
        <f t="shared" si="518"/>
        <v/>
      </c>
      <c r="AA807" s="161" t="str">
        <f t="shared" si="519"/>
        <v/>
      </c>
      <c r="AB807" s="161" t="str">
        <f t="shared" si="520"/>
        <v/>
      </c>
      <c r="AC807" s="163" t="str">
        <f t="shared" si="543"/>
        <v/>
      </c>
      <c r="AD807" s="158" t="str">
        <f t="shared" si="538"/>
        <v/>
      </c>
      <c r="AE807" s="165" t="str">
        <f>IF(J807="","",IF('5.手当・賞与配分・洗い替え方式'!$O$4=1,ROUNDUP((J807+$Q807)*$AH$4,-1),ROUNDUP(J807*$AH$4,-1)))</f>
        <v/>
      </c>
      <c r="AF807" s="154" t="str">
        <f>IF(K807="","",IF('5.手当・賞与配分・洗い替え方式'!$O$4=1,ROUNDUP((K807+$Q807)*$AH$4,-1),ROUNDUP(K807*$AH$4,-1)))</f>
        <v/>
      </c>
      <c r="AG807" s="154" t="str">
        <f>IF(L807="","",IF('5.手当・賞与配分・洗い替え方式'!$O$4=1,ROUNDUP((L807+$Q807)*$AH$4,-1),ROUNDUP(L807*$AH$4,-1)))</f>
        <v/>
      </c>
      <c r="AH807" s="154" t="str">
        <f>IF(M807="","",IF('5.手当・賞与配分・洗い替え方式'!$O$4=1,ROUNDUP((M807+$Q807)*$AH$4,-1),ROUNDUP(M807*$AH$4,-1)))</f>
        <v/>
      </c>
      <c r="AI807" s="166" t="str">
        <f>IF(N807="","",IF('5.手当・賞与配分・洗い替え方式'!$O$4=1,ROUNDUP((N807+$Q807)*$AH$4,-1),ROUNDUP(N807*$AH$4,-1)))</f>
        <v/>
      </c>
      <c r="AJ807" s="165" t="str">
        <f>IF(J807="","",IF('5.手当・賞与配分・洗い替え方式'!$O$4=1,ROUNDUP((J807+$Q807)*$AM$4,-1),ROUNDUP(J807*$AM$4,-1)))</f>
        <v/>
      </c>
      <c r="AK807" s="154" t="str">
        <f>IF(K807="","",IF('5.手当・賞与配分・洗い替え方式'!$O$4=1,ROUNDUP((K807+$Q807)*$AM$4,-1),ROUNDUP(K807*$AM$4,-1)))</f>
        <v/>
      </c>
      <c r="AL807" s="154" t="str">
        <f>IF(L807="","",IF('5.手当・賞与配分・洗い替え方式'!$O$4=1,ROUNDUP((L807+$Q807)*$AM$4,-1),ROUNDUP(L807*$AM$4,-1)))</f>
        <v/>
      </c>
      <c r="AM807" s="154" t="str">
        <f>IF(M807="","",IF('5.手当・賞与配分・洗い替え方式'!$O$4=1,ROUNDUP((M807+$Q807)*$AM$4,-1),ROUNDUP(M807*$AM$4,-1)))</f>
        <v/>
      </c>
      <c r="AN807" s="166" t="str">
        <f>IF(N807="","",IF('5.手当・賞与配分・洗い替え方式'!$O$4=1,ROUNDUP((N807+$Q807)*$AM$4,-1),ROUNDUP(N807*$AM$4,-1)))</f>
        <v/>
      </c>
      <c r="AO807" s="369" t="str">
        <f t="shared" si="539"/>
        <v/>
      </c>
      <c r="AP807" s="77" t="str">
        <f t="shared" si="540"/>
        <v/>
      </c>
      <c r="AQ807" s="77" t="str">
        <f t="shared" si="523"/>
        <v/>
      </c>
      <c r="AR807" s="77" t="str">
        <f t="shared" si="524"/>
        <v/>
      </c>
      <c r="AS807" s="164" t="str">
        <f t="shared" si="525"/>
        <v/>
      </c>
    </row>
    <row r="808" spans="5:45" ht="18" customHeight="1">
      <c r="E808" s="148" t="str">
        <f t="shared" si="526"/>
        <v>M-1</v>
      </c>
      <c r="F808" s="105">
        <f t="shared" si="513"/>
        <v>0</v>
      </c>
      <c r="G808" s="105" t="str">
        <f t="shared" si="514"/>
        <v/>
      </c>
      <c r="H808" s="105" t="str">
        <f t="shared" si="515"/>
        <v/>
      </c>
      <c r="I808" s="149">
        <v>38</v>
      </c>
      <c r="J808" s="157" t="str">
        <f t="shared" si="527"/>
        <v/>
      </c>
      <c r="K808" s="131" t="str">
        <f t="shared" si="528"/>
        <v/>
      </c>
      <c r="L808" s="131" t="str">
        <f>IF($E808="","",INDEX('3.サラリースケール'!$R$5:$BH$38,MATCH($E808,'3.サラリースケール'!$R$5:$R$38,0),MATCH($I808,'3.サラリースケール'!$R$5:$BH$5,0)))</f>
        <v/>
      </c>
      <c r="M808" s="131" t="str">
        <f t="shared" si="529"/>
        <v/>
      </c>
      <c r="N808" s="368" t="str">
        <f t="shared" si="530"/>
        <v/>
      </c>
      <c r="O808" s="157" t="str">
        <f t="shared" si="531"/>
        <v/>
      </c>
      <c r="P808" s="368" t="str">
        <f t="shared" si="516"/>
        <v/>
      </c>
      <c r="Q808" s="158" t="str">
        <f>IF($L808="","",VLOOKUP($E808,'6.モデル年俸表の作成'!$C$7:$F$48,4,0))</f>
        <v/>
      </c>
      <c r="R808" s="159" t="str">
        <f>IF($E808="","",IF($G808="","",VLOOKUP($E808,'5.手当・賞与配分・洗い替え方式'!$C$7:$L$48,8,0)))</f>
        <v/>
      </c>
      <c r="S808" s="160" t="str">
        <f t="shared" si="532"/>
        <v/>
      </c>
      <c r="T808" s="160" t="str">
        <f t="shared" si="533"/>
        <v/>
      </c>
      <c r="U808" s="160" t="str">
        <f t="shared" si="542"/>
        <v/>
      </c>
      <c r="V808" s="160" t="str">
        <f t="shared" si="535"/>
        <v/>
      </c>
      <c r="W808" s="160" t="str">
        <f t="shared" si="536"/>
        <v/>
      </c>
      <c r="X808" s="164" t="str">
        <f t="shared" si="517"/>
        <v/>
      </c>
      <c r="Y808" s="162" t="str">
        <f t="shared" si="541"/>
        <v/>
      </c>
      <c r="Z808" s="161" t="str">
        <f t="shared" si="518"/>
        <v/>
      </c>
      <c r="AA808" s="161" t="str">
        <f t="shared" si="519"/>
        <v/>
      </c>
      <c r="AB808" s="161" t="str">
        <f t="shared" si="520"/>
        <v/>
      </c>
      <c r="AC808" s="163" t="str">
        <f t="shared" si="543"/>
        <v/>
      </c>
      <c r="AD808" s="158" t="str">
        <f t="shared" si="538"/>
        <v/>
      </c>
      <c r="AE808" s="165" t="str">
        <f>IF(J808="","",IF('5.手当・賞与配分・洗い替え方式'!$O$4=1,ROUNDUP((J808+$Q808)*$AH$4,-1),ROUNDUP(J808*$AH$4,-1)))</f>
        <v/>
      </c>
      <c r="AF808" s="154" t="str">
        <f>IF(K808="","",IF('5.手当・賞与配分・洗い替え方式'!$O$4=1,ROUNDUP((K808+$Q808)*$AH$4,-1),ROUNDUP(K808*$AH$4,-1)))</f>
        <v/>
      </c>
      <c r="AG808" s="154" t="str">
        <f>IF(L808="","",IF('5.手当・賞与配分・洗い替え方式'!$O$4=1,ROUNDUP((L808+$Q808)*$AH$4,-1),ROUNDUP(L808*$AH$4,-1)))</f>
        <v/>
      </c>
      <c r="AH808" s="154" t="str">
        <f>IF(M808="","",IF('5.手当・賞与配分・洗い替え方式'!$O$4=1,ROUNDUP((M808+$Q808)*$AH$4,-1),ROUNDUP(M808*$AH$4,-1)))</f>
        <v/>
      </c>
      <c r="AI808" s="166" t="str">
        <f>IF(N808="","",IF('5.手当・賞与配分・洗い替え方式'!$O$4=1,ROUNDUP((N808+$Q808)*$AH$4,-1),ROUNDUP(N808*$AH$4,-1)))</f>
        <v/>
      </c>
      <c r="AJ808" s="165" t="str">
        <f>IF(J808="","",IF('5.手当・賞与配分・洗い替え方式'!$O$4=1,ROUNDUP((J808+$Q808)*$AM$4,-1),ROUNDUP(J808*$AM$4,-1)))</f>
        <v/>
      </c>
      <c r="AK808" s="154" t="str">
        <f>IF(K808="","",IF('5.手当・賞与配分・洗い替え方式'!$O$4=1,ROUNDUP((K808+$Q808)*$AM$4,-1),ROUNDUP(K808*$AM$4,-1)))</f>
        <v/>
      </c>
      <c r="AL808" s="154" t="str">
        <f>IF(L808="","",IF('5.手当・賞与配分・洗い替え方式'!$O$4=1,ROUNDUP((L808+$Q808)*$AM$4,-1),ROUNDUP(L808*$AM$4,-1)))</f>
        <v/>
      </c>
      <c r="AM808" s="154" t="str">
        <f>IF(M808="","",IF('5.手当・賞与配分・洗い替え方式'!$O$4=1,ROUNDUP((M808+$Q808)*$AM$4,-1),ROUNDUP(M808*$AM$4,-1)))</f>
        <v/>
      </c>
      <c r="AN808" s="166" t="str">
        <f>IF(N808="","",IF('5.手当・賞与配分・洗い替え方式'!$O$4=1,ROUNDUP((N808+$Q808)*$AM$4,-1),ROUNDUP(N808*$AM$4,-1)))</f>
        <v/>
      </c>
      <c r="AO808" s="369" t="str">
        <f t="shared" si="539"/>
        <v/>
      </c>
      <c r="AP808" s="77" t="str">
        <f t="shared" si="540"/>
        <v/>
      </c>
      <c r="AQ808" s="77" t="str">
        <f t="shared" si="523"/>
        <v/>
      </c>
      <c r="AR808" s="77" t="str">
        <f t="shared" si="524"/>
        <v/>
      </c>
      <c r="AS808" s="164" t="str">
        <f t="shared" si="525"/>
        <v/>
      </c>
    </row>
    <row r="809" spans="5:45" ht="18" customHeight="1">
      <c r="E809" s="148" t="str">
        <f t="shared" si="526"/>
        <v>M-1</v>
      </c>
      <c r="F809" s="105">
        <f t="shared" si="513"/>
        <v>0</v>
      </c>
      <c r="G809" s="105" t="str">
        <f t="shared" si="514"/>
        <v/>
      </c>
      <c r="H809" s="105" t="str">
        <f t="shared" si="515"/>
        <v/>
      </c>
      <c r="I809" s="149">
        <v>39</v>
      </c>
      <c r="J809" s="157" t="str">
        <f t="shared" si="527"/>
        <v/>
      </c>
      <c r="K809" s="131" t="str">
        <f t="shared" si="528"/>
        <v/>
      </c>
      <c r="L809" s="131" t="str">
        <f>IF($E809="","",INDEX('3.サラリースケール'!$R$5:$BH$38,MATCH($E809,'3.サラリースケール'!$R$5:$R$38,0),MATCH($I809,'3.サラリースケール'!$R$5:$BH$5,0)))</f>
        <v/>
      </c>
      <c r="M809" s="131" t="str">
        <f t="shared" si="529"/>
        <v/>
      </c>
      <c r="N809" s="368" t="str">
        <f t="shared" si="530"/>
        <v/>
      </c>
      <c r="O809" s="157" t="str">
        <f t="shared" si="531"/>
        <v/>
      </c>
      <c r="P809" s="368" t="str">
        <f t="shared" si="516"/>
        <v/>
      </c>
      <c r="Q809" s="158" t="str">
        <f>IF($L809="","",VLOOKUP($E809,'6.モデル年俸表の作成'!$C$7:$F$48,4,0))</f>
        <v/>
      </c>
      <c r="R809" s="159" t="str">
        <f>IF($E809="","",IF($G809="","",VLOOKUP($E809,'5.手当・賞与配分・洗い替え方式'!$C$7:$L$48,8,0)))</f>
        <v/>
      </c>
      <c r="S809" s="160" t="str">
        <f t="shared" si="532"/>
        <v/>
      </c>
      <c r="T809" s="160" t="str">
        <f t="shared" si="533"/>
        <v/>
      </c>
      <c r="U809" s="160" t="str">
        <f t="shared" si="542"/>
        <v/>
      </c>
      <c r="V809" s="160" t="str">
        <f t="shared" si="535"/>
        <v/>
      </c>
      <c r="W809" s="160" t="str">
        <f t="shared" si="536"/>
        <v/>
      </c>
      <c r="X809" s="164" t="str">
        <f t="shared" si="517"/>
        <v/>
      </c>
      <c r="Y809" s="162" t="str">
        <f t="shared" si="541"/>
        <v/>
      </c>
      <c r="Z809" s="161" t="str">
        <f t="shared" si="518"/>
        <v/>
      </c>
      <c r="AA809" s="161" t="str">
        <f t="shared" si="519"/>
        <v/>
      </c>
      <c r="AB809" s="161" t="str">
        <f t="shared" si="520"/>
        <v/>
      </c>
      <c r="AC809" s="163" t="str">
        <f t="shared" si="543"/>
        <v/>
      </c>
      <c r="AD809" s="158" t="str">
        <f t="shared" si="538"/>
        <v/>
      </c>
      <c r="AE809" s="165" t="str">
        <f>IF(J809="","",IF('5.手当・賞与配分・洗い替え方式'!$O$4=1,ROUNDUP((J809+$Q809)*$AH$4,-1),ROUNDUP(J809*$AH$4,-1)))</f>
        <v/>
      </c>
      <c r="AF809" s="154" t="str">
        <f>IF(K809="","",IF('5.手当・賞与配分・洗い替え方式'!$O$4=1,ROUNDUP((K809+$Q809)*$AH$4,-1),ROUNDUP(K809*$AH$4,-1)))</f>
        <v/>
      </c>
      <c r="AG809" s="154" t="str">
        <f>IF(L809="","",IF('5.手当・賞与配分・洗い替え方式'!$O$4=1,ROUNDUP((L809+$Q809)*$AH$4,-1),ROUNDUP(L809*$AH$4,-1)))</f>
        <v/>
      </c>
      <c r="AH809" s="154" t="str">
        <f>IF(M809="","",IF('5.手当・賞与配分・洗い替え方式'!$O$4=1,ROUNDUP((M809+$Q809)*$AH$4,-1),ROUNDUP(M809*$AH$4,-1)))</f>
        <v/>
      </c>
      <c r="AI809" s="166" t="str">
        <f>IF(N809="","",IF('5.手当・賞与配分・洗い替え方式'!$O$4=1,ROUNDUP((N809+$Q809)*$AH$4,-1),ROUNDUP(N809*$AH$4,-1)))</f>
        <v/>
      </c>
      <c r="AJ809" s="165" t="str">
        <f>IF(J809="","",IF('5.手当・賞与配分・洗い替え方式'!$O$4=1,ROUNDUP((J809+$Q809)*$AM$4,-1),ROUNDUP(J809*$AM$4,-1)))</f>
        <v/>
      </c>
      <c r="AK809" s="154" t="str">
        <f>IF(K809="","",IF('5.手当・賞与配分・洗い替え方式'!$O$4=1,ROUNDUP((K809+$Q809)*$AM$4,-1),ROUNDUP(K809*$AM$4,-1)))</f>
        <v/>
      </c>
      <c r="AL809" s="154" t="str">
        <f>IF(L809="","",IF('5.手当・賞与配分・洗い替え方式'!$O$4=1,ROUNDUP((L809+$Q809)*$AM$4,-1),ROUNDUP(L809*$AM$4,-1)))</f>
        <v/>
      </c>
      <c r="AM809" s="154" t="str">
        <f>IF(M809="","",IF('5.手当・賞与配分・洗い替え方式'!$O$4=1,ROUNDUP((M809+$Q809)*$AM$4,-1),ROUNDUP(M809*$AM$4,-1)))</f>
        <v/>
      </c>
      <c r="AN809" s="166" t="str">
        <f>IF(N809="","",IF('5.手当・賞与配分・洗い替え方式'!$O$4=1,ROUNDUP((N809+$Q809)*$AM$4,-1),ROUNDUP(N809*$AM$4,-1)))</f>
        <v/>
      </c>
      <c r="AO809" s="369" t="str">
        <f t="shared" si="539"/>
        <v/>
      </c>
      <c r="AP809" s="77" t="str">
        <f t="shared" si="540"/>
        <v/>
      </c>
      <c r="AQ809" s="77" t="str">
        <f t="shared" si="523"/>
        <v/>
      </c>
      <c r="AR809" s="77" t="str">
        <f t="shared" si="524"/>
        <v/>
      </c>
      <c r="AS809" s="164" t="str">
        <f t="shared" si="525"/>
        <v/>
      </c>
    </row>
    <row r="810" spans="5:45" ht="18" customHeight="1">
      <c r="E810" s="148" t="str">
        <f t="shared" si="526"/>
        <v>M-1</v>
      </c>
      <c r="F810" s="105">
        <f t="shared" si="513"/>
        <v>1</v>
      </c>
      <c r="G810" s="105">
        <f t="shared" si="514"/>
        <v>1</v>
      </c>
      <c r="H810" s="105" t="str">
        <f t="shared" si="515"/>
        <v>M-1-1</v>
      </c>
      <c r="I810" s="149">
        <v>40</v>
      </c>
      <c r="J810" s="157" t="str">
        <f t="shared" si="527"/>
        <v/>
      </c>
      <c r="K810" s="131" t="str">
        <f t="shared" si="528"/>
        <v/>
      </c>
      <c r="L810" s="131">
        <f>IF($E810="","",INDEX('3.サラリースケール'!$R$5:$BH$38,MATCH($E810,'3.サラリースケール'!$R$5:$R$38,0),MATCH($I810,'3.サラリースケール'!$R$5:$BH$5,0)))</f>
        <v>407000</v>
      </c>
      <c r="M810" s="131" t="str">
        <f t="shared" si="529"/>
        <v/>
      </c>
      <c r="N810" s="368" t="str">
        <f t="shared" si="530"/>
        <v/>
      </c>
      <c r="O810" s="157" t="str">
        <f t="shared" si="531"/>
        <v/>
      </c>
      <c r="P810" s="368" t="str">
        <f t="shared" si="516"/>
        <v/>
      </c>
      <c r="Q810" s="158">
        <f>IF($L810="","",VLOOKUP($E810,'6.モデル年俸表の作成'!$C$7:$F$48,4,0))</f>
        <v>61100</v>
      </c>
      <c r="R810" s="159">
        <f>IF($E810="","",IF($G810="","",VLOOKUP($E810,'5.手当・賞与配分・洗い替え方式'!$C$7:$L$48,8,0)))</f>
        <v>0</v>
      </c>
      <c r="S810" s="160" t="str">
        <f t="shared" si="532"/>
        <v/>
      </c>
      <c r="T810" s="160" t="str">
        <f t="shared" si="533"/>
        <v/>
      </c>
      <c r="U810" s="160">
        <f t="shared" si="542"/>
        <v>0</v>
      </c>
      <c r="V810" s="160" t="str">
        <f t="shared" si="535"/>
        <v/>
      </c>
      <c r="W810" s="160" t="str">
        <f t="shared" si="536"/>
        <v/>
      </c>
      <c r="X810" s="164">
        <f t="shared" si="517"/>
        <v>0</v>
      </c>
      <c r="Y810" s="162" t="str">
        <f t="shared" si="541"/>
        <v/>
      </c>
      <c r="Z810" s="161" t="str">
        <f t="shared" si="518"/>
        <v/>
      </c>
      <c r="AA810" s="161">
        <f t="shared" si="519"/>
        <v>468100</v>
      </c>
      <c r="AB810" s="161" t="str">
        <f t="shared" si="520"/>
        <v/>
      </c>
      <c r="AC810" s="163" t="str">
        <f t="shared" si="543"/>
        <v/>
      </c>
      <c r="AD810" s="158">
        <f t="shared" si="538"/>
        <v>5617200</v>
      </c>
      <c r="AE810" s="165" t="str">
        <f>IF(J810="","",IF('5.手当・賞与配分・洗い替え方式'!$O$4=1,ROUNDUP((J810+$Q810)*$AH$4,-1),ROUNDUP(J810*$AH$4,-1)))</f>
        <v/>
      </c>
      <c r="AF810" s="154" t="str">
        <f>IF(K810="","",IF('5.手当・賞与配分・洗い替え方式'!$O$4=1,ROUNDUP((K810+$Q810)*$AH$4,-1),ROUNDUP(K810*$AH$4,-1)))</f>
        <v/>
      </c>
      <c r="AG810" s="154">
        <f>IF(L810="","",IF('5.手当・賞与配分・洗い替え方式'!$O$4=1,ROUNDUP((L810+$Q810)*$AH$4,-1),ROUNDUP(L810*$AH$4,-1)))</f>
        <v>936200</v>
      </c>
      <c r="AH810" s="154" t="str">
        <f>IF(M810="","",IF('5.手当・賞与配分・洗い替え方式'!$O$4=1,ROUNDUP((M810+$Q810)*$AH$4,-1),ROUNDUP(M810*$AH$4,-1)))</f>
        <v/>
      </c>
      <c r="AI810" s="166" t="str">
        <f>IF(N810="","",IF('5.手当・賞与配分・洗い替え方式'!$O$4=1,ROUNDUP((N810+$Q810)*$AH$4,-1),ROUNDUP(N810*$AH$4,-1)))</f>
        <v/>
      </c>
      <c r="AJ810" s="165" t="str">
        <f>IF(J810="","",IF('5.手当・賞与配分・洗い替え方式'!$O$4=1,ROUNDUP((J810+$Q810)*$AM$4,-1),ROUNDUP(J810*$AM$4,-1)))</f>
        <v/>
      </c>
      <c r="AK810" s="154" t="str">
        <f>IF(K810="","",IF('5.手当・賞与配分・洗い替え方式'!$O$4=1,ROUNDUP((K810+$Q810)*$AM$4,-1),ROUNDUP(K810*$AM$4,-1)))</f>
        <v/>
      </c>
      <c r="AL810" s="154">
        <f>IF(L810="","",IF('5.手当・賞与配分・洗い替え方式'!$O$4=1,ROUNDUP((L810+$Q810)*$AM$4,-1),ROUNDUP(L810*$AM$4,-1)))</f>
        <v>1170250</v>
      </c>
      <c r="AM810" s="154" t="str">
        <f>IF(M810="","",IF('5.手当・賞与配分・洗い替え方式'!$O$4=1,ROUNDUP((M810+$Q810)*$AM$4,-1),ROUNDUP(M810*$AM$4,-1)))</f>
        <v/>
      </c>
      <c r="AN810" s="166" t="str">
        <f>IF(N810="","",IF('5.手当・賞与配分・洗い替え方式'!$O$4=1,ROUNDUP((N810+$Q810)*$AM$4,-1),ROUNDUP(N810*$AM$4,-1)))</f>
        <v/>
      </c>
      <c r="AO810" s="369" t="str">
        <f t="shared" si="539"/>
        <v/>
      </c>
      <c r="AP810" s="77" t="str">
        <f t="shared" si="540"/>
        <v/>
      </c>
      <c r="AQ810" s="77">
        <f t="shared" si="523"/>
        <v>7723650</v>
      </c>
      <c r="AR810" s="77" t="str">
        <f t="shared" si="524"/>
        <v/>
      </c>
      <c r="AS810" s="164" t="str">
        <f t="shared" si="525"/>
        <v/>
      </c>
    </row>
    <row r="811" spans="5:45" ht="18" customHeight="1">
      <c r="E811" s="148" t="str">
        <f t="shared" si="526"/>
        <v>M-1</v>
      </c>
      <c r="F811" s="105">
        <f t="shared" si="513"/>
        <v>2</v>
      </c>
      <c r="G811" s="105">
        <f t="shared" si="514"/>
        <v>2</v>
      </c>
      <c r="H811" s="105" t="str">
        <f t="shared" si="515"/>
        <v>M-1-2</v>
      </c>
      <c r="I811" s="149">
        <v>41</v>
      </c>
      <c r="J811" s="157">
        <f t="shared" si="527"/>
        <v>418600</v>
      </c>
      <c r="K811" s="131">
        <f t="shared" si="528"/>
        <v>415700</v>
      </c>
      <c r="L811" s="131">
        <f>IF($E811="","",INDEX('3.サラリースケール'!$R$5:$BH$38,MATCH($E811,'3.サラリースケール'!$R$5:$R$38,0),MATCH($I811,'3.サラリースケール'!$R$5:$BH$5,0)))</f>
        <v>412800</v>
      </c>
      <c r="M811" s="131">
        <f t="shared" si="529"/>
        <v>409900</v>
      </c>
      <c r="N811" s="368">
        <f t="shared" si="530"/>
        <v>407000</v>
      </c>
      <c r="O811" s="157">
        <f t="shared" si="531"/>
        <v>5800</v>
      </c>
      <c r="P811" s="368">
        <f t="shared" si="516"/>
        <v>2900</v>
      </c>
      <c r="Q811" s="158">
        <f>IF($L811="","",VLOOKUP($E811,'6.モデル年俸表の作成'!$C$7:$F$48,4,0))</f>
        <v>61100</v>
      </c>
      <c r="R811" s="159">
        <f>IF($E811="","",IF($G811="","",VLOOKUP($E811,'5.手当・賞与配分・洗い替え方式'!$C$7:$L$48,8,0)))</f>
        <v>0</v>
      </c>
      <c r="S811" s="160">
        <f t="shared" si="532"/>
        <v>0</v>
      </c>
      <c r="T811" s="160">
        <f t="shared" si="533"/>
        <v>0</v>
      </c>
      <c r="U811" s="160">
        <f t="shared" si="542"/>
        <v>0</v>
      </c>
      <c r="V811" s="160">
        <f t="shared" si="535"/>
        <v>0</v>
      </c>
      <c r="W811" s="160">
        <f t="shared" si="536"/>
        <v>0</v>
      </c>
      <c r="X811" s="164">
        <f t="shared" si="517"/>
        <v>0</v>
      </c>
      <c r="Y811" s="162">
        <f t="shared" si="541"/>
        <v>479700</v>
      </c>
      <c r="Z811" s="161">
        <f t="shared" si="518"/>
        <v>476800</v>
      </c>
      <c r="AA811" s="161">
        <f t="shared" si="519"/>
        <v>473900</v>
      </c>
      <c r="AB811" s="161">
        <f t="shared" si="520"/>
        <v>471000</v>
      </c>
      <c r="AC811" s="163">
        <f t="shared" si="543"/>
        <v>468100</v>
      </c>
      <c r="AD811" s="158">
        <f t="shared" si="538"/>
        <v>5686800</v>
      </c>
      <c r="AE811" s="165">
        <f>IF(J811="","",IF('5.手当・賞与配分・洗い替え方式'!$O$4=1,ROUNDUP((J811+$Q811)*$AH$4,-1),ROUNDUP(J811*$AH$4,-1)))</f>
        <v>959400</v>
      </c>
      <c r="AF811" s="154">
        <f>IF(K811="","",IF('5.手当・賞与配分・洗い替え方式'!$O$4=1,ROUNDUP((K811+$Q811)*$AH$4,-1),ROUNDUP(K811*$AH$4,-1)))</f>
        <v>953600</v>
      </c>
      <c r="AG811" s="154">
        <f>IF(L811="","",IF('5.手当・賞与配分・洗い替え方式'!$O$4=1,ROUNDUP((L811+$Q811)*$AH$4,-1),ROUNDUP(L811*$AH$4,-1)))</f>
        <v>947800</v>
      </c>
      <c r="AH811" s="154">
        <f>IF(M811="","",IF('5.手当・賞与配分・洗い替え方式'!$O$4=1,ROUNDUP((M811+$Q811)*$AH$4,-1),ROUNDUP(M811*$AH$4,-1)))</f>
        <v>942000</v>
      </c>
      <c r="AI811" s="166">
        <f>IF(N811="","",IF('5.手当・賞与配分・洗い替え方式'!$O$4=1,ROUNDUP((N811+$Q811)*$AH$4,-1),ROUNDUP(N811*$AH$4,-1)))</f>
        <v>936200</v>
      </c>
      <c r="AJ811" s="165">
        <f>IF(J811="","",IF('5.手当・賞与配分・洗い替え方式'!$O$4=1,ROUNDUP((J811+$Q811)*$AM$4,-1),ROUNDUP(J811*$AM$4,-1)))</f>
        <v>1199250</v>
      </c>
      <c r="AK811" s="154">
        <f>IF(K811="","",IF('5.手当・賞与配分・洗い替え方式'!$O$4=1,ROUNDUP((K811+$Q811)*$AM$4,-1),ROUNDUP(K811*$AM$4,-1)))</f>
        <v>1192000</v>
      </c>
      <c r="AL811" s="154">
        <f>IF(L811="","",IF('5.手当・賞与配分・洗い替え方式'!$O$4=1,ROUNDUP((L811+$Q811)*$AM$4,-1),ROUNDUP(L811*$AM$4,-1)))</f>
        <v>1184750</v>
      </c>
      <c r="AM811" s="154">
        <f>IF(M811="","",IF('5.手当・賞与配分・洗い替え方式'!$O$4=1,ROUNDUP((M811+$Q811)*$AM$4,-1),ROUNDUP(M811*$AM$4,-1)))</f>
        <v>1177500</v>
      </c>
      <c r="AN811" s="166">
        <f>IF(N811="","",IF('5.手当・賞与配分・洗い替え方式'!$O$4=1,ROUNDUP((N811+$Q811)*$AM$4,-1),ROUNDUP(N811*$AM$4,-1)))</f>
        <v>1170250</v>
      </c>
      <c r="AO811" s="369">
        <f t="shared" si="539"/>
        <v>7915050</v>
      </c>
      <c r="AP811" s="77">
        <f t="shared" si="540"/>
        <v>7867200</v>
      </c>
      <c r="AQ811" s="77">
        <f t="shared" si="523"/>
        <v>7819350</v>
      </c>
      <c r="AR811" s="77">
        <f t="shared" si="524"/>
        <v>7771500</v>
      </c>
      <c r="AS811" s="164">
        <f t="shared" si="525"/>
        <v>7723650</v>
      </c>
    </row>
    <row r="812" spans="5:45" ht="18" customHeight="1">
      <c r="E812" s="148" t="str">
        <f t="shared" si="526"/>
        <v>M-1</v>
      </c>
      <c r="F812" s="105">
        <f t="shared" si="513"/>
        <v>3</v>
      </c>
      <c r="G812" s="105">
        <f t="shared" si="514"/>
        <v>3</v>
      </c>
      <c r="H812" s="105" t="str">
        <f t="shared" si="515"/>
        <v>M-1-3</v>
      </c>
      <c r="I812" s="149">
        <v>42</v>
      </c>
      <c r="J812" s="157">
        <f t="shared" si="527"/>
        <v>424400</v>
      </c>
      <c r="K812" s="131">
        <f t="shared" si="528"/>
        <v>421500</v>
      </c>
      <c r="L812" s="131">
        <f>IF($E812="","",INDEX('3.サラリースケール'!$R$5:$BH$38,MATCH($E812,'3.サラリースケール'!$R$5:$R$38,0),MATCH($I812,'3.サラリースケール'!$R$5:$BH$5,0)))</f>
        <v>418600</v>
      </c>
      <c r="M812" s="131">
        <f t="shared" si="529"/>
        <v>415700</v>
      </c>
      <c r="N812" s="368">
        <f t="shared" si="530"/>
        <v>412800</v>
      </c>
      <c r="O812" s="157">
        <f t="shared" si="531"/>
        <v>5800</v>
      </c>
      <c r="P812" s="368">
        <f t="shared" si="516"/>
        <v>2900</v>
      </c>
      <c r="Q812" s="158">
        <f>IF($L812="","",VLOOKUP($E812,'6.モデル年俸表の作成'!$C$7:$F$48,4,0))</f>
        <v>61100</v>
      </c>
      <c r="R812" s="159">
        <f>IF($E812="","",IF($G812="","",VLOOKUP($E812,'5.手当・賞与配分・洗い替え方式'!$C$7:$L$48,8,0)))</f>
        <v>0</v>
      </c>
      <c r="S812" s="160">
        <f t="shared" si="532"/>
        <v>0</v>
      </c>
      <c r="T812" s="160">
        <f t="shared" si="533"/>
        <v>0</v>
      </c>
      <c r="U812" s="160">
        <f t="shared" si="542"/>
        <v>0</v>
      </c>
      <c r="V812" s="160">
        <f t="shared" si="535"/>
        <v>0</v>
      </c>
      <c r="W812" s="160">
        <f t="shared" si="536"/>
        <v>0</v>
      </c>
      <c r="X812" s="164">
        <f t="shared" si="517"/>
        <v>0</v>
      </c>
      <c r="Y812" s="162">
        <f t="shared" si="541"/>
        <v>485500</v>
      </c>
      <c r="Z812" s="161">
        <f t="shared" si="518"/>
        <v>482600</v>
      </c>
      <c r="AA812" s="161">
        <f t="shared" si="519"/>
        <v>479700</v>
      </c>
      <c r="AB812" s="161">
        <f t="shared" si="520"/>
        <v>476800</v>
      </c>
      <c r="AC812" s="163">
        <f t="shared" si="543"/>
        <v>473900</v>
      </c>
      <c r="AD812" s="158">
        <f t="shared" si="538"/>
        <v>5756400</v>
      </c>
      <c r="AE812" s="165">
        <f>IF(J812="","",IF('5.手当・賞与配分・洗い替え方式'!$O$4=1,ROUNDUP((J812+$Q812)*$AH$4,-1),ROUNDUP(J812*$AH$4,-1)))</f>
        <v>971000</v>
      </c>
      <c r="AF812" s="154">
        <f>IF(K812="","",IF('5.手当・賞与配分・洗い替え方式'!$O$4=1,ROUNDUP((K812+$Q812)*$AH$4,-1),ROUNDUP(K812*$AH$4,-1)))</f>
        <v>965200</v>
      </c>
      <c r="AG812" s="154">
        <f>IF(L812="","",IF('5.手当・賞与配分・洗い替え方式'!$O$4=1,ROUNDUP((L812+$Q812)*$AH$4,-1),ROUNDUP(L812*$AH$4,-1)))</f>
        <v>959400</v>
      </c>
      <c r="AH812" s="154">
        <f>IF(M812="","",IF('5.手当・賞与配分・洗い替え方式'!$O$4=1,ROUNDUP((M812+$Q812)*$AH$4,-1),ROUNDUP(M812*$AH$4,-1)))</f>
        <v>953600</v>
      </c>
      <c r="AI812" s="166">
        <f>IF(N812="","",IF('5.手当・賞与配分・洗い替え方式'!$O$4=1,ROUNDUP((N812+$Q812)*$AH$4,-1),ROUNDUP(N812*$AH$4,-1)))</f>
        <v>947800</v>
      </c>
      <c r="AJ812" s="165">
        <f>IF(J812="","",IF('5.手当・賞与配分・洗い替え方式'!$O$4=1,ROUNDUP((J812+$Q812)*$AM$4,-1),ROUNDUP(J812*$AM$4,-1)))</f>
        <v>1213750</v>
      </c>
      <c r="AK812" s="154">
        <f>IF(K812="","",IF('5.手当・賞与配分・洗い替え方式'!$O$4=1,ROUNDUP((K812+$Q812)*$AM$4,-1),ROUNDUP(K812*$AM$4,-1)))</f>
        <v>1206500</v>
      </c>
      <c r="AL812" s="154">
        <f>IF(L812="","",IF('5.手当・賞与配分・洗い替え方式'!$O$4=1,ROUNDUP((L812+$Q812)*$AM$4,-1),ROUNDUP(L812*$AM$4,-1)))</f>
        <v>1199250</v>
      </c>
      <c r="AM812" s="154">
        <f>IF(M812="","",IF('5.手当・賞与配分・洗い替え方式'!$O$4=1,ROUNDUP((M812+$Q812)*$AM$4,-1),ROUNDUP(M812*$AM$4,-1)))</f>
        <v>1192000</v>
      </c>
      <c r="AN812" s="166">
        <f>IF(N812="","",IF('5.手当・賞与配分・洗い替え方式'!$O$4=1,ROUNDUP((N812+$Q812)*$AM$4,-1),ROUNDUP(N812*$AM$4,-1)))</f>
        <v>1184750</v>
      </c>
      <c r="AO812" s="369">
        <f t="shared" si="539"/>
        <v>8010750</v>
      </c>
      <c r="AP812" s="77">
        <f t="shared" si="540"/>
        <v>7962900</v>
      </c>
      <c r="AQ812" s="77">
        <f t="shared" si="523"/>
        <v>7915050</v>
      </c>
      <c r="AR812" s="77">
        <f t="shared" si="524"/>
        <v>7867200</v>
      </c>
      <c r="AS812" s="164">
        <f t="shared" si="525"/>
        <v>7819350</v>
      </c>
    </row>
    <row r="813" spans="5:45" ht="18" customHeight="1">
      <c r="E813" s="148" t="str">
        <f t="shared" si="526"/>
        <v>M-1</v>
      </c>
      <c r="F813" s="167">
        <f t="shared" si="513"/>
        <v>4</v>
      </c>
      <c r="G813" s="105">
        <f t="shared" si="514"/>
        <v>4</v>
      </c>
      <c r="H813" s="105" t="str">
        <f t="shared" si="515"/>
        <v>M-1-4</v>
      </c>
      <c r="I813" s="149">
        <v>43</v>
      </c>
      <c r="J813" s="157">
        <f t="shared" si="527"/>
        <v>430200</v>
      </c>
      <c r="K813" s="131">
        <f t="shared" si="528"/>
        <v>427300</v>
      </c>
      <c r="L813" s="131">
        <f>IF($E813="","",INDEX('3.サラリースケール'!$R$5:$BH$38,MATCH($E813,'3.サラリースケール'!$R$5:$R$38,0),MATCH($I813,'3.サラリースケール'!$R$5:$BH$5,0)))</f>
        <v>424400</v>
      </c>
      <c r="M813" s="131">
        <f t="shared" si="529"/>
        <v>421500</v>
      </c>
      <c r="N813" s="368">
        <f t="shared" si="530"/>
        <v>418600</v>
      </c>
      <c r="O813" s="157">
        <f t="shared" si="531"/>
        <v>5800</v>
      </c>
      <c r="P813" s="368">
        <f t="shared" si="516"/>
        <v>2900</v>
      </c>
      <c r="Q813" s="158">
        <f>IF($L813="","",VLOOKUP($E813,'6.モデル年俸表の作成'!$C$7:$F$48,4,0))</f>
        <v>61100</v>
      </c>
      <c r="R813" s="159">
        <f>IF($E813="","",IF($G813="","",VLOOKUP($E813,'5.手当・賞与配分・洗い替え方式'!$C$7:$L$48,8,0)))</f>
        <v>0</v>
      </c>
      <c r="S813" s="160">
        <f t="shared" si="532"/>
        <v>0</v>
      </c>
      <c r="T813" s="160">
        <f t="shared" si="533"/>
        <v>0</v>
      </c>
      <c r="U813" s="160">
        <f t="shared" si="542"/>
        <v>0</v>
      </c>
      <c r="V813" s="160">
        <f t="shared" si="535"/>
        <v>0</v>
      </c>
      <c r="W813" s="160">
        <f t="shared" si="536"/>
        <v>0</v>
      </c>
      <c r="X813" s="164">
        <f t="shared" si="517"/>
        <v>0</v>
      </c>
      <c r="Y813" s="162">
        <f t="shared" si="541"/>
        <v>491300</v>
      </c>
      <c r="Z813" s="161">
        <f t="shared" si="518"/>
        <v>488400</v>
      </c>
      <c r="AA813" s="161">
        <f t="shared" si="519"/>
        <v>485500</v>
      </c>
      <c r="AB813" s="161">
        <f t="shared" si="520"/>
        <v>482600</v>
      </c>
      <c r="AC813" s="163">
        <f t="shared" si="543"/>
        <v>479700</v>
      </c>
      <c r="AD813" s="158">
        <f t="shared" si="538"/>
        <v>5826000</v>
      </c>
      <c r="AE813" s="165">
        <f>IF(J813="","",IF('5.手当・賞与配分・洗い替え方式'!$O$4=1,ROUNDUP((J813+$Q813)*$AH$4,-1),ROUNDUP(J813*$AH$4,-1)))</f>
        <v>982600</v>
      </c>
      <c r="AF813" s="154">
        <f>IF(K813="","",IF('5.手当・賞与配分・洗い替え方式'!$O$4=1,ROUNDUP((K813+$Q813)*$AH$4,-1),ROUNDUP(K813*$AH$4,-1)))</f>
        <v>976800</v>
      </c>
      <c r="AG813" s="154">
        <f>IF(L813="","",IF('5.手当・賞与配分・洗い替え方式'!$O$4=1,ROUNDUP((L813+$Q813)*$AH$4,-1),ROUNDUP(L813*$AH$4,-1)))</f>
        <v>971000</v>
      </c>
      <c r="AH813" s="154">
        <f>IF(M813="","",IF('5.手当・賞与配分・洗い替え方式'!$O$4=1,ROUNDUP((M813+$Q813)*$AH$4,-1),ROUNDUP(M813*$AH$4,-1)))</f>
        <v>965200</v>
      </c>
      <c r="AI813" s="166">
        <f>IF(N813="","",IF('5.手当・賞与配分・洗い替え方式'!$O$4=1,ROUNDUP((N813+$Q813)*$AH$4,-1),ROUNDUP(N813*$AH$4,-1)))</f>
        <v>959400</v>
      </c>
      <c r="AJ813" s="165">
        <f>IF(J813="","",IF('5.手当・賞与配分・洗い替え方式'!$O$4=1,ROUNDUP((J813+$Q813)*$AM$4,-1),ROUNDUP(J813*$AM$4,-1)))</f>
        <v>1228250</v>
      </c>
      <c r="AK813" s="154">
        <f>IF(K813="","",IF('5.手当・賞与配分・洗い替え方式'!$O$4=1,ROUNDUP((K813+$Q813)*$AM$4,-1),ROUNDUP(K813*$AM$4,-1)))</f>
        <v>1221000</v>
      </c>
      <c r="AL813" s="154">
        <f>IF(L813="","",IF('5.手当・賞与配分・洗い替え方式'!$O$4=1,ROUNDUP((L813+$Q813)*$AM$4,-1),ROUNDUP(L813*$AM$4,-1)))</f>
        <v>1213750</v>
      </c>
      <c r="AM813" s="154">
        <f>IF(M813="","",IF('5.手当・賞与配分・洗い替え方式'!$O$4=1,ROUNDUP((M813+$Q813)*$AM$4,-1),ROUNDUP(M813*$AM$4,-1)))</f>
        <v>1206500</v>
      </c>
      <c r="AN813" s="166">
        <f>IF(N813="","",IF('5.手当・賞与配分・洗い替え方式'!$O$4=1,ROUNDUP((N813+$Q813)*$AM$4,-1),ROUNDUP(N813*$AM$4,-1)))</f>
        <v>1199250</v>
      </c>
      <c r="AO813" s="369">
        <f t="shared" si="539"/>
        <v>8106450</v>
      </c>
      <c r="AP813" s="77">
        <f t="shared" si="540"/>
        <v>8058600</v>
      </c>
      <c r="AQ813" s="77">
        <f t="shared" si="523"/>
        <v>8010750</v>
      </c>
      <c r="AR813" s="77">
        <f t="shared" si="524"/>
        <v>7962900</v>
      </c>
      <c r="AS813" s="164">
        <f t="shared" si="525"/>
        <v>7915050</v>
      </c>
    </row>
    <row r="814" spans="5:45" ht="18" customHeight="1">
      <c r="E814" s="148" t="str">
        <f t="shared" si="526"/>
        <v>M-1</v>
      </c>
      <c r="F814" s="167">
        <f t="shared" si="513"/>
        <v>5</v>
      </c>
      <c r="G814" s="105">
        <f t="shared" si="514"/>
        <v>5</v>
      </c>
      <c r="H814" s="105" t="str">
        <f t="shared" si="515"/>
        <v>M-1-5</v>
      </c>
      <c r="I814" s="149">
        <v>44</v>
      </c>
      <c r="J814" s="157">
        <f t="shared" si="527"/>
        <v>436000</v>
      </c>
      <c r="K814" s="131">
        <f t="shared" si="528"/>
        <v>433100</v>
      </c>
      <c r="L814" s="131">
        <f>IF($E814="","",INDEX('3.サラリースケール'!$R$5:$BH$38,MATCH($E814,'3.サラリースケール'!$R$5:$R$38,0),MATCH($I814,'3.サラリースケール'!$R$5:$BH$5,0)))</f>
        <v>430200</v>
      </c>
      <c r="M814" s="131">
        <f t="shared" si="529"/>
        <v>427300</v>
      </c>
      <c r="N814" s="368">
        <f t="shared" si="530"/>
        <v>424400</v>
      </c>
      <c r="O814" s="157">
        <f t="shared" si="531"/>
        <v>5800</v>
      </c>
      <c r="P814" s="368">
        <f t="shared" si="516"/>
        <v>2900</v>
      </c>
      <c r="Q814" s="158">
        <f>IF($L814="","",VLOOKUP($E814,'6.モデル年俸表の作成'!$C$7:$F$48,4,0))</f>
        <v>61100</v>
      </c>
      <c r="R814" s="159">
        <f>IF($E814="","",IF($G814="","",VLOOKUP($E814,'5.手当・賞与配分・洗い替え方式'!$C$7:$L$48,8,0)))</f>
        <v>0</v>
      </c>
      <c r="S814" s="160">
        <f t="shared" si="532"/>
        <v>0</v>
      </c>
      <c r="T814" s="160">
        <f t="shared" si="533"/>
        <v>0</v>
      </c>
      <c r="U814" s="160">
        <f t="shared" si="542"/>
        <v>0</v>
      </c>
      <c r="V814" s="160">
        <f t="shared" si="535"/>
        <v>0</v>
      </c>
      <c r="W814" s="160">
        <f t="shared" si="536"/>
        <v>0</v>
      </c>
      <c r="X814" s="164">
        <f t="shared" si="517"/>
        <v>0</v>
      </c>
      <c r="Y814" s="162">
        <f t="shared" si="541"/>
        <v>497100</v>
      </c>
      <c r="Z814" s="161">
        <f t="shared" si="518"/>
        <v>494200</v>
      </c>
      <c r="AA814" s="161">
        <f t="shared" si="519"/>
        <v>491300</v>
      </c>
      <c r="AB814" s="161">
        <f t="shared" si="520"/>
        <v>488400</v>
      </c>
      <c r="AC814" s="163">
        <f t="shared" si="543"/>
        <v>485500</v>
      </c>
      <c r="AD814" s="158">
        <f t="shared" si="538"/>
        <v>5895600</v>
      </c>
      <c r="AE814" s="165">
        <f>IF(J814="","",IF('5.手当・賞与配分・洗い替え方式'!$O$4=1,ROUNDUP((J814+$Q814)*$AH$4,-1),ROUNDUP(J814*$AH$4,-1)))</f>
        <v>994200</v>
      </c>
      <c r="AF814" s="154">
        <f>IF(K814="","",IF('5.手当・賞与配分・洗い替え方式'!$O$4=1,ROUNDUP((K814+$Q814)*$AH$4,-1),ROUNDUP(K814*$AH$4,-1)))</f>
        <v>988400</v>
      </c>
      <c r="AG814" s="154">
        <f>IF(L814="","",IF('5.手当・賞与配分・洗い替え方式'!$O$4=1,ROUNDUP((L814+$Q814)*$AH$4,-1),ROUNDUP(L814*$AH$4,-1)))</f>
        <v>982600</v>
      </c>
      <c r="AH814" s="154">
        <f>IF(M814="","",IF('5.手当・賞与配分・洗い替え方式'!$O$4=1,ROUNDUP((M814+$Q814)*$AH$4,-1),ROUNDUP(M814*$AH$4,-1)))</f>
        <v>976800</v>
      </c>
      <c r="AI814" s="166">
        <f>IF(N814="","",IF('5.手当・賞与配分・洗い替え方式'!$O$4=1,ROUNDUP((N814+$Q814)*$AH$4,-1),ROUNDUP(N814*$AH$4,-1)))</f>
        <v>971000</v>
      </c>
      <c r="AJ814" s="165">
        <f>IF(J814="","",IF('5.手当・賞与配分・洗い替え方式'!$O$4=1,ROUNDUP((J814+$Q814)*$AM$4,-1),ROUNDUP(J814*$AM$4,-1)))</f>
        <v>1242750</v>
      </c>
      <c r="AK814" s="154">
        <f>IF(K814="","",IF('5.手当・賞与配分・洗い替え方式'!$O$4=1,ROUNDUP((K814+$Q814)*$AM$4,-1),ROUNDUP(K814*$AM$4,-1)))</f>
        <v>1235500</v>
      </c>
      <c r="AL814" s="154">
        <f>IF(L814="","",IF('5.手当・賞与配分・洗い替え方式'!$O$4=1,ROUNDUP((L814+$Q814)*$AM$4,-1),ROUNDUP(L814*$AM$4,-1)))</f>
        <v>1228250</v>
      </c>
      <c r="AM814" s="154">
        <f>IF(M814="","",IF('5.手当・賞与配分・洗い替え方式'!$O$4=1,ROUNDUP((M814+$Q814)*$AM$4,-1),ROUNDUP(M814*$AM$4,-1)))</f>
        <v>1221000</v>
      </c>
      <c r="AN814" s="166">
        <f>IF(N814="","",IF('5.手当・賞与配分・洗い替え方式'!$O$4=1,ROUNDUP((N814+$Q814)*$AM$4,-1),ROUNDUP(N814*$AM$4,-1)))</f>
        <v>1213750</v>
      </c>
      <c r="AO814" s="369">
        <f t="shared" si="539"/>
        <v>8202150</v>
      </c>
      <c r="AP814" s="77">
        <f t="shared" si="540"/>
        <v>8154300</v>
      </c>
      <c r="AQ814" s="77">
        <f t="shared" si="523"/>
        <v>8106450</v>
      </c>
      <c r="AR814" s="77">
        <f t="shared" si="524"/>
        <v>8058600</v>
      </c>
      <c r="AS814" s="164">
        <f t="shared" si="525"/>
        <v>8010750</v>
      </c>
    </row>
    <row r="815" spans="5:45" ht="18" customHeight="1">
      <c r="E815" s="148" t="str">
        <f t="shared" si="526"/>
        <v>M-1</v>
      </c>
      <c r="F815" s="167">
        <f t="shared" si="513"/>
        <v>6</v>
      </c>
      <c r="G815" s="105">
        <f t="shared" si="514"/>
        <v>6</v>
      </c>
      <c r="H815" s="105" t="str">
        <f t="shared" si="515"/>
        <v>M-1-6</v>
      </c>
      <c r="I815" s="149">
        <v>45</v>
      </c>
      <c r="J815" s="157">
        <f t="shared" si="527"/>
        <v>441800</v>
      </c>
      <c r="K815" s="131">
        <f t="shared" si="528"/>
        <v>438900</v>
      </c>
      <c r="L815" s="131">
        <f>IF($E815="","",INDEX('3.サラリースケール'!$R$5:$BH$38,MATCH($E815,'3.サラリースケール'!$R$5:$R$38,0),MATCH($I815,'3.サラリースケール'!$R$5:$BH$5,0)))</f>
        <v>436000</v>
      </c>
      <c r="M815" s="131">
        <f t="shared" si="529"/>
        <v>433100</v>
      </c>
      <c r="N815" s="368">
        <f t="shared" si="530"/>
        <v>430200</v>
      </c>
      <c r="O815" s="157">
        <f t="shared" si="531"/>
        <v>5800</v>
      </c>
      <c r="P815" s="368">
        <f t="shared" si="516"/>
        <v>2900</v>
      </c>
      <c r="Q815" s="158">
        <f>IF($L815="","",VLOOKUP($E815,'6.モデル年俸表の作成'!$C$7:$F$48,4,0))</f>
        <v>61100</v>
      </c>
      <c r="R815" s="159">
        <f>IF($E815="","",IF($G815="","",VLOOKUP($E815,'5.手当・賞与配分・洗い替え方式'!$C$7:$L$48,8,0)))</f>
        <v>0</v>
      </c>
      <c r="S815" s="160">
        <f t="shared" si="532"/>
        <v>0</v>
      </c>
      <c r="T815" s="160">
        <f t="shared" si="533"/>
        <v>0</v>
      </c>
      <c r="U815" s="160">
        <f t="shared" si="542"/>
        <v>0</v>
      </c>
      <c r="V815" s="160">
        <f t="shared" si="535"/>
        <v>0</v>
      </c>
      <c r="W815" s="160">
        <f t="shared" si="536"/>
        <v>0</v>
      </c>
      <c r="X815" s="164">
        <f t="shared" si="517"/>
        <v>0</v>
      </c>
      <c r="Y815" s="162">
        <f t="shared" si="541"/>
        <v>502900</v>
      </c>
      <c r="Z815" s="161">
        <f t="shared" si="518"/>
        <v>500000</v>
      </c>
      <c r="AA815" s="161">
        <f t="shared" si="519"/>
        <v>497100</v>
      </c>
      <c r="AB815" s="161">
        <f t="shared" si="520"/>
        <v>494200</v>
      </c>
      <c r="AC815" s="163">
        <f t="shared" si="543"/>
        <v>491300</v>
      </c>
      <c r="AD815" s="158">
        <f t="shared" si="538"/>
        <v>5965200</v>
      </c>
      <c r="AE815" s="165">
        <f>IF(J815="","",IF('5.手当・賞与配分・洗い替え方式'!$O$4=1,ROUNDUP((J815+$Q815)*$AH$4,-1),ROUNDUP(J815*$AH$4,-1)))</f>
        <v>1005800</v>
      </c>
      <c r="AF815" s="154">
        <f>IF(K815="","",IF('5.手当・賞与配分・洗い替え方式'!$O$4=1,ROUNDUP((K815+$Q815)*$AH$4,-1),ROUNDUP(K815*$AH$4,-1)))</f>
        <v>1000000</v>
      </c>
      <c r="AG815" s="154">
        <f>IF(L815="","",IF('5.手当・賞与配分・洗い替え方式'!$O$4=1,ROUNDUP((L815+$Q815)*$AH$4,-1),ROUNDUP(L815*$AH$4,-1)))</f>
        <v>994200</v>
      </c>
      <c r="AH815" s="154">
        <f>IF(M815="","",IF('5.手当・賞与配分・洗い替え方式'!$O$4=1,ROUNDUP((M815+$Q815)*$AH$4,-1),ROUNDUP(M815*$AH$4,-1)))</f>
        <v>988400</v>
      </c>
      <c r="AI815" s="166">
        <f>IF(N815="","",IF('5.手当・賞与配分・洗い替え方式'!$O$4=1,ROUNDUP((N815+$Q815)*$AH$4,-1),ROUNDUP(N815*$AH$4,-1)))</f>
        <v>982600</v>
      </c>
      <c r="AJ815" s="165">
        <f>IF(J815="","",IF('5.手当・賞与配分・洗い替え方式'!$O$4=1,ROUNDUP((J815+$Q815)*$AM$4,-1),ROUNDUP(J815*$AM$4,-1)))</f>
        <v>1257250</v>
      </c>
      <c r="AK815" s="154">
        <f>IF(K815="","",IF('5.手当・賞与配分・洗い替え方式'!$O$4=1,ROUNDUP((K815+$Q815)*$AM$4,-1),ROUNDUP(K815*$AM$4,-1)))</f>
        <v>1250000</v>
      </c>
      <c r="AL815" s="154">
        <f>IF(L815="","",IF('5.手当・賞与配分・洗い替え方式'!$O$4=1,ROUNDUP((L815+$Q815)*$AM$4,-1),ROUNDUP(L815*$AM$4,-1)))</f>
        <v>1242750</v>
      </c>
      <c r="AM815" s="154">
        <f>IF(M815="","",IF('5.手当・賞与配分・洗い替え方式'!$O$4=1,ROUNDUP((M815+$Q815)*$AM$4,-1),ROUNDUP(M815*$AM$4,-1)))</f>
        <v>1235500</v>
      </c>
      <c r="AN815" s="166">
        <f>IF(N815="","",IF('5.手当・賞与配分・洗い替え方式'!$O$4=1,ROUNDUP((N815+$Q815)*$AM$4,-1),ROUNDUP(N815*$AM$4,-1)))</f>
        <v>1228250</v>
      </c>
      <c r="AO815" s="369">
        <f t="shared" si="539"/>
        <v>8297850</v>
      </c>
      <c r="AP815" s="77">
        <f t="shared" si="540"/>
        <v>8250000</v>
      </c>
      <c r="AQ815" s="77">
        <f t="shared" si="523"/>
        <v>8202150</v>
      </c>
      <c r="AR815" s="77">
        <f t="shared" si="524"/>
        <v>8154300</v>
      </c>
      <c r="AS815" s="164">
        <f t="shared" si="525"/>
        <v>8106450</v>
      </c>
    </row>
    <row r="816" spans="5:45" ht="18" customHeight="1">
      <c r="E816" s="148" t="str">
        <f t="shared" si="526"/>
        <v>M-1</v>
      </c>
      <c r="F816" s="167">
        <f t="shared" si="513"/>
        <v>7</v>
      </c>
      <c r="G816" s="105">
        <f t="shared" si="514"/>
        <v>7</v>
      </c>
      <c r="H816" s="105" t="str">
        <f t="shared" si="515"/>
        <v>M-1-7</v>
      </c>
      <c r="I816" s="149">
        <v>46</v>
      </c>
      <c r="J816" s="157">
        <f t="shared" si="527"/>
        <v>447600</v>
      </c>
      <c r="K816" s="131">
        <f t="shared" si="528"/>
        <v>444700</v>
      </c>
      <c r="L816" s="131">
        <f>IF($E816="","",INDEX('3.サラリースケール'!$R$5:$BH$38,MATCH($E816,'3.サラリースケール'!$R$5:$R$38,0),MATCH($I816,'3.サラリースケール'!$R$5:$BH$5,0)))</f>
        <v>441800</v>
      </c>
      <c r="M816" s="131">
        <f t="shared" si="529"/>
        <v>438900</v>
      </c>
      <c r="N816" s="368">
        <f t="shared" si="530"/>
        <v>436000</v>
      </c>
      <c r="O816" s="157">
        <f t="shared" si="531"/>
        <v>5800</v>
      </c>
      <c r="P816" s="368">
        <f t="shared" si="516"/>
        <v>2900</v>
      </c>
      <c r="Q816" s="158">
        <f>IF($L816="","",VLOOKUP($E816,'6.モデル年俸表の作成'!$C$7:$F$48,4,0))</f>
        <v>61100</v>
      </c>
      <c r="R816" s="159">
        <f>IF($E816="","",IF($G816="","",VLOOKUP($E816,'5.手当・賞与配分・洗い替え方式'!$C$7:$L$48,8,0)))</f>
        <v>0</v>
      </c>
      <c r="S816" s="160">
        <f t="shared" si="532"/>
        <v>0</v>
      </c>
      <c r="T816" s="160">
        <f t="shared" si="533"/>
        <v>0</v>
      </c>
      <c r="U816" s="160">
        <f t="shared" si="542"/>
        <v>0</v>
      </c>
      <c r="V816" s="160">
        <f t="shared" si="535"/>
        <v>0</v>
      </c>
      <c r="W816" s="160">
        <f t="shared" si="536"/>
        <v>0</v>
      </c>
      <c r="X816" s="164">
        <f t="shared" si="517"/>
        <v>0</v>
      </c>
      <c r="Y816" s="162">
        <f t="shared" si="541"/>
        <v>508700</v>
      </c>
      <c r="Z816" s="161">
        <f t="shared" si="518"/>
        <v>505800</v>
      </c>
      <c r="AA816" s="161">
        <f t="shared" si="519"/>
        <v>502900</v>
      </c>
      <c r="AB816" s="161">
        <f t="shared" si="520"/>
        <v>500000</v>
      </c>
      <c r="AC816" s="163">
        <f t="shared" si="543"/>
        <v>497100</v>
      </c>
      <c r="AD816" s="158">
        <f t="shared" si="538"/>
        <v>6034800</v>
      </c>
      <c r="AE816" s="165">
        <f>IF(J816="","",IF('5.手当・賞与配分・洗い替え方式'!$O$4=1,ROUNDUP((J816+$Q816)*$AH$4,-1),ROUNDUP(J816*$AH$4,-1)))</f>
        <v>1017400</v>
      </c>
      <c r="AF816" s="154">
        <f>IF(K816="","",IF('5.手当・賞与配分・洗い替え方式'!$O$4=1,ROUNDUP((K816+$Q816)*$AH$4,-1),ROUNDUP(K816*$AH$4,-1)))</f>
        <v>1011600</v>
      </c>
      <c r="AG816" s="154">
        <f>IF(L816="","",IF('5.手当・賞与配分・洗い替え方式'!$O$4=1,ROUNDUP((L816+$Q816)*$AH$4,-1),ROUNDUP(L816*$AH$4,-1)))</f>
        <v>1005800</v>
      </c>
      <c r="AH816" s="154">
        <f>IF(M816="","",IF('5.手当・賞与配分・洗い替え方式'!$O$4=1,ROUNDUP((M816+$Q816)*$AH$4,-1),ROUNDUP(M816*$AH$4,-1)))</f>
        <v>1000000</v>
      </c>
      <c r="AI816" s="166">
        <f>IF(N816="","",IF('5.手当・賞与配分・洗い替え方式'!$O$4=1,ROUNDUP((N816+$Q816)*$AH$4,-1),ROUNDUP(N816*$AH$4,-1)))</f>
        <v>994200</v>
      </c>
      <c r="AJ816" s="165">
        <f>IF(J816="","",IF('5.手当・賞与配分・洗い替え方式'!$O$4=1,ROUNDUP((J816+$Q816)*$AM$4,-1),ROUNDUP(J816*$AM$4,-1)))</f>
        <v>1271750</v>
      </c>
      <c r="AK816" s="154">
        <f>IF(K816="","",IF('5.手当・賞与配分・洗い替え方式'!$O$4=1,ROUNDUP((K816+$Q816)*$AM$4,-1),ROUNDUP(K816*$AM$4,-1)))</f>
        <v>1264500</v>
      </c>
      <c r="AL816" s="154">
        <f>IF(L816="","",IF('5.手当・賞与配分・洗い替え方式'!$O$4=1,ROUNDUP((L816+$Q816)*$AM$4,-1),ROUNDUP(L816*$AM$4,-1)))</f>
        <v>1257250</v>
      </c>
      <c r="AM816" s="154">
        <f>IF(M816="","",IF('5.手当・賞与配分・洗い替え方式'!$O$4=1,ROUNDUP((M816+$Q816)*$AM$4,-1),ROUNDUP(M816*$AM$4,-1)))</f>
        <v>1250000</v>
      </c>
      <c r="AN816" s="166">
        <f>IF(N816="","",IF('5.手当・賞与配分・洗い替え方式'!$O$4=1,ROUNDUP((N816+$Q816)*$AM$4,-1),ROUNDUP(N816*$AM$4,-1)))</f>
        <v>1242750</v>
      </c>
      <c r="AO816" s="369">
        <f t="shared" si="539"/>
        <v>8393550</v>
      </c>
      <c r="AP816" s="77">
        <f t="shared" si="540"/>
        <v>8345700</v>
      </c>
      <c r="AQ816" s="77">
        <f t="shared" si="523"/>
        <v>8297850</v>
      </c>
      <c r="AR816" s="77">
        <f t="shared" si="524"/>
        <v>8250000</v>
      </c>
      <c r="AS816" s="164">
        <f t="shared" si="525"/>
        <v>8202150</v>
      </c>
    </row>
    <row r="817" spans="5:45" ht="18" customHeight="1">
      <c r="E817" s="148" t="str">
        <f t="shared" si="526"/>
        <v>M-1</v>
      </c>
      <c r="F817" s="167">
        <f t="shared" si="513"/>
        <v>8</v>
      </c>
      <c r="G817" s="105">
        <f t="shared" si="514"/>
        <v>8</v>
      </c>
      <c r="H817" s="105" t="str">
        <f t="shared" si="515"/>
        <v>M-1-8</v>
      </c>
      <c r="I817" s="149">
        <v>47</v>
      </c>
      <c r="J817" s="157">
        <f t="shared" si="527"/>
        <v>453400</v>
      </c>
      <c r="K817" s="131">
        <f t="shared" si="528"/>
        <v>450500</v>
      </c>
      <c r="L817" s="131">
        <f>IF($E817="","",INDEX('3.サラリースケール'!$R$5:$BH$38,MATCH($E817,'3.サラリースケール'!$R$5:$R$38,0),MATCH($I817,'3.サラリースケール'!$R$5:$BH$5,0)))</f>
        <v>447600</v>
      </c>
      <c r="M817" s="131">
        <f t="shared" si="529"/>
        <v>444700</v>
      </c>
      <c r="N817" s="368">
        <f t="shared" si="530"/>
        <v>441800</v>
      </c>
      <c r="O817" s="157">
        <f t="shared" si="531"/>
        <v>5800</v>
      </c>
      <c r="P817" s="368">
        <f t="shared" si="516"/>
        <v>2900</v>
      </c>
      <c r="Q817" s="158">
        <f>IF($L817="","",VLOOKUP($E817,'6.モデル年俸表の作成'!$C$7:$F$48,4,0))</f>
        <v>61100</v>
      </c>
      <c r="R817" s="159">
        <f>IF($E817="","",IF($G817="","",VLOOKUP($E817,'5.手当・賞与配分・洗い替え方式'!$C$7:$L$48,8,0)))</f>
        <v>0</v>
      </c>
      <c r="S817" s="160">
        <f t="shared" si="532"/>
        <v>0</v>
      </c>
      <c r="T817" s="160">
        <f t="shared" si="533"/>
        <v>0</v>
      </c>
      <c r="U817" s="160">
        <f t="shared" si="542"/>
        <v>0</v>
      </c>
      <c r="V817" s="160">
        <f t="shared" si="535"/>
        <v>0</v>
      </c>
      <c r="W817" s="160">
        <f t="shared" si="536"/>
        <v>0</v>
      </c>
      <c r="X817" s="164">
        <f t="shared" si="517"/>
        <v>0</v>
      </c>
      <c r="Y817" s="162">
        <f t="shared" si="541"/>
        <v>514500</v>
      </c>
      <c r="Z817" s="161">
        <f t="shared" si="518"/>
        <v>511600</v>
      </c>
      <c r="AA817" s="161">
        <f t="shared" si="519"/>
        <v>508700</v>
      </c>
      <c r="AB817" s="161">
        <f t="shared" si="520"/>
        <v>505800</v>
      </c>
      <c r="AC817" s="163">
        <f t="shared" si="543"/>
        <v>502900</v>
      </c>
      <c r="AD817" s="158">
        <f t="shared" si="538"/>
        <v>6104400</v>
      </c>
      <c r="AE817" s="165">
        <f>IF(J817="","",IF('5.手当・賞与配分・洗い替え方式'!$O$4=1,ROUNDUP((J817+$Q817)*$AH$4,-1),ROUNDUP(J817*$AH$4,-1)))</f>
        <v>1029000</v>
      </c>
      <c r="AF817" s="154">
        <f>IF(K817="","",IF('5.手当・賞与配分・洗い替え方式'!$O$4=1,ROUNDUP((K817+$Q817)*$AH$4,-1),ROUNDUP(K817*$AH$4,-1)))</f>
        <v>1023200</v>
      </c>
      <c r="AG817" s="154">
        <f>IF(L817="","",IF('5.手当・賞与配分・洗い替え方式'!$O$4=1,ROUNDUP((L817+$Q817)*$AH$4,-1),ROUNDUP(L817*$AH$4,-1)))</f>
        <v>1017400</v>
      </c>
      <c r="AH817" s="154">
        <f>IF(M817="","",IF('5.手当・賞与配分・洗い替え方式'!$O$4=1,ROUNDUP((M817+$Q817)*$AH$4,-1),ROUNDUP(M817*$AH$4,-1)))</f>
        <v>1011600</v>
      </c>
      <c r="AI817" s="166">
        <f>IF(N817="","",IF('5.手当・賞与配分・洗い替え方式'!$O$4=1,ROUNDUP((N817+$Q817)*$AH$4,-1),ROUNDUP(N817*$AH$4,-1)))</f>
        <v>1005800</v>
      </c>
      <c r="AJ817" s="165">
        <f>IF(J817="","",IF('5.手当・賞与配分・洗い替え方式'!$O$4=1,ROUNDUP((J817+$Q817)*$AM$4,-1),ROUNDUP(J817*$AM$4,-1)))</f>
        <v>1286250</v>
      </c>
      <c r="AK817" s="154">
        <f>IF(K817="","",IF('5.手当・賞与配分・洗い替え方式'!$O$4=1,ROUNDUP((K817+$Q817)*$AM$4,-1),ROUNDUP(K817*$AM$4,-1)))</f>
        <v>1279000</v>
      </c>
      <c r="AL817" s="154">
        <f>IF(L817="","",IF('5.手当・賞与配分・洗い替え方式'!$O$4=1,ROUNDUP((L817+$Q817)*$AM$4,-1),ROUNDUP(L817*$AM$4,-1)))</f>
        <v>1271750</v>
      </c>
      <c r="AM817" s="154">
        <f>IF(M817="","",IF('5.手当・賞与配分・洗い替え方式'!$O$4=1,ROUNDUP((M817+$Q817)*$AM$4,-1),ROUNDUP(M817*$AM$4,-1)))</f>
        <v>1264500</v>
      </c>
      <c r="AN817" s="166">
        <f>IF(N817="","",IF('5.手当・賞与配分・洗い替え方式'!$O$4=1,ROUNDUP((N817+$Q817)*$AM$4,-1),ROUNDUP(N817*$AM$4,-1)))</f>
        <v>1257250</v>
      </c>
      <c r="AO817" s="369">
        <f t="shared" si="539"/>
        <v>8489250</v>
      </c>
      <c r="AP817" s="77">
        <f t="shared" si="540"/>
        <v>8441400</v>
      </c>
      <c r="AQ817" s="77">
        <f t="shared" si="523"/>
        <v>8393550</v>
      </c>
      <c r="AR817" s="77">
        <f t="shared" si="524"/>
        <v>8345700</v>
      </c>
      <c r="AS817" s="164">
        <f t="shared" si="525"/>
        <v>8297850</v>
      </c>
    </row>
    <row r="818" spans="5:45" ht="18" customHeight="1">
      <c r="E818" s="148" t="str">
        <f t="shared" si="526"/>
        <v>M-1</v>
      </c>
      <c r="F818" s="167">
        <f t="shared" si="513"/>
        <v>9</v>
      </c>
      <c r="G818" s="105">
        <f t="shared" si="514"/>
        <v>9</v>
      </c>
      <c r="H818" s="105" t="str">
        <f t="shared" si="515"/>
        <v>M-1-9</v>
      </c>
      <c r="I818" s="149">
        <v>48</v>
      </c>
      <c r="J818" s="157">
        <f t="shared" si="527"/>
        <v>459200</v>
      </c>
      <c r="K818" s="131">
        <f t="shared" si="528"/>
        <v>456300</v>
      </c>
      <c r="L818" s="131">
        <f>IF($E818="","",INDEX('3.サラリースケール'!$R$5:$BH$38,MATCH($E818,'3.サラリースケール'!$R$5:$R$38,0),MATCH($I818,'3.サラリースケール'!$R$5:$BH$5,0)))</f>
        <v>453400</v>
      </c>
      <c r="M818" s="131">
        <f t="shared" si="529"/>
        <v>450500</v>
      </c>
      <c r="N818" s="368">
        <f t="shared" si="530"/>
        <v>447600</v>
      </c>
      <c r="O818" s="157">
        <f t="shared" si="531"/>
        <v>5800</v>
      </c>
      <c r="P818" s="368">
        <f t="shared" si="516"/>
        <v>2900</v>
      </c>
      <c r="Q818" s="158">
        <f>IF($L818="","",VLOOKUP($E818,'6.モデル年俸表の作成'!$C$7:$F$48,4,0))</f>
        <v>61100</v>
      </c>
      <c r="R818" s="159">
        <f>IF($E818="","",IF($G818="","",VLOOKUP($E818,'5.手当・賞与配分・洗い替え方式'!$C$7:$L$48,8,0)))</f>
        <v>0</v>
      </c>
      <c r="S818" s="160">
        <f t="shared" si="532"/>
        <v>0</v>
      </c>
      <c r="T818" s="160">
        <f t="shared" si="533"/>
        <v>0</v>
      </c>
      <c r="U818" s="160">
        <f t="shared" si="542"/>
        <v>0</v>
      </c>
      <c r="V818" s="160">
        <f t="shared" si="535"/>
        <v>0</v>
      </c>
      <c r="W818" s="160">
        <f t="shared" si="536"/>
        <v>0</v>
      </c>
      <c r="X818" s="164">
        <f t="shared" si="517"/>
        <v>0</v>
      </c>
      <c r="Y818" s="162">
        <f t="shared" si="541"/>
        <v>520300</v>
      </c>
      <c r="Z818" s="161">
        <f t="shared" si="518"/>
        <v>517400</v>
      </c>
      <c r="AA818" s="161">
        <f t="shared" si="519"/>
        <v>514500</v>
      </c>
      <c r="AB818" s="161">
        <f t="shared" si="520"/>
        <v>511600</v>
      </c>
      <c r="AC818" s="163">
        <f t="shared" si="543"/>
        <v>508700</v>
      </c>
      <c r="AD818" s="158">
        <f t="shared" si="538"/>
        <v>6174000</v>
      </c>
      <c r="AE818" s="165">
        <f>IF(J818="","",IF('5.手当・賞与配分・洗い替え方式'!$O$4=1,ROUNDUP((J818+$Q818)*$AH$4,-1),ROUNDUP(J818*$AH$4,-1)))</f>
        <v>1040600</v>
      </c>
      <c r="AF818" s="154">
        <f>IF(K818="","",IF('5.手当・賞与配分・洗い替え方式'!$O$4=1,ROUNDUP((K818+$Q818)*$AH$4,-1),ROUNDUP(K818*$AH$4,-1)))</f>
        <v>1034800</v>
      </c>
      <c r="AG818" s="154">
        <f>IF(L818="","",IF('5.手当・賞与配分・洗い替え方式'!$O$4=1,ROUNDUP((L818+$Q818)*$AH$4,-1),ROUNDUP(L818*$AH$4,-1)))</f>
        <v>1029000</v>
      </c>
      <c r="AH818" s="154">
        <f>IF(M818="","",IF('5.手当・賞与配分・洗い替え方式'!$O$4=1,ROUNDUP((M818+$Q818)*$AH$4,-1),ROUNDUP(M818*$AH$4,-1)))</f>
        <v>1023200</v>
      </c>
      <c r="AI818" s="166">
        <f>IF(N818="","",IF('5.手当・賞与配分・洗い替え方式'!$O$4=1,ROUNDUP((N818+$Q818)*$AH$4,-1),ROUNDUP(N818*$AH$4,-1)))</f>
        <v>1017400</v>
      </c>
      <c r="AJ818" s="165">
        <f>IF(J818="","",IF('5.手当・賞与配分・洗い替え方式'!$O$4=1,ROUNDUP((J818+$Q818)*$AM$4,-1),ROUNDUP(J818*$AM$4,-1)))</f>
        <v>1300750</v>
      </c>
      <c r="AK818" s="154">
        <f>IF(K818="","",IF('5.手当・賞与配分・洗い替え方式'!$O$4=1,ROUNDUP((K818+$Q818)*$AM$4,-1),ROUNDUP(K818*$AM$4,-1)))</f>
        <v>1293500</v>
      </c>
      <c r="AL818" s="154">
        <f>IF(L818="","",IF('5.手当・賞与配分・洗い替え方式'!$O$4=1,ROUNDUP((L818+$Q818)*$AM$4,-1),ROUNDUP(L818*$AM$4,-1)))</f>
        <v>1286250</v>
      </c>
      <c r="AM818" s="154">
        <f>IF(M818="","",IF('5.手当・賞与配分・洗い替え方式'!$O$4=1,ROUNDUP((M818+$Q818)*$AM$4,-1),ROUNDUP(M818*$AM$4,-1)))</f>
        <v>1279000</v>
      </c>
      <c r="AN818" s="166">
        <f>IF(N818="","",IF('5.手当・賞与配分・洗い替え方式'!$O$4=1,ROUNDUP((N818+$Q818)*$AM$4,-1),ROUNDUP(N818*$AM$4,-1)))</f>
        <v>1271750</v>
      </c>
      <c r="AO818" s="369">
        <f t="shared" si="539"/>
        <v>8584950</v>
      </c>
      <c r="AP818" s="77">
        <f t="shared" si="540"/>
        <v>8537100</v>
      </c>
      <c r="AQ818" s="77">
        <f t="shared" si="523"/>
        <v>8489250</v>
      </c>
      <c r="AR818" s="77">
        <f t="shared" si="524"/>
        <v>8441400</v>
      </c>
      <c r="AS818" s="164">
        <f t="shared" si="525"/>
        <v>8393550</v>
      </c>
    </row>
    <row r="819" spans="5:45" ht="18" customHeight="1">
      <c r="E819" s="148" t="str">
        <f t="shared" si="526"/>
        <v>M-1</v>
      </c>
      <c r="F819" s="167">
        <f t="shared" si="513"/>
        <v>10</v>
      </c>
      <c r="G819" s="105">
        <f t="shared" si="514"/>
        <v>10</v>
      </c>
      <c r="H819" s="105" t="str">
        <f t="shared" si="515"/>
        <v>M-1-10</v>
      </c>
      <c r="I819" s="149">
        <v>49</v>
      </c>
      <c r="J819" s="157">
        <f t="shared" si="527"/>
        <v>465000</v>
      </c>
      <c r="K819" s="131">
        <f t="shared" si="528"/>
        <v>462100</v>
      </c>
      <c r="L819" s="131">
        <f>IF($E819="","",INDEX('3.サラリースケール'!$R$5:$BH$38,MATCH($E819,'3.サラリースケール'!$R$5:$R$38,0),MATCH($I819,'3.サラリースケール'!$R$5:$BH$5,0)))</f>
        <v>459200</v>
      </c>
      <c r="M819" s="131">
        <f t="shared" si="529"/>
        <v>456300</v>
      </c>
      <c r="N819" s="368">
        <f t="shared" si="530"/>
        <v>453400</v>
      </c>
      <c r="O819" s="157">
        <f t="shared" si="531"/>
        <v>5800</v>
      </c>
      <c r="P819" s="368">
        <f t="shared" si="516"/>
        <v>2900</v>
      </c>
      <c r="Q819" s="158">
        <f>IF($L819="","",VLOOKUP($E819,'6.モデル年俸表の作成'!$C$7:$F$48,4,0))</f>
        <v>61100</v>
      </c>
      <c r="R819" s="159">
        <f>IF($E819="","",IF($G819="","",VLOOKUP($E819,'5.手当・賞与配分・洗い替え方式'!$C$7:$L$48,8,0)))</f>
        <v>0</v>
      </c>
      <c r="S819" s="160">
        <f t="shared" si="532"/>
        <v>0</v>
      </c>
      <c r="T819" s="160">
        <f t="shared" si="533"/>
        <v>0</v>
      </c>
      <c r="U819" s="160">
        <f t="shared" si="542"/>
        <v>0</v>
      </c>
      <c r="V819" s="160">
        <f t="shared" si="535"/>
        <v>0</v>
      </c>
      <c r="W819" s="160">
        <f t="shared" si="536"/>
        <v>0</v>
      </c>
      <c r="X819" s="164">
        <f t="shared" si="517"/>
        <v>0</v>
      </c>
      <c r="Y819" s="162">
        <f t="shared" si="541"/>
        <v>526100</v>
      </c>
      <c r="Z819" s="161">
        <f t="shared" si="518"/>
        <v>523200</v>
      </c>
      <c r="AA819" s="161">
        <f t="shared" si="519"/>
        <v>520300</v>
      </c>
      <c r="AB819" s="161">
        <f t="shared" si="520"/>
        <v>517400</v>
      </c>
      <c r="AC819" s="163">
        <f t="shared" si="543"/>
        <v>514500</v>
      </c>
      <c r="AD819" s="158">
        <f t="shared" si="538"/>
        <v>6243600</v>
      </c>
      <c r="AE819" s="165">
        <f>IF(J819="","",IF('5.手当・賞与配分・洗い替え方式'!$O$4=1,ROUNDUP((J819+$Q819)*$AH$4,-1),ROUNDUP(J819*$AH$4,-1)))</f>
        <v>1052200</v>
      </c>
      <c r="AF819" s="154">
        <f>IF(K819="","",IF('5.手当・賞与配分・洗い替え方式'!$O$4=1,ROUNDUP((K819+$Q819)*$AH$4,-1),ROUNDUP(K819*$AH$4,-1)))</f>
        <v>1046400</v>
      </c>
      <c r="AG819" s="154">
        <f>IF(L819="","",IF('5.手当・賞与配分・洗い替え方式'!$O$4=1,ROUNDUP((L819+$Q819)*$AH$4,-1),ROUNDUP(L819*$AH$4,-1)))</f>
        <v>1040600</v>
      </c>
      <c r="AH819" s="154">
        <f>IF(M819="","",IF('5.手当・賞与配分・洗い替え方式'!$O$4=1,ROUNDUP((M819+$Q819)*$AH$4,-1),ROUNDUP(M819*$AH$4,-1)))</f>
        <v>1034800</v>
      </c>
      <c r="AI819" s="166">
        <f>IF(N819="","",IF('5.手当・賞与配分・洗い替え方式'!$O$4=1,ROUNDUP((N819+$Q819)*$AH$4,-1),ROUNDUP(N819*$AH$4,-1)))</f>
        <v>1029000</v>
      </c>
      <c r="AJ819" s="165">
        <f>IF(J819="","",IF('5.手当・賞与配分・洗い替え方式'!$O$4=1,ROUNDUP((J819+$Q819)*$AM$4,-1),ROUNDUP(J819*$AM$4,-1)))</f>
        <v>1315250</v>
      </c>
      <c r="AK819" s="154">
        <f>IF(K819="","",IF('5.手当・賞与配分・洗い替え方式'!$O$4=1,ROUNDUP((K819+$Q819)*$AM$4,-1),ROUNDUP(K819*$AM$4,-1)))</f>
        <v>1308000</v>
      </c>
      <c r="AL819" s="154">
        <f>IF(L819="","",IF('5.手当・賞与配分・洗い替え方式'!$O$4=1,ROUNDUP((L819+$Q819)*$AM$4,-1),ROUNDUP(L819*$AM$4,-1)))</f>
        <v>1300750</v>
      </c>
      <c r="AM819" s="154">
        <f>IF(M819="","",IF('5.手当・賞与配分・洗い替え方式'!$O$4=1,ROUNDUP((M819+$Q819)*$AM$4,-1),ROUNDUP(M819*$AM$4,-1)))</f>
        <v>1293500</v>
      </c>
      <c r="AN819" s="166">
        <f>IF(N819="","",IF('5.手当・賞与配分・洗い替え方式'!$O$4=1,ROUNDUP((N819+$Q819)*$AM$4,-1),ROUNDUP(N819*$AM$4,-1)))</f>
        <v>1286250</v>
      </c>
      <c r="AO819" s="369">
        <f t="shared" si="539"/>
        <v>8680650</v>
      </c>
      <c r="AP819" s="77">
        <f t="shared" si="540"/>
        <v>8632800</v>
      </c>
      <c r="AQ819" s="77">
        <f t="shared" si="523"/>
        <v>8584950</v>
      </c>
      <c r="AR819" s="77">
        <f t="shared" si="524"/>
        <v>8537100</v>
      </c>
      <c r="AS819" s="164">
        <f t="shared" si="525"/>
        <v>8489250</v>
      </c>
    </row>
    <row r="820" spans="5:45" ht="18" customHeight="1">
      <c r="E820" s="148" t="str">
        <f t="shared" si="526"/>
        <v>M-1</v>
      </c>
      <c r="F820" s="167">
        <f t="shared" si="513"/>
        <v>11</v>
      </c>
      <c r="G820" s="105">
        <f t="shared" si="514"/>
        <v>11</v>
      </c>
      <c r="H820" s="105" t="str">
        <f t="shared" si="515"/>
        <v>M-1-11</v>
      </c>
      <c r="I820" s="149">
        <v>50</v>
      </c>
      <c r="J820" s="157">
        <f t="shared" si="527"/>
        <v>470800</v>
      </c>
      <c r="K820" s="131">
        <f t="shared" si="528"/>
        <v>467900</v>
      </c>
      <c r="L820" s="131">
        <f>IF($E820="","",INDEX('3.サラリースケール'!$R$5:$BH$38,MATCH($E820,'3.サラリースケール'!$R$5:$R$38,0),MATCH($I820,'3.サラリースケール'!$R$5:$BH$5,0)))</f>
        <v>465000</v>
      </c>
      <c r="M820" s="131">
        <f t="shared" si="529"/>
        <v>462100</v>
      </c>
      <c r="N820" s="368">
        <f t="shared" si="530"/>
        <v>459200</v>
      </c>
      <c r="O820" s="157">
        <f t="shared" si="531"/>
        <v>5800</v>
      </c>
      <c r="P820" s="368">
        <f t="shared" si="516"/>
        <v>2900</v>
      </c>
      <c r="Q820" s="158">
        <f>IF($L820="","",VLOOKUP($E820,'6.モデル年俸表の作成'!$C$7:$F$48,4,0))</f>
        <v>61100</v>
      </c>
      <c r="R820" s="159">
        <f>IF($E820="","",IF($G820="","",VLOOKUP($E820,'5.手当・賞与配分・洗い替え方式'!$C$7:$L$48,8,0)))</f>
        <v>0</v>
      </c>
      <c r="S820" s="160">
        <f t="shared" si="532"/>
        <v>0</v>
      </c>
      <c r="T820" s="160">
        <f t="shared" si="533"/>
        <v>0</v>
      </c>
      <c r="U820" s="160">
        <f t="shared" si="542"/>
        <v>0</v>
      </c>
      <c r="V820" s="160">
        <f t="shared" si="535"/>
        <v>0</v>
      </c>
      <c r="W820" s="160">
        <f t="shared" si="536"/>
        <v>0</v>
      </c>
      <c r="X820" s="164">
        <f t="shared" si="517"/>
        <v>0</v>
      </c>
      <c r="Y820" s="162">
        <f t="shared" si="541"/>
        <v>531900</v>
      </c>
      <c r="Z820" s="161">
        <f t="shared" si="518"/>
        <v>529000</v>
      </c>
      <c r="AA820" s="161">
        <f t="shared" si="519"/>
        <v>526100</v>
      </c>
      <c r="AB820" s="161">
        <f t="shared" si="520"/>
        <v>523200</v>
      </c>
      <c r="AC820" s="163">
        <f t="shared" si="543"/>
        <v>520300</v>
      </c>
      <c r="AD820" s="158">
        <f t="shared" si="538"/>
        <v>6313200</v>
      </c>
      <c r="AE820" s="165">
        <f>IF(J820="","",IF('5.手当・賞与配分・洗い替え方式'!$O$4=1,ROUNDUP((J820+$Q820)*$AH$4,-1),ROUNDUP(J820*$AH$4,-1)))</f>
        <v>1063800</v>
      </c>
      <c r="AF820" s="154">
        <f>IF(K820="","",IF('5.手当・賞与配分・洗い替え方式'!$O$4=1,ROUNDUP((K820+$Q820)*$AH$4,-1),ROUNDUP(K820*$AH$4,-1)))</f>
        <v>1058000</v>
      </c>
      <c r="AG820" s="154">
        <f>IF(L820="","",IF('5.手当・賞与配分・洗い替え方式'!$O$4=1,ROUNDUP((L820+$Q820)*$AH$4,-1),ROUNDUP(L820*$AH$4,-1)))</f>
        <v>1052200</v>
      </c>
      <c r="AH820" s="154">
        <f>IF(M820="","",IF('5.手当・賞与配分・洗い替え方式'!$O$4=1,ROUNDUP((M820+$Q820)*$AH$4,-1),ROUNDUP(M820*$AH$4,-1)))</f>
        <v>1046400</v>
      </c>
      <c r="AI820" s="166">
        <f>IF(N820="","",IF('5.手当・賞与配分・洗い替え方式'!$O$4=1,ROUNDUP((N820+$Q820)*$AH$4,-1),ROUNDUP(N820*$AH$4,-1)))</f>
        <v>1040600</v>
      </c>
      <c r="AJ820" s="165">
        <f>IF(J820="","",IF('5.手当・賞与配分・洗い替え方式'!$O$4=1,ROUNDUP((J820+$Q820)*$AM$4,-1),ROUNDUP(J820*$AM$4,-1)))</f>
        <v>1329750</v>
      </c>
      <c r="AK820" s="154">
        <f>IF(K820="","",IF('5.手当・賞与配分・洗い替え方式'!$O$4=1,ROUNDUP((K820+$Q820)*$AM$4,-1),ROUNDUP(K820*$AM$4,-1)))</f>
        <v>1322500</v>
      </c>
      <c r="AL820" s="154">
        <f>IF(L820="","",IF('5.手当・賞与配分・洗い替え方式'!$O$4=1,ROUNDUP((L820+$Q820)*$AM$4,-1),ROUNDUP(L820*$AM$4,-1)))</f>
        <v>1315250</v>
      </c>
      <c r="AM820" s="154">
        <f>IF(M820="","",IF('5.手当・賞与配分・洗い替え方式'!$O$4=1,ROUNDUP((M820+$Q820)*$AM$4,-1),ROUNDUP(M820*$AM$4,-1)))</f>
        <v>1308000</v>
      </c>
      <c r="AN820" s="166">
        <f>IF(N820="","",IF('5.手当・賞与配分・洗い替え方式'!$O$4=1,ROUNDUP((N820+$Q820)*$AM$4,-1),ROUNDUP(N820*$AM$4,-1)))</f>
        <v>1300750</v>
      </c>
      <c r="AO820" s="369">
        <f t="shared" si="539"/>
        <v>8776350</v>
      </c>
      <c r="AP820" s="77">
        <f t="shared" si="540"/>
        <v>8728500</v>
      </c>
      <c r="AQ820" s="77">
        <f t="shared" si="523"/>
        <v>8680650</v>
      </c>
      <c r="AR820" s="77">
        <f t="shared" si="524"/>
        <v>8632800</v>
      </c>
      <c r="AS820" s="164">
        <f t="shared" si="525"/>
        <v>8584950</v>
      </c>
    </row>
    <row r="821" spans="5:45" ht="18" customHeight="1">
      <c r="E821" s="148" t="str">
        <f t="shared" si="526"/>
        <v>M-1</v>
      </c>
      <c r="F821" s="167">
        <f t="shared" si="513"/>
        <v>12</v>
      </c>
      <c r="G821" s="105">
        <f t="shared" si="514"/>
        <v>12</v>
      </c>
      <c r="H821" s="105" t="str">
        <f t="shared" si="515"/>
        <v>M-1-12</v>
      </c>
      <c r="I821" s="149">
        <v>51</v>
      </c>
      <c r="J821" s="157">
        <f t="shared" si="527"/>
        <v>476600</v>
      </c>
      <c r="K821" s="131">
        <f t="shared" si="528"/>
        <v>473700</v>
      </c>
      <c r="L821" s="131">
        <f>IF($E821="","",INDEX('3.サラリースケール'!$R$5:$BH$38,MATCH($E821,'3.サラリースケール'!$R$5:$R$38,0),MATCH($I821,'3.サラリースケール'!$R$5:$BH$5,0)))</f>
        <v>470800</v>
      </c>
      <c r="M821" s="131">
        <f t="shared" si="529"/>
        <v>467900</v>
      </c>
      <c r="N821" s="368">
        <f t="shared" si="530"/>
        <v>465000</v>
      </c>
      <c r="O821" s="157">
        <f t="shared" si="531"/>
        <v>5800</v>
      </c>
      <c r="P821" s="368">
        <f t="shared" si="516"/>
        <v>2900</v>
      </c>
      <c r="Q821" s="158">
        <f>IF($L821="","",VLOOKUP($E821,'6.モデル年俸表の作成'!$C$7:$F$48,4,0))</f>
        <v>61100</v>
      </c>
      <c r="R821" s="159">
        <f>IF($E821="","",IF($G821="","",VLOOKUP($E821,'5.手当・賞与配分・洗い替え方式'!$C$7:$L$48,8,0)))</f>
        <v>0</v>
      </c>
      <c r="S821" s="160">
        <f t="shared" si="532"/>
        <v>0</v>
      </c>
      <c r="T821" s="160">
        <f t="shared" si="533"/>
        <v>0</v>
      </c>
      <c r="U821" s="160">
        <f t="shared" si="542"/>
        <v>0</v>
      </c>
      <c r="V821" s="160">
        <f t="shared" si="535"/>
        <v>0</v>
      </c>
      <c r="W821" s="160">
        <f t="shared" si="536"/>
        <v>0</v>
      </c>
      <c r="X821" s="164">
        <f t="shared" si="517"/>
        <v>0</v>
      </c>
      <c r="Y821" s="162">
        <f t="shared" si="541"/>
        <v>537700</v>
      </c>
      <c r="Z821" s="161">
        <f t="shared" si="518"/>
        <v>534800</v>
      </c>
      <c r="AA821" s="161">
        <f t="shared" si="519"/>
        <v>531900</v>
      </c>
      <c r="AB821" s="161">
        <f t="shared" si="520"/>
        <v>529000</v>
      </c>
      <c r="AC821" s="163">
        <f t="shared" si="543"/>
        <v>526100</v>
      </c>
      <c r="AD821" s="158">
        <f t="shared" si="538"/>
        <v>6382800</v>
      </c>
      <c r="AE821" s="165">
        <f>IF(J821="","",IF('5.手当・賞与配分・洗い替え方式'!$O$4=1,ROUNDUP((J821+$Q821)*$AH$4,-1),ROUNDUP(J821*$AH$4,-1)))</f>
        <v>1075400</v>
      </c>
      <c r="AF821" s="154">
        <f>IF(K821="","",IF('5.手当・賞与配分・洗い替え方式'!$O$4=1,ROUNDUP((K821+$Q821)*$AH$4,-1),ROUNDUP(K821*$AH$4,-1)))</f>
        <v>1069600</v>
      </c>
      <c r="AG821" s="154">
        <f>IF(L821="","",IF('5.手当・賞与配分・洗い替え方式'!$O$4=1,ROUNDUP((L821+$Q821)*$AH$4,-1),ROUNDUP(L821*$AH$4,-1)))</f>
        <v>1063800</v>
      </c>
      <c r="AH821" s="154">
        <f>IF(M821="","",IF('5.手当・賞与配分・洗い替え方式'!$O$4=1,ROUNDUP((M821+$Q821)*$AH$4,-1),ROUNDUP(M821*$AH$4,-1)))</f>
        <v>1058000</v>
      </c>
      <c r="AI821" s="166">
        <f>IF(N821="","",IF('5.手当・賞与配分・洗い替え方式'!$O$4=1,ROUNDUP((N821+$Q821)*$AH$4,-1),ROUNDUP(N821*$AH$4,-1)))</f>
        <v>1052200</v>
      </c>
      <c r="AJ821" s="165">
        <f>IF(J821="","",IF('5.手当・賞与配分・洗い替え方式'!$O$4=1,ROUNDUP((J821+$Q821)*$AM$4,-1),ROUNDUP(J821*$AM$4,-1)))</f>
        <v>1344250</v>
      </c>
      <c r="AK821" s="154">
        <f>IF(K821="","",IF('5.手当・賞与配分・洗い替え方式'!$O$4=1,ROUNDUP((K821+$Q821)*$AM$4,-1),ROUNDUP(K821*$AM$4,-1)))</f>
        <v>1337000</v>
      </c>
      <c r="AL821" s="154">
        <f>IF(L821="","",IF('5.手当・賞与配分・洗い替え方式'!$O$4=1,ROUNDUP((L821+$Q821)*$AM$4,-1),ROUNDUP(L821*$AM$4,-1)))</f>
        <v>1329750</v>
      </c>
      <c r="AM821" s="154">
        <f>IF(M821="","",IF('5.手当・賞与配分・洗い替え方式'!$O$4=1,ROUNDUP((M821+$Q821)*$AM$4,-1),ROUNDUP(M821*$AM$4,-1)))</f>
        <v>1322500</v>
      </c>
      <c r="AN821" s="166">
        <f>IF(N821="","",IF('5.手当・賞与配分・洗い替え方式'!$O$4=1,ROUNDUP((N821+$Q821)*$AM$4,-1),ROUNDUP(N821*$AM$4,-1)))</f>
        <v>1315250</v>
      </c>
      <c r="AO821" s="369">
        <f t="shared" si="539"/>
        <v>8872050</v>
      </c>
      <c r="AP821" s="77">
        <f t="shared" si="540"/>
        <v>8824200</v>
      </c>
      <c r="AQ821" s="77">
        <f t="shared" si="523"/>
        <v>8776350</v>
      </c>
      <c r="AR821" s="77">
        <f t="shared" si="524"/>
        <v>8728500</v>
      </c>
      <c r="AS821" s="164">
        <f t="shared" si="525"/>
        <v>8680650</v>
      </c>
    </row>
    <row r="822" spans="5:45" ht="18" customHeight="1">
      <c r="E822" s="148" t="str">
        <f t="shared" si="526"/>
        <v>M-1</v>
      </c>
      <c r="F822" s="167">
        <f t="shared" si="513"/>
        <v>13</v>
      </c>
      <c r="G822" s="105">
        <f t="shared" si="514"/>
        <v>13</v>
      </c>
      <c r="H822" s="105" t="str">
        <f t="shared" si="515"/>
        <v>M-1-13</v>
      </c>
      <c r="I822" s="149">
        <v>52</v>
      </c>
      <c r="J822" s="157">
        <f t="shared" si="527"/>
        <v>482400</v>
      </c>
      <c r="K822" s="131">
        <f t="shared" si="528"/>
        <v>479500</v>
      </c>
      <c r="L822" s="131">
        <f>IF($E822="","",INDEX('3.サラリースケール'!$R$5:$BH$38,MATCH($E822,'3.サラリースケール'!$R$5:$R$38,0),MATCH($I822,'3.サラリースケール'!$R$5:$BH$5,0)))</f>
        <v>476600</v>
      </c>
      <c r="M822" s="131">
        <f t="shared" si="529"/>
        <v>473700</v>
      </c>
      <c r="N822" s="368">
        <f t="shared" si="530"/>
        <v>470800</v>
      </c>
      <c r="O822" s="157">
        <f t="shared" si="531"/>
        <v>5800</v>
      </c>
      <c r="P822" s="368">
        <f t="shared" si="516"/>
        <v>2900</v>
      </c>
      <c r="Q822" s="158">
        <f>IF($L822="","",VLOOKUP($E822,'6.モデル年俸表の作成'!$C$7:$F$48,4,0))</f>
        <v>61100</v>
      </c>
      <c r="R822" s="159">
        <f>IF($E822="","",IF($G822="","",VLOOKUP($E822,'5.手当・賞与配分・洗い替え方式'!$C$7:$L$48,8,0)))</f>
        <v>0</v>
      </c>
      <c r="S822" s="160">
        <f t="shared" si="532"/>
        <v>0</v>
      </c>
      <c r="T822" s="160">
        <f t="shared" si="533"/>
        <v>0</v>
      </c>
      <c r="U822" s="160">
        <f t="shared" si="542"/>
        <v>0</v>
      </c>
      <c r="V822" s="160">
        <f t="shared" si="535"/>
        <v>0</v>
      </c>
      <c r="W822" s="160">
        <f t="shared" si="536"/>
        <v>0</v>
      </c>
      <c r="X822" s="164">
        <f t="shared" si="517"/>
        <v>0</v>
      </c>
      <c r="Y822" s="162">
        <f t="shared" si="541"/>
        <v>543500</v>
      </c>
      <c r="Z822" s="161">
        <f t="shared" si="518"/>
        <v>540600</v>
      </c>
      <c r="AA822" s="161">
        <f t="shared" si="519"/>
        <v>537700</v>
      </c>
      <c r="AB822" s="161">
        <f t="shared" si="520"/>
        <v>534800</v>
      </c>
      <c r="AC822" s="163">
        <f t="shared" si="543"/>
        <v>531900</v>
      </c>
      <c r="AD822" s="158">
        <f t="shared" si="538"/>
        <v>6452400</v>
      </c>
      <c r="AE822" s="165">
        <f>IF(J822="","",IF('5.手当・賞与配分・洗い替え方式'!$O$4=1,ROUNDUP((J822+$Q822)*$AH$4,-1),ROUNDUP(J822*$AH$4,-1)))</f>
        <v>1087000</v>
      </c>
      <c r="AF822" s="154">
        <f>IF(K822="","",IF('5.手当・賞与配分・洗い替え方式'!$O$4=1,ROUNDUP((K822+$Q822)*$AH$4,-1),ROUNDUP(K822*$AH$4,-1)))</f>
        <v>1081200</v>
      </c>
      <c r="AG822" s="154">
        <f>IF(L822="","",IF('5.手当・賞与配分・洗い替え方式'!$O$4=1,ROUNDUP((L822+$Q822)*$AH$4,-1),ROUNDUP(L822*$AH$4,-1)))</f>
        <v>1075400</v>
      </c>
      <c r="AH822" s="154">
        <f>IF(M822="","",IF('5.手当・賞与配分・洗い替え方式'!$O$4=1,ROUNDUP((M822+$Q822)*$AH$4,-1),ROUNDUP(M822*$AH$4,-1)))</f>
        <v>1069600</v>
      </c>
      <c r="AI822" s="166">
        <f>IF(N822="","",IF('5.手当・賞与配分・洗い替え方式'!$O$4=1,ROUNDUP((N822+$Q822)*$AH$4,-1),ROUNDUP(N822*$AH$4,-1)))</f>
        <v>1063800</v>
      </c>
      <c r="AJ822" s="165">
        <f>IF(J822="","",IF('5.手当・賞与配分・洗い替え方式'!$O$4=1,ROUNDUP((J822+$Q822)*$AM$4,-1),ROUNDUP(J822*$AM$4,-1)))</f>
        <v>1358750</v>
      </c>
      <c r="AK822" s="154">
        <f>IF(K822="","",IF('5.手当・賞与配分・洗い替え方式'!$O$4=1,ROUNDUP((K822+$Q822)*$AM$4,-1),ROUNDUP(K822*$AM$4,-1)))</f>
        <v>1351500</v>
      </c>
      <c r="AL822" s="154">
        <f>IF(L822="","",IF('5.手当・賞与配分・洗い替え方式'!$O$4=1,ROUNDUP((L822+$Q822)*$AM$4,-1),ROUNDUP(L822*$AM$4,-1)))</f>
        <v>1344250</v>
      </c>
      <c r="AM822" s="154">
        <f>IF(M822="","",IF('5.手当・賞与配分・洗い替え方式'!$O$4=1,ROUNDUP((M822+$Q822)*$AM$4,-1),ROUNDUP(M822*$AM$4,-1)))</f>
        <v>1337000</v>
      </c>
      <c r="AN822" s="166">
        <f>IF(N822="","",IF('5.手当・賞与配分・洗い替え方式'!$O$4=1,ROUNDUP((N822+$Q822)*$AM$4,-1),ROUNDUP(N822*$AM$4,-1)))</f>
        <v>1329750</v>
      </c>
      <c r="AO822" s="369">
        <f t="shared" si="539"/>
        <v>8967750</v>
      </c>
      <c r="AP822" s="77">
        <f t="shared" si="540"/>
        <v>8919900</v>
      </c>
      <c r="AQ822" s="77">
        <f t="shared" si="523"/>
        <v>8872050</v>
      </c>
      <c r="AR822" s="77">
        <f t="shared" si="524"/>
        <v>8824200</v>
      </c>
      <c r="AS822" s="164">
        <f t="shared" si="525"/>
        <v>8776350</v>
      </c>
    </row>
    <row r="823" spans="5:45" ht="18" customHeight="1">
      <c r="E823" s="148" t="str">
        <f t="shared" si="526"/>
        <v>M-1</v>
      </c>
      <c r="F823" s="167">
        <f t="shared" si="513"/>
        <v>14</v>
      </c>
      <c r="G823" s="105">
        <f t="shared" si="514"/>
        <v>14</v>
      </c>
      <c r="H823" s="105" t="str">
        <f t="shared" si="515"/>
        <v>M-1-14</v>
      </c>
      <c r="I823" s="149">
        <v>53</v>
      </c>
      <c r="J823" s="157">
        <f t="shared" si="527"/>
        <v>488200</v>
      </c>
      <c r="K823" s="131">
        <f t="shared" si="528"/>
        <v>485300</v>
      </c>
      <c r="L823" s="131">
        <f>IF($E823="","",INDEX('3.サラリースケール'!$R$5:$BH$38,MATCH($E823,'3.サラリースケール'!$R$5:$R$38,0),MATCH($I823,'3.サラリースケール'!$R$5:$BH$5,0)))</f>
        <v>482400</v>
      </c>
      <c r="M823" s="131">
        <f t="shared" si="529"/>
        <v>479500</v>
      </c>
      <c r="N823" s="368">
        <f t="shared" si="530"/>
        <v>476600</v>
      </c>
      <c r="O823" s="157">
        <f t="shared" si="531"/>
        <v>5800</v>
      </c>
      <c r="P823" s="368">
        <f t="shared" si="516"/>
        <v>2900</v>
      </c>
      <c r="Q823" s="158">
        <f>IF($L823="","",VLOOKUP($E823,'6.モデル年俸表の作成'!$C$7:$F$48,4,0))</f>
        <v>61100</v>
      </c>
      <c r="R823" s="159">
        <f>IF($E823="","",IF($G823="","",VLOOKUP($E823,'5.手当・賞与配分・洗い替え方式'!$C$7:$L$48,8,0)))</f>
        <v>0</v>
      </c>
      <c r="S823" s="160">
        <f t="shared" si="532"/>
        <v>0</v>
      </c>
      <c r="T823" s="160">
        <f t="shared" si="533"/>
        <v>0</v>
      </c>
      <c r="U823" s="160">
        <f t="shared" si="542"/>
        <v>0</v>
      </c>
      <c r="V823" s="160">
        <f t="shared" si="535"/>
        <v>0</v>
      </c>
      <c r="W823" s="160">
        <f t="shared" si="536"/>
        <v>0</v>
      </c>
      <c r="X823" s="164">
        <f t="shared" si="517"/>
        <v>0</v>
      </c>
      <c r="Y823" s="162">
        <f t="shared" si="541"/>
        <v>549300</v>
      </c>
      <c r="Z823" s="161">
        <f t="shared" si="518"/>
        <v>546400</v>
      </c>
      <c r="AA823" s="161">
        <f t="shared" si="519"/>
        <v>543500</v>
      </c>
      <c r="AB823" s="161">
        <f t="shared" si="520"/>
        <v>540600</v>
      </c>
      <c r="AC823" s="163">
        <f t="shared" si="543"/>
        <v>537700</v>
      </c>
      <c r="AD823" s="158">
        <f t="shared" si="538"/>
        <v>6522000</v>
      </c>
      <c r="AE823" s="165">
        <f>IF(J823="","",IF('5.手当・賞与配分・洗い替え方式'!$O$4=1,ROUNDUP((J823+$Q823)*$AH$4,-1),ROUNDUP(J823*$AH$4,-1)))</f>
        <v>1098600</v>
      </c>
      <c r="AF823" s="154">
        <f>IF(K823="","",IF('5.手当・賞与配分・洗い替え方式'!$O$4=1,ROUNDUP((K823+$Q823)*$AH$4,-1),ROUNDUP(K823*$AH$4,-1)))</f>
        <v>1092800</v>
      </c>
      <c r="AG823" s="154">
        <f>IF(L823="","",IF('5.手当・賞与配分・洗い替え方式'!$O$4=1,ROUNDUP((L823+$Q823)*$AH$4,-1),ROUNDUP(L823*$AH$4,-1)))</f>
        <v>1087000</v>
      </c>
      <c r="AH823" s="154">
        <f>IF(M823="","",IF('5.手当・賞与配分・洗い替え方式'!$O$4=1,ROUNDUP((M823+$Q823)*$AH$4,-1),ROUNDUP(M823*$AH$4,-1)))</f>
        <v>1081200</v>
      </c>
      <c r="AI823" s="166">
        <f>IF(N823="","",IF('5.手当・賞与配分・洗い替え方式'!$O$4=1,ROUNDUP((N823+$Q823)*$AH$4,-1),ROUNDUP(N823*$AH$4,-1)))</f>
        <v>1075400</v>
      </c>
      <c r="AJ823" s="165">
        <f>IF(J823="","",IF('5.手当・賞与配分・洗い替え方式'!$O$4=1,ROUNDUP((J823+$Q823)*$AM$4,-1),ROUNDUP(J823*$AM$4,-1)))</f>
        <v>1373250</v>
      </c>
      <c r="AK823" s="154">
        <f>IF(K823="","",IF('5.手当・賞与配分・洗い替え方式'!$O$4=1,ROUNDUP((K823+$Q823)*$AM$4,-1),ROUNDUP(K823*$AM$4,-1)))</f>
        <v>1366000</v>
      </c>
      <c r="AL823" s="154">
        <f>IF(L823="","",IF('5.手当・賞与配分・洗い替え方式'!$O$4=1,ROUNDUP((L823+$Q823)*$AM$4,-1),ROUNDUP(L823*$AM$4,-1)))</f>
        <v>1358750</v>
      </c>
      <c r="AM823" s="154">
        <f>IF(M823="","",IF('5.手当・賞与配分・洗い替え方式'!$O$4=1,ROUNDUP((M823+$Q823)*$AM$4,-1),ROUNDUP(M823*$AM$4,-1)))</f>
        <v>1351500</v>
      </c>
      <c r="AN823" s="166">
        <f>IF(N823="","",IF('5.手当・賞与配分・洗い替え方式'!$O$4=1,ROUNDUP((N823+$Q823)*$AM$4,-1),ROUNDUP(N823*$AM$4,-1)))</f>
        <v>1344250</v>
      </c>
      <c r="AO823" s="369">
        <f t="shared" si="539"/>
        <v>9063450</v>
      </c>
      <c r="AP823" s="77">
        <f t="shared" si="540"/>
        <v>9015600</v>
      </c>
      <c r="AQ823" s="77">
        <f t="shared" si="523"/>
        <v>8967750</v>
      </c>
      <c r="AR823" s="77">
        <f t="shared" si="524"/>
        <v>8919900</v>
      </c>
      <c r="AS823" s="164">
        <f t="shared" si="525"/>
        <v>8872050</v>
      </c>
    </row>
    <row r="824" spans="5:45" ht="18" customHeight="1">
      <c r="E824" s="148" t="str">
        <f t="shared" si="526"/>
        <v>M-1</v>
      </c>
      <c r="F824" s="167">
        <f t="shared" si="513"/>
        <v>15</v>
      </c>
      <c r="G824" s="105">
        <f t="shared" si="514"/>
        <v>15</v>
      </c>
      <c r="H824" s="105" t="str">
        <f t="shared" si="515"/>
        <v>M-1-15</v>
      </c>
      <c r="I824" s="149">
        <v>54</v>
      </c>
      <c r="J824" s="157">
        <f t="shared" si="527"/>
        <v>494000</v>
      </c>
      <c r="K824" s="131">
        <f t="shared" si="528"/>
        <v>491100</v>
      </c>
      <c r="L824" s="131">
        <f>IF($E824="","",INDEX('3.サラリースケール'!$R$5:$BH$38,MATCH($E824,'3.サラリースケール'!$R$5:$R$38,0),MATCH($I824,'3.サラリースケール'!$R$5:$BH$5,0)))</f>
        <v>488200</v>
      </c>
      <c r="M824" s="131">
        <f t="shared" si="529"/>
        <v>485300</v>
      </c>
      <c r="N824" s="368">
        <f t="shared" si="530"/>
        <v>482400</v>
      </c>
      <c r="O824" s="157">
        <f t="shared" si="531"/>
        <v>5800</v>
      </c>
      <c r="P824" s="368">
        <f t="shared" si="516"/>
        <v>2900</v>
      </c>
      <c r="Q824" s="158">
        <f>IF($L824="","",VLOOKUP($E824,'6.モデル年俸表の作成'!$C$7:$F$48,4,0))</f>
        <v>61100</v>
      </c>
      <c r="R824" s="159">
        <f>IF($E824="","",IF($G824="","",VLOOKUP($E824,'5.手当・賞与配分・洗い替え方式'!$C$7:$L$48,8,0)))</f>
        <v>0</v>
      </c>
      <c r="S824" s="160">
        <f t="shared" si="532"/>
        <v>0</v>
      </c>
      <c r="T824" s="160">
        <f t="shared" si="533"/>
        <v>0</v>
      </c>
      <c r="U824" s="160">
        <f t="shared" si="542"/>
        <v>0</v>
      </c>
      <c r="V824" s="160">
        <f t="shared" si="535"/>
        <v>0</v>
      </c>
      <c r="W824" s="160">
        <f t="shared" si="536"/>
        <v>0</v>
      </c>
      <c r="X824" s="164">
        <f t="shared" si="517"/>
        <v>0</v>
      </c>
      <c r="Y824" s="162">
        <f t="shared" si="541"/>
        <v>555100</v>
      </c>
      <c r="Z824" s="161">
        <f t="shared" si="518"/>
        <v>552200</v>
      </c>
      <c r="AA824" s="161">
        <f t="shared" si="519"/>
        <v>549300</v>
      </c>
      <c r="AB824" s="161">
        <f t="shared" si="520"/>
        <v>546400</v>
      </c>
      <c r="AC824" s="163">
        <f t="shared" si="543"/>
        <v>543500</v>
      </c>
      <c r="AD824" s="158">
        <f t="shared" si="538"/>
        <v>6591600</v>
      </c>
      <c r="AE824" s="165">
        <f>IF(J824="","",IF('5.手当・賞与配分・洗い替え方式'!$O$4=1,ROUNDUP((J824+$Q824)*$AH$4,-1),ROUNDUP(J824*$AH$4,-1)))</f>
        <v>1110200</v>
      </c>
      <c r="AF824" s="154">
        <f>IF(K824="","",IF('5.手当・賞与配分・洗い替え方式'!$O$4=1,ROUNDUP((K824+$Q824)*$AH$4,-1),ROUNDUP(K824*$AH$4,-1)))</f>
        <v>1104400</v>
      </c>
      <c r="AG824" s="154">
        <f>IF(L824="","",IF('5.手当・賞与配分・洗い替え方式'!$O$4=1,ROUNDUP((L824+$Q824)*$AH$4,-1),ROUNDUP(L824*$AH$4,-1)))</f>
        <v>1098600</v>
      </c>
      <c r="AH824" s="154">
        <f>IF(M824="","",IF('5.手当・賞与配分・洗い替え方式'!$O$4=1,ROUNDUP((M824+$Q824)*$AH$4,-1),ROUNDUP(M824*$AH$4,-1)))</f>
        <v>1092800</v>
      </c>
      <c r="AI824" s="166">
        <f>IF(N824="","",IF('5.手当・賞与配分・洗い替え方式'!$O$4=1,ROUNDUP((N824+$Q824)*$AH$4,-1),ROUNDUP(N824*$AH$4,-1)))</f>
        <v>1087000</v>
      </c>
      <c r="AJ824" s="165">
        <f>IF(J824="","",IF('5.手当・賞与配分・洗い替え方式'!$O$4=1,ROUNDUP((J824+$Q824)*$AM$4,-1),ROUNDUP(J824*$AM$4,-1)))</f>
        <v>1387750</v>
      </c>
      <c r="AK824" s="154">
        <f>IF(K824="","",IF('5.手当・賞与配分・洗い替え方式'!$O$4=1,ROUNDUP((K824+$Q824)*$AM$4,-1),ROUNDUP(K824*$AM$4,-1)))</f>
        <v>1380500</v>
      </c>
      <c r="AL824" s="154">
        <f>IF(L824="","",IF('5.手当・賞与配分・洗い替え方式'!$O$4=1,ROUNDUP((L824+$Q824)*$AM$4,-1),ROUNDUP(L824*$AM$4,-1)))</f>
        <v>1373250</v>
      </c>
      <c r="AM824" s="154">
        <f>IF(M824="","",IF('5.手当・賞与配分・洗い替え方式'!$O$4=1,ROUNDUP((M824+$Q824)*$AM$4,-1),ROUNDUP(M824*$AM$4,-1)))</f>
        <v>1366000</v>
      </c>
      <c r="AN824" s="166">
        <f>IF(N824="","",IF('5.手当・賞与配分・洗い替え方式'!$O$4=1,ROUNDUP((N824+$Q824)*$AM$4,-1),ROUNDUP(N824*$AM$4,-1)))</f>
        <v>1358750</v>
      </c>
      <c r="AO824" s="369">
        <f t="shared" si="539"/>
        <v>9159150</v>
      </c>
      <c r="AP824" s="77">
        <f t="shared" si="540"/>
        <v>9111300</v>
      </c>
      <c r="AQ824" s="77">
        <f t="shared" si="523"/>
        <v>9063450</v>
      </c>
      <c r="AR824" s="77">
        <f t="shared" si="524"/>
        <v>9015600</v>
      </c>
      <c r="AS824" s="164">
        <f t="shared" si="525"/>
        <v>8967750</v>
      </c>
    </row>
    <row r="825" spans="5:45" ht="18" customHeight="1">
      <c r="E825" s="148" t="str">
        <f t="shared" si="526"/>
        <v>M-1</v>
      </c>
      <c r="F825" s="167">
        <f t="shared" si="513"/>
        <v>16</v>
      </c>
      <c r="G825" s="105">
        <f t="shared" si="514"/>
        <v>16</v>
      </c>
      <c r="H825" s="105" t="str">
        <f t="shared" si="515"/>
        <v>M-1-16</v>
      </c>
      <c r="I825" s="149">
        <v>55</v>
      </c>
      <c r="J825" s="157">
        <f t="shared" si="527"/>
        <v>499800</v>
      </c>
      <c r="K825" s="131">
        <f t="shared" si="528"/>
        <v>496900</v>
      </c>
      <c r="L825" s="131">
        <f>IF($E825="","",INDEX('3.サラリースケール'!$R$5:$BH$38,MATCH($E825,'3.サラリースケール'!$R$5:$R$38,0),MATCH($I825,'3.サラリースケール'!$R$5:$BH$5,0)))</f>
        <v>494000</v>
      </c>
      <c r="M825" s="131">
        <f t="shared" si="529"/>
        <v>491100</v>
      </c>
      <c r="N825" s="368">
        <f t="shared" si="530"/>
        <v>488200</v>
      </c>
      <c r="O825" s="157">
        <f t="shared" si="531"/>
        <v>5800</v>
      </c>
      <c r="P825" s="368">
        <f t="shared" si="516"/>
        <v>2900</v>
      </c>
      <c r="Q825" s="158">
        <f>IF($L825="","",VLOOKUP($E825,'6.モデル年俸表の作成'!$C$7:$F$48,4,0))</f>
        <v>61100</v>
      </c>
      <c r="R825" s="159">
        <f>IF($E825="","",IF($G825="","",VLOOKUP($E825,'5.手当・賞与配分・洗い替え方式'!$C$7:$L$48,8,0)))</f>
        <v>0</v>
      </c>
      <c r="S825" s="160">
        <f t="shared" si="532"/>
        <v>0</v>
      </c>
      <c r="T825" s="160">
        <f t="shared" si="533"/>
        <v>0</v>
      </c>
      <c r="U825" s="160">
        <f t="shared" si="542"/>
        <v>0</v>
      </c>
      <c r="V825" s="160">
        <f t="shared" si="535"/>
        <v>0</v>
      </c>
      <c r="W825" s="160">
        <f t="shared" si="536"/>
        <v>0</v>
      </c>
      <c r="X825" s="164">
        <f t="shared" si="517"/>
        <v>0</v>
      </c>
      <c r="Y825" s="162">
        <f t="shared" si="541"/>
        <v>560900</v>
      </c>
      <c r="Z825" s="161">
        <f t="shared" si="518"/>
        <v>558000</v>
      </c>
      <c r="AA825" s="161">
        <f t="shared" si="519"/>
        <v>555100</v>
      </c>
      <c r="AB825" s="161">
        <f t="shared" si="520"/>
        <v>552200</v>
      </c>
      <c r="AC825" s="163">
        <f t="shared" si="543"/>
        <v>549300</v>
      </c>
      <c r="AD825" s="158">
        <f t="shared" si="538"/>
        <v>6661200</v>
      </c>
      <c r="AE825" s="165">
        <f>IF(J825="","",IF('5.手当・賞与配分・洗い替え方式'!$O$4=1,ROUNDUP((J825+$Q825)*$AH$4,-1),ROUNDUP(J825*$AH$4,-1)))</f>
        <v>1121800</v>
      </c>
      <c r="AF825" s="154">
        <f>IF(K825="","",IF('5.手当・賞与配分・洗い替え方式'!$O$4=1,ROUNDUP((K825+$Q825)*$AH$4,-1),ROUNDUP(K825*$AH$4,-1)))</f>
        <v>1116000</v>
      </c>
      <c r="AG825" s="154">
        <f>IF(L825="","",IF('5.手当・賞与配分・洗い替え方式'!$O$4=1,ROUNDUP((L825+$Q825)*$AH$4,-1),ROUNDUP(L825*$AH$4,-1)))</f>
        <v>1110200</v>
      </c>
      <c r="AH825" s="154">
        <f>IF(M825="","",IF('5.手当・賞与配分・洗い替え方式'!$O$4=1,ROUNDUP((M825+$Q825)*$AH$4,-1),ROUNDUP(M825*$AH$4,-1)))</f>
        <v>1104400</v>
      </c>
      <c r="AI825" s="166">
        <f>IF(N825="","",IF('5.手当・賞与配分・洗い替え方式'!$O$4=1,ROUNDUP((N825+$Q825)*$AH$4,-1),ROUNDUP(N825*$AH$4,-1)))</f>
        <v>1098600</v>
      </c>
      <c r="AJ825" s="165">
        <f>IF(J825="","",IF('5.手当・賞与配分・洗い替え方式'!$O$4=1,ROUNDUP((J825+$Q825)*$AM$4,-1),ROUNDUP(J825*$AM$4,-1)))</f>
        <v>1402250</v>
      </c>
      <c r="AK825" s="154">
        <f>IF(K825="","",IF('5.手当・賞与配分・洗い替え方式'!$O$4=1,ROUNDUP((K825+$Q825)*$AM$4,-1),ROUNDUP(K825*$AM$4,-1)))</f>
        <v>1395000</v>
      </c>
      <c r="AL825" s="154">
        <f>IF(L825="","",IF('5.手当・賞与配分・洗い替え方式'!$O$4=1,ROUNDUP((L825+$Q825)*$AM$4,-1),ROUNDUP(L825*$AM$4,-1)))</f>
        <v>1387750</v>
      </c>
      <c r="AM825" s="154">
        <f>IF(M825="","",IF('5.手当・賞与配分・洗い替え方式'!$O$4=1,ROUNDUP((M825+$Q825)*$AM$4,-1),ROUNDUP(M825*$AM$4,-1)))</f>
        <v>1380500</v>
      </c>
      <c r="AN825" s="166">
        <f>IF(N825="","",IF('5.手当・賞与配分・洗い替え方式'!$O$4=1,ROUNDUP((N825+$Q825)*$AM$4,-1),ROUNDUP(N825*$AM$4,-1)))</f>
        <v>1373250</v>
      </c>
      <c r="AO825" s="369">
        <f t="shared" si="539"/>
        <v>9254850</v>
      </c>
      <c r="AP825" s="77">
        <f t="shared" si="540"/>
        <v>9207000</v>
      </c>
      <c r="AQ825" s="77">
        <f t="shared" si="523"/>
        <v>9159150</v>
      </c>
      <c r="AR825" s="77">
        <f t="shared" si="524"/>
        <v>9111300</v>
      </c>
      <c r="AS825" s="164">
        <f t="shared" si="525"/>
        <v>9063450</v>
      </c>
    </row>
    <row r="826" spans="5:45" ht="18" customHeight="1">
      <c r="E826" s="148" t="str">
        <f t="shared" si="526"/>
        <v>M-1</v>
      </c>
      <c r="F826" s="167">
        <f t="shared" si="513"/>
        <v>16</v>
      </c>
      <c r="G826" s="105">
        <f t="shared" si="514"/>
        <v>16</v>
      </c>
      <c r="H826" s="105" t="str">
        <f t="shared" si="515"/>
        <v/>
      </c>
      <c r="I826" s="149">
        <v>56</v>
      </c>
      <c r="J826" s="157">
        <f t="shared" si="527"/>
        <v>499800</v>
      </c>
      <c r="K826" s="131">
        <f t="shared" si="528"/>
        <v>496900</v>
      </c>
      <c r="L826" s="131">
        <f>IF($E826="","",INDEX('3.サラリースケール'!$R$5:$BH$38,MATCH($E826,'3.サラリースケール'!$R$5:$R$38,0),MATCH($I826,'3.サラリースケール'!$R$5:$BH$5,0)))</f>
        <v>494000</v>
      </c>
      <c r="M826" s="131">
        <f t="shared" si="529"/>
        <v>491100</v>
      </c>
      <c r="N826" s="368">
        <f t="shared" si="530"/>
        <v>488200</v>
      </c>
      <c r="O826" s="157">
        <f t="shared" si="531"/>
        <v>0</v>
      </c>
      <c r="P826" s="368">
        <f t="shared" si="516"/>
        <v>2900</v>
      </c>
      <c r="Q826" s="158">
        <f>IF($L826="","",VLOOKUP($E826,'6.モデル年俸表の作成'!$C$7:$F$48,4,0))</f>
        <v>61100</v>
      </c>
      <c r="R826" s="159">
        <f>IF($E826="","",IF($G826="","",VLOOKUP($E826,'5.手当・賞与配分・洗い替え方式'!$C$7:$L$48,8,0)))</f>
        <v>0</v>
      </c>
      <c r="S826" s="160">
        <f t="shared" si="532"/>
        <v>0</v>
      </c>
      <c r="T826" s="160">
        <f t="shared" si="533"/>
        <v>0</v>
      </c>
      <c r="U826" s="160">
        <f t="shared" si="542"/>
        <v>0</v>
      </c>
      <c r="V826" s="160">
        <f t="shared" si="535"/>
        <v>0</v>
      </c>
      <c r="W826" s="160">
        <f t="shared" si="536"/>
        <v>0</v>
      </c>
      <c r="X826" s="164">
        <f t="shared" si="517"/>
        <v>0</v>
      </c>
      <c r="Y826" s="162">
        <f t="shared" si="541"/>
        <v>560900</v>
      </c>
      <c r="Z826" s="161">
        <f t="shared" si="518"/>
        <v>558000</v>
      </c>
      <c r="AA826" s="161">
        <f t="shared" si="519"/>
        <v>555100</v>
      </c>
      <c r="AB826" s="161">
        <f t="shared" si="520"/>
        <v>552200</v>
      </c>
      <c r="AC826" s="163">
        <f t="shared" si="543"/>
        <v>549300</v>
      </c>
      <c r="AD826" s="158">
        <f t="shared" si="538"/>
        <v>6661200</v>
      </c>
      <c r="AE826" s="165">
        <f>IF(J826="","",IF('5.手当・賞与配分・洗い替え方式'!$O$4=1,ROUNDUP((J826+$Q826)*$AH$4,-1),ROUNDUP(J826*$AH$4,-1)))</f>
        <v>1121800</v>
      </c>
      <c r="AF826" s="154">
        <f>IF(K826="","",IF('5.手当・賞与配分・洗い替え方式'!$O$4=1,ROUNDUP((K826+$Q826)*$AH$4,-1),ROUNDUP(K826*$AH$4,-1)))</f>
        <v>1116000</v>
      </c>
      <c r="AG826" s="154">
        <f>IF(L826="","",IF('5.手当・賞与配分・洗い替え方式'!$O$4=1,ROUNDUP((L826+$Q826)*$AH$4,-1),ROUNDUP(L826*$AH$4,-1)))</f>
        <v>1110200</v>
      </c>
      <c r="AH826" s="154">
        <f>IF(M826="","",IF('5.手当・賞与配分・洗い替え方式'!$O$4=1,ROUNDUP((M826+$Q826)*$AH$4,-1),ROUNDUP(M826*$AH$4,-1)))</f>
        <v>1104400</v>
      </c>
      <c r="AI826" s="166">
        <f>IF(N826="","",IF('5.手当・賞与配分・洗い替え方式'!$O$4=1,ROUNDUP((N826+$Q826)*$AH$4,-1),ROUNDUP(N826*$AH$4,-1)))</f>
        <v>1098600</v>
      </c>
      <c r="AJ826" s="165">
        <f>IF(J826="","",IF('5.手当・賞与配分・洗い替え方式'!$O$4=1,ROUNDUP((J826+$Q826)*$AM$4,-1),ROUNDUP(J826*$AM$4,-1)))</f>
        <v>1402250</v>
      </c>
      <c r="AK826" s="154">
        <f>IF(K826="","",IF('5.手当・賞与配分・洗い替え方式'!$O$4=1,ROUNDUP((K826+$Q826)*$AM$4,-1),ROUNDUP(K826*$AM$4,-1)))</f>
        <v>1395000</v>
      </c>
      <c r="AL826" s="154">
        <f>IF(L826="","",IF('5.手当・賞与配分・洗い替え方式'!$O$4=1,ROUNDUP((L826+$Q826)*$AM$4,-1),ROUNDUP(L826*$AM$4,-1)))</f>
        <v>1387750</v>
      </c>
      <c r="AM826" s="154">
        <f>IF(M826="","",IF('5.手当・賞与配分・洗い替え方式'!$O$4=1,ROUNDUP((M826+$Q826)*$AM$4,-1),ROUNDUP(M826*$AM$4,-1)))</f>
        <v>1380500</v>
      </c>
      <c r="AN826" s="166">
        <f>IF(N826="","",IF('5.手当・賞与配分・洗い替え方式'!$O$4=1,ROUNDUP((N826+$Q826)*$AM$4,-1),ROUNDUP(N826*$AM$4,-1)))</f>
        <v>1373250</v>
      </c>
      <c r="AO826" s="369">
        <f t="shared" si="539"/>
        <v>9254850</v>
      </c>
      <c r="AP826" s="77">
        <f t="shared" si="540"/>
        <v>9207000</v>
      </c>
      <c r="AQ826" s="77">
        <f t="shared" si="523"/>
        <v>9159150</v>
      </c>
      <c r="AR826" s="77">
        <f t="shared" si="524"/>
        <v>9111300</v>
      </c>
      <c r="AS826" s="164">
        <f t="shared" si="525"/>
        <v>9063450</v>
      </c>
    </row>
    <row r="827" spans="5:45" ht="18" customHeight="1">
      <c r="E827" s="148" t="str">
        <f t="shared" si="526"/>
        <v>M-1</v>
      </c>
      <c r="F827" s="167">
        <f t="shared" si="513"/>
        <v>16</v>
      </c>
      <c r="G827" s="105">
        <f t="shared" si="514"/>
        <v>16</v>
      </c>
      <c r="H827" s="105" t="str">
        <f t="shared" si="515"/>
        <v/>
      </c>
      <c r="I827" s="149">
        <v>57</v>
      </c>
      <c r="J827" s="157">
        <f t="shared" si="527"/>
        <v>499800</v>
      </c>
      <c r="K827" s="131">
        <f t="shared" si="528"/>
        <v>496900</v>
      </c>
      <c r="L827" s="131">
        <f>IF($E827="","",INDEX('3.サラリースケール'!$R$5:$BH$38,MATCH($E827,'3.サラリースケール'!$R$5:$R$38,0),MATCH($I827,'3.サラリースケール'!$R$5:$BH$5,0)))</f>
        <v>494000</v>
      </c>
      <c r="M827" s="131">
        <f t="shared" si="529"/>
        <v>491100</v>
      </c>
      <c r="N827" s="368">
        <f t="shared" si="530"/>
        <v>488200</v>
      </c>
      <c r="O827" s="157">
        <f t="shared" si="531"/>
        <v>0</v>
      </c>
      <c r="P827" s="368">
        <f t="shared" si="516"/>
        <v>2900</v>
      </c>
      <c r="Q827" s="158">
        <f>IF($L827="","",VLOOKUP($E827,'6.モデル年俸表の作成'!$C$7:$F$48,4,0))</f>
        <v>61100</v>
      </c>
      <c r="R827" s="159">
        <f>IF($E827="","",IF($G827="","",VLOOKUP($E827,'5.手当・賞与配分・洗い替え方式'!$C$7:$L$48,8,0)))</f>
        <v>0</v>
      </c>
      <c r="S827" s="160">
        <f t="shared" si="532"/>
        <v>0</v>
      </c>
      <c r="T827" s="160">
        <f t="shared" si="533"/>
        <v>0</v>
      </c>
      <c r="U827" s="160">
        <f t="shared" si="542"/>
        <v>0</v>
      </c>
      <c r="V827" s="160">
        <f t="shared" si="535"/>
        <v>0</v>
      </c>
      <c r="W827" s="160">
        <f t="shared" si="536"/>
        <v>0</v>
      </c>
      <c r="X827" s="164">
        <f t="shared" si="517"/>
        <v>0</v>
      </c>
      <c r="Y827" s="162">
        <f t="shared" si="541"/>
        <v>560900</v>
      </c>
      <c r="Z827" s="161">
        <f t="shared" si="518"/>
        <v>558000</v>
      </c>
      <c r="AA827" s="161">
        <f t="shared" si="519"/>
        <v>555100</v>
      </c>
      <c r="AB827" s="161">
        <f t="shared" si="520"/>
        <v>552200</v>
      </c>
      <c r="AC827" s="163">
        <f t="shared" si="543"/>
        <v>549300</v>
      </c>
      <c r="AD827" s="158">
        <f t="shared" si="538"/>
        <v>6661200</v>
      </c>
      <c r="AE827" s="165">
        <f>IF(J827="","",IF('5.手当・賞与配分・洗い替え方式'!$O$4=1,ROUNDUP((J827+$Q827)*$AH$4,-1),ROUNDUP(J827*$AH$4,-1)))</f>
        <v>1121800</v>
      </c>
      <c r="AF827" s="154">
        <f>IF(K827="","",IF('5.手当・賞与配分・洗い替え方式'!$O$4=1,ROUNDUP((K827+$Q827)*$AH$4,-1),ROUNDUP(K827*$AH$4,-1)))</f>
        <v>1116000</v>
      </c>
      <c r="AG827" s="154">
        <f>IF(L827="","",IF('5.手当・賞与配分・洗い替え方式'!$O$4=1,ROUNDUP((L827+$Q827)*$AH$4,-1),ROUNDUP(L827*$AH$4,-1)))</f>
        <v>1110200</v>
      </c>
      <c r="AH827" s="154">
        <f>IF(M827="","",IF('5.手当・賞与配分・洗い替え方式'!$O$4=1,ROUNDUP((M827+$Q827)*$AH$4,-1),ROUNDUP(M827*$AH$4,-1)))</f>
        <v>1104400</v>
      </c>
      <c r="AI827" s="166">
        <f>IF(N827="","",IF('5.手当・賞与配分・洗い替え方式'!$O$4=1,ROUNDUP((N827+$Q827)*$AH$4,-1),ROUNDUP(N827*$AH$4,-1)))</f>
        <v>1098600</v>
      </c>
      <c r="AJ827" s="165">
        <f>IF(J827="","",IF('5.手当・賞与配分・洗い替え方式'!$O$4=1,ROUNDUP((J827+$Q827)*$AM$4,-1),ROUNDUP(J827*$AM$4,-1)))</f>
        <v>1402250</v>
      </c>
      <c r="AK827" s="154">
        <f>IF(K827="","",IF('5.手当・賞与配分・洗い替え方式'!$O$4=1,ROUNDUP((K827+$Q827)*$AM$4,-1),ROUNDUP(K827*$AM$4,-1)))</f>
        <v>1395000</v>
      </c>
      <c r="AL827" s="154">
        <f>IF(L827="","",IF('5.手当・賞与配分・洗い替え方式'!$O$4=1,ROUNDUP((L827+$Q827)*$AM$4,-1),ROUNDUP(L827*$AM$4,-1)))</f>
        <v>1387750</v>
      </c>
      <c r="AM827" s="154">
        <f>IF(M827="","",IF('5.手当・賞与配分・洗い替え方式'!$O$4=1,ROUNDUP((M827+$Q827)*$AM$4,-1),ROUNDUP(M827*$AM$4,-1)))</f>
        <v>1380500</v>
      </c>
      <c r="AN827" s="166">
        <f>IF(N827="","",IF('5.手当・賞与配分・洗い替え方式'!$O$4=1,ROUNDUP((N827+$Q827)*$AM$4,-1),ROUNDUP(N827*$AM$4,-1)))</f>
        <v>1373250</v>
      </c>
      <c r="AO827" s="369">
        <f t="shared" si="539"/>
        <v>9254850</v>
      </c>
      <c r="AP827" s="77">
        <f t="shared" si="540"/>
        <v>9207000</v>
      </c>
      <c r="AQ827" s="77">
        <f t="shared" si="523"/>
        <v>9159150</v>
      </c>
      <c r="AR827" s="77">
        <f t="shared" si="524"/>
        <v>9111300</v>
      </c>
      <c r="AS827" s="164">
        <f t="shared" si="525"/>
        <v>9063450</v>
      </c>
    </row>
    <row r="828" spans="5:45" ht="18" customHeight="1">
      <c r="E828" s="148" t="str">
        <f t="shared" si="526"/>
        <v>M-1</v>
      </c>
      <c r="F828" s="167">
        <f t="shared" si="513"/>
        <v>16</v>
      </c>
      <c r="G828" s="105">
        <f t="shared" si="514"/>
        <v>16</v>
      </c>
      <c r="H828" s="105" t="str">
        <f t="shared" si="515"/>
        <v/>
      </c>
      <c r="I828" s="149">
        <v>58</v>
      </c>
      <c r="J828" s="157">
        <f t="shared" si="527"/>
        <v>499800</v>
      </c>
      <c r="K828" s="131">
        <f t="shared" si="528"/>
        <v>496900</v>
      </c>
      <c r="L828" s="131">
        <f>IF($E828="","",INDEX('3.サラリースケール'!$R$5:$BH$38,MATCH($E828,'3.サラリースケール'!$R$5:$R$38,0),MATCH($I828,'3.サラリースケール'!$R$5:$BH$5,0)))</f>
        <v>494000</v>
      </c>
      <c r="M828" s="131">
        <f t="shared" si="529"/>
        <v>491100</v>
      </c>
      <c r="N828" s="368">
        <f t="shared" si="530"/>
        <v>488200</v>
      </c>
      <c r="O828" s="157">
        <f t="shared" si="531"/>
        <v>0</v>
      </c>
      <c r="P828" s="368">
        <f t="shared" si="516"/>
        <v>2900</v>
      </c>
      <c r="Q828" s="158">
        <f>IF($L828="","",VLOOKUP($E828,'6.モデル年俸表の作成'!$C$7:$F$48,4,0))</f>
        <v>61100</v>
      </c>
      <c r="R828" s="159">
        <f>IF($E828="","",IF($G828="","",VLOOKUP($E828,'5.手当・賞与配分・洗い替え方式'!$C$7:$L$48,8,0)))</f>
        <v>0</v>
      </c>
      <c r="S828" s="160">
        <f t="shared" si="532"/>
        <v>0</v>
      </c>
      <c r="T828" s="160">
        <f t="shared" si="533"/>
        <v>0</v>
      </c>
      <c r="U828" s="160">
        <f t="shared" si="542"/>
        <v>0</v>
      </c>
      <c r="V828" s="160">
        <f t="shared" si="535"/>
        <v>0</v>
      </c>
      <c r="W828" s="160">
        <f t="shared" si="536"/>
        <v>0</v>
      </c>
      <c r="X828" s="164">
        <f t="shared" si="517"/>
        <v>0</v>
      </c>
      <c r="Y828" s="162">
        <f t="shared" si="541"/>
        <v>560900</v>
      </c>
      <c r="Z828" s="161">
        <f t="shared" si="518"/>
        <v>558000</v>
      </c>
      <c r="AA828" s="161">
        <f t="shared" si="519"/>
        <v>555100</v>
      </c>
      <c r="AB828" s="161">
        <f t="shared" si="520"/>
        <v>552200</v>
      </c>
      <c r="AC828" s="163">
        <f t="shared" si="543"/>
        <v>549300</v>
      </c>
      <c r="AD828" s="158">
        <f t="shared" si="538"/>
        <v>6661200</v>
      </c>
      <c r="AE828" s="165">
        <f>IF(J828="","",IF('5.手当・賞与配分・洗い替え方式'!$O$4=1,ROUNDUP((J828+$Q828)*$AH$4,-1),ROUNDUP(J828*$AH$4,-1)))</f>
        <v>1121800</v>
      </c>
      <c r="AF828" s="154">
        <f>IF(K828="","",IF('5.手当・賞与配分・洗い替え方式'!$O$4=1,ROUNDUP((K828+$Q828)*$AH$4,-1),ROUNDUP(K828*$AH$4,-1)))</f>
        <v>1116000</v>
      </c>
      <c r="AG828" s="154">
        <f>IF(L828="","",IF('5.手当・賞与配分・洗い替え方式'!$O$4=1,ROUNDUP((L828+$Q828)*$AH$4,-1),ROUNDUP(L828*$AH$4,-1)))</f>
        <v>1110200</v>
      </c>
      <c r="AH828" s="154">
        <f>IF(M828="","",IF('5.手当・賞与配分・洗い替え方式'!$O$4=1,ROUNDUP((M828+$Q828)*$AH$4,-1),ROUNDUP(M828*$AH$4,-1)))</f>
        <v>1104400</v>
      </c>
      <c r="AI828" s="166">
        <f>IF(N828="","",IF('5.手当・賞与配分・洗い替え方式'!$O$4=1,ROUNDUP((N828+$Q828)*$AH$4,-1),ROUNDUP(N828*$AH$4,-1)))</f>
        <v>1098600</v>
      </c>
      <c r="AJ828" s="165">
        <f>IF(J828="","",IF('5.手当・賞与配分・洗い替え方式'!$O$4=1,ROUNDUP((J828+$Q828)*$AM$4,-1),ROUNDUP(J828*$AM$4,-1)))</f>
        <v>1402250</v>
      </c>
      <c r="AK828" s="154">
        <f>IF(K828="","",IF('5.手当・賞与配分・洗い替え方式'!$O$4=1,ROUNDUP((K828+$Q828)*$AM$4,-1),ROUNDUP(K828*$AM$4,-1)))</f>
        <v>1395000</v>
      </c>
      <c r="AL828" s="154">
        <f>IF(L828="","",IF('5.手当・賞与配分・洗い替え方式'!$O$4=1,ROUNDUP((L828+$Q828)*$AM$4,-1),ROUNDUP(L828*$AM$4,-1)))</f>
        <v>1387750</v>
      </c>
      <c r="AM828" s="154">
        <f>IF(M828="","",IF('5.手当・賞与配分・洗い替え方式'!$O$4=1,ROUNDUP((M828+$Q828)*$AM$4,-1),ROUNDUP(M828*$AM$4,-1)))</f>
        <v>1380500</v>
      </c>
      <c r="AN828" s="166">
        <f>IF(N828="","",IF('5.手当・賞与配分・洗い替え方式'!$O$4=1,ROUNDUP((N828+$Q828)*$AM$4,-1),ROUNDUP(N828*$AM$4,-1)))</f>
        <v>1373250</v>
      </c>
      <c r="AO828" s="369">
        <f t="shared" si="539"/>
        <v>9254850</v>
      </c>
      <c r="AP828" s="77">
        <f t="shared" si="540"/>
        <v>9207000</v>
      </c>
      <c r="AQ828" s="77">
        <f t="shared" si="523"/>
        <v>9159150</v>
      </c>
      <c r="AR828" s="77">
        <f t="shared" si="524"/>
        <v>9111300</v>
      </c>
      <c r="AS828" s="164">
        <f t="shared" si="525"/>
        <v>9063450</v>
      </c>
    </row>
    <row r="829" spans="5:45" ht="18" customHeight="1" thickBot="1">
      <c r="E829" s="148" t="str">
        <f t="shared" si="526"/>
        <v>M-1</v>
      </c>
      <c r="F829" s="167">
        <f t="shared" si="513"/>
        <v>16</v>
      </c>
      <c r="G829" s="105">
        <f t="shared" si="514"/>
        <v>16</v>
      </c>
      <c r="H829" s="105" t="str">
        <f t="shared" si="515"/>
        <v/>
      </c>
      <c r="I829" s="149">
        <v>59</v>
      </c>
      <c r="J829" s="169">
        <f t="shared" si="527"/>
        <v>499800</v>
      </c>
      <c r="K829" s="168">
        <f t="shared" si="528"/>
        <v>496900</v>
      </c>
      <c r="L829" s="168">
        <f>IF($E829="","",INDEX('3.サラリースケール'!$R$5:$BH$38,MATCH($E829,'3.サラリースケール'!$R$5:$R$38,0),MATCH($I829,'3.サラリースケール'!$R$5:$BH$5,0)))</f>
        <v>494000</v>
      </c>
      <c r="M829" s="168">
        <f t="shared" si="529"/>
        <v>491100</v>
      </c>
      <c r="N829" s="370">
        <f t="shared" si="530"/>
        <v>488200</v>
      </c>
      <c r="O829" s="169">
        <f t="shared" si="531"/>
        <v>0</v>
      </c>
      <c r="P829" s="370">
        <f t="shared" si="516"/>
        <v>2900</v>
      </c>
      <c r="Q829" s="170">
        <f>IF($L829="","",VLOOKUP($E829,'6.モデル年俸表の作成'!$C$7:$F$48,4,0))</f>
        <v>61100</v>
      </c>
      <c r="R829" s="171">
        <f>IF($E829="","",IF($G829="","",VLOOKUP($E829,'5.手当・賞与配分・洗い替え方式'!$C$7:$L$48,8,0)))</f>
        <v>0</v>
      </c>
      <c r="S829" s="172">
        <f t="shared" si="532"/>
        <v>0</v>
      </c>
      <c r="T829" s="172">
        <f t="shared" si="533"/>
        <v>0</v>
      </c>
      <c r="U829" s="172">
        <f t="shared" si="542"/>
        <v>0</v>
      </c>
      <c r="V829" s="172">
        <f t="shared" si="535"/>
        <v>0</v>
      </c>
      <c r="W829" s="172">
        <f t="shared" si="536"/>
        <v>0</v>
      </c>
      <c r="X829" s="178">
        <f t="shared" si="517"/>
        <v>0</v>
      </c>
      <c r="Y829" s="371">
        <f t="shared" si="541"/>
        <v>560900</v>
      </c>
      <c r="Z829" s="173">
        <f t="shared" si="518"/>
        <v>558000</v>
      </c>
      <c r="AA829" s="173">
        <f t="shared" si="519"/>
        <v>555100</v>
      </c>
      <c r="AB829" s="173">
        <f t="shared" si="520"/>
        <v>552200</v>
      </c>
      <c r="AC829" s="372">
        <f t="shared" si="543"/>
        <v>549300</v>
      </c>
      <c r="AD829" s="170">
        <f t="shared" si="538"/>
        <v>6661200</v>
      </c>
      <c r="AE829" s="174">
        <f>IF(J829="","",IF('5.手当・賞与配分・洗い替え方式'!$O$4=1,ROUNDUP((J829+$Q829)*$AH$4,-1),ROUNDUP(J829*$AH$4,-1)))</f>
        <v>1121800</v>
      </c>
      <c r="AF829" s="175">
        <f>IF(K829="","",IF('5.手当・賞与配分・洗い替え方式'!$O$4=1,ROUNDUP((K829+$Q829)*$AH$4,-1),ROUNDUP(K829*$AH$4,-1)))</f>
        <v>1116000</v>
      </c>
      <c r="AG829" s="175">
        <f>IF(L829="","",IF('5.手当・賞与配分・洗い替え方式'!$O$4=1,ROUNDUP((L829+$Q829)*$AH$4,-1),ROUNDUP(L829*$AH$4,-1)))</f>
        <v>1110200</v>
      </c>
      <c r="AH829" s="175">
        <f>IF(M829="","",IF('5.手当・賞与配分・洗い替え方式'!$O$4=1,ROUNDUP((M829+$Q829)*$AH$4,-1),ROUNDUP(M829*$AH$4,-1)))</f>
        <v>1104400</v>
      </c>
      <c r="AI829" s="176">
        <f>IF(N829="","",IF('5.手当・賞与配分・洗い替え方式'!$O$4=1,ROUNDUP((N829+$Q829)*$AH$4,-1),ROUNDUP(N829*$AH$4,-1)))</f>
        <v>1098600</v>
      </c>
      <c r="AJ829" s="174">
        <f>IF(J829="","",IF('5.手当・賞与配分・洗い替え方式'!$O$4=1,ROUNDUP((J829+$Q829)*$AM$4,-1),ROUNDUP(J829*$AM$4,-1)))</f>
        <v>1402250</v>
      </c>
      <c r="AK829" s="175">
        <f>IF(K829="","",IF('5.手当・賞与配分・洗い替え方式'!$O$4=1,ROUNDUP((K829+$Q829)*$AM$4,-1),ROUNDUP(K829*$AM$4,-1)))</f>
        <v>1395000</v>
      </c>
      <c r="AL829" s="175">
        <f>IF(L829="","",IF('5.手当・賞与配分・洗い替え方式'!$O$4=1,ROUNDUP((L829+$Q829)*$AM$4,-1),ROUNDUP(L829*$AM$4,-1)))</f>
        <v>1387750</v>
      </c>
      <c r="AM829" s="175">
        <f>IF(M829="","",IF('5.手当・賞与配分・洗い替え方式'!$O$4=1,ROUNDUP((M829+$Q829)*$AM$4,-1),ROUNDUP(M829*$AM$4,-1)))</f>
        <v>1380500</v>
      </c>
      <c r="AN829" s="176">
        <f>IF(N829="","",IF('5.手当・賞与配分・洗い替え方式'!$O$4=1,ROUNDUP((N829+$Q829)*$AM$4,-1),ROUNDUP(N829*$AM$4,-1)))</f>
        <v>1373250</v>
      </c>
      <c r="AO829" s="373">
        <f t="shared" si="539"/>
        <v>9254850</v>
      </c>
      <c r="AP829" s="177">
        <f t="shared" si="540"/>
        <v>9207000</v>
      </c>
      <c r="AQ829" s="177">
        <f t="shared" si="523"/>
        <v>9159150</v>
      </c>
      <c r="AR829" s="177">
        <f t="shared" si="524"/>
        <v>9111300</v>
      </c>
      <c r="AS829" s="178">
        <f t="shared" si="525"/>
        <v>9063450</v>
      </c>
    </row>
    <row r="830" spans="5:45" ht="9" customHeight="1"/>
    <row r="831" spans="5:45" ht="20.100000000000001" customHeight="1" thickBot="1">
      <c r="E831" s="83"/>
      <c r="F831" s="83"/>
      <c r="G831" s="83"/>
      <c r="H831" s="180"/>
      <c r="Q831" s="83"/>
      <c r="X831" s="79" t="s">
        <v>91</v>
      </c>
      <c r="Y831" s="79"/>
      <c r="Z831" s="79"/>
      <c r="AJ831" s="179"/>
      <c r="AK831" s="179"/>
    </row>
    <row r="832" spans="5:45" ht="23.1" customHeight="1" thickBot="1">
      <c r="E832" s="138" t="s">
        <v>81</v>
      </c>
      <c r="F832" s="139" t="s">
        <v>28</v>
      </c>
      <c r="G832" s="508" t="s">
        <v>82</v>
      </c>
      <c r="H832" s="508" t="s">
        <v>28</v>
      </c>
      <c r="I832" s="510" t="s">
        <v>88</v>
      </c>
      <c r="J832" s="512" t="s">
        <v>245</v>
      </c>
      <c r="K832" s="513"/>
      <c r="L832" s="513"/>
      <c r="M832" s="513"/>
      <c r="N832" s="514"/>
      <c r="O832" s="515" t="s">
        <v>93</v>
      </c>
      <c r="P832" s="523" t="s">
        <v>246</v>
      </c>
      <c r="Q832" s="525" t="s">
        <v>90</v>
      </c>
      <c r="R832" s="374" t="s">
        <v>247</v>
      </c>
      <c r="S832" s="527" t="s">
        <v>248</v>
      </c>
      <c r="T832" s="528"/>
      <c r="U832" s="528"/>
      <c r="V832" s="528"/>
      <c r="W832" s="529"/>
      <c r="X832" s="356">
        <f>IF('5.手当・賞与配分・洗い替え方式'!$L$4="","",'5.手当・賞与配分・洗い替え方式'!$L$4)</f>
        <v>173</v>
      </c>
      <c r="Y832" s="512" t="s">
        <v>86</v>
      </c>
      <c r="Z832" s="513"/>
      <c r="AA832" s="513"/>
      <c r="AB832" s="513"/>
      <c r="AC832" s="514"/>
      <c r="AD832" s="515" t="s">
        <v>249</v>
      </c>
      <c r="AE832" s="530" t="s">
        <v>87</v>
      </c>
      <c r="AF832" s="517"/>
      <c r="AG832" s="517"/>
      <c r="AH832" s="357">
        <f>IF($E833="","",'5.手当・賞与配分・洗い替え方式'!$N$11)</f>
        <v>2</v>
      </c>
      <c r="AI832" s="358"/>
      <c r="AJ832" s="359" t="s">
        <v>250</v>
      </c>
      <c r="AK832" s="517" t="str">
        <f>IF($AL$2="","","「"&amp;$AL$2&amp;"」"&amp;"評価反映")</f>
        <v>「B」評価反映</v>
      </c>
      <c r="AL832" s="518"/>
      <c r="AM832" s="357">
        <f>IF($E833="","",'5.手当・賞与配分・洗い替え方式'!$O$11*'7.グレード別年俸表の作成'!$AM$2)</f>
        <v>2.5</v>
      </c>
      <c r="AN832" s="360"/>
      <c r="AO832" s="519" t="s">
        <v>251</v>
      </c>
      <c r="AP832" s="520"/>
      <c r="AQ832" s="521" t="str">
        <f>IF($AL$2="","","賞与"&amp;"「"&amp;$AL$2&amp;"」"&amp;"評価反映")</f>
        <v>賞与「B」評価反映</v>
      </c>
      <c r="AR832" s="521"/>
      <c r="AS832" s="522"/>
    </row>
    <row r="833" spans="5:45" ht="27.9" customHeight="1" thickBot="1">
      <c r="E833" s="142" t="str">
        <f>IF(C$23="","",$C$23)</f>
        <v>M-2</v>
      </c>
      <c r="F833" s="139">
        <v>0</v>
      </c>
      <c r="G833" s="509"/>
      <c r="H833" s="509"/>
      <c r="I833" s="511"/>
      <c r="J833" s="413" t="str">
        <f>IF($E833="","",$E833&amp;"-"&amp;$O$2)</f>
        <v>M-2-S</v>
      </c>
      <c r="K833" s="143" t="str">
        <f>IF($E833="","",$E833&amp;"-"&amp;$P$2)</f>
        <v>M-2-A</v>
      </c>
      <c r="L833" s="143" t="str">
        <f>IF($E833="","",$E833&amp;"-"&amp;$Q$2)</f>
        <v>M-2-B</v>
      </c>
      <c r="M833" s="143" t="str">
        <f>IF($E833="","",$E833&amp;"-"&amp;$R$2)</f>
        <v>M-2-C</v>
      </c>
      <c r="N833" s="414" t="str">
        <f>IF($E833="","",$E833&amp;"-"&amp;$S$2)</f>
        <v>M-2-D</v>
      </c>
      <c r="O833" s="516"/>
      <c r="P833" s="524"/>
      <c r="Q833" s="526"/>
      <c r="R833" s="362">
        <f>IF($E833="","",VLOOKUP($E833,'5.手当・賞与配分・洗い替え方式'!$C$7:$L$48,8,0))</f>
        <v>0</v>
      </c>
      <c r="S833" s="413" t="str">
        <f>$J833</f>
        <v>M-2-S</v>
      </c>
      <c r="T833" s="143" t="str">
        <f>$K833</f>
        <v>M-2-A</v>
      </c>
      <c r="U833" s="143" t="str">
        <f>$L833</f>
        <v>M-2-B</v>
      </c>
      <c r="V833" s="143" t="str">
        <f>$M833</f>
        <v>M-2-C</v>
      </c>
      <c r="W833" s="414" t="str">
        <f>$N833</f>
        <v>M-2-D</v>
      </c>
      <c r="X833" s="363" t="s">
        <v>85</v>
      </c>
      <c r="Y833" s="413" t="str">
        <f>$J833</f>
        <v>M-2-S</v>
      </c>
      <c r="Z833" s="143" t="str">
        <f>$K833</f>
        <v>M-2-A</v>
      </c>
      <c r="AA833" s="143" t="str">
        <f>$L833</f>
        <v>M-2-B</v>
      </c>
      <c r="AB833" s="143" t="str">
        <f>$M833</f>
        <v>M-2-C</v>
      </c>
      <c r="AC833" s="414" t="str">
        <f>$N833</f>
        <v>M-2-D</v>
      </c>
      <c r="AD833" s="516"/>
      <c r="AE833" s="144" t="str">
        <f>$J833</f>
        <v>M-2-S</v>
      </c>
      <c r="AF833" s="145" t="str">
        <f>$K833</f>
        <v>M-2-A</v>
      </c>
      <c r="AG833" s="145" t="str">
        <f>$L833</f>
        <v>M-2-B</v>
      </c>
      <c r="AH833" s="146" t="str">
        <f>$M833</f>
        <v>M-2-C</v>
      </c>
      <c r="AI833" s="364" t="str">
        <f>$N833</f>
        <v>M-2-D</v>
      </c>
      <c r="AJ833" s="365" t="str">
        <f>$J833</f>
        <v>M-2-S</v>
      </c>
      <c r="AK833" s="146" t="str">
        <f>$K833</f>
        <v>M-2-A</v>
      </c>
      <c r="AL833" s="146" t="str">
        <f>$L833</f>
        <v>M-2-B</v>
      </c>
      <c r="AM833" s="146" t="str">
        <f>$M833</f>
        <v>M-2-C</v>
      </c>
      <c r="AN833" s="147" t="str">
        <f>$N833</f>
        <v>M-2-D</v>
      </c>
      <c r="AO833" s="413" t="str">
        <f>$J833</f>
        <v>M-2-S</v>
      </c>
      <c r="AP833" s="143" t="str">
        <f>$K833</f>
        <v>M-2-A</v>
      </c>
      <c r="AQ833" s="143" t="str">
        <f>$L833</f>
        <v>M-2-B</v>
      </c>
      <c r="AR833" s="143" t="str">
        <f>$M833</f>
        <v>M-2-C</v>
      </c>
      <c r="AS833" s="414" t="str">
        <f>$N833</f>
        <v>M-2-D</v>
      </c>
    </row>
    <row r="834" spans="5:45" ht="18" customHeight="1">
      <c r="E834" s="148" t="str">
        <f>IF($E$833="","",$E$833)</f>
        <v>M-2</v>
      </c>
      <c r="F834" s="105">
        <f t="shared" ref="F834:F875" si="544">IF(L834="",0,IF(AND(L833&lt;L834,L834=L835),F833+1,IF(L834&lt;L835,F833+1,F833)))</f>
        <v>0</v>
      </c>
      <c r="G834" s="105" t="str">
        <f t="shared" ref="G834:G875" si="545">IF(AND(F834=0,L834=""),"",IF(AND(F834=0,L834&gt;0),1,IF(F834=0,"",F834)))</f>
        <v/>
      </c>
      <c r="H834" s="105" t="str">
        <f t="shared" ref="H834:H875" si="546">IF($G834="","",IF(F833&lt;F834,$E834&amp;"-"&amp;$G834,""))</f>
        <v/>
      </c>
      <c r="I834" s="149">
        <v>18</v>
      </c>
      <c r="J834" s="151" t="str">
        <f>IF($F834&lt;=1,"",IF($L834="","",$K834+$P834))</f>
        <v/>
      </c>
      <c r="K834" s="150" t="str">
        <f>IF($F834&lt;=1,"",IF($L834="","",$L834+$P834))</f>
        <v/>
      </c>
      <c r="L834" s="150" t="str">
        <f>IF($E834="","",INDEX('3.サラリースケール'!$R$5:$BH$38,MATCH($E834,'3.サラリースケール'!$R$5:$R$38,0),MATCH($I834,'3.サラリースケール'!$R$5:$BH$5,0)))</f>
        <v/>
      </c>
      <c r="M834" s="150" t="str">
        <f>IF($F834&lt;=1,"",IF($L834="","",$L834-$P834))</f>
        <v/>
      </c>
      <c r="N834" s="366" t="str">
        <f>IF($F834&lt;=1,"",IF($L834="","",$M834-$P834))</f>
        <v/>
      </c>
      <c r="O834" s="151" t="str">
        <f>IF($F834&lt;=1,"",IF($L833="",0,$L834-$L833))</f>
        <v/>
      </c>
      <c r="P834" s="368" t="str">
        <f t="shared" ref="P834:P875" si="547">IF($F834&lt;=1,"",IF($L834="","",IF($O834=0,$P833,ROUNDUP($O834/$L$2,-1))))</f>
        <v/>
      </c>
      <c r="Q834" s="152" t="str">
        <f>IF($L834="","",VLOOKUP($E834,'6.モデル年俸表の作成'!$C$7:$F$48,4,0))</f>
        <v/>
      </c>
      <c r="R834" s="159" t="str">
        <f>IF($E834="","",IF($G834="","",VLOOKUP($E834,'5.手当・賞与配分・洗い替え方式'!$C$7:$L$48,8,0)))</f>
        <v/>
      </c>
      <c r="S834" s="153" t="str">
        <f>IF(J834="","",ROUNDUP((J834*$R834),-1))</f>
        <v/>
      </c>
      <c r="T834" s="153" t="str">
        <f>IF(K834="","",ROUNDUP((K834*$R834),-1))</f>
        <v/>
      </c>
      <c r="U834" s="153" t="str">
        <f>IF(L834="","",ROUNDUP((L834*$R834),-1))</f>
        <v/>
      </c>
      <c r="V834" s="153" t="str">
        <f>IF(M834="","",ROUNDUP((M834*$R834),-1))</f>
        <v/>
      </c>
      <c r="W834" s="153" t="str">
        <f>IF(N834="","",ROUNDUP((N834*$R834),-1))</f>
        <v/>
      </c>
      <c r="X834" s="155" t="str">
        <f t="shared" ref="X834:X875" si="548">IF($L834="","",ROUNDDOWN($U834/($L834/$X$4*1.25),0))</f>
        <v/>
      </c>
      <c r="Y834" s="165" t="str">
        <f>IF(J834="","",J834+$Q834+S834)</f>
        <v/>
      </c>
      <c r="Z834" s="154" t="str">
        <f t="shared" ref="Z834:Z875" si="549">IF(K834="","",K834+$Q834+T834)</f>
        <v/>
      </c>
      <c r="AA834" s="154" t="str">
        <f t="shared" ref="AA834:AA875" si="550">IF(L834="","",L834+$Q834+U834)</f>
        <v/>
      </c>
      <c r="AB834" s="154" t="str">
        <f t="shared" ref="AB834:AB875" si="551">IF(M834="","",M834+$Q834+V834)</f>
        <v/>
      </c>
      <c r="AC834" s="166" t="str">
        <f t="shared" ref="AC834:AC840" si="552">IF(N834="","",N834+$Q834+W834)</f>
        <v/>
      </c>
      <c r="AD834" s="152" t="str">
        <f>IF($L834="","",$AA834*12)</f>
        <v/>
      </c>
      <c r="AE834" s="165" t="str">
        <f>IF(J834="","",IF('5.手当・賞与配分・洗い替え方式'!$O$4=1,ROUNDUP((J834+$Q834)*$AH$4,-1),ROUNDUP(J834*$AH$4,-1)))</f>
        <v/>
      </c>
      <c r="AF834" s="154" t="str">
        <f>IF(K834="","",IF('5.手当・賞与配分・洗い替え方式'!$O$4=1,ROUNDUP((K834+$Q834)*$AH$4,-1),ROUNDUP(K834*$AH$4,-1)))</f>
        <v/>
      </c>
      <c r="AG834" s="154" t="str">
        <f>IF(L834="","",IF('5.手当・賞与配分・洗い替え方式'!$O$4=1,ROUNDUP((L834+$Q834)*$AH$4,-1),ROUNDUP(L834*$AH$4,-1)))</f>
        <v/>
      </c>
      <c r="AH834" s="154" t="str">
        <f>IF(M834="","",IF('5.手当・賞与配分・洗い替え方式'!$O$4=1,ROUNDUP((M834+$Q834)*$AH$4,-1),ROUNDUP(M834*$AH$4,-1)))</f>
        <v/>
      </c>
      <c r="AI834" s="166" t="str">
        <f>IF(N834="","",IF('5.手当・賞与配分・洗い替え方式'!$O$4=1,ROUNDUP((N834+$Q834)*$AH$4,-1),ROUNDUP(N834*$AH$4,-1)))</f>
        <v/>
      </c>
      <c r="AJ834" s="165" t="str">
        <f>IF(J834="","",IF('5.手当・賞与配分・洗い替え方式'!$O$4=1,ROUNDUP((J834+$Q834)*$AM$4,-1),ROUNDUP(J834*$AM$4,-1)))</f>
        <v/>
      </c>
      <c r="AK834" s="154" t="str">
        <f>IF(K834="","",IF('5.手当・賞与配分・洗い替え方式'!$O$4=1,ROUNDUP((K834+$Q834)*$AM$4,-1),ROUNDUP(K834*$AM$4,-1)))</f>
        <v/>
      </c>
      <c r="AL834" s="154" t="str">
        <f>IF(L834="","",IF('5.手当・賞与配分・洗い替え方式'!$O$4=1,ROUNDUP((L834+$Q834)*$AM$4,-1),ROUNDUP(L834*$AM$4,-1)))</f>
        <v/>
      </c>
      <c r="AM834" s="154" t="str">
        <f>IF(M834="","",IF('5.手当・賞与配分・洗い替え方式'!$O$4=1,ROUNDUP((M834+$Q834)*$AM$4,-1),ROUNDUP(M834*$AM$4,-1)))</f>
        <v/>
      </c>
      <c r="AN834" s="166" t="str">
        <f>IF(N834="","",IF('5.手当・賞与配分・洗い替え方式'!$O$4=1,ROUNDUP((N834+$Q834)*$AM$4,-1),ROUNDUP(N834*$AM$4,-1)))</f>
        <v/>
      </c>
      <c r="AO834" s="367" t="str">
        <f>IF(J834="","",Y834*12+AE834+AJ834)</f>
        <v/>
      </c>
      <c r="AP834" s="133" t="str">
        <f t="shared" ref="AP834" si="553">IF(K834="","",Z834*12+AF834+AK834)</f>
        <v/>
      </c>
      <c r="AQ834" s="133" t="str">
        <f t="shared" ref="AQ834:AQ875" si="554">IF(L834="","",AA834*12+AG834+AL834)</f>
        <v/>
      </c>
      <c r="AR834" s="133" t="str">
        <f t="shared" ref="AR834:AR875" si="555">IF(M834="","",AB834*12+AH834+AM834)</f>
        <v/>
      </c>
      <c r="AS834" s="155" t="str">
        <f t="shared" ref="AS834:AS875" si="556">IF(N834="","",AC834*12+AI834+AN834)</f>
        <v/>
      </c>
    </row>
    <row r="835" spans="5:45" ht="18" customHeight="1">
      <c r="E835" s="148" t="str">
        <f t="shared" ref="E835:E875" si="557">IF($E$833="","",$E$833)</f>
        <v>M-2</v>
      </c>
      <c r="F835" s="105">
        <f t="shared" si="544"/>
        <v>0</v>
      </c>
      <c r="G835" s="105" t="str">
        <f t="shared" si="545"/>
        <v/>
      </c>
      <c r="H835" s="105" t="str">
        <f t="shared" si="546"/>
        <v/>
      </c>
      <c r="I835" s="149">
        <v>19</v>
      </c>
      <c r="J835" s="157" t="str">
        <f t="shared" ref="J835:J875" si="558">IF($F835&lt;=1,"",IF($L835="","",$K835+$P835))</f>
        <v/>
      </c>
      <c r="K835" s="131" t="str">
        <f t="shared" ref="K835:K875" si="559">IF($F835&lt;=1,"",IF($L835="","",$L835+$P835))</f>
        <v/>
      </c>
      <c r="L835" s="150" t="str">
        <f>IF($E835="","",INDEX('3.サラリースケール'!$R$5:$BH$38,MATCH($E835,'3.サラリースケール'!$R$5:$R$38,0),MATCH($I835,'3.サラリースケール'!$R$5:$BH$5,0)))</f>
        <v/>
      </c>
      <c r="M835" s="131" t="str">
        <f t="shared" ref="M835:M875" si="560">IF($F835&lt;=1,"",IF($L835="","",$L835-$P835))</f>
        <v/>
      </c>
      <c r="N835" s="368" t="str">
        <f t="shared" ref="N835:N875" si="561">IF($F835&lt;=1,"",IF($L835="","",$M835-$P835))</f>
        <v/>
      </c>
      <c r="O835" s="157" t="str">
        <f t="shared" ref="O835:O875" si="562">IF($F835&lt;=1,"",IF($L834="",0,$L835-$L834))</f>
        <v/>
      </c>
      <c r="P835" s="368" t="str">
        <f t="shared" si="547"/>
        <v/>
      </c>
      <c r="Q835" s="158" t="str">
        <f>IF($L835="","",VLOOKUP($E835,'6.モデル年俸表の作成'!$C$7:$F$48,4,0))</f>
        <v/>
      </c>
      <c r="R835" s="159" t="str">
        <f>IF($E835="","",IF($G835="","",VLOOKUP($E835,'5.手当・賞与配分・洗い替え方式'!$C$7:$L$48,8,0)))</f>
        <v/>
      </c>
      <c r="S835" s="160" t="str">
        <f t="shared" ref="S835:S875" si="563">IF(J835="","",ROUNDUP((J835*$R835),-1))</f>
        <v/>
      </c>
      <c r="T835" s="160" t="str">
        <f t="shared" ref="T835:T875" si="564">IF(K835="","",ROUNDUP((K835*$R835),-1))</f>
        <v/>
      </c>
      <c r="U835" s="160" t="str">
        <f t="shared" ref="U835:U839" si="565">IF(L835="","",ROUNDUP((L835*$R835),-1))</f>
        <v/>
      </c>
      <c r="V835" s="160" t="str">
        <f t="shared" ref="V835:V875" si="566">IF(M835="","",ROUNDUP((M835*$R835),-1))</f>
        <v/>
      </c>
      <c r="W835" s="160" t="str">
        <f t="shared" ref="W835:W875" si="567">IF(N835="","",ROUNDUP((N835*$R835),-1))</f>
        <v/>
      </c>
      <c r="X835" s="164" t="str">
        <f t="shared" si="548"/>
        <v/>
      </c>
      <c r="Y835" s="162" t="str">
        <f t="shared" ref="Y835:Y837" si="568">IF(J835="","",J835+$Q835+S835)</f>
        <v/>
      </c>
      <c r="Z835" s="161" t="str">
        <f t="shared" si="549"/>
        <v/>
      </c>
      <c r="AA835" s="161" t="str">
        <f t="shared" si="550"/>
        <v/>
      </c>
      <c r="AB835" s="161" t="str">
        <f t="shared" si="551"/>
        <v/>
      </c>
      <c r="AC835" s="163" t="str">
        <f t="shared" si="552"/>
        <v/>
      </c>
      <c r="AD835" s="158" t="str">
        <f t="shared" ref="AD835:AD875" si="569">IF(L835="","",AA835*12)</f>
        <v/>
      </c>
      <c r="AE835" s="165" t="str">
        <f>IF(J835="","",IF('5.手当・賞与配分・洗い替え方式'!$O$4=1,ROUNDUP((J835+$Q835)*$AH$4,-1),ROUNDUP(J835*$AH$4,-1)))</f>
        <v/>
      </c>
      <c r="AF835" s="154" t="str">
        <f>IF(K835="","",IF('5.手当・賞与配分・洗い替え方式'!$O$4=1,ROUNDUP((K835+$Q835)*$AH$4,-1),ROUNDUP(K835*$AH$4,-1)))</f>
        <v/>
      </c>
      <c r="AG835" s="154" t="str">
        <f>IF(L835="","",IF('5.手当・賞与配分・洗い替え方式'!$O$4=1,ROUNDUP((L835+$Q835)*$AH$4,-1),ROUNDUP(L835*$AH$4,-1)))</f>
        <v/>
      </c>
      <c r="AH835" s="154" t="str">
        <f>IF(M835="","",IF('5.手当・賞与配分・洗い替え方式'!$O$4=1,ROUNDUP((M835+$Q835)*$AH$4,-1),ROUNDUP(M835*$AH$4,-1)))</f>
        <v/>
      </c>
      <c r="AI835" s="166" t="str">
        <f>IF(N835="","",IF('5.手当・賞与配分・洗い替え方式'!$O$4=1,ROUNDUP((N835+$Q835)*$AH$4,-1),ROUNDUP(N835*$AH$4,-1)))</f>
        <v/>
      </c>
      <c r="AJ835" s="165" t="str">
        <f>IF(J835="","",IF('5.手当・賞与配分・洗い替え方式'!$O$4=1,ROUNDUP((J835+$Q835)*$AM$4,-1),ROUNDUP(J835*$AM$4,-1)))</f>
        <v/>
      </c>
      <c r="AK835" s="154" t="str">
        <f>IF(K835="","",IF('5.手当・賞与配分・洗い替え方式'!$O$4=1,ROUNDUP((K835+$Q835)*$AM$4,-1),ROUNDUP(K835*$AM$4,-1)))</f>
        <v/>
      </c>
      <c r="AL835" s="154" t="str">
        <f>IF(L835="","",IF('5.手当・賞与配分・洗い替え方式'!$O$4=1,ROUNDUP((L835+$Q835)*$AM$4,-1),ROUNDUP(L835*$AM$4,-1)))</f>
        <v/>
      </c>
      <c r="AM835" s="154" t="str">
        <f>IF(M835="","",IF('5.手当・賞与配分・洗い替え方式'!$O$4=1,ROUNDUP((M835+$Q835)*$AM$4,-1),ROUNDUP(M835*$AM$4,-1)))</f>
        <v/>
      </c>
      <c r="AN835" s="166" t="str">
        <f>IF(N835="","",IF('5.手当・賞与配分・洗い替え方式'!$O$4=1,ROUNDUP((N835+$Q835)*$AM$4,-1),ROUNDUP(N835*$AM$4,-1)))</f>
        <v/>
      </c>
      <c r="AO835" s="369" t="str">
        <f>IF(J835="","",Y835*12+AE835+AJ835)</f>
        <v/>
      </c>
      <c r="AP835" s="77" t="str">
        <f>IF(K835="","",Z835*12+AF835+AK835)</f>
        <v/>
      </c>
      <c r="AQ835" s="77" t="str">
        <f t="shared" si="554"/>
        <v/>
      </c>
      <c r="AR835" s="77" t="str">
        <f t="shared" si="555"/>
        <v/>
      </c>
      <c r="AS835" s="164" t="str">
        <f t="shared" si="556"/>
        <v/>
      </c>
    </row>
    <row r="836" spans="5:45" ht="18" customHeight="1">
      <c r="E836" s="148" t="str">
        <f t="shared" si="557"/>
        <v>M-2</v>
      </c>
      <c r="F836" s="105">
        <f t="shared" si="544"/>
        <v>0</v>
      </c>
      <c r="G836" s="105" t="str">
        <f t="shared" si="545"/>
        <v/>
      </c>
      <c r="H836" s="105" t="str">
        <f t="shared" si="546"/>
        <v/>
      </c>
      <c r="I836" s="149">
        <v>20</v>
      </c>
      <c r="J836" s="157" t="str">
        <f t="shared" si="558"/>
        <v/>
      </c>
      <c r="K836" s="131" t="str">
        <f t="shared" si="559"/>
        <v/>
      </c>
      <c r="L836" s="131" t="str">
        <f>IF($E836="","",INDEX('3.サラリースケール'!$R$5:$BH$38,MATCH($E836,'3.サラリースケール'!$R$5:$R$38,0),MATCH($I836,'3.サラリースケール'!$R$5:$BH$5,0)))</f>
        <v/>
      </c>
      <c r="M836" s="131" t="str">
        <f t="shared" si="560"/>
        <v/>
      </c>
      <c r="N836" s="368" t="str">
        <f t="shared" si="561"/>
        <v/>
      </c>
      <c r="O836" s="157" t="str">
        <f t="shared" si="562"/>
        <v/>
      </c>
      <c r="P836" s="368" t="str">
        <f t="shared" si="547"/>
        <v/>
      </c>
      <c r="Q836" s="158" t="str">
        <f>IF($L836="","",VLOOKUP($E836,'6.モデル年俸表の作成'!$C$7:$F$48,4,0))</f>
        <v/>
      </c>
      <c r="R836" s="159" t="str">
        <f>IF($E836="","",IF($G836="","",VLOOKUP($E836,'5.手当・賞与配分・洗い替え方式'!$C$7:$L$48,8,0)))</f>
        <v/>
      </c>
      <c r="S836" s="160" t="str">
        <f t="shared" si="563"/>
        <v/>
      </c>
      <c r="T836" s="160" t="str">
        <f t="shared" si="564"/>
        <v/>
      </c>
      <c r="U836" s="160" t="str">
        <f t="shared" si="565"/>
        <v/>
      </c>
      <c r="V836" s="160" t="str">
        <f t="shared" si="566"/>
        <v/>
      </c>
      <c r="W836" s="160" t="str">
        <f t="shared" si="567"/>
        <v/>
      </c>
      <c r="X836" s="164" t="str">
        <f t="shared" si="548"/>
        <v/>
      </c>
      <c r="Y836" s="162" t="str">
        <f t="shared" si="568"/>
        <v/>
      </c>
      <c r="Z836" s="161" t="str">
        <f t="shared" si="549"/>
        <v/>
      </c>
      <c r="AA836" s="161" t="str">
        <f t="shared" si="550"/>
        <v/>
      </c>
      <c r="AB836" s="161" t="str">
        <f t="shared" si="551"/>
        <v/>
      </c>
      <c r="AC836" s="163" t="str">
        <f t="shared" si="552"/>
        <v/>
      </c>
      <c r="AD836" s="158" t="str">
        <f t="shared" si="569"/>
        <v/>
      </c>
      <c r="AE836" s="165" t="str">
        <f>IF(J836="","",IF('5.手当・賞与配分・洗い替え方式'!$O$4=1,ROUNDUP((J836+$Q836)*$AH$4,-1),ROUNDUP(J836*$AH$4,-1)))</f>
        <v/>
      </c>
      <c r="AF836" s="154" t="str">
        <f>IF(K836="","",IF('5.手当・賞与配分・洗い替え方式'!$O$4=1,ROUNDUP((K836+$Q836)*$AH$4,-1),ROUNDUP(K836*$AH$4,-1)))</f>
        <v/>
      </c>
      <c r="AG836" s="154" t="str">
        <f>IF(L836="","",IF('5.手当・賞与配分・洗い替え方式'!$O$4=1,ROUNDUP((L836+$Q836)*$AH$4,-1),ROUNDUP(L836*$AH$4,-1)))</f>
        <v/>
      </c>
      <c r="AH836" s="154" t="str">
        <f>IF(M836="","",IF('5.手当・賞与配分・洗い替え方式'!$O$4=1,ROUNDUP((M836+$Q836)*$AH$4,-1),ROUNDUP(M836*$AH$4,-1)))</f>
        <v/>
      </c>
      <c r="AI836" s="166" t="str">
        <f>IF(N836="","",IF('5.手当・賞与配分・洗い替え方式'!$O$4=1,ROUNDUP((N836+$Q836)*$AH$4,-1),ROUNDUP(N836*$AH$4,-1)))</f>
        <v/>
      </c>
      <c r="AJ836" s="165" t="str">
        <f>IF(J836="","",IF('5.手当・賞与配分・洗い替え方式'!$O$4=1,ROUNDUP((J836+$Q836)*$AM$4,-1),ROUNDUP(J836*$AM$4,-1)))</f>
        <v/>
      </c>
      <c r="AK836" s="154" t="str">
        <f>IF(K836="","",IF('5.手当・賞与配分・洗い替え方式'!$O$4=1,ROUNDUP((K836+$Q836)*$AM$4,-1),ROUNDUP(K836*$AM$4,-1)))</f>
        <v/>
      </c>
      <c r="AL836" s="154" t="str">
        <f>IF(L836="","",IF('5.手当・賞与配分・洗い替え方式'!$O$4=1,ROUNDUP((L836+$Q836)*$AM$4,-1),ROUNDUP(L836*$AM$4,-1)))</f>
        <v/>
      </c>
      <c r="AM836" s="154" t="str">
        <f>IF(M836="","",IF('5.手当・賞与配分・洗い替え方式'!$O$4=1,ROUNDUP((M836+$Q836)*$AM$4,-1),ROUNDUP(M836*$AM$4,-1)))</f>
        <v/>
      </c>
      <c r="AN836" s="166" t="str">
        <f>IF(N836="","",IF('5.手当・賞与配分・洗い替え方式'!$O$4=1,ROUNDUP((N836+$Q836)*$AM$4,-1),ROUNDUP(N836*$AM$4,-1)))</f>
        <v/>
      </c>
      <c r="AO836" s="369" t="str">
        <f t="shared" ref="AO836:AO875" si="570">IF(J836="","",Y836*12+AE836+AJ836)</f>
        <v/>
      </c>
      <c r="AP836" s="77" t="str">
        <f t="shared" ref="AP836:AP875" si="571">IF(K836="","",Z836*12+AF836+AK836)</f>
        <v/>
      </c>
      <c r="AQ836" s="77" t="str">
        <f t="shared" si="554"/>
        <v/>
      </c>
      <c r="AR836" s="77" t="str">
        <f t="shared" si="555"/>
        <v/>
      </c>
      <c r="AS836" s="164" t="str">
        <f t="shared" si="556"/>
        <v/>
      </c>
    </row>
    <row r="837" spans="5:45" ht="18" customHeight="1">
      <c r="E837" s="148" t="str">
        <f t="shared" si="557"/>
        <v>M-2</v>
      </c>
      <c r="F837" s="105">
        <f t="shared" si="544"/>
        <v>0</v>
      </c>
      <c r="G837" s="105" t="str">
        <f t="shared" si="545"/>
        <v/>
      </c>
      <c r="H837" s="105" t="str">
        <f t="shared" si="546"/>
        <v/>
      </c>
      <c r="I837" s="149">
        <v>21</v>
      </c>
      <c r="J837" s="157" t="str">
        <f t="shared" si="558"/>
        <v/>
      </c>
      <c r="K837" s="131" t="str">
        <f t="shared" si="559"/>
        <v/>
      </c>
      <c r="L837" s="131" t="str">
        <f>IF($E837="","",INDEX('3.サラリースケール'!$R$5:$BH$38,MATCH($E837,'3.サラリースケール'!$R$5:$R$38,0),MATCH($I837,'3.サラリースケール'!$R$5:$BH$5,0)))</f>
        <v/>
      </c>
      <c r="M837" s="131" t="str">
        <f t="shared" si="560"/>
        <v/>
      </c>
      <c r="N837" s="368" t="str">
        <f t="shared" si="561"/>
        <v/>
      </c>
      <c r="O837" s="157" t="str">
        <f t="shared" si="562"/>
        <v/>
      </c>
      <c r="P837" s="368" t="str">
        <f t="shared" si="547"/>
        <v/>
      </c>
      <c r="Q837" s="158" t="str">
        <f>IF($L837="","",VLOOKUP($E837,'6.モデル年俸表の作成'!$C$7:$F$48,4,0))</f>
        <v/>
      </c>
      <c r="R837" s="159" t="str">
        <f>IF($E837="","",IF($G837="","",VLOOKUP($E837,'5.手当・賞与配分・洗い替え方式'!$C$7:$L$48,8,0)))</f>
        <v/>
      </c>
      <c r="S837" s="160" t="str">
        <f t="shared" si="563"/>
        <v/>
      </c>
      <c r="T837" s="160" t="str">
        <f t="shared" si="564"/>
        <v/>
      </c>
      <c r="U837" s="160" t="str">
        <f t="shared" si="565"/>
        <v/>
      </c>
      <c r="V837" s="160" t="str">
        <f t="shared" si="566"/>
        <v/>
      </c>
      <c r="W837" s="160" t="str">
        <f t="shared" si="567"/>
        <v/>
      </c>
      <c r="X837" s="164" t="str">
        <f t="shared" si="548"/>
        <v/>
      </c>
      <c r="Y837" s="162" t="str">
        <f t="shared" si="568"/>
        <v/>
      </c>
      <c r="Z837" s="161" t="str">
        <f t="shared" si="549"/>
        <v/>
      </c>
      <c r="AA837" s="161" t="str">
        <f t="shared" si="550"/>
        <v/>
      </c>
      <c r="AB837" s="161" t="str">
        <f t="shared" si="551"/>
        <v/>
      </c>
      <c r="AC837" s="163" t="str">
        <f t="shared" si="552"/>
        <v/>
      </c>
      <c r="AD837" s="158" t="str">
        <f t="shared" si="569"/>
        <v/>
      </c>
      <c r="AE837" s="165" t="str">
        <f>IF(J837="","",IF('5.手当・賞与配分・洗い替え方式'!$O$4=1,ROUNDUP((J837+$Q837)*$AH$4,-1),ROUNDUP(J837*$AH$4,-1)))</f>
        <v/>
      </c>
      <c r="AF837" s="154" t="str">
        <f>IF(K837="","",IF('5.手当・賞与配分・洗い替え方式'!$O$4=1,ROUNDUP((K837+$Q837)*$AH$4,-1),ROUNDUP(K837*$AH$4,-1)))</f>
        <v/>
      </c>
      <c r="AG837" s="154" t="str">
        <f>IF(L837="","",IF('5.手当・賞与配分・洗い替え方式'!$O$4=1,ROUNDUP((L837+$Q837)*$AH$4,-1),ROUNDUP(L837*$AH$4,-1)))</f>
        <v/>
      </c>
      <c r="AH837" s="154" t="str">
        <f>IF(M837="","",IF('5.手当・賞与配分・洗い替え方式'!$O$4=1,ROUNDUP((M837+$Q837)*$AH$4,-1),ROUNDUP(M837*$AH$4,-1)))</f>
        <v/>
      </c>
      <c r="AI837" s="166" t="str">
        <f>IF(N837="","",IF('5.手当・賞与配分・洗い替え方式'!$O$4=1,ROUNDUP((N837+$Q837)*$AH$4,-1),ROUNDUP(N837*$AH$4,-1)))</f>
        <v/>
      </c>
      <c r="AJ837" s="165" t="str">
        <f>IF(J837="","",IF('5.手当・賞与配分・洗い替え方式'!$O$4=1,ROUNDUP((J837+$Q837)*$AM$4,-1),ROUNDUP(J837*$AM$4,-1)))</f>
        <v/>
      </c>
      <c r="AK837" s="154" t="str">
        <f>IF(K837="","",IF('5.手当・賞与配分・洗い替え方式'!$O$4=1,ROUNDUP((K837+$Q837)*$AM$4,-1),ROUNDUP(K837*$AM$4,-1)))</f>
        <v/>
      </c>
      <c r="AL837" s="154" t="str">
        <f>IF(L837="","",IF('5.手当・賞与配分・洗い替え方式'!$O$4=1,ROUNDUP((L837+$Q837)*$AM$4,-1),ROUNDUP(L837*$AM$4,-1)))</f>
        <v/>
      </c>
      <c r="AM837" s="154" t="str">
        <f>IF(M837="","",IF('5.手当・賞与配分・洗い替え方式'!$O$4=1,ROUNDUP((M837+$Q837)*$AM$4,-1),ROUNDUP(M837*$AM$4,-1)))</f>
        <v/>
      </c>
      <c r="AN837" s="166" t="str">
        <f>IF(N837="","",IF('5.手当・賞与配分・洗い替え方式'!$O$4=1,ROUNDUP((N837+$Q837)*$AM$4,-1),ROUNDUP(N837*$AM$4,-1)))</f>
        <v/>
      </c>
      <c r="AO837" s="369" t="str">
        <f t="shared" si="570"/>
        <v/>
      </c>
      <c r="AP837" s="77" t="str">
        <f t="shared" si="571"/>
        <v/>
      </c>
      <c r="AQ837" s="77" t="str">
        <f t="shared" si="554"/>
        <v/>
      </c>
      <c r="AR837" s="77" t="str">
        <f t="shared" si="555"/>
        <v/>
      </c>
      <c r="AS837" s="164" t="str">
        <f t="shared" si="556"/>
        <v/>
      </c>
    </row>
    <row r="838" spans="5:45" ht="18" customHeight="1">
      <c r="E838" s="148" t="str">
        <f t="shared" si="557"/>
        <v>M-2</v>
      </c>
      <c r="F838" s="105">
        <f t="shared" si="544"/>
        <v>0</v>
      </c>
      <c r="G838" s="105" t="str">
        <f t="shared" si="545"/>
        <v/>
      </c>
      <c r="H838" s="105" t="str">
        <f t="shared" si="546"/>
        <v/>
      </c>
      <c r="I838" s="149">
        <v>22</v>
      </c>
      <c r="J838" s="157" t="str">
        <f t="shared" si="558"/>
        <v/>
      </c>
      <c r="K838" s="131" t="str">
        <f t="shared" si="559"/>
        <v/>
      </c>
      <c r="L838" s="131" t="str">
        <f>IF($E838="","",INDEX('3.サラリースケール'!$R$5:$BH$38,MATCH($E838,'3.サラリースケール'!$R$5:$R$38,0),MATCH($I838,'3.サラリースケール'!$R$5:$BH$5,0)))</f>
        <v/>
      </c>
      <c r="M838" s="131" t="str">
        <f t="shared" si="560"/>
        <v/>
      </c>
      <c r="N838" s="368" t="str">
        <f t="shared" si="561"/>
        <v/>
      </c>
      <c r="O838" s="157" t="str">
        <f t="shared" si="562"/>
        <v/>
      </c>
      <c r="P838" s="368" t="str">
        <f t="shared" si="547"/>
        <v/>
      </c>
      <c r="Q838" s="158" t="str">
        <f>IF($L838="","",VLOOKUP($E838,'6.モデル年俸表の作成'!$C$7:$F$48,4,0))</f>
        <v/>
      </c>
      <c r="R838" s="159" t="str">
        <f>IF($E838="","",IF($G838="","",VLOOKUP($E838,'5.手当・賞与配分・洗い替え方式'!$C$7:$L$48,8,0)))</f>
        <v/>
      </c>
      <c r="S838" s="160" t="str">
        <f t="shared" si="563"/>
        <v/>
      </c>
      <c r="T838" s="160" t="str">
        <f t="shared" si="564"/>
        <v/>
      </c>
      <c r="U838" s="160" t="str">
        <f t="shared" si="565"/>
        <v/>
      </c>
      <c r="V838" s="160" t="str">
        <f t="shared" si="566"/>
        <v/>
      </c>
      <c r="W838" s="160" t="str">
        <f t="shared" si="567"/>
        <v/>
      </c>
      <c r="X838" s="164" t="str">
        <f t="shared" si="548"/>
        <v/>
      </c>
      <c r="Y838" s="162" t="str">
        <f>IF(J838="","",J838+$Q838+S838)</f>
        <v/>
      </c>
      <c r="Z838" s="161" t="str">
        <f t="shared" si="549"/>
        <v/>
      </c>
      <c r="AA838" s="161" t="str">
        <f t="shared" si="550"/>
        <v/>
      </c>
      <c r="AB838" s="161" t="str">
        <f t="shared" si="551"/>
        <v/>
      </c>
      <c r="AC838" s="163" t="str">
        <f t="shared" si="552"/>
        <v/>
      </c>
      <c r="AD838" s="158" t="str">
        <f t="shared" si="569"/>
        <v/>
      </c>
      <c r="AE838" s="165" t="str">
        <f>IF(J838="","",IF('5.手当・賞与配分・洗い替え方式'!$O$4=1,ROUNDUP((J838+$Q838)*$AH$4,-1),ROUNDUP(J838*$AH$4,-1)))</f>
        <v/>
      </c>
      <c r="AF838" s="154" t="str">
        <f>IF(K838="","",IF('5.手当・賞与配分・洗い替え方式'!$O$4=1,ROUNDUP((K838+$Q838)*$AH$4,-1),ROUNDUP(K838*$AH$4,-1)))</f>
        <v/>
      </c>
      <c r="AG838" s="154" t="str">
        <f>IF(L838="","",IF('5.手当・賞与配分・洗い替え方式'!$O$4=1,ROUNDUP((L838+$Q838)*$AH$4,-1),ROUNDUP(L838*$AH$4,-1)))</f>
        <v/>
      </c>
      <c r="AH838" s="154" t="str">
        <f>IF(M838="","",IF('5.手当・賞与配分・洗い替え方式'!$O$4=1,ROUNDUP((M838+$Q838)*$AH$4,-1),ROUNDUP(M838*$AH$4,-1)))</f>
        <v/>
      </c>
      <c r="AI838" s="166" t="str">
        <f>IF(N838="","",IF('5.手当・賞与配分・洗い替え方式'!$O$4=1,ROUNDUP((N838+$Q838)*$AH$4,-1),ROUNDUP(N838*$AH$4,-1)))</f>
        <v/>
      </c>
      <c r="AJ838" s="165" t="str">
        <f>IF(J838="","",IF('5.手当・賞与配分・洗い替え方式'!$O$4=1,ROUNDUP((J838+$Q838)*$AM$4,-1),ROUNDUP(J838*$AM$4,-1)))</f>
        <v/>
      </c>
      <c r="AK838" s="154" t="str">
        <f>IF(K838="","",IF('5.手当・賞与配分・洗い替え方式'!$O$4=1,ROUNDUP((K838+$Q838)*$AM$4,-1),ROUNDUP(K838*$AM$4,-1)))</f>
        <v/>
      </c>
      <c r="AL838" s="154" t="str">
        <f>IF(L838="","",IF('5.手当・賞与配分・洗い替え方式'!$O$4=1,ROUNDUP((L838+$Q838)*$AM$4,-1),ROUNDUP(L838*$AM$4,-1)))</f>
        <v/>
      </c>
      <c r="AM838" s="154" t="str">
        <f>IF(M838="","",IF('5.手当・賞与配分・洗い替え方式'!$O$4=1,ROUNDUP((M838+$Q838)*$AM$4,-1),ROUNDUP(M838*$AM$4,-1)))</f>
        <v/>
      </c>
      <c r="AN838" s="166" t="str">
        <f>IF(N838="","",IF('5.手当・賞与配分・洗い替え方式'!$O$4=1,ROUNDUP((N838+$Q838)*$AM$4,-1),ROUNDUP(N838*$AM$4,-1)))</f>
        <v/>
      </c>
      <c r="AO838" s="369" t="str">
        <f t="shared" si="570"/>
        <v/>
      </c>
      <c r="AP838" s="77" t="str">
        <f t="shared" si="571"/>
        <v/>
      </c>
      <c r="AQ838" s="77" t="str">
        <f t="shared" si="554"/>
        <v/>
      </c>
      <c r="AR838" s="77" t="str">
        <f t="shared" si="555"/>
        <v/>
      </c>
      <c r="AS838" s="164" t="str">
        <f t="shared" si="556"/>
        <v/>
      </c>
    </row>
    <row r="839" spans="5:45" ht="18" customHeight="1">
      <c r="E839" s="148" t="str">
        <f t="shared" si="557"/>
        <v>M-2</v>
      </c>
      <c r="F839" s="105">
        <f t="shared" si="544"/>
        <v>0</v>
      </c>
      <c r="G839" s="105" t="str">
        <f t="shared" si="545"/>
        <v/>
      </c>
      <c r="H839" s="105" t="str">
        <f t="shared" si="546"/>
        <v/>
      </c>
      <c r="I839" s="149">
        <v>23</v>
      </c>
      <c r="J839" s="157" t="str">
        <f t="shared" si="558"/>
        <v/>
      </c>
      <c r="K839" s="131" t="str">
        <f t="shared" si="559"/>
        <v/>
      </c>
      <c r="L839" s="131" t="str">
        <f>IF($E839="","",INDEX('3.サラリースケール'!$R$5:$BH$38,MATCH($E839,'3.サラリースケール'!$R$5:$R$38,0),MATCH($I839,'3.サラリースケール'!$R$5:$BH$5,0)))</f>
        <v/>
      </c>
      <c r="M839" s="131" t="str">
        <f t="shared" si="560"/>
        <v/>
      </c>
      <c r="N839" s="368" t="str">
        <f t="shared" si="561"/>
        <v/>
      </c>
      <c r="O839" s="157" t="str">
        <f t="shared" si="562"/>
        <v/>
      </c>
      <c r="P839" s="368" t="str">
        <f t="shared" si="547"/>
        <v/>
      </c>
      <c r="Q839" s="158" t="str">
        <f>IF($L839="","",VLOOKUP($E839,'6.モデル年俸表の作成'!$C$7:$F$48,4,0))</f>
        <v/>
      </c>
      <c r="R839" s="159" t="str">
        <f>IF($E839="","",IF($G839="","",VLOOKUP($E839,'5.手当・賞与配分・洗い替え方式'!$C$7:$L$48,8,0)))</f>
        <v/>
      </c>
      <c r="S839" s="160" t="str">
        <f t="shared" si="563"/>
        <v/>
      </c>
      <c r="T839" s="160" t="str">
        <f t="shared" si="564"/>
        <v/>
      </c>
      <c r="U839" s="160" t="str">
        <f t="shared" si="565"/>
        <v/>
      </c>
      <c r="V839" s="160" t="str">
        <f t="shared" si="566"/>
        <v/>
      </c>
      <c r="W839" s="160" t="str">
        <f t="shared" si="567"/>
        <v/>
      </c>
      <c r="X839" s="164" t="str">
        <f t="shared" si="548"/>
        <v/>
      </c>
      <c r="Y839" s="162" t="str">
        <f t="shared" ref="Y839:Y875" si="572">IF(J839="","",J839+$Q839+S839)</f>
        <v/>
      </c>
      <c r="Z839" s="161" t="str">
        <f t="shared" si="549"/>
        <v/>
      </c>
      <c r="AA839" s="161" t="str">
        <f t="shared" si="550"/>
        <v/>
      </c>
      <c r="AB839" s="161" t="str">
        <f t="shared" si="551"/>
        <v/>
      </c>
      <c r="AC839" s="163" t="str">
        <f t="shared" si="552"/>
        <v/>
      </c>
      <c r="AD839" s="158" t="str">
        <f t="shared" si="569"/>
        <v/>
      </c>
      <c r="AE839" s="165" t="str">
        <f>IF(J839="","",IF('5.手当・賞与配分・洗い替え方式'!$O$4=1,ROUNDUP((J839+$Q839)*$AH$4,-1),ROUNDUP(J839*$AH$4,-1)))</f>
        <v/>
      </c>
      <c r="AF839" s="154" t="str">
        <f>IF(K839="","",IF('5.手当・賞与配分・洗い替え方式'!$O$4=1,ROUNDUP((K839+$Q839)*$AH$4,-1),ROUNDUP(K839*$AH$4,-1)))</f>
        <v/>
      </c>
      <c r="AG839" s="154" t="str">
        <f>IF(L839="","",IF('5.手当・賞与配分・洗い替え方式'!$O$4=1,ROUNDUP((L839+$Q839)*$AH$4,-1),ROUNDUP(L839*$AH$4,-1)))</f>
        <v/>
      </c>
      <c r="AH839" s="154" t="str">
        <f>IF(M839="","",IF('5.手当・賞与配分・洗い替え方式'!$O$4=1,ROUNDUP((M839+$Q839)*$AH$4,-1),ROUNDUP(M839*$AH$4,-1)))</f>
        <v/>
      </c>
      <c r="AI839" s="166" t="str">
        <f>IF(N839="","",IF('5.手当・賞与配分・洗い替え方式'!$O$4=1,ROUNDUP((N839+$Q839)*$AH$4,-1),ROUNDUP(N839*$AH$4,-1)))</f>
        <v/>
      </c>
      <c r="AJ839" s="165" t="str">
        <f>IF(J839="","",IF('5.手当・賞与配分・洗い替え方式'!$O$4=1,ROUNDUP((J839+$Q839)*$AM$4,-1),ROUNDUP(J839*$AM$4,-1)))</f>
        <v/>
      </c>
      <c r="AK839" s="154" t="str">
        <f>IF(K839="","",IF('5.手当・賞与配分・洗い替え方式'!$O$4=1,ROUNDUP((K839+$Q839)*$AM$4,-1),ROUNDUP(K839*$AM$4,-1)))</f>
        <v/>
      </c>
      <c r="AL839" s="154" t="str">
        <f>IF(L839="","",IF('5.手当・賞与配分・洗い替え方式'!$O$4=1,ROUNDUP((L839+$Q839)*$AM$4,-1),ROUNDUP(L839*$AM$4,-1)))</f>
        <v/>
      </c>
      <c r="AM839" s="154" t="str">
        <f>IF(M839="","",IF('5.手当・賞与配分・洗い替え方式'!$O$4=1,ROUNDUP((M839+$Q839)*$AM$4,-1),ROUNDUP(M839*$AM$4,-1)))</f>
        <v/>
      </c>
      <c r="AN839" s="166" t="str">
        <f>IF(N839="","",IF('5.手当・賞与配分・洗い替え方式'!$O$4=1,ROUNDUP((N839+$Q839)*$AM$4,-1),ROUNDUP(N839*$AM$4,-1)))</f>
        <v/>
      </c>
      <c r="AO839" s="369" t="str">
        <f t="shared" si="570"/>
        <v/>
      </c>
      <c r="AP839" s="77" t="str">
        <f t="shared" si="571"/>
        <v/>
      </c>
      <c r="AQ839" s="77" t="str">
        <f t="shared" si="554"/>
        <v/>
      </c>
      <c r="AR839" s="77" t="str">
        <f t="shared" si="555"/>
        <v/>
      </c>
      <c r="AS839" s="164" t="str">
        <f t="shared" si="556"/>
        <v/>
      </c>
    </row>
    <row r="840" spans="5:45" ht="18" customHeight="1">
      <c r="E840" s="148" t="str">
        <f t="shared" si="557"/>
        <v>M-2</v>
      </c>
      <c r="F840" s="105">
        <f t="shared" si="544"/>
        <v>0</v>
      </c>
      <c r="G840" s="105" t="str">
        <f t="shared" si="545"/>
        <v/>
      </c>
      <c r="H840" s="105" t="str">
        <f t="shared" si="546"/>
        <v/>
      </c>
      <c r="I840" s="149">
        <v>24</v>
      </c>
      <c r="J840" s="157" t="str">
        <f t="shared" si="558"/>
        <v/>
      </c>
      <c r="K840" s="131" t="str">
        <f t="shared" si="559"/>
        <v/>
      </c>
      <c r="L840" s="131" t="str">
        <f>IF($E840="","",INDEX('3.サラリースケール'!$R$5:$BH$38,MATCH($E840,'3.サラリースケール'!$R$5:$R$38,0),MATCH($I840,'3.サラリースケール'!$R$5:$BH$5,0)))</f>
        <v/>
      </c>
      <c r="M840" s="131" t="str">
        <f t="shared" si="560"/>
        <v/>
      </c>
      <c r="N840" s="368" t="str">
        <f t="shared" si="561"/>
        <v/>
      </c>
      <c r="O840" s="157" t="str">
        <f t="shared" si="562"/>
        <v/>
      </c>
      <c r="P840" s="368" t="str">
        <f t="shared" si="547"/>
        <v/>
      </c>
      <c r="Q840" s="158" t="str">
        <f>IF($L840="","",VLOOKUP($E840,'6.モデル年俸表の作成'!$C$7:$F$48,4,0))</f>
        <v/>
      </c>
      <c r="R840" s="159" t="str">
        <f>IF($E840="","",IF($G840="","",VLOOKUP($E840,'5.手当・賞与配分・洗い替え方式'!$C$7:$L$48,8,0)))</f>
        <v/>
      </c>
      <c r="S840" s="160" t="str">
        <f t="shared" si="563"/>
        <v/>
      </c>
      <c r="T840" s="160" t="str">
        <f t="shared" si="564"/>
        <v/>
      </c>
      <c r="U840" s="160" t="str">
        <f>IF(L840="","",ROUNDUP((L840*$R840),-1))</f>
        <v/>
      </c>
      <c r="V840" s="160" t="str">
        <f t="shared" si="566"/>
        <v/>
      </c>
      <c r="W840" s="160" t="str">
        <f t="shared" si="567"/>
        <v/>
      </c>
      <c r="X840" s="164" t="str">
        <f t="shared" si="548"/>
        <v/>
      </c>
      <c r="Y840" s="162" t="str">
        <f t="shared" si="572"/>
        <v/>
      </c>
      <c r="Z840" s="161" t="str">
        <f t="shared" si="549"/>
        <v/>
      </c>
      <c r="AA840" s="161" t="str">
        <f t="shared" si="550"/>
        <v/>
      </c>
      <c r="AB840" s="161" t="str">
        <f t="shared" si="551"/>
        <v/>
      </c>
      <c r="AC840" s="163" t="str">
        <f t="shared" si="552"/>
        <v/>
      </c>
      <c r="AD840" s="158" t="str">
        <f t="shared" si="569"/>
        <v/>
      </c>
      <c r="AE840" s="165" t="str">
        <f>IF(J840="","",IF('5.手当・賞与配分・洗い替え方式'!$O$4=1,ROUNDUP((J840+$Q840)*$AH$4,-1),ROUNDUP(J840*$AH$4,-1)))</f>
        <v/>
      </c>
      <c r="AF840" s="154" t="str">
        <f>IF(K840="","",IF('5.手当・賞与配分・洗い替え方式'!$O$4=1,ROUNDUP((K840+$Q840)*$AH$4,-1),ROUNDUP(K840*$AH$4,-1)))</f>
        <v/>
      </c>
      <c r="AG840" s="154" t="str">
        <f>IF(L840="","",IF('5.手当・賞与配分・洗い替え方式'!$O$4=1,ROUNDUP((L840+$Q840)*$AH$4,-1),ROUNDUP(L840*$AH$4,-1)))</f>
        <v/>
      </c>
      <c r="AH840" s="154" t="str">
        <f>IF(M840="","",IF('5.手当・賞与配分・洗い替え方式'!$O$4=1,ROUNDUP((M840+$Q840)*$AH$4,-1),ROUNDUP(M840*$AH$4,-1)))</f>
        <v/>
      </c>
      <c r="AI840" s="166" t="str">
        <f>IF(N840="","",IF('5.手当・賞与配分・洗い替え方式'!$O$4=1,ROUNDUP((N840+$Q840)*$AH$4,-1),ROUNDUP(N840*$AH$4,-1)))</f>
        <v/>
      </c>
      <c r="AJ840" s="165" t="str">
        <f>IF(J840="","",IF('5.手当・賞与配分・洗い替え方式'!$O$4=1,ROUNDUP((J840+$Q840)*$AM$4,-1),ROUNDUP(J840*$AM$4,-1)))</f>
        <v/>
      </c>
      <c r="AK840" s="154" t="str">
        <f>IF(K840="","",IF('5.手当・賞与配分・洗い替え方式'!$O$4=1,ROUNDUP((K840+$Q840)*$AM$4,-1),ROUNDUP(K840*$AM$4,-1)))</f>
        <v/>
      </c>
      <c r="AL840" s="154" t="str">
        <f>IF(L840="","",IF('5.手当・賞与配分・洗い替え方式'!$O$4=1,ROUNDUP((L840+$Q840)*$AM$4,-1),ROUNDUP(L840*$AM$4,-1)))</f>
        <v/>
      </c>
      <c r="AM840" s="154" t="str">
        <f>IF(M840="","",IF('5.手当・賞与配分・洗い替え方式'!$O$4=1,ROUNDUP((M840+$Q840)*$AM$4,-1),ROUNDUP(M840*$AM$4,-1)))</f>
        <v/>
      </c>
      <c r="AN840" s="166" t="str">
        <f>IF(N840="","",IF('5.手当・賞与配分・洗い替え方式'!$O$4=1,ROUNDUP((N840+$Q840)*$AM$4,-1),ROUNDUP(N840*$AM$4,-1)))</f>
        <v/>
      </c>
      <c r="AO840" s="369" t="str">
        <f t="shared" si="570"/>
        <v/>
      </c>
      <c r="AP840" s="77" t="str">
        <f t="shared" si="571"/>
        <v/>
      </c>
      <c r="AQ840" s="77" t="str">
        <f t="shared" si="554"/>
        <v/>
      </c>
      <c r="AR840" s="77" t="str">
        <f t="shared" si="555"/>
        <v/>
      </c>
      <c r="AS840" s="164" t="str">
        <f t="shared" si="556"/>
        <v/>
      </c>
    </row>
    <row r="841" spans="5:45" ht="18" customHeight="1">
      <c r="E841" s="148" t="str">
        <f t="shared" si="557"/>
        <v>M-2</v>
      </c>
      <c r="F841" s="105">
        <f t="shared" si="544"/>
        <v>0</v>
      </c>
      <c r="G841" s="105" t="str">
        <f t="shared" si="545"/>
        <v/>
      </c>
      <c r="H841" s="105" t="str">
        <f t="shared" si="546"/>
        <v/>
      </c>
      <c r="I841" s="149">
        <v>25</v>
      </c>
      <c r="J841" s="157" t="str">
        <f t="shared" si="558"/>
        <v/>
      </c>
      <c r="K841" s="131" t="str">
        <f t="shared" si="559"/>
        <v/>
      </c>
      <c r="L841" s="131" t="str">
        <f>IF($E841="","",INDEX('3.サラリースケール'!$R$5:$BH$38,MATCH($E841,'3.サラリースケール'!$R$5:$R$38,0),MATCH($I841,'3.サラリースケール'!$R$5:$BH$5,0)))</f>
        <v/>
      </c>
      <c r="M841" s="131" t="str">
        <f t="shared" si="560"/>
        <v/>
      </c>
      <c r="N841" s="368" t="str">
        <f t="shared" si="561"/>
        <v/>
      </c>
      <c r="O841" s="157" t="str">
        <f t="shared" si="562"/>
        <v/>
      </c>
      <c r="P841" s="368" t="str">
        <f t="shared" si="547"/>
        <v/>
      </c>
      <c r="Q841" s="158" t="str">
        <f>IF($L841="","",VLOOKUP($E841,'6.モデル年俸表の作成'!$C$7:$F$48,4,0))</f>
        <v/>
      </c>
      <c r="R841" s="159" t="str">
        <f>IF($E841="","",IF($G841="","",VLOOKUP($E841,'5.手当・賞与配分・洗い替え方式'!$C$7:$L$48,8,0)))</f>
        <v/>
      </c>
      <c r="S841" s="160" t="str">
        <f t="shared" si="563"/>
        <v/>
      </c>
      <c r="T841" s="160" t="str">
        <f t="shared" si="564"/>
        <v/>
      </c>
      <c r="U841" s="160" t="str">
        <f t="shared" ref="U841:U875" si="573">IF(L841="","",ROUNDUP((L841*$R841),-1))</f>
        <v/>
      </c>
      <c r="V841" s="160" t="str">
        <f t="shared" si="566"/>
        <v/>
      </c>
      <c r="W841" s="160" t="str">
        <f t="shared" si="567"/>
        <v/>
      </c>
      <c r="X841" s="164" t="str">
        <f t="shared" si="548"/>
        <v/>
      </c>
      <c r="Y841" s="162" t="str">
        <f t="shared" si="572"/>
        <v/>
      </c>
      <c r="Z841" s="161" t="str">
        <f t="shared" si="549"/>
        <v/>
      </c>
      <c r="AA841" s="161" t="str">
        <f t="shared" si="550"/>
        <v/>
      </c>
      <c r="AB841" s="161" t="str">
        <f t="shared" si="551"/>
        <v/>
      </c>
      <c r="AC841" s="163" t="str">
        <f>IF(N841="","",N841+$Q841+W841)</f>
        <v/>
      </c>
      <c r="AD841" s="158" t="str">
        <f t="shared" si="569"/>
        <v/>
      </c>
      <c r="AE841" s="165" t="str">
        <f>IF(J841="","",IF('5.手当・賞与配分・洗い替え方式'!$O$4=1,ROUNDUP((J841+$Q841)*$AH$4,-1),ROUNDUP(J841*$AH$4,-1)))</f>
        <v/>
      </c>
      <c r="AF841" s="154" t="str">
        <f>IF(K841="","",IF('5.手当・賞与配分・洗い替え方式'!$O$4=1,ROUNDUP((K841+$Q841)*$AH$4,-1),ROUNDUP(K841*$AH$4,-1)))</f>
        <v/>
      </c>
      <c r="AG841" s="154" t="str">
        <f>IF(L841="","",IF('5.手当・賞与配分・洗い替え方式'!$O$4=1,ROUNDUP((L841+$Q841)*$AH$4,-1),ROUNDUP(L841*$AH$4,-1)))</f>
        <v/>
      </c>
      <c r="AH841" s="154" t="str">
        <f>IF(M841="","",IF('5.手当・賞与配分・洗い替え方式'!$O$4=1,ROUNDUP((M841+$Q841)*$AH$4,-1),ROUNDUP(M841*$AH$4,-1)))</f>
        <v/>
      </c>
      <c r="AI841" s="166" t="str">
        <f>IF(N841="","",IF('5.手当・賞与配分・洗い替え方式'!$O$4=1,ROUNDUP((N841+$Q841)*$AH$4,-1),ROUNDUP(N841*$AH$4,-1)))</f>
        <v/>
      </c>
      <c r="AJ841" s="165" t="str">
        <f>IF(J841="","",IF('5.手当・賞与配分・洗い替え方式'!$O$4=1,ROUNDUP((J841+$Q841)*$AM$4,-1),ROUNDUP(J841*$AM$4,-1)))</f>
        <v/>
      </c>
      <c r="AK841" s="154" t="str">
        <f>IF(K841="","",IF('5.手当・賞与配分・洗い替え方式'!$O$4=1,ROUNDUP((K841+$Q841)*$AM$4,-1),ROUNDUP(K841*$AM$4,-1)))</f>
        <v/>
      </c>
      <c r="AL841" s="154" t="str">
        <f>IF(L841="","",IF('5.手当・賞与配分・洗い替え方式'!$O$4=1,ROUNDUP((L841+$Q841)*$AM$4,-1),ROUNDUP(L841*$AM$4,-1)))</f>
        <v/>
      </c>
      <c r="AM841" s="154" t="str">
        <f>IF(M841="","",IF('5.手当・賞与配分・洗い替え方式'!$O$4=1,ROUNDUP((M841+$Q841)*$AM$4,-1),ROUNDUP(M841*$AM$4,-1)))</f>
        <v/>
      </c>
      <c r="AN841" s="166" t="str">
        <f>IF(N841="","",IF('5.手当・賞与配分・洗い替え方式'!$O$4=1,ROUNDUP((N841+$Q841)*$AM$4,-1),ROUNDUP(N841*$AM$4,-1)))</f>
        <v/>
      </c>
      <c r="AO841" s="369" t="str">
        <f t="shared" si="570"/>
        <v/>
      </c>
      <c r="AP841" s="77" t="str">
        <f t="shared" si="571"/>
        <v/>
      </c>
      <c r="AQ841" s="77" t="str">
        <f t="shared" si="554"/>
        <v/>
      </c>
      <c r="AR841" s="77" t="str">
        <f t="shared" si="555"/>
        <v/>
      </c>
      <c r="AS841" s="164" t="str">
        <f t="shared" si="556"/>
        <v/>
      </c>
    </row>
    <row r="842" spans="5:45" ht="18" customHeight="1">
      <c r="E842" s="148" t="str">
        <f t="shared" si="557"/>
        <v>M-2</v>
      </c>
      <c r="F842" s="105">
        <f t="shared" si="544"/>
        <v>0</v>
      </c>
      <c r="G842" s="105" t="str">
        <f t="shared" si="545"/>
        <v/>
      </c>
      <c r="H842" s="105" t="str">
        <f t="shared" si="546"/>
        <v/>
      </c>
      <c r="I842" s="149">
        <v>26</v>
      </c>
      <c r="J842" s="157" t="str">
        <f t="shared" si="558"/>
        <v/>
      </c>
      <c r="K842" s="131" t="str">
        <f t="shared" si="559"/>
        <v/>
      </c>
      <c r="L842" s="131" t="str">
        <f>IF($E842="","",INDEX('3.サラリースケール'!$R$5:$BH$38,MATCH($E842,'3.サラリースケール'!$R$5:$R$38,0),MATCH($I842,'3.サラリースケール'!$R$5:$BH$5,0)))</f>
        <v/>
      </c>
      <c r="M842" s="131" t="str">
        <f t="shared" si="560"/>
        <v/>
      </c>
      <c r="N842" s="368" t="str">
        <f t="shared" si="561"/>
        <v/>
      </c>
      <c r="O842" s="157" t="str">
        <f t="shared" si="562"/>
        <v/>
      </c>
      <c r="P842" s="368" t="str">
        <f t="shared" si="547"/>
        <v/>
      </c>
      <c r="Q842" s="158" t="str">
        <f>IF($L842="","",VLOOKUP($E842,'6.モデル年俸表の作成'!$C$7:$F$48,4,0))</f>
        <v/>
      </c>
      <c r="R842" s="159" t="str">
        <f>IF($E842="","",IF($G842="","",VLOOKUP($E842,'5.手当・賞与配分・洗い替え方式'!$C$7:$L$48,8,0)))</f>
        <v/>
      </c>
      <c r="S842" s="160" t="str">
        <f t="shared" si="563"/>
        <v/>
      </c>
      <c r="T842" s="160" t="str">
        <f t="shared" si="564"/>
        <v/>
      </c>
      <c r="U842" s="160" t="str">
        <f t="shared" si="573"/>
        <v/>
      </c>
      <c r="V842" s="160" t="str">
        <f t="shared" si="566"/>
        <v/>
      </c>
      <c r="W842" s="160" t="str">
        <f t="shared" si="567"/>
        <v/>
      </c>
      <c r="X842" s="164" t="str">
        <f t="shared" si="548"/>
        <v/>
      </c>
      <c r="Y842" s="162" t="str">
        <f t="shared" si="572"/>
        <v/>
      </c>
      <c r="Z842" s="161" t="str">
        <f t="shared" si="549"/>
        <v/>
      </c>
      <c r="AA842" s="161" t="str">
        <f t="shared" si="550"/>
        <v/>
      </c>
      <c r="AB842" s="161" t="str">
        <f t="shared" si="551"/>
        <v/>
      </c>
      <c r="AC842" s="163" t="str">
        <f t="shared" ref="AC842:AC875" si="574">IF(N842="","",N842+$Q842+W842)</f>
        <v/>
      </c>
      <c r="AD842" s="158" t="str">
        <f t="shared" si="569"/>
        <v/>
      </c>
      <c r="AE842" s="165" t="str">
        <f>IF(J842="","",IF('5.手当・賞与配分・洗い替え方式'!$O$4=1,ROUNDUP((J842+$Q842)*$AH$4,-1),ROUNDUP(J842*$AH$4,-1)))</f>
        <v/>
      </c>
      <c r="AF842" s="154" t="str">
        <f>IF(K842="","",IF('5.手当・賞与配分・洗い替え方式'!$O$4=1,ROUNDUP((K842+$Q842)*$AH$4,-1),ROUNDUP(K842*$AH$4,-1)))</f>
        <v/>
      </c>
      <c r="AG842" s="154" t="str">
        <f>IF(L842="","",IF('5.手当・賞与配分・洗い替え方式'!$O$4=1,ROUNDUP((L842+$Q842)*$AH$4,-1),ROUNDUP(L842*$AH$4,-1)))</f>
        <v/>
      </c>
      <c r="AH842" s="154" t="str">
        <f>IF(M842="","",IF('5.手当・賞与配分・洗い替え方式'!$O$4=1,ROUNDUP((M842+$Q842)*$AH$4,-1),ROUNDUP(M842*$AH$4,-1)))</f>
        <v/>
      </c>
      <c r="AI842" s="166" t="str">
        <f>IF(N842="","",IF('5.手当・賞与配分・洗い替え方式'!$O$4=1,ROUNDUP((N842+$Q842)*$AH$4,-1),ROUNDUP(N842*$AH$4,-1)))</f>
        <v/>
      </c>
      <c r="AJ842" s="165" t="str">
        <f>IF(J842="","",IF('5.手当・賞与配分・洗い替え方式'!$O$4=1,ROUNDUP((J842+$Q842)*$AM$4,-1),ROUNDUP(J842*$AM$4,-1)))</f>
        <v/>
      </c>
      <c r="AK842" s="154" t="str">
        <f>IF(K842="","",IF('5.手当・賞与配分・洗い替え方式'!$O$4=1,ROUNDUP((K842+$Q842)*$AM$4,-1),ROUNDUP(K842*$AM$4,-1)))</f>
        <v/>
      </c>
      <c r="AL842" s="154" t="str">
        <f>IF(L842="","",IF('5.手当・賞与配分・洗い替え方式'!$O$4=1,ROUNDUP((L842+$Q842)*$AM$4,-1),ROUNDUP(L842*$AM$4,-1)))</f>
        <v/>
      </c>
      <c r="AM842" s="154" t="str">
        <f>IF(M842="","",IF('5.手当・賞与配分・洗い替え方式'!$O$4=1,ROUNDUP((M842+$Q842)*$AM$4,-1),ROUNDUP(M842*$AM$4,-1)))</f>
        <v/>
      </c>
      <c r="AN842" s="166" t="str">
        <f>IF(N842="","",IF('5.手当・賞与配分・洗い替え方式'!$O$4=1,ROUNDUP((N842+$Q842)*$AM$4,-1),ROUNDUP(N842*$AM$4,-1)))</f>
        <v/>
      </c>
      <c r="AO842" s="369" t="str">
        <f t="shared" si="570"/>
        <v/>
      </c>
      <c r="AP842" s="77" t="str">
        <f t="shared" si="571"/>
        <v/>
      </c>
      <c r="AQ842" s="77" t="str">
        <f t="shared" si="554"/>
        <v/>
      </c>
      <c r="AR842" s="77" t="str">
        <f t="shared" si="555"/>
        <v/>
      </c>
      <c r="AS842" s="164" t="str">
        <f t="shared" si="556"/>
        <v/>
      </c>
    </row>
    <row r="843" spans="5:45" ht="18" customHeight="1">
      <c r="E843" s="148" t="str">
        <f t="shared" si="557"/>
        <v>M-2</v>
      </c>
      <c r="F843" s="105">
        <f t="shared" si="544"/>
        <v>0</v>
      </c>
      <c r="G843" s="105" t="str">
        <f t="shared" si="545"/>
        <v/>
      </c>
      <c r="H843" s="105" t="str">
        <f t="shared" si="546"/>
        <v/>
      </c>
      <c r="I843" s="149">
        <v>27</v>
      </c>
      <c r="J843" s="157" t="str">
        <f t="shared" si="558"/>
        <v/>
      </c>
      <c r="K843" s="131" t="str">
        <f t="shared" si="559"/>
        <v/>
      </c>
      <c r="L843" s="131" t="str">
        <f>IF($E843="","",INDEX('3.サラリースケール'!$R$5:$BH$38,MATCH($E843,'3.サラリースケール'!$R$5:$R$38,0),MATCH($I843,'3.サラリースケール'!$R$5:$BH$5,0)))</f>
        <v/>
      </c>
      <c r="M843" s="131" t="str">
        <f t="shared" si="560"/>
        <v/>
      </c>
      <c r="N843" s="368" t="str">
        <f t="shared" si="561"/>
        <v/>
      </c>
      <c r="O843" s="157" t="str">
        <f t="shared" si="562"/>
        <v/>
      </c>
      <c r="P843" s="368" t="str">
        <f t="shared" si="547"/>
        <v/>
      </c>
      <c r="Q843" s="158" t="str">
        <f>IF($L843="","",VLOOKUP($E843,'6.モデル年俸表の作成'!$C$7:$F$48,4,0))</f>
        <v/>
      </c>
      <c r="R843" s="159" t="str">
        <f>IF($E843="","",IF($G843="","",VLOOKUP($E843,'5.手当・賞与配分・洗い替え方式'!$C$7:$L$48,8,0)))</f>
        <v/>
      </c>
      <c r="S843" s="160" t="str">
        <f t="shared" si="563"/>
        <v/>
      </c>
      <c r="T843" s="160" t="str">
        <f t="shared" si="564"/>
        <v/>
      </c>
      <c r="U843" s="160" t="str">
        <f t="shared" si="573"/>
        <v/>
      </c>
      <c r="V843" s="160" t="str">
        <f t="shared" si="566"/>
        <v/>
      </c>
      <c r="W843" s="160" t="str">
        <f t="shared" si="567"/>
        <v/>
      </c>
      <c r="X843" s="164" t="str">
        <f t="shared" si="548"/>
        <v/>
      </c>
      <c r="Y843" s="162" t="str">
        <f t="shared" si="572"/>
        <v/>
      </c>
      <c r="Z843" s="161" t="str">
        <f t="shared" si="549"/>
        <v/>
      </c>
      <c r="AA843" s="161" t="str">
        <f t="shared" si="550"/>
        <v/>
      </c>
      <c r="AB843" s="161" t="str">
        <f t="shared" si="551"/>
        <v/>
      </c>
      <c r="AC843" s="163" t="str">
        <f t="shared" si="574"/>
        <v/>
      </c>
      <c r="AD843" s="158" t="str">
        <f t="shared" si="569"/>
        <v/>
      </c>
      <c r="AE843" s="165" t="str">
        <f>IF(J843="","",IF('5.手当・賞与配分・洗い替え方式'!$O$4=1,ROUNDUP((J843+$Q843)*$AH$4,-1),ROUNDUP(J843*$AH$4,-1)))</f>
        <v/>
      </c>
      <c r="AF843" s="154" t="str">
        <f>IF(K843="","",IF('5.手当・賞与配分・洗い替え方式'!$O$4=1,ROUNDUP((K843+$Q843)*$AH$4,-1),ROUNDUP(K843*$AH$4,-1)))</f>
        <v/>
      </c>
      <c r="AG843" s="154" t="str">
        <f>IF(L843="","",IF('5.手当・賞与配分・洗い替え方式'!$O$4=1,ROUNDUP((L843+$Q843)*$AH$4,-1),ROUNDUP(L843*$AH$4,-1)))</f>
        <v/>
      </c>
      <c r="AH843" s="154" t="str">
        <f>IF(M843="","",IF('5.手当・賞与配分・洗い替え方式'!$O$4=1,ROUNDUP((M843+$Q843)*$AH$4,-1),ROUNDUP(M843*$AH$4,-1)))</f>
        <v/>
      </c>
      <c r="AI843" s="166" t="str">
        <f>IF(N843="","",IF('5.手当・賞与配分・洗い替え方式'!$O$4=1,ROUNDUP((N843+$Q843)*$AH$4,-1),ROUNDUP(N843*$AH$4,-1)))</f>
        <v/>
      </c>
      <c r="AJ843" s="165" t="str">
        <f>IF(J843="","",IF('5.手当・賞与配分・洗い替え方式'!$O$4=1,ROUNDUP((J843+$Q843)*$AM$4,-1),ROUNDUP(J843*$AM$4,-1)))</f>
        <v/>
      </c>
      <c r="AK843" s="154" t="str">
        <f>IF(K843="","",IF('5.手当・賞与配分・洗い替え方式'!$O$4=1,ROUNDUP((K843+$Q843)*$AM$4,-1),ROUNDUP(K843*$AM$4,-1)))</f>
        <v/>
      </c>
      <c r="AL843" s="154" t="str">
        <f>IF(L843="","",IF('5.手当・賞与配分・洗い替え方式'!$O$4=1,ROUNDUP((L843+$Q843)*$AM$4,-1),ROUNDUP(L843*$AM$4,-1)))</f>
        <v/>
      </c>
      <c r="AM843" s="154" t="str">
        <f>IF(M843="","",IF('5.手当・賞与配分・洗い替え方式'!$O$4=1,ROUNDUP((M843+$Q843)*$AM$4,-1),ROUNDUP(M843*$AM$4,-1)))</f>
        <v/>
      </c>
      <c r="AN843" s="166" t="str">
        <f>IF(N843="","",IF('5.手当・賞与配分・洗い替え方式'!$O$4=1,ROUNDUP((N843+$Q843)*$AM$4,-1),ROUNDUP(N843*$AM$4,-1)))</f>
        <v/>
      </c>
      <c r="AO843" s="369" t="str">
        <f t="shared" si="570"/>
        <v/>
      </c>
      <c r="AP843" s="77" t="str">
        <f t="shared" si="571"/>
        <v/>
      </c>
      <c r="AQ843" s="77" t="str">
        <f t="shared" si="554"/>
        <v/>
      </c>
      <c r="AR843" s="77" t="str">
        <f t="shared" si="555"/>
        <v/>
      </c>
      <c r="AS843" s="164" t="str">
        <f t="shared" si="556"/>
        <v/>
      </c>
    </row>
    <row r="844" spans="5:45" ht="18" customHeight="1">
      <c r="E844" s="148" t="str">
        <f t="shared" si="557"/>
        <v>M-2</v>
      </c>
      <c r="F844" s="105">
        <f t="shared" si="544"/>
        <v>0</v>
      </c>
      <c r="G844" s="105" t="str">
        <f t="shared" si="545"/>
        <v/>
      </c>
      <c r="H844" s="105" t="str">
        <f t="shared" si="546"/>
        <v/>
      </c>
      <c r="I844" s="149">
        <v>28</v>
      </c>
      <c r="J844" s="157" t="str">
        <f t="shared" si="558"/>
        <v/>
      </c>
      <c r="K844" s="131" t="str">
        <f t="shared" si="559"/>
        <v/>
      </c>
      <c r="L844" s="131" t="str">
        <f>IF($E844="","",INDEX('3.サラリースケール'!$R$5:$BH$38,MATCH($E844,'3.サラリースケール'!$R$5:$R$38,0),MATCH($I844,'3.サラリースケール'!$R$5:$BH$5,0)))</f>
        <v/>
      </c>
      <c r="M844" s="131" t="str">
        <f t="shared" si="560"/>
        <v/>
      </c>
      <c r="N844" s="368" t="str">
        <f t="shared" si="561"/>
        <v/>
      </c>
      <c r="O844" s="157" t="str">
        <f t="shared" si="562"/>
        <v/>
      </c>
      <c r="P844" s="368" t="str">
        <f t="shared" si="547"/>
        <v/>
      </c>
      <c r="Q844" s="158" t="str">
        <f>IF($L844="","",VLOOKUP($E844,'6.モデル年俸表の作成'!$C$7:$F$48,4,0))</f>
        <v/>
      </c>
      <c r="R844" s="159" t="str">
        <f>IF($E844="","",IF($G844="","",VLOOKUP($E844,'5.手当・賞与配分・洗い替え方式'!$C$7:$L$48,8,0)))</f>
        <v/>
      </c>
      <c r="S844" s="160" t="str">
        <f t="shared" si="563"/>
        <v/>
      </c>
      <c r="T844" s="160" t="str">
        <f t="shared" si="564"/>
        <v/>
      </c>
      <c r="U844" s="160" t="str">
        <f t="shared" si="573"/>
        <v/>
      </c>
      <c r="V844" s="160" t="str">
        <f t="shared" si="566"/>
        <v/>
      </c>
      <c r="W844" s="160" t="str">
        <f t="shared" si="567"/>
        <v/>
      </c>
      <c r="X844" s="164" t="str">
        <f t="shared" si="548"/>
        <v/>
      </c>
      <c r="Y844" s="162" t="str">
        <f t="shared" si="572"/>
        <v/>
      </c>
      <c r="Z844" s="161" t="str">
        <f t="shared" si="549"/>
        <v/>
      </c>
      <c r="AA844" s="161" t="str">
        <f t="shared" si="550"/>
        <v/>
      </c>
      <c r="AB844" s="161" t="str">
        <f t="shared" si="551"/>
        <v/>
      </c>
      <c r="AC844" s="163" t="str">
        <f t="shared" si="574"/>
        <v/>
      </c>
      <c r="AD844" s="158" t="str">
        <f t="shared" si="569"/>
        <v/>
      </c>
      <c r="AE844" s="165" t="str">
        <f>IF(J844="","",IF('5.手当・賞与配分・洗い替え方式'!$O$4=1,ROUNDUP((J844+$Q844)*$AH$4,-1),ROUNDUP(J844*$AH$4,-1)))</f>
        <v/>
      </c>
      <c r="AF844" s="154" t="str">
        <f>IF(K844="","",IF('5.手当・賞与配分・洗い替え方式'!$O$4=1,ROUNDUP((K844+$Q844)*$AH$4,-1),ROUNDUP(K844*$AH$4,-1)))</f>
        <v/>
      </c>
      <c r="AG844" s="154" t="str">
        <f>IF(L844="","",IF('5.手当・賞与配分・洗い替え方式'!$O$4=1,ROUNDUP((L844+$Q844)*$AH$4,-1),ROUNDUP(L844*$AH$4,-1)))</f>
        <v/>
      </c>
      <c r="AH844" s="154" t="str">
        <f>IF(M844="","",IF('5.手当・賞与配分・洗い替え方式'!$O$4=1,ROUNDUP((M844+$Q844)*$AH$4,-1),ROUNDUP(M844*$AH$4,-1)))</f>
        <v/>
      </c>
      <c r="AI844" s="166" t="str">
        <f>IF(N844="","",IF('5.手当・賞与配分・洗い替え方式'!$O$4=1,ROUNDUP((N844+$Q844)*$AH$4,-1),ROUNDUP(N844*$AH$4,-1)))</f>
        <v/>
      </c>
      <c r="AJ844" s="165" t="str">
        <f>IF(J844="","",IF('5.手当・賞与配分・洗い替え方式'!$O$4=1,ROUNDUP((J844+$Q844)*$AM$4,-1),ROUNDUP(J844*$AM$4,-1)))</f>
        <v/>
      </c>
      <c r="AK844" s="154" t="str">
        <f>IF(K844="","",IF('5.手当・賞与配分・洗い替え方式'!$O$4=1,ROUNDUP((K844+$Q844)*$AM$4,-1),ROUNDUP(K844*$AM$4,-1)))</f>
        <v/>
      </c>
      <c r="AL844" s="154" t="str">
        <f>IF(L844="","",IF('5.手当・賞与配分・洗い替え方式'!$O$4=1,ROUNDUP((L844+$Q844)*$AM$4,-1),ROUNDUP(L844*$AM$4,-1)))</f>
        <v/>
      </c>
      <c r="AM844" s="154" t="str">
        <f>IF(M844="","",IF('5.手当・賞与配分・洗い替え方式'!$O$4=1,ROUNDUP((M844+$Q844)*$AM$4,-1),ROUNDUP(M844*$AM$4,-1)))</f>
        <v/>
      </c>
      <c r="AN844" s="166" t="str">
        <f>IF(N844="","",IF('5.手当・賞与配分・洗い替え方式'!$O$4=1,ROUNDUP((N844+$Q844)*$AM$4,-1),ROUNDUP(N844*$AM$4,-1)))</f>
        <v/>
      </c>
      <c r="AO844" s="369" t="str">
        <f t="shared" si="570"/>
        <v/>
      </c>
      <c r="AP844" s="77" t="str">
        <f t="shared" si="571"/>
        <v/>
      </c>
      <c r="AQ844" s="77" t="str">
        <f t="shared" si="554"/>
        <v/>
      </c>
      <c r="AR844" s="77" t="str">
        <f t="shared" si="555"/>
        <v/>
      </c>
      <c r="AS844" s="164" t="str">
        <f t="shared" si="556"/>
        <v/>
      </c>
    </row>
    <row r="845" spans="5:45" ht="18" customHeight="1">
      <c r="E845" s="148" t="str">
        <f t="shared" si="557"/>
        <v>M-2</v>
      </c>
      <c r="F845" s="105">
        <f t="shared" si="544"/>
        <v>0</v>
      </c>
      <c r="G845" s="105" t="str">
        <f t="shared" si="545"/>
        <v/>
      </c>
      <c r="H845" s="105" t="str">
        <f t="shared" si="546"/>
        <v/>
      </c>
      <c r="I845" s="149">
        <v>29</v>
      </c>
      <c r="J845" s="157" t="str">
        <f t="shared" si="558"/>
        <v/>
      </c>
      <c r="K845" s="131" t="str">
        <f t="shared" si="559"/>
        <v/>
      </c>
      <c r="L845" s="131" t="str">
        <f>IF($E845="","",INDEX('3.サラリースケール'!$R$5:$BH$38,MATCH($E845,'3.サラリースケール'!$R$5:$R$38,0),MATCH($I845,'3.サラリースケール'!$R$5:$BH$5,0)))</f>
        <v/>
      </c>
      <c r="M845" s="131" t="str">
        <f t="shared" si="560"/>
        <v/>
      </c>
      <c r="N845" s="368" t="str">
        <f t="shared" si="561"/>
        <v/>
      </c>
      <c r="O845" s="157" t="str">
        <f t="shared" si="562"/>
        <v/>
      </c>
      <c r="P845" s="368" t="str">
        <f t="shared" si="547"/>
        <v/>
      </c>
      <c r="Q845" s="158" t="str">
        <f>IF($L845="","",VLOOKUP($E845,'6.モデル年俸表の作成'!$C$7:$F$48,4,0))</f>
        <v/>
      </c>
      <c r="R845" s="159" t="str">
        <f>IF($E845="","",IF($G845="","",VLOOKUP($E845,'5.手当・賞与配分・洗い替え方式'!$C$7:$L$48,8,0)))</f>
        <v/>
      </c>
      <c r="S845" s="160" t="str">
        <f t="shared" si="563"/>
        <v/>
      </c>
      <c r="T845" s="160" t="str">
        <f t="shared" si="564"/>
        <v/>
      </c>
      <c r="U845" s="160" t="str">
        <f t="shared" si="573"/>
        <v/>
      </c>
      <c r="V845" s="160" t="str">
        <f t="shared" si="566"/>
        <v/>
      </c>
      <c r="W845" s="160" t="str">
        <f t="shared" si="567"/>
        <v/>
      </c>
      <c r="X845" s="164" t="str">
        <f t="shared" si="548"/>
        <v/>
      </c>
      <c r="Y845" s="162" t="str">
        <f t="shared" si="572"/>
        <v/>
      </c>
      <c r="Z845" s="161" t="str">
        <f t="shared" si="549"/>
        <v/>
      </c>
      <c r="AA845" s="161" t="str">
        <f t="shared" si="550"/>
        <v/>
      </c>
      <c r="AB845" s="161" t="str">
        <f t="shared" si="551"/>
        <v/>
      </c>
      <c r="AC845" s="163" t="str">
        <f t="shared" si="574"/>
        <v/>
      </c>
      <c r="AD845" s="158" t="str">
        <f t="shared" si="569"/>
        <v/>
      </c>
      <c r="AE845" s="165" t="str">
        <f>IF(J845="","",IF('5.手当・賞与配分・洗い替え方式'!$O$4=1,ROUNDUP((J845+$Q845)*$AH$4,-1),ROUNDUP(J845*$AH$4,-1)))</f>
        <v/>
      </c>
      <c r="AF845" s="154" t="str">
        <f>IF(K845="","",IF('5.手当・賞与配分・洗い替え方式'!$O$4=1,ROUNDUP((K845+$Q845)*$AH$4,-1),ROUNDUP(K845*$AH$4,-1)))</f>
        <v/>
      </c>
      <c r="AG845" s="154" t="str">
        <f>IF(L845="","",IF('5.手当・賞与配分・洗い替え方式'!$O$4=1,ROUNDUP((L845+$Q845)*$AH$4,-1),ROUNDUP(L845*$AH$4,-1)))</f>
        <v/>
      </c>
      <c r="AH845" s="154" t="str">
        <f>IF(M845="","",IF('5.手当・賞与配分・洗い替え方式'!$O$4=1,ROUNDUP((M845+$Q845)*$AH$4,-1),ROUNDUP(M845*$AH$4,-1)))</f>
        <v/>
      </c>
      <c r="AI845" s="166" t="str">
        <f>IF(N845="","",IF('5.手当・賞与配分・洗い替え方式'!$O$4=1,ROUNDUP((N845+$Q845)*$AH$4,-1),ROUNDUP(N845*$AH$4,-1)))</f>
        <v/>
      </c>
      <c r="AJ845" s="165" t="str">
        <f>IF(J845="","",IF('5.手当・賞与配分・洗い替え方式'!$O$4=1,ROUNDUP((J845+$Q845)*$AM$4,-1),ROUNDUP(J845*$AM$4,-1)))</f>
        <v/>
      </c>
      <c r="AK845" s="154" t="str">
        <f>IF(K845="","",IF('5.手当・賞与配分・洗い替え方式'!$O$4=1,ROUNDUP((K845+$Q845)*$AM$4,-1),ROUNDUP(K845*$AM$4,-1)))</f>
        <v/>
      </c>
      <c r="AL845" s="154" t="str">
        <f>IF(L845="","",IF('5.手当・賞与配分・洗い替え方式'!$O$4=1,ROUNDUP((L845+$Q845)*$AM$4,-1),ROUNDUP(L845*$AM$4,-1)))</f>
        <v/>
      </c>
      <c r="AM845" s="154" t="str">
        <f>IF(M845="","",IF('5.手当・賞与配分・洗い替え方式'!$O$4=1,ROUNDUP((M845+$Q845)*$AM$4,-1),ROUNDUP(M845*$AM$4,-1)))</f>
        <v/>
      </c>
      <c r="AN845" s="166" t="str">
        <f>IF(N845="","",IF('5.手当・賞与配分・洗い替え方式'!$O$4=1,ROUNDUP((N845+$Q845)*$AM$4,-1),ROUNDUP(N845*$AM$4,-1)))</f>
        <v/>
      </c>
      <c r="AO845" s="369" t="str">
        <f t="shared" si="570"/>
        <v/>
      </c>
      <c r="AP845" s="77" t="str">
        <f t="shared" si="571"/>
        <v/>
      </c>
      <c r="AQ845" s="77" t="str">
        <f t="shared" si="554"/>
        <v/>
      </c>
      <c r="AR845" s="77" t="str">
        <f t="shared" si="555"/>
        <v/>
      </c>
      <c r="AS845" s="164" t="str">
        <f t="shared" si="556"/>
        <v/>
      </c>
    </row>
    <row r="846" spans="5:45" ht="18" customHeight="1">
      <c r="E846" s="148" t="str">
        <f t="shared" si="557"/>
        <v>M-2</v>
      </c>
      <c r="F846" s="105">
        <f t="shared" si="544"/>
        <v>0</v>
      </c>
      <c r="G846" s="105" t="str">
        <f t="shared" si="545"/>
        <v/>
      </c>
      <c r="H846" s="105" t="str">
        <f t="shared" si="546"/>
        <v/>
      </c>
      <c r="I846" s="149">
        <v>30</v>
      </c>
      <c r="J846" s="157" t="str">
        <f t="shared" si="558"/>
        <v/>
      </c>
      <c r="K846" s="131" t="str">
        <f t="shared" si="559"/>
        <v/>
      </c>
      <c r="L846" s="131" t="str">
        <f>IF($E846="","",INDEX('3.サラリースケール'!$R$5:$BH$38,MATCH($E846,'3.サラリースケール'!$R$5:$R$38,0),MATCH($I846,'3.サラリースケール'!$R$5:$BH$5,0)))</f>
        <v/>
      </c>
      <c r="M846" s="131" t="str">
        <f t="shared" si="560"/>
        <v/>
      </c>
      <c r="N846" s="368" t="str">
        <f t="shared" si="561"/>
        <v/>
      </c>
      <c r="O846" s="157" t="str">
        <f t="shared" si="562"/>
        <v/>
      </c>
      <c r="P846" s="368" t="str">
        <f t="shared" si="547"/>
        <v/>
      </c>
      <c r="Q846" s="158" t="str">
        <f>IF($L846="","",VLOOKUP($E846,'6.モデル年俸表の作成'!$C$7:$F$48,4,0))</f>
        <v/>
      </c>
      <c r="R846" s="159" t="str">
        <f>IF($E846="","",IF($G846="","",VLOOKUP($E846,'5.手当・賞与配分・洗い替え方式'!$C$7:$L$48,8,0)))</f>
        <v/>
      </c>
      <c r="S846" s="160" t="str">
        <f t="shared" si="563"/>
        <v/>
      </c>
      <c r="T846" s="160" t="str">
        <f t="shared" si="564"/>
        <v/>
      </c>
      <c r="U846" s="160" t="str">
        <f t="shared" si="573"/>
        <v/>
      </c>
      <c r="V846" s="160" t="str">
        <f t="shared" si="566"/>
        <v/>
      </c>
      <c r="W846" s="160" t="str">
        <f t="shared" si="567"/>
        <v/>
      </c>
      <c r="X846" s="164" t="str">
        <f t="shared" si="548"/>
        <v/>
      </c>
      <c r="Y846" s="162" t="str">
        <f t="shared" si="572"/>
        <v/>
      </c>
      <c r="Z846" s="161" t="str">
        <f t="shared" si="549"/>
        <v/>
      </c>
      <c r="AA846" s="161" t="str">
        <f t="shared" si="550"/>
        <v/>
      </c>
      <c r="AB846" s="161" t="str">
        <f t="shared" si="551"/>
        <v/>
      </c>
      <c r="AC846" s="163" t="str">
        <f t="shared" si="574"/>
        <v/>
      </c>
      <c r="AD846" s="158" t="str">
        <f t="shared" si="569"/>
        <v/>
      </c>
      <c r="AE846" s="165" t="str">
        <f>IF(J846="","",IF('5.手当・賞与配分・洗い替え方式'!$O$4=1,ROUNDUP((J846+$Q846)*$AH$4,-1),ROUNDUP(J846*$AH$4,-1)))</f>
        <v/>
      </c>
      <c r="AF846" s="154" t="str">
        <f>IF(K846="","",IF('5.手当・賞与配分・洗い替え方式'!$O$4=1,ROUNDUP((K846+$Q846)*$AH$4,-1),ROUNDUP(K846*$AH$4,-1)))</f>
        <v/>
      </c>
      <c r="AG846" s="154" t="str">
        <f>IF(L846="","",IF('5.手当・賞与配分・洗い替え方式'!$O$4=1,ROUNDUP((L846+$Q846)*$AH$4,-1),ROUNDUP(L846*$AH$4,-1)))</f>
        <v/>
      </c>
      <c r="AH846" s="154" t="str">
        <f>IF(M846="","",IF('5.手当・賞与配分・洗い替え方式'!$O$4=1,ROUNDUP((M846+$Q846)*$AH$4,-1),ROUNDUP(M846*$AH$4,-1)))</f>
        <v/>
      </c>
      <c r="AI846" s="166" t="str">
        <f>IF(N846="","",IF('5.手当・賞与配分・洗い替え方式'!$O$4=1,ROUNDUP((N846+$Q846)*$AH$4,-1),ROUNDUP(N846*$AH$4,-1)))</f>
        <v/>
      </c>
      <c r="AJ846" s="165" t="str">
        <f>IF(J846="","",IF('5.手当・賞与配分・洗い替え方式'!$O$4=1,ROUNDUP((J846+$Q846)*$AM$4,-1),ROUNDUP(J846*$AM$4,-1)))</f>
        <v/>
      </c>
      <c r="AK846" s="154" t="str">
        <f>IF(K846="","",IF('5.手当・賞与配分・洗い替え方式'!$O$4=1,ROUNDUP((K846+$Q846)*$AM$4,-1),ROUNDUP(K846*$AM$4,-1)))</f>
        <v/>
      </c>
      <c r="AL846" s="154" t="str">
        <f>IF(L846="","",IF('5.手当・賞与配分・洗い替え方式'!$O$4=1,ROUNDUP((L846+$Q846)*$AM$4,-1),ROUNDUP(L846*$AM$4,-1)))</f>
        <v/>
      </c>
      <c r="AM846" s="154" t="str">
        <f>IF(M846="","",IF('5.手当・賞与配分・洗い替え方式'!$O$4=1,ROUNDUP((M846+$Q846)*$AM$4,-1),ROUNDUP(M846*$AM$4,-1)))</f>
        <v/>
      </c>
      <c r="AN846" s="166" t="str">
        <f>IF(N846="","",IF('5.手当・賞与配分・洗い替え方式'!$O$4=1,ROUNDUP((N846+$Q846)*$AM$4,-1),ROUNDUP(N846*$AM$4,-1)))</f>
        <v/>
      </c>
      <c r="AO846" s="369" t="str">
        <f t="shared" si="570"/>
        <v/>
      </c>
      <c r="AP846" s="77" t="str">
        <f t="shared" si="571"/>
        <v/>
      </c>
      <c r="AQ846" s="77" t="str">
        <f t="shared" si="554"/>
        <v/>
      </c>
      <c r="AR846" s="77" t="str">
        <f t="shared" si="555"/>
        <v/>
      </c>
      <c r="AS846" s="164" t="str">
        <f t="shared" si="556"/>
        <v/>
      </c>
    </row>
    <row r="847" spans="5:45" ht="18" customHeight="1">
      <c r="E847" s="148" t="str">
        <f t="shared" si="557"/>
        <v>M-2</v>
      </c>
      <c r="F847" s="105">
        <f t="shared" si="544"/>
        <v>0</v>
      </c>
      <c r="G847" s="105" t="str">
        <f t="shared" si="545"/>
        <v/>
      </c>
      <c r="H847" s="105" t="str">
        <f t="shared" si="546"/>
        <v/>
      </c>
      <c r="I847" s="149">
        <v>31</v>
      </c>
      <c r="J847" s="157" t="str">
        <f t="shared" si="558"/>
        <v/>
      </c>
      <c r="K847" s="131" t="str">
        <f t="shared" si="559"/>
        <v/>
      </c>
      <c r="L847" s="131" t="str">
        <f>IF($E847="","",INDEX('3.サラリースケール'!$R$5:$BH$38,MATCH($E847,'3.サラリースケール'!$R$5:$R$38,0),MATCH($I847,'3.サラリースケール'!$R$5:$BH$5,0)))</f>
        <v/>
      </c>
      <c r="M847" s="131" t="str">
        <f t="shared" si="560"/>
        <v/>
      </c>
      <c r="N847" s="368" t="str">
        <f t="shared" si="561"/>
        <v/>
      </c>
      <c r="O847" s="157" t="str">
        <f t="shared" si="562"/>
        <v/>
      </c>
      <c r="P847" s="368" t="str">
        <f t="shared" si="547"/>
        <v/>
      </c>
      <c r="Q847" s="158" t="str">
        <f>IF($L847="","",VLOOKUP($E847,'6.モデル年俸表の作成'!$C$7:$F$48,4,0))</f>
        <v/>
      </c>
      <c r="R847" s="159" t="str">
        <f>IF($E847="","",IF($G847="","",VLOOKUP($E847,'5.手当・賞与配分・洗い替え方式'!$C$7:$L$48,8,0)))</f>
        <v/>
      </c>
      <c r="S847" s="160" t="str">
        <f t="shared" si="563"/>
        <v/>
      </c>
      <c r="T847" s="160" t="str">
        <f t="shared" si="564"/>
        <v/>
      </c>
      <c r="U847" s="160" t="str">
        <f t="shared" si="573"/>
        <v/>
      </c>
      <c r="V847" s="160" t="str">
        <f t="shared" si="566"/>
        <v/>
      </c>
      <c r="W847" s="160" t="str">
        <f t="shared" si="567"/>
        <v/>
      </c>
      <c r="X847" s="164" t="str">
        <f t="shared" si="548"/>
        <v/>
      </c>
      <c r="Y847" s="162" t="str">
        <f t="shared" si="572"/>
        <v/>
      </c>
      <c r="Z847" s="161" t="str">
        <f t="shared" si="549"/>
        <v/>
      </c>
      <c r="AA847" s="161" t="str">
        <f t="shared" si="550"/>
        <v/>
      </c>
      <c r="AB847" s="161" t="str">
        <f t="shared" si="551"/>
        <v/>
      </c>
      <c r="AC847" s="163" t="str">
        <f t="shared" si="574"/>
        <v/>
      </c>
      <c r="AD847" s="158" t="str">
        <f t="shared" si="569"/>
        <v/>
      </c>
      <c r="AE847" s="165" t="str">
        <f>IF(J847="","",IF('5.手当・賞与配分・洗い替え方式'!$O$4=1,ROUNDUP((J847+$Q847)*$AH$4,-1),ROUNDUP(J847*$AH$4,-1)))</f>
        <v/>
      </c>
      <c r="AF847" s="154" t="str">
        <f>IF(K847="","",IF('5.手当・賞与配分・洗い替え方式'!$O$4=1,ROUNDUP((K847+$Q847)*$AH$4,-1),ROUNDUP(K847*$AH$4,-1)))</f>
        <v/>
      </c>
      <c r="AG847" s="154" t="str">
        <f>IF(L847="","",IF('5.手当・賞与配分・洗い替え方式'!$O$4=1,ROUNDUP((L847+$Q847)*$AH$4,-1),ROUNDUP(L847*$AH$4,-1)))</f>
        <v/>
      </c>
      <c r="AH847" s="154" t="str">
        <f>IF(M847="","",IF('5.手当・賞与配分・洗い替え方式'!$O$4=1,ROUNDUP((M847+$Q847)*$AH$4,-1),ROUNDUP(M847*$AH$4,-1)))</f>
        <v/>
      </c>
      <c r="AI847" s="166" t="str">
        <f>IF(N847="","",IF('5.手当・賞与配分・洗い替え方式'!$O$4=1,ROUNDUP((N847+$Q847)*$AH$4,-1),ROUNDUP(N847*$AH$4,-1)))</f>
        <v/>
      </c>
      <c r="AJ847" s="165" t="str">
        <f>IF(J847="","",IF('5.手当・賞与配分・洗い替え方式'!$O$4=1,ROUNDUP((J847+$Q847)*$AM$4,-1),ROUNDUP(J847*$AM$4,-1)))</f>
        <v/>
      </c>
      <c r="AK847" s="154" t="str">
        <f>IF(K847="","",IF('5.手当・賞与配分・洗い替え方式'!$O$4=1,ROUNDUP((K847+$Q847)*$AM$4,-1),ROUNDUP(K847*$AM$4,-1)))</f>
        <v/>
      </c>
      <c r="AL847" s="154" t="str">
        <f>IF(L847="","",IF('5.手当・賞与配分・洗い替え方式'!$O$4=1,ROUNDUP((L847+$Q847)*$AM$4,-1),ROUNDUP(L847*$AM$4,-1)))</f>
        <v/>
      </c>
      <c r="AM847" s="154" t="str">
        <f>IF(M847="","",IF('5.手当・賞与配分・洗い替え方式'!$O$4=1,ROUNDUP((M847+$Q847)*$AM$4,-1),ROUNDUP(M847*$AM$4,-1)))</f>
        <v/>
      </c>
      <c r="AN847" s="166" t="str">
        <f>IF(N847="","",IF('5.手当・賞与配分・洗い替え方式'!$O$4=1,ROUNDUP((N847+$Q847)*$AM$4,-1),ROUNDUP(N847*$AM$4,-1)))</f>
        <v/>
      </c>
      <c r="AO847" s="369" t="str">
        <f t="shared" si="570"/>
        <v/>
      </c>
      <c r="AP847" s="77" t="str">
        <f t="shared" si="571"/>
        <v/>
      </c>
      <c r="AQ847" s="77" t="str">
        <f t="shared" si="554"/>
        <v/>
      </c>
      <c r="AR847" s="77" t="str">
        <f t="shared" si="555"/>
        <v/>
      </c>
      <c r="AS847" s="164" t="str">
        <f t="shared" si="556"/>
        <v/>
      </c>
    </row>
    <row r="848" spans="5:45" ht="18" customHeight="1">
      <c r="E848" s="148" t="str">
        <f t="shared" si="557"/>
        <v>M-2</v>
      </c>
      <c r="F848" s="105">
        <f t="shared" si="544"/>
        <v>0</v>
      </c>
      <c r="G848" s="105" t="str">
        <f t="shared" si="545"/>
        <v/>
      </c>
      <c r="H848" s="105" t="str">
        <f t="shared" si="546"/>
        <v/>
      </c>
      <c r="I848" s="149">
        <v>32</v>
      </c>
      <c r="J848" s="157" t="str">
        <f t="shared" si="558"/>
        <v/>
      </c>
      <c r="K848" s="131" t="str">
        <f t="shared" si="559"/>
        <v/>
      </c>
      <c r="L848" s="131" t="str">
        <f>IF($E848="","",INDEX('3.サラリースケール'!$R$5:$BH$38,MATCH($E848,'3.サラリースケール'!$R$5:$R$38,0),MATCH($I848,'3.サラリースケール'!$R$5:$BH$5,0)))</f>
        <v/>
      </c>
      <c r="M848" s="131" t="str">
        <f t="shared" si="560"/>
        <v/>
      </c>
      <c r="N848" s="368" t="str">
        <f t="shared" si="561"/>
        <v/>
      </c>
      <c r="O848" s="157" t="str">
        <f t="shared" si="562"/>
        <v/>
      </c>
      <c r="P848" s="368" t="str">
        <f t="shared" si="547"/>
        <v/>
      </c>
      <c r="Q848" s="158" t="str">
        <f>IF($L848="","",VLOOKUP($E848,'6.モデル年俸表の作成'!$C$7:$F$48,4,0))</f>
        <v/>
      </c>
      <c r="R848" s="159" t="str">
        <f>IF($E848="","",IF($G848="","",VLOOKUP($E848,'5.手当・賞与配分・洗い替え方式'!$C$7:$L$48,8,0)))</f>
        <v/>
      </c>
      <c r="S848" s="160" t="str">
        <f t="shared" si="563"/>
        <v/>
      </c>
      <c r="T848" s="160" t="str">
        <f t="shared" si="564"/>
        <v/>
      </c>
      <c r="U848" s="160" t="str">
        <f t="shared" si="573"/>
        <v/>
      </c>
      <c r="V848" s="160" t="str">
        <f t="shared" si="566"/>
        <v/>
      </c>
      <c r="W848" s="160" t="str">
        <f t="shared" si="567"/>
        <v/>
      </c>
      <c r="X848" s="164" t="str">
        <f t="shared" si="548"/>
        <v/>
      </c>
      <c r="Y848" s="162" t="str">
        <f t="shared" si="572"/>
        <v/>
      </c>
      <c r="Z848" s="161" t="str">
        <f t="shared" si="549"/>
        <v/>
      </c>
      <c r="AA848" s="161" t="str">
        <f t="shared" si="550"/>
        <v/>
      </c>
      <c r="AB848" s="161" t="str">
        <f t="shared" si="551"/>
        <v/>
      </c>
      <c r="AC848" s="163" t="str">
        <f t="shared" si="574"/>
        <v/>
      </c>
      <c r="AD848" s="158" t="str">
        <f t="shared" si="569"/>
        <v/>
      </c>
      <c r="AE848" s="165" t="str">
        <f>IF(J848="","",IF('5.手当・賞与配分・洗い替え方式'!$O$4=1,ROUNDUP((J848+$Q848)*$AH$4,-1),ROUNDUP(J848*$AH$4,-1)))</f>
        <v/>
      </c>
      <c r="AF848" s="154" t="str">
        <f>IF(K848="","",IF('5.手当・賞与配分・洗い替え方式'!$O$4=1,ROUNDUP((K848+$Q848)*$AH$4,-1),ROUNDUP(K848*$AH$4,-1)))</f>
        <v/>
      </c>
      <c r="AG848" s="154" t="str">
        <f>IF(L848="","",IF('5.手当・賞与配分・洗い替え方式'!$O$4=1,ROUNDUP((L848+$Q848)*$AH$4,-1),ROUNDUP(L848*$AH$4,-1)))</f>
        <v/>
      </c>
      <c r="AH848" s="154" t="str">
        <f>IF(M848="","",IF('5.手当・賞与配分・洗い替え方式'!$O$4=1,ROUNDUP((M848+$Q848)*$AH$4,-1),ROUNDUP(M848*$AH$4,-1)))</f>
        <v/>
      </c>
      <c r="AI848" s="166" t="str">
        <f>IF(N848="","",IF('5.手当・賞与配分・洗い替え方式'!$O$4=1,ROUNDUP((N848+$Q848)*$AH$4,-1),ROUNDUP(N848*$AH$4,-1)))</f>
        <v/>
      </c>
      <c r="AJ848" s="165" t="str">
        <f>IF(J848="","",IF('5.手当・賞与配分・洗い替え方式'!$O$4=1,ROUNDUP((J848+$Q848)*$AM$4,-1),ROUNDUP(J848*$AM$4,-1)))</f>
        <v/>
      </c>
      <c r="AK848" s="154" t="str">
        <f>IF(K848="","",IF('5.手当・賞与配分・洗い替え方式'!$O$4=1,ROUNDUP((K848+$Q848)*$AM$4,-1),ROUNDUP(K848*$AM$4,-1)))</f>
        <v/>
      </c>
      <c r="AL848" s="154" t="str">
        <f>IF(L848="","",IF('5.手当・賞与配分・洗い替え方式'!$O$4=1,ROUNDUP((L848+$Q848)*$AM$4,-1),ROUNDUP(L848*$AM$4,-1)))</f>
        <v/>
      </c>
      <c r="AM848" s="154" t="str">
        <f>IF(M848="","",IF('5.手当・賞与配分・洗い替え方式'!$O$4=1,ROUNDUP((M848+$Q848)*$AM$4,-1),ROUNDUP(M848*$AM$4,-1)))</f>
        <v/>
      </c>
      <c r="AN848" s="166" t="str">
        <f>IF(N848="","",IF('5.手当・賞与配分・洗い替え方式'!$O$4=1,ROUNDUP((N848+$Q848)*$AM$4,-1),ROUNDUP(N848*$AM$4,-1)))</f>
        <v/>
      </c>
      <c r="AO848" s="369" t="str">
        <f t="shared" si="570"/>
        <v/>
      </c>
      <c r="AP848" s="77" t="str">
        <f t="shared" si="571"/>
        <v/>
      </c>
      <c r="AQ848" s="77" t="str">
        <f t="shared" si="554"/>
        <v/>
      </c>
      <c r="AR848" s="77" t="str">
        <f t="shared" si="555"/>
        <v/>
      </c>
      <c r="AS848" s="164" t="str">
        <f t="shared" si="556"/>
        <v/>
      </c>
    </row>
    <row r="849" spans="5:45" ht="18" customHeight="1">
      <c r="E849" s="148" t="str">
        <f t="shared" si="557"/>
        <v>M-2</v>
      </c>
      <c r="F849" s="105">
        <f t="shared" si="544"/>
        <v>0</v>
      </c>
      <c r="G849" s="105" t="str">
        <f t="shared" si="545"/>
        <v/>
      </c>
      <c r="H849" s="105" t="str">
        <f t="shared" si="546"/>
        <v/>
      </c>
      <c r="I849" s="149">
        <v>33</v>
      </c>
      <c r="J849" s="157" t="str">
        <f t="shared" si="558"/>
        <v/>
      </c>
      <c r="K849" s="131" t="str">
        <f t="shared" si="559"/>
        <v/>
      </c>
      <c r="L849" s="131" t="str">
        <f>IF($E849="","",INDEX('3.サラリースケール'!$R$5:$BH$38,MATCH($E849,'3.サラリースケール'!$R$5:$R$38,0),MATCH($I849,'3.サラリースケール'!$R$5:$BH$5,0)))</f>
        <v/>
      </c>
      <c r="M849" s="131" t="str">
        <f t="shared" si="560"/>
        <v/>
      </c>
      <c r="N849" s="368" t="str">
        <f t="shared" si="561"/>
        <v/>
      </c>
      <c r="O849" s="157" t="str">
        <f t="shared" si="562"/>
        <v/>
      </c>
      <c r="P849" s="368" t="str">
        <f t="shared" si="547"/>
        <v/>
      </c>
      <c r="Q849" s="158" t="str">
        <f>IF($L849="","",VLOOKUP($E849,'6.モデル年俸表の作成'!$C$7:$F$48,4,0))</f>
        <v/>
      </c>
      <c r="R849" s="159" t="str">
        <f>IF($E849="","",IF($G849="","",VLOOKUP($E849,'5.手当・賞与配分・洗い替え方式'!$C$7:$L$48,8,0)))</f>
        <v/>
      </c>
      <c r="S849" s="160" t="str">
        <f t="shared" si="563"/>
        <v/>
      </c>
      <c r="T849" s="160" t="str">
        <f t="shared" si="564"/>
        <v/>
      </c>
      <c r="U849" s="160" t="str">
        <f t="shared" si="573"/>
        <v/>
      </c>
      <c r="V849" s="160" t="str">
        <f t="shared" si="566"/>
        <v/>
      </c>
      <c r="W849" s="160" t="str">
        <f t="shared" si="567"/>
        <v/>
      </c>
      <c r="X849" s="164" t="str">
        <f t="shared" si="548"/>
        <v/>
      </c>
      <c r="Y849" s="162" t="str">
        <f t="shared" si="572"/>
        <v/>
      </c>
      <c r="Z849" s="161" t="str">
        <f t="shared" si="549"/>
        <v/>
      </c>
      <c r="AA849" s="161" t="str">
        <f t="shared" si="550"/>
        <v/>
      </c>
      <c r="AB849" s="161" t="str">
        <f t="shared" si="551"/>
        <v/>
      </c>
      <c r="AC849" s="163" t="str">
        <f t="shared" si="574"/>
        <v/>
      </c>
      <c r="AD849" s="158" t="str">
        <f t="shared" si="569"/>
        <v/>
      </c>
      <c r="AE849" s="165" t="str">
        <f>IF(J849="","",IF('5.手当・賞与配分・洗い替え方式'!$O$4=1,ROUNDUP((J849+$Q849)*$AH$4,-1),ROUNDUP(J849*$AH$4,-1)))</f>
        <v/>
      </c>
      <c r="AF849" s="154" t="str">
        <f>IF(K849="","",IF('5.手当・賞与配分・洗い替え方式'!$O$4=1,ROUNDUP((K849+$Q849)*$AH$4,-1),ROUNDUP(K849*$AH$4,-1)))</f>
        <v/>
      </c>
      <c r="AG849" s="154" t="str">
        <f>IF(L849="","",IF('5.手当・賞与配分・洗い替え方式'!$O$4=1,ROUNDUP((L849+$Q849)*$AH$4,-1),ROUNDUP(L849*$AH$4,-1)))</f>
        <v/>
      </c>
      <c r="AH849" s="154" t="str">
        <f>IF(M849="","",IF('5.手当・賞与配分・洗い替え方式'!$O$4=1,ROUNDUP((M849+$Q849)*$AH$4,-1),ROUNDUP(M849*$AH$4,-1)))</f>
        <v/>
      </c>
      <c r="AI849" s="166" t="str">
        <f>IF(N849="","",IF('5.手当・賞与配分・洗い替え方式'!$O$4=1,ROUNDUP((N849+$Q849)*$AH$4,-1),ROUNDUP(N849*$AH$4,-1)))</f>
        <v/>
      </c>
      <c r="AJ849" s="165" t="str">
        <f>IF(J849="","",IF('5.手当・賞与配分・洗い替え方式'!$O$4=1,ROUNDUP((J849+$Q849)*$AM$4,-1),ROUNDUP(J849*$AM$4,-1)))</f>
        <v/>
      </c>
      <c r="AK849" s="154" t="str">
        <f>IF(K849="","",IF('5.手当・賞与配分・洗い替え方式'!$O$4=1,ROUNDUP((K849+$Q849)*$AM$4,-1),ROUNDUP(K849*$AM$4,-1)))</f>
        <v/>
      </c>
      <c r="AL849" s="154" t="str">
        <f>IF(L849="","",IF('5.手当・賞与配分・洗い替え方式'!$O$4=1,ROUNDUP((L849+$Q849)*$AM$4,-1),ROUNDUP(L849*$AM$4,-1)))</f>
        <v/>
      </c>
      <c r="AM849" s="154" t="str">
        <f>IF(M849="","",IF('5.手当・賞与配分・洗い替え方式'!$O$4=1,ROUNDUP((M849+$Q849)*$AM$4,-1),ROUNDUP(M849*$AM$4,-1)))</f>
        <v/>
      </c>
      <c r="AN849" s="166" t="str">
        <f>IF(N849="","",IF('5.手当・賞与配分・洗い替え方式'!$O$4=1,ROUNDUP((N849+$Q849)*$AM$4,-1),ROUNDUP(N849*$AM$4,-1)))</f>
        <v/>
      </c>
      <c r="AO849" s="369" t="str">
        <f t="shared" si="570"/>
        <v/>
      </c>
      <c r="AP849" s="77" t="str">
        <f t="shared" si="571"/>
        <v/>
      </c>
      <c r="AQ849" s="77" t="str">
        <f t="shared" si="554"/>
        <v/>
      </c>
      <c r="AR849" s="77" t="str">
        <f t="shared" si="555"/>
        <v/>
      </c>
      <c r="AS849" s="164" t="str">
        <f t="shared" si="556"/>
        <v/>
      </c>
    </row>
    <row r="850" spans="5:45" ht="18" customHeight="1">
      <c r="E850" s="148" t="str">
        <f t="shared" si="557"/>
        <v>M-2</v>
      </c>
      <c r="F850" s="105">
        <f t="shared" si="544"/>
        <v>0</v>
      </c>
      <c r="G850" s="105" t="str">
        <f t="shared" si="545"/>
        <v/>
      </c>
      <c r="H850" s="105" t="str">
        <f t="shared" si="546"/>
        <v/>
      </c>
      <c r="I850" s="149">
        <v>34</v>
      </c>
      <c r="J850" s="157" t="str">
        <f t="shared" si="558"/>
        <v/>
      </c>
      <c r="K850" s="131" t="str">
        <f t="shared" si="559"/>
        <v/>
      </c>
      <c r="L850" s="131" t="str">
        <f>IF($E850="","",INDEX('3.サラリースケール'!$R$5:$BH$38,MATCH($E850,'3.サラリースケール'!$R$5:$R$38,0),MATCH($I850,'3.サラリースケール'!$R$5:$BH$5,0)))</f>
        <v/>
      </c>
      <c r="M850" s="131" t="str">
        <f t="shared" si="560"/>
        <v/>
      </c>
      <c r="N850" s="368" t="str">
        <f t="shared" si="561"/>
        <v/>
      </c>
      <c r="O850" s="157" t="str">
        <f t="shared" si="562"/>
        <v/>
      </c>
      <c r="P850" s="368" t="str">
        <f t="shared" si="547"/>
        <v/>
      </c>
      <c r="Q850" s="158" t="str">
        <f>IF($L850="","",VLOOKUP($E850,'6.モデル年俸表の作成'!$C$7:$F$48,4,0))</f>
        <v/>
      </c>
      <c r="R850" s="159" t="str">
        <f>IF($E850="","",IF($G850="","",VLOOKUP($E850,'5.手当・賞与配分・洗い替え方式'!$C$7:$L$48,8,0)))</f>
        <v/>
      </c>
      <c r="S850" s="160" t="str">
        <f t="shared" si="563"/>
        <v/>
      </c>
      <c r="T850" s="160" t="str">
        <f t="shared" si="564"/>
        <v/>
      </c>
      <c r="U850" s="160" t="str">
        <f t="shared" si="573"/>
        <v/>
      </c>
      <c r="V850" s="160" t="str">
        <f t="shared" si="566"/>
        <v/>
      </c>
      <c r="W850" s="160" t="str">
        <f t="shared" si="567"/>
        <v/>
      </c>
      <c r="X850" s="164" t="str">
        <f t="shared" si="548"/>
        <v/>
      </c>
      <c r="Y850" s="162" t="str">
        <f t="shared" si="572"/>
        <v/>
      </c>
      <c r="Z850" s="161" t="str">
        <f t="shared" si="549"/>
        <v/>
      </c>
      <c r="AA850" s="161" t="str">
        <f t="shared" si="550"/>
        <v/>
      </c>
      <c r="AB850" s="161" t="str">
        <f t="shared" si="551"/>
        <v/>
      </c>
      <c r="AC850" s="163" t="str">
        <f t="shared" si="574"/>
        <v/>
      </c>
      <c r="AD850" s="158" t="str">
        <f t="shared" si="569"/>
        <v/>
      </c>
      <c r="AE850" s="165" t="str">
        <f>IF(J850="","",IF('5.手当・賞与配分・洗い替え方式'!$O$4=1,ROUNDUP((J850+$Q850)*$AH$4,-1),ROUNDUP(J850*$AH$4,-1)))</f>
        <v/>
      </c>
      <c r="AF850" s="154" t="str">
        <f>IF(K850="","",IF('5.手当・賞与配分・洗い替え方式'!$O$4=1,ROUNDUP((K850+$Q850)*$AH$4,-1),ROUNDUP(K850*$AH$4,-1)))</f>
        <v/>
      </c>
      <c r="AG850" s="154" t="str">
        <f>IF(L850="","",IF('5.手当・賞与配分・洗い替え方式'!$O$4=1,ROUNDUP((L850+$Q850)*$AH$4,-1),ROUNDUP(L850*$AH$4,-1)))</f>
        <v/>
      </c>
      <c r="AH850" s="154" t="str">
        <f>IF(M850="","",IF('5.手当・賞与配分・洗い替え方式'!$O$4=1,ROUNDUP((M850+$Q850)*$AH$4,-1),ROUNDUP(M850*$AH$4,-1)))</f>
        <v/>
      </c>
      <c r="AI850" s="166" t="str">
        <f>IF(N850="","",IF('5.手当・賞与配分・洗い替え方式'!$O$4=1,ROUNDUP((N850+$Q850)*$AH$4,-1),ROUNDUP(N850*$AH$4,-1)))</f>
        <v/>
      </c>
      <c r="AJ850" s="165" t="str">
        <f>IF(J850="","",IF('5.手当・賞与配分・洗い替え方式'!$O$4=1,ROUNDUP((J850+$Q850)*$AM$4,-1),ROUNDUP(J850*$AM$4,-1)))</f>
        <v/>
      </c>
      <c r="AK850" s="154" t="str">
        <f>IF(K850="","",IF('5.手当・賞与配分・洗い替え方式'!$O$4=1,ROUNDUP((K850+$Q850)*$AM$4,-1),ROUNDUP(K850*$AM$4,-1)))</f>
        <v/>
      </c>
      <c r="AL850" s="154" t="str">
        <f>IF(L850="","",IF('5.手当・賞与配分・洗い替え方式'!$O$4=1,ROUNDUP((L850+$Q850)*$AM$4,-1),ROUNDUP(L850*$AM$4,-1)))</f>
        <v/>
      </c>
      <c r="AM850" s="154" t="str">
        <f>IF(M850="","",IF('5.手当・賞与配分・洗い替え方式'!$O$4=1,ROUNDUP((M850+$Q850)*$AM$4,-1),ROUNDUP(M850*$AM$4,-1)))</f>
        <v/>
      </c>
      <c r="AN850" s="166" t="str">
        <f>IF(N850="","",IF('5.手当・賞与配分・洗い替え方式'!$O$4=1,ROUNDUP((N850+$Q850)*$AM$4,-1),ROUNDUP(N850*$AM$4,-1)))</f>
        <v/>
      </c>
      <c r="AO850" s="369" t="str">
        <f t="shared" si="570"/>
        <v/>
      </c>
      <c r="AP850" s="77" t="str">
        <f t="shared" si="571"/>
        <v/>
      </c>
      <c r="AQ850" s="77" t="str">
        <f t="shared" si="554"/>
        <v/>
      </c>
      <c r="AR850" s="77" t="str">
        <f t="shared" si="555"/>
        <v/>
      </c>
      <c r="AS850" s="164" t="str">
        <f t="shared" si="556"/>
        <v/>
      </c>
    </row>
    <row r="851" spans="5:45" ht="18" customHeight="1">
      <c r="E851" s="148" t="str">
        <f t="shared" si="557"/>
        <v>M-2</v>
      </c>
      <c r="F851" s="105">
        <f t="shared" si="544"/>
        <v>0</v>
      </c>
      <c r="G851" s="105" t="str">
        <f t="shared" si="545"/>
        <v/>
      </c>
      <c r="H851" s="105" t="str">
        <f t="shared" si="546"/>
        <v/>
      </c>
      <c r="I851" s="149">
        <v>35</v>
      </c>
      <c r="J851" s="157" t="str">
        <f t="shared" si="558"/>
        <v/>
      </c>
      <c r="K851" s="131" t="str">
        <f t="shared" si="559"/>
        <v/>
      </c>
      <c r="L851" s="131" t="str">
        <f>IF($E851="","",INDEX('3.サラリースケール'!$R$5:$BH$38,MATCH($E851,'3.サラリースケール'!$R$5:$R$38,0),MATCH($I851,'3.サラリースケール'!$R$5:$BH$5,0)))</f>
        <v/>
      </c>
      <c r="M851" s="131" t="str">
        <f t="shared" si="560"/>
        <v/>
      </c>
      <c r="N851" s="368" t="str">
        <f t="shared" si="561"/>
        <v/>
      </c>
      <c r="O851" s="157" t="str">
        <f t="shared" si="562"/>
        <v/>
      </c>
      <c r="P851" s="368" t="str">
        <f t="shared" si="547"/>
        <v/>
      </c>
      <c r="Q851" s="158" t="str">
        <f>IF($L851="","",VLOOKUP($E851,'6.モデル年俸表の作成'!$C$7:$F$48,4,0))</f>
        <v/>
      </c>
      <c r="R851" s="159" t="str">
        <f>IF($E851="","",IF($G851="","",VLOOKUP($E851,'5.手当・賞与配分・洗い替え方式'!$C$7:$L$48,8,0)))</f>
        <v/>
      </c>
      <c r="S851" s="160" t="str">
        <f t="shared" si="563"/>
        <v/>
      </c>
      <c r="T851" s="160" t="str">
        <f t="shared" si="564"/>
        <v/>
      </c>
      <c r="U851" s="160" t="str">
        <f t="shared" si="573"/>
        <v/>
      </c>
      <c r="V851" s="160" t="str">
        <f t="shared" si="566"/>
        <v/>
      </c>
      <c r="W851" s="160" t="str">
        <f t="shared" si="567"/>
        <v/>
      </c>
      <c r="X851" s="164" t="str">
        <f t="shared" si="548"/>
        <v/>
      </c>
      <c r="Y851" s="162" t="str">
        <f t="shared" si="572"/>
        <v/>
      </c>
      <c r="Z851" s="161" t="str">
        <f t="shared" si="549"/>
        <v/>
      </c>
      <c r="AA851" s="161" t="str">
        <f t="shared" si="550"/>
        <v/>
      </c>
      <c r="AB851" s="161" t="str">
        <f t="shared" si="551"/>
        <v/>
      </c>
      <c r="AC851" s="163" t="str">
        <f t="shared" si="574"/>
        <v/>
      </c>
      <c r="AD851" s="158" t="str">
        <f t="shared" si="569"/>
        <v/>
      </c>
      <c r="AE851" s="165" t="str">
        <f>IF(J851="","",IF('5.手当・賞与配分・洗い替え方式'!$O$4=1,ROUNDUP((J851+$Q851)*$AH$4,-1),ROUNDUP(J851*$AH$4,-1)))</f>
        <v/>
      </c>
      <c r="AF851" s="154" t="str">
        <f>IF(K851="","",IF('5.手当・賞与配分・洗い替え方式'!$O$4=1,ROUNDUP((K851+$Q851)*$AH$4,-1),ROUNDUP(K851*$AH$4,-1)))</f>
        <v/>
      </c>
      <c r="AG851" s="154" t="str">
        <f>IF(L851="","",IF('5.手当・賞与配分・洗い替え方式'!$O$4=1,ROUNDUP((L851+$Q851)*$AH$4,-1),ROUNDUP(L851*$AH$4,-1)))</f>
        <v/>
      </c>
      <c r="AH851" s="154" t="str">
        <f>IF(M851="","",IF('5.手当・賞与配分・洗い替え方式'!$O$4=1,ROUNDUP((M851+$Q851)*$AH$4,-1),ROUNDUP(M851*$AH$4,-1)))</f>
        <v/>
      </c>
      <c r="AI851" s="166" t="str">
        <f>IF(N851="","",IF('5.手当・賞与配分・洗い替え方式'!$O$4=1,ROUNDUP((N851+$Q851)*$AH$4,-1),ROUNDUP(N851*$AH$4,-1)))</f>
        <v/>
      </c>
      <c r="AJ851" s="165" t="str">
        <f>IF(J851="","",IF('5.手当・賞与配分・洗い替え方式'!$O$4=1,ROUNDUP((J851+$Q851)*$AM$4,-1),ROUNDUP(J851*$AM$4,-1)))</f>
        <v/>
      </c>
      <c r="AK851" s="154" t="str">
        <f>IF(K851="","",IF('5.手当・賞与配分・洗い替え方式'!$O$4=1,ROUNDUP((K851+$Q851)*$AM$4,-1),ROUNDUP(K851*$AM$4,-1)))</f>
        <v/>
      </c>
      <c r="AL851" s="154" t="str">
        <f>IF(L851="","",IF('5.手当・賞与配分・洗い替え方式'!$O$4=1,ROUNDUP((L851+$Q851)*$AM$4,-1),ROUNDUP(L851*$AM$4,-1)))</f>
        <v/>
      </c>
      <c r="AM851" s="154" t="str">
        <f>IF(M851="","",IF('5.手当・賞与配分・洗い替え方式'!$O$4=1,ROUNDUP((M851+$Q851)*$AM$4,-1),ROUNDUP(M851*$AM$4,-1)))</f>
        <v/>
      </c>
      <c r="AN851" s="166" t="str">
        <f>IF(N851="","",IF('5.手当・賞与配分・洗い替え方式'!$O$4=1,ROUNDUP((N851+$Q851)*$AM$4,-1),ROUNDUP(N851*$AM$4,-1)))</f>
        <v/>
      </c>
      <c r="AO851" s="369" t="str">
        <f t="shared" si="570"/>
        <v/>
      </c>
      <c r="AP851" s="77" t="str">
        <f t="shared" si="571"/>
        <v/>
      </c>
      <c r="AQ851" s="77" t="str">
        <f t="shared" si="554"/>
        <v/>
      </c>
      <c r="AR851" s="77" t="str">
        <f t="shared" si="555"/>
        <v/>
      </c>
      <c r="AS851" s="164" t="str">
        <f t="shared" si="556"/>
        <v/>
      </c>
    </row>
    <row r="852" spans="5:45" ht="18" customHeight="1">
      <c r="E852" s="148" t="str">
        <f t="shared" si="557"/>
        <v>M-2</v>
      </c>
      <c r="F852" s="105">
        <f t="shared" si="544"/>
        <v>0</v>
      </c>
      <c r="G852" s="105" t="str">
        <f t="shared" si="545"/>
        <v/>
      </c>
      <c r="H852" s="105" t="str">
        <f t="shared" si="546"/>
        <v/>
      </c>
      <c r="I852" s="149">
        <v>36</v>
      </c>
      <c r="J852" s="157" t="str">
        <f t="shared" si="558"/>
        <v/>
      </c>
      <c r="K852" s="131" t="str">
        <f t="shared" si="559"/>
        <v/>
      </c>
      <c r="L852" s="131" t="str">
        <f>IF($E852="","",INDEX('3.サラリースケール'!$R$5:$BH$38,MATCH($E852,'3.サラリースケール'!$R$5:$R$38,0),MATCH($I852,'3.サラリースケール'!$R$5:$BH$5,0)))</f>
        <v/>
      </c>
      <c r="M852" s="131" t="str">
        <f t="shared" si="560"/>
        <v/>
      </c>
      <c r="N852" s="368" t="str">
        <f t="shared" si="561"/>
        <v/>
      </c>
      <c r="O852" s="157" t="str">
        <f t="shared" si="562"/>
        <v/>
      </c>
      <c r="P852" s="368" t="str">
        <f t="shared" si="547"/>
        <v/>
      </c>
      <c r="Q852" s="158" t="str">
        <f>IF($L852="","",VLOOKUP($E852,'6.モデル年俸表の作成'!$C$7:$F$48,4,0))</f>
        <v/>
      </c>
      <c r="R852" s="159" t="str">
        <f>IF($E852="","",IF($G852="","",VLOOKUP($E852,'5.手当・賞与配分・洗い替え方式'!$C$7:$L$48,8,0)))</f>
        <v/>
      </c>
      <c r="S852" s="160" t="str">
        <f t="shared" si="563"/>
        <v/>
      </c>
      <c r="T852" s="160" t="str">
        <f t="shared" si="564"/>
        <v/>
      </c>
      <c r="U852" s="160" t="str">
        <f t="shared" si="573"/>
        <v/>
      </c>
      <c r="V852" s="160" t="str">
        <f t="shared" si="566"/>
        <v/>
      </c>
      <c r="W852" s="160" t="str">
        <f t="shared" si="567"/>
        <v/>
      </c>
      <c r="X852" s="164" t="str">
        <f t="shared" si="548"/>
        <v/>
      </c>
      <c r="Y852" s="162" t="str">
        <f t="shared" si="572"/>
        <v/>
      </c>
      <c r="Z852" s="161" t="str">
        <f t="shared" si="549"/>
        <v/>
      </c>
      <c r="AA852" s="161" t="str">
        <f t="shared" si="550"/>
        <v/>
      </c>
      <c r="AB852" s="161" t="str">
        <f t="shared" si="551"/>
        <v/>
      </c>
      <c r="AC852" s="163" t="str">
        <f t="shared" si="574"/>
        <v/>
      </c>
      <c r="AD852" s="158" t="str">
        <f t="shared" si="569"/>
        <v/>
      </c>
      <c r="AE852" s="165" t="str">
        <f>IF(J852="","",IF('5.手当・賞与配分・洗い替え方式'!$O$4=1,ROUNDUP((J852+$Q852)*$AH$4,-1),ROUNDUP(J852*$AH$4,-1)))</f>
        <v/>
      </c>
      <c r="AF852" s="154" t="str">
        <f>IF(K852="","",IF('5.手当・賞与配分・洗い替え方式'!$O$4=1,ROUNDUP((K852+$Q852)*$AH$4,-1),ROUNDUP(K852*$AH$4,-1)))</f>
        <v/>
      </c>
      <c r="AG852" s="154" t="str">
        <f>IF(L852="","",IF('5.手当・賞与配分・洗い替え方式'!$O$4=1,ROUNDUP((L852+$Q852)*$AH$4,-1),ROUNDUP(L852*$AH$4,-1)))</f>
        <v/>
      </c>
      <c r="AH852" s="154" t="str">
        <f>IF(M852="","",IF('5.手当・賞与配分・洗い替え方式'!$O$4=1,ROUNDUP((M852+$Q852)*$AH$4,-1),ROUNDUP(M852*$AH$4,-1)))</f>
        <v/>
      </c>
      <c r="AI852" s="166" t="str">
        <f>IF(N852="","",IF('5.手当・賞与配分・洗い替え方式'!$O$4=1,ROUNDUP((N852+$Q852)*$AH$4,-1),ROUNDUP(N852*$AH$4,-1)))</f>
        <v/>
      </c>
      <c r="AJ852" s="165" t="str">
        <f>IF(J852="","",IF('5.手当・賞与配分・洗い替え方式'!$O$4=1,ROUNDUP((J852+$Q852)*$AM$4,-1),ROUNDUP(J852*$AM$4,-1)))</f>
        <v/>
      </c>
      <c r="AK852" s="154" t="str">
        <f>IF(K852="","",IF('5.手当・賞与配分・洗い替え方式'!$O$4=1,ROUNDUP((K852+$Q852)*$AM$4,-1),ROUNDUP(K852*$AM$4,-1)))</f>
        <v/>
      </c>
      <c r="AL852" s="154" t="str">
        <f>IF(L852="","",IF('5.手当・賞与配分・洗い替え方式'!$O$4=1,ROUNDUP((L852+$Q852)*$AM$4,-1),ROUNDUP(L852*$AM$4,-1)))</f>
        <v/>
      </c>
      <c r="AM852" s="154" t="str">
        <f>IF(M852="","",IF('5.手当・賞与配分・洗い替え方式'!$O$4=1,ROUNDUP((M852+$Q852)*$AM$4,-1),ROUNDUP(M852*$AM$4,-1)))</f>
        <v/>
      </c>
      <c r="AN852" s="166" t="str">
        <f>IF(N852="","",IF('5.手当・賞与配分・洗い替え方式'!$O$4=1,ROUNDUP((N852+$Q852)*$AM$4,-1),ROUNDUP(N852*$AM$4,-1)))</f>
        <v/>
      </c>
      <c r="AO852" s="369" t="str">
        <f t="shared" si="570"/>
        <v/>
      </c>
      <c r="AP852" s="77" t="str">
        <f t="shared" si="571"/>
        <v/>
      </c>
      <c r="AQ852" s="77" t="str">
        <f t="shared" si="554"/>
        <v/>
      </c>
      <c r="AR852" s="77" t="str">
        <f t="shared" si="555"/>
        <v/>
      </c>
      <c r="AS852" s="164" t="str">
        <f t="shared" si="556"/>
        <v/>
      </c>
    </row>
    <row r="853" spans="5:45" ht="18" customHeight="1">
      <c r="E853" s="148" t="str">
        <f t="shared" si="557"/>
        <v>M-2</v>
      </c>
      <c r="F853" s="105">
        <f t="shared" si="544"/>
        <v>0</v>
      </c>
      <c r="G853" s="105" t="str">
        <f t="shared" si="545"/>
        <v/>
      </c>
      <c r="H853" s="105" t="str">
        <f t="shared" si="546"/>
        <v/>
      </c>
      <c r="I853" s="149">
        <v>37</v>
      </c>
      <c r="J853" s="157" t="str">
        <f t="shared" si="558"/>
        <v/>
      </c>
      <c r="K853" s="131" t="str">
        <f t="shared" si="559"/>
        <v/>
      </c>
      <c r="L853" s="131" t="str">
        <f>IF($E853="","",INDEX('3.サラリースケール'!$R$5:$BH$38,MATCH($E853,'3.サラリースケール'!$R$5:$R$38,0),MATCH($I853,'3.サラリースケール'!$R$5:$BH$5,0)))</f>
        <v/>
      </c>
      <c r="M853" s="131" t="str">
        <f t="shared" si="560"/>
        <v/>
      </c>
      <c r="N853" s="368" t="str">
        <f t="shared" si="561"/>
        <v/>
      </c>
      <c r="O853" s="157" t="str">
        <f t="shared" si="562"/>
        <v/>
      </c>
      <c r="P853" s="368" t="str">
        <f t="shared" si="547"/>
        <v/>
      </c>
      <c r="Q853" s="158" t="str">
        <f>IF($L853="","",VLOOKUP($E853,'6.モデル年俸表の作成'!$C$7:$F$48,4,0))</f>
        <v/>
      </c>
      <c r="R853" s="159" t="str">
        <f>IF($E853="","",IF($G853="","",VLOOKUP($E853,'5.手当・賞与配分・洗い替え方式'!$C$7:$L$48,8,0)))</f>
        <v/>
      </c>
      <c r="S853" s="160" t="str">
        <f t="shared" si="563"/>
        <v/>
      </c>
      <c r="T853" s="160" t="str">
        <f t="shared" si="564"/>
        <v/>
      </c>
      <c r="U853" s="160" t="str">
        <f t="shared" si="573"/>
        <v/>
      </c>
      <c r="V853" s="160" t="str">
        <f t="shared" si="566"/>
        <v/>
      </c>
      <c r="W853" s="160" t="str">
        <f t="shared" si="567"/>
        <v/>
      </c>
      <c r="X853" s="164" t="str">
        <f t="shared" si="548"/>
        <v/>
      </c>
      <c r="Y853" s="162" t="str">
        <f t="shared" si="572"/>
        <v/>
      </c>
      <c r="Z853" s="161" t="str">
        <f t="shared" si="549"/>
        <v/>
      </c>
      <c r="AA853" s="161" t="str">
        <f t="shared" si="550"/>
        <v/>
      </c>
      <c r="AB853" s="161" t="str">
        <f t="shared" si="551"/>
        <v/>
      </c>
      <c r="AC853" s="163" t="str">
        <f t="shared" si="574"/>
        <v/>
      </c>
      <c r="AD853" s="158" t="str">
        <f t="shared" si="569"/>
        <v/>
      </c>
      <c r="AE853" s="165" t="str">
        <f>IF(J853="","",IF('5.手当・賞与配分・洗い替え方式'!$O$4=1,ROUNDUP((J853+$Q853)*$AH$4,-1),ROUNDUP(J853*$AH$4,-1)))</f>
        <v/>
      </c>
      <c r="AF853" s="154" t="str">
        <f>IF(K853="","",IF('5.手当・賞与配分・洗い替え方式'!$O$4=1,ROUNDUP((K853+$Q853)*$AH$4,-1),ROUNDUP(K853*$AH$4,-1)))</f>
        <v/>
      </c>
      <c r="AG853" s="154" t="str">
        <f>IF(L853="","",IF('5.手当・賞与配分・洗い替え方式'!$O$4=1,ROUNDUP((L853+$Q853)*$AH$4,-1),ROUNDUP(L853*$AH$4,-1)))</f>
        <v/>
      </c>
      <c r="AH853" s="154" t="str">
        <f>IF(M853="","",IF('5.手当・賞与配分・洗い替え方式'!$O$4=1,ROUNDUP((M853+$Q853)*$AH$4,-1),ROUNDUP(M853*$AH$4,-1)))</f>
        <v/>
      </c>
      <c r="AI853" s="166" t="str">
        <f>IF(N853="","",IF('5.手当・賞与配分・洗い替え方式'!$O$4=1,ROUNDUP((N853+$Q853)*$AH$4,-1),ROUNDUP(N853*$AH$4,-1)))</f>
        <v/>
      </c>
      <c r="AJ853" s="165" t="str">
        <f>IF(J853="","",IF('5.手当・賞与配分・洗い替え方式'!$O$4=1,ROUNDUP((J853+$Q853)*$AM$4,-1),ROUNDUP(J853*$AM$4,-1)))</f>
        <v/>
      </c>
      <c r="AK853" s="154" t="str">
        <f>IF(K853="","",IF('5.手当・賞与配分・洗い替え方式'!$O$4=1,ROUNDUP((K853+$Q853)*$AM$4,-1),ROUNDUP(K853*$AM$4,-1)))</f>
        <v/>
      </c>
      <c r="AL853" s="154" t="str">
        <f>IF(L853="","",IF('5.手当・賞与配分・洗い替え方式'!$O$4=1,ROUNDUP((L853+$Q853)*$AM$4,-1),ROUNDUP(L853*$AM$4,-1)))</f>
        <v/>
      </c>
      <c r="AM853" s="154" t="str">
        <f>IF(M853="","",IF('5.手当・賞与配分・洗い替え方式'!$O$4=1,ROUNDUP((M853+$Q853)*$AM$4,-1),ROUNDUP(M853*$AM$4,-1)))</f>
        <v/>
      </c>
      <c r="AN853" s="166" t="str">
        <f>IF(N853="","",IF('5.手当・賞与配分・洗い替え方式'!$O$4=1,ROUNDUP((N853+$Q853)*$AM$4,-1),ROUNDUP(N853*$AM$4,-1)))</f>
        <v/>
      </c>
      <c r="AO853" s="369" t="str">
        <f t="shared" si="570"/>
        <v/>
      </c>
      <c r="AP853" s="77" t="str">
        <f t="shared" si="571"/>
        <v/>
      </c>
      <c r="AQ853" s="77" t="str">
        <f t="shared" si="554"/>
        <v/>
      </c>
      <c r="AR853" s="77" t="str">
        <f t="shared" si="555"/>
        <v/>
      </c>
      <c r="AS853" s="164" t="str">
        <f t="shared" si="556"/>
        <v/>
      </c>
    </row>
    <row r="854" spans="5:45" ht="18" customHeight="1">
      <c r="E854" s="148" t="str">
        <f t="shared" si="557"/>
        <v>M-2</v>
      </c>
      <c r="F854" s="105">
        <f t="shared" si="544"/>
        <v>0</v>
      </c>
      <c r="G854" s="105" t="str">
        <f t="shared" si="545"/>
        <v/>
      </c>
      <c r="H854" s="105" t="str">
        <f t="shared" si="546"/>
        <v/>
      </c>
      <c r="I854" s="149">
        <v>38</v>
      </c>
      <c r="J854" s="157" t="str">
        <f t="shared" si="558"/>
        <v/>
      </c>
      <c r="K854" s="131" t="str">
        <f t="shared" si="559"/>
        <v/>
      </c>
      <c r="L854" s="131" t="str">
        <f>IF($E854="","",INDEX('3.サラリースケール'!$R$5:$BH$38,MATCH($E854,'3.サラリースケール'!$R$5:$R$38,0),MATCH($I854,'3.サラリースケール'!$R$5:$BH$5,0)))</f>
        <v/>
      </c>
      <c r="M854" s="131" t="str">
        <f t="shared" si="560"/>
        <v/>
      </c>
      <c r="N854" s="368" t="str">
        <f t="shared" si="561"/>
        <v/>
      </c>
      <c r="O854" s="157" t="str">
        <f t="shared" si="562"/>
        <v/>
      </c>
      <c r="P854" s="368" t="str">
        <f t="shared" si="547"/>
        <v/>
      </c>
      <c r="Q854" s="158" t="str">
        <f>IF($L854="","",VLOOKUP($E854,'6.モデル年俸表の作成'!$C$7:$F$48,4,0))</f>
        <v/>
      </c>
      <c r="R854" s="159" t="str">
        <f>IF($E854="","",IF($G854="","",VLOOKUP($E854,'5.手当・賞与配分・洗い替え方式'!$C$7:$L$48,8,0)))</f>
        <v/>
      </c>
      <c r="S854" s="160" t="str">
        <f t="shared" si="563"/>
        <v/>
      </c>
      <c r="T854" s="160" t="str">
        <f t="shared" si="564"/>
        <v/>
      </c>
      <c r="U854" s="160" t="str">
        <f t="shared" si="573"/>
        <v/>
      </c>
      <c r="V854" s="160" t="str">
        <f t="shared" si="566"/>
        <v/>
      </c>
      <c r="W854" s="160" t="str">
        <f t="shared" si="567"/>
        <v/>
      </c>
      <c r="X854" s="164" t="str">
        <f t="shared" si="548"/>
        <v/>
      </c>
      <c r="Y854" s="162" t="str">
        <f t="shared" si="572"/>
        <v/>
      </c>
      <c r="Z854" s="161" t="str">
        <f t="shared" si="549"/>
        <v/>
      </c>
      <c r="AA854" s="161" t="str">
        <f t="shared" si="550"/>
        <v/>
      </c>
      <c r="AB854" s="161" t="str">
        <f t="shared" si="551"/>
        <v/>
      </c>
      <c r="AC854" s="163" t="str">
        <f t="shared" si="574"/>
        <v/>
      </c>
      <c r="AD854" s="158" t="str">
        <f t="shared" si="569"/>
        <v/>
      </c>
      <c r="AE854" s="165" t="str">
        <f>IF(J854="","",IF('5.手当・賞与配分・洗い替え方式'!$O$4=1,ROUNDUP((J854+$Q854)*$AH$4,-1),ROUNDUP(J854*$AH$4,-1)))</f>
        <v/>
      </c>
      <c r="AF854" s="154" t="str">
        <f>IF(K854="","",IF('5.手当・賞与配分・洗い替え方式'!$O$4=1,ROUNDUP((K854+$Q854)*$AH$4,-1),ROUNDUP(K854*$AH$4,-1)))</f>
        <v/>
      </c>
      <c r="AG854" s="154" t="str">
        <f>IF(L854="","",IF('5.手当・賞与配分・洗い替え方式'!$O$4=1,ROUNDUP((L854+$Q854)*$AH$4,-1),ROUNDUP(L854*$AH$4,-1)))</f>
        <v/>
      </c>
      <c r="AH854" s="154" t="str">
        <f>IF(M854="","",IF('5.手当・賞与配分・洗い替え方式'!$O$4=1,ROUNDUP((M854+$Q854)*$AH$4,-1),ROUNDUP(M854*$AH$4,-1)))</f>
        <v/>
      </c>
      <c r="AI854" s="166" t="str">
        <f>IF(N854="","",IF('5.手当・賞与配分・洗い替え方式'!$O$4=1,ROUNDUP((N854+$Q854)*$AH$4,-1),ROUNDUP(N854*$AH$4,-1)))</f>
        <v/>
      </c>
      <c r="AJ854" s="165" t="str">
        <f>IF(J854="","",IF('5.手当・賞与配分・洗い替え方式'!$O$4=1,ROUNDUP((J854+$Q854)*$AM$4,-1),ROUNDUP(J854*$AM$4,-1)))</f>
        <v/>
      </c>
      <c r="AK854" s="154" t="str">
        <f>IF(K854="","",IF('5.手当・賞与配分・洗い替え方式'!$O$4=1,ROUNDUP((K854+$Q854)*$AM$4,-1),ROUNDUP(K854*$AM$4,-1)))</f>
        <v/>
      </c>
      <c r="AL854" s="154" t="str">
        <f>IF(L854="","",IF('5.手当・賞与配分・洗い替え方式'!$O$4=1,ROUNDUP((L854+$Q854)*$AM$4,-1),ROUNDUP(L854*$AM$4,-1)))</f>
        <v/>
      </c>
      <c r="AM854" s="154" t="str">
        <f>IF(M854="","",IF('5.手当・賞与配分・洗い替え方式'!$O$4=1,ROUNDUP((M854+$Q854)*$AM$4,-1),ROUNDUP(M854*$AM$4,-1)))</f>
        <v/>
      </c>
      <c r="AN854" s="166" t="str">
        <f>IF(N854="","",IF('5.手当・賞与配分・洗い替え方式'!$O$4=1,ROUNDUP((N854+$Q854)*$AM$4,-1),ROUNDUP(N854*$AM$4,-1)))</f>
        <v/>
      </c>
      <c r="AO854" s="369" t="str">
        <f t="shared" si="570"/>
        <v/>
      </c>
      <c r="AP854" s="77" t="str">
        <f t="shared" si="571"/>
        <v/>
      </c>
      <c r="AQ854" s="77" t="str">
        <f t="shared" si="554"/>
        <v/>
      </c>
      <c r="AR854" s="77" t="str">
        <f t="shared" si="555"/>
        <v/>
      </c>
      <c r="AS854" s="164" t="str">
        <f t="shared" si="556"/>
        <v/>
      </c>
    </row>
    <row r="855" spans="5:45" ht="18" customHeight="1">
      <c r="E855" s="148" t="str">
        <f t="shared" si="557"/>
        <v>M-2</v>
      </c>
      <c r="F855" s="105">
        <f t="shared" si="544"/>
        <v>0</v>
      </c>
      <c r="G855" s="105" t="str">
        <f t="shared" si="545"/>
        <v/>
      </c>
      <c r="H855" s="105" t="str">
        <f t="shared" si="546"/>
        <v/>
      </c>
      <c r="I855" s="149">
        <v>39</v>
      </c>
      <c r="J855" s="157" t="str">
        <f t="shared" si="558"/>
        <v/>
      </c>
      <c r="K855" s="131" t="str">
        <f t="shared" si="559"/>
        <v/>
      </c>
      <c r="L855" s="131" t="str">
        <f>IF($E855="","",INDEX('3.サラリースケール'!$R$5:$BH$38,MATCH($E855,'3.サラリースケール'!$R$5:$R$38,0),MATCH($I855,'3.サラリースケール'!$R$5:$BH$5,0)))</f>
        <v/>
      </c>
      <c r="M855" s="131" t="str">
        <f t="shared" si="560"/>
        <v/>
      </c>
      <c r="N855" s="368" t="str">
        <f t="shared" si="561"/>
        <v/>
      </c>
      <c r="O855" s="157" t="str">
        <f t="shared" si="562"/>
        <v/>
      </c>
      <c r="P855" s="368" t="str">
        <f t="shared" si="547"/>
        <v/>
      </c>
      <c r="Q855" s="158" t="str">
        <f>IF($L855="","",VLOOKUP($E855,'6.モデル年俸表の作成'!$C$7:$F$48,4,0))</f>
        <v/>
      </c>
      <c r="R855" s="159" t="str">
        <f>IF($E855="","",IF($G855="","",VLOOKUP($E855,'5.手当・賞与配分・洗い替え方式'!$C$7:$L$48,8,0)))</f>
        <v/>
      </c>
      <c r="S855" s="160" t="str">
        <f t="shared" si="563"/>
        <v/>
      </c>
      <c r="T855" s="160" t="str">
        <f t="shared" si="564"/>
        <v/>
      </c>
      <c r="U855" s="160" t="str">
        <f t="shared" si="573"/>
        <v/>
      </c>
      <c r="V855" s="160" t="str">
        <f t="shared" si="566"/>
        <v/>
      </c>
      <c r="W855" s="160" t="str">
        <f t="shared" si="567"/>
        <v/>
      </c>
      <c r="X855" s="164" t="str">
        <f t="shared" si="548"/>
        <v/>
      </c>
      <c r="Y855" s="162" t="str">
        <f t="shared" si="572"/>
        <v/>
      </c>
      <c r="Z855" s="161" t="str">
        <f t="shared" si="549"/>
        <v/>
      </c>
      <c r="AA855" s="161" t="str">
        <f t="shared" si="550"/>
        <v/>
      </c>
      <c r="AB855" s="161" t="str">
        <f t="shared" si="551"/>
        <v/>
      </c>
      <c r="AC855" s="163" t="str">
        <f t="shared" si="574"/>
        <v/>
      </c>
      <c r="AD855" s="158" t="str">
        <f t="shared" si="569"/>
        <v/>
      </c>
      <c r="AE855" s="165" t="str">
        <f>IF(J855="","",IF('5.手当・賞与配分・洗い替え方式'!$O$4=1,ROUNDUP((J855+$Q855)*$AH$4,-1),ROUNDUP(J855*$AH$4,-1)))</f>
        <v/>
      </c>
      <c r="AF855" s="154" t="str">
        <f>IF(K855="","",IF('5.手当・賞与配分・洗い替え方式'!$O$4=1,ROUNDUP((K855+$Q855)*$AH$4,-1),ROUNDUP(K855*$AH$4,-1)))</f>
        <v/>
      </c>
      <c r="AG855" s="154" t="str">
        <f>IF(L855="","",IF('5.手当・賞与配分・洗い替え方式'!$O$4=1,ROUNDUP((L855+$Q855)*$AH$4,-1),ROUNDUP(L855*$AH$4,-1)))</f>
        <v/>
      </c>
      <c r="AH855" s="154" t="str">
        <f>IF(M855="","",IF('5.手当・賞与配分・洗い替え方式'!$O$4=1,ROUNDUP((M855+$Q855)*$AH$4,-1),ROUNDUP(M855*$AH$4,-1)))</f>
        <v/>
      </c>
      <c r="AI855" s="166" t="str">
        <f>IF(N855="","",IF('5.手当・賞与配分・洗い替え方式'!$O$4=1,ROUNDUP((N855+$Q855)*$AH$4,-1),ROUNDUP(N855*$AH$4,-1)))</f>
        <v/>
      </c>
      <c r="AJ855" s="165" t="str">
        <f>IF(J855="","",IF('5.手当・賞与配分・洗い替え方式'!$O$4=1,ROUNDUP((J855+$Q855)*$AM$4,-1),ROUNDUP(J855*$AM$4,-1)))</f>
        <v/>
      </c>
      <c r="AK855" s="154" t="str">
        <f>IF(K855="","",IF('5.手当・賞与配分・洗い替え方式'!$O$4=1,ROUNDUP((K855+$Q855)*$AM$4,-1),ROUNDUP(K855*$AM$4,-1)))</f>
        <v/>
      </c>
      <c r="AL855" s="154" t="str">
        <f>IF(L855="","",IF('5.手当・賞与配分・洗い替え方式'!$O$4=1,ROUNDUP((L855+$Q855)*$AM$4,-1),ROUNDUP(L855*$AM$4,-1)))</f>
        <v/>
      </c>
      <c r="AM855" s="154" t="str">
        <f>IF(M855="","",IF('5.手当・賞与配分・洗い替え方式'!$O$4=1,ROUNDUP((M855+$Q855)*$AM$4,-1),ROUNDUP(M855*$AM$4,-1)))</f>
        <v/>
      </c>
      <c r="AN855" s="166" t="str">
        <f>IF(N855="","",IF('5.手当・賞与配分・洗い替え方式'!$O$4=1,ROUNDUP((N855+$Q855)*$AM$4,-1),ROUNDUP(N855*$AM$4,-1)))</f>
        <v/>
      </c>
      <c r="AO855" s="369" t="str">
        <f t="shared" si="570"/>
        <v/>
      </c>
      <c r="AP855" s="77" t="str">
        <f t="shared" si="571"/>
        <v/>
      </c>
      <c r="AQ855" s="77" t="str">
        <f t="shared" si="554"/>
        <v/>
      </c>
      <c r="AR855" s="77" t="str">
        <f t="shared" si="555"/>
        <v/>
      </c>
      <c r="AS855" s="164" t="str">
        <f t="shared" si="556"/>
        <v/>
      </c>
    </row>
    <row r="856" spans="5:45" ht="18" customHeight="1">
      <c r="E856" s="148" t="str">
        <f t="shared" si="557"/>
        <v>M-2</v>
      </c>
      <c r="F856" s="105">
        <f t="shared" si="544"/>
        <v>0</v>
      </c>
      <c r="G856" s="105" t="str">
        <f t="shared" si="545"/>
        <v/>
      </c>
      <c r="H856" s="105" t="str">
        <f t="shared" si="546"/>
        <v/>
      </c>
      <c r="I856" s="149">
        <v>40</v>
      </c>
      <c r="J856" s="157" t="str">
        <f t="shared" si="558"/>
        <v/>
      </c>
      <c r="K856" s="131" t="str">
        <f t="shared" si="559"/>
        <v/>
      </c>
      <c r="L856" s="131" t="str">
        <f>IF($E856="","",INDEX('3.サラリースケール'!$R$5:$BH$38,MATCH($E856,'3.サラリースケール'!$R$5:$R$38,0),MATCH($I856,'3.サラリースケール'!$R$5:$BH$5,0)))</f>
        <v/>
      </c>
      <c r="M856" s="131" t="str">
        <f t="shared" si="560"/>
        <v/>
      </c>
      <c r="N856" s="368" t="str">
        <f t="shared" si="561"/>
        <v/>
      </c>
      <c r="O856" s="157" t="str">
        <f t="shared" si="562"/>
        <v/>
      </c>
      <c r="P856" s="368" t="str">
        <f t="shared" si="547"/>
        <v/>
      </c>
      <c r="Q856" s="158" t="str">
        <f>IF($L856="","",VLOOKUP($E856,'6.モデル年俸表の作成'!$C$7:$F$48,4,0))</f>
        <v/>
      </c>
      <c r="R856" s="159" t="str">
        <f>IF($E856="","",IF($G856="","",VLOOKUP($E856,'5.手当・賞与配分・洗い替え方式'!$C$7:$L$48,8,0)))</f>
        <v/>
      </c>
      <c r="S856" s="160" t="str">
        <f t="shared" si="563"/>
        <v/>
      </c>
      <c r="T856" s="160" t="str">
        <f t="shared" si="564"/>
        <v/>
      </c>
      <c r="U856" s="160" t="str">
        <f t="shared" si="573"/>
        <v/>
      </c>
      <c r="V856" s="160" t="str">
        <f t="shared" si="566"/>
        <v/>
      </c>
      <c r="W856" s="160" t="str">
        <f t="shared" si="567"/>
        <v/>
      </c>
      <c r="X856" s="164" t="str">
        <f t="shared" si="548"/>
        <v/>
      </c>
      <c r="Y856" s="162" t="str">
        <f t="shared" si="572"/>
        <v/>
      </c>
      <c r="Z856" s="161" t="str">
        <f t="shared" si="549"/>
        <v/>
      </c>
      <c r="AA856" s="161" t="str">
        <f t="shared" si="550"/>
        <v/>
      </c>
      <c r="AB856" s="161" t="str">
        <f t="shared" si="551"/>
        <v/>
      </c>
      <c r="AC856" s="163" t="str">
        <f t="shared" si="574"/>
        <v/>
      </c>
      <c r="AD856" s="158" t="str">
        <f t="shared" si="569"/>
        <v/>
      </c>
      <c r="AE856" s="165" t="str">
        <f>IF(J856="","",IF('5.手当・賞与配分・洗い替え方式'!$O$4=1,ROUNDUP((J856+$Q856)*$AH$4,-1),ROUNDUP(J856*$AH$4,-1)))</f>
        <v/>
      </c>
      <c r="AF856" s="154" t="str">
        <f>IF(K856="","",IF('5.手当・賞与配分・洗い替え方式'!$O$4=1,ROUNDUP((K856+$Q856)*$AH$4,-1),ROUNDUP(K856*$AH$4,-1)))</f>
        <v/>
      </c>
      <c r="AG856" s="154" t="str">
        <f>IF(L856="","",IF('5.手当・賞与配分・洗い替え方式'!$O$4=1,ROUNDUP((L856+$Q856)*$AH$4,-1),ROUNDUP(L856*$AH$4,-1)))</f>
        <v/>
      </c>
      <c r="AH856" s="154" t="str">
        <f>IF(M856="","",IF('5.手当・賞与配分・洗い替え方式'!$O$4=1,ROUNDUP((M856+$Q856)*$AH$4,-1),ROUNDUP(M856*$AH$4,-1)))</f>
        <v/>
      </c>
      <c r="AI856" s="166" t="str">
        <f>IF(N856="","",IF('5.手当・賞与配分・洗い替え方式'!$O$4=1,ROUNDUP((N856+$Q856)*$AH$4,-1),ROUNDUP(N856*$AH$4,-1)))</f>
        <v/>
      </c>
      <c r="AJ856" s="165" t="str">
        <f>IF(J856="","",IF('5.手当・賞与配分・洗い替え方式'!$O$4=1,ROUNDUP((J856+$Q856)*$AM$4,-1),ROUNDUP(J856*$AM$4,-1)))</f>
        <v/>
      </c>
      <c r="AK856" s="154" t="str">
        <f>IF(K856="","",IF('5.手当・賞与配分・洗い替え方式'!$O$4=1,ROUNDUP((K856+$Q856)*$AM$4,-1),ROUNDUP(K856*$AM$4,-1)))</f>
        <v/>
      </c>
      <c r="AL856" s="154" t="str">
        <f>IF(L856="","",IF('5.手当・賞与配分・洗い替え方式'!$O$4=1,ROUNDUP((L856+$Q856)*$AM$4,-1),ROUNDUP(L856*$AM$4,-1)))</f>
        <v/>
      </c>
      <c r="AM856" s="154" t="str">
        <f>IF(M856="","",IF('5.手当・賞与配分・洗い替え方式'!$O$4=1,ROUNDUP((M856+$Q856)*$AM$4,-1),ROUNDUP(M856*$AM$4,-1)))</f>
        <v/>
      </c>
      <c r="AN856" s="166" t="str">
        <f>IF(N856="","",IF('5.手当・賞与配分・洗い替え方式'!$O$4=1,ROUNDUP((N856+$Q856)*$AM$4,-1),ROUNDUP(N856*$AM$4,-1)))</f>
        <v/>
      </c>
      <c r="AO856" s="369" t="str">
        <f t="shared" si="570"/>
        <v/>
      </c>
      <c r="AP856" s="77" t="str">
        <f t="shared" si="571"/>
        <v/>
      </c>
      <c r="AQ856" s="77" t="str">
        <f t="shared" si="554"/>
        <v/>
      </c>
      <c r="AR856" s="77" t="str">
        <f t="shared" si="555"/>
        <v/>
      </c>
      <c r="AS856" s="164" t="str">
        <f t="shared" si="556"/>
        <v/>
      </c>
    </row>
    <row r="857" spans="5:45" ht="18" customHeight="1">
      <c r="E857" s="148" t="str">
        <f t="shared" si="557"/>
        <v>M-2</v>
      </c>
      <c r="F857" s="105">
        <f t="shared" si="544"/>
        <v>0</v>
      </c>
      <c r="G857" s="105" t="str">
        <f t="shared" si="545"/>
        <v/>
      </c>
      <c r="H857" s="105" t="str">
        <f t="shared" si="546"/>
        <v/>
      </c>
      <c r="I857" s="149">
        <v>41</v>
      </c>
      <c r="J857" s="157" t="str">
        <f t="shared" si="558"/>
        <v/>
      </c>
      <c r="K857" s="131" t="str">
        <f t="shared" si="559"/>
        <v/>
      </c>
      <c r="L857" s="131" t="str">
        <f>IF($E857="","",INDEX('3.サラリースケール'!$R$5:$BH$38,MATCH($E857,'3.サラリースケール'!$R$5:$R$38,0),MATCH($I857,'3.サラリースケール'!$R$5:$BH$5,0)))</f>
        <v/>
      </c>
      <c r="M857" s="131" t="str">
        <f t="shared" si="560"/>
        <v/>
      </c>
      <c r="N857" s="368" t="str">
        <f t="shared" si="561"/>
        <v/>
      </c>
      <c r="O857" s="157" t="str">
        <f t="shared" si="562"/>
        <v/>
      </c>
      <c r="P857" s="368" t="str">
        <f t="shared" si="547"/>
        <v/>
      </c>
      <c r="Q857" s="158" t="str">
        <f>IF($L857="","",VLOOKUP($E857,'6.モデル年俸表の作成'!$C$7:$F$48,4,0))</f>
        <v/>
      </c>
      <c r="R857" s="159" t="str">
        <f>IF($E857="","",IF($G857="","",VLOOKUP($E857,'5.手当・賞与配分・洗い替え方式'!$C$7:$L$48,8,0)))</f>
        <v/>
      </c>
      <c r="S857" s="160" t="str">
        <f t="shared" si="563"/>
        <v/>
      </c>
      <c r="T857" s="160" t="str">
        <f t="shared" si="564"/>
        <v/>
      </c>
      <c r="U857" s="160" t="str">
        <f t="shared" si="573"/>
        <v/>
      </c>
      <c r="V857" s="160" t="str">
        <f t="shared" si="566"/>
        <v/>
      </c>
      <c r="W857" s="160" t="str">
        <f t="shared" si="567"/>
        <v/>
      </c>
      <c r="X857" s="164" t="str">
        <f t="shared" si="548"/>
        <v/>
      </c>
      <c r="Y857" s="162" t="str">
        <f t="shared" si="572"/>
        <v/>
      </c>
      <c r="Z857" s="161" t="str">
        <f t="shared" si="549"/>
        <v/>
      </c>
      <c r="AA857" s="161" t="str">
        <f t="shared" si="550"/>
        <v/>
      </c>
      <c r="AB857" s="161" t="str">
        <f t="shared" si="551"/>
        <v/>
      </c>
      <c r="AC857" s="163" t="str">
        <f t="shared" si="574"/>
        <v/>
      </c>
      <c r="AD857" s="158" t="str">
        <f t="shared" si="569"/>
        <v/>
      </c>
      <c r="AE857" s="165" t="str">
        <f>IF(J857="","",IF('5.手当・賞与配分・洗い替え方式'!$O$4=1,ROUNDUP((J857+$Q857)*$AH$4,-1),ROUNDUP(J857*$AH$4,-1)))</f>
        <v/>
      </c>
      <c r="AF857" s="154" t="str">
        <f>IF(K857="","",IF('5.手当・賞与配分・洗い替え方式'!$O$4=1,ROUNDUP((K857+$Q857)*$AH$4,-1),ROUNDUP(K857*$AH$4,-1)))</f>
        <v/>
      </c>
      <c r="AG857" s="154" t="str">
        <f>IF(L857="","",IF('5.手当・賞与配分・洗い替え方式'!$O$4=1,ROUNDUP((L857+$Q857)*$AH$4,-1),ROUNDUP(L857*$AH$4,-1)))</f>
        <v/>
      </c>
      <c r="AH857" s="154" t="str">
        <f>IF(M857="","",IF('5.手当・賞与配分・洗い替え方式'!$O$4=1,ROUNDUP((M857+$Q857)*$AH$4,-1),ROUNDUP(M857*$AH$4,-1)))</f>
        <v/>
      </c>
      <c r="AI857" s="166" t="str">
        <f>IF(N857="","",IF('5.手当・賞与配分・洗い替え方式'!$O$4=1,ROUNDUP((N857+$Q857)*$AH$4,-1),ROUNDUP(N857*$AH$4,-1)))</f>
        <v/>
      </c>
      <c r="AJ857" s="165" t="str">
        <f>IF(J857="","",IF('5.手当・賞与配分・洗い替え方式'!$O$4=1,ROUNDUP((J857+$Q857)*$AM$4,-1),ROUNDUP(J857*$AM$4,-1)))</f>
        <v/>
      </c>
      <c r="AK857" s="154" t="str">
        <f>IF(K857="","",IF('5.手当・賞与配分・洗い替え方式'!$O$4=1,ROUNDUP((K857+$Q857)*$AM$4,-1),ROUNDUP(K857*$AM$4,-1)))</f>
        <v/>
      </c>
      <c r="AL857" s="154" t="str">
        <f>IF(L857="","",IF('5.手当・賞与配分・洗い替え方式'!$O$4=1,ROUNDUP((L857+$Q857)*$AM$4,-1),ROUNDUP(L857*$AM$4,-1)))</f>
        <v/>
      </c>
      <c r="AM857" s="154" t="str">
        <f>IF(M857="","",IF('5.手当・賞与配分・洗い替え方式'!$O$4=1,ROUNDUP((M857+$Q857)*$AM$4,-1),ROUNDUP(M857*$AM$4,-1)))</f>
        <v/>
      </c>
      <c r="AN857" s="166" t="str">
        <f>IF(N857="","",IF('5.手当・賞与配分・洗い替え方式'!$O$4=1,ROUNDUP((N857+$Q857)*$AM$4,-1),ROUNDUP(N857*$AM$4,-1)))</f>
        <v/>
      </c>
      <c r="AO857" s="369" t="str">
        <f t="shared" si="570"/>
        <v/>
      </c>
      <c r="AP857" s="77" t="str">
        <f t="shared" si="571"/>
        <v/>
      </c>
      <c r="AQ857" s="77" t="str">
        <f t="shared" si="554"/>
        <v/>
      </c>
      <c r="AR857" s="77" t="str">
        <f t="shared" si="555"/>
        <v/>
      </c>
      <c r="AS857" s="164" t="str">
        <f t="shared" si="556"/>
        <v/>
      </c>
    </row>
    <row r="858" spans="5:45" ht="18" customHeight="1">
      <c r="E858" s="148" t="str">
        <f t="shared" si="557"/>
        <v>M-2</v>
      </c>
      <c r="F858" s="105">
        <f t="shared" si="544"/>
        <v>1</v>
      </c>
      <c r="G858" s="105">
        <f t="shared" si="545"/>
        <v>1</v>
      </c>
      <c r="H858" s="105" t="str">
        <f t="shared" si="546"/>
        <v>M-2-1</v>
      </c>
      <c r="I858" s="149">
        <v>42</v>
      </c>
      <c r="J858" s="157" t="str">
        <f t="shared" si="558"/>
        <v/>
      </c>
      <c r="K858" s="131" t="str">
        <f t="shared" si="559"/>
        <v/>
      </c>
      <c r="L858" s="131">
        <f>IF($E858="","",INDEX('3.サラリースケール'!$R$5:$BH$38,MATCH($E858,'3.サラリースケール'!$R$5:$R$38,0),MATCH($I858,'3.サラリースケール'!$R$5:$BH$5,0)))</f>
        <v>424100</v>
      </c>
      <c r="M858" s="131" t="str">
        <f t="shared" si="560"/>
        <v/>
      </c>
      <c r="N858" s="368" t="str">
        <f t="shared" si="561"/>
        <v/>
      </c>
      <c r="O858" s="157" t="str">
        <f t="shared" si="562"/>
        <v/>
      </c>
      <c r="P858" s="368" t="str">
        <f t="shared" si="547"/>
        <v/>
      </c>
      <c r="Q858" s="158">
        <f>IF($L858="","",VLOOKUP($E858,'6.モデル年俸表の作成'!$C$7:$F$48,4,0))</f>
        <v>63700</v>
      </c>
      <c r="R858" s="159">
        <f>IF($E858="","",IF($G858="","",VLOOKUP($E858,'5.手当・賞与配分・洗い替え方式'!$C$7:$L$48,8,0)))</f>
        <v>0</v>
      </c>
      <c r="S858" s="160" t="str">
        <f t="shared" si="563"/>
        <v/>
      </c>
      <c r="T858" s="160" t="str">
        <f t="shared" si="564"/>
        <v/>
      </c>
      <c r="U858" s="160">
        <f t="shared" si="573"/>
        <v>0</v>
      </c>
      <c r="V858" s="160" t="str">
        <f t="shared" si="566"/>
        <v/>
      </c>
      <c r="W858" s="160" t="str">
        <f t="shared" si="567"/>
        <v/>
      </c>
      <c r="X858" s="164">
        <f t="shared" si="548"/>
        <v>0</v>
      </c>
      <c r="Y858" s="162" t="str">
        <f t="shared" si="572"/>
        <v/>
      </c>
      <c r="Z858" s="161" t="str">
        <f t="shared" si="549"/>
        <v/>
      </c>
      <c r="AA858" s="161">
        <f t="shared" si="550"/>
        <v>487800</v>
      </c>
      <c r="AB858" s="161" t="str">
        <f t="shared" si="551"/>
        <v/>
      </c>
      <c r="AC858" s="163" t="str">
        <f t="shared" si="574"/>
        <v/>
      </c>
      <c r="AD858" s="158">
        <f t="shared" si="569"/>
        <v>5853600</v>
      </c>
      <c r="AE858" s="165" t="str">
        <f>IF(J858="","",IF('5.手当・賞与配分・洗い替え方式'!$O$4=1,ROUNDUP((J858+$Q858)*$AH$4,-1),ROUNDUP(J858*$AH$4,-1)))</f>
        <v/>
      </c>
      <c r="AF858" s="154" t="str">
        <f>IF(K858="","",IF('5.手当・賞与配分・洗い替え方式'!$O$4=1,ROUNDUP((K858+$Q858)*$AH$4,-1),ROUNDUP(K858*$AH$4,-1)))</f>
        <v/>
      </c>
      <c r="AG858" s="154">
        <f>IF(L858="","",IF('5.手当・賞与配分・洗い替え方式'!$O$4=1,ROUNDUP((L858+$Q858)*$AH$4,-1),ROUNDUP(L858*$AH$4,-1)))</f>
        <v>975600</v>
      </c>
      <c r="AH858" s="154" t="str">
        <f>IF(M858="","",IF('5.手当・賞与配分・洗い替え方式'!$O$4=1,ROUNDUP((M858+$Q858)*$AH$4,-1),ROUNDUP(M858*$AH$4,-1)))</f>
        <v/>
      </c>
      <c r="AI858" s="166" t="str">
        <f>IF(N858="","",IF('5.手当・賞与配分・洗い替え方式'!$O$4=1,ROUNDUP((N858+$Q858)*$AH$4,-1),ROUNDUP(N858*$AH$4,-1)))</f>
        <v/>
      </c>
      <c r="AJ858" s="165" t="str">
        <f>IF(J858="","",IF('5.手当・賞与配分・洗い替え方式'!$O$4=1,ROUNDUP((J858+$Q858)*$AM$4,-1),ROUNDUP(J858*$AM$4,-1)))</f>
        <v/>
      </c>
      <c r="AK858" s="154" t="str">
        <f>IF(K858="","",IF('5.手当・賞与配分・洗い替え方式'!$O$4=1,ROUNDUP((K858+$Q858)*$AM$4,-1),ROUNDUP(K858*$AM$4,-1)))</f>
        <v/>
      </c>
      <c r="AL858" s="154">
        <f>IF(L858="","",IF('5.手当・賞与配分・洗い替え方式'!$O$4=1,ROUNDUP((L858+$Q858)*$AM$4,-1),ROUNDUP(L858*$AM$4,-1)))</f>
        <v>1219500</v>
      </c>
      <c r="AM858" s="154" t="str">
        <f>IF(M858="","",IF('5.手当・賞与配分・洗い替え方式'!$O$4=1,ROUNDUP((M858+$Q858)*$AM$4,-1),ROUNDUP(M858*$AM$4,-1)))</f>
        <v/>
      </c>
      <c r="AN858" s="166" t="str">
        <f>IF(N858="","",IF('5.手当・賞与配分・洗い替え方式'!$O$4=1,ROUNDUP((N858+$Q858)*$AM$4,-1),ROUNDUP(N858*$AM$4,-1)))</f>
        <v/>
      </c>
      <c r="AO858" s="369" t="str">
        <f t="shared" si="570"/>
        <v/>
      </c>
      <c r="AP858" s="77" t="str">
        <f t="shared" si="571"/>
        <v/>
      </c>
      <c r="AQ858" s="77">
        <f t="shared" si="554"/>
        <v>8048700</v>
      </c>
      <c r="AR858" s="77" t="str">
        <f t="shared" si="555"/>
        <v/>
      </c>
      <c r="AS858" s="164" t="str">
        <f t="shared" si="556"/>
        <v/>
      </c>
    </row>
    <row r="859" spans="5:45" ht="18" customHeight="1">
      <c r="E859" s="148" t="str">
        <f t="shared" si="557"/>
        <v>M-2</v>
      </c>
      <c r="F859" s="167">
        <f t="shared" si="544"/>
        <v>2</v>
      </c>
      <c r="G859" s="105">
        <f t="shared" si="545"/>
        <v>2</v>
      </c>
      <c r="H859" s="105" t="str">
        <f t="shared" si="546"/>
        <v>M-2-2</v>
      </c>
      <c r="I859" s="149">
        <v>43</v>
      </c>
      <c r="J859" s="157">
        <f t="shared" si="558"/>
        <v>435700</v>
      </c>
      <c r="K859" s="131">
        <f t="shared" si="559"/>
        <v>432800</v>
      </c>
      <c r="L859" s="131">
        <f>IF($E859="","",INDEX('3.サラリースケール'!$R$5:$BH$38,MATCH($E859,'3.サラリースケール'!$R$5:$R$38,0),MATCH($I859,'3.サラリースケール'!$R$5:$BH$5,0)))</f>
        <v>429900</v>
      </c>
      <c r="M859" s="131">
        <f t="shared" si="560"/>
        <v>427000</v>
      </c>
      <c r="N859" s="368">
        <f t="shared" si="561"/>
        <v>424100</v>
      </c>
      <c r="O859" s="157">
        <f t="shared" si="562"/>
        <v>5800</v>
      </c>
      <c r="P859" s="368">
        <f t="shared" si="547"/>
        <v>2900</v>
      </c>
      <c r="Q859" s="158">
        <f>IF($L859="","",VLOOKUP($E859,'6.モデル年俸表の作成'!$C$7:$F$48,4,0))</f>
        <v>63700</v>
      </c>
      <c r="R859" s="159">
        <f>IF($E859="","",IF($G859="","",VLOOKUP($E859,'5.手当・賞与配分・洗い替え方式'!$C$7:$L$48,8,0)))</f>
        <v>0</v>
      </c>
      <c r="S859" s="160">
        <f t="shared" si="563"/>
        <v>0</v>
      </c>
      <c r="T859" s="160">
        <f t="shared" si="564"/>
        <v>0</v>
      </c>
      <c r="U859" s="160">
        <f t="shared" si="573"/>
        <v>0</v>
      </c>
      <c r="V859" s="160">
        <f t="shared" si="566"/>
        <v>0</v>
      </c>
      <c r="W859" s="160">
        <f t="shared" si="567"/>
        <v>0</v>
      </c>
      <c r="X859" s="164">
        <f t="shared" si="548"/>
        <v>0</v>
      </c>
      <c r="Y859" s="162">
        <f t="shared" si="572"/>
        <v>499400</v>
      </c>
      <c r="Z859" s="161">
        <f t="shared" si="549"/>
        <v>496500</v>
      </c>
      <c r="AA859" s="161">
        <f t="shared" si="550"/>
        <v>493600</v>
      </c>
      <c r="AB859" s="161">
        <f t="shared" si="551"/>
        <v>490700</v>
      </c>
      <c r="AC859" s="163">
        <f t="shared" si="574"/>
        <v>487800</v>
      </c>
      <c r="AD859" s="158">
        <f t="shared" si="569"/>
        <v>5923200</v>
      </c>
      <c r="AE859" s="165">
        <f>IF(J859="","",IF('5.手当・賞与配分・洗い替え方式'!$O$4=1,ROUNDUP((J859+$Q859)*$AH$4,-1),ROUNDUP(J859*$AH$4,-1)))</f>
        <v>998800</v>
      </c>
      <c r="AF859" s="154">
        <f>IF(K859="","",IF('5.手当・賞与配分・洗い替え方式'!$O$4=1,ROUNDUP((K859+$Q859)*$AH$4,-1),ROUNDUP(K859*$AH$4,-1)))</f>
        <v>993000</v>
      </c>
      <c r="AG859" s="154">
        <f>IF(L859="","",IF('5.手当・賞与配分・洗い替え方式'!$O$4=1,ROUNDUP((L859+$Q859)*$AH$4,-1),ROUNDUP(L859*$AH$4,-1)))</f>
        <v>987200</v>
      </c>
      <c r="AH859" s="154">
        <f>IF(M859="","",IF('5.手当・賞与配分・洗い替え方式'!$O$4=1,ROUNDUP((M859+$Q859)*$AH$4,-1),ROUNDUP(M859*$AH$4,-1)))</f>
        <v>981400</v>
      </c>
      <c r="AI859" s="166">
        <f>IF(N859="","",IF('5.手当・賞与配分・洗い替え方式'!$O$4=1,ROUNDUP((N859+$Q859)*$AH$4,-1),ROUNDUP(N859*$AH$4,-1)))</f>
        <v>975600</v>
      </c>
      <c r="AJ859" s="165">
        <f>IF(J859="","",IF('5.手当・賞与配分・洗い替え方式'!$O$4=1,ROUNDUP((J859+$Q859)*$AM$4,-1),ROUNDUP(J859*$AM$4,-1)))</f>
        <v>1248500</v>
      </c>
      <c r="AK859" s="154">
        <f>IF(K859="","",IF('5.手当・賞与配分・洗い替え方式'!$O$4=1,ROUNDUP((K859+$Q859)*$AM$4,-1),ROUNDUP(K859*$AM$4,-1)))</f>
        <v>1241250</v>
      </c>
      <c r="AL859" s="154">
        <f>IF(L859="","",IF('5.手当・賞与配分・洗い替え方式'!$O$4=1,ROUNDUP((L859+$Q859)*$AM$4,-1),ROUNDUP(L859*$AM$4,-1)))</f>
        <v>1234000</v>
      </c>
      <c r="AM859" s="154">
        <f>IF(M859="","",IF('5.手当・賞与配分・洗い替え方式'!$O$4=1,ROUNDUP((M859+$Q859)*$AM$4,-1),ROUNDUP(M859*$AM$4,-1)))</f>
        <v>1226750</v>
      </c>
      <c r="AN859" s="166">
        <f>IF(N859="","",IF('5.手当・賞与配分・洗い替え方式'!$O$4=1,ROUNDUP((N859+$Q859)*$AM$4,-1),ROUNDUP(N859*$AM$4,-1)))</f>
        <v>1219500</v>
      </c>
      <c r="AO859" s="369">
        <f t="shared" si="570"/>
        <v>8240100</v>
      </c>
      <c r="AP859" s="77">
        <f t="shared" si="571"/>
        <v>8192250</v>
      </c>
      <c r="AQ859" s="77">
        <f t="shared" si="554"/>
        <v>8144400</v>
      </c>
      <c r="AR859" s="77">
        <f t="shared" si="555"/>
        <v>8096550</v>
      </c>
      <c r="AS859" s="164">
        <f t="shared" si="556"/>
        <v>8048700</v>
      </c>
    </row>
    <row r="860" spans="5:45" ht="18" customHeight="1">
      <c r="E860" s="148" t="str">
        <f t="shared" si="557"/>
        <v>M-2</v>
      </c>
      <c r="F860" s="167">
        <f t="shared" si="544"/>
        <v>3</v>
      </c>
      <c r="G860" s="105">
        <f t="shared" si="545"/>
        <v>3</v>
      </c>
      <c r="H860" s="105" t="str">
        <f t="shared" si="546"/>
        <v>M-2-3</v>
      </c>
      <c r="I860" s="149">
        <v>44</v>
      </c>
      <c r="J860" s="157">
        <f t="shared" si="558"/>
        <v>441500</v>
      </c>
      <c r="K860" s="131">
        <f t="shared" si="559"/>
        <v>438600</v>
      </c>
      <c r="L860" s="131">
        <f>IF($E860="","",INDEX('3.サラリースケール'!$R$5:$BH$38,MATCH($E860,'3.サラリースケール'!$R$5:$R$38,0),MATCH($I860,'3.サラリースケール'!$R$5:$BH$5,0)))</f>
        <v>435700</v>
      </c>
      <c r="M860" s="131">
        <f t="shared" si="560"/>
        <v>432800</v>
      </c>
      <c r="N860" s="368">
        <f t="shared" si="561"/>
        <v>429900</v>
      </c>
      <c r="O860" s="157">
        <f t="shared" si="562"/>
        <v>5800</v>
      </c>
      <c r="P860" s="368">
        <f t="shared" si="547"/>
        <v>2900</v>
      </c>
      <c r="Q860" s="158">
        <f>IF($L860="","",VLOOKUP($E860,'6.モデル年俸表の作成'!$C$7:$F$48,4,0))</f>
        <v>63700</v>
      </c>
      <c r="R860" s="159">
        <f>IF($E860="","",IF($G860="","",VLOOKUP($E860,'5.手当・賞与配分・洗い替え方式'!$C$7:$L$48,8,0)))</f>
        <v>0</v>
      </c>
      <c r="S860" s="160">
        <f t="shared" si="563"/>
        <v>0</v>
      </c>
      <c r="T860" s="160">
        <f t="shared" si="564"/>
        <v>0</v>
      </c>
      <c r="U860" s="160">
        <f t="shared" si="573"/>
        <v>0</v>
      </c>
      <c r="V860" s="160">
        <f t="shared" si="566"/>
        <v>0</v>
      </c>
      <c r="W860" s="160">
        <f t="shared" si="567"/>
        <v>0</v>
      </c>
      <c r="X860" s="164">
        <f t="shared" si="548"/>
        <v>0</v>
      </c>
      <c r="Y860" s="162">
        <f t="shared" si="572"/>
        <v>505200</v>
      </c>
      <c r="Z860" s="161">
        <f t="shared" si="549"/>
        <v>502300</v>
      </c>
      <c r="AA860" s="161">
        <f t="shared" si="550"/>
        <v>499400</v>
      </c>
      <c r="AB860" s="161">
        <f t="shared" si="551"/>
        <v>496500</v>
      </c>
      <c r="AC860" s="163">
        <f t="shared" si="574"/>
        <v>493600</v>
      </c>
      <c r="AD860" s="158">
        <f t="shared" si="569"/>
        <v>5992800</v>
      </c>
      <c r="AE860" s="165">
        <f>IF(J860="","",IF('5.手当・賞与配分・洗い替え方式'!$O$4=1,ROUNDUP((J860+$Q860)*$AH$4,-1),ROUNDUP(J860*$AH$4,-1)))</f>
        <v>1010400</v>
      </c>
      <c r="AF860" s="154">
        <f>IF(K860="","",IF('5.手当・賞与配分・洗い替え方式'!$O$4=1,ROUNDUP((K860+$Q860)*$AH$4,-1),ROUNDUP(K860*$AH$4,-1)))</f>
        <v>1004600</v>
      </c>
      <c r="AG860" s="154">
        <f>IF(L860="","",IF('5.手当・賞与配分・洗い替え方式'!$O$4=1,ROUNDUP((L860+$Q860)*$AH$4,-1),ROUNDUP(L860*$AH$4,-1)))</f>
        <v>998800</v>
      </c>
      <c r="AH860" s="154">
        <f>IF(M860="","",IF('5.手当・賞与配分・洗い替え方式'!$O$4=1,ROUNDUP((M860+$Q860)*$AH$4,-1),ROUNDUP(M860*$AH$4,-1)))</f>
        <v>993000</v>
      </c>
      <c r="AI860" s="166">
        <f>IF(N860="","",IF('5.手当・賞与配分・洗い替え方式'!$O$4=1,ROUNDUP((N860+$Q860)*$AH$4,-1),ROUNDUP(N860*$AH$4,-1)))</f>
        <v>987200</v>
      </c>
      <c r="AJ860" s="165">
        <f>IF(J860="","",IF('5.手当・賞与配分・洗い替え方式'!$O$4=1,ROUNDUP((J860+$Q860)*$AM$4,-1),ROUNDUP(J860*$AM$4,-1)))</f>
        <v>1263000</v>
      </c>
      <c r="AK860" s="154">
        <f>IF(K860="","",IF('5.手当・賞与配分・洗い替え方式'!$O$4=1,ROUNDUP((K860+$Q860)*$AM$4,-1),ROUNDUP(K860*$AM$4,-1)))</f>
        <v>1255750</v>
      </c>
      <c r="AL860" s="154">
        <f>IF(L860="","",IF('5.手当・賞与配分・洗い替え方式'!$O$4=1,ROUNDUP((L860+$Q860)*$AM$4,-1),ROUNDUP(L860*$AM$4,-1)))</f>
        <v>1248500</v>
      </c>
      <c r="AM860" s="154">
        <f>IF(M860="","",IF('5.手当・賞与配分・洗い替え方式'!$O$4=1,ROUNDUP((M860+$Q860)*$AM$4,-1),ROUNDUP(M860*$AM$4,-1)))</f>
        <v>1241250</v>
      </c>
      <c r="AN860" s="166">
        <f>IF(N860="","",IF('5.手当・賞与配分・洗い替え方式'!$O$4=1,ROUNDUP((N860+$Q860)*$AM$4,-1),ROUNDUP(N860*$AM$4,-1)))</f>
        <v>1234000</v>
      </c>
      <c r="AO860" s="369">
        <f t="shared" si="570"/>
        <v>8335800</v>
      </c>
      <c r="AP860" s="77">
        <f t="shared" si="571"/>
        <v>8287950</v>
      </c>
      <c r="AQ860" s="77">
        <f t="shared" si="554"/>
        <v>8240100</v>
      </c>
      <c r="AR860" s="77">
        <f t="shared" si="555"/>
        <v>8192250</v>
      </c>
      <c r="AS860" s="164">
        <f t="shared" si="556"/>
        <v>8144400</v>
      </c>
    </row>
    <row r="861" spans="5:45" ht="18" customHeight="1">
      <c r="E861" s="148" t="str">
        <f t="shared" si="557"/>
        <v>M-2</v>
      </c>
      <c r="F861" s="167">
        <f t="shared" si="544"/>
        <v>4</v>
      </c>
      <c r="G861" s="105">
        <f t="shared" si="545"/>
        <v>4</v>
      </c>
      <c r="H861" s="105" t="str">
        <f t="shared" si="546"/>
        <v>M-2-4</v>
      </c>
      <c r="I861" s="149">
        <v>45</v>
      </c>
      <c r="J861" s="157">
        <f t="shared" si="558"/>
        <v>447300</v>
      </c>
      <c r="K861" s="131">
        <f t="shared" si="559"/>
        <v>444400</v>
      </c>
      <c r="L861" s="131">
        <f>IF($E861="","",INDEX('3.サラリースケール'!$R$5:$BH$38,MATCH($E861,'3.サラリースケール'!$R$5:$R$38,0),MATCH($I861,'3.サラリースケール'!$R$5:$BH$5,0)))</f>
        <v>441500</v>
      </c>
      <c r="M861" s="131">
        <f t="shared" si="560"/>
        <v>438600</v>
      </c>
      <c r="N861" s="368">
        <f t="shared" si="561"/>
        <v>435700</v>
      </c>
      <c r="O861" s="157">
        <f t="shared" si="562"/>
        <v>5800</v>
      </c>
      <c r="P861" s="368">
        <f t="shared" si="547"/>
        <v>2900</v>
      </c>
      <c r="Q861" s="158">
        <f>IF($L861="","",VLOOKUP($E861,'6.モデル年俸表の作成'!$C$7:$F$48,4,0))</f>
        <v>63700</v>
      </c>
      <c r="R861" s="159">
        <f>IF($E861="","",IF($G861="","",VLOOKUP($E861,'5.手当・賞与配分・洗い替え方式'!$C$7:$L$48,8,0)))</f>
        <v>0</v>
      </c>
      <c r="S861" s="160">
        <f t="shared" si="563"/>
        <v>0</v>
      </c>
      <c r="T861" s="160">
        <f t="shared" si="564"/>
        <v>0</v>
      </c>
      <c r="U861" s="160">
        <f t="shared" si="573"/>
        <v>0</v>
      </c>
      <c r="V861" s="160">
        <f t="shared" si="566"/>
        <v>0</v>
      </c>
      <c r="W861" s="160">
        <f t="shared" si="567"/>
        <v>0</v>
      </c>
      <c r="X861" s="164">
        <f t="shared" si="548"/>
        <v>0</v>
      </c>
      <c r="Y861" s="162">
        <f t="shared" si="572"/>
        <v>511000</v>
      </c>
      <c r="Z861" s="161">
        <f t="shared" si="549"/>
        <v>508100</v>
      </c>
      <c r="AA861" s="161">
        <f t="shared" si="550"/>
        <v>505200</v>
      </c>
      <c r="AB861" s="161">
        <f t="shared" si="551"/>
        <v>502300</v>
      </c>
      <c r="AC861" s="163">
        <f t="shared" si="574"/>
        <v>499400</v>
      </c>
      <c r="AD861" s="158">
        <f t="shared" si="569"/>
        <v>6062400</v>
      </c>
      <c r="AE861" s="165">
        <f>IF(J861="","",IF('5.手当・賞与配分・洗い替え方式'!$O$4=1,ROUNDUP((J861+$Q861)*$AH$4,-1),ROUNDUP(J861*$AH$4,-1)))</f>
        <v>1022000</v>
      </c>
      <c r="AF861" s="154">
        <f>IF(K861="","",IF('5.手当・賞与配分・洗い替え方式'!$O$4=1,ROUNDUP((K861+$Q861)*$AH$4,-1),ROUNDUP(K861*$AH$4,-1)))</f>
        <v>1016200</v>
      </c>
      <c r="AG861" s="154">
        <f>IF(L861="","",IF('5.手当・賞与配分・洗い替え方式'!$O$4=1,ROUNDUP((L861+$Q861)*$AH$4,-1),ROUNDUP(L861*$AH$4,-1)))</f>
        <v>1010400</v>
      </c>
      <c r="AH861" s="154">
        <f>IF(M861="","",IF('5.手当・賞与配分・洗い替え方式'!$O$4=1,ROUNDUP((M861+$Q861)*$AH$4,-1),ROUNDUP(M861*$AH$4,-1)))</f>
        <v>1004600</v>
      </c>
      <c r="AI861" s="166">
        <f>IF(N861="","",IF('5.手当・賞与配分・洗い替え方式'!$O$4=1,ROUNDUP((N861+$Q861)*$AH$4,-1),ROUNDUP(N861*$AH$4,-1)))</f>
        <v>998800</v>
      </c>
      <c r="AJ861" s="165">
        <f>IF(J861="","",IF('5.手当・賞与配分・洗い替え方式'!$O$4=1,ROUNDUP((J861+$Q861)*$AM$4,-1),ROUNDUP(J861*$AM$4,-1)))</f>
        <v>1277500</v>
      </c>
      <c r="AK861" s="154">
        <f>IF(K861="","",IF('5.手当・賞与配分・洗い替え方式'!$O$4=1,ROUNDUP((K861+$Q861)*$AM$4,-1),ROUNDUP(K861*$AM$4,-1)))</f>
        <v>1270250</v>
      </c>
      <c r="AL861" s="154">
        <f>IF(L861="","",IF('5.手当・賞与配分・洗い替え方式'!$O$4=1,ROUNDUP((L861+$Q861)*$AM$4,-1),ROUNDUP(L861*$AM$4,-1)))</f>
        <v>1263000</v>
      </c>
      <c r="AM861" s="154">
        <f>IF(M861="","",IF('5.手当・賞与配分・洗い替え方式'!$O$4=1,ROUNDUP((M861+$Q861)*$AM$4,-1),ROUNDUP(M861*$AM$4,-1)))</f>
        <v>1255750</v>
      </c>
      <c r="AN861" s="166">
        <f>IF(N861="","",IF('5.手当・賞与配分・洗い替え方式'!$O$4=1,ROUNDUP((N861+$Q861)*$AM$4,-1),ROUNDUP(N861*$AM$4,-1)))</f>
        <v>1248500</v>
      </c>
      <c r="AO861" s="369">
        <f t="shared" si="570"/>
        <v>8431500</v>
      </c>
      <c r="AP861" s="77">
        <f t="shared" si="571"/>
        <v>8383650</v>
      </c>
      <c r="AQ861" s="77">
        <f t="shared" si="554"/>
        <v>8335800</v>
      </c>
      <c r="AR861" s="77">
        <f t="shared" si="555"/>
        <v>8287950</v>
      </c>
      <c r="AS861" s="164">
        <f t="shared" si="556"/>
        <v>8240100</v>
      </c>
    </row>
    <row r="862" spans="5:45" ht="18" customHeight="1">
      <c r="E862" s="148" t="str">
        <f t="shared" si="557"/>
        <v>M-2</v>
      </c>
      <c r="F862" s="167">
        <f t="shared" si="544"/>
        <v>5</v>
      </c>
      <c r="G862" s="105">
        <f t="shared" si="545"/>
        <v>5</v>
      </c>
      <c r="H862" s="105" t="str">
        <f t="shared" si="546"/>
        <v>M-2-5</v>
      </c>
      <c r="I862" s="149">
        <v>46</v>
      </c>
      <c r="J862" s="157">
        <f t="shared" si="558"/>
        <v>453100</v>
      </c>
      <c r="K862" s="131">
        <f t="shared" si="559"/>
        <v>450200</v>
      </c>
      <c r="L862" s="131">
        <f>IF($E862="","",INDEX('3.サラリースケール'!$R$5:$BH$38,MATCH($E862,'3.サラリースケール'!$R$5:$R$38,0),MATCH($I862,'3.サラリースケール'!$R$5:$BH$5,0)))</f>
        <v>447300</v>
      </c>
      <c r="M862" s="131">
        <f t="shared" si="560"/>
        <v>444400</v>
      </c>
      <c r="N862" s="368">
        <f t="shared" si="561"/>
        <v>441500</v>
      </c>
      <c r="O862" s="157">
        <f t="shared" si="562"/>
        <v>5800</v>
      </c>
      <c r="P862" s="368">
        <f t="shared" si="547"/>
        <v>2900</v>
      </c>
      <c r="Q862" s="158">
        <f>IF($L862="","",VLOOKUP($E862,'6.モデル年俸表の作成'!$C$7:$F$48,4,0))</f>
        <v>63700</v>
      </c>
      <c r="R862" s="159">
        <f>IF($E862="","",IF($G862="","",VLOOKUP($E862,'5.手当・賞与配分・洗い替え方式'!$C$7:$L$48,8,0)))</f>
        <v>0</v>
      </c>
      <c r="S862" s="160">
        <f t="shared" si="563"/>
        <v>0</v>
      </c>
      <c r="T862" s="160">
        <f t="shared" si="564"/>
        <v>0</v>
      </c>
      <c r="U862" s="160">
        <f t="shared" si="573"/>
        <v>0</v>
      </c>
      <c r="V862" s="160">
        <f t="shared" si="566"/>
        <v>0</v>
      </c>
      <c r="W862" s="160">
        <f t="shared" si="567"/>
        <v>0</v>
      </c>
      <c r="X862" s="164">
        <f t="shared" si="548"/>
        <v>0</v>
      </c>
      <c r="Y862" s="162">
        <f t="shared" si="572"/>
        <v>516800</v>
      </c>
      <c r="Z862" s="161">
        <f t="shared" si="549"/>
        <v>513900</v>
      </c>
      <c r="AA862" s="161">
        <f t="shared" si="550"/>
        <v>511000</v>
      </c>
      <c r="AB862" s="161">
        <f t="shared" si="551"/>
        <v>508100</v>
      </c>
      <c r="AC862" s="163">
        <f t="shared" si="574"/>
        <v>505200</v>
      </c>
      <c r="AD862" s="158">
        <f t="shared" si="569"/>
        <v>6132000</v>
      </c>
      <c r="AE862" s="165">
        <f>IF(J862="","",IF('5.手当・賞与配分・洗い替え方式'!$O$4=1,ROUNDUP((J862+$Q862)*$AH$4,-1),ROUNDUP(J862*$AH$4,-1)))</f>
        <v>1033600</v>
      </c>
      <c r="AF862" s="154">
        <f>IF(K862="","",IF('5.手当・賞与配分・洗い替え方式'!$O$4=1,ROUNDUP((K862+$Q862)*$AH$4,-1),ROUNDUP(K862*$AH$4,-1)))</f>
        <v>1027800</v>
      </c>
      <c r="AG862" s="154">
        <f>IF(L862="","",IF('5.手当・賞与配分・洗い替え方式'!$O$4=1,ROUNDUP((L862+$Q862)*$AH$4,-1),ROUNDUP(L862*$AH$4,-1)))</f>
        <v>1022000</v>
      </c>
      <c r="AH862" s="154">
        <f>IF(M862="","",IF('5.手当・賞与配分・洗い替え方式'!$O$4=1,ROUNDUP((M862+$Q862)*$AH$4,-1),ROUNDUP(M862*$AH$4,-1)))</f>
        <v>1016200</v>
      </c>
      <c r="AI862" s="166">
        <f>IF(N862="","",IF('5.手当・賞与配分・洗い替え方式'!$O$4=1,ROUNDUP((N862+$Q862)*$AH$4,-1),ROUNDUP(N862*$AH$4,-1)))</f>
        <v>1010400</v>
      </c>
      <c r="AJ862" s="165">
        <f>IF(J862="","",IF('5.手当・賞与配分・洗い替え方式'!$O$4=1,ROUNDUP((J862+$Q862)*$AM$4,-1),ROUNDUP(J862*$AM$4,-1)))</f>
        <v>1292000</v>
      </c>
      <c r="AK862" s="154">
        <f>IF(K862="","",IF('5.手当・賞与配分・洗い替え方式'!$O$4=1,ROUNDUP((K862+$Q862)*$AM$4,-1),ROUNDUP(K862*$AM$4,-1)))</f>
        <v>1284750</v>
      </c>
      <c r="AL862" s="154">
        <f>IF(L862="","",IF('5.手当・賞与配分・洗い替え方式'!$O$4=1,ROUNDUP((L862+$Q862)*$AM$4,-1),ROUNDUP(L862*$AM$4,-1)))</f>
        <v>1277500</v>
      </c>
      <c r="AM862" s="154">
        <f>IF(M862="","",IF('5.手当・賞与配分・洗い替え方式'!$O$4=1,ROUNDUP((M862+$Q862)*$AM$4,-1),ROUNDUP(M862*$AM$4,-1)))</f>
        <v>1270250</v>
      </c>
      <c r="AN862" s="166">
        <f>IF(N862="","",IF('5.手当・賞与配分・洗い替え方式'!$O$4=1,ROUNDUP((N862+$Q862)*$AM$4,-1),ROUNDUP(N862*$AM$4,-1)))</f>
        <v>1263000</v>
      </c>
      <c r="AO862" s="369">
        <f t="shared" si="570"/>
        <v>8527200</v>
      </c>
      <c r="AP862" s="77">
        <f t="shared" si="571"/>
        <v>8479350</v>
      </c>
      <c r="AQ862" s="77">
        <f t="shared" si="554"/>
        <v>8431500</v>
      </c>
      <c r="AR862" s="77">
        <f t="shared" si="555"/>
        <v>8383650</v>
      </c>
      <c r="AS862" s="164">
        <f t="shared" si="556"/>
        <v>8335800</v>
      </c>
    </row>
    <row r="863" spans="5:45" ht="18" customHeight="1">
      <c r="E863" s="148" t="str">
        <f t="shared" si="557"/>
        <v>M-2</v>
      </c>
      <c r="F863" s="167">
        <f t="shared" si="544"/>
        <v>6</v>
      </c>
      <c r="G863" s="105">
        <f t="shared" si="545"/>
        <v>6</v>
      </c>
      <c r="H863" s="105" t="str">
        <f t="shared" si="546"/>
        <v>M-2-6</v>
      </c>
      <c r="I863" s="149">
        <v>47</v>
      </c>
      <c r="J863" s="157">
        <f t="shared" si="558"/>
        <v>458900</v>
      </c>
      <c r="K863" s="131">
        <f t="shared" si="559"/>
        <v>456000</v>
      </c>
      <c r="L863" s="131">
        <f>IF($E863="","",INDEX('3.サラリースケール'!$R$5:$BH$38,MATCH($E863,'3.サラリースケール'!$R$5:$R$38,0),MATCH($I863,'3.サラリースケール'!$R$5:$BH$5,0)))</f>
        <v>453100</v>
      </c>
      <c r="M863" s="131">
        <f t="shared" si="560"/>
        <v>450200</v>
      </c>
      <c r="N863" s="368">
        <f t="shared" si="561"/>
        <v>447300</v>
      </c>
      <c r="O863" s="157">
        <f t="shared" si="562"/>
        <v>5800</v>
      </c>
      <c r="P863" s="368">
        <f t="shared" si="547"/>
        <v>2900</v>
      </c>
      <c r="Q863" s="158">
        <f>IF($L863="","",VLOOKUP($E863,'6.モデル年俸表の作成'!$C$7:$F$48,4,0))</f>
        <v>63700</v>
      </c>
      <c r="R863" s="159">
        <f>IF($E863="","",IF($G863="","",VLOOKUP($E863,'5.手当・賞与配分・洗い替え方式'!$C$7:$L$48,8,0)))</f>
        <v>0</v>
      </c>
      <c r="S863" s="160">
        <f t="shared" si="563"/>
        <v>0</v>
      </c>
      <c r="T863" s="160">
        <f t="shared" si="564"/>
        <v>0</v>
      </c>
      <c r="U863" s="160">
        <f t="shared" si="573"/>
        <v>0</v>
      </c>
      <c r="V863" s="160">
        <f t="shared" si="566"/>
        <v>0</v>
      </c>
      <c r="W863" s="160">
        <f t="shared" si="567"/>
        <v>0</v>
      </c>
      <c r="X863" s="164">
        <f t="shared" si="548"/>
        <v>0</v>
      </c>
      <c r="Y863" s="162">
        <f t="shared" si="572"/>
        <v>522600</v>
      </c>
      <c r="Z863" s="161">
        <f t="shared" si="549"/>
        <v>519700</v>
      </c>
      <c r="AA863" s="161">
        <f t="shared" si="550"/>
        <v>516800</v>
      </c>
      <c r="AB863" s="161">
        <f t="shared" si="551"/>
        <v>513900</v>
      </c>
      <c r="AC863" s="163">
        <f t="shared" si="574"/>
        <v>511000</v>
      </c>
      <c r="AD863" s="158">
        <f t="shared" si="569"/>
        <v>6201600</v>
      </c>
      <c r="AE863" s="165">
        <f>IF(J863="","",IF('5.手当・賞与配分・洗い替え方式'!$O$4=1,ROUNDUP((J863+$Q863)*$AH$4,-1),ROUNDUP(J863*$AH$4,-1)))</f>
        <v>1045200</v>
      </c>
      <c r="AF863" s="154">
        <f>IF(K863="","",IF('5.手当・賞与配分・洗い替え方式'!$O$4=1,ROUNDUP((K863+$Q863)*$AH$4,-1),ROUNDUP(K863*$AH$4,-1)))</f>
        <v>1039400</v>
      </c>
      <c r="AG863" s="154">
        <f>IF(L863="","",IF('5.手当・賞与配分・洗い替え方式'!$O$4=1,ROUNDUP((L863+$Q863)*$AH$4,-1),ROUNDUP(L863*$AH$4,-1)))</f>
        <v>1033600</v>
      </c>
      <c r="AH863" s="154">
        <f>IF(M863="","",IF('5.手当・賞与配分・洗い替え方式'!$O$4=1,ROUNDUP((M863+$Q863)*$AH$4,-1),ROUNDUP(M863*$AH$4,-1)))</f>
        <v>1027800</v>
      </c>
      <c r="AI863" s="166">
        <f>IF(N863="","",IF('5.手当・賞与配分・洗い替え方式'!$O$4=1,ROUNDUP((N863+$Q863)*$AH$4,-1),ROUNDUP(N863*$AH$4,-1)))</f>
        <v>1022000</v>
      </c>
      <c r="AJ863" s="165">
        <f>IF(J863="","",IF('5.手当・賞与配分・洗い替え方式'!$O$4=1,ROUNDUP((J863+$Q863)*$AM$4,-1),ROUNDUP(J863*$AM$4,-1)))</f>
        <v>1306500</v>
      </c>
      <c r="AK863" s="154">
        <f>IF(K863="","",IF('5.手当・賞与配分・洗い替え方式'!$O$4=1,ROUNDUP((K863+$Q863)*$AM$4,-1),ROUNDUP(K863*$AM$4,-1)))</f>
        <v>1299250</v>
      </c>
      <c r="AL863" s="154">
        <f>IF(L863="","",IF('5.手当・賞与配分・洗い替え方式'!$O$4=1,ROUNDUP((L863+$Q863)*$AM$4,-1),ROUNDUP(L863*$AM$4,-1)))</f>
        <v>1292000</v>
      </c>
      <c r="AM863" s="154">
        <f>IF(M863="","",IF('5.手当・賞与配分・洗い替え方式'!$O$4=1,ROUNDUP((M863+$Q863)*$AM$4,-1),ROUNDUP(M863*$AM$4,-1)))</f>
        <v>1284750</v>
      </c>
      <c r="AN863" s="166">
        <f>IF(N863="","",IF('5.手当・賞与配分・洗い替え方式'!$O$4=1,ROUNDUP((N863+$Q863)*$AM$4,-1),ROUNDUP(N863*$AM$4,-1)))</f>
        <v>1277500</v>
      </c>
      <c r="AO863" s="369">
        <f t="shared" si="570"/>
        <v>8622900</v>
      </c>
      <c r="AP863" s="77">
        <f t="shared" si="571"/>
        <v>8575050</v>
      </c>
      <c r="AQ863" s="77">
        <f t="shared" si="554"/>
        <v>8527200</v>
      </c>
      <c r="AR863" s="77">
        <f t="shared" si="555"/>
        <v>8479350</v>
      </c>
      <c r="AS863" s="164">
        <f t="shared" si="556"/>
        <v>8431500</v>
      </c>
    </row>
    <row r="864" spans="5:45" ht="18" customHeight="1">
      <c r="E864" s="148" t="str">
        <f t="shared" si="557"/>
        <v>M-2</v>
      </c>
      <c r="F864" s="167">
        <f t="shared" si="544"/>
        <v>7</v>
      </c>
      <c r="G864" s="105">
        <f t="shared" si="545"/>
        <v>7</v>
      </c>
      <c r="H864" s="105" t="str">
        <f t="shared" si="546"/>
        <v>M-2-7</v>
      </c>
      <c r="I864" s="149">
        <v>48</v>
      </c>
      <c r="J864" s="157">
        <f t="shared" si="558"/>
        <v>464700</v>
      </c>
      <c r="K864" s="131">
        <f t="shared" si="559"/>
        <v>461800</v>
      </c>
      <c r="L864" s="131">
        <f>IF($E864="","",INDEX('3.サラリースケール'!$R$5:$BH$38,MATCH($E864,'3.サラリースケール'!$R$5:$R$38,0),MATCH($I864,'3.サラリースケール'!$R$5:$BH$5,0)))</f>
        <v>458900</v>
      </c>
      <c r="M864" s="131">
        <f t="shared" si="560"/>
        <v>456000</v>
      </c>
      <c r="N864" s="368">
        <f t="shared" si="561"/>
        <v>453100</v>
      </c>
      <c r="O864" s="157">
        <f t="shared" si="562"/>
        <v>5800</v>
      </c>
      <c r="P864" s="368">
        <f t="shared" si="547"/>
        <v>2900</v>
      </c>
      <c r="Q864" s="158">
        <f>IF($L864="","",VLOOKUP($E864,'6.モデル年俸表の作成'!$C$7:$F$48,4,0))</f>
        <v>63700</v>
      </c>
      <c r="R864" s="159">
        <f>IF($E864="","",IF($G864="","",VLOOKUP($E864,'5.手当・賞与配分・洗い替え方式'!$C$7:$L$48,8,0)))</f>
        <v>0</v>
      </c>
      <c r="S864" s="160">
        <f t="shared" si="563"/>
        <v>0</v>
      </c>
      <c r="T864" s="160">
        <f t="shared" si="564"/>
        <v>0</v>
      </c>
      <c r="U864" s="160">
        <f t="shared" si="573"/>
        <v>0</v>
      </c>
      <c r="V864" s="160">
        <f t="shared" si="566"/>
        <v>0</v>
      </c>
      <c r="W864" s="160">
        <f t="shared" si="567"/>
        <v>0</v>
      </c>
      <c r="X864" s="164">
        <f t="shared" si="548"/>
        <v>0</v>
      </c>
      <c r="Y864" s="162">
        <f t="shared" si="572"/>
        <v>528400</v>
      </c>
      <c r="Z864" s="161">
        <f t="shared" si="549"/>
        <v>525500</v>
      </c>
      <c r="AA864" s="161">
        <f t="shared" si="550"/>
        <v>522600</v>
      </c>
      <c r="AB864" s="161">
        <f t="shared" si="551"/>
        <v>519700</v>
      </c>
      <c r="AC864" s="163">
        <f t="shared" si="574"/>
        <v>516800</v>
      </c>
      <c r="AD864" s="158">
        <f t="shared" si="569"/>
        <v>6271200</v>
      </c>
      <c r="AE864" s="165">
        <f>IF(J864="","",IF('5.手当・賞与配分・洗い替え方式'!$O$4=1,ROUNDUP((J864+$Q864)*$AH$4,-1),ROUNDUP(J864*$AH$4,-1)))</f>
        <v>1056800</v>
      </c>
      <c r="AF864" s="154">
        <f>IF(K864="","",IF('5.手当・賞与配分・洗い替え方式'!$O$4=1,ROUNDUP((K864+$Q864)*$AH$4,-1),ROUNDUP(K864*$AH$4,-1)))</f>
        <v>1051000</v>
      </c>
      <c r="AG864" s="154">
        <f>IF(L864="","",IF('5.手当・賞与配分・洗い替え方式'!$O$4=1,ROUNDUP((L864+$Q864)*$AH$4,-1),ROUNDUP(L864*$AH$4,-1)))</f>
        <v>1045200</v>
      </c>
      <c r="AH864" s="154">
        <f>IF(M864="","",IF('5.手当・賞与配分・洗い替え方式'!$O$4=1,ROUNDUP((M864+$Q864)*$AH$4,-1),ROUNDUP(M864*$AH$4,-1)))</f>
        <v>1039400</v>
      </c>
      <c r="AI864" s="166">
        <f>IF(N864="","",IF('5.手当・賞与配分・洗い替え方式'!$O$4=1,ROUNDUP((N864+$Q864)*$AH$4,-1),ROUNDUP(N864*$AH$4,-1)))</f>
        <v>1033600</v>
      </c>
      <c r="AJ864" s="165">
        <f>IF(J864="","",IF('5.手当・賞与配分・洗い替え方式'!$O$4=1,ROUNDUP((J864+$Q864)*$AM$4,-1),ROUNDUP(J864*$AM$4,-1)))</f>
        <v>1321000</v>
      </c>
      <c r="AK864" s="154">
        <f>IF(K864="","",IF('5.手当・賞与配分・洗い替え方式'!$O$4=1,ROUNDUP((K864+$Q864)*$AM$4,-1),ROUNDUP(K864*$AM$4,-1)))</f>
        <v>1313750</v>
      </c>
      <c r="AL864" s="154">
        <f>IF(L864="","",IF('5.手当・賞与配分・洗い替え方式'!$O$4=1,ROUNDUP((L864+$Q864)*$AM$4,-1),ROUNDUP(L864*$AM$4,-1)))</f>
        <v>1306500</v>
      </c>
      <c r="AM864" s="154">
        <f>IF(M864="","",IF('5.手当・賞与配分・洗い替え方式'!$O$4=1,ROUNDUP((M864+$Q864)*$AM$4,-1),ROUNDUP(M864*$AM$4,-1)))</f>
        <v>1299250</v>
      </c>
      <c r="AN864" s="166">
        <f>IF(N864="","",IF('5.手当・賞与配分・洗い替え方式'!$O$4=1,ROUNDUP((N864+$Q864)*$AM$4,-1),ROUNDUP(N864*$AM$4,-1)))</f>
        <v>1292000</v>
      </c>
      <c r="AO864" s="369">
        <f t="shared" si="570"/>
        <v>8718600</v>
      </c>
      <c r="AP864" s="77">
        <f t="shared" si="571"/>
        <v>8670750</v>
      </c>
      <c r="AQ864" s="77">
        <f t="shared" si="554"/>
        <v>8622900</v>
      </c>
      <c r="AR864" s="77">
        <f t="shared" si="555"/>
        <v>8575050</v>
      </c>
      <c r="AS864" s="164">
        <f t="shared" si="556"/>
        <v>8527200</v>
      </c>
    </row>
    <row r="865" spans="5:45" ht="18" customHeight="1">
      <c r="E865" s="148" t="str">
        <f t="shared" si="557"/>
        <v>M-2</v>
      </c>
      <c r="F865" s="167">
        <f t="shared" si="544"/>
        <v>8</v>
      </c>
      <c r="G865" s="105">
        <f t="shared" si="545"/>
        <v>8</v>
      </c>
      <c r="H865" s="105" t="str">
        <f t="shared" si="546"/>
        <v>M-2-8</v>
      </c>
      <c r="I865" s="149">
        <v>49</v>
      </c>
      <c r="J865" s="157">
        <f t="shared" si="558"/>
        <v>470500</v>
      </c>
      <c r="K865" s="131">
        <f t="shared" si="559"/>
        <v>467600</v>
      </c>
      <c r="L865" s="131">
        <f>IF($E865="","",INDEX('3.サラリースケール'!$R$5:$BH$38,MATCH($E865,'3.サラリースケール'!$R$5:$R$38,0),MATCH($I865,'3.サラリースケール'!$R$5:$BH$5,0)))</f>
        <v>464700</v>
      </c>
      <c r="M865" s="131">
        <f t="shared" si="560"/>
        <v>461800</v>
      </c>
      <c r="N865" s="368">
        <f t="shared" si="561"/>
        <v>458900</v>
      </c>
      <c r="O865" s="157">
        <f t="shared" si="562"/>
        <v>5800</v>
      </c>
      <c r="P865" s="368">
        <f t="shared" si="547"/>
        <v>2900</v>
      </c>
      <c r="Q865" s="158">
        <f>IF($L865="","",VLOOKUP($E865,'6.モデル年俸表の作成'!$C$7:$F$48,4,0))</f>
        <v>63700</v>
      </c>
      <c r="R865" s="159">
        <f>IF($E865="","",IF($G865="","",VLOOKUP($E865,'5.手当・賞与配分・洗い替え方式'!$C$7:$L$48,8,0)))</f>
        <v>0</v>
      </c>
      <c r="S865" s="160">
        <f t="shared" si="563"/>
        <v>0</v>
      </c>
      <c r="T865" s="160">
        <f t="shared" si="564"/>
        <v>0</v>
      </c>
      <c r="U865" s="160">
        <f t="shared" si="573"/>
        <v>0</v>
      </c>
      <c r="V865" s="160">
        <f t="shared" si="566"/>
        <v>0</v>
      </c>
      <c r="W865" s="160">
        <f t="shared" si="567"/>
        <v>0</v>
      </c>
      <c r="X865" s="164">
        <f t="shared" si="548"/>
        <v>0</v>
      </c>
      <c r="Y865" s="162">
        <f t="shared" si="572"/>
        <v>534200</v>
      </c>
      <c r="Z865" s="161">
        <f t="shared" si="549"/>
        <v>531300</v>
      </c>
      <c r="AA865" s="161">
        <f t="shared" si="550"/>
        <v>528400</v>
      </c>
      <c r="AB865" s="161">
        <f t="shared" si="551"/>
        <v>525500</v>
      </c>
      <c r="AC865" s="163">
        <f t="shared" si="574"/>
        <v>522600</v>
      </c>
      <c r="AD865" s="158">
        <f t="shared" si="569"/>
        <v>6340800</v>
      </c>
      <c r="AE865" s="165">
        <f>IF(J865="","",IF('5.手当・賞与配分・洗い替え方式'!$O$4=1,ROUNDUP((J865+$Q865)*$AH$4,-1),ROUNDUP(J865*$AH$4,-1)))</f>
        <v>1068400</v>
      </c>
      <c r="AF865" s="154">
        <f>IF(K865="","",IF('5.手当・賞与配分・洗い替え方式'!$O$4=1,ROUNDUP((K865+$Q865)*$AH$4,-1),ROUNDUP(K865*$AH$4,-1)))</f>
        <v>1062600</v>
      </c>
      <c r="AG865" s="154">
        <f>IF(L865="","",IF('5.手当・賞与配分・洗い替え方式'!$O$4=1,ROUNDUP((L865+$Q865)*$AH$4,-1),ROUNDUP(L865*$AH$4,-1)))</f>
        <v>1056800</v>
      </c>
      <c r="AH865" s="154">
        <f>IF(M865="","",IF('5.手当・賞与配分・洗い替え方式'!$O$4=1,ROUNDUP((M865+$Q865)*$AH$4,-1),ROUNDUP(M865*$AH$4,-1)))</f>
        <v>1051000</v>
      </c>
      <c r="AI865" s="166">
        <f>IF(N865="","",IF('5.手当・賞与配分・洗い替え方式'!$O$4=1,ROUNDUP((N865+$Q865)*$AH$4,-1),ROUNDUP(N865*$AH$4,-1)))</f>
        <v>1045200</v>
      </c>
      <c r="AJ865" s="165">
        <f>IF(J865="","",IF('5.手当・賞与配分・洗い替え方式'!$O$4=1,ROUNDUP((J865+$Q865)*$AM$4,-1),ROUNDUP(J865*$AM$4,-1)))</f>
        <v>1335500</v>
      </c>
      <c r="AK865" s="154">
        <f>IF(K865="","",IF('5.手当・賞与配分・洗い替え方式'!$O$4=1,ROUNDUP((K865+$Q865)*$AM$4,-1),ROUNDUP(K865*$AM$4,-1)))</f>
        <v>1328250</v>
      </c>
      <c r="AL865" s="154">
        <f>IF(L865="","",IF('5.手当・賞与配分・洗い替え方式'!$O$4=1,ROUNDUP((L865+$Q865)*$AM$4,-1),ROUNDUP(L865*$AM$4,-1)))</f>
        <v>1321000</v>
      </c>
      <c r="AM865" s="154">
        <f>IF(M865="","",IF('5.手当・賞与配分・洗い替え方式'!$O$4=1,ROUNDUP((M865+$Q865)*$AM$4,-1),ROUNDUP(M865*$AM$4,-1)))</f>
        <v>1313750</v>
      </c>
      <c r="AN865" s="166">
        <f>IF(N865="","",IF('5.手当・賞与配分・洗い替え方式'!$O$4=1,ROUNDUP((N865+$Q865)*$AM$4,-1),ROUNDUP(N865*$AM$4,-1)))</f>
        <v>1306500</v>
      </c>
      <c r="AO865" s="369">
        <f t="shared" si="570"/>
        <v>8814300</v>
      </c>
      <c r="AP865" s="77">
        <f t="shared" si="571"/>
        <v>8766450</v>
      </c>
      <c r="AQ865" s="77">
        <f t="shared" si="554"/>
        <v>8718600</v>
      </c>
      <c r="AR865" s="77">
        <f t="shared" si="555"/>
        <v>8670750</v>
      </c>
      <c r="AS865" s="164">
        <f t="shared" si="556"/>
        <v>8622900</v>
      </c>
    </row>
    <row r="866" spans="5:45" ht="18" customHeight="1">
      <c r="E866" s="148" t="str">
        <f t="shared" si="557"/>
        <v>M-2</v>
      </c>
      <c r="F866" s="167">
        <f t="shared" si="544"/>
        <v>9</v>
      </c>
      <c r="G866" s="105">
        <f t="shared" si="545"/>
        <v>9</v>
      </c>
      <c r="H866" s="105" t="str">
        <f t="shared" si="546"/>
        <v>M-2-9</v>
      </c>
      <c r="I866" s="149">
        <v>50</v>
      </c>
      <c r="J866" s="157">
        <f t="shared" si="558"/>
        <v>476300</v>
      </c>
      <c r="K866" s="131">
        <f t="shared" si="559"/>
        <v>473400</v>
      </c>
      <c r="L866" s="131">
        <f>IF($E866="","",INDEX('3.サラリースケール'!$R$5:$BH$38,MATCH($E866,'3.サラリースケール'!$R$5:$R$38,0),MATCH($I866,'3.サラリースケール'!$R$5:$BH$5,0)))</f>
        <v>470500</v>
      </c>
      <c r="M866" s="131">
        <f t="shared" si="560"/>
        <v>467600</v>
      </c>
      <c r="N866" s="368">
        <f t="shared" si="561"/>
        <v>464700</v>
      </c>
      <c r="O866" s="157">
        <f t="shared" si="562"/>
        <v>5800</v>
      </c>
      <c r="P866" s="368">
        <f t="shared" si="547"/>
        <v>2900</v>
      </c>
      <c r="Q866" s="158">
        <f>IF($L866="","",VLOOKUP($E866,'6.モデル年俸表の作成'!$C$7:$F$48,4,0))</f>
        <v>63700</v>
      </c>
      <c r="R866" s="159">
        <f>IF($E866="","",IF($G866="","",VLOOKUP($E866,'5.手当・賞与配分・洗い替え方式'!$C$7:$L$48,8,0)))</f>
        <v>0</v>
      </c>
      <c r="S866" s="160">
        <f t="shared" si="563"/>
        <v>0</v>
      </c>
      <c r="T866" s="160">
        <f t="shared" si="564"/>
        <v>0</v>
      </c>
      <c r="U866" s="160">
        <f t="shared" si="573"/>
        <v>0</v>
      </c>
      <c r="V866" s="160">
        <f t="shared" si="566"/>
        <v>0</v>
      </c>
      <c r="W866" s="160">
        <f t="shared" si="567"/>
        <v>0</v>
      </c>
      <c r="X866" s="164">
        <f t="shared" si="548"/>
        <v>0</v>
      </c>
      <c r="Y866" s="162">
        <f t="shared" si="572"/>
        <v>540000</v>
      </c>
      <c r="Z866" s="161">
        <f t="shared" si="549"/>
        <v>537100</v>
      </c>
      <c r="AA866" s="161">
        <f t="shared" si="550"/>
        <v>534200</v>
      </c>
      <c r="AB866" s="161">
        <f t="shared" si="551"/>
        <v>531300</v>
      </c>
      <c r="AC866" s="163">
        <f t="shared" si="574"/>
        <v>528400</v>
      </c>
      <c r="AD866" s="158">
        <f t="shared" si="569"/>
        <v>6410400</v>
      </c>
      <c r="AE866" s="165">
        <f>IF(J866="","",IF('5.手当・賞与配分・洗い替え方式'!$O$4=1,ROUNDUP((J866+$Q866)*$AH$4,-1),ROUNDUP(J866*$AH$4,-1)))</f>
        <v>1080000</v>
      </c>
      <c r="AF866" s="154">
        <f>IF(K866="","",IF('5.手当・賞与配分・洗い替え方式'!$O$4=1,ROUNDUP((K866+$Q866)*$AH$4,-1),ROUNDUP(K866*$AH$4,-1)))</f>
        <v>1074200</v>
      </c>
      <c r="AG866" s="154">
        <f>IF(L866="","",IF('5.手当・賞与配分・洗い替え方式'!$O$4=1,ROUNDUP((L866+$Q866)*$AH$4,-1),ROUNDUP(L866*$AH$4,-1)))</f>
        <v>1068400</v>
      </c>
      <c r="AH866" s="154">
        <f>IF(M866="","",IF('5.手当・賞与配分・洗い替え方式'!$O$4=1,ROUNDUP((M866+$Q866)*$AH$4,-1),ROUNDUP(M866*$AH$4,-1)))</f>
        <v>1062600</v>
      </c>
      <c r="AI866" s="166">
        <f>IF(N866="","",IF('5.手当・賞与配分・洗い替え方式'!$O$4=1,ROUNDUP((N866+$Q866)*$AH$4,-1),ROUNDUP(N866*$AH$4,-1)))</f>
        <v>1056800</v>
      </c>
      <c r="AJ866" s="165">
        <f>IF(J866="","",IF('5.手当・賞与配分・洗い替え方式'!$O$4=1,ROUNDUP((J866+$Q866)*$AM$4,-1),ROUNDUP(J866*$AM$4,-1)))</f>
        <v>1350000</v>
      </c>
      <c r="AK866" s="154">
        <f>IF(K866="","",IF('5.手当・賞与配分・洗い替え方式'!$O$4=1,ROUNDUP((K866+$Q866)*$AM$4,-1),ROUNDUP(K866*$AM$4,-1)))</f>
        <v>1342750</v>
      </c>
      <c r="AL866" s="154">
        <f>IF(L866="","",IF('5.手当・賞与配分・洗い替え方式'!$O$4=1,ROUNDUP((L866+$Q866)*$AM$4,-1),ROUNDUP(L866*$AM$4,-1)))</f>
        <v>1335500</v>
      </c>
      <c r="AM866" s="154">
        <f>IF(M866="","",IF('5.手当・賞与配分・洗い替え方式'!$O$4=1,ROUNDUP((M866+$Q866)*$AM$4,-1),ROUNDUP(M866*$AM$4,-1)))</f>
        <v>1328250</v>
      </c>
      <c r="AN866" s="166">
        <f>IF(N866="","",IF('5.手当・賞与配分・洗い替え方式'!$O$4=1,ROUNDUP((N866+$Q866)*$AM$4,-1),ROUNDUP(N866*$AM$4,-1)))</f>
        <v>1321000</v>
      </c>
      <c r="AO866" s="369">
        <f t="shared" si="570"/>
        <v>8910000</v>
      </c>
      <c r="AP866" s="77">
        <f t="shared" si="571"/>
        <v>8862150</v>
      </c>
      <c r="AQ866" s="77">
        <f t="shared" si="554"/>
        <v>8814300</v>
      </c>
      <c r="AR866" s="77">
        <f t="shared" si="555"/>
        <v>8766450</v>
      </c>
      <c r="AS866" s="164">
        <f t="shared" si="556"/>
        <v>8718600</v>
      </c>
    </row>
    <row r="867" spans="5:45" ht="18" customHeight="1">
      <c r="E867" s="148" t="str">
        <f t="shared" si="557"/>
        <v>M-2</v>
      </c>
      <c r="F867" s="167">
        <f t="shared" si="544"/>
        <v>10</v>
      </c>
      <c r="G867" s="105">
        <f t="shared" si="545"/>
        <v>10</v>
      </c>
      <c r="H867" s="105" t="str">
        <f t="shared" si="546"/>
        <v>M-2-10</v>
      </c>
      <c r="I867" s="149">
        <v>51</v>
      </c>
      <c r="J867" s="157">
        <f t="shared" si="558"/>
        <v>482100</v>
      </c>
      <c r="K867" s="131">
        <f t="shared" si="559"/>
        <v>479200</v>
      </c>
      <c r="L867" s="131">
        <f>IF($E867="","",INDEX('3.サラリースケール'!$R$5:$BH$38,MATCH($E867,'3.サラリースケール'!$R$5:$R$38,0),MATCH($I867,'3.サラリースケール'!$R$5:$BH$5,0)))</f>
        <v>476300</v>
      </c>
      <c r="M867" s="131">
        <f t="shared" si="560"/>
        <v>473400</v>
      </c>
      <c r="N867" s="368">
        <f t="shared" si="561"/>
        <v>470500</v>
      </c>
      <c r="O867" s="157">
        <f t="shared" si="562"/>
        <v>5800</v>
      </c>
      <c r="P867" s="368">
        <f t="shared" si="547"/>
        <v>2900</v>
      </c>
      <c r="Q867" s="158">
        <f>IF($L867="","",VLOOKUP($E867,'6.モデル年俸表の作成'!$C$7:$F$48,4,0))</f>
        <v>63700</v>
      </c>
      <c r="R867" s="159">
        <f>IF($E867="","",IF($G867="","",VLOOKUP($E867,'5.手当・賞与配分・洗い替え方式'!$C$7:$L$48,8,0)))</f>
        <v>0</v>
      </c>
      <c r="S867" s="160">
        <f t="shared" si="563"/>
        <v>0</v>
      </c>
      <c r="T867" s="160">
        <f t="shared" si="564"/>
        <v>0</v>
      </c>
      <c r="U867" s="160">
        <f t="shared" si="573"/>
        <v>0</v>
      </c>
      <c r="V867" s="160">
        <f t="shared" si="566"/>
        <v>0</v>
      </c>
      <c r="W867" s="160">
        <f t="shared" si="567"/>
        <v>0</v>
      </c>
      <c r="X867" s="164">
        <f t="shared" si="548"/>
        <v>0</v>
      </c>
      <c r="Y867" s="162">
        <f t="shared" si="572"/>
        <v>545800</v>
      </c>
      <c r="Z867" s="161">
        <f t="shared" si="549"/>
        <v>542900</v>
      </c>
      <c r="AA867" s="161">
        <f t="shared" si="550"/>
        <v>540000</v>
      </c>
      <c r="AB867" s="161">
        <f t="shared" si="551"/>
        <v>537100</v>
      </c>
      <c r="AC867" s="163">
        <f t="shared" si="574"/>
        <v>534200</v>
      </c>
      <c r="AD867" s="158">
        <f t="shared" si="569"/>
        <v>6480000</v>
      </c>
      <c r="AE867" s="165">
        <f>IF(J867="","",IF('5.手当・賞与配分・洗い替え方式'!$O$4=1,ROUNDUP((J867+$Q867)*$AH$4,-1),ROUNDUP(J867*$AH$4,-1)))</f>
        <v>1091600</v>
      </c>
      <c r="AF867" s="154">
        <f>IF(K867="","",IF('5.手当・賞与配分・洗い替え方式'!$O$4=1,ROUNDUP((K867+$Q867)*$AH$4,-1),ROUNDUP(K867*$AH$4,-1)))</f>
        <v>1085800</v>
      </c>
      <c r="AG867" s="154">
        <f>IF(L867="","",IF('5.手当・賞与配分・洗い替え方式'!$O$4=1,ROUNDUP((L867+$Q867)*$AH$4,-1),ROUNDUP(L867*$AH$4,-1)))</f>
        <v>1080000</v>
      </c>
      <c r="AH867" s="154">
        <f>IF(M867="","",IF('5.手当・賞与配分・洗い替え方式'!$O$4=1,ROUNDUP((M867+$Q867)*$AH$4,-1),ROUNDUP(M867*$AH$4,-1)))</f>
        <v>1074200</v>
      </c>
      <c r="AI867" s="166">
        <f>IF(N867="","",IF('5.手当・賞与配分・洗い替え方式'!$O$4=1,ROUNDUP((N867+$Q867)*$AH$4,-1),ROUNDUP(N867*$AH$4,-1)))</f>
        <v>1068400</v>
      </c>
      <c r="AJ867" s="165">
        <f>IF(J867="","",IF('5.手当・賞与配分・洗い替え方式'!$O$4=1,ROUNDUP((J867+$Q867)*$AM$4,-1),ROUNDUP(J867*$AM$4,-1)))</f>
        <v>1364500</v>
      </c>
      <c r="AK867" s="154">
        <f>IF(K867="","",IF('5.手当・賞与配分・洗い替え方式'!$O$4=1,ROUNDUP((K867+$Q867)*$AM$4,-1),ROUNDUP(K867*$AM$4,-1)))</f>
        <v>1357250</v>
      </c>
      <c r="AL867" s="154">
        <f>IF(L867="","",IF('5.手当・賞与配分・洗い替え方式'!$O$4=1,ROUNDUP((L867+$Q867)*$AM$4,-1),ROUNDUP(L867*$AM$4,-1)))</f>
        <v>1350000</v>
      </c>
      <c r="AM867" s="154">
        <f>IF(M867="","",IF('5.手当・賞与配分・洗い替え方式'!$O$4=1,ROUNDUP((M867+$Q867)*$AM$4,-1),ROUNDUP(M867*$AM$4,-1)))</f>
        <v>1342750</v>
      </c>
      <c r="AN867" s="166">
        <f>IF(N867="","",IF('5.手当・賞与配分・洗い替え方式'!$O$4=1,ROUNDUP((N867+$Q867)*$AM$4,-1),ROUNDUP(N867*$AM$4,-1)))</f>
        <v>1335500</v>
      </c>
      <c r="AO867" s="369">
        <f t="shared" si="570"/>
        <v>9005700</v>
      </c>
      <c r="AP867" s="77">
        <f t="shared" si="571"/>
        <v>8957850</v>
      </c>
      <c r="AQ867" s="77">
        <f t="shared" si="554"/>
        <v>8910000</v>
      </c>
      <c r="AR867" s="77">
        <f t="shared" si="555"/>
        <v>8862150</v>
      </c>
      <c r="AS867" s="164">
        <f t="shared" si="556"/>
        <v>8814300</v>
      </c>
    </row>
    <row r="868" spans="5:45" ht="18" customHeight="1">
      <c r="E868" s="148" t="str">
        <f t="shared" si="557"/>
        <v>M-2</v>
      </c>
      <c r="F868" s="167">
        <f t="shared" si="544"/>
        <v>11</v>
      </c>
      <c r="G868" s="105">
        <f t="shared" si="545"/>
        <v>11</v>
      </c>
      <c r="H868" s="105" t="str">
        <f t="shared" si="546"/>
        <v>M-2-11</v>
      </c>
      <c r="I868" s="149">
        <v>52</v>
      </c>
      <c r="J868" s="157">
        <f t="shared" si="558"/>
        <v>487900</v>
      </c>
      <c r="K868" s="131">
        <f t="shared" si="559"/>
        <v>485000</v>
      </c>
      <c r="L868" s="131">
        <f>IF($E868="","",INDEX('3.サラリースケール'!$R$5:$BH$38,MATCH($E868,'3.サラリースケール'!$R$5:$R$38,0),MATCH($I868,'3.サラリースケール'!$R$5:$BH$5,0)))</f>
        <v>482100</v>
      </c>
      <c r="M868" s="131">
        <f t="shared" si="560"/>
        <v>479200</v>
      </c>
      <c r="N868" s="368">
        <f t="shared" si="561"/>
        <v>476300</v>
      </c>
      <c r="O868" s="157">
        <f t="shared" si="562"/>
        <v>5800</v>
      </c>
      <c r="P868" s="368">
        <f t="shared" si="547"/>
        <v>2900</v>
      </c>
      <c r="Q868" s="158">
        <f>IF($L868="","",VLOOKUP($E868,'6.モデル年俸表の作成'!$C$7:$F$48,4,0))</f>
        <v>63700</v>
      </c>
      <c r="R868" s="159">
        <f>IF($E868="","",IF($G868="","",VLOOKUP($E868,'5.手当・賞与配分・洗い替え方式'!$C$7:$L$48,8,0)))</f>
        <v>0</v>
      </c>
      <c r="S868" s="160">
        <f t="shared" si="563"/>
        <v>0</v>
      </c>
      <c r="T868" s="160">
        <f t="shared" si="564"/>
        <v>0</v>
      </c>
      <c r="U868" s="160">
        <f t="shared" si="573"/>
        <v>0</v>
      </c>
      <c r="V868" s="160">
        <f t="shared" si="566"/>
        <v>0</v>
      </c>
      <c r="W868" s="160">
        <f t="shared" si="567"/>
        <v>0</v>
      </c>
      <c r="X868" s="164">
        <f t="shared" si="548"/>
        <v>0</v>
      </c>
      <c r="Y868" s="162">
        <f t="shared" si="572"/>
        <v>551600</v>
      </c>
      <c r="Z868" s="161">
        <f t="shared" si="549"/>
        <v>548700</v>
      </c>
      <c r="AA868" s="161">
        <f t="shared" si="550"/>
        <v>545800</v>
      </c>
      <c r="AB868" s="161">
        <f t="shared" si="551"/>
        <v>542900</v>
      </c>
      <c r="AC868" s="163">
        <f t="shared" si="574"/>
        <v>540000</v>
      </c>
      <c r="AD868" s="158">
        <f t="shared" si="569"/>
        <v>6549600</v>
      </c>
      <c r="AE868" s="165">
        <f>IF(J868="","",IF('5.手当・賞与配分・洗い替え方式'!$O$4=1,ROUNDUP((J868+$Q868)*$AH$4,-1),ROUNDUP(J868*$AH$4,-1)))</f>
        <v>1103200</v>
      </c>
      <c r="AF868" s="154">
        <f>IF(K868="","",IF('5.手当・賞与配分・洗い替え方式'!$O$4=1,ROUNDUP((K868+$Q868)*$AH$4,-1),ROUNDUP(K868*$AH$4,-1)))</f>
        <v>1097400</v>
      </c>
      <c r="AG868" s="154">
        <f>IF(L868="","",IF('5.手当・賞与配分・洗い替え方式'!$O$4=1,ROUNDUP((L868+$Q868)*$AH$4,-1),ROUNDUP(L868*$AH$4,-1)))</f>
        <v>1091600</v>
      </c>
      <c r="AH868" s="154">
        <f>IF(M868="","",IF('5.手当・賞与配分・洗い替え方式'!$O$4=1,ROUNDUP((M868+$Q868)*$AH$4,-1),ROUNDUP(M868*$AH$4,-1)))</f>
        <v>1085800</v>
      </c>
      <c r="AI868" s="166">
        <f>IF(N868="","",IF('5.手当・賞与配分・洗い替え方式'!$O$4=1,ROUNDUP((N868+$Q868)*$AH$4,-1),ROUNDUP(N868*$AH$4,-1)))</f>
        <v>1080000</v>
      </c>
      <c r="AJ868" s="165">
        <f>IF(J868="","",IF('5.手当・賞与配分・洗い替え方式'!$O$4=1,ROUNDUP((J868+$Q868)*$AM$4,-1),ROUNDUP(J868*$AM$4,-1)))</f>
        <v>1379000</v>
      </c>
      <c r="AK868" s="154">
        <f>IF(K868="","",IF('5.手当・賞与配分・洗い替え方式'!$O$4=1,ROUNDUP((K868+$Q868)*$AM$4,-1),ROUNDUP(K868*$AM$4,-1)))</f>
        <v>1371750</v>
      </c>
      <c r="AL868" s="154">
        <f>IF(L868="","",IF('5.手当・賞与配分・洗い替え方式'!$O$4=1,ROUNDUP((L868+$Q868)*$AM$4,-1),ROUNDUP(L868*$AM$4,-1)))</f>
        <v>1364500</v>
      </c>
      <c r="AM868" s="154">
        <f>IF(M868="","",IF('5.手当・賞与配分・洗い替え方式'!$O$4=1,ROUNDUP((M868+$Q868)*$AM$4,-1),ROUNDUP(M868*$AM$4,-1)))</f>
        <v>1357250</v>
      </c>
      <c r="AN868" s="166">
        <f>IF(N868="","",IF('5.手当・賞与配分・洗い替え方式'!$O$4=1,ROUNDUP((N868+$Q868)*$AM$4,-1),ROUNDUP(N868*$AM$4,-1)))</f>
        <v>1350000</v>
      </c>
      <c r="AO868" s="369">
        <f t="shared" si="570"/>
        <v>9101400</v>
      </c>
      <c r="AP868" s="77">
        <f t="shared" si="571"/>
        <v>9053550</v>
      </c>
      <c r="AQ868" s="77">
        <f t="shared" si="554"/>
        <v>9005700</v>
      </c>
      <c r="AR868" s="77">
        <f t="shared" si="555"/>
        <v>8957850</v>
      </c>
      <c r="AS868" s="164">
        <f t="shared" si="556"/>
        <v>8910000</v>
      </c>
    </row>
    <row r="869" spans="5:45" ht="18" customHeight="1">
      <c r="E869" s="148" t="str">
        <f t="shared" si="557"/>
        <v>M-2</v>
      </c>
      <c r="F869" s="167">
        <f t="shared" si="544"/>
        <v>12</v>
      </c>
      <c r="G869" s="105">
        <f t="shared" si="545"/>
        <v>12</v>
      </c>
      <c r="H869" s="105" t="str">
        <f t="shared" si="546"/>
        <v>M-2-12</v>
      </c>
      <c r="I869" s="149">
        <v>53</v>
      </c>
      <c r="J869" s="157">
        <f t="shared" si="558"/>
        <v>493700</v>
      </c>
      <c r="K869" s="131">
        <f t="shared" si="559"/>
        <v>490800</v>
      </c>
      <c r="L869" s="131">
        <f>IF($E869="","",INDEX('3.サラリースケール'!$R$5:$BH$38,MATCH($E869,'3.サラリースケール'!$R$5:$R$38,0),MATCH($I869,'3.サラリースケール'!$R$5:$BH$5,0)))</f>
        <v>487900</v>
      </c>
      <c r="M869" s="131">
        <f t="shared" si="560"/>
        <v>485000</v>
      </c>
      <c r="N869" s="368">
        <f t="shared" si="561"/>
        <v>482100</v>
      </c>
      <c r="O869" s="157">
        <f t="shared" si="562"/>
        <v>5800</v>
      </c>
      <c r="P869" s="368">
        <f t="shared" si="547"/>
        <v>2900</v>
      </c>
      <c r="Q869" s="158">
        <f>IF($L869="","",VLOOKUP($E869,'6.モデル年俸表の作成'!$C$7:$F$48,4,0))</f>
        <v>63700</v>
      </c>
      <c r="R869" s="159">
        <f>IF($E869="","",IF($G869="","",VLOOKUP($E869,'5.手当・賞与配分・洗い替え方式'!$C$7:$L$48,8,0)))</f>
        <v>0</v>
      </c>
      <c r="S869" s="160">
        <f t="shared" si="563"/>
        <v>0</v>
      </c>
      <c r="T869" s="160">
        <f t="shared" si="564"/>
        <v>0</v>
      </c>
      <c r="U869" s="160">
        <f t="shared" si="573"/>
        <v>0</v>
      </c>
      <c r="V869" s="160">
        <f t="shared" si="566"/>
        <v>0</v>
      </c>
      <c r="W869" s="160">
        <f t="shared" si="567"/>
        <v>0</v>
      </c>
      <c r="X869" s="164">
        <f t="shared" si="548"/>
        <v>0</v>
      </c>
      <c r="Y869" s="162">
        <f t="shared" si="572"/>
        <v>557400</v>
      </c>
      <c r="Z869" s="161">
        <f t="shared" si="549"/>
        <v>554500</v>
      </c>
      <c r="AA869" s="161">
        <f t="shared" si="550"/>
        <v>551600</v>
      </c>
      <c r="AB869" s="161">
        <f t="shared" si="551"/>
        <v>548700</v>
      </c>
      <c r="AC869" s="163">
        <f t="shared" si="574"/>
        <v>545800</v>
      </c>
      <c r="AD869" s="158">
        <f t="shared" si="569"/>
        <v>6619200</v>
      </c>
      <c r="AE869" s="165">
        <f>IF(J869="","",IF('5.手当・賞与配分・洗い替え方式'!$O$4=1,ROUNDUP((J869+$Q869)*$AH$4,-1),ROUNDUP(J869*$AH$4,-1)))</f>
        <v>1114800</v>
      </c>
      <c r="AF869" s="154">
        <f>IF(K869="","",IF('5.手当・賞与配分・洗い替え方式'!$O$4=1,ROUNDUP((K869+$Q869)*$AH$4,-1),ROUNDUP(K869*$AH$4,-1)))</f>
        <v>1109000</v>
      </c>
      <c r="AG869" s="154">
        <f>IF(L869="","",IF('5.手当・賞与配分・洗い替え方式'!$O$4=1,ROUNDUP((L869+$Q869)*$AH$4,-1),ROUNDUP(L869*$AH$4,-1)))</f>
        <v>1103200</v>
      </c>
      <c r="AH869" s="154">
        <f>IF(M869="","",IF('5.手当・賞与配分・洗い替え方式'!$O$4=1,ROUNDUP((M869+$Q869)*$AH$4,-1),ROUNDUP(M869*$AH$4,-1)))</f>
        <v>1097400</v>
      </c>
      <c r="AI869" s="166">
        <f>IF(N869="","",IF('5.手当・賞与配分・洗い替え方式'!$O$4=1,ROUNDUP((N869+$Q869)*$AH$4,-1),ROUNDUP(N869*$AH$4,-1)))</f>
        <v>1091600</v>
      </c>
      <c r="AJ869" s="165">
        <f>IF(J869="","",IF('5.手当・賞与配分・洗い替え方式'!$O$4=1,ROUNDUP((J869+$Q869)*$AM$4,-1),ROUNDUP(J869*$AM$4,-1)))</f>
        <v>1393500</v>
      </c>
      <c r="AK869" s="154">
        <f>IF(K869="","",IF('5.手当・賞与配分・洗い替え方式'!$O$4=1,ROUNDUP((K869+$Q869)*$AM$4,-1),ROUNDUP(K869*$AM$4,-1)))</f>
        <v>1386250</v>
      </c>
      <c r="AL869" s="154">
        <f>IF(L869="","",IF('5.手当・賞与配分・洗い替え方式'!$O$4=1,ROUNDUP((L869+$Q869)*$AM$4,-1),ROUNDUP(L869*$AM$4,-1)))</f>
        <v>1379000</v>
      </c>
      <c r="AM869" s="154">
        <f>IF(M869="","",IF('5.手当・賞与配分・洗い替え方式'!$O$4=1,ROUNDUP((M869+$Q869)*$AM$4,-1),ROUNDUP(M869*$AM$4,-1)))</f>
        <v>1371750</v>
      </c>
      <c r="AN869" s="166">
        <f>IF(N869="","",IF('5.手当・賞与配分・洗い替え方式'!$O$4=1,ROUNDUP((N869+$Q869)*$AM$4,-1),ROUNDUP(N869*$AM$4,-1)))</f>
        <v>1364500</v>
      </c>
      <c r="AO869" s="369">
        <f t="shared" si="570"/>
        <v>9197100</v>
      </c>
      <c r="AP869" s="77">
        <f t="shared" si="571"/>
        <v>9149250</v>
      </c>
      <c r="AQ869" s="77">
        <f t="shared" si="554"/>
        <v>9101400</v>
      </c>
      <c r="AR869" s="77">
        <f t="shared" si="555"/>
        <v>9053550</v>
      </c>
      <c r="AS869" s="164">
        <f t="shared" si="556"/>
        <v>9005700</v>
      </c>
    </row>
    <row r="870" spans="5:45" ht="18" customHeight="1">
      <c r="E870" s="148" t="str">
        <f t="shared" si="557"/>
        <v>M-2</v>
      </c>
      <c r="F870" s="167">
        <f t="shared" si="544"/>
        <v>13</v>
      </c>
      <c r="G870" s="105">
        <f t="shared" si="545"/>
        <v>13</v>
      </c>
      <c r="H870" s="105" t="str">
        <f t="shared" si="546"/>
        <v>M-2-13</v>
      </c>
      <c r="I870" s="149">
        <v>54</v>
      </c>
      <c r="J870" s="157">
        <f t="shared" si="558"/>
        <v>499500</v>
      </c>
      <c r="K870" s="131">
        <f t="shared" si="559"/>
        <v>496600</v>
      </c>
      <c r="L870" s="131">
        <f>IF($E870="","",INDEX('3.サラリースケール'!$R$5:$BH$38,MATCH($E870,'3.サラリースケール'!$R$5:$R$38,0),MATCH($I870,'3.サラリースケール'!$R$5:$BH$5,0)))</f>
        <v>493700</v>
      </c>
      <c r="M870" s="131">
        <f t="shared" si="560"/>
        <v>490800</v>
      </c>
      <c r="N870" s="368">
        <f t="shared" si="561"/>
        <v>487900</v>
      </c>
      <c r="O870" s="157">
        <f t="shared" si="562"/>
        <v>5800</v>
      </c>
      <c r="P870" s="368">
        <f t="shared" si="547"/>
        <v>2900</v>
      </c>
      <c r="Q870" s="158">
        <f>IF($L870="","",VLOOKUP($E870,'6.モデル年俸表の作成'!$C$7:$F$48,4,0))</f>
        <v>63700</v>
      </c>
      <c r="R870" s="159">
        <f>IF($E870="","",IF($G870="","",VLOOKUP($E870,'5.手当・賞与配分・洗い替え方式'!$C$7:$L$48,8,0)))</f>
        <v>0</v>
      </c>
      <c r="S870" s="160">
        <f t="shared" si="563"/>
        <v>0</v>
      </c>
      <c r="T870" s="160">
        <f t="shared" si="564"/>
        <v>0</v>
      </c>
      <c r="U870" s="160">
        <f t="shared" si="573"/>
        <v>0</v>
      </c>
      <c r="V870" s="160">
        <f t="shared" si="566"/>
        <v>0</v>
      </c>
      <c r="W870" s="160">
        <f t="shared" si="567"/>
        <v>0</v>
      </c>
      <c r="X870" s="164">
        <f t="shared" si="548"/>
        <v>0</v>
      </c>
      <c r="Y870" s="162">
        <f t="shared" si="572"/>
        <v>563200</v>
      </c>
      <c r="Z870" s="161">
        <f t="shared" si="549"/>
        <v>560300</v>
      </c>
      <c r="AA870" s="161">
        <f t="shared" si="550"/>
        <v>557400</v>
      </c>
      <c r="AB870" s="161">
        <f t="shared" si="551"/>
        <v>554500</v>
      </c>
      <c r="AC870" s="163">
        <f t="shared" si="574"/>
        <v>551600</v>
      </c>
      <c r="AD870" s="158">
        <f t="shared" si="569"/>
        <v>6688800</v>
      </c>
      <c r="AE870" s="165">
        <f>IF(J870="","",IF('5.手当・賞与配分・洗い替え方式'!$O$4=1,ROUNDUP((J870+$Q870)*$AH$4,-1),ROUNDUP(J870*$AH$4,-1)))</f>
        <v>1126400</v>
      </c>
      <c r="AF870" s="154">
        <f>IF(K870="","",IF('5.手当・賞与配分・洗い替え方式'!$O$4=1,ROUNDUP((K870+$Q870)*$AH$4,-1),ROUNDUP(K870*$AH$4,-1)))</f>
        <v>1120600</v>
      </c>
      <c r="AG870" s="154">
        <f>IF(L870="","",IF('5.手当・賞与配分・洗い替え方式'!$O$4=1,ROUNDUP((L870+$Q870)*$AH$4,-1),ROUNDUP(L870*$AH$4,-1)))</f>
        <v>1114800</v>
      </c>
      <c r="AH870" s="154">
        <f>IF(M870="","",IF('5.手当・賞与配分・洗い替え方式'!$O$4=1,ROUNDUP((M870+$Q870)*$AH$4,-1),ROUNDUP(M870*$AH$4,-1)))</f>
        <v>1109000</v>
      </c>
      <c r="AI870" s="166">
        <f>IF(N870="","",IF('5.手当・賞与配分・洗い替え方式'!$O$4=1,ROUNDUP((N870+$Q870)*$AH$4,-1),ROUNDUP(N870*$AH$4,-1)))</f>
        <v>1103200</v>
      </c>
      <c r="AJ870" s="165">
        <f>IF(J870="","",IF('5.手当・賞与配分・洗い替え方式'!$O$4=1,ROUNDUP((J870+$Q870)*$AM$4,-1),ROUNDUP(J870*$AM$4,-1)))</f>
        <v>1408000</v>
      </c>
      <c r="AK870" s="154">
        <f>IF(K870="","",IF('5.手当・賞与配分・洗い替え方式'!$O$4=1,ROUNDUP((K870+$Q870)*$AM$4,-1),ROUNDUP(K870*$AM$4,-1)))</f>
        <v>1400750</v>
      </c>
      <c r="AL870" s="154">
        <f>IF(L870="","",IF('5.手当・賞与配分・洗い替え方式'!$O$4=1,ROUNDUP((L870+$Q870)*$AM$4,-1),ROUNDUP(L870*$AM$4,-1)))</f>
        <v>1393500</v>
      </c>
      <c r="AM870" s="154">
        <f>IF(M870="","",IF('5.手当・賞与配分・洗い替え方式'!$O$4=1,ROUNDUP((M870+$Q870)*$AM$4,-1),ROUNDUP(M870*$AM$4,-1)))</f>
        <v>1386250</v>
      </c>
      <c r="AN870" s="166">
        <f>IF(N870="","",IF('5.手当・賞与配分・洗い替え方式'!$O$4=1,ROUNDUP((N870+$Q870)*$AM$4,-1),ROUNDUP(N870*$AM$4,-1)))</f>
        <v>1379000</v>
      </c>
      <c r="AO870" s="369">
        <f t="shared" si="570"/>
        <v>9292800</v>
      </c>
      <c r="AP870" s="77">
        <f t="shared" si="571"/>
        <v>9244950</v>
      </c>
      <c r="AQ870" s="77">
        <f t="shared" si="554"/>
        <v>9197100</v>
      </c>
      <c r="AR870" s="77">
        <f t="shared" si="555"/>
        <v>9149250</v>
      </c>
      <c r="AS870" s="164">
        <f t="shared" si="556"/>
        <v>9101400</v>
      </c>
    </row>
    <row r="871" spans="5:45" ht="18" customHeight="1">
      <c r="E871" s="148" t="str">
        <f t="shared" si="557"/>
        <v>M-2</v>
      </c>
      <c r="F871" s="167">
        <f t="shared" si="544"/>
        <v>14</v>
      </c>
      <c r="G871" s="105">
        <f t="shared" si="545"/>
        <v>14</v>
      </c>
      <c r="H871" s="105" t="str">
        <f t="shared" si="546"/>
        <v>M-2-14</v>
      </c>
      <c r="I871" s="149">
        <v>55</v>
      </c>
      <c r="J871" s="157">
        <f t="shared" si="558"/>
        <v>505300</v>
      </c>
      <c r="K871" s="131">
        <f t="shared" si="559"/>
        <v>502400</v>
      </c>
      <c r="L871" s="131">
        <f>IF($E871="","",INDEX('3.サラリースケール'!$R$5:$BH$38,MATCH($E871,'3.サラリースケール'!$R$5:$R$38,0),MATCH($I871,'3.サラリースケール'!$R$5:$BH$5,0)))</f>
        <v>499500</v>
      </c>
      <c r="M871" s="131">
        <f t="shared" si="560"/>
        <v>496600</v>
      </c>
      <c r="N871" s="368">
        <f t="shared" si="561"/>
        <v>493700</v>
      </c>
      <c r="O871" s="157">
        <f t="shared" si="562"/>
        <v>5800</v>
      </c>
      <c r="P871" s="368">
        <f t="shared" si="547"/>
        <v>2900</v>
      </c>
      <c r="Q871" s="158">
        <f>IF($L871="","",VLOOKUP($E871,'6.モデル年俸表の作成'!$C$7:$F$48,4,0))</f>
        <v>63700</v>
      </c>
      <c r="R871" s="159">
        <f>IF($E871="","",IF($G871="","",VLOOKUP($E871,'5.手当・賞与配分・洗い替え方式'!$C$7:$L$48,8,0)))</f>
        <v>0</v>
      </c>
      <c r="S871" s="160">
        <f t="shared" si="563"/>
        <v>0</v>
      </c>
      <c r="T871" s="160">
        <f t="shared" si="564"/>
        <v>0</v>
      </c>
      <c r="U871" s="160">
        <f t="shared" si="573"/>
        <v>0</v>
      </c>
      <c r="V871" s="160">
        <f t="shared" si="566"/>
        <v>0</v>
      </c>
      <c r="W871" s="160">
        <f t="shared" si="567"/>
        <v>0</v>
      </c>
      <c r="X871" s="164">
        <f t="shared" si="548"/>
        <v>0</v>
      </c>
      <c r="Y871" s="162">
        <f t="shared" si="572"/>
        <v>569000</v>
      </c>
      <c r="Z871" s="161">
        <f t="shared" si="549"/>
        <v>566100</v>
      </c>
      <c r="AA871" s="161">
        <f t="shared" si="550"/>
        <v>563200</v>
      </c>
      <c r="AB871" s="161">
        <f t="shared" si="551"/>
        <v>560300</v>
      </c>
      <c r="AC871" s="163">
        <f t="shared" si="574"/>
        <v>557400</v>
      </c>
      <c r="AD871" s="158">
        <f t="shared" si="569"/>
        <v>6758400</v>
      </c>
      <c r="AE871" s="165">
        <f>IF(J871="","",IF('5.手当・賞与配分・洗い替え方式'!$O$4=1,ROUNDUP((J871+$Q871)*$AH$4,-1),ROUNDUP(J871*$AH$4,-1)))</f>
        <v>1138000</v>
      </c>
      <c r="AF871" s="154">
        <f>IF(K871="","",IF('5.手当・賞与配分・洗い替え方式'!$O$4=1,ROUNDUP((K871+$Q871)*$AH$4,-1),ROUNDUP(K871*$AH$4,-1)))</f>
        <v>1132200</v>
      </c>
      <c r="AG871" s="154">
        <f>IF(L871="","",IF('5.手当・賞与配分・洗い替え方式'!$O$4=1,ROUNDUP((L871+$Q871)*$AH$4,-1),ROUNDUP(L871*$AH$4,-1)))</f>
        <v>1126400</v>
      </c>
      <c r="AH871" s="154">
        <f>IF(M871="","",IF('5.手当・賞与配分・洗い替え方式'!$O$4=1,ROUNDUP((M871+$Q871)*$AH$4,-1),ROUNDUP(M871*$AH$4,-1)))</f>
        <v>1120600</v>
      </c>
      <c r="AI871" s="166">
        <f>IF(N871="","",IF('5.手当・賞与配分・洗い替え方式'!$O$4=1,ROUNDUP((N871+$Q871)*$AH$4,-1),ROUNDUP(N871*$AH$4,-1)))</f>
        <v>1114800</v>
      </c>
      <c r="AJ871" s="165">
        <f>IF(J871="","",IF('5.手当・賞与配分・洗い替え方式'!$O$4=1,ROUNDUP((J871+$Q871)*$AM$4,-1),ROUNDUP(J871*$AM$4,-1)))</f>
        <v>1422500</v>
      </c>
      <c r="AK871" s="154">
        <f>IF(K871="","",IF('5.手当・賞与配分・洗い替え方式'!$O$4=1,ROUNDUP((K871+$Q871)*$AM$4,-1),ROUNDUP(K871*$AM$4,-1)))</f>
        <v>1415250</v>
      </c>
      <c r="AL871" s="154">
        <f>IF(L871="","",IF('5.手当・賞与配分・洗い替え方式'!$O$4=1,ROUNDUP((L871+$Q871)*$AM$4,-1),ROUNDUP(L871*$AM$4,-1)))</f>
        <v>1408000</v>
      </c>
      <c r="AM871" s="154">
        <f>IF(M871="","",IF('5.手当・賞与配分・洗い替え方式'!$O$4=1,ROUNDUP((M871+$Q871)*$AM$4,-1),ROUNDUP(M871*$AM$4,-1)))</f>
        <v>1400750</v>
      </c>
      <c r="AN871" s="166">
        <f>IF(N871="","",IF('5.手当・賞与配分・洗い替え方式'!$O$4=1,ROUNDUP((N871+$Q871)*$AM$4,-1),ROUNDUP(N871*$AM$4,-1)))</f>
        <v>1393500</v>
      </c>
      <c r="AO871" s="369">
        <f t="shared" si="570"/>
        <v>9388500</v>
      </c>
      <c r="AP871" s="77">
        <f t="shared" si="571"/>
        <v>9340650</v>
      </c>
      <c r="AQ871" s="77">
        <f t="shared" si="554"/>
        <v>9292800</v>
      </c>
      <c r="AR871" s="77">
        <f t="shared" si="555"/>
        <v>9244950</v>
      </c>
      <c r="AS871" s="164">
        <f t="shared" si="556"/>
        <v>9197100</v>
      </c>
    </row>
    <row r="872" spans="5:45" ht="18" customHeight="1">
      <c r="E872" s="148" t="str">
        <f t="shared" si="557"/>
        <v>M-2</v>
      </c>
      <c r="F872" s="167">
        <f t="shared" si="544"/>
        <v>15</v>
      </c>
      <c r="G872" s="105">
        <f t="shared" si="545"/>
        <v>15</v>
      </c>
      <c r="H872" s="105" t="str">
        <f t="shared" si="546"/>
        <v>M-2-15</v>
      </c>
      <c r="I872" s="149">
        <v>56</v>
      </c>
      <c r="J872" s="157">
        <f t="shared" si="558"/>
        <v>511100</v>
      </c>
      <c r="K872" s="131">
        <f t="shared" si="559"/>
        <v>508200</v>
      </c>
      <c r="L872" s="131">
        <f>IF($E872="","",INDEX('3.サラリースケール'!$R$5:$BH$38,MATCH($E872,'3.サラリースケール'!$R$5:$R$38,0),MATCH($I872,'3.サラリースケール'!$R$5:$BH$5,0)))</f>
        <v>505300</v>
      </c>
      <c r="M872" s="131">
        <f t="shared" si="560"/>
        <v>502400</v>
      </c>
      <c r="N872" s="368">
        <f t="shared" si="561"/>
        <v>499500</v>
      </c>
      <c r="O872" s="157">
        <f t="shared" si="562"/>
        <v>5800</v>
      </c>
      <c r="P872" s="368">
        <f t="shared" si="547"/>
        <v>2900</v>
      </c>
      <c r="Q872" s="158">
        <f>IF($L872="","",VLOOKUP($E872,'6.モデル年俸表の作成'!$C$7:$F$48,4,0))</f>
        <v>63700</v>
      </c>
      <c r="R872" s="159">
        <f>IF($E872="","",IF($G872="","",VLOOKUP($E872,'5.手当・賞与配分・洗い替え方式'!$C$7:$L$48,8,0)))</f>
        <v>0</v>
      </c>
      <c r="S872" s="160">
        <f t="shared" si="563"/>
        <v>0</v>
      </c>
      <c r="T872" s="160">
        <f t="shared" si="564"/>
        <v>0</v>
      </c>
      <c r="U872" s="160">
        <f t="shared" si="573"/>
        <v>0</v>
      </c>
      <c r="V872" s="160">
        <f t="shared" si="566"/>
        <v>0</v>
      </c>
      <c r="W872" s="160">
        <f t="shared" si="567"/>
        <v>0</v>
      </c>
      <c r="X872" s="164">
        <f t="shared" si="548"/>
        <v>0</v>
      </c>
      <c r="Y872" s="162">
        <f t="shared" si="572"/>
        <v>574800</v>
      </c>
      <c r="Z872" s="161">
        <f t="shared" si="549"/>
        <v>571900</v>
      </c>
      <c r="AA872" s="161">
        <f t="shared" si="550"/>
        <v>569000</v>
      </c>
      <c r="AB872" s="161">
        <f t="shared" si="551"/>
        <v>566100</v>
      </c>
      <c r="AC872" s="163">
        <f t="shared" si="574"/>
        <v>563200</v>
      </c>
      <c r="AD872" s="158">
        <f t="shared" si="569"/>
        <v>6828000</v>
      </c>
      <c r="AE872" s="165">
        <f>IF(J872="","",IF('5.手当・賞与配分・洗い替え方式'!$O$4=1,ROUNDUP((J872+$Q872)*$AH$4,-1),ROUNDUP(J872*$AH$4,-1)))</f>
        <v>1149600</v>
      </c>
      <c r="AF872" s="154">
        <f>IF(K872="","",IF('5.手当・賞与配分・洗い替え方式'!$O$4=1,ROUNDUP((K872+$Q872)*$AH$4,-1),ROUNDUP(K872*$AH$4,-1)))</f>
        <v>1143800</v>
      </c>
      <c r="AG872" s="154">
        <f>IF(L872="","",IF('5.手当・賞与配分・洗い替え方式'!$O$4=1,ROUNDUP((L872+$Q872)*$AH$4,-1),ROUNDUP(L872*$AH$4,-1)))</f>
        <v>1138000</v>
      </c>
      <c r="AH872" s="154">
        <f>IF(M872="","",IF('5.手当・賞与配分・洗い替え方式'!$O$4=1,ROUNDUP((M872+$Q872)*$AH$4,-1),ROUNDUP(M872*$AH$4,-1)))</f>
        <v>1132200</v>
      </c>
      <c r="AI872" s="166">
        <f>IF(N872="","",IF('5.手当・賞与配分・洗い替え方式'!$O$4=1,ROUNDUP((N872+$Q872)*$AH$4,-1),ROUNDUP(N872*$AH$4,-1)))</f>
        <v>1126400</v>
      </c>
      <c r="AJ872" s="165">
        <f>IF(J872="","",IF('5.手当・賞与配分・洗い替え方式'!$O$4=1,ROUNDUP((J872+$Q872)*$AM$4,-1),ROUNDUP(J872*$AM$4,-1)))</f>
        <v>1437000</v>
      </c>
      <c r="AK872" s="154">
        <f>IF(K872="","",IF('5.手当・賞与配分・洗い替え方式'!$O$4=1,ROUNDUP((K872+$Q872)*$AM$4,-1),ROUNDUP(K872*$AM$4,-1)))</f>
        <v>1429750</v>
      </c>
      <c r="AL872" s="154">
        <f>IF(L872="","",IF('5.手当・賞与配分・洗い替え方式'!$O$4=1,ROUNDUP((L872+$Q872)*$AM$4,-1),ROUNDUP(L872*$AM$4,-1)))</f>
        <v>1422500</v>
      </c>
      <c r="AM872" s="154">
        <f>IF(M872="","",IF('5.手当・賞与配分・洗い替え方式'!$O$4=1,ROUNDUP((M872+$Q872)*$AM$4,-1),ROUNDUP(M872*$AM$4,-1)))</f>
        <v>1415250</v>
      </c>
      <c r="AN872" s="166">
        <f>IF(N872="","",IF('5.手当・賞与配分・洗い替え方式'!$O$4=1,ROUNDUP((N872+$Q872)*$AM$4,-1),ROUNDUP(N872*$AM$4,-1)))</f>
        <v>1408000</v>
      </c>
      <c r="AO872" s="369">
        <f t="shared" si="570"/>
        <v>9484200</v>
      </c>
      <c r="AP872" s="77">
        <f t="shared" si="571"/>
        <v>9436350</v>
      </c>
      <c r="AQ872" s="77">
        <f t="shared" si="554"/>
        <v>9388500</v>
      </c>
      <c r="AR872" s="77">
        <f t="shared" si="555"/>
        <v>9340650</v>
      </c>
      <c r="AS872" s="164">
        <f t="shared" si="556"/>
        <v>9292800</v>
      </c>
    </row>
    <row r="873" spans="5:45" ht="18" customHeight="1">
      <c r="E873" s="148" t="str">
        <f t="shared" si="557"/>
        <v>M-2</v>
      </c>
      <c r="F873" s="167">
        <f t="shared" si="544"/>
        <v>16</v>
      </c>
      <c r="G873" s="105">
        <f t="shared" si="545"/>
        <v>16</v>
      </c>
      <c r="H873" s="105" t="str">
        <f t="shared" si="546"/>
        <v>M-2-16</v>
      </c>
      <c r="I873" s="149">
        <v>57</v>
      </c>
      <c r="J873" s="157">
        <f t="shared" si="558"/>
        <v>516900</v>
      </c>
      <c r="K873" s="131">
        <f t="shared" si="559"/>
        <v>514000</v>
      </c>
      <c r="L873" s="131">
        <f>IF($E873="","",INDEX('3.サラリースケール'!$R$5:$BH$38,MATCH($E873,'3.サラリースケール'!$R$5:$R$38,0),MATCH($I873,'3.サラリースケール'!$R$5:$BH$5,0)))</f>
        <v>511100</v>
      </c>
      <c r="M873" s="131">
        <f t="shared" si="560"/>
        <v>508200</v>
      </c>
      <c r="N873" s="368">
        <f t="shared" si="561"/>
        <v>505300</v>
      </c>
      <c r="O873" s="157">
        <f t="shared" si="562"/>
        <v>5800</v>
      </c>
      <c r="P873" s="368">
        <f t="shared" si="547"/>
        <v>2900</v>
      </c>
      <c r="Q873" s="158">
        <f>IF($L873="","",VLOOKUP($E873,'6.モデル年俸表の作成'!$C$7:$F$48,4,0))</f>
        <v>63700</v>
      </c>
      <c r="R873" s="159">
        <f>IF($E873="","",IF($G873="","",VLOOKUP($E873,'5.手当・賞与配分・洗い替え方式'!$C$7:$L$48,8,0)))</f>
        <v>0</v>
      </c>
      <c r="S873" s="160">
        <f t="shared" si="563"/>
        <v>0</v>
      </c>
      <c r="T873" s="160">
        <f t="shared" si="564"/>
        <v>0</v>
      </c>
      <c r="U873" s="160">
        <f t="shared" si="573"/>
        <v>0</v>
      </c>
      <c r="V873" s="160">
        <f t="shared" si="566"/>
        <v>0</v>
      </c>
      <c r="W873" s="160">
        <f t="shared" si="567"/>
        <v>0</v>
      </c>
      <c r="X873" s="164">
        <f t="shared" si="548"/>
        <v>0</v>
      </c>
      <c r="Y873" s="162">
        <f t="shared" si="572"/>
        <v>580600</v>
      </c>
      <c r="Z873" s="161">
        <f t="shared" si="549"/>
        <v>577700</v>
      </c>
      <c r="AA873" s="161">
        <f t="shared" si="550"/>
        <v>574800</v>
      </c>
      <c r="AB873" s="161">
        <f t="shared" si="551"/>
        <v>571900</v>
      </c>
      <c r="AC873" s="163">
        <f t="shared" si="574"/>
        <v>569000</v>
      </c>
      <c r="AD873" s="158">
        <f t="shared" si="569"/>
        <v>6897600</v>
      </c>
      <c r="AE873" s="165">
        <f>IF(J873="","",IF('5.手当・賞与配分・洗い替え方式'!$O$4=1,ROUNDUP((J873+$Q873)*$AH$4,-1),ROUNDUP(J873*$AH$4,-1)))</f>
        <v>1161200</v>
      </c>
      <c r="AF873" s="154">
        <f>IF(K873="","",IF('5.手当・賞与配分・洗い替え方式'!$O$4=1,ROUNDUP((K873+$Q873)*$AH$4,-1),ROUNDUP(K873*$AH$4,-1)))</f>
        <v>1155400</v>
      </c>
      <c r="AG873" s="154">
        <f>IF(L873="","",IF('5.手当・賞与配分・洗い替え方式'!$O$4=1,ROUNDUP((L873+$Q873)*$AH$4,-1),ROUNDUP(L873*$AH$4,-1)))</f>
        <v>1149600</v>
      </c>
      <c r="AH873" s="154">
        <f>IF(M873="","",IF('5.手当・賞与配分・洗い替え方式'!$O$4=1,ROUNDUP((M873+$Q873)*$AH$4,-1),ROUNDUP(M873*$AH$4,-1)))</f>
        <v>1143800</v>
      </c>
      <c r="AI873" s="166">
        <f>IF(N873="","",IF('5.手当・賞与配分・洗い替え方式'!$O$4=1,ROUNDUP((N873+$Q873)*$AH$4,-1),ROUNDUP(N873*$AH$4,-1)))</f>
        <v>1138000</v>
      </c>
      <c r="AJ873" s="165">
        <f>IF(J873="","",IF('5.手当・賞与配分・洗い替え方式'!$O$4=1,ROUNDUP((J873+$Q873)*$AM$4,-1),ROUNDUP(J873*$AM$4,-1)))</f>
        <v>1451500</v>
      </c>
      <c r="AK873" s="154">
        <f>IF(K873="","",IF('5.手当・賞与配分・洗い替え方式'!$O$4=1,ROUNDUP((K873+$Q873)*$AM$4,-1),ROUNDUP(K873*$AM$4,-1)))</f>
        <v>1444250</v>
      </c>
      <c r="AL873" s="154">
        <f>IF(L873="","",IF('5.手当・賞与配分・洗い替え方式'!$O$4=1,ROUNDUP((L873+$Q873)*$AM$4,-1),ROUNDUP(L873*$AM$4,-1)))</f>
        <v>1437000</v>
      </c>
      <c r="AM873" s="154">
        <f>IF(M873="","",IF('5.手当・賞与配分・洗い替え方式'!$O$4=1,ROUNDUP((M873+$Q873)*$AM$4,-1),ROUNDUP(M873*$AM$4,-1)))</f>
        <v>1429750</v>
      </c>
      <c r="AN873" s="166">
        <f>IF(N873="","",IF('5.手当・賞与配分・洗い替え方式'!$O$4=1,ROUNDUP((N873+$Q873)*$AM$4,-1),ROUNDUP(N873*$AM$4,-1)))</f>
        <v>1422500</v>
      </c>
      <c r="AO873" s="369">
        <f t="shared" si="570"/>
        <v>9579900</v>
      </c>
      <c r="AP873" s="77">
        <f t="shared" si="571"/>
        <v>9532050</v>
      </c>
      <c r="AQ873" s="77">
        <f t="shared" si="554"/>
        <v>9484200</v>
      </c>
      <c r="AR873" s="77">
        <f t="shared" si="555"/>
        <v>9436350</v>
      </c>
      <c r="AS873" s="164">
        <f t="shared" si="556"/>
        <v>9388500</v>
      </c>
    </row>
    <row r="874" spans="5:45" ht="18" customHeight="1">
      <c r="E874" s="148" t="str">
        <f t="shared" si="557"/>
        <v>M-2</v>
      </c>
      <c r="F874" s="167">
        <f t="shared" si="544"/>
        <v>16</v>
      </c>
      <c r="G874" s="105">
        <f t="shared" si="545"/>
        <v>16</v>
      </c>
      <c r="H874" s="105" t="str">
        <f t="shared" si="546"/>
        <v/>
      </c>
      <c r="I874" s="149">
        <v>58</v>
      </c>
      <c r="J874" s="157">
        <f t="shared" si="558"/>
        <v>516900</v>
      </c>
      <c r="K874" s="131">
        <f t="shared" si="559"/>
        <v>514000</v>
      </c>
      <c r="L874" s="131">
        <f>IF($E874="","",INDEX('3.サラリースケール'!$R$5:$BH$38,MATCH($E874,'3.サラリースケール'!$R$5:$R$38,0),MATCH($I874,'3.サラリースケール'!$R$5:$BH$5,0)))</f>
        <v>511100</v>
      </c>
      <c r="M874" s="131">
        <f t="shared" si="560"/>
        <v>508200</v>
      </c>
      <c r="N874" s="368">
        <f t="shared" si="561"/>
        <v>505300</v>
      </c>
      <c r="O874" s="157">
        <f t="shared" si="562"/>
        <v>0</v>
      </c>
      <c r="P874" s="368">
        <f t="shared" si="547"/>
        <v>2900</v>
      </c>
      <c r="Q874" s="158">
        <f>IF($L874="","",VLOOKUP($E874,'6.モデル年俸表の作成'!$C$7:$F$48,4,0))</f>
        <v>63700</v>
      </c>
      <c r="R874" s="159">
        <f>IF($E874="","",IF($G874="","",VLOOKUP($E874,'5.手当・賞与配分・洗い替え方式'!$C$7:$L$48,8,0)))</f>
        <v>0</v>
      </c>
      <c r="S874" s="160">
        <f t="shared" si="563"/>
        <v>0</v>
      </c>
      <c r="T874" s="160">
        <f t="shared" si="564"/>
        <v>0</v>
      </c>
      <c r="U874" s="160">
        <f t="shared" si="573"/>
        <v>0</v>
      </c>
      <c r="V874" s="160">
        <f t="shared" si="566"/>
        <v>0</v>
      </c>
      <c r="W874" s="160">
        <f t="shared" si="567"/>
        <v>0</v>
      </c>
      <c r="X874" s="164">
        <f t="shared" si="548"/>
        <v>0</v>
      </c>
      <c r="Y874" s="162">
        <f t="shared" si="572"/>
        <v>580600</v>
      </c>
      <c r="Z874" s="161">
        <f t="shared" si="549"/>
        <v>577700</v>
      </c>
      <c r="AA874" s="161">
        <f t="shared" si="550"/>
        <v>574800</v>
      </c>
      <c r="AB874" s="161">
        <f t="shared" si="551"/>
        <v>571900</v>
      </c>
      <c r="AC874" s="163">
        <f t="shared" si="574"/>
        <v>569000</v>
      </c>
      <c r="AD874" s="158">
        <f t="shared" si="569"/>
        <v>6897600</v>
      </c>
      <c r="AE874" s="165">
        <f>IF(J874="","",IF('5.手当・賞与配分・洗い替え方式'!$O$4=1,ROUNDUP((J874+$Q874)*$AH$4,-1),ROUNDUP(J874*$AH$4,-1)))</f>
        <v>1161200</v>
      </c>
      <c r="AF874" s="154">
        <f>IF(K874="","",IF('5.手当・賞与配分・洗い替え方式'!$O$4=1,ROUNDUP((K874+$Q874)*$AH$4,-1),ROUNDUP(K874*$AH$4,-1)))</f>
        <v>1155400</v>
      </c>
      <c r="AG874" s="154">
        <f>IF(L874="","",IF('5.手当・賞与配分・洗い替え方式'!$O$4=1,ROUNDUP((L874+$Q874)*$AH$4,-1),ROUNDUP(L874*$AH$4,-1)))</f>
        <v>1149600</v>
      </c>
      <c r="AH874" s="154">
        <f>IF(M874="","",IF('5.手当・賞与配分・洗い替え方式'!$O$4=1,ROUNDUP((M874+$Q874)*$AH$4,-1),ROUNDUP(M874*$AH$4,-1)))</f>
        <v>1143800</v>
      </c>
      <c r="AI874" s="166">
        <f>IF(N874="","",IF('5.手当・賞与配分・洗い替え方式'!$O$4=1,ROUNDUP((N874+$Q874)*$AH$4,-1),ROUNDUP(N874*$AH$4,-1)))</f>
        <v>1138000</v>
      </c>
      <c r="AJ874" s="165">
        <f>IF(J874="","",IF('5.手当・賞与配分・洗い替え方式'!$O$4=1,ROUNDUP((J874+$Q874)*$AM$4,-1),ROUNDUP(J874*$AM$4,-1)))</f>
        <v>1451500</v>
      </c>
      <c r="AK874" s="154">
        <f>IF(K874="","",IF('5.手当・賞与配分・洗い替え方式'!$O$4=1,ROUNDUP((K874+$Q874)*$AM$4,-1),ROUNDUP(K874*$AM$4,-1)))</f>
        <v>1444250</v>
      </c>
      <c r="AL874" s="154">
        <f>IF(L874="","",IF('5.手当・賞与配分・洗い替え方式'!$O$4=1,ROUNDUP((L874+$Q874)*$AM$4,-1),ROUNDUP(L874*$AM$4,-1)))</f>
        <v>1437000</v>
      </c>
      <c r="AM874" s="154">
        <f>IF(M874="","",IF('5.手当・賞与配分・洗い替え方式'!$O$4=1,ROUNDUP((M874+$Q874)*$AM$4,-1),ROUNDUP(M874*$AM$4,-1)))</f>
        <v>1429750</v>
      </c>
      <c r="AN874" s="166">
        <f>IF(N874="","",IF('5.手当・賞与配分・洗い替え方式'!$O$4=1,ROUNDUP((N874+$Q874)*$AM$4,-1),ROUNDUP(N874*$AM$4,-1)))</f>
        <v>1422500</v>
      </c>
      <c r="AO874" s="369">
        <f t="shared" si="570"/>
        <v>9579900</v>
      </c>
      <c r="AP874" s="77">
        <f t="shared" si="571"/>
        <v>9532050</v>
      </c>
      <c r="AQ874" s="77">
        <f t="shared" si="554"/>
        <v>9484200</v>
      </c>
      <c r="AR874" s="77">
        <f t="shared" si="555"/>
        <v>9436350</v>
      </c>
      <c r="AS874" s="164">
        <f t="shared" si="556"/>
        <v>9388500</v>
      </c>
    </row>
    <row r="875" spans="5:45" ht="18" customHeight="1" thickBot="1">
      <c r="E875" s="148" t="str">
        <f t="shared" si="557"/>
        <v>M-2</v>
      </c>
      <c r="F875" s="167">
        <f t="shared" si="544"/>
        <v>16</v>
      </c>
      <c r="G875" s="105">
        <f t="shared" si="545"/>
        <v>16</v>
      </c>
      <c r="H875" s="105" t="str">
        <f t="shared" si="546"/>
        <v/>
      </c>
      <c r="I875" s="149">
        <v>59</v>
      </c>
      <c r="J875" s="169">
        <f t="shared" si="558"/>
        <v>516900</v>
      </c>
      <c r="K875" s="168">
        <f t="shared" si="559"/>
        <v>514000</v>
      </c>
      <c r="L875" s="168">
        <f>IF($E875="","",INDEX('3.サラリースケール'!$R$5:$BH$38,MATCH($E875,'3.サラリースケール'!$R$5:$R$38,0),MATCH($I875,'3.サラリースケール'!$R$5:$BH$5,0)))</f>
        <v>511100</v>
      </c>
      <c r="M875" s="168">
        <f t="shared" si="560"/>
        <v>508200</v>
      </c>
      <c r="N875" s="370">
        <f t="shared" si="561"/>
        <v>505300</v>
      </c>
      <c r="O875" s="169">
        <f t="shared" si="562"/>
        <v>0</v>
      </c>
      <c r="P875" s="370">
        <f t="shared" si="547"/>
        <v>2900</v>
      </c>
      <c r="Q875" s="170">
        <f>IF($L875="","",VLOOKUP($E875,'6.モデル年俸表の作成'!$C$7:$F$48,4,0))</f>
        <v>63700</v>
      </c>
      <c r="R875" s="171">
        <f>IF($E875="","",IF($G875="","",VLOOKUP($E875,'5.手当・賞与配分・洗い替え方式'!$C$7:$L$48,8,0)))</f>
        <v>0</v>
      </c>
      <c r="S875" s="172">
        <f t="shared" si="563"/>
        <v>0</v>
      </c>
      <c r="T875" s="172">
        <f t="shared" si="564"/>
        <v>0</v>
      </c>
      <c r="U875" s="172">
        <f t="shared" si="573"/>
        <v>0</v>
      </c>
      <c r="V875" s="172">
        <f t="shared" si="566"/>
        <v>0</v>
      </c>
      <c r="W875" s="172">
        <f t="shared" si="567"/>
        <v>0</v>
      </c>
      <c r="X875" s="178">
        <f t="shared" si="548"/>
        <v>0</v>
      </c>
      <c r="Y875" s="371">
        <f t="shared" si="572"/>
        <v>580600</v>
      </c>
      <c r="Z875" s="173">
        <f t="shared" si="549"/>
        <v>577700</v>
      </c>
      <c r="AA875" s="173">
        <f t="shared" si="550"/>
        <v>574800</v>
      </c>
      <c r="AB875" s="173">
        <f t="shared" si="551"/>
        <v>571900</v>
      </c>
      <c r="AC875" s="372">
        <f t="shared" si="574"/>
        <v>569000</v>
      </c>
      <c r="AD875" s="170">
        <f t="shared" si="569"/>
        <v>6897600</v>
      </c>
      <c r="AE875" s="174">
        <f>IF(J875="","",IF('5.手当・賞与配分・洗い替え方式'!$O$4=1,ROUNDUP((J875+$Q875)*$AH$4,-1),ROUNDUP(J875*$AH$4,-1)))</f>
        <v>1161200</v>
      </c>
      <c r="AF875" s="175">
        <f>IF(K875="","",IF('5.手当・賞与配分・洗い替え方式'!$O$4=1,ROUNDUP((K875+$Q875)*$AH$4,-1),ROUNDUP(K875*$AH$4,-1)))</f>
        <v>1155400</v>
      </c>
      <c r="AG875" s="175">
        <f>IF(L875="","",IF('5.手当・賞与配分・洗い替え方式'!$O$4=1,ROUNDUP((L875+$Q875)*$AH$4,-1),ROUNDUP(L875*$AH$4,-1)))</f>
        <v>1149600</v>
      </c>
      <c r="AH875" s="175">
        <f>IF(M875="","",IF('5.手当・賞与配分・洗い替え方式'!$O$4=1,ROUNDUP((M875+$Q875)*$AH$4,-1),ROUNDUP(M875*$AH$4,-1)))</f>
        <v>1143800</v>
      </c>
      <c r="AI875" s="176">
        <f>IF(N875="","",IF('5.手当・賞与配分・洗い替え方式'!$O$4=1,ROUNDUP((N875+$Q875)*$AH$4,-1),ROUNDUP(N875*$AH$4,-1)))</f>
        <v>1138000</v>
      </c>
      <c r="AJ875" s="174">
        <f>IF(J875="","",IF('5.手当・賞与配分・洗い替え方式'!$O$4=1,ROUNDUP((J875+$Q875)*$AM$4,-1),ROUNDUP(J875*$AM$4,-1)))</f>
        <v>1451500</v>
      </c>
      <c r="AK875" s="175">
        <f>IF(K875="","",IF('5.手当・賞与配分・洗い替え方式'!$O$4=1,ROUNDUP((K875+$Q875)*$AM$4,-1),ROUNDUP(K875*$AM$4,-1)))</f>
        <v>1444250</v>
      </c>
      <c r="AL875" s="175">
        <f>IF(L875="","",IF('5.手当・賞与配分・洗い替え方式'!$O$4=1,ROUNDUP((L875+$Q875)*$AM$4,-1),ROUNDUP(L875*$AM$4,-1)))</f>
        <v>1437000</v>
      </c>
      <c r="AM875" s="175">
        <f>IF(M875="","",IF('5.手当・賞与配分・洗い替え方式'!$O$4=1,ROUNDUP((M875+$Q875)*$AM$4,-1),ROUNDUP(M875*$AM$4,-1)))</f>
        <v>1429750</v>
      </c>
      <c r="AN875" s="176">
        <f>IF(N875="","",IF('5.手当・賞与配分・洗い替え方式'!$O$4=1,ROUNDUP((N875+$Q875)*$AM$4,-1),ROUNDUP(N875*$AM$4,-1)))</f>
        <v>1422500</v>
      </c>
      <c r="AO875" s="373">
        <f t="shared" si="570"/>
        <v>9579900</v>
      </c>
      <c r="AP875" s="177">
        <f t="shared" si="571"/>
        <v>9532050</v>
      </c>
      <c r="AQ875" s="177">
        <f t="shared" si="554"/>
        <v>9484200</v>
      </c>
      <c r="AR875" s="177">
        <f t="shared" si="555"/>
        <v>9436350</v>
      </c>
      <c r="AS875" s="178">
        <f t="shared" si="556"/>
        <v>9388500</v>
      </c>
    </row>
    <row r="876" spans="5:45" ht="9" customHeight="1">
      <c r="R876" s="80"/>
      <c r="S876" s="80"/>
      <c r="T876" s="80"/>
    </row>
    <row r="877" spans="5:45" ht="20.100000000000001" customHeight="1" thickBot="1">
      <c r="E877" s="83"/>
      <c r="F877" s="83"/>
      <c r="G877" s="83"/>
      <c r="H877" s="83"/>
      <c r="Q877" s="83"/>
      <c r="X877" s="79" t="s">
        <v>91</v>
      </c>
      <c r="Y877" s="79"/>
      <c r="Z877" s="79"/>
      <c r="AJ877" s="179"/>
      <c r="AK877" s="179"/>
    </row>
    <row r="878" spans="5:45" ht="23.1" customHeight="1" thickBot="1">
      <c r="E878" s="138" t="s">
        <v>81</v>
      </c>
      <c r="F878" s="139" t="s">
        <v>28</v>
      </c>
      <c r="G878" s="508" t="s">
        <v>82</v>
      </c>
      <c r="H878" s="508" t="s">
        <v>28</v>
      </c>
      <c r="I878" s="510" t="s">
        <v>88</v>
      </c>
      <c r="J878" s="512" t="s">
        <v>245</v>
      </c>
      <c r="K878" s="513"/>
      <c r="L878" s="513"/>
      <c r="M878" s="513"/>
      <c r="N878" s="514"/>
      <c r="O878" s="515" t="s">
        <v>93</v>
      </c>
      <c r="P878" s="523" t="s">
        <v>246</v>
      </c>
      <c r="Q878" s="525" t="s">
        <v>90</v>
      </c>
      <c r="R878" s="374" t="s">
        <v>247</v>
      </c>
      <c r="S878" s="527" t="s">
        <v>248</v>
      </c>
      <c r="T878" s="528"/>
      <c r="U878" s="528"/>
      <c r="V878" s="528"/>
      <c r="W878" s="529"/>
      <c r="X878" s="356">
        <f>IF('5.手当・賞与配分・洗い替え方式'!$L$4="","",'5.手当・賞与配分・洗い替え方式'!$L$4)</f>
        <v>173</v>
      </c>
      <c r="Y878" s="512" t="s">
        <v>86</v>
      </c>
      <c r="Z878" s="513"/>
      <c r="AA878" s="513"/>
      <c r="AB878" s="513"/>
      <c r="AC878" s="514"/>
      <c r="AD878" s="515" t="s">
        <v>249</v>
      </c>
      <c r="AE878" s="530" t="s">
        <v>87</v>
      </c>
      <c r="AF878" s="517"/>
      <c r="AG878" s="517"/>
      <c r="AH878" s="357">
        <f>IF($E879="","",'5.手当・賞与配分・洗い替え方式'!$N$11)</f>
        <v>2</v>
      </c>
      <c r="AI878" s="358"/>
      <c r="AJ878" s="359" t="s">
        <v>250</v>
      </c>
      <c r="AK878" s="517" t="str">
        <f>IF($AL$2="","","「"&amp;$AL$2&amp;"」"&amp;"評価反映")</f>
        <v>「B」評価反映</v>
      </c>
      <c r="AL878" s="518"/>
      <c r="AM878" s="357">
        <f>IF($E879="","",'5.手当・賞与配分・洗い替え方式'!$O$11*'7.グレード別年俸表の作成'!$AM$2)</f>
        <v>2.5</v>
      </c>
      <c r="AN878" s="360"/>
      <c r="AO878" s="519" t="s">
        <v>251</v>
      </c>
      <c r="AP878" s="520"/>
      <c r="AQ878" s="521" t="str">
        <f>IF($AL$2="","","賞与"&amp;"「"&amp;$AL$2&amp;"」"&amp;"評価反映")</f>
        <v>賞与「B」評価反映</v>
      </c>
      <c r="AR878" s="521"/>
      <c r="AS878" s="522"/>
    </row>
    <row r="879" spans="5:45" ht="27.9" customHeight="1" thickBot="1">
      <c r="E879" s="142" t="str">
        <f>IF(C$24="","",$C$24)</f>
        <v>M-3</v>
      </c>
      <c r="F879" s="139">
        <v>0</v>
      </c>
      <c r="G879" s="509"/>
      <c r="H879" s="509"/>
      <c r="I879" s="511"/>
      <c r="J879" s="413" t="str">
        <f>IF($E879="","",$E879&amp;"-"&amp;$O$2)</f>
        <v>M-3-S</v>
      </c>
      <c r="K879" s="143" t="str">
        <f>IF($E879="","",$E879&amp;"-"&amp;$P$2)</f>
        <v>M-3-A</v>
      </c>
      <c r="L879" s="143" t="str">
        <f>IF($E879="","",$E879&amp;"-"&amp;$Q$2)</f>
        <v>M-3-B</v>
      </c>
      <c r="M879" s="143" t="str">
        <f>IF($E879="","",$E879&amp;"-"&amp;$R$2)</f>
        <v>M-3-C</v>
      </c>
      <c r="N879" s="414" t="str">
        <f>IF($E879="","",$E879&amp;"-"&amp;$S$2)</f>
        <v>M-3-D</v>
      </c>
      <c r="O879" s="516"/>
      <c r="P879" s="524"/>
      <c r="Q879" s="526"/>
      <c r="R879" s="362">
        <f>IF($E879="","",VLOOKUP($E879,'5.手当・賞与配分・洗い替え方式'!$C$7:$L$48,8,0))</f>
        <v>0</v>
      </c>
      <c r="S879" s="413" t="str">
        <f>$J879</f>
        <v>M-3-S</v>
      </c>
      <c r="T879" s="143" t="str">
        <f>$K879</f>
        <v>M-3-A</v>
      </c>
      <c r="U879" s="143" t="str">
        <f>$L879</f>
        <v>M-3-B</v>
      </c>
      <c r="V879" s="143" t="str">
        <f>$M879</f>
        <v>M-3-C</v>
      </c>
      <c r="W879" s="414" t="str">
        <f>$N879</f>
        <v>M-3-D</v>
      </c>
      <c r="X879" s="363" t="s">
        <v>85</v>
      </c>
      <c r="Y879" s="413" t="str">
        <f>$J879</f>
        <v>M-3-S</v>
      </c>
      <c r="Z879" s="143" t="str">
        <f>$K879</f>
        <v>M-3-A</v>
      </c>
      <c r="AA879" s="143" t="str">
        <f>$L879</f>
        <v>M-3-B</v>
      </c>
      <c r="AB879" s="143" t="str">
        <f>$M879</f>
        <v>M-3-C</v>
      </c>
      <c r="AC879" s="414" t="str">
        <f>$N879</f>
        <v>M-3-D</v>
      </c>
      <c r="AD879" s="516"/>
      <c r="AE879" s="144" t="str">
        <f>$J879</f>
        <v>M-3-S</v>
      </c>
      <c r="AF879" s="145" t="str">
        <f>$K879</f>
        <v>M-3-A</v>
      </c>
      <c r="AG879" s="145" t="str">
        <f>$L879</f>
        <v>M-3-B</v>
      </c>
      <c r="AH879" s="146" t="str">
        <f>$M879</f>
        <v>M-3-C</v>
      </c>
      <c r="AI879" s="364" t="str">
        <f>$N879</f>
        <v>M-3-D</v>
      </c>
      <c r="AJ879" s="365" t="str">
        <f>$J879</f>
        <v>M-3-S</v>
      </c>
      <c r="AK879" s="146" t="str">
        <f>$K879</f>
        <v>M-3-A</v>
      </c>
      <c r="AL879" s="146" t="str">
        <f>$L879</f>
        <v>M-3-B</v>
      </c>
      <c r="AM879" s="146" t="str">
        <f>$M879</f>
        <v>M-3-C</v>
      </c>
      <c r="AN879" s="147" t="str">
        <f>$N879</f>
        <v>M-3-D</v>
      </c>
      <c r="AO879" s="413" t="str">
        <f>$J879</f>
        <v>M-3-S</v>
      </c>
      <c r="AP879" s="143" t="str">
        <f>$K879</f>
        <v>M-3-A</v>
      </c>
      <c r="AQ879" s="143" t="str">
        <f>$L879</f>
        <v>M-3-B</v>
      </c>
      <c r="AR879" s="143" t="str">
        <f>$M879</f>
        <v>M-3-C</v>
      </c>
      <c r="AS879" s="414" t="str">
        <f>$N879</f>
        <v>M-3-D</v>
      </c>
    </row>
    <row r="880" spans="5:45" ht="18" customHeight="1">
      <c r="E880" s="148" t="str">
        <f>IF($E$879="","",$E$879)</f>
        <v>M-3</v>
      </c>
      <c r="F880" s="105">
        <f t="shared" ref="F880:F921" si="575">IF(L880="",0,IF(AND(L879&lt;L880,L880=L881),F879+1,IF(L880&lt;L881,F879+1,F879)))</f>
        <v>0</v>
      </c>
      <c r="G880" s="105" t="str">
        <f t="shared" ref="G880:G921" si="576">IF(AND(F880=0,L880=""),"",IF(AND(F880=0,L880&gt;0),1,IF(F880=0,"",F880)))</f>
        <v/>
      </c>
      <c r="H880" s="105" t="str">
        <f t="shared" ref="H880:H921" si="577">IF($G880="","",IF(F879&lt;F880,$E880&amp;"-"&amp;$G880,""))</f>
        <v/>
      </c>
      <c r="I880" s="149">
        <v>18</v>
      </c>
      <c r="J880" s="151" t="str">
        <f>IF($F880&lt;=1,"",IF($L880="","",$K880+$P880))</f>
        <v/>
      </c>
      <c r="K880" s="150" t="str">
        <f>IF($F880&lt;=1,"",IF($L880="","",$L880+$P880))</f>
        <v/>
      </c>
      <c r="L880" s="150" t="str">
        <f>IF($E880="","",INDEX('3.サラリースケール'!$R$5:$BH$38,MATCH($E880,'3.サラリースケール'!$R$5:$R$38,0),MATCH($I880,'3.サラリースケール'!$R$5:$BH$5,0)))</f>
        <v/>
      </c>
      <c r="M880" s="150" t="str">
        <f>IF($F880&lt;=1,"",IF($L880="","",$L880-$P880))</f>
        <v/>
      </c>
      <c r="N880" s="366" t="str">
        <f>IF($F880&lt;=1,"",IF($L880="","",$M880-$P880))</f>
        <v/>
      </c>
      <c r="O880" s="151" t="str">
        <f>IF($F880&lt;=1,"",IF($L879="",0,$L880-$L879))</f>
        <v/>
      </c>
      <c r="P880" s="368" t="str">
        <f t="shared" ref="P880:P921" si="578">IF($F880&lt;=1,"",IF($L880="","",IF($O880=0,$P879,ROUNDUP($O880/$L$2,-1))))</f>
        <v/>
      </c>
      <c r="Q880" s="152" t="str">
        <f>IF($L880="","",VLOOKUP($E880,'6.モデル年俸表の作成'!$C$7:$F$48,4,0))</f>
        <v/>
      </c>
      <c r="R880" s="159" t="str">
        <f>IF($E880="","",IF($G880="","",VLOOKUP($E880,'5.手当・賞与配分・洗い替え方式'!$C$7:$L$48,8,0)))</f>
        <v/>
      </c>
      <c r="S880" s="153" t="str">
        <f>IF(J880="","",ROUNDUP((J880*$R880),-1))</f>
        <v/>
      </c>
      <c r="T880" s="153" t="str">
        <f>IF(K880="","",ROUNDUP((K880*$R880),-1))</f>
        <v/>
      </c>
      <c r="U880" s="153" t="str">
        <f>IF(L880="","",ROUNDUP((L880*$R880),-1))</f>
        <v/>
      </c>
      <c r="V880" s="153" t="str">
        <f>IF(M880="","",ROUNDUP((M880*$R880),-1))</f>
        <v/>
      </c>
      <c r="W880" s="153" t="str">
        <f>IF(N880="","",ROUNDUP((N880*$R880),-1))</f>
        <v/>
      </c>
      <c r="X880" s="155" t="str">
        <f t="shared" ref="X880:X921" si="579">IF($L880="","",ROUNDDOWN($U880/($L880/$X$4*1.25),0))</f>
        <v/>
      </c>
      <c r="Y880" s="165" t="str">
        <f>IF(J880="","",J880+$Q880+S880)</f>
        <v/>
      </c>
      <c r="Z880" s="154" t="str">
        <f t="shared" ref="Z880:Z921" si="580">IF(K880="","",K880+$Q880+T880)</f>
        <v/>
      </c>
      <c r="AA880" s="154" t="str">
        <f t="shared" ref="AA880:AA921" si="581">IF(L880="","",L880+$Q880+U880)</f>
        <v/>
      </c>
      <c r="AB880" s="154" t="str">
        <f t="shared" ref="AB880:AB921" si="582">IF(M880="","",M880+$Q880+V880)</f>
        <v/>
      </c>
      <c r="AC880" s="166" t="str">
        <f t="shared" ref="AC880:AC886" si="583">IF(N880="","",N880+$Q880+W880)</f>
        <v/>
      </c>
      <c r="AD880" s="152" t="str">
        <f>IF($L880="","",$AA880*12)</f>
        <v/>
      </c>
      <c r="AE880" s="165" t="str">
        <f>IF(J880="","",IF('5.手当・賞与配分・洗い替え方式'!$O$4=1,ROUNDUP((J880+$Q880)*$AH$4,-1),ROUNDUP(J880*$AH$4,-1)))</f>
        <v/>
      </c>
      <c r="AF880" s="154" t="str">
        <f>IF(K880="","",IF('5.手当・賞与配分・洗い替え方式'!$O$4=1,ROUNDUP((K880+$Q880)*$AH$4,-1),ROUNDUP(K880*$AH$4,-1)))</f>
        <v/>
      </c>
      <c r="AG880" s="154" t="str">
        <f>IF(L880="","",IF('5.手当・賞与配分・洗い替え方式'!$O$4=1,ROUNDUP((L880+$Q880)*$AH$4,-1),ROUNDUP(L880*$AH$4,-1)))</f>
        <v/>
      </c>
      <c r="AH880" s="154" t="str">
        <f>IF(M880="","",IF('5.手当・賞与配分・洗い替え方式'!$O$4=1,ROUNDUP((M880+$Q880)*$AH$4,-1),ROUNDUP(M880*$AH$4,-1)))</f>
        <v/>
      </c>
      <c r="AI880" s="166" t="str">
        <f>IF(N880="","",IF('5.手当・賞与配分・洗い替え方式'!$O$4=1,ROUNDUP((N880+$Q880)*$AH$4,-1),ROUNDUP(N880*$AH$4,-1)))</f>
        <v/>
      </c>
      <c r="AJ880" s="165" t="str">
        <f>IF(J880="","",IF('5.手当・賞与配分・洗い替え方式'!$O$4=1,ROUNDUP((J880+$Q880)*$AM$4,-1),ROUNDUP(J880*$AM$4,-1)))</f>
        <v/>
      </c>
      <c r="AK880" s="154" t="str">
        <f>IF(K880="","",IF('5.手当・賞与配分・洗い替え方式'!$O$4=1,ROUNDUP((K880+$Q880)*$AM$4,-1),ROUNDUP(K880*$AM$4,-1)))</f>
        <v/>
      </c>
      <c r="AL880" s="154" t="str">
        <f>IF(L880="","",IF('5.手当・賞与配分・洗い替え方式'!$O$4=1,ROUNDUP((L880+$Q880)*$AM$4,-1),ROUNDUP(L880*$AM$4,-1)))</f>
        <v/>
      </c>
      <c r="AM880" s="154" t="str">
        <f>IF(M880="","",IF('5.手当・賞与配分・洗い替え方式'!$O$4=1,ROUNDUP((M880+$Q880)*$AM$4,-1),ROUNDUP(M880*$AM$4,-1)))</f>
        <v/>
      </c>
      <c r="AN880" s="166" t="str">
        <f>IF(N880="","",IF('5.手当・賞与配分・洗い替え方式'!$O$4=1,ROUNDUP((N880+$Q880)*$AM$4,-1),ROUNDUP(N880*$AM$4,-1)))</f>
        <v/>
      </c>
      <c r="AO880" s="367" t="str">
        <f>IF(J880="","",Y880*12+AE880+AJ880)</f>
        <v/>
      </c>
      <c r="AP880" s="133" t="str">
        <f t="shared" ref="AP880" si="584">IF(K880="","",Z880*12+AF880+AK880)</f>
        <v/>
      </c>
      <c r="AQ880" s="133" t="str">
        <f t="shared" ref="AQ880:AQ921" si="585">IF(L880="","",AA880*12+AG880+AL880)</f>
        <v/>
      </c>
      <c r="AR880" s="133" t="str">
        <f t="shared" ref="AR880:AR921" si="586">IF(M880="","",AB880*12+AH880+AM880)</f>
        <v/>
      </c>
      <c r="AS880" s="155" t="str">
        <f t="shared" ref="AS880:AS921" si="587">IF(N880="","",AC880*12+AI880+AN880)</f>
        <v/>
      </c>
    </row>
    <row r="881" spans="5:45" ht="18" customHeight="1">
      <c r="E881" s="148" t="str">
        <f t="shared" ref="E881:E921" si="588">IF($E$879="","",$E$879)</f>
        <v>M-3</v>
      </c>
      <c r="F881" s="105">
        <f t="shared" si="575"/>
        <v>0</v>
      </c>
      <c r="G881" s="105" t="str">
        <f t="shared" si="576"/>
        <v/>
      </c>
      <c r="H881" s="105" t="str">
        <f t="shared" si="577"/>
        <v/>
      </c>
      <c r="I881" s="149">
        <v>19</v>
      </c>
      <c r="J881" s="157" t="str">
        <f t="shared" ref="J881:J921" si="589">IF($F881&lt;=1,"",IF($L881="","",$K881+$P881))</f>
        <v/>
      </c>
      <c r="K881" s="131" t="str">
        <f t="shared" ref="K881:K921" si="590">IF($F881&lt;=1,"",IF($L881="","",$L881+$P881))</f>
        <v/>
      </c>
      <c r="L881" s="150" t="str">
        <f>IF($E881="","",INDEX('3.サラリースケール'!$R$5:$BH$38,MATCH($E881,'3.サラリースケール'!$R$5:$R$38,0),MATCH($I881,'3.サラリースケール'!$R$5:$BH$5,0)))</f>
        <v/>
      </c>
      <c r="M881" s="131" t="str">
        <f t="shared" ref="M881:M921" si="591">IF($F881&lt;=1,"",IF($L881="","",$L881-$P881))</f>
        <v/>
      </c>
      <c r="N881" s="368" t="str">
        <f t="shared" ref="N881:N921" si="592">IF($F881&lt;=1,"",IF($L881="","",$M881-$P881))</f>
        <v/>
      </c>
      <c r="O881" s="157" t="str">
        <f t="shared" ref="O881:O921" si="593">IF($F881&lt;=1,"",IF($L880="",0,$L881-$L880))</f>
        <v/>
      </c>
      <c r="P881" s="368" t="str">
        <f t="shared" si="578"/>
        <v/>
      </c>
      <c r="Q881" s="158" t="str">
        <f>IF($L881="","",VLOOKUP($E881,'6.モデル年俸表の作成'!$C$7:$F$48,4,0))</f>
        <v/>
      </c>
      <c r="R881" s="159" t="str">
        <f>IF($E881="","",IF($G881="","",VLOOKUP($E881,'5.手当・賞与配分・洗い替え方式'!$C$7:$L$48,8,0)))</f>
        <v/>
      </c>
      <c r="S881" s="160" t="str">
        <f t="shared" ref="S881:S921" si="594">IF(J881="","",ROUNDUP((J881*$R881),-1))</f>
        <v/>
      </c>
      <c r="T881" s="160" t="str">
        <f t="shared" ref="T881:T921" si="595">IF(K881="","",ROUNDUP((K881*$R881),-1))</f>
        <v/>
      </c>
      <c r="U881" s="160" t="str">
        <f t="shared" ref="U881:U885" si="596">IF(L881="","",ROUNDUP((L881*$R881),-1))</f>
        <v/>
      </c>
      <c r="V881" s="160" t="str">
        <f t="shared" ref="V881:V921" si="597">IF(M881="","",ROUNDUP((M881*$R881),-1))</f>
        <v/>
      </c>
      <c r="W881" s="160" t="str">
        <f t="shared" ref="W881:W921" si="598">IF(N881="","",ROUNDUP((N881*$R881),-1))</f>
        <v/>
      </c>
      <c r="X881" s="164" t="str">
        <f t="shared" si="579"/>
        <v/>
      </c>
      <c r="Y881" s="162" t="str">
        <f t="shared" ref="Y881:Y883" si="599">IF(J881="","",J881+$Q881+S881)</f>
        <v/>
      </c>
      <c r="Z881" s="161" t="str">
        <f t="shared" si="580"/>
        <v/>
      </c>
      <c r="AA881" s="161" t="str">
        <f t="shared" si="581"/>
        <v/>
      </c>
      <c r="AB881" s="161" t="str">
        <f t="shared" si="582"/>
        <v/>
      </c>
      <c r="AC881" s="163" t="str">
        <f t="shared" si="583"/>
        <v/>
      </c>
      <c r="AD881" s="158" t="str">
        <f t="shared" ref="AD881:AD921" si="600">IF(L881="","",AA881*12)</f>
        <v/>
      </c>
      <c r="AE881" s="165" t="str">
        <f>IF(J881="","",IF('5.手当・賞与配分・洗い替え方式'!$O$4=1,ROUNDUP((J881+$Q881)*$AH$4,-1),ROUNDUP(J881*$AH$4,-1)))</f>
        <v/>
      </c>
      <c r="AF881" s="154" t="str">
        <f>IF(K881="","",IF('5.手当・賞与配分・洗い替え方式'!$O$4=1,ROUNDUP((K881+$Q881)*$AH$4,-1),ROUNDUP(K881*$AH$4,-1)))</f>
        <v/>
      </c>
      <c r="AG881" s="154" t="str">
        <f>IF(L881="","",IF('5.手当・賞与配分・洗い替え方式'!$O$4=1,ROUNDUP((L881+$Q881)*$AH$4,-1),ROUNDUP(L881*$AH$4,-1)))</f>
        <v/>
      </c>
      <c r="AH881" s="154" t="str">
        <f>IF(M881="","",IF('5.手当・賞与配分・洗い替え方式'!$O$4=1,ROUNDUP((M881+$Q881)*$AH$4,-1),ROUNDUP(M881*$AH$4,-1)))</f>
        <v/>
      </c>
      <c r="AI881" s="166" t="str">
        <f>IF(N881="","",IF('5.手当・賞与配分・洗い替え方式'!$O$4=1,ROUNDUP((N881+$Q881)*$AH$4,-1),ROUNDUP(N881*$AH$4,-1)))</f>
        <v/>
      </c>
      <c r="AJ881" s="165" t="str">
        <f>IF(J881="","",IF('5.手当・賞与配分・洗い替え方式'!$O$4=1,ROUNDUP((J881+$Q881)*$AM$4,-1),ROUNDUP(J881*$AM$4,-1)))</f>
        <v/>
      </c>
      <c r="AK881" s="154" t="str">
        <f>IF(K881="","",IF('5.手当・賞与配分・洗い替え方式'!$O$4=1,ROUNDUP((K881+$Q881)*$AM$4,-1),ROUNDUP(K881*$AM$4,-1)))</f>
        <v/>
      </c>
      <c r="AL881" s="154" t="str">
        <f>IF(L881="","",IF('5.手当・賞与配分・洗い替え方式'!$O$4=1,ROUNDUP((L881+$Q881)*$AM$4,-1),ROUNDUP(L881*$AM$4,-1)))</f>
        <v/>
      </c>
      <c r="AM881" s="154" t="str">
        <f>IF(M881="","",IF('5.手当・賞与配分・洗い替え方式'!$O$4=1,ROUNDUP((M881+$Q881)*$AM$4,-1),ROUNDUP(M881*$AM$4,-1)))</f>
        <v/>
      </c>
      <c r="AN881" s="166" t="str">
        <f>IF(N881="","",IF('5.手当・賞与配分・洗い替え方式'!$O$4=1,ROUNDUP((N881+$Q881)*$AM$4,-1),ROUNDUP(N881*$AM$4,-1)))</f>
        <v/>
      </c>
      <c r="AO881" s="369" t="str">
        <f>IF(J881="","",Y881*12+AE881+AJ881)</f>
        <v/>
      </c>
      <c r="AP881" s="77" t="str">
        <f>IF(K881="","",Z881*12+AF881+AK881)</f>
        <v/>
      </c>
      <c r="AQ881" s="77" t="str">
        <f t="shared" si="585"/>
        <v/>
      </c>
      <c r="AR881" s="77" t="str">
        <f t="shared" si="586"/>
        <v/>
      </c>
      <c r="AS881" s="164" t="str">
        <f t="shared" si="587"/>
        <v/>
      </c>
    </row>
    <row r="882" spans="5:45" ht="18" customHeight="1">
      <c r="E882" s="148" t="str">
        <f t="shared" si="588"/>
        <v>M-3</v>
      </c>
      <c r="F882" s="105">
        <f t="shared" si="575"/>
        <v>0</v>
      </c>
      <c r="G882" s="105" t="str">
        <f t="shared" si="576"/>
        <v/>
      </c>
      <c r="H882" s="105" t="str">
        <f t="shared" si="577"/>
        <v/>
      </c>
      <c r="I882" s="149">
        <v>20</v>
      </c>
      <c r="J882" s="157" t="str">
        <f t="shared" si="589"/>
        <v/>
      </c>
      <c r="K882" s="131" t="str">
        <f t="shared" si="590"/>
        <v/>
      </c>
      <c r="L882" s="131" t="str">
        <f>IF($E882="","",INDEX('3.サラリースケール'!$R$5:$BH$38,MATCH($E882,'3.サラリースケール'!$R$5:$R$38,0),MATCH($I882,'3.サラリースケール'!$R$5:$BH$5,0)))</f>
        <v/>
      </c>
      <c r="M882" s="131" t="str">
        <f t="shared" si="591"/>
        <v/>
      </c>
      <c r="N882" s="368" t="str">
        <f t="shared" si="592"/>
        <v/>
      </c>
      <c r="O882" s="157" t="str">
        <f t="shared" si="593"/>
        <v/>
      </c>
      <c r="P882" s="368" t="str">
        <f t="shared" si="578"/>
        <v/>
      </c>
      <c r="Q882" s="158" t="str">
        <f>IF($L882="","",VLOOKUP($E882,'6.モデル年俸表の作成'!$C$7:$F$48,4,0))</f>
        <v/>
      </c>
      <c r="R882" s="159" t="str">
        <f>IF($E882="","",IF($G882="","",VLOOKUP($E882,'5.手当・賞与配分・洗い替え方式'!$C$7:$L$48,8,0)))</f>
        <v/>
      </c>
      <c r="S882" s="160" t="str">
        <f t="shared" si="594"/>
        <v/>
      </c>
      <c r="T882" s="160" t="str">
        <f t="shared" si="595"/>
        <v/>
      </c>
      <c r="U882" s="160" t="str">
        <f t="shared" si="596"/>
        <v/>
      </c>
      <c r="V882" s="160" t="str">
        <f t="shared" si="597"/>
        <v/>
      </c>
      <c r="W882" s="160" t="str">
        <f t="shared" si="598"/>
        <v/>
      </c>
      <c r="X882" s="164" t="str">
        <f t="shared" si="579"/>
        <v/>
      </c>
      <c r="Y882" s="162" t="str">
        <f t="shared" si="599"/>
        <v/>
      </c>
      <c r="Z882" s="161" t="str">
        <f t="shared" si="580"/>
        <v/>
      </c>
      <c r="AA882" s="161" t="str">
        <f t="shared" si="581"/>
        <v/>
      </c>
      <c r="AB882" s="161" t="str">
        <f t="shared" si="582"/>
        <v/>
      </c>
      <c r="AC882" s="163" t="str">
        <f t="shared" si="583"/>
        <v/>
      </c>
      <c r="AD882" s="158" t="str">
        <f t="shared" si="600"/>
        <v/>
      </c>
      <c r="AE882" s="165" t="str">
        <f>IF(J882="","",IF('5.手当・賞与配分・洗い替え方式'!$O$4=1,ROUNDUP((J882+$Q882)*$AH$4,-1),ROUNDUP(J882*$AH$4,-1)))</f>
        <v/>
      </c>
      <c r="AF882" s="154" t="str">
        <f>IF(K882="","",IF('5.手当・賞与配分・洗い替え方式'!$O$4=1,ROUNDUP((K882+$Q882)*$AH$4,-1),ROUNDUP(K882*$AH$4,-1)))</f>
        <v/>
      </c>
      <c r="AG882" s="154" t="str">
        <f>IF(L882="","",IF('5.手当・賞与配分・洗い替え方式'!$O$4=1,ROUNDUP((L882+$Q882)*$AH$4,-1),ROUNDUP(L882*$AH$4,-1)))</f>
        <v/>
      </c>
      <c r="AH882" s="154" t="str">
        <f>IF(M882="","",IF('5.手当・賞与配分・洗い替え方式'!$O$4=1,ROUNDUP((M882+$Q882)*$AH$4,-1),ROUNDUP(M882*$AH$4,-1)))</f>
        <v/>
      </c>
      <c r="AI882" s="166" t="str">
        <f>IF(N882="","",IF('5.手当・賞与配分・洗い替え方式'!$O$4=1,ROUNDUP((N882+$Q882)*$AH$4,-1),ROUNDUP(N882*$AH$4,-1)))</f>
        <v/>
      </c>
      <c r="AJ882" s="165" t="str">
        <f>IF(J882="","",IF('5.手当・賞与配分・洗い替え方式'!$O$4=1,ROUNDUP((J882+$Q882)*$AM$4,-1),ROUNDUP(J882*$AM$4,-1)))</f>
        <v/>
      </c>
      <c r="AK882" s="154" t="str">
        <f>IF(K882="","",IF('5.手当・賞与配分・洗い替え方式'!$O$4=1,ROUNDUP((K882+$Q882)*$AM$4,-1),ROUNDUP(K882*$AM$4,-1)))</f>
        <v/>
      </c>
      <c r="AL882" s="154" t="str">
        <f>IF(L882="","",IF('5.手当・賞与配分・洗い替え方式'!$O$4=1,ROUNDUP((L882+$Q882)*$AM$4,-1),ROUNDUP(L882*$AM$4,-1)))</f>
        <v/>
      </c>
      <c r="AM882" s="154" t="str">
        <f>IF(M882="","",IF('5.手当・賞与配分・洗い替え方式'!$O$4=1,ROUNDUP((M882+$Q882)*$AM$4,-1),ROUNDUP(M882*$AM$4,-1)))</f>
        <v/>
      </c>
      <c r="AN882" s="166" t="str">
        <f>IF(N882="","",IF('5.手当・賞与配分・洗い替え方式'!$O$4=1,ROUNDUP((N882+$Q882)*$AM$4,-1),ROUNDUP(N882*$AM$4,-1)))</f>
        <v/>
      </c>
      <c r="AO882" s="369" t="str">
        <f t="shared" ref="AO882:AO921" si="601">IF(J882="","",Y882*12+AE882+AJ882)</f>
        <v/>
      </c>
      <c r="AP882" s="77" t="str">
        <f t="shared" ref="AP882:AP921" si="602">IF(K882="","",Z882*12+AF882+AK882)</f>
        <v/>
      </c>
      <c r="AQ882" s="77" t="str">
        <f t="shared" si="585"/>
        <v/>
      </c>
      <c r="AR882" s="77" t="str">
        <f t="shared" si="586"/>
        <v/>
      </c>
      <c r="AS882" s="164" t="str">
        <f t="shared" si="587"/>
        <v/>
      </c>
    </row>
    <row r="883" spans="5:45" ht="18" customHeight="1">
      <c r="E883" s="148" t="str">
        <f t="shared" si="588"/>
        <v>M-3</v>
      </c>
      <c r="F883" s="105">
        <f t="shared" si="575"/>
        <v>0</v>
      </c>
      <c r="G883" s="105" t="str">
        <f t="shared" si="576"/>
        <v/>
      </c>
      <c r="H883" s="105" t="str">
        <f t="shared" si="577"/>
        <v/>
      </c>
      <c r="I883" s="149">
        <v>21</v>
      </c>
      <c r="J883" s="157" t="str">
        <f t="shared" si="589"/>
        <v/>
      </c>
      <c r="K883" s="131" t="str">
        <f t="shared" si="590"/>
        <v/>
      </c>
      <c r="L883" s="131" t="str">
        <f>IF($E883="","",INDEX('3.サラリースケール'!$R$5:$BH$38,MATCH($E883,'3.サラリースケール'!$R$5:$R$38,0),MATCH($I883,'3.サラリースケール'!$R$5:$BH$5,0)))</f>
        <v/>
      </c>
      <c r="M883" s="131" t="str">
        <f t="shared" si="591"/>
        <v/>
      </c>
      <c r="N883" s="368" t="str">
        <f t="shared" si="592"/>
        <v/>
      </c>
      <c r="O883" s="157" t="str">
        <f t="shared" si="593"/>
        <v/>
      </c>
      <c r="P883" s="368" t="str">
        <f t="shared" si="578"/>
        <v/>
      </c>
      <c r="Q883" s="158" t="str">
        <f>IF($L883="","",VLOOKUP($E883,'6.モデル年俸表の作成'!$C$7:$F$48,4,0))</f>
        <v/>
      </c>
      <c r="R883" s="159" t="str">
        <f>IF($E883="","",IF($G883="","",VLOOKUP($E883,'5.手当・賞与配分・洗い替え方式'!$C$7:$L$48,8,0)))</f>
        <v/>
      </c>
      <c r="S883" s="160" t="str">
        <f t="shared" si="594"/>
        <v/>
      </c>
      <c r="T883" s="160" t="str">
        <f t="shared" si="595"/>
        <v/>
      </c>
      <c r="U883" s="160" t="str">
        <f t="shared" si="596"/>
        <v/>
      </c>
      <c r="V883" s="160" t="str">
        <f t="shared" si="597"/>
        <v/>
      </c>
      <c r="W883" s="160" t="str">
        <f t="shared" si="598"/>
        <v/>
      </c>
      <c r="X883" s="164" t="str">
        <f t="shared" si="579"/>
        <v/>
      </c>
      <c r="Y883" s="162" t="str">
        <f t="shared" si="599"/>
        <v/>
      </c>
      <c r="Z883" s="161" t="str">
        <f t="shared" si="580"/>
        <v/>
      </c>
      <c r="AA883" s="161" t="str">
        <f t="shared" si="581"/>
        <v/>
      </c>
      <c r="AB883" s="161" t="str">
        <f t="shared" si="582"/>
        <v/>
      </c>
      <c r="AC883" s="163" t="str">
        <f t="shared" si="583"/>
        <v/>
      </c>
      <c r="AD883" s="158" t="str">
        <f t="shared" si="600"/>
        <v/>
      </c>
      <c r="AE883" s="165" t="str">
        <f>IF(J883="","",IF('5.手当・賞与配分・洗い替え方式'!$O$4=1,ROUNDUP((J883+$Q883)*$AH$4,-1),ROUNDUP(J883*$AH$4,-1)))</f>
        <v/>
      </c>
      <c r="AF883" s="154" t="str">
        <f>IF(K883="","",IF('5.手当・賞与配分・洗い替え方式'!$O$4=1,ROUNDUP((K883+$Q883)*$AH$4,-1),ROUNDUP(K883*$AH$4,-1)))</f>
        <v/>
      </c>
      <c r="AG883" s="154" t="str">
        <f>IF(L883="","",IF('5.手当・賞与配分・洗い替え方式'!$O$4=1,ROUNDUP((L883+$Q883)*$AH$4,-1),ROUNDUP(L883*$AH$4,-1)))</f>
        <v/>
      </c>
      <c r="AH883" s="154" t="str">
        <f>IF(M883="","",IF('5.手当・賞与配分・洗い替え方式'!$O$4=1,ROUNDUP((M883+$Q883)*$AH$4,-1),ROUNDUP(M883*$AH$4,-1)))</f>
        <v/>
      </c>
      <c r="AI883" s="166" t="str">
        <f>IF(N883="","",IF('5.手当・賞与配分・洗い替え方式'!$O$4=1,ROUNDUP((N883+$Q883)*$AH$4,-1),ROUNDUP(N883*$AH$4,-1)))</f>
        <v/>
      </c>
      <c r="AJ883" s="165" t="str">
        <f>IF(J883="","",IF('5.手当・賞与配分・洗い替え方式'!$O$4=1,ROUNDUP((J883+$Q883)*$AM$4,-1),ROUNDUP(J883*$AM$4,-1)))</f>
        <v/>
      </c>
      <c r="AK883" s="154" t="str">
        <f>IF(K883="","",IF('5.手当・賞与配分・洗い替え方式'!$O$4=1,ROUNDUP((K883+$Q883)*$AM$4,-1),ROUNDUP(K883*$AM$4,-1)))</f>
        <v/>
      </c>
      <c r="AL883" s="154" t="str">
        <f>IF(L883="","",IF('5.手当・賞与配分・洗い替え方式'!$O$4=1,ROUNDUP((L883+$Q883)*$AM$4,-1),ROUNDUP(L883*$AM$4,-1)))</f>
        <v/>
      </c>
      <c r="AM883" s="154" t="str">
        <f>IF(M883="","",IF('5.手当・賞与配分・洗い替え方式'!$O$4=1,ROUNDUP((M883+$Q883)*$AM$4,-1),ROUNDUP(M883*$AM$4,-1)))</f>
        <v/>
      </c>
      <c r="AN883" s="166" t="str">
        <f>IF(N883="","",IF('5.手当・賞与配分・洗い替え方式'!$O$4=1,ROUNDUP((N883+$Q883)*$AM$4,-1),ROUNDUP(N883*$AM$4,-1)))</f>
        <v/>
      </c>
      <c r="AO883" s="369" t="str">
        <f t="shared" si="601"/>
        <v/>
      </c>
      <c r="AP883" s="77" t="str">
        <f t="shared" si="602"/>
        <v/>
      </c>
      <c r="AQ883" s="77" t="str">
        <f t="shared" si="585"/>
        <v/>
      </c>
      <c r="AR883" s="77" t="str">
        <f t="shared" si="586"/>
        <v/>
      </c>
      <c r="AS883" s="164" t="str">
        <f t="shared" si="587"/>
        <v/>
      </c>
    </row>
    <row r="884" spans="5:45" ht="18" customHeight="1">
      <c r="E884" s="148" t="str">
        <f t="shared" si="588"/>
        <v>M-3</v>
      </c>
      <c r="F884" s="105">
        <f t="shared" si="575"/>
        <v>0</v>
      </c>
      <c r="G884" s="105" t="str">
        <f t="shared" si="576"/>
        <v/>
      </c>
      <c r="H884" s="105" t="str">
        <f t="shared" si="577"/>
        <v/>
      </c>
      <c r="I884" s="149">
        <v>22</v>
      </c>
      <c r="J884" s="157" t="str">
        <f t="shared" si="589"/>
        <v/>
      </c>
      <c r="K884" s="131" t="str">
        <f t="shared" si="590"/>
        <v/>
      </c>
      <c r="L884" s="131" t="str">
        <f>IF($E884="","",INDEX('3.サラリースケール'!$R$5:$BH$38,MATCH($E884,'3.サラリースケール'!$R$5:$R$38,0),MATCH($I884,'3.サラリースケール'!$R$5:$BH$5,0)))</f>
        <v/>
      </c>
      <c r="M884" s="131" t="str">
        <f t="shared" si="591"/>
        <v/>
      </c>
      <c r="N884" s="368" t="str">
        <f t="shared" si="592"/>
        <v/>
      </c>
      <c r="O884" s="157" t="str">
        <f t="shared" si="593"/>
        <v/>
      </c>
      <c r="P884" s="368" t="str">
        <f t="shared" si="578"/>
        <v/>
      </c>
      <c r="Q884" s="158" t="str">
        <f>IF($L884="","",VLOOKUP($E884,'6.モデル年俸表の作成'!$C$7:$F$48,4,0))</f>
        <v/>
      </c>
      <c r="R884" s="159" t="str">
        <f>IF($E884="","",IF($G884="","",VLOOKUP($E884,'5.手当・賞与配分・洗い替え方式'!$C$7:$L$48,8,0)))</f>
        <v/>
      </c>
      <c r="S884" s="160" t="str">
        <f t="shared" si="594"/>
        <v/>
      </c>
      <c r="T884" s="160" t="str">
        <f t="shared" si="595"/>
        <v/>
      </c>
      <c r="U884" s="160" t="str">
        <f t="shared" si="596"/>
        <v/>
      </c>
      <c r="V884" s="160" t="str">
        <f t="shared" si="597"/>
        <v/>
      </c>
      <c r="W884" s="160" t="str">
        <f t="shared" si="598"/>
        <v/>
      </c>
      <c r="X884" s="164" t="str">
        <f t="shared" si="579"/>
        <v/>
      </c>
      <c r="Y884" s="162" t="str">
        <f>IF(J884="","",J884+$Q884+S884)</f>
        <v/>
      </c>
      <c r="Z884" s="161" t="str">
        <f t="shared" si="580"/>
        <v/>
      </c>
      <c r="AA884" s="161" t="str">
        <f t="shared" si="581"/>
        <v/>
      </c>
      <c r="AB884" s="161" t="str">
        <f t="shared" si="582"/>
        <v/>
      </c>
      <c r="AC884" s="163" t="str">
        <f t="shared" si="583"/>
        <v/>
      </c>
      <c r="AD884" s="158" t="str">
        <f t="shared" si="600"/>
        <v/>
      </c>
      <c r="AE884" s="165" t="str">
        <f>IF(J884="","",IF('5.手当・賞与配分・洗い替え方式'!$O$4=1,ROUNDUP((J884+$Q884)*$AH$4,-1),ROUNDUP(J884*$AH$4,-1)))</f>
        <v/>
      </c>
      <c r="AF884" s="154" t="str">
        <f>IF(K884="","",IF('5.手当・賞与配分・洗い替え方式'!$O$4=1,ROUNDUP((K884+$Q884)*$AH$4,-1),ROUNDUP(K884*$AH$4,-1)))</f>
        <v/>
      </c>
      <c r="AG884" s="154" t="str">
        <f>IF(L884="","",IF('5.手当・賞与配分・洗い替え方式'!$O$4=1,ROUNDUP((L884+$Q884)*$AH$4,-1),ROUNDUP(L884*$AH$4,-1)))</f>
        <v/>
      </c>
      <c r="AH884" s="154" t="str">
        <f>IF(M884="","",IF('5.手当・賞与配分・洗い替え方式'!$O$4=1,ROUNDUP((M884+$Q884)*$AH$4,-1),ROUNDUP(M884*$AH$4,-1)))</f>
        <v/>
      </c>
      <c r="AI884" s="166" t="str">
        <f>IF(N884="","",IF('5.手当・賞与配分・洗い替え方式'!$O$4=1,ROUNDUP((N884+$Q884)*$AH$4,-1),ROUNDUP(N884*$AH$4,-1)))</f>
        <v/>
      </c>
      <c r="AJ884" s="165" t="str">
        <f>IF(J884="","",IF('5.手当・賞与配分・洗い替え方式'!$O$4=1,ROUNDUP((J884+$Q884)*$AM$4,-1),ROUNDUP(J884*$AM$4,-1)))</f>
        <v/>
      </c>
      <c r="AK884" s="154" t="str">
        <f>IF(K884="","",IF('5.手当・賞与配分・洗い替え方式'!$O$4=1,ROUNDUP((K884+$Q884)*$AM$4,-1),ROUNDUP(K884*$AM$4,-1)))</f>
        <v/>
      </c>
      <c r="AL884" s="154" t="str">
        <f>IF(L884="","",IF('5.手当・賞与配分・洗い替え方式'!$O$4=1,ROUNDUP((L884+$Q884)*$AM$4,-1),ROUNDUP(L884*$AM$4,-1)))</f>
        <v/>
      </c>
      <c r="AM884" s="154" t="str">
        <f>IF(M884="","",IF('5.手当・賞与配分・洗い替え方式'!$O$4=1,ROUNDUP((M884+$Q884)*$AM$4,-1),ROUNDUP(M884*$AM$4,-1)))</f>
        <v/>
      </c>
      <c r="AN884" s="166" t="str">
        <f>IF(N884="","",IF('5.手当・賞与配分・洗い替え方式'!$O$4=1,ROUNDUP((N884+$Q884)*$AM$4,-1),ROUNDUP(N884*$AM$4,-1)))</f>
        <v/>
      </c>
      <c r="AO884" s="369" t="str">
        <f t="shared" si="601"/>
        <v/>
      </c>
      <c r="AP884" s="77" t="str">
        <f t="shared" si="602"/>
        <v/>
      </c>
      <c r="AQ884" s="77" t="str">
        <f t="shared" si="585"/>
        <v/>
      </c>
      <c r="AR884" s="77" t="str">
        <f t="shared" si="586"/>
        <v/>
      </c>
      <c r="AS884" s="164" t="str">
        <f t="shared" si="587"/>
        <v/>
      </c>
    </row>
    <row r="885" spans="5:45" ht="18" customHeight="1">
      <c r="E885" s="148" t="str">
        <f t="shared" si="588"/>
        <v>M-3</v>
      </c>
      <c r="F885" s="105">
        <f t="shared" si="575"/>
        <v>0</v>
      </c>
      <c r="G885" s="105" t="str">
        <f t="shared" si="576"/>
        <v/>
      </c>
      <c r="H885" s="105" t="str">
        <f t="shared" si="577"/>
        <v/>
      </c>
      <c r="I885" s="149">
        <v>23</v>
      </c>
      <c r="J885" s="157" t="str">
        <f t="shared" si="589"/>
        <v/>
      </c>
      <c r="K885" s="131" t="str">
        <f t="shared" si="590"/>
        <v/>
      </c>
      <c r="L885" s="131" t="str">
        <f>IF($E885="","",INDEX('3.サラリースケール'!$R$5:$BH$38,MATCH($E885,'3.サラリースケール'!$R$5:$R$38,0),MATCH($I885,'3.サラリースケール'!$R$5:$BH$5,0)))</f>
        <v/>
      </c>
      <c r="M885" s="131" t="str">
        <f t="shared" si="591"/>
        <v/>
      </c>
      <c r="N885" s="368" t="str">
        <f t="shared" si="592"/>
        <v/>
      </c>
      <c r="O885" s="157" t="str">
        <f t="shared" si="593"/>
        <v/>
      </c>
      <c r="P885" s="368" t="str">
        <f t="shared" si="578"/>
        <v/>
      </c>
      <c r="Q885" s="158" t="str">
        <f>IF($L885="","",VLOOKUP($E885,'6.モデル年俸表の作成'!$C$7:$F$48,4,0))</f>
        <v/>
      </c>
      <c r="R885" s="159" t="str">
        <f>IF($E885="","",IF($G885="","",VLOOKUP($E885,'5.手当・賞与配分・洗い替え方式'!$C$7:$L$48,8,0)))</f>
        <v/>
      </c>
      <c r="S885" s="160" t="str">
        <f t="shared" si="594"/>
        <v/>
      </c>
      <c r="T885" s="160" t="str">
        <f t="shared" si="595"/>
        <v/>
      </c>
      <c r="U885" s="160" t="str">
        <f t="shared" si="596"/>
        <v/>
      </c>
      <c r="V885" s="160" t="str">
        <f t="shared" si="597"/>
        <v/>
      </c>
      <c r="W885" s="160" t="str">
        <f t="shared" si="598"/>
        <v/>
      </c>
      <c r="X885" s="164" t="str">
        <f t="shared" si="579"/>
        <v/>
      </c>
      <c r="Y885" s="162" t="str">
        <f t="shared" ref="Y885:Y921" si="603">IF(J885="","",J885+$Q885+S885)</f>
        <v/>
      </c>
      <c r="Z885" s="161" t="str">
        <f t="shared" si="580"/>
        <v/>
      </c>
      <c r="AA885" s="161" t="str">
        <f t="shared" si="581"/>
        <v/>
      </c>
      <c r="AB885" s="161" t="str">
        <f t="shared" si="582"/>
        <v/>
      </c>
      <c r="AC885" s="163" t="str">
        <f t="shared" si="583"/>
        <v/>
      </c>
      <c r="AD885" s="158" t="str">
        <f t="shared" si="600"/>
        <v/>
      </c>
      <c r="AE885" s="165" t="str">
        <f>IF(J885="","",IF('5.手当・賞与配分・洗い替え方式'!$O$4=1,ROUNDUP((J885+$Q885)*$AH$4,-1),ROUNDUP(J885*$AH$4,-1)))</f>
        <v/>
      </c>
      <c r="AF885" s="154" t="str">
        <f>IF(K885="","",IF('5.手当・賞与配分・洗い替え方式'!$O$4=1,ROUNDUP((K885+$Q885)*$AH$4,-1),ROUNDUP(K885*$AH$4,-1)))</f>
        <v/>
      </c>
      <c r="AG885" s="154" t="str">
        <f>IF(L885="","",IF('5.手当・賞与配分・洗い替え方式'!$O$4=1,ROUNDUP((L885+$Q885)*$AH$4,-1),ROUNDUP(L885*$AH$4,-1)))</f>
        <v/>
      </c>
      <c r="AH885" s="154" t="str">
        <f>IF(M885="","",IF('5.手当・賞与配分・洗い替え方式'!$O$4=1,ROUNDUP((M885+$Q885)*$AH$4,-1),ROUNDUP(M885*$AH$4,-1)))</f>
        <v/>
      </c>
      <c r="AI885" s="166" t="str">
        <f>IF(N885="","",IF('5.手当・賞与配分・洗い替え方式'!$O$4=1,ROUNDUP((N885+$Q885)*$AH$4,-1),ROUNDUP(N885*$AH$4,-1)))</f>
        <v/>
      </c>
      <c r="AJ885" s="165" t="str">
        <f>IF(J885="","",IF('5.手当・賞与配分・洗い替え方式'!$O$4=1,ROUNDUP((J885+$Q885)*$AM$4,-1),ROUNDUP(J885*$AM$4,-1)))</f>
        <v/>
      </c>
      <c r="AK885" s="154" t="str">
        <f>IF(K885="","",IF('5.手当・賞与配分・洗い替え方式'!$O$4=1,ROUNDUP((K885+$Q885)*$AM$4,-1),ROUNDUP(K885*$AM$4,-1)))</f>
        <v/>
      </c>
      <c r="AL885" s="154" t="str">
        <f>IF(L885="","",IF('5.手当・賞与配分・洗い替え方式'!$O$4=1,ROUNDUP((L885+$Q885)*$AM$4,-1),ROUNDUP(L885*$AM$4,-1)))</f>
        <v/>
      </c>
      <c r="AM885" s="154" t="str">
        <f>IF(M885="","",IF('5.手当・賞与配分・洗い替え方式'!$O$4=1,ROUNDUP((M885+$Q885)*$AM$4,-1),ROUNDUP(M885*$AM$4,-1)))</f>
        <v/>
      </c>
      <c r="AN885" s="166" t="str">
        <f>IF(N885="","",IF('5.手当・賞与配分・洗い替え方式'!$O$4=1,ROUNDUP((N885+$Q885)*$AM$4,-1),ROUNDUP(N885*$AM$4,-1)))</f>
        <v/>
      </c>
      <c r="AO885" s="369" t="str">
        <f t="shared" si="601"/>
        <v/>
      </c>
      <c r="AP885" s="77" t="str">
        <f t="shared" si="602"/>
        <v/>
      </c>
      <c r="AQ885" s="77" t="str">
        <f t="shared" si="585"/>
        <v/>
      </c>
      <c r="AR885" s="77" t="str">
        <f t="shared" si="586"/>
        <v/>
      </c>
      <c r="AS885" s="164" t="str">
        <f t="shared" si="587"/>
        <v/>
      </c>
    </row>
    <row r="886" spans="5:45" ht="18" customHeight="1">
      <c r="E886" s="148" t="str">
        <f t="shared" si="588"/>
        <v>M-3</v>
      </c>
      <c r="F886" s="105">
        <f t="shared" si="575"/>
        <v>0</v>
      </c>
      <c r="G886" s="105" t="str">
        <f t="shared" si="576"/>
        <v/>
      </c>
      <c r="H886" s="105" t="str">
        <f t="shared" si="577"/>
        <v/>
      </c>
      <c r="I886" s="149">
        <v>24</v>
      </c>
      <c r="J886" s="157" t="str">
        <f t="shared" si="589"/>
        <v/>
      </c>
      <c r="K886" s="131" t="str">
        <f t="shared" si="590"/>
        <v/>
      </c>
      <c r="L886" s="131" t="str">
        <f>IF($E886="","",INDEX('3.サラリースケール'!$R$5:$BH$38,MATCH($E886,'3.サラリースケール'!$R$5:$R$38,0),MATCH($I886,'3.サラリースケール'!$R$5:$BH$5,0)))</f>
        <v/>
      </c>
      <c r="M886" s="131" t="str">
        <f t="shared" si="591"/>
        <v/>
      </c>
      <c r="N886" s="368" t="str">
        <f t="shared" si="592"/>
        <v/>
      </c>
      <c r="O886" s="157" t="str">
        <f t="shared" si="593"/>
        <v/>
      </c>
      <c r="P886" s="368" t="str">
        <f t="shared" si="578"/>
        <v/>
      </c>
      <c r="Q886" s="158" t="str">
        <f>IF($L886="","",VLOOKUP($E886,'6.モデル年俸表の作成'!$C$7:$F$48,4,0))</f>
        <v/>
      </c>
      <c r="R886" s="159" t="str">
        <f>IF($E886="","",IF($G886="","",VLOOKUP($E886,'5.手当・賞与配分・洗い替え方式'!$C$7:$L$48,8,0)))</f>
        <v/>
      </c>
      <c r="S886" s="160" t="str">
        <f t="shared" si="594"/>
        <v/>
      </c>
      <c r="T886" s="160" t="str">
        <f t="shared" si="595"/>
        <v/>
      </c>
      <c r="U886" s="160" t="str">
        <f>IF(L886="","",ROUNDUP((L886*$R886),-1))</f>
        <v/>
      </c>
      <c r="V886" s="160" t="str">
        <f t="shared" si="597"/>
        <v/>
      </c>
      <c r="W886" s="160" t="str">
        <f t="shared" si="598"/>
        <v/>
      </c>
      <c r="X886" s="164" t="str">
        <f t="shared" si="579"/>
        <v/>
      </c>
      <c r="Y886" s="162" t="str">
        <f t="shared" si="603"/>
        <v/>
      </c>
      <c r="Z886" s="161" t="str">
        <f t="shared" si="580"/>
        <v/>
      </c>
      <c r="AA886" s="161" t="str">
        <f t="shared" si="581"/>
        <v/>
      </c>
      <c r="AB886" s="161" t="str">
        <f t="shared" si="582"/>
        <v/>
      </c>
      <c r="AC886" s="163" t="str">
        <f t="shared" si="583"/>
        <v/>
      </c>
      <c r="AD886" s="158" t="str">
        <f t="shared" si="600"/>
        <v/>
      </c>
      <c r="AE886" s="165" t="str">
        <f>IF(J886="","",IF('5.手当・賞与配分・洗い替え方式'!$O$4=1,ROUNDUP((J886+$Q886)*$AH$4,-1),ROUNDUP(J886*$AH$4,-1)))</f>
        <v/>
      </c>
      <c r="AF886" s="154" t="str">
        <f>IF(K886="","",IF('5.手当・賞与配分・洗い替え方式'!$O$4=1,ROUNDUP((K886+$Q886)*$AH$4,-1),ROUNDUP(K886*$AH$4,-1)))</f>
        <v/>
      </c>
      <c r="AG886" s="154" t="str">
        <f>IF(L886="","",IF('5.手当・賞与配分・洗い替え方式'!$O$4=1,ROUNDUP((L886+$Q886)*$AH$4,-1),ROUNDUP(L886*$AH$4,-1)))</f>
        <v/>
      </c>
      <c r="AH886" s="154" t="str">
        <f>IF(M886="","",IF('5.手当・賞与配分・洗い替え方式'!$O$4=1,ROUNDUP((M886+$Q886)*$AH$4,-1),ROUNDUP(M886*$AH$4,-1)))</f>
        <v/>
      </c>
      <c r="AI886" s="166" t="str">
        <f>IF(N886="","",IF('5.手当・賞与配分・洗い替え方式'!$O$4=1,ROUNDUP((N886+$Q886)*$AH$4,-1),ROUNDUP(N886*$AH$4,-1)))</f>
        <v/>
      </c>
      <c r="AJ886" s="165" t="str">
        <f>IF(J886="","",IF('5.手当・賞与配分・洗い替え方式'!$O$4=1,ROUNDUP((J886+$Q886)*$AM$4,-1),ROUNDUP(J886*$AM$4,-1)))</f>
        <v/>
      </c>
      <c r="AK886" s="154" t="str">
        <f>IF(K886="","",IF('5.手当・賞与配分・洗い替え方式'!$O$4=1,ROUNDUP((K886+$Q886)*$AM$4,-1),ROUNDUP(K886*$AM$4,-1)))</f>
        <v/>
      </c>
      <c r="AL886" s="154" t="str">
        <f>IF(L886="","",IF('5.手当・賞与配分・洗い替え方式'!$O$4=1,ROUNDUP((L886+$Q886)*$AM$4,-1),ROUNDUP(L886*$AM$4,-1)))</f>
        <v/>
      </c>
      <c r="AM886" s="154" t="str">
        <f>IF(M886="","",IF('5.手当・賞与配分・洗い替え方式'!$O$4=1,ROUNDUP((M886+$Q886)*$AM$4,-1),ROUNDUP(M886*$AM$4,-1)))</f>
        <v/>
      </c>
      <c r="AN886" s="166" t="str">
        <f>IF(N886="","",IF('5.手当・賞与配分・洗い替え方式'!$O$4=1,ROUNDUP((N886+$Q886)*$AM$4,-1),ROUNDUP(N886*$AM$4,-1)))</f>
        <v/>
      </c>
      <c r="AO886" s="369" t="str">
        <f t="shared" si="601"/>
        <v/>
      </c>
      <c r="AP886" s="77" t="str">
        <f t="shared" si="602"/>
        <v/>
      </c>
      <c r="AQ886" s="77" t="str">
        <f t="shared" si="585"/>
        <v/>
      </c>
      <c r="AR886" s="77" t="str">
        <f t="shared" si="586"/>
        <v/>
      </c>
      <c r="AS886" s="164" t="str">
        <f t="shared" si="587"/>
        <v/>
      </c>
    </row>
    <row r="887" spans="5:45" ht="18" customHeight="1">
      <c r="E887" s="148" t="str">
        <f t="shared" si="588"/>
        <v>M-3</v>
      </c>
      <c r="F887" s="105">
        <f t="shared" si="575"/>
        <v>0</v>
      </c>
      <c r="G887" s="105" t="str">
        <f t="shared" si="576"/>
        <v/>
      </c>
      <c r="H887" s="105" t="str">
        <f t="shared" si="577"/>
        <v/>
      </c>
      <c r="I887" s="149">
        <v>25</v>
      </c>
      <c r="J887" s="157" t="str">
        <f t="shared" si="589"/>
        <v/>
      </c>
      <c r="K887" s="131" t="str">
        <f t="shared" si="590"/>
        <v/>
      </c>
      <c r="L887" s="131" t="str">
        <f>IF($E887="","",INDEX('3.サラリースケール'!$R$5:$BH$38,MATCH($E887,'3.サラリースケール'!$R$5:$R$38,0),MATCH($I887,'3.サラリースケール'!$R$5:$BH$5,0)))</f>
        <v/>
      </c>
      <c r="M887" s="131" t="str">
        <f t="shared" si="591"/>
        <v/>
      </c>
      <c r="N887" s="368" t="str">
        <f t="shared" si="592"/>
        <v/>
      </c>
      <c r="O887" s="157" t="str">
        <f t="shared" si="593"/>
        <v/>
      </c>
      <c r="P887" s="368" t="str">
        <f t="shared" si="578"/>
        <v/>
      </c>
      <c r="Q887" s="158" t="str">
        <f>IF($L887="","",VLOOKUP($E887,'6.モデル年俸表の作成'!$C$7:$F$48,4,0))</f>
        <v/>
      </c>
      <c r="R887" s="159" t="str">
        <f>IF($E887="","",IF($G887="","",VLOOKUP($E887,'5.手当・賞与配分・洗い替え方式'!$C$7:$L$48,8,0)))</f>
        <v/>
      </c>
      <c r="S887" s="160" t="str">
        <f t="shared" si="594"/>
        <v/>
      </c>
      <c r="T887" s="160" t="str">
        <f t="shared" si="595"/>
        <v/>
      </c>
      <c r="U887" s="160" t="str">
        <f t="shared" ref="U887:U921" si="604">IF(L887="","",ROUNDUP((L887*$R887),-1))</f>
        <v/>
      </c>
      <c r="V887" s="160" t="str">
        <f t="shared" si="597"/>
        <v/>
      </c>
      <c r="W887" s="160" t="str">
        <f t="shared" si="598"/>
        <v/>
      </c>
      <c r="X887" s="164" t="str">
        <f t="shared" si="579"/>
        <v/>
      </c>
      <c r="Y887" s="162" t="str">
        <f t="shared" si="603"/>
        <v/>
      </c>
      <c r="Z887" s="161" t="str">
        <f t="shared" si="580"/>
        <v/>
      </c>
      <c r="AA887" s="161" t="str">
        <f t="shared" si="581"/>
        <v/>
      </c>
      <c r="AB887" s="161" t="str">
        <f t="shared" si="582"/>
        <v/>
      </c>
      <c r="AC887" s="163" t="str">
        <f>IF(N887="","",N887+$Q887+W887)</f>
        <v/>
      </c>
      <c r="AD887" s="158" t="str">
        <f t="shared" si="600"/>
        <v/>
      </c>
      <c r="AE887" s="165" t="str">
        <f>IF(J887="","",IF('5.手当・賞与配分・洗い替え方式'!$O$4=1,ROUNDUP((J887+$Q887)*$AH$4,-1),ROUNDUP(J887*$AH$4,-1)))</f>
        <v/>
      </c>
      <c r="AF887" s="154" t="str">
        <f>IF(K887="","",IF('5.手当・賞与配分・洗い替え方式'!$O$4=1,ROUNDUP((K887+$Q887)*$AH$4,-1),ROUNDUP(K887*$AH$4,-1)))</f>
        <v/>
      </c>
      <c r="AG887" s="154" t="str">
        <f>IF(L887="","",IF('5.手当・賞与配分・洗い替え方式'!$O$4=1,ROUNDUP((L887+$Q887)*$AH$4,-1),ROUNDUP(L887*$AH$4,-1)))</f>
        <v/>
      </c>
      <c r="AH887" s="154" t="str">
        <f>IF(M887="","",IF('5.手当・賞与配分・洗い替え方式'!$O$4=1,ROUNDUP((M887+$Q887)*$AH$4,-1),ROUNDUP(M887*$AH$4,-1)))</f>
        <v/>
      </c>
      <c r="AI887" s="166" t="str">
        <f>IF(N887="","",IF('5.手当・賞与配分・洗い替え方式'!$O$4=1,ROUNDUP((N887+$Q887)*$AH$4,-1),ROUNDUP(N887*$AH$4,-1)))</f>
        <v/>
      </c>
      <c r="AJ887" s="165" t="str">
        <f>IF(J887="","",IF('5.手当・賞与配分・洗い替え方式'!$O$4=1,ROUNDUP((J887+$Q887)*$AM$4,-1),ROUNDUP(J887*$AM$4,-1)))</f>
        <v/>
      </c>
      <c r="AK887" s="154" t="str">
        <f>IF(K887="","",IF('5.手当・賞与配分・洗い替え方式'!$O$4=1,ROUNDUP((K887+$Q887)*$AM$4,-1),ROUNDUP(K887*$AM$4,-1)))</f>
        <v/>
      </c>
      <c r="AL887" s="154" t="str">
        <f>IF(L887="","",IF('5.手当・賞与配分・洗い替え方式'!$O$4=1,ROUNDUP((L887+$Q887)*$AM$4,-1),ROUNDUP(L887*$AM$4,-1)))</f>
        <v/>
      </c>
      <c r="AM887" s="154" t="str">
        <f>IF(M887="","",IF('5.手当・賞与配分・洗い替え方式'!$O$4=1,ROUNDUP((M887+$Q887)*$AM$4,-1),ROUNDUP(M887*$AM$4,-1)))</f>
        <v/>
      </c>
      <c r="AN887" s="166" t="str">
        <f>IF(N887="","",IF('5.手当・賞与配分・洗い替え方式'!$O$4=1,ROUNDUP((N887+$Q887)*$AM$4,-1),ROUNDUP(N887*$AM$4,-1)))</f>
        <v/>
      </c>
      <c r="AO887" s="369" t="str">
        <f t="shared" si="601"/>
        <v/>
      </c>
      <c r="AP887" s="77" t="str">
        <f t="shared" si="602"/>
        <v/>
      </c>
      <c r="AQ887" s="77" t="str">
        <f t="shared" si="585"/>
        <v/>
      </c>
      <c r="AR887" s="77" t="str">
        <f t="shared" si="586"/>
        <v/>
      </c>
      <c r="AS887" s="164" t="str">
        <f t="shared" si="587"/>
        <v/>
      </c>
    </row>
    <row r="888" spans="5:45" ht="18" customHeight="1">
      <c r="E888" s="148" t="str">
        <f t="shared" si="588"/>
        <v>M-3</v>
      </c>
      <c r="F888" s="105">
        <f t="shared" si="575"/>
        <v>0</v>
      </c>
      <c r="G888" s="105" t="str">
        <f t="shared" si="576"/>
        <v/>
      </c>
      <c r="H888" s="105" t="str">
        <f t="shared" si="577"/>
        <v/>
      </c>
      <c r="I888" s="149">
        <v>26</v>
      </c>
      <c r="J888" s="157" t="str">
        <f t="shared" si="589"/>
        <v/>
      </c>
      <c r="K888" s="131" t="str">
        <f t="shared" si="590"/>
        <v/>
      </c>
      <c r="L888" s="131" t="str">
        <f>IF($E888="","",INDEX('3.サラリースケール'!$R$5:$BH$38,MATCH($E888,'3.サラリースケール'!$R$5:$R$38,0),MATCH($I888,'3.サラリースケール'!$R$5:$BH$5,0)))</f>
        <v/>
      </c>
      <c r="M888" s="131" t="str">
        <f t="shared" si="591"/>
        <v/>
      </c>
      <c r="N888" s="368" t="str">
        <f t="shared" si="592"/>
        <v/>
      </c>
      <c r="O888" s="157" t="str">
        <f t="shared" si="593"/>
        <v/>
      </c>
      <c r="P888" s="368" t="str">
        <f t="shared" si="578"/>
        <v/>
      </c>
      <c r="Q888" s="158" t="str">
        <f>IF($L888="","",VLOOKUP($E888,'6.モデル年俸表の作成'!$C$7:$F$48,4,0))</f>
        <v/>
      </c>
      <c r="R888" s="159" t="str">
        <f>IF($E888="","",IF($G888="","",VLOOKUP($E888,'5.手当・賞与配分・洗い替え方式'!$C$7:$L$48,8,0)))</f>
        <v/>
      </c>
      <c r="S888" s="160" t="str">
        <f t="shared" si="594"/>
        <v/>
      </c>
      <c r="T888" s="160" t="str">
        <f t="shared" si="595"/>
        <v/>
      </c>
      <c r="U888" s="160" t="str">
        <f t="shared" si="604"/>
        <v/>
      </c>
      <c r="V888" s="160" t="str">
        <f t="shared" si="597"/>
        <v/>
      </c>
      <c r="W888" s="160" t="str">
        <f t="shared" si="598"/>
        <v/>
      </c>
      <c r="X888" s="164" t="str">
        <f t="shared" si="579"/>
        <v/>
      </c>
      <c r="Y888" s="162" t="str">
        <f t="shared" si="603"/>
        <v/>
      </c>
      <c r="Z888" s="161" t="str">
        <f t="shared" si="580"/>
        <v/>
      </c>
      <c r="AA888" s="161" t="str">
        <f t="shared" si="581"/>
        <v/>
      </c>
      <c r="AB888" s="161" t="str">
        <f t="shared" si="582"/>
        <v/>
      </c>
      <c r="AC888" s="163" t="str">
        <f t="shared" ref="AC888:AC921" si="605">IF(N888="","",N888+$Q888+W888)</f>
        <v/>
      </c>
      <c r="AD888" s="158" t="str">
        <f t="shared" si="600"/>
        <v/>
      </c>
      <c r="AE888" s="165" t="str">
        <f>IF(J888="","",IF('5.手当・賞与配分・洗い替え方式'!$O$4=1,ROUNDUP((J888+$Q888)*$AH$4,-1),ROUNDUP(J888*$AH$4,-1)))</f>
        <v/>
      </c>
      <c r="AF888" s="154" t="str">
        <f>IF(K888="","",IF('5.手当・賞与配分・洗い替え方式'!$O$4=1,ROUNDUP((K888+$Q888)*$AH$4,-1),ROUNDUP(K888*$AH$4,-1)))</f>
        <v/>
      </c>
      <c r="AG888" s="154" t="str">
        <f>IF(L888="","",IF('5.手当・賞与配分・洗い替え方式'!$O$4=1,ROUNDUP((L888+$Q888)*$AH$4,-1),ROUNDUP(L888*$AH$4,-1)))</f>
        <v/>
      </c>
      <c r="AH888" s="154" t="str">
        <f>IF(M888="","",IF('5.手当・賞与配分・洗い替え方式'!$O$4=1,ROUNDUP((M888+$Q888)*$AH$4,-1),ROUNDUP(M888*$AH$4,-1)))</f>
        <v/>
      </c>
      <c r="AI888" s="166" t="str">
        <f>IF(N888="","",IF('5.手当・賞与配分・洗い替え方式'!$O$4=1,ROUNDUP((N888+$Q888)*$AH$4,-1),ROUNDUP(N888*$AH$4,-1)))</f>
        <v/>
      </c>
      <c r="AJ888" s="165" t="str">
        <f>IF(J888="","",IF('5.手当・賞与配分・洗い替え方式'!$O$4=1,ROUNDUP((J888+$Q888)*$AM$4,-1),ROUNDUP(J888*$AM$4,-1)))</f>
        <v/>
      </c>
      <c r="AK888" s="154" t="str">
        <f>IF(K888="","",IF('5.手当・賞与配分・洗い替え方式'!$O$4=1,ROUNDUP((K888+$Q888)*$AM$4,-1),ROUNDUP(K888*$AM$4,-1)))</f>
        <v/>
      </c>
      <c r="AL888" s="154" t="str">
        <f>IF(L888="","",IF('5.手当・賞与配分・洗い替え方式'!$O$4=1,ROUNDUP((L888+$Q888)*$AM$4,-1),ROUNDUP(L888*$AM$4,-1)))</f>
        <v/>
      </c>
      <c r="AM888" s="154" t="str">
        <f>IF(M888="","",IF('5.手当・賞与配分・洗い替え方式'!$O$4=1,ROUNDUP((M888+$Q888)*$AM$4,-1),ROUNDUP(M888*$AM$4,-1)))</f>
        <v/>
      </c>
      <c r="AN888" s="166" t="str">
        <f>IF(N888="","",IF('5.手当・賞与配分・洗い替え方式'!$O$4=1,ROUNDUP((N888+$Q888)*$AM$4,-1),ROUNDUP(N888*$AM$4,-1)))</f>
        <v/>
      </c>
      <c r="AO888" s="369" t="str">
        <f t="shared" si="601"/>
        <v/>
      </c>
      <c r="AP888" s="77" t="str">
        <f t="shared" si="602"/>
        <v/>
      </c>
      <c r="AQ888" s="77" t="str">
        <f t="shared" si="585"/>
        <v/>
      </c>
      <c r="AR888" s="77" t="str">
        <f t="shared" si="586"/>
        <v/>
      </c>
      <c r="AS888" s="164" t="str">
        <f t="shared" si="587"/>
        <v/>
      </c>
    </row>
    <row r="889" spans="5:45" ht="18" customHeight="1">
      <c r="E889" s="148" t="str">
        <f t="shared" si="588"/>
        <v>M-3</v>
      </c>
      <c r="F889" s="105">
        <f t="shared" si="575"/>
        <v>0</v>
      </c>
      <c r="G889" s="105" t="str">
        <f t="shared" si="576"/>
        <v/>
      </c>
      <c r="H889" s="105" t="str">
        <f t="shared" si="577"/>
        <v/>
      </c>
      <c r="I889" s="149">
        <v>27</v>
      </c>
      <c r="J889" s="157" t="str">
        <f t="shared" si="589"/>
        <v/>
      </c>
      <c r="K889" s="131" t="str">
        <f t="shared" si="590"/>
        <v/>
      </c>
      <c r="L889" s="131" t="str">
        <f>IF($E889="","",INDEX('3.サラリースケール'!$R$5:$BH$38,MATCH($E889,'3.サラリースケール'!$R$5:$R$38,0),MATCH($I889,'3.サラリースケール'!$R$5:$BH$5,0)))</f>
        <v/>
      </c>
      <c r="M889" s="131" t="str">
        <f t="shared" si="591"/>
        <v/>
      </c>
      <c r="N889" s="368" t="str">
        <f t="shared" si="592"/>
        <v/>
      </c>
      <c r="O889" s="157" t="str">
        <f t="shared" si="593"/>
        <v/>
      </c>
      <c r="P889" s="368" t="str">
        <f t="shared" si="578"/>
        <v/>
      </c>
      <c r="Q889" s="158" t="str">
        <f>IF($L889="","",VLOOKUP($E889,'6.モデル年俸表の作成'!$C$7:$F$48,4,0))</f>
        <v/>
      </c>
      <c r="R889" s="159" t="str">
        <f>IF($E889="","",IF($G889="","",VLOOKUP($E889,'5.手当・賞与配分・洗い替え方式'!$C$7:$L$48,8,0)))</f>
        <v/>
      </c>
      <c r="S889" s="160" t="str">
        <f t="shared" si="594"/>
        <v/>
      </c>
      <c r="T889" s="160" t="str">
        <f t="shared" si="595"/>
        <v/>
      </c>
      <c r="U889" s="160" t="str">
        <f t="shared" si="604"/>
        <v/>
      </c>
      <c r="V889" s="160" t="str">
        <f t="shared" si="597"/>
        <v/>
      </c>
      <c r="W889" s="160" t="str">
        <f t="shared" si="598"/>
        <v/>
      </c>
      <c r="X889" s="164" t="str">
        <f t="shared" si="579"/>
        <v/>
      </c>
      <c r="Y889" s="162" t="str">
        <f t="shared" si="603"/>
        <v/>
      </c>
      <c r="Z889" s="161" t="str">
        <f t="shared" si="580"/>
        <v/>
      </c>
      <c r="AA889" s="161" t="str">
        <f t="shared" si="581"/>
        <v/>
      </c>
      <c r="AB889" s="161" t="str">
        <f t="shared" si="582"/>
        <v/>
      </c>
      <c r="AC889" s="163" t="str">
        <f t="shared" si="605"/>
        <v/>
      </c>
      <c r="AD889" s="158" t="str">
        <f t="shared" si="600"/>
        <v/>
      </c>
      <c r="AE889" s="165" t="str">
        <f>IF(J889="","",IF('5.手当・賞与配分・洗い替え方式'!$O$4=1,ROUNDUP((J889+$Q889)*$AH$4,-1),ROUNDUP(J889*$AH$4,-1)))</f>
        <v/>
      </c>
      <c r="AF889" s="154" t="str">
        <f>IF(K889="","",IF('5.手当・賞与配分・洗い替え方式'!$O$4=1,ROUNDUP((K889+$Q889)*$AH$4,-1),ROUNDUP(K889*$AH$4,-1)))</f>
        <v/>
      </c>
      <c r="AG889" s="154" t="str">
        <f>IF(L889="","",IF('5.手当・賞与配分・洗い替え方式'!$O$4=1,ROUNDUP((L889+$Q889)*$AH$4,-1),ROUNDUP(L889*$AH$4,-1)))</f>
        <v/>
      </c>
      <c r="AH889" s="154" t="str">
        <f>IF(M889="","",IF('5.手当・賞与配分・洗い替え方式'!$O$4=1,ROUNDUP((M889+$Q889)*$AH$4,-1),ROUNDUP(M889*$AH$4,-1)))</f>
        <v/>
      </c>
      <c r="AI889" s="166" t="str">
        <f>IF(N889="","",IF('5.手当・賞与配分・洗い替え方式'!$O$4=1,ROUNDUP((N889+$Q889)*$AH$4,-1),ROUNDUP(N889*$AH$4,-1)))</f>
        <v/>
      </c>
      <c r="AJ889" s="165" t="str">
        <f>IF(J889="","",IF('5.手当・賞与配分・洗い替え方式'!$O$4=1,ROUNDUP((J889+$Q889)*$AM$4,-1),ROUNDUP(J889*$AM$4,-1)))</f>
        <v/>
      </c>
      <c r="AK889" s="154" t="str">
        <f>IF(K889="","",IF('5.手当・賞与配分・洗い替え方式'!$O$4=1,ROUNDUP((K889+$Q889)*$AM$4,-1),ROUNDUP(K889*$AM$4,-1)))</f>
        <v/>
      </c>
      <c r="AL889" s="154" t="str">
        <f>IF(L889="","",IF('5.手当・賞与配分・洗い替え方式'!$O$4=1,ROUNDUP((L889+$Q889)*$AM$4,-1),ROUNDUP(L889*$AM$4,-1)))</f>
        <v/>
      </c>
      <c r="AM889" s="154" t="str">
        <f>IF(M889="","",IF('5.手当・賞与配分・洗い替え方式'!$O$4=1,ROUNDUP((M889+$Q889)*$AM$4,-1),ROUNDUP(M889*$AM$4,-1)))</f>
        <v/>
      </c>
      <c r="AN889" s="166" t="str">
        <f>IF(N889="","",IF('5.手当・賞与配分・洗い替え方式'!$O$4=1,ROUNDUP((N889+$Q889)*$AM$4,-1),ROUNDUP(N889*$AM$4,-1)))</f>
        <v/>
      </c>
      <c r="AO889" s="369" t="str">
        <f t="shared" si="601"/>
        <v/>
      </c>
      <c r="AP889" s="77" t="str">
        <f t="shared" si="602"/>
        <v/>
      </c>
      <c r="AQ889" s="77" t="str">
        <f t="shared" si="585"/>
        <v/>
      </c>
      <c r="AR889" s="77" t="str">
        <f t="shared" si="586"/>
        <v/>
      </c>
      <c r="AS889" s="164" t="str">
        <f t="shared" si="587"/>
        <v/>
      </c>
    </row>
    <row r="890" spans="5:45" ht="18" customHeight="1">
      <c r="E890" s="148" t="str">
        <f t="shared" si="588"/>
        <v>M-3</v>
      </c>
      <c r="F890" s="105">
        <f t="shared" si="575"/>
        <v>0</v>
      </c>
      <c r="G890" s="105" t="str">
        <f t="shared" si="576"/>
        <v/>
      </c>
      <c r="H890" s="105" t="str">
        <f t="shared" si="577"/>
        <v/>
      </c>
      <c r="I890" s="149">
        <v>28</v>
      </c>
      <c r="J890" s="157" t="str">
        <f t="shared" si="589"/>
        <v/>
      </c>
      <c r="K890" s="131" t="str">
        <f t="shared" si="590"/>
        <v/>
      </c>
      <c r="L890" s="131" t="str">
        <f>IF($E890="","",INDEX('3.サラリースケール'!$R$5:$BH$38,MATCH($E890,'3.サラリースケール'!$R$5:$R$38,0),MATCH($I890,'3.サラリースケール'!$R$5:$BH$5,0)))</f>
        <v/>
      </c>
      <c r="M890" s="131" t="str">
        <f t="shared" si="591"/>
        <v/>
      </c>
      <c r="N890" s="368" t="str">
        <f t="shared" si="592"/>
        <v/>
      </c>
      <c r="O890" s="157" t="str">
        <f t="shared" si="593"/>
        <v/>
      </c>
      <c r="P890" s="368" t="str">
        <f t="shared" si="578"/>
        <v/>
      </c>
      <c r="Q890" s="158" t="str">
        <f>IF($L890="","",VLOOKUP($E890,'6.モデル年俸表の作成'!$C$7:$F$48,4,0))</f>
        <v/>
      </c>
      <c r="R890" s="159" t="str">
        <f>IF($E890="","",IF($G890="","",VLOOKUP($E890,'5.手当・賞与配分・洗い替え方式'!$C$7:$L$48,8,0)))</f>
        <v/>
      </c>
      <c r="S890" s="160" t="str">
        <f t="shared" si="594"/>
        <v/>
      </c>
      <c r="T890" s="160" t="str">
        <f t="shared" si="595"/>
        <v/>
      </c>
      <c r="U890" s="160" t="str">
        <f t="shared" si="604"/>
        <v/>
      </c>
      <c r="V890" s="160" t="str">
        <f t="shared" si="597"/>
        <v/>
      </c>
      <c r="W890" s="160" t="str">
        <f t="shared" si="598"/>
        <v/>
      </c>
      <c r="X890" s="164" t="str">
        <f t="shared" si="579"/>
        <v/>
      </c>
      <c r="Y890" s="162" t="str">
        <f t="shared" si="603"/>
        <v/>
      </c>
      <c r="Z890" s="161" t="str">
        <f t="shared" si="580"/>
        <v/>
      </c>
      <c r="AA890" s="161" t="str">
        <f t="shared" si="581"/>
        <v/>
      </c>
      <c r="AB890" s="161" t="str">
        <f t="shared" si="582"/>
        <v/>
      </c>
      <c r="AC890" s="163" t="str">
        <f t="shared" si="605"/>
        <v/>
      </c>
      <c r="AD890" s="158" t="str">
        <f t="shared" si="600"/>
        <v/>
      </c>
      <c r="AE890" s="165" t="str">
        <f>IF(J890="","",IF('5.手当・賞与配分・洗い替え方式'!$O$4=1,ROUNDUP((J890+$Q890)*$AH$4,-1),ROUNDUP(J890*$AH$4,-1)))</f>
        <v/>
      </c>
      <c r="AF890" s="154" t="str">
        <f>IF(K890="","",IF('5.手当・賞与配分・洗い替え方式'!$O$4=1,ROUNDUP((K890+$Q890)*$AH$4,-1),ROUNDUP(K890*$AH$4,-1)))</f>
        <v/>
      </c>
      <c r="AG890" s="154" t="str">
        <f>IF(L890="","",IF('5.手当・賞与配分・洗い替え方式'!$O$4=1,ROUNDUP((L890+$Q890)*$AH$4,-1),ROUNDUP(L890*$AH$4,-1)))</f>
        <v/>
      </c>
      <c r="AH890" s="154" t="str">
        <f>IF(M890="","",IF('5.手当・賞与配分・洗い替え方式'!$O$4=1,ROUNDUP((M890+$Q890)*$AH$4,-1),ROUNDUP(M890*$AH$4,-1)))</f>
        <v/>
      </c>
      <c r="AI890" s="166" t="str">
        <f>IF(N890="","",IF('5.手当・賞与配分・洗い替え方式'!$O$4=1,ROUNDUP((N890+$Q890)*$AH$4,-1),ROUNDUP(N890*$AH$4,-1)))</f>
        <v/>
      </c>
      <c r="AJ890" s="165" t="str">
        <f>IF(J890="","",IF('5.手当・賞与配分・洗い替え方式'!$O$4=1,ROUNDUP((J890+$Q890)*$AM$4,-1),ROUNDUP(J890*$AM$4,-1)))</f>
        <v/>
      </c>
      <c r="AK890" s="154" t="str">
        <f>IF(K890="","",IF('5.手当・賞与配分・洗い替え方式'!$O$4=1,ROUNDUP((K890+$Q890)*$AM$4,-1),ROUNDUP(K890*$AM$4,-1)))</f>
        <v/>
      </c>
      <c r="AL890" s="154" t="str">
        <f>IF(L890="","",IF('5.手当・賞与配分・洗い替え方式'!$O$4=1,ROUNDUP((L890+$Q890)*$AM$4,-1),ROUNDUP(L890*$AM$4,-1)))</f>
        <v/>
      </c>
      <c r="AM890" s="154" t="str">
        <f>IF(M890="","",IF('5.手当・賞与配分・洗い替え方式'!$O$4=1,ROUNDUP((M890+$Q890)*$AM$4,-1),ROUNDUP(M890*$AM$4,-1)))</f>
        <v/>
      </c>
      <c r="AN890" s="166" t="str">
        <f>IF(N890="","",IF('5.手当・賞与配分・洗い替え方式'!$O$4=1,ROUNDUP((N890+$Q890)*$AM$4,-1),ROUNDUP(N890*$AM$4,-1)))</f>
        <v/>
      </c>
      <c r="AO890" s="369" t="str">
        <f t="shared" si="601"/>
        <v/>
      </c>
      <c r="AP890" s="77" t="str">
        <f t="shared" si="602"/>
        <v/>
      </c>
      <c r="AQ890" s="77" t="str">
        <f t="shared" si="585"/>
        <v/>
      </c>
      <c r="AR890" s="77" t="str">
        <f t="shared" si="586"/>
        <v/>
      </c>
      <c r="AS890" s="164" t="str">
        <f t="shared" si="587"/>
        <v/>
      </c>
    </row>
    <row r="891" spans="5:45" ht="18" customHeight="1">
      <c r="E891" s="148" t="str">
        <f t="shared" si="588"/>
        <v>M-3</v>
      </c>
      <c r="F891" s="105">
        <f t="shared" si="575"/>
        <v>0</v>
      </c>
      <c r="G891" s="105" t="str">
        <f t="shared" si="576"/>
        <v/>
      </c>
      <c r="H891" s="105" t="str">
        <f t="shared" si="577"/>
        <v/>
      </c>
      <c r="I891" s="149">
        <v>29</v>
      </c>
      <c r="J891" s="157" t="str">
        <f t="shared" si="589"/>
        <v/>
      </c>
      <c r="K891" s="131" t="str">
        <f t="shared" si="590"/>
        <v/>
      </c>
      <c r="L891" s="131" t="str">
        <f>IF($E891="","",INDEX('3.サラリースケール'!$R$5:$BH$38,MATCH($E891,'3.サラリースケール'!$R$5:$R$38,0),MATCH($I891,'3.サラリースケール'!$R$5:$BH$5,0)))</f>
        <v/>
      </c>
      <c r="M891" s="131" t="str">
        <f t="shared" si="591"/>
        <v/>
      </c>
      <c r="N891" s="368" t="str">
        <f t="shared" si="592"/>
        <v/>
      </c>
      <c r="O891" s="157" t="str">
        <f t="shared" si="593"/>
        <v/>
      </c>
      <c r="P891" s="368" t="str">
        <f t="shared" si="578"/>
        <v/>
      </c>
      <c r="Q891" s="158" t="str">
        <f>IF($L891="","",VLOOKUP($E891,'6.モデル年俸表の作成'!$C$7:$F$48,4,0))</f>
        <v/>
      </c>
      <c r="R891" s="159" t="str">
        <f>IF($E891="","",IF($G891="","",VLOOKUP($E891,'5.手当・賞与配分・洗い替え方式'!$C$7:$L$48,8,0)))</f>
        <v/>
      </c>
      <c r="S891" s="160" t="str">
        <f t="shared" si="594"/>
        <v/>
      </c>
      <c r="T891" s="160" t="str">
        <f t="shared" si="595"/>
        <v/>
      </c>
      <c r="U891" s="160" t="str">
        <f t="shared" si="604"/>
        <v/>
      </c>
      <c r="V891" s="160" t="str">
        <f t="shared" si="597"/>
        <v/>
      </c>
      <c r="W891" s="160" t="str">
        <f t="shared" si="598"/>
        <v/>
      </c>
      <c r="X891" s="164" t="str">
        <f t="shared" si="579"/>
        <v/>
      </c>
      <c r="Y891" s="162" t="str">
        <f t="shared" si="603"/>
        <v/>
      </c>
      <c r="Z891" s="161" t="str">
        <f t="shared" si="580"/>
        <v/>
      </c>
      <c r="AA891" s="161" t="str">
        <f t="shared" si="581"/>
        <v/>
      </c>
      <c r="AB891" s="161" t="str">
        <f t="shared" si="582"/>
        <v/>
      </c>
      <c r="AC891" s="163" t="str">
        <f t="shared" si="605"/>
        <v/>
      </c>
      <c r="AD891" s="158" t="str">
        <f t="shared" si="600"/>
        <v/>
      </c>
      <c r="AE891" s="165" t="str">
        <f>IF(J891="","",IF('5.手当・賞与配分・洗い替え方式'!$O$4=1,ROUNDUP((J891+$Q891)*$AH$4,-1),ROUNDUP(J891*$AH$4,-1)))</f>
        <v/>
      </c>
      <c r="AF891" s="154" t="str">
        <f>IF(K891="","",IF('5.手当・賞与配分・洗い替え方式'!$O$4=1,ROUNDUP((K891+$Q891)*$AH$4,-1),ROUNDUP(K891*$AH$4,-1)))</f>
        <v/>
      </c>
      <c r="AG891" s="154" t="str">
        <f>IF(L891="","",IF('5.手当・賞与配分・洗い替え方式'!$O$4=1,ROUNDUP((L891+$Q891)*$AH$4,-1),ROUNDUP(L891*$AH$4,-1)))</f>
        <v/>
      </c>
      <c r="AH891" s="154" t="str">
        <f>IF(M891="","",IF('5.手当・賞与配分・洗い替え方式'!$O$4=1,ROUNDUP((M891+$Q891)*$AH$4,-1),ROUNDUP(M891*$AH$4,-1)))</f>
        <v/>
      </c>
      <c r="AI891" s="166" t="str">
        <f>IF(N891="","",IF('5.手当・賞与配分・洗い替え方式'!$O$4=1,ROUNDUP((N891+$Q891)*$AH$4,-1),ROUNDUP(N891*$AH$4,-1)))</f>
        <v/>
      </c>
      <c r="AJ891" s="165" t="str">
        <f>IF(J891="","",IF('5.手当・賞与配分・洗い替え方式'!$O$4=1,ROUNDUP((J891+$Q891)*$AM$4,-1),ROUNDUP(J891*$AM$4,-1)))</f>
        <v/>
      </c>
      <c r="AK891" s="154" t="str">
        <f>IF(K891="","",IF('5.手当・賞与配分・洗い替え方式'!$O$4=1,ROUNDUP((K891+$Q891)*$AM$4,-1),ROUNDUP(K891*$AM$4,-1)))</f>
        <v/>
      </c>
      <c r="AL891" s="154" t="str">
        <f>IF(L891="","",IF('5.手当・賞与配分・洗い替え方式'!$O$4=1,ROUNDUP((L891+$Q891)*$AM$4,-1),ROUNDUP(L891*$AM$4,-1)))</f>
        <v/>
      </c>
      <c r="AM891" s="154" t="str">
        <f>IF(M891="","",IF('5.手当・賞与配分・洗い替え方式'!$O$4=1,ROUNDUP((M891+$Q891)*$AM$4,-1),ROUNDUP(M891*$AM$4,-1)))</f>
        <v/>
      </c>
      <c r="AN891" s="166" t="str">
        <f>IF(N891="","",IF('5.手当・賞与配分・洗い替え方式'!$O$4=1,ROUNDUP((N891+$Q891)*$AM$4,-1),ROUNDUP(N891*$AM$4,-1)))</f>
        <v/>
      </c>
      <c r="AO891" s="369" t="str">
        <f t="shared" si="601"/>
        <v/>
      </c>
      <c r="AP891" s="77" t="str">
        <f t="shared" si="602"/>
        <v/>
      </c>
      <c r="AQ891" s="77" t="str">
        <f t="shared" si="585"/>
        <v/>
      </c>
      <c r="AR891" s="77" t="str">
        <f t="shared" si="586"/>
        <v/>
      </c>
      <c r="AS891" s="164" t="str">
        <f t="shared" si="587"/>
        <v/>
      </c>
    </row>
    <row r="892" spans="5:45" ht="18" customHeight="1">
      <c r="E892" s="148" t="str">
        <f t="shared" si="588"/>
        <v>M-3</v>
      </c>
      <c r="F892" s="105">
        <f t="shared" si="575"/>
        <v>0</v>
      </c>
      <c r="G892" s="105" t="str">
        <f t="shared" si="576"/>
        <v/>
      </c>
      <c r="H892" s="105" t="str">
        <f t="shared" si="577"/>
        <v/>
      </c>
      <c r="I892" s="149">
        <v>30</v>
      </c>
      <c r="J892" s="157" t="str">
        <f t="shared" si="589"/>
        <v/>
      </c>
      <c r="K892" s="131" t="str">
        <f t="shared" si="590"/>
        <v/>
      </c>
      <c r="L892" s="131" t="str">
        <f>IF($E892="","",INDEX('3.サラリースケール'!$R$5:$BH$38,MATCH($E892,'3.サラリースケール'!$R$5:$R$38,0),MATCH($I892,'3.サラリースケール'!$R$5:$BH$5,0)))</f>
        <v/>
      </c>
      <c r="M892" s="131" t="str">
        <f t="shared" si="591"/>
        <v/>
      </c>
      <c r="N892" s="368" t="str">
        <f t="shared" si="592"/>
        <v/>
      </c>
      <c r="O892" s="157" t="str">
        <f t="shared" si="593"/>
        <v/>
      </c>
      <c r="P892" s="368" t="str">
        <f t="shared" si="578"/>
        <v/>
      </c>
      <c r="Q892" s="158" t="str">
        <f>IF($L892="","",VLOOKUP($E892,'6.モデル年俸表の作成'!$C$7:$F$48,4,0))</f>
        <v/>
      </c>
      <c r="R892" s="159" t="str">
        <f>IF($E892="","",IF($G892="","",VLOOKUP($E892,'5.手当・賞与配分・洗い替え方式'!$C$7:$L$48,8,0)))</f>
        <v/>
      </c>
      <c r="S892" s="160" t="str">
        <f t="shared" si="594"/>
        <v/>
      </c>
      <c r="T892" s="160" t="str">
        <f t="shared" si="595"/>
        <v/>
      </c>
      <c r="U892" s="160" t="str">
        <f t="shared" si="604"/>
        <v/>
      </c>
      <c r="V892" s="160" t="str">
        <f t="shared" si="597"/>
        <v/>
      </c>
      <c r="W892" s="160" t="str">
        <f t="shared" si="598"/>
        <v/>
      </c>
      <c r="X892" s="164" t="str">
        <f t="shared" si="579"/>
        <v/>
      </c>
      <c r="Y892" s="162" t="str">
        <f t="shared" si="603"/>
        <v/>
      </c>
      <c r="Z892" s="161" t="str">
        <f t="shared" si="580"/>
        <v/>
      </c>
      <c r="AA892" s="161" t="str">
        <f t="shared" si="581"/>
        <v/>
      </c>
      <c r="AB892" s="161" t="str">
        <f t="shared" si="582"/>
        <v/>
      </c>
      <c r="AC892" s="163" t="str">
        <f t="shared" si="605"/>
        <v/>
      </c>
      <c r="AD892" s="158" t="str">
        <f t="shared" si="600"/>
        <v/>
      </c>
      <c r="AE892" s="165" t="str">
        <f>IF(J892="","",IF('5.手当・賞与配分・洗い替え方式'!$O$4=1,ROUNDUP((J892+$Q892)*$AH$4,-1),ROUNDUP(J892*$AH$4,-1)))</f>
        <v/>
      </c>
      <c r="AF892" s="154" t="str">
        <f>IF(K892="","",IF('5.手当・賞与配分・洗い替え方式'!$O$4=1,ROUNDUP((K892+$Q892)*$AH$4,-1),ROUNDUP(K892*$AH$4,-1)))</f>
        <v/>
      </c>
      <c r="AG892" s="154" t="str">
        <f>IF(L892="","",IF('5.手当・賞与配分・洗い替え方式'!$O$4=1,ROUNDUP((L892+$Q892)*$AH$4,-1),ROUNDUP(L892*$AH$4,-1)))</f>
        <v/>
      </c>
      <c r="AH892" s="154" t="str">
        <f>IF(M892="","",IF('5.手当・賞与配分・洗い替え方式'!$O$4=1,ROUNDUP((M892+$Q892)*$AH$4,-1),ROUNDUP(M892*$AH$4,-1)))</f>
        <v/>
      </c>
      <c r="AI892" s="166" t="str">
        <f>IF(N892="","",IF('5.手当・賞与配分・洗い替え方式'!$O$4=1,ROUNDUP((N892+$Q892)*$AH$4,-1),ROUNDUP(N892*$AH$4,-1)))</f>
        <v/>
      </c>
      <c r="AJ892" s="165" t="str">
        <f>IF(J892="","",IF('5.手当・賞与配分・洗い替え方式'!$O$4=1,ROUNDUP((J892+$Q892)*$AM$4,-1),ROUNDUP(J892*$AM$4,-1)))</f>
        <v/>
      </c>
      <c r="AK892" s="154" t="str">
        <f>IF(K892="","",IF('5.手当・賞与配分・洗い替え方式'!$O$4=1,ROUNDUP((K892+$Q892)*$AM$4,-1),ROUNDUP(K892*$AM$4,-1)))</f>
        <v/>
      </c>
      <c r="AL892" s="154" t="str">
        <f>IF(L892="","",IF('5.手当・賞与配分・洗い替え方式'!$O$4=1,ROUNDUP((L892+$Q892)*$AM$4,-1),ROUNDUP(L892*$AM$4,-1)))</f>
        <v/>
      </c>
      <c r="AM892" s="154" t="str">
        <f>IF(M892="","",IF('5.手当・賞与配分・洗い替え方式'!$O$4=1,ROUNDUP((M892+$Q892)*$AM$4,-1),ROUNDUP(M892*$AM$4,-1)))</f>
        <v/>
      </c>
      <c r="AN892" s="166" t="str">
        <f>IF(N892="","",IF('5.手当・賞与配分・洗い替え方式'!$O$4=1,ROUNDUP((N892+$Q892)*$AM$4,-1),ROUNDUP(N892*$AM$4,-1)))</f>
        <v/>
      </c>
      <c r="AO892" s="369" t="str">
        <f t="shared" si="601"/>
        <v/>
      </c>
      <c r="AP892" s="77" t="str">
        <f t="shared" si="602"/>
        <v/>
      </c>
      <c r="AQ892" s="77" t="str">
        <f t="shared" si="585"/>
        <v/>
      </c>
      <c r="AR892" s="77" t="str">
        <f t="shared" si="586"/>
        <v/>
      </c>
      <c r="AS892" s="164" t="str">
        <f t="shared" si="587"/>
        <v/>
      </c>
    </row>
    <row r="893" spans="5:45" ht="18" customHeight="1">
      <c r="E893" s="148" t="str">
        <f t="shared" si="588"/>
        <v>M-3</v>
      </c>
      <c r="F893" s="105">
        <f t="shared" si="575"/>
        <v>0</v>
      </c>
      <c r="G893" s="105" t="str">
        <f t="shared" si="576"/>
        <v/>
      </c>
      <c r="H893" s="105" t="str">
        <f t="shared" si="577"/>
        <v/>
      </c>
      <c r="I893" s="149">
        <v>31</v>
      </c>
      <c r="J893" s="157" t="str">
        <f t="shared" si="589"/>
        <v/>
      </c>
      <c r="K893" s="131" t="str">
        <f t="shared" si="590"/>
        <v/>
      </c>
      <c r="L893" s="131" t="str">
        <f>IF($E893="","",INDEX('3.サラリースケール'!$R$5:$BH$38,MATCH($E893,'3.サラリースケール'!$R$5:$R$38,0),MATCH($I893,'3.サラリースケール'!$R$5:$BH$5,0)))</f>
        <v/>
      </c>
      <c r="M893" s="131" t="str">
        <f t="shared" si="591"/>
        <v/>
      </c>
      <c r="N893" s="368" t="str">
        <f t="shared" si="592"/>
        <v/>
      </c>
      <c r="O893" s="157" t="str">
        <f t="shared" si="593"/>
        <v/>
      </c>
      <c r="P893" s="368" t="str">
        <f t="shared" si="578"/>
        <v/>
      </c>
      <c r="Q893" s="158" t="str">
        <f>IF($L893="","",VLOOKUP($E893,'6.モデル年俸表の作成'!$C$7:$F$48,4,0))</f>
        <v/>
      </c>
      <c r="R893" s="159" t="str">
        <f>IF($E893="","",IF($G893="","",VLOOKUP($E893,'5.手当・賞与配分・洗い替え方式'!$C$7:$L$48,8,0)))</f>
        <v/>
      </c>
      <c r="S893" s="160" t="str">
        <f t="shared" si="594"/>
        <v/>
      </c>
      <c r="T893" s="160" t="str">
        <f t="shared" si="595"/>
        <v/>
      </c>
      <c r="U893" s="160" t="str">
        <f t="shared" si="604"/>
        <v/>
      </c>
      <c r="V893" s="160" t="str">
        <f t="shared" si="597"/>
        <v/>
      </c>
      <c r="W893" s="160" t="str">
        <f t="shared" si="598"/>
        <v/>
      </c>
      <c r="X893" s="164" t="str">
        <f t="shared" si="579"/>
        <v/>
      </c>
      <c r="Y893" s="162" t="str">
        <f t="shared" si="603"/>
        <v/>
      </c>
      <c r="Z893" s="161" t="str">
        <f t="shared" si="580"/>
        <v/>
      </c>
      <c r="AA893" s="161" t="str">
        <f t="shared" si="581"/>
        <v/>
      </c>
      <c r="AB893" s="161" t="str">
        <f t="shared" si="582"/>
        <v/>
      </c>
      <c r="AC893" s="163" t="str">
        <f t="shared" si="605"/>
        <v/>
      </c>
      <c r="AD893" s="158" t="str">
        <f t="shared" si="600"/>
        <v/>
      </c>
      <c r="AE893" s="165" t="str">
        <f>IF(J893="","",IF('5.手当・賞与配分・洗い替え方式'!$O$4=1,ROUNDUP((J893+$Q893)*$AH$4,-1),ROUNDUP(J893*$AH$4,-1)))</f>
        <v/>
      </c>
      <c r="AF893" s="154" t="str">
        <f>IF(K893="","",IF('5.手当・賞与配分・洗い替え方式'!$O$4=1,ROUNDUP((K893+$Q893)*$AH$4,-1),ROUNDUP(K893*$AH$4,-1)))</f>
        <v/>
      </c>
      <c r="AG893" s="154" t="str">
        <f>IF(L893="","",IF('5.手当・賞与配分・洗い替え方式'!$O$4=1,ROUNDUP((L893+$Q893)*$AH$4,-1),ROUNDUP(L893*$AH$4,-1)))</f>
        <v/>
      </c>
      <c r="AH893" s="154" t="str">
        <f>IF(M893="","",IF('5.手当・賞与配分・洗い替え方式'!$O$4=1,ROUNDUP((M893+$Q893)*$AH$4,-1),ROUNDUP(M893*$AH$4,-1)))</f>
        <v/>
      </c>
      <c r="AI893" s="166" t="str">
        <f>IF(N893="","",IF('5.手当・賞与配分・洗い替え方式'!$O$4=1,ROUNDUP((N893+$Q893)*$AH$4,-1),ROUNDUP(N893*$AH$4,-1)))</f>
        <v/>
      </c>
      <c r="AJ893" s="165" t="str">
        <f>IF(J893="","",IF('5.手当・賞与配分・洗い替え方式'!$O$4=1,ROUNDUP((J893+$Q893)*$AM$4,-1),ROUNDUP(J893*$AM$4,-1)))</f>
        <v/>
      </c>
      <c r="AK893" s="154" t="str">
        <f>IF(K893="","",IF('5.手当・賞与配分・洗い替え方式'!$O$4=1,ROUNDUP((K893+$Q893)*$AM$4,-1),ROUNDUP(K893*$AM$4,-1)))</f>
        <v/>
      </c>
      <c r="AL893" s="154" t="str">
        <f>IF(L893="","",IF('5.手当・賞与配分・洗い替え方式'!$O$4=1,ROUNDUP((L893+$Q893)*$AM$4,-1),ROUNDUP(L893*$AM$4,-1)))</f>
        <v/>
      </c>
      <c r="AM893" s="154" t="str">
        <f>IF(M893="","",IF('5.手当・賞与配分・洗い替え方式'!$O$4=1,ROUNDUP((M893+$Q893)*$AM$4,-1),ROUNDUP(M893*$AM$4,-1)))</f>
        <v/>
      </c>
      <c r="AN893" s="166" t="str">
        <f>IF(N893="","",IF('5.手当・賞与配分・洗い替え方式'!$O$4=1,ROUNDUP((N893+$Q893)*$AM$4,-1),ROUNDUP(N893*$AM$4,-1)))</f>
        <v/>
      </c>
      <c r="AO893" s="369" t="str">
        <f t="shared" si="601"/>
        <v/>
      </c>
      <c r="AP893" s="77" t="str">
        <f t="shared" si="602"/>
        <v/>
      </c>
      <c r="AQ893" s="77" t="str">
        <f t="shared" si="585"/>
        <v/>
      </c>
      <c r="AR893" s="77" t="str">
        <f t="shared" si="586"/>
        <v/>
      </c>
      <c r="AS893" s="164" t="str">
        <f t="shared" si="587"/>
        <v/>
      </c>
    </row>
    <row r="894" spans="5:45" ht="18" customHeight="1">
      <c r="E894" s="148" t="str">
        <f t="shared" si="588"/>
        <v>M-3</v>
      </c>
      <c r="F894" s="105">
        <f t="shared" si="575"/>
        <v>0</v>
      </c>
      <c r="G894" s="105" t="str">
        <f t="shared" si="576"/>
        <v/>
      </c>
      <c r="H894" s="105" t="str">
        <f t="shared" si="577"/>
        <v/>
      </c>
      <c r="I894" s="149">
        <v>32</v>
      </c>
      <c r="J894" s="157" t="str">
        <f t="shared" si="589"/>
        <v/>
      </c>
      <c r="K894" s="131" t="str">
        <f t="shared" si="590"/>
        <v/>
      </c>
      <c r="L894" s="131" t="str">
        <f>IF($E894="","",INDEX('3.サラリースケール'!$R$5:$BH$38,MATCH($E894,'3.サラリースケール'!$R$5:$R$38,0),MATCH($I894,'3.サラリースケール'!$R$5:$BH$5,0)))</f>
        <v/>
      </c>
      <c r="M894" s="131" t="str">
        <f t="shared" si="591"/>
        <v/>
      </c>
      <c r="N894" s="368" t="str">
        <f t="shared" si="592"/>
        <v/>
      </c>
      <c r="O894" s="157" t="str">
        <f t="shared" si="593"/>
        <v/>
      </c>
      <c r="P894" s="368" t="str">
        <f t="shared" si="578"/>
        <v/>
      </c>
      <c r="Q894" s="158" t="str">
        <f>IF($L894="","",VLOOKUP($E894,'6.モデル年俸表の作成'!$C$7:$F$48,4,0))</f>
        <v/>
      </c>
      <c r="R894" s="159" t="str">
        <f>IF($E894="","",IF($G894="","",VLOOKUP($E894,'5.手当・賞与配分・洗い替え方式'!$C$7:$L$48,8,0)))</f>
        <v/>
      </c>
      <c r="S894" s="160" t="str">
        <f t="shared" si="594"/>
        <v/>
      </c>
      <c r="T894" s="160" t="str">
        <f t="shared" si="595"/>
        <v/>
      </c>
      <c r="U894" s="160" t="str">
        <f t="shared" si="604"/>
        <v/>
      </c>
      <c r="V894" s="160" t="str">
        <f t="shared" si="597"/>
        <v/>
      </c>
      <c r="W894" s="160" t="str">
        <f t="shared" si="598"/>
        <v/>
      </c>
      <c r="X894" s="164" t="str">
        <f t="shared" si="579"/>
        <v/>
      </c>
      <c r="Y894" s="162" t="str">
        <f t="shared" si="603"/>
        <v/>
      </c>
      <c r="Z894" s="161" t="str">
        <f t="shared" si="580"/>
        <v/>
      </c>
      <c r="AA894" s="161" t="str">
        <f t="shared" si="581"/>
        <v/>
      </c>
      <c r="AB894" s="161" t="str">
        <f t="shared" si="582"/>
        <v/>
      </c>
      <c r="AC894" s="163" t="str">
        <f t="shared" si="605"/>
        <v/>
      </c>
      <c r="AD894" s="158" t="str">
        <f t="shared" si="600"/>
        <v/>
      </c>
      <c r="AE894" s="165" t="str">
        <f>IF(J894="","",IF('5.手当・賞与配分・洗い替え方式'!$O$4=1,ROUNDUP((J894+$Q894)*$AH$4,-1),ROUNDUP(J894*$AH$4,-1)))</f>
        <v/>
      </c>
      <c r="AF894" s="154" t="str">
        <f>IF(K894="","",IF('5.手当・賞与配分・洗い替え方式'!$O$4=1,ROUNDUP((K894+$Q894)*$AH$4,-1),ROUNDUP(K894*$AH$4,-1)))</f>
        <v/>
      </c>
      <c r="AG894" s="154" t="str">
        <f>IF(L894="","",IF('5.手当・賞与配分・洗い替え方式'!$O$4=1,ROUNDUP((L894+$Q894)*$AH$4,-1),ROUNDUP(L894*$AH$4,-1)))</f>
        <v/>
      </c>
      <c r="AH894" s="154" t="str">
        <f>IF(M894="","",IF('5.手当・賞与配分・洗い替え方式'!$O$4=1,ROUNDUP((M894+$Q894)*$AH$4,-1),ROUNDUP(M894*$AH$4,-1)))</f>
        <v/>
      </c>
      <c r="AI894" s="166" t="str">
        <f>IF(N894="","",IF('5.手当・賞与配分・洗い替え方式'!$O$4=1,ROUNDUP((N894+$Q894)*$AH$4,-1),ROUNDUP(N894*$AH$4,-1)))</f>
        <v/>
      </c>
      <c r="AJ894" s="165" t="str">
        <f>IF(J894="","",IF('5.手当・賞与配分・洗い替え方式'!$O$4=1,ROUNDUP((J894+$Q894)*$AM$4,-1),ROUNDUP(J894*$AM$4,-1)))</f>
        <v/>
      </c>
      <c r="AK894" s="154" t="str">
        <f>IF(K894="","",IF('5.手当・賞与配分・洗い替え方式'!$O$4=1,ROUNDUP((K894+$Q894)*$AM$4,-1),ROUNDUP(K894*$AM$4,-1)))</f>
        <v/>
      </c>
      <c r="AL894" s="154" t="str">
        <f>IF(L894="","",IF('5.手当・賞与配分・洗い替え方式'!$O$4=1,ROUNDUP((L894+$Q894)*$AM$4,-1),ROUNDUP(L894*$AM$4,-1)))</f>
        <v/>
      </c>
      <c r="AM894" s="154" t="str">
        <f>IF(M894="","",IF('5.手当・賞与配分・洗い替え方式'!$O$4=1,ROUNDUP((M894+$Q894)*$AM$4,-1),ROUNDUP(M894*$AM$4,-1)))</f>
        <v/>
      </c>
      <c r="AN894" s="166" t="str">
        <f>IF(N894="","",IF('5.手当・賞与配分・洗い替え方式'!$O$4=1,ROUNDUP((N894+$Q894)*$AM$4,-1),ROUNDUP(N894*$AM$4,-1)))</f>
        <v/>
      </c>
      <c r="AO894" s="369" t="str">
        <f t="shared" si="601"/>
        <v/>
      </c>
      <c r="AP894" s="77" t="str">
        <f t="shared" si="602"/>
        <v/>
      </c>
      <c r="AQ894" s="77" t="str">
        <f t="shared" si="585"/>
        <v/>
      </c>
      <c r="AR894" s="77" t="str">
        <f t="shared" si="586"/>
        <v/>
      </c>
      <c r="AS894" s="164" t="str">
        <f t="shared" si="587"/>
        <v/>
      </c>
    </row>
    <row r="895" spans="5:45" ht="18" customHeight="1">
      <c r="E895" s="148" t="str">
        <f t="shared" si="588"/>
        <v>M-3</v>
      </c>
      <c r="F895" s="105">
        <f t="shared" si="575"/>
        <v>0</v>
      </c>
      <c r="G895" s="105" t="str">
        <f t="shared" si="576"/>
        <v/>
      </c>
      <c r="H895" s="105" t="str">
        <f t="shared" si="577"/>
        <v/>
      </c>
      <c r="I895" s="149">
        <v>33</v>
      </c>
      <c r="J895" s="157" t="str">
        <f t="shared" si="589"/>
        <v/>
      </c>
      <c r="K895" s="131" t="str">
        <f t="shared" si="590"/>
        <v/>
      </c>
      <c r="L895" s="131" t="str">
        <f>IF($E895="","",INDEX('3.サラリースケール'!$R$5:$BH$38,MATCH($E895,'3.サラリースケール'!$R$5:$R$38,0),MATCH($I895,'3.サラリースケール'!$R$5:$BH$5,0)))</f>
        <v/>
      </c>
      <c r="M895" s="131" t="str">
        <f t="shared" si="591"/>
        <v/>
      </c>
      <c r="N895" s="368" t="str">
        <f t="shared" si="592"/>
        <v/>
      </c>
      <c r="O895" s="157" t="str">
        <f t="shared" si="593"/>
        <v/>
      </c>
      <c r="P895" s="368" t="str">
        <f t="shared" si="578"/>
        <v/>
      </c>
      <c r="Q895" s="158" t="str">
        <f>IF($L895="","",VLOOKUP($E895,'6.モデル年俸表の作成'!$C$7:$F$48,4,0))</f>
        <v/>
      </c>
      <c r="R895" s="159" t="str">
        <f>IF($E895="","",IF($G895="","",VLOOKUP($E895,'5.手当・賞与配分・洗い替え方式'!$C$7:$L$48,8,0)))</f>
        <v/>
      </c>
      <c r="S895" s="160" t="str">
        <f t="shared" si="594"/>
        <v/>
      </c>
      <c r="T895" s="160" t="str">
        <f t="shared" si="595"/>
        <v/>
      </c>
      <c r="U895" s="160" t="str">
        <f t="shared" si="604"/>
        <v/>
      </c>
      <c r="V895" s="160" t="str">
        <f t="shared" si="597"/>
        <v/>
      </c>
      <c r="W895" s="160" t="str">
        <f t="shared" si="598"/>
        <v/>
      </c>
      <c r="X895" s="164" t="str">
        <f t="shared" si="579"/>
        <v/>
      </c>
      <c r="Y895" s="162" t="str">
        <f t="shared" si="603"/>
        <v/>
      </c>
      <c r="Z895" s="161" t="str">
        <f t="shared" si="580"/>
        <v/>
      </c>
      <c r="AA895" s="161" t="str">
        <f t="shared" si="581"/>
        <v/>
      </c>
      <c r="AB895" s="161" t="str">
        <f t="shared" si="582"/>
        <v/>
      </c>
      <c r="AC895" s="163" t="str">
        <f t="shared" si="605"/>
        <v/>
      </c>
      <c r="AD895" s="158" t="str">
        <f t="shared" si="600"/>
        <v/>
      </c>
      <c r="AE895" s="165" t="str">
        <f>IF(J895="","",IF('5.手当・賞与配分・洗い替え方式'!$O$4=1,ROUNDUP((J895+$Q895)*$AH$4,-1),ROUNDUP(J895*$AH$4,-1)))</f>
        <v/>
      </c>
      <c r="AF895" s="154" t="str">
        <f>IF(K895="","",IF('5.手当・賞与配分・洗い替え方式'!$O$4=1,ROUNDUP((K895+$Q895)*$AH$4,-1),ROUNDUP(K895*$AH$4,-1)))</f>
        <v/>
      </c>
      <c r="AG895" s="154" t="str">
        <f>IF(L895="","",IF('5.手当・賞与配分・洗い替え方式'!$O$4=1,ROUNDUP((L895+$Q895)*$AH$4,-1),ROUNDUP(L895*$AH$4,-1)))</f>
        <v/>
      </c>
      <c r="AH895" s="154" t="str">
        <f>IF(M895="","",IF('5.手当・賞与配分・洗い替え方式'!$O$4=1,ROUNDUP((M895+$Q895)*$AH$4,-1),ROUNDUP(M895*$AH$4,-1)))</f>
        <v/>
      </c>
      <c r="AI895" s="166" t="str">
        <f>IF(N895="","",IF('5.手当・賞与配分・洗い替え方式'!$O$4=1,ROUNDUP((N895+$Q895)*$AH$4,-1),ROUNDUP(N895*$AH$4,-1)))</f>
        <v/>
      </c>
      <c r="AJ895" s="165" t="str">
        <f>IF(J895="","",IF('5.手当・賞与配分・洗い替え方式'!$O$4=1,ROUNDUP((J895+$Q895)*$AM$4,-1),ROUNDUP(J895*$AM$4,-1)))</f>
        <v/>
      </c>
      <c r="AK895" s="154" t="str">
        <f>IF(K895="","",IF('5.手当・賞与配分・洗い替え方式'!$O$4=1,ROUNDUP((K895+$Q895)*$AM$4,-1),ROUNDUP(K895*$AM$4,-1)))</f>
        <v/>
      </c>
      <c r="AL895" s="154" t="str">
        <f>IF(L895="","",IF('5.手当・賞与配分・洗い替え方式'!$O$4=1,ROUNDUP((L895+$Q895)*$AM$4,-1),ROUNDUP(L895*$AM$4,-1)))</f>
        <v/>
      </c>
      <c r="AM895" s="154" t="str">
        <f>IF(M895="","",IF('5.手当・賞与配分・洗い替え方式'!$O$4=1,ROUNDUP((M895+$Q895)*$AM$4,-1),ROUNDUP(M895*$AM$4,-1)))</f>
        <v/>
      </c>
      <c r="AN895" s="166" t="str">
        <f>IF(N895="","",IF('5.手当・賞与配分・洗い替え方式'!$O$4=1,ROUNDUP((N895+$Q895)*$AM$4,-1),ROUNDUP(N895*$AM$4,-1)))</f>
        <v/>
      </c>
      <c r="AO895" s="369" t="str">
        <f t="shared" si="601"/>
        <v/>
      </c>
      <c r="AP895" s="77" t="str">
        <f t="shared" si="602"/>
        <v/>
      </c>
      <c r="AQ895" s="77" t="str">
        <f t="shared" si="585"/>
        <v/>
      </c>
      <c r="AR895" s="77" t="str">
        <f t="shared" si="586"/>
        <v/>
      </c>
      <c r="AS895" s="164" t="str">
        <f t="shared" si="587"/>
        <v/>
      </c>
    </row>
    <row r="896" spans="5:45" ht="18" customHeight="1">
      <c r="E896" s="148" t="str">
        <f t="shared" si="588"/>
        <v>M-3</v>
      </c>
      <c r="F896" s="105">
        <f t="shared" si="575"/>
        <v>0</v>
      </c>
      <c r="G896" s="105" t="str">
        <f t="shared" si="576"/>
        <v/>
      </c>
      <c r="H896" s="105" t="str">
        <f t="shared" si="577"/>
        <v/>
      </c>
      <c r="I896" s="149">
        <v>34</v>
      </c>
      <c r="J896" s="157" t="str">
        <f t="shared" si="589"/>
        <v/>
      </c>
      <c r="K896" s="131" t="str">
        <f t="shared" si="590"/>
        <v/>
      </c>
      <c r="L896" s="131" t="str">
        <f>IF($E896="","",INDEX('3.サラリースケール'!$R$5:$BH$38,MATCH($E896,'3.サラリースケール'!$R$5:$R$38,0),MATCH($I896,'3.サラリースケール'!$R$5:$BH$5,0)))</f>
        <v/>
      </c>
      <c r="M896" s="131" t="str">
        <f t="shared" si="591"/>
        <v/>
      </c>
      <c r="N896" s="368" t="str">
        <f t="shared" si="592"/>
        <v/>
      </c>
      <c r="O896" s="157" t="str">
        <f t="shared" si="593"/>
        <v/>
      </c>
      <c r="P896" s="368" t="str">
        <f t="shared" si="578"/>
        <v/>
      </c>
      <c r="Q896" s="158" t="str">
        <f>IF($L896="","",VLOOKUP($E896,'6.モデル年俸表の作成'!$C$7:$F$48,4,0))</f>
        <v/>
      </c>
      <c r="R896" s="159" t="str">
        <f>IF($E896="","",IF($G896="","",VLOOKUP($E896,'5.手当・賞与配分・洗い替え方式'!$C$7:$L$48,8,0)))</f>
        <v/>
      </c>
      <c r="S896" s="160" t="str">
        <f t="shared" si="594"/>
        <v/>
      </c>
      <c r="T896" s="160" t="str">
        <f t="shared" si="595"/>
        <v/>
      </c>
      <c r="U896" s="160" t="str">
        <f t="shared" si="604"/>
        <v/>
      </c>
      <c r="V896" s="160" t="str">
        <f t="shared" si="597"/>
        <v/>
      </c>
      <c r="W896" s="160" t="str">
        <f t="shared" si="598"/>
        <v/>
      </c>
      <c r="X896" s="164" t="str">
        <f t="shared" si="579"/>
        <v/>
      </c>
      <c r="Y896" s="162" t="str">
        <f t="shared" si="603"/>
        <v/>
      </c>
      <c r="Z896" s="161" t="str">
        <f t="shared" si="580"/>
        <v/>
      </c>
      <c r="AA896" s="161" t="str">
        <f t="shared" si="581"/>
        <v/>
      </c>
      <c r="AB896" s="161" t="str">
        <f t="shared" si="582"/>
        <v/>
      </c>
      <c r="AC896" s="163" t="str">
        <f t="shared" si="605"/>
        <v/>
      </c>
      <c r="AD896" s="158" t="str">
        <f t="shared" si="600"/>
        <v/>
      </c>
      <c r="AE896" s="165" t="str">
        <f>IF(J896="","",IF('5.手当・賞与配分・洗い替え方式'!$O$4=1,ROUNDUP((J896+$Q896)*$AH$4,-1),ROUNDUP(J896*$AH$4,-1)))</f>
        <v/>
      </c>
      <c r="AF896" s="154" t="str">
        <f>IF(K896="","",IF('5.手当・賞与配分・洗い替え方式'!$O$4=1,ROUNDUP((K896+$Q896)*$AH$4,-1),ROUNDUP(K896*$AH$4,-1)))</f>
        <v/>
      </c>
      <c r="AG896" s="154" t="str">
        <f>IF(L896="","",IF('5.手当・賞与配分・洗い替え方式'!$O$4=1,ROUNDUP((L896+$Q896)*$AH$4,-1),ROUNDUP(L896*$AH$4,-1)))</f>
        <v/>
      </c>
      <c r="AH896" s="154" t="str">
        <f>IF(M896="","",IF('5.手当・賞与配分・洗い替え方式'!$O$4=1,ROUNDUP((M896+$Q896)*$AH$4,-1),ROUNDUP(M896*$AH$4,-1)))</f>
        <v/>
      </c>
      <c r="AI896" s="166" t="str">
        <f>IF(N896="","",IF('5.手当・賞与配分・洗い替え方式'!$O$4=1,ROUNDUP((N896+$Q896)*$AH$4,-1),ROUNDUP(N896*$AH$4,-1)))</f>
        <v/>
      </c>
      <c r="AJ896" s="165" t="str">
        <f>IF(J896="","",IF('5.手当・賞与配分・洗い替え方式'!$O$4=1,ROUNDUP((J896+$Q896)*$AM$4,-1),ROUNDUP(J896*$AM$4,-1)))</f>
        <v/>
      </c>
      <c r="AK896" s="154" t="str">
        <f>IF(K896="","",IF('5.手当・賞与配分・洗い替え方式'!$O$4=1,ROUNDUP((K896+$Q896)*$AM$4,-1),ROUNDUP(K896*$AM$4,-1)))</f>
        <v/>
      </c>
      <c r="AL896" s="154" t="str">
        <f>IF(L896="","",IF('5.手当・賞与配分・洗い替え方式'!$O$4=1,ROUNDUP((L896+$Q896)*$AM$4,-1),ROUNDUP(L896*$AM$4,-1)))</f>
        <v/>
      </c>
      <c r="AM896" s="154" t="str">
        <f>IF(M896="","",IF('5.手当・賞与配分・洗い替え方式'!$O$4=1,ROUNDUP((M896+$Q896)*$AM$4,-1),ROUNDUP(M896*$AM$4,-1)))</f>
        <v/>
      </c>
      <c r="AN896" s="166" t="str">
        <f>IF(N896="","",IF('5.手当・賞与配分・洗い替え方式'!$O$4=1,ROUNDUP((N896+$Q896)*$AM$4,-1),ROUNDUP(N896*$AM$4,-1)))</f>
        <v/>
      </c>
      <c r="AO896" s="369" t="str">
        <f t="shared" si="601"/>
        <v/>
      </c>
      <c r="AP896" s="77" t="str">
        <f t="shared" si="602"/>
        <v/>
      </c>
      <c r="AQ896" s="77" t="str">
        <f t="shared" si="585"/>
        <v/>
      </c>
      <c r="AR896" s="77" t="str">
        <f t="shared" si="586"/>
        <v/>
      </c>
      <c r="AS896" s="164" t="str">
        <f t="shared" si="587"/>
        <v/>
      </c>
    </row>
    <row r="897" spans="5:45" ht="18" customHeight="1">
      <c r="E897" s="148" t="str">
        <f t="shared" si="588"/>
        <v>M-3</v>
      </c>
      <c r="F897" s="105">
        <f t="shared" si="575"/>
        <v>0</v>
      </c>
      <c r="G897" s="105" t="str">
        <f t="shared" si="576"/>
        <v/>
      </c>
      <c r="H897" s="105" t="str">
        <f t="shared" si="577"/>
        <v/>
      </c>
      <c r="I897" s="149">
        <v>35</v>
      </c>
      <c r="J897" s="157" t="str">
        <f t="shared" si="589"/>
        <v/>
      </c>
      <c r="K897" s="131" t="str">
        <f t="shared" si="590"/>
        <v/>
      </c>
      <c r="L897" s="131" t="str">
        <f>IF($E897="","",INDEX('3.サラリースケール'!$R$5:$BH$38,MATCH($E897,'3.サラリースケール'!$R$5:$R$38,0),MATCH($I897,'3.サラリースケール'!$R$5:$BH$5,0)))</f>
        <v/>
      </c>
      <c r="M897" s="131" t="str">
        <f t="shared" si="591"/>
        <v/>
      </c>
      <c r="N897" s="368" t="str">
        <f t="shared" si="592"/>
        <v/>
      </c>
      <c r="O897" s="157" t="str">
        <f t="shared" si="593"/>
        <v/>
      </c>
      <c r="P897" s="368" t="str">
        <f t="shared" si="578"/>
        <v/>
      </c>
      <c r="Q897" s="158" t="str">
        <f>IF($L897="","",VLOOKUP($E897,'6.モデル年俸表の作成'!$C$7:$F$48,4,0))</f>
        <v/>
      </c>
      <c r="R897" s="159" t="str">
        <f>IF($E897="","",IF($G897="","",VLOOKUP($E897,'5.手当・賞与配分・洗い替え方式'!$C$7:$L$48,8,0)))</f>
        <v/>
      </c>
      <c r="S897" s="160" t="str">
        <f t="shared" si="594"/>
        <v/>
      </c>
      <c r="T897" s="160" t="str">
        <f t="shared" si="595"/>
        <v/>
      </c>
      <c r="U897" s="160" t="str">
        <f t="shared" si="604"/>
        <v/>
      </c>
      <c r="V897" s="160" t="str">
        <f t="shared" si="597"/>
        <v/>
      </c>
      <c r="W897" s="160" t="str">
        <f t="shared" si="598"/>
        <v/>
      </c>
      <c r="X897" s="164" t="str">
        <f t="shared" si="579"/>
        <v/>
      </c>
      <c r="Y897" s="162" t="str">
        <f t="shared" si="603"/>
        <v/>
      </c>
      <c r="Z897" s="161" t="str">
        <f t="shared" si="580"/>
        <v/>
      </c>
      <c r="AA897" s="161" t="str">
        <f t="shared" si="581"/>
        <v/>
      </c>
      <c r="AB897" s="161" t="str">
        <f t="shared" si="582"/>
        <v/>
      </c>
      <c r="AC897" s="163" t="str">
        <f t="shared" si="605"/>
        <v/>
      </c>
      <c r="AD897" s="158" t="str">
        <f t="shared" si="600"/>
        <v/>
      </c>
      <c r="AE897" s="165" t="str">
        <f>IF(J897="","",IF('5.手当・賞与配分・洗い替え方式'!$O$4=1,ROUNDUP((J897+$Q897)*$AH$4,-1),ROUNDUP(J897*$AH$4,-1)))</f>
        <v/>
      </c>
      <c r="AF897" s="154" t="str">
        <f>IF(K897="","",IF('5.手当・賞与配分・洗い替え方式'!$O$4=1,ROUNDUP((K897+$Q897)*$AH$4,-1),ROUNDUP(K897*$AH$4,-1)))</f>
        <v/>
      </c>
      <c r="AG897" s="154" t="str">
        <f>IF(L897="","",IF('5.手当・賞与配分・洗い替え方式'!$O$4=1,ROUNDUP((L897+$Q897)*$AH$4,-1),ROUNDUP(L897*$AH$4,-1)))</f>
        <v/>
      </c>
      <c r="AH897" s="154" t="str">
        <f>IF(M897="","",IF('5.手当・賞与配分・洗い替え方式'!$O$4=1,ROUNDUP((M897+$Q897)*$AH$4,-1),ROUNDUP(M897*$AH$4,-1)))</f>
        <v/>
      </c>
      <c r="AI897" s="166" t="str">
        <f>IF(N897="","",IF('5.手当・賞与配分・洗い替え方式'!$O$4=1,ROUNDUP((N897+$Q897)*$AH$4,-1),ROUNDUP(N897*$AH$4,-1)))</f>
        <v/>
      </c>
      <c r="AJ897" s="165" t="str">
        <f>IF(J897="","",IF('5.手当・賞与配分・洗い替え方式'!$O$4=1,ROUNDUP((J897+$Q897)*$AM$4,-1),ROUNDUP(J897*$AM$4,-1)))</f>
        <v/>
      </c>
      <c r="AK897" s="154" t="str">
        <f>IF(K897="","",IF('5.手当・賞与配分・洗い替え方式'!$O$4=1,ROUNDUP((K897+$Q897)*$AM$4,-1),ROUNDUP(K897*$AM$4,-1)))</f>
        <v/>
      </c>
      <c r="AL897" s="154" t="str">
        <f>IF(L897="","",IF('5.手当・賞与配分・洗い替え方式'!$O$4=1,ROUNDUP((L897+$Q897)*$AM$4,-1),ROUNDUP(L897*$AM$4,-1)))</f>
        <v/>
      </c>
      <c r="AM897" s="154" t="str">
        <f>IF(M897="","",IF('5.手当・賞与配分・洗い替え方式'!$O$4=1,ROUNDUP((M897+$Q897)*$AM$4,-1),ROUNDUP(M897*$AM$4,-1)))</f>
        <v/>
      </c>
      <c r="AN897" s="166" t="str">
        <f>IF(N897="","",IF('5.手当・賞与配分・洗い替え方式'!$O$4=1,ROUNDUP((N897+$Q897)*$AM$4,-1),ROUNDUP(N897*$AM$4,-1)))</f>
        <v/>
      </c>
      <c r="AO897" s="369" t="str">
        <f t="shared" si="601"/>
        <v/>
      </c>
      <c r="AP897" s="77" t="str">
        <f t="shared" si="602"/>
        <v/>
      </c>
      <c r="AQ897" s="77" t="str">
        <f t="shared" si="585"/>
        <v/>
      </c>
      <c r="AR897" s="77" t="str">
        <f t="shared" si="586"/>
        <v/>
      </c>
      <c r="AS897" s="164" t="str">
        <f t="shared" si="587"/>
        <v/>
      </c>
    </row>
    <row r="898" spans="5:45" ht="18" customHeight="1">
      <c r="E898" s="148" t="str">
        <f t="shared" si="588"/>
        <v>M-3</v>
      </c>
      <c r="F898" s="105">
        <f t="shared" si="575"/>
        <v>0</v>
      </c>
      <c r="G898" s="105" t="str">
        <f t="shared" si="576"/>
        <v/>
      </c>
      <c r="H898" s="105" t="str">
        <f t="shared" si="577"/>
        <v/>
      </c>
      <c r="I898" s="149">
        <v>36</v>
      </c>
      <c r="J898" s="157" t="str">
        <f t="shared" si="589"/>
        <v/>
      </c>
      <c r="K898" s="131" t="str">
        <f t="shared" si="590"/>
        <v/>
      </c>
      <c r="L898" s="131" t="str">
        <f>IF($E898="","",INDEX('3.サラリースケール'!$R$5:$BH$38,MATCH($E898,'3.サラリースケール'!$R$5:$R$38,0),MATCH($I898,'3.サラリースケール'!$R$5:$BH$5,0)))</f>
        <v/>
      </c>
      <c r="M898" s="131" t="str">
        <f t="shared" si="591"/>
        <v/>
      </c>
      <c r="N898" s="368" t="str">
        <f t="shared" si="592"/>
        <v/>
      </c>
      <c r="O898" s="157" t="str">
        <f t="shared" si="593"/>
        <v/>
      </c>
      <c r="P898" s="368" t="str">
        <f t="shared" si="578"/>
        <v/>
      </c>
      <c r="Q898" s="158" t="str">
        <f>IF($L898="","",VLOOKUP($E898,'6.モデル年俸表の作成'!$C$7:$F$48,4,0))</f>
        <v/>
      </c>
      <c r="R898" s="159" t="str">
        <f>IF($E898="","",IF($G898="","",VLOOKUP($E898,'5.手当・賞与配分・洗い替え方式'!$C$7:$L$48,8,0)))</f>
        <v/>
      </c>
      <c r="S898" s="160" t="str">
        <f t="shared" si="594"/>
        <v/>
      </c>
      <c r="T898" s="160" t="str">
        <f t="shared" si="595"/>
        <v/>
      </c>
      <c r="U898" s="160" t="str">
        <f t="shared" si="604"/>
        <v/>
      </c>
      <c r="V898" s="160" t="str">
        <f t="shared" si="597"/>
        <v/>
      </c>
      <c r="W898" s="160" t="str">
        <f t="shared" si="598"/>
        <v/>
      </c>
      <c r="X898" s="164" t="str">
        <f t="shared" si="579"/>
        <v/>
      </c>
      <c r="Y898" s="162" t="str">
        <f t="shared" si="603"/>
        <v/>
      </c>
      <c r="Z898" s="161" t="str">
        <f t="shared" si="580"/>
        <v/>
      </c>
      <c r="AA898" s="161" t="str">
        <f t="shared" si="581"/>
        <v/>
      </c>
      <c r="AB898" s="161" t="str">
        <f t="shared" si="582"/>
        <v/>
      </c>
      <c r="AC898" s="163" t="str">
        <f t="shared" si="605"/>
        <v/>
      </c>
      <c r="AD898" s="158" t="str">
        <f t="shared" si="600"/>
        <v/>
      </c>
      <c r="AE898" s="165" t="str">
        <f>IF(J898="","",IF('5.手当・賞与配分・洗い替え方式'!$O$4=1,ROUNDUP((J898+$Q898)*$AH$4,-1),ROUNDUP(J898*$AH$4,-1)))</f>
        <v/>
      </c>
      <c r="AF898" s="154" t="str">
        <f>IF(K898="","",IF('5.手当・賞与配分・洗い替え方式'!$O$4=1,ROUNDUP((K898+$Q898)*$AH$4,-1),ROUNDUP(K898*$AH$4,-1)))</f>
        <v/>
      </c>
      <c r="AG898" s="154" t="str">
        <f>IF(L898="","",IF('5.手当・賞与配分・洗い替え方式'!$O$4=1,ROUNDUP((L898+$Q898)*$AH$4,-1),ROUNDUP(L898*$AH$4,-1)))</f>
        <v/>
      </c>
      <c r="AH898" s="154" t="str">
        <f>IF(M898="","",IF('5.手当・賞与配分・洗い替え方式'!$O$4=1,ROUNDUP((M898+$Q898)*$AH$4,-1),ROUNDUP(M898*$AH$4,-1)))</f>
        <v/>
      </c>
      <c r="AI898" s="166" t="str">
        <f>IF(N898="","",IF('5.手当・賞与配分・洗い替え方式'!$O$4=1,ROUNDUP((N898+$Q898)*$AH$4,-1),ROUNDUP(N898*$AH$4,-1)))</f>
        <v/>
      </c>
      <c r="AJ898" s="165" t="str">
        <f>IF(J898="","",IF('5.手当・賞与配分・洗い替え方式'!$O$4=1,ROUNDUP((J898+$Q898)*$AM$4,-1),ROUNDUP(J898*$AM$4,-1)))</f>
        <v/>
      </c>
      <c r="AK898" s="154" t="str">
        <f>IF(K898="","",IF('5.手当・賞与配分・洗い替え方式'!$O$4=1,ROUNDUP((K898+$Q898)*$AM$4,-1),ROUNDUP(K898*$AM$4,-1)))</f>
        <v/>
      </c>
      <c r="AL898" s="154" t="str">
        <f>IF(L898="","",IF('5.手当・賞与配分・洗い替え方式'!$O$4=1,ROUNDUP((L898+$Q898)*$AM$4,-1),ROUNDUP(L898*$AM$4,-1)))</f>
        <v/>
      </c>
      <c r="AM898" s="154" t="str">
        <f>IF(M898="","",IF('5.手当・賞与配分・洗い替え方式'!$O$4=1,ROUNDUP((M898+$Q898)*$AM$4,-1),ROUNDUP(M898*$AM$4,-1)))</f>
        <v/>
      </c>
      <c r="AN898" s="166" t="str">
        <f>IF(N898="","",IF('5.手当・賞与配分・洗い替え方式'!$O$4=1,ROUNDUP((N898+$Q898)*$AM$4,-1),ROUNDUP(N898*$AM$4,-1)))</f>
        <v/>
      </c>
      <c r="AO898" s="369" t="str">
        <f t="shared" si="601"/>
        <v/>
      </c>
      <c r="AP898" s="77" t="str">
        <f t="shared" si="602"/>
        <v/>
      </c>
      <c r="AQ898" s="77" t="str">
        <f t="shared" si="585"/>
        <v/>
      </c>
      <c r="AR898" s="77" t="str">
        <f t="shared" si="586"/>
        <v/>
      </c>
      <c r="AS898" s="164" t="str">
        <f t="shared" si="587"/>
        <v/>
      </c>
    </row>
    <row r="899" spans="5:45" ht="18" customHeight="1">
      <c r="E899" s="148" t="str">
        <f t="shared" si="588"/>
        <v>M-3</v>
      </c>
      <c r="F899" s="105">
        <f t="shared" si="575"/>
        <v>0</v>
      </c>
      <c r="G899" s="105" t="str">
        <f t="shared" si="576"/>
        <v/>
      </c>
      <c r="H899" s="105" t="str">
        <f t="shared" si="577"/>
        <v/>
      </c>
      <c r="I899" s="149">
        <v>37</v>
      </c>
      <c r="J899" s="157" t="str">
        <f t="shared" si="589"/>
        <v/>
      </c>
      <c r="K899" s="131" t="str">
        <f t="shared" si="590"/>
        <v/>
      </c>
      <c r="L899" s="131" t="str">
        <f>IF($E899="","",INDEX('3.サラリースケール'!$R$5:$BH$38,MATCH($E899,'3.サラリースケール'!$R$5:$R$38,0),MATCH($I899,'3.サラリースケール'!$R$5:$BH$5,0)))</f>
        <v/>
      </c>
      <c r="M899" s="131" t="str">
        <f t="shared" si="591"/>
        <v/>
      </c>
      <c r="N899" s="368" t="str">
        <f t="shared" si="592"/>
        <v/>
      </c>
      <c r="O899" s="157" t="str">
        <f t="shared" si="593"/>
        <v/>
      </c>
      <c r="P899" s="368" t="str">
        <f t="shared" si="578"/>
        <v/>
      </c>
      <c r="Q899" s="158" t="str">
        <f>IF($L899="","",VLOOKUP($E899,'6.モデル年俸表の作成'!$C$7:$F$48,4,0))</f>
        <v/>
      </c>
      <c r="R899" s="159" t="str">
        <f>IF($E899="","",IF($G899="","",VLOOKUP($E899,'5.手当・賞与配分・洗い替え方式'!$C$7:$L$48,8,0)))</f>
        <v/>
      </c>
      <c r="S899" s="160" t="str">
        <f t="shared" si="594"/>
        <v/>
      </c>
      <c r="T899" s="160" t="str">
        <f t="shared" si="595"/>
        <v/>
      </c>
      <c r="U899" s="160" t="str">
        <f t="shared" si="604"/>
        <v/>
      </c>
      <c r="V899" s="160" t="str">
        <f t="shared" si="597"/>
        <v/>
      </c>
      <c r="W899" s="160" t="str">
        <f t="shared" si="598"/>
        <v/>
      </c>
      <c r="X899" s="164" t="str">
        <f t="shared" si="579"/>
        <v/>
      </c>
      <c r="Y899" s="162" t="str">
        <f t="shared" si="603"/>
        <v/>
      </c>
      <c r="Z899" s="161" t="str">
        <f t="shared" si="580"/>
        <v/>
      </c>
      <c r="AA899" s="161" t="str">
        <f t="shared" si="581"/>
        <v/>
      </c>
      <c r="AB899" s="161" t="str">
        <f t="shared" si="582"/>
        <v/>
      </c>
      <c r="AC899" s="163" t="str">
        <f t="shared" si="605"/>
        <v/>
      </c>
      <c r="AD899" s="158" t="str">
        <f t="shared" si="600"/>
        <v/>
      </c>
      <c r="AE899" s="165" t="str">
        <f>IF(J899="","",IF('5.手当・賞与配分・洗い替え方式'!$O$4=1,ROUNDUP((J899+$Q899)*$AH$4,-1),ROUNDUP(J899*$AH$4,-1)))</f>
        <v/>
      </c>
      <c r="AF899" s="154" t="str">
        <f>IF(K899="","",IF('5.手当・賞与配分・洗い替え方式'!$O$4=1,ROUNDUP((K899+$Q899)*$AH$4,-1),ROUNDUP(K899*$AH$4,-1)))</f>
        <v/>
      </c>
      <c r="AG899" s="154" t="str">
        <f>IF(L899="","",IF('5.手当・賞与配分・洗い替え方式'!$O$4=1,ROUNDUP((L899+$Q899)*$AH$4,-1),ROUNDUP(L899*$AH$4,-1)))</f>
        <v/>
      </c>
      <c r="AH899" s="154" t="str">
        <f>IF(M899="","",IF('5.手当・賞与配分・洗い替え方式'!$O$4=1,ROUNDUP((M899+$Q899)*$AH$4,-1),ROUNDUP(M899*$AH$4,-1)))</f>
        <v/>
      </c>
      <c r="AI899" s="166" t="str">
        <f>IF(N899="","",IF('5.手当・賞与配分・洗い替え方式'!$O$4=1,ROUNDUP((N899+$Q899)*$AH$4,-1),ROUNDUP(N899*$AH$4,-1)))</f>
        <v/>
      </c>
      <c r="AJ899" s="165" t="str">
        <f>IF(J899="","",IF('5.手当・賞与配分・洗い替え方式'!$O$4=1,ROUNDUP((J899+$Q899)*$AM$4,-1),ROUNDUP(J899*$AM$4,-1)))</f>
        <v/>
      </c>
      <c r="AK899" s="154" t="str">
        <f>IF(K899="","",IF('5.手当・賞与配分・洗い替え方式'!$O$4=1,ROUNDUP((K899+$Q899)*$AM$4,-1),ROUNDUP(K899*$AM$4,-1)))</f>
        <v/>
      </c>
      <c r="AL899" s="154" t="str">
        <f>IF(L899="","",IF('5.手当・賞与配分・洗い替え方式'!$O$4=1,ROUNDUP((L899+$Q899)*$AM$4,-1),ROUNDUP(L899*$AM$4,-1)))</f>
        <v/>
      </c>
      <c r="AM899" s="154" t="str">
        <f>IF(M899="","",IF('5.手当・賞与配分・洗い替え方式'!$O$4=1,ROUNDUP((M899+$Q899)*$AM$4,-1),ROUNDUP(M899*$AM$4,-1)))</f>
        <v/>
      </c>
      <c r="AN899" s="166" t="str">
        <f>IF(N899="","",IF('5.手当・賞与配分・洗い替え方式'!$O$4=1,ROUNDUP((N899+$Q899)*$AM$4,-1),ROUNDUP(N899*$AM$4,-1)))</f>
        <v/>
      </c>
      <c r="AO899" s="369" t="str">
        <f t="shared" si="601"/>
        <v/>
      </c>
      <c r="AP899" s="77" t="str">
        <f t="shared" si="602"/>
        <v/>
      </c>
      <c r="AQ899" s="77" t="str">
        <f t="shared" si="585"/>
        <v/>
      </c>
      <c r="AR899" s="77" t="str">
        <f t="shared" si="586"/>
        <v/>
      </c>
      <c r="AS899" s="164" t="str">
        <f t="shared" si="587"/>
        <v/>
      </c>
    </row>
    <row r="900" spans="5:45" ht="18" customHeight="1">
      <c r="E900" s="148" t="str">
        <f t="shared" si="588"/>
        <v>M-3</v>
      </c>
      <c r="F900" s="105">
        <f t="shared" si="575"/>
        <v>0</v>
      </c>
      <c r="G900" s="105" t="str">
        <f t="shared" si="576"/>
        <v/>
      </c>
      <c r="H900" s="105" t="str">
        <f t="shared" si="577"/>
        <v/>
      </c>
      <c r="I900" s="149">
        <v>38</v>
      </c>
      <c r="J900" s="157" t="str">
        <f t="shared" si="589"/>
        <v/>
      </c>
      <c r="K900" s="131" t="str">
        <f t="shared" si="590"/>
        <v/>
      </c>
      <c r="L900" s="131" t="str">
        <f>IF($E900="","",INDEX('3.サラリースケール'!$R$5:$BH$38,MATCH($E900,'3.サラリースケール'!$R$5:$R$38,0),MATCH($I900,'3.サラリースケール'!$R$5:$BH$5,0)))</f>
        <v/>
      </c>
      <c r="M900" s="131" t="str">
        <f t="shared" si="591"/>
        <v/>
      </c>
      <c r="N900" s="368" t="str">
        <f t="shared" si="592"/>
        <v/>
      </c>
      <c r="O900" s="157" t="str">
        <f t="shared" si="593"/>
        <v/>
      </c>
      <c r="P900" s="368" t="str">
        <f t="shared" si="578"/>
        <v/>
      </c>
      <c r="Q900" s="158" t="str">
        <f>IF($L900="","",VLOOKUP($E900,'6.モデル年俸表の作成'!$C$7:$F$48,4,0))</f>
        <v/>
      </c>
      <c r="R900" s="159" t="str">
        <f>IF($E900="","",IF($G900="","",VLOOKUP($E900,'5.手当・賞与配分・洗い替え方式'!$C$7:$L$48,8,0)))</f>
        <v/>
      </c>
      <c r="S900" s="160" t="str">
        <f t="shared" si="594"/>
        <v/>
      </c>
      <c r="T900" s="160" t="str">
        <f t="shared" si="595"/>
        <v/>
      </c>
      <c r="U900" s="160" t="str">
        <f t="shared" si="604"/>
        <v/>
      </c>
      <c r="V900" s="160" t="str">
        <f t="shared" si="597"/>
        <v/>
      </c>
      <c r="W900" s="160" t="str">
        <f t="shared" si="598"/>
        <v/>
      </c>
      <c r="X900" s="164" t="str">
        <f t="shared" si="579"/>
        <v/>
      </c>
      <c r="Y900" s="162" t="str">
        <f t="shared" si="603"/>
        <v/>
      </c>
      <c r="Z900" s="161" t="str">
        <f t="shared" si="580"/>
        <v/>
      </c>
      <c r="AA900" s="161" t="str">
        <f t="shared" si="581"/>
        <v/>
      </c>
      <c r="AB900" s="161" t="str">
        <f t="shared" si="582"/>
        <v/>
      </c>
      <c r="AC900" s="163" t="str">
        <f t="shared" si="605"/>
        <v/>
      </c>
      <c r="AD900" s="158" t="str">
        <f t="shared" si="600"/>
        <v/>
      </c>
      <c r="AE900" s="165" t="str">
        <f>IF(J900="","",IF('5.手当・賞与配分・洗い替え方式'!$O$4=1,ROUNDUP((J900+$Q900)*$AH$4,-1),ROUNDUP(J900*$AH$4,-1)))</f>
        <v/>
      </c>
      <c r="AF900" s="154" t="str">
        <f>IF(K900="","",IF('5.手当・賞与配分・洗い替え方式'!$O$4=1,ROUNDUP((K900+$Q900)*$AH$4,-1),ROUNDUP(K900*$AH$4,-1)))</f>
        <v/>
      </c>
      <c r="AG900" s="154" t="str">
        <f>IF(L900="","",IF('5.手当・賞与配分・洗い替え方式'!$O$4=1,ROUNDUP((L900+$Q900)*$AH$4,-1),ROUNDUP(L900*$AH$4,-1)))</f>
        <v/>
      </c>
      <c r="AH900" s="154" t="str">
        <f>IF(M900="","",IF('5.手当・賞与配分・洗い替え方式'!$O$4=1,ROUNDUP((M900+$Q900)*$AH$4,-1),ROUNDUP(M900*$AH$4,-1)))</f>
        <v/>
      </c>
      <c r="AI900" s="166" t="str">
        <f>IF(N900="","",IF('5.手当・賞与配分・洗い替え方式'!$O$4=1,ROUNDUP((N900+$Q900)*$AH$4,-1),ROUNDUP(N900*$AH$4,-1)))</f>
        <v/>
      </c>
      <c r="AJ900" s="165" t="str">
        <f>IF(J900="","",IF('5.手当・賞与配分・洗い替え方式'!$O$4=1,ROUNDUP((J900+$Q900)*$AM$4,-1),ROUNDUP(J900*$AM$4,-1)))</f>
        <v/>
      </c>
      <c r="AK900" s="154" t="str">
        <f>IF(K900="","",IF('5.手当・賞与配分・洗い替え方式'!$O$4=1,ROUNDUP((K900+$Q900)*$AM$4,-1),ROUNDUP(K900*$AM$4,-1)))</f>
        <v/>
      </c>
      <c r="AL900" s="154" t="str">
        <f>IF(L900="","",IF('5.手当・賞与配分・洗い替え方式'!$O$4=1,ROUNDUP((L900+$Q900)*$AM$4,-1),ROUNDUP(L900*$AM$4,-1)))</f>
        <v/>
      </c>
      <c r="AM900" s="154" t="str">
        <f>IF(M900="","",IF('5.手当・賞与配分・洗い替え方式'!$O$4=1,ROUNDUP((M900+$Q900)*$AM$4,-1),ROUNDUP(M900*$AM$4,-1)))</f>
        <v/>
      </c>
      <c r="AN900" s="166" t="str">
        <f>IF(N900="","",IF('5.手当・賞与配分・洗い替え方式'!$O$4=1,ROUNDUP((N900+$Q900)*$AM$4,-1),ROUNDUP(N900*$AM$4,-1)))</f>
        <v/>
      </c>
      <c r="AO900" s="369" t="str">
        <f t="shared" si="601"/>
        <v/>
      </c>
      <c r="AP900" s="77" t="str">
        <f t="shared" si="602"/>
        <v/>
      </c>
      <c r="AQ900" s="77" t="str">
        <f t="shared" si="585"/>
        <v/>
      </c>
      <c r="AR900" s="77" t="str">
        <f t="shared" si="586"/>
        <v/>
      </c>
      <c r="AS900" s="164" t="str">
        <f t="shared" si="587"/>
        <v/>
      </c>
    </row>
    <row r="901" spans="5:45" ht="18" customHeight="1">
      <c r="E901" s="148" t="str">
        <f t="shared" si="588"/>
        <v>M-3</v>
      </c>
      <c r="F901" s="105">
        <f t="shared" si="575"/>
        <v>0</v>
      </c>
      <c r="G901" s="105" t="str">
        <f t="shared" si="576"/>
        <v/>
      </c>
      <c r="H901" s="105" t="str">
        <f t="shared" si="577"/>
        <v/>
      </c>
      <c r="I901" s="149">
        <v>39</v>
      </c>
      <c r="J901" s="157" t="str">
        <f t="shared" si="589"/>
        <v/>
      </c>
      <c r="K901" s="131" t="str">
        <f t="shared" si="590"/>
        <v/>
      </c>
      <c r="L901" s="131" t="str">
        <f>IF($E901="","",INDEX('3.サラリースケール'!$R$5:$BH$38,MATCH($E901,'3.サラリースケール'!$R$5:$R$38,0),MATCH($I901,'3.サラリースケール'!$R$5:$BH$5,0)))</f>
        <v/>
      </c>
      <c r="M901" s="131" t="str">
        <f t="shared" si="591"/>
        <v/>
      </c>
      <c r="N901" s="368" t="str">
        <f t="shared" si="592"/>
        <v/>
      </c>
      <c r="O901" s="157" t="str">
        <f t="shared" si="593"/>
        <v/>
      </c>
      <c r="P901" s="368" t="str">
        <f t="shared" si="578"/>
        <v/>
      </c>
      <c r="Q901" s="158" t="str">
        <f>IF($L901="","",VLOOKUP($E901,'6.モデル年俸表の作成'!$C$7:$F$48,4,0))</f>
        <v/>
      </c>
      <c r="R901" s="159" t="str">
        <f>IF($E901="","",IF($G901="","",VLOOKUP($E901,'5.手当・賞与配分・洗い替え方式'!$C$7:$L$48,8,0)))</f>
        <v/>
      </c>
      <c r="S901" s="160" t="str">
        <f t="shared" si="594"/>
        <v/>
      </c>
      <c r="T901" s="160" t="str">
        <f t="shared" si="595"/>
        <v/>
      </c>
      <c r="U901" s="160" t="str">
        <f t="shared" si="604"/>
        <v/>
      </c>
      <c r="V901" s="160" t="str">
        <f t="shared" si="597"/>
        <v/>
      </c>
      <c r="W901" s="160" t="str">
        <f t="shared" si="598"/>
        <v/>
      </c>
      <c r="X901" s="164" t="str">
        <f t="shared" si="579"/>
        <v/>
      </c>
      <c r="Y901" s="162" t="str">
        <f t="shared" si="603"/>
        <v/>
      </c>
      <c r="Z901" s="161" t="str">
        <f t="shared" si="580"/>
        <v/>
      </c>
      <c r="AA901" s="161" t="str">
        <f t="shared" si="581"/>
        <v/>
      </c>
      <c r="AB901" s="161" t="str">
        <f t="shared" si="582"/>
        <v/>
      </c>
      <c r="AC901" s="163" t="str">
        <f t="shared" si="605"/>
        <v/>
      </c>
      <c r="AD901" s="158" t="str">
        <f t="shared" si="600"/>
        <v/>
      </c>
      <c r="AE901" s="165" t="str">
        <f>IF(J901="","",IF('5.手当・賞与配分・洗い替え方式'!$O$4=1,ROUNDUP((J901+$Q901)*$AH$4,-1),ROUNDUP(J901*$AH$4,-1)))</f>
        <v/>
      </c>
      <c r="AF901" s="154" t="str">
        <f>IF(K901="","",IF('5.手当・賞与配分・洗い替え方式'!$O$4=1,ROUNDUP((K901+$Q901)*$AH$4,-1),ROUNDUP(K901*$AH$4,-1)))</f>
        <v/>
      </c>
      <c r="AG901" s="154" t="str">
        <f>IF(L901="","",IF('5.手当・賞与配分・洗い替え方式'!$O$4=1,ROUNDUP((L901+$Q901)*$AH$4,-1),ROUNDUP(L901*$AH$4,-1)))</f>
        <v/>
      </c>
      <c r="AH901" s="154" t="str">
        <f>IF(M901="","",IF('5.手当・賞与配分・洗い替え方式'!$O$4=1,ROUNDUP((M901+$Q901)*$AH$4,-1),ROUNDUP(M901*$AH$4,-1)))</f>
        <v/>
      </c>
      <c r="AI901" s="166" t="str">
        <f>IF(N901="","",IF('5.手当・賞与配分・洗い替え方式'!$O$4=1,ROUNDUP((N901+$Q901)*$AH$4,-1),ROUNDUP(N901*$AH$4,-1)))</f>
        <v/>
      </c>
      <c r="AJ901" s="165" t="str">
        <f>IF(J901="","",IF('5.手当・賞与配分・洗い替え方式'!$O$4=1,ROUNDUP((J901+$Q901)*$AM$4,-1),ROUNDUP(J901*$AM$4,-1)))</f>
        <v/>
      </c>
      <c r="AK901" s="154" t="str">
        <f>IF(K901="","",IF('5.手当・賞与配分・洗い替え方式'!$O$4=1,ROUNDUP((K901+$Q901)*$AM$4,-1),ROUNDUP(K901*$AM$4,-1)))</f>
        <v/>
      </c>
      <c r="AL901" s="154" t="str">
        <f>IF(L901="","",IF('5.手当・賞与配分・洗い替え方式'!$O$4=1,ROUNDUP((L901+$Q901)*$AM$4,-1),ROUNDUP(L901*$AM$4,-1)))</f>
        <v/>
      </c>
      <c r="AM901" s="154" t="str">
        <f>IF(M901="","",IF('5.手当・賞与配分・洗い替え方式'!$O$4=1,ROUNDUP((M901+$Q901)*$AM$4,-1),ROUNDUP(M901*$AM$4,-1)))</f>
        <v/>
      </c>
      <c r="AN901" s="166" t="str">
        <f>IF(N901="","",IF('5.手当・賞与配分・洗い替え方式'!$O$4=1,ROUNDUP((N901+$Q901)*$AM$4,-1),ROUNDUP(N901*$AM$4,-1)))</f>
        <v/>
      </c>
      <c r="AO901" s="369" t="str">
        <f t="shared" si="601"/>
        <v/>
      </c>
      <c r="AP901" s="77" t="str">
        <f t="shared" si="602"/>
        <v/>
      </c>
      <c r="AQ901" s="77" t="str">
        <f t="shared" si="585"/>
        <v/>
      </c>
      <c r="AR901" s="77" t="str">
        <f t="shared" si="586"/>
        <v/>
      </c>
      <c r="AS901" s="164" t="str">
        <f t="shared" si="587"/>
        <v/>
      </c>
    </row>
    <row r="902" spans="5:45" ht="18" customHeight="1">
      <c r="E902" s="148" t="str">
        <f t="shared" si="588"/>
        <v>M-3</v>
      </c>
      <c r="F902" s="105">
        <f t="shared" si="575"/>
        <v>0</v>
      </c>
      <c r="G902" s="105" t="str">
        <f t="shared" si="576"/>
        <v/>
      </c>
      <c r="H902" s="105" t="str">
        <f t="shared" si="577"/>
        <v/>
      </c>
      <c r="I902" s="149">
        <v>40</v>
      </c>
      <c r="J902" s="157" t="str">
        <f t="shared" si="589"/>
        <v/>
      </c>
      <c r="K902" s="131" t="str">
        <f t="shared" si="590"/>
        <v/>
      </c>
      <c r="L902" s="131" t="str">
        <f>IF($E902="","",INDEX('3.サラリースケール'!$R$5:$BH$38,MATCH($E902,'3.サラリースケール'!$R$5:$R$38,0),MATCH($I902,'3.サラリースケール'!$R$5:$BH$5,0)))</f>
        <v/>
      </c>
      <c r="M902" s="131" t="str">
        <f t="shared" si="591"/>
        <v/>
      </c>
      <c r="N902" s="368" t="str">
        <f t="shared" si="592"/>
        <v/>
      </c>
      <c r="O902" s="157" t="str">
        <f t="shared" si="593"/>
        <v/>
      </c>
      <c r="P902" s="368" t="str">
        <f t="shared" si="578"/>
        <v/>
      </c>
      <c r="Q902" s="158" t="str">
        <f>IF($L902="","",VLOOKUP($E902,'6.モデル年俸表の作成'!$C$7:$F$48,4,0))</f>
        <v/>
      </c>
      <c r="R902" s="159" t="str">
        <f>IF($E902="","",IF($G902="","",VLOOKUP($E902,'5.手当・賞与配分・洗い替え方式'!$C$7:$L$48,8,0)))</f>
        <v/>
      </c>
      <c r="S902" s="160" t="str">
        <f t="shared" si="594"/>
        <v/>
      </c>
      <c r="T902" s="160" t="str">
        <f t="shared" si="595"/>
        <v/>
      </c>
      <c r="U902" s="160" t="str">
        <f t="shared" si="604"/>
        <v/>
      </c>
      <c r="V902" s="160" t="str">
        <f t="shared" si="597"/>
        <v/>
      </c>
      <c r="W902" s="160" t="str">
        <f t="shared" si="598"/>
        <v/>
      </c>
      <c r="X902" s="164" t="str">
        <f t="shared" si="579"/>
        <v/>
      </c>
      <c r="Y902" s="162" t="str">
        <f t="shared" si="603"/>
        <v/>
      </c>
      <c r="Z902" s="161" t="str">
        <f t="shared" si="580"/>
        <v/>
      </c>
      <c r="AA902" s="161" t="str">
        <f t="shared" si="581"/>
        <v/>
      </c>
      <c r="AB902" s="161" t="str">
        <f t="shared" si="582"/>
        <v/>
      </c>
      <c r="AC902" s="163" t="str">
        <f t="shared" si="605"/>
        <v/>
      </c>
      <c r="AD902" s="158" t="str">
        <f t="shared" si="600"/>
        <v/>
      </c>
      <c r="AE902" s="165" t="str">
        <f>IF(J902="","",IF('5.手当・賞与配分・洗い替え方式'!$O$4=1,ROUNDUP((J902+$Q902)*$AH$4,-1),ROUNDUP(J902*$AH$4,-1)))</f>
        <v/>
      </c>
      <c r="AF902" s="154" t="str">
        <f>IF(K902="","",IF('5.手当・賞与配分・洗い替え方式'!$O$4=1,ROUNDUP((K902+$Q902)*$AH$4,-1),ROUNDUP(K902*$AH$4,-1)))</f>
        <v/>
      </c>
      <c r="AG902" s="154" t="str">
        <f>IF(L902="","",IF('5.手当・賞与配分・洗い替え方式'!$O$4=1,ROUNDUP((L902+$Q902)*$AH$4,-1),ROUNDUP(L902*$AH$4,-1)))</f>
        <v/>
      </c>
      <c r="AH902" s="154" t="str">
        <f>IF(M902="","",IF('5.手当・賞与配分・洗い替え方式'!$O$4=1,ROUNDUP((M902+$Q902)*$AH$4,-1),ROUNDUP(M902*$AH$4,-1)))</f>
        <v/>
      </c>
      <c r="AI902" s="166" t="str">
        <f>IF(N902="","",IF('5.手当・賞与配分・洗い替え方式'!$O$4=1,ROUNDUP((N902+$Q902)*$AH$4,-1),ROUNDUP(N902*$AH$4,-1)))</f>
        <v/>
      </c>
      <c r="AJ902" s="165" t="str">
        <f>IF(J902="","",IF('5.手当・賞与配分・洗い替え方式'!$O$4=1,ROUNDUP((J902+$Q902)*$AM$4,-1),ROUNDUP(J902*$AM$4,-1)))</f>
        <v/>
      </c>
      <c r="AK902" s="154" t="str">
        <f>IF(K902="","",IF('5.手当・賞与配分・洗い替え方式'!$O$4=1,ROUNDUP((K902+$Q902)*$AM$4,-1),ROUNDUP(K902*$AM$4,-1)))</f>
        <v/>
      </c>
      <c r="AL902" s="154" t="str">
        <f>IF(L902="","",IF('5.手当・賞与配分・洗い替え方式'!$O$4=1,ROUNDUP((L902+$Q902)*$AM$4,-1),ROUNDUP(L902*$AM$4,-1)))</f>
        <v/>
      </c>
      <c r="AM902" s="154" t="str">
        <f>IF(M902="","",IF('5.手当・賞与配分・洗い替え方式'!$O$4=1,ROUNDUP((M902+$Q902)*$AM$4,-1),ROUNDUP(M902*$AM$4,-1)))</f>
        <v/>
      </c>
      <c r="AN902" s="166" t="str">
        <f>IF(N902="","",IF('5.手当・賞与配分・洗い替え方式'!$O$4=1,ROUNDUP((N902+$Q902)*$AM$4,-1),ROUNDUP(N902*$AM$4,-1)))</f>
        <v/>
      </c>
      <c r="AO902" s="369" t="str">
        <f t="shared" si="601"/>
        <v/>
      </c>
      <c r="AP902" s="77" t="str">
        <f t="shared" si="602"/>
        <v/>
      </c>
      <c r="AQ902" s="77" t="str">
        <f t="shared" si="585"/>
        <v/>
      </c>
      <c r="AR902" s="77" t="str">
        <f t="shared" si="586"/>
        <v/>
      </c>
      <c r="AS902" s="164" t="str">
        <f t="shared" si="587"/>
        <v/>
      </c>
    </row>
    <row r="903" spans="5:45" ht="18" customHeight="1">
      <c r="E903" s="148" t="str">
        <f t="shared" si="588"/>
        <v>M-3</v>
      </c>
      <c r="F903" s="105">
        <f t="shared" si="575"/>
        <v>0</v>
      </c>
      <c r="G903" s="105" t="str">
        <f t="shared" si="576"/>
        <v/>
      </c>
      <c r="H903" s="105" t="str">
        <f t="shared" si="577"/>
        <v/>
      </c>
      <c r="I903" s="149">
        <v>41</v>
      </c>
      <c r="J903" s="157" t="str">
        <f t="shared" si="589"/>
        <v/>
      </c>
      <c r="K903" s="131" t="str">
        <f t="shared" si="590"/>
        <v/>
      </c>
      <c r="L903" s="131" t="str">
        <f>IF($E903="","",INDEX('3.サラリースケール'!$R$5:$BH$38,MATCH($E903,'3.サラリースケール'!$R$5:$R$38,0),MATCH($I903,'3.サラリースケール'!$R$5:$BH$5,0)))</f>
        <v/>
      </c>
      <c r="M903" s="131" t="str">
        <f t="shared" si="591"/>
        <v/>
      </c>
      <c r="N903" s="368" t="str">
        <f t="shared" si="592"/>
        <v/>
      </c>
      <c r="O903" s="157" t="str">
        <f t="shared" si="593"/>
        <v/>
      </c>
      <c r="P903" s="368" t="str">
        <f t="shared" si="578"/>
        <v/>
      </c>
      <c r="Q903" s="158" t="str">
        <f>IF($L903="","",VLOOKUP($E903,'6.モデル年俸表の作成'!$C$7:$F$48,4,0))</f>
        <v/>
      </c>
      <c r="R903" s="159" t="str">
        <f>IF($E903="","",IF($G903="","",VLOOKUP($E903,'5.手当・賞与配分・洗い替え方式'!$C$7:$L$48,8,0)))</f>
        <v/>
      </c>
      <c r="S903" s="160" t="str">
        <f t="shared" si="594"/>
        <v/>
      </c>
      <c r="T903" s="160" t="str">
        <f t="shared" si="595"/>
        <v/>
      </c>
      <c r="U903" s="160" t="str">
        <f t="shared" si="604"/>
        <v/>
      </c>
      <c r="V903" s="160" t="str">
        <f t="shared" si="597"/>
        <v/>
      </c>
      <c r="W903" s="160" t="str">
        <f t="shared" si="598"/>
        <v/>
      </c>
      <c r="X903" s="164" t="str">
        <f t="shared" si="579"/>
        <v/>
      </c>
      <c r="Y903" s="162" t="str">
        <f t="shared" si="603"/>
        <v/>
      </c>
      <c r="Z903" s="161" t="str">
        <f t="shared" si="580"/>
        <v/>
      </c>
      <c r="AA903" s="161" t="str">
        <f t="shared" si="581"/>
        <v/>
      </c>
      <c r="AB903" s="161" t="str">
        <f t="shared" si="582"/>
        <v/>
      </c>
      <c r="AC903" s="163" t="str">
        <f t="shared" si="605"/>
        <v/>
      </c>
      <c r="AD903" s="158" t="str">
        <f t="shared" si="600"/>
        <v/>
      </c>
      <c r="AE903" s="165" t="str">
        <f>IF(J903="","",IF('5.手当・賞与配分・洗い替え方式'!$O$4=1,ROUNDUP((J903+$Q903)*$AH$4,-1),ROUNDUP(J903*$AH$4,-1)))</f>
        <v/>
      </c>
      <c r="AF903" s="154" t="str">
        <f>IF(K903="","",IF('5.手当・賞与配分・洗い替え方式'!$O$4=1,ROUNDUP((K903+$Q903)*$AH$4,-1),ROUNDUP(K903*$AH$4,-1)))</f>
        <v/>
      </c>
      <c r="AG903" s="154" t="str">
        <f>IF(L903="","",IF('5.手当・賞与配分・洗い替え方式'!$O$4=1,ROUNDUP((L903+$Q903)*$AH$4,-1),ROUNDUP(L903*$AH$4,-1)))</f>
        <v/>
      </c>
      <c r="AH903" s="154" t="str">
        <f>IF(M903="","",IF('5.手当・賞与配分・洗い替え方式'!$O$4=1,ROUNDUP((M903+$Q903)*$AH$4,-1),ROUNDUP(M903*$AH$4,-1)))</f>
        <v/>
      </c>
      <c r="AI903" s="166" t="str">
        <f>IF(N903="","",IF('5.手当・賞与配分・洗い替え方式'!$O$4=1,ROUNDUP((N903+$Q903)*$AH$4,-1),ROUNDUP(N903*$AH$4,-1)))</f>
        <v/>
      </c>
      <c r="AJ903" s="165" t="str">
        <f>IF(J903="","",IF('5.手当・賞与配分・洗い替え方式'!$O$4=1,ROUNDUP((J903+$Q903)*$AM$4,-1),ROUNDUP(J903*$AM$4,-1)))</f>
        <v/>
      </c>
      <c r="AK903" s="154" t="str">
        <f>IF(K903="","",IF('5.手当・賞与配分・洗い替え方式'!$O$4=1,ROUNDUP((K903+$Q903)*$AM$4,-1),ROUNDUP(K903*$AM$4,-1)))</f>
        <v/>
      </c>
      <c r="AL903" s="154" t="str">
        <f>IF(L903="","",IF('5.手当・賞与配分・洗い替え方式'!$O$4=1,ROUNDUP((L903+$Q903)*$AM$4,-1),ROUNDUP(L903*$AM$4,-1)))</f>
        <v/>
      </c>
      <c r="AM903" s="154" t="str">
        <f>IF(M903="","",IF('5.手当・賞与配分・洗い替え方式'!$O$4=1,ROUNDUP((M903+$Q903)*$AM$4,-1),ROUNDUP(M903*$AM$4,-1)))</f>
        <v/>
      </c>
      <c r="AN903" s="166" t="str">
        <f>IF(N903="","",IF('5.手当・賞与配分・洗い替え方式'!$O$4=1,ROUNDUP((N903+$Q903)*$AM$4,-1),ROUNDUP(N903*$AM$4,-1)))</f>
        <v/>
      </c>
      <c r="AO903" s="369" t="str">
        <f t="shared" si="601"/>
        <v/>
      </c>
      <c r="AP903" s="77" t="str">
        <f t="shared" si="602"/>
        <v/>
      </c>
      <c r="AQ903" s="77" t="str">
        <f t="shared" si="585"/>
        <v/>
      </c>
      <c r="AR903" s="77" t="str">
        <f t="shared" si="586"/>
        <v/>
      </c>
      <c r="AS903" s="164" t="str">
        <f t="shared" si="587"/>
        <v/>
      </c>
    </row>
    <row r="904" spans="5:45" ht="18" customHeight="1">
      <c r="E904" s="148" t="str">
        <f t="shared" si="588"/>
        <v>M-3</v>
      </c>
      <c r="F904" s="105">
        <f t="shared" si="575"/>
        <v>0</v>
      </c>
      <c r="G904" s="105" t="str">
        <f t="shared" si="576"/>
        <v/>
      </c>
      <c r="H904" s="105" t="str">
        <f t="shared" si="577"/>
        <v/>
      </c>
      <c r="I904" s="149">
        <v>42</v>
      </c>
      <c r="J904" s="157" t="str">
        <f t="shared" si="589"/>
        <v/>
      </c>
      <c r="K904" s="131" t="str">
        <f t="shared" si="590"/>
        <v/>
      </c>
      <c r="L904" s="131" t="str">
        <f>IF($E904="","",INDEX('3.サラリースケール'!$R$5:$BH$38,MATCH($E904,'3.サラリースケール'!$R$5:$R$38,0),MATCH($I904,'3.サラリースケール'!$R$5:$BH$5,0)))</f>
        <v/>
      </c>
      <c r="M904" s="131" t="str">
        <f t="shared" si="591"/>
        <v/>
      </c>
      <c r="N904" s="368" t="str">
        <f t="shared" si="592"/>
        <v/>
      </c>
      <c r="O904" s="157" t="str">
        <f t="shared" si="593"/>
        <v/>
      </c>
      <c r="P904" s="368" t="str">
        <f t="shared" si="578"/>
        <v/>
      </c>
      <c r="Q904" s="158" t="str">
        <f>IF($L904="","",VLOOKUP($E904,'6.モデル年俸表の作成'!$C$7:$F$48,4,0))</f>
        <v/>
      </c>
      <c r="R904" s="159" t="str">
        <f>IF($E904="","",IF($G904="","",VLOOKUP($E904,'5.手当・賞与配分・洗い替え方式'!$C$7:$L$48,8,0)))</f>
        <v/>
      </c>
      <c r="S904" s="160" t="str">
        <f t="shared" si="594"/>
        <v/>
      </c>
      <c r="T904" s="160" t="str">
        <f t="shared" si="595"/>
        <v/>
      </c>
      <c r="U904" s="160" t="str">
        <f t="shared" si="604"/>
        <v/>
      </c>
      <c r="V904" s="160" t="str">
        <f t="shared" si="597"/>
        <v/>
      </c>
      <c r="W904" s="160" t="str">
        <f t="shared" si="598"/>
        <v/>
      </c>
      <c r="X904" s="164" t="str">
        <f t="shared" si="579"/>
        <v/>
      </c>
      <c r="Y904" s="162" t="str">
        <f t="shared" si="603"/>
        <v/>
      </c>
      <c r="Z904" s="161" t="str">
        <f t="shared" si="580"/>
        <v/>
      </c>
      <c r="AA904" s="161" t="str">
        <f t="shared" si="581"/>
        <v/>
      </c>
      <c r="AB904" s="161" t="str">
        <f t="shared" si="582"/>
        <v/>
      </c>
      <c r="AC904" s="163" t="str">
        <f t="shared" si="605"/>
        <v/>
      </c>
      <c r="AD904" s="158" t="str">
        <f t="shared" si="600"/>
        <v/>
      </c>
      <c r="AE904" s="165" t="str">
        <f>IF(J904="","",IF('5.手当・賞与配分・洗い替え方式'!$O$4=1,ROUNDUP((J904+$Q904)*$AH$4,-1),ROUNDUP(J904*$AH$4,-1)))</f>
        <v/>
      </c>
      <c r="AF904" s="154" t="str">
        <f>IF(K904="","",IF('5.手当・賞与配分・洗い替え方式'!$O$4=1,ROUNDUP((K904+$Q904)*$AH$4,-1),ROUNDUP(K904*$AH$4,-1)))</f>
        <v/>
      </c>
      <c r="AG904" s="154" t="str">
        <f>IF(L904="","",IF('5.手当・賞与配分・洗い替え方式'!$O$4=1,ROUNDUP((L904+$Q904)*$AH$4,-1),ROUNDUP(L904*$AH$4,-1)))</f>
        <v/>
      </c>
      <c r="AH904" s="154" t="str">
        <f>IF(M904="","",IF('5.手当・賞与配分・洗い替え方式'!$O$4=1,ROUNDUP((M904+$Q904)*$AH$4,-1),ROUNDUP(M904*$AH$4,-1)))</f>
        <v/>
      </c>
      <c r="AI904" s="166" t="str">
        <f>IF(N904="","",IF('5.手当・賞与配分・洗い替え方式'!$O$4=1,ROUNDUP((N904+$Q904)*$AH$4,-1),ROUNDUP(N904*$AH$4,-1)))</f>
        <v/>
      </c>
      <c r="AJ904" s="165" t="str">
        <f>IF(J904="","",IF('5.手当・賞与配分・洗い替え方式'!$O$4=1,ROUNDUP((J904+$Q904)*$AM$4,-1),ROUNDUP(J904*$AM$4,-1)))</f>
        <v/>
      </c>
      <c r="AK904" s="154" t="str">
        <f>IF(K904="","",IF('5.手当・賞与配分・洗い替え方式'!$O$4=1,ROUNDUP((K904+$Q904)*$AM$4,-1),ROUNDUP(K904*$AM$4,-1)))</f>
        <v/>
      </c>
      <c r="AL904" s="154" t="str">
        <f>IF(L904="","",IF('5.手当・賞与配分・洗い替え方式'!$O$4=1,ROUNDUP((L904+$Q904)*$AM$4,-1),ROUNDUP(L904*$AM$4,-1)))</f>
        <v/>
      </c>
      <c r="AM904" s="154" t="str">
        <f>IF(M904="","",IF('5.手当・賞与配分・洗い替え方式'!$O$4=1,ROUNDUP((M904+$Q904)*$AM$4,-1),ROUNDUP(M904*$AM$4,-1)))</f>
        <v/>
      </c>
      <c r="AN904" s="166" t="str">
        <f>IF(N904="","",IF('5.手当・賞与配分・洗い替え方式'!$O$4=1,ROUNDUP((N904+$Q904)*$AM$4,-1),ROUNDUP(N904*$AM$4,-1)))</f>
        <v/>
      </c>
      <c r="AO904" s="369" t="str">
        <f t="shared" si="601"/>
        <v/>
      </c>
      <c r="AP904" s="77" t="str">
        <f t="shared" si="602"/>
        <v/>
      </c>
      <c r="AQ904" s="77" t="str">
        <f t="shared" si="585"/>
        <v/>
      </c>
      <c r="AR904" s="77" t="str">
        <f t="shared" si="586"/>
        <v/>
      </c>
      <c r="AS904" s="164" t="str">
        <f t="shared" si="587"/>
        <v/>
      </c>
    </row>
    <row r="905" spans="5:45" ht="18" customHeight="1">
      <c r="E905" s="148" t="str">
        <f t="shared" si="588"/>
        <v>M-3</v>
      </c>
      <c r="F905" s="167">
        <f t="shared" si="575"/>
        <v>0</v>
      </c>
      <c r="G905" s="105" t="str">
        <f t="shared" si="576"/>
        <v/>
      </c>
      <c r="H905" s="105" t="str">
        <f t="shared" si="577"/>
        <v/>
      </c>
      <c r="I905" s="149">
        <v>43</v>
      </c>
      <c r="J905" s="157" t="str">
        <f t="shared" si="589"/>
        <v/>
      </c>
      <c r="K905" s="131" t="str">
        <f t="shared" si="590"/>
        <v/>
      </c>
      <c r="L905" s="131" t="str">
        <f>IF($E905="","",INDEX('3.サラリースケール'!$R$5:$BH$38,MATCH($E905,'3.サラリースケール'!$R$5:$R$38,0),MATCH($I905,'3.サラリースケール'!$R$5:$BH$5,0)))</f>
        <v/>
      </c>
      <c r="M905" s="131" t="str">
        <f t="shared" si="591"/>
        <v/>
      </c>
      <c r="N905" s="368" t="str">
        <f t="shared" si="592"/>
        <v/>
      </c>
      <c r="O905" s="157" t="str">
        <f t="shared" si="593"/>
        <v/>
      </c>
      <c r="P905" s="368" t="str">
        <f t="shared" si="578"/>
        <v/>
      </c>
      <c r="Q905" s="158" t="str">
        <f>IF($L905="","",VLOOKUP($E905,'6.モデル年俸表の作成'!$C$7:$F$48,4,0))</f>
        <v/>
      </c>
      <c r="R905" s="159" t="str">
        <f>IF($E905="","",IF($G905="","",VLOOKUP($E905,'5.手当・賞与配分・洗い替え方式'!$C$7:$L$48,8,0)))</f>
        <v/>
      </c>
      <c r="S905" s="160" t="str">
        <f t="shared" si="594"/>
        <v/>
      </c>
      <c r="T905" s="160" t="str">
        <f t="shared" si="595"/>
        <v/>
      </c>
      <c r="U905" s="160" t="str">
        <f t="shared" si="604"/>
        <v/>
      </c>
      <c r="V905" s="160" t="str">
        <f t="shared" si="597"/>
        <v/>
      </c>
      <c r="W905" s="160" t="str">
        <f t="shared" si="598"/>
        <v/>
      </c>
      <c r="X905" s="164" t="str">
        <f t="shared" si="579"/>
        <v/>
      </c>
      <c r="Y905" s="162" t="str">
        <f t="shared" si="603"/>
        <v/>
      </c>
      <c r="Z905" s="161" t="str">
        <f t="shared" si="580"/>
        <v/>
      </c>
      <c r="AA905" s="161" t="str">
        <f t="shared" si="581"/>
        <v/>
      </c>
      <c r="AB905" s="161" t="str">
        <f t="shared" si="582"/>
        <v/>
      </c>
      <c r="AC905" s="163" t="str">
        <f t="shared" si="605"/>
        <v/>
      </c>
      <c r="AD905" s="158" t="str">
        <f t="shared" si="600"/>
        <v/>
      </c>
      <c r="AE905" s="165" t="str">
        <f>IF(J905="","",IF('5.手当・賞与配分・洗い替え方式'!$O$4=1,ROUNDUP((J905+$Q905)*$AH$4,-1),ROUNDUP(J905*$AH$4,-1)))</f>
        <v/>
      </c>
      <c r="AF905" s="154" t="str">
        <f>IF(K905="","",IF('5.手当・賞与配分・洗い替え方式'!$O$4=1,ROUNDUP((K905+$Q905)*$AH$4,-1),ROUNDUP(K905*$AH$4,-1)))</f>
        <v/>
      </c>
      <c r="AG905" s="154" t="str">
        <f>IF(L905="","",IF('5.手当・賞与配分・洗い替え方式'!$O$4=1,ROUNDUP((L905+$Q905)*$AH$4,-1),ROUNDUP(L905*$AH$4,-1)))</f>
        <v/>
      </c>
      <c r="AH905" s="154" t="str">
        <f>IF(M905="","",IF('5.手当・賞与配分・洗い替え方式'!$O$4=1,ROUNDUP((M905+$Q905)*$AH$4,-1),ROUNDUP(M905*$AH$4,-1)))</f>
        <v/>
      </c>
      <c r="AI905" s="166" t="str">
        <f>IF(N905="","",IF('5.手当・賞与配分・洗い替え方式'!$O$4=1,ROUNDUP((N905+$Q905)*$AH$4,-1),ROUNDUP(N905*$AH$4,-1)))</f>
        <v/>
      </c>
      <c r="AJ905" s="165" t="str">
        <f>IF(J905="","",IF('5.手当・賞与配分・洗い替え方式'!$O$4=1,ROUNDUP((J905+$Q905)*$AM$4,-1),ROUNDUP(J905*$AM$4,-1)))</f>
        <v/>
      </c>
      <c r="AK905" s="154" t="str">
        <f>IF(K905="","",IF('5.手当・賞与配分・洗い替え方式'!$O$4=1,ROUNDUP((K905+$Q905)*$AM$4,-1),ROUNDUP(K905*$AM$4,-1)))</f>
        <v/>
      </c>
      <c r="AL905" s="154" t="str">
        <f>IF(L905="","",IF('5.手当・賞与配分・洗い替え方式'!$O$4=1,ROUNDUP((L905+$Q905)*$AM$4,-1),ROUNDUP(L905*$AM$4,-1)))</f>
        <v/>
      </c>
      <c r="AM905" s="154" t="str">
        <f>IF(M905="","",IF('5.手当・賞与配分・洗い替え方式'!$O$4=1,ROUNDUP((M905+$Q905)*$AM$4,-1),ROUNDUP(M905*$AM$4,-1)))</f>
        <v/>
      </c>
      <c r="AN905" s="166" t="str">
        <f>IF(N905="","",IF('5.手当・賞与配分・洗い替え方式'!$O$4=1,ROUNDUP((N905+$Q905)*$AM$4,-1),ROUNDUP(N905*$AM$4,-1)))</f>
        <v/>
      </c>
      <c r="AO905" s="369" t="str">
        <f t="shared" si="601"/>
        <v/>
      </c>
      <c r="AP905" s="77" t="str">
        <f t="shared" si="602"/>
        <v/>
      </c>
      <c r="AQ905" s="77" t="str">
        <f t="shared" si="585"/>
        <v/>
      </c>
      <c r="AR905" s="77" t="str">
        <f t="shared" si="586"/>
        <v/>
      </c>
      <c r="AS905" s="164" t="str">
        <f t="shared" si="587"/>
        <v/>
      </c>
    </row>
    <row r="906" spans="5:45" ht="18" customHeight="1">
      <c r="E906" s="148" t="str">
        <f t="shared" si="588"/>
        <v>M-3</v>
      </c>
      <c r="F906" s="167">
        <f t="shared" si="575"/>
        <v>1</v>
      </c>
      <c r="G906" s="105">
        <f t="shared" si="576"/>
        <v>1</v>
      </c>
      <c r="H906" s="105" t="str">
        <f t="shared" si="577"/>
        <v>M-3-1</v>
      </c>
      <c r="I906" s="149">
        <v>44</v>
      </c>
      <c r="J906" s="157" t="str">
        <f t="shared" si="589"/>
        <v/>
      </c>
      <c r="K906" s="131" t="str">
        <f t="shared" si="590"/>
        <v/>
      </c>
      <c r="L906" s="131">
        <f>IF($E906="","",INDEX('3.サラリースケール'!$R$5:$BH$38,MATCH($E906,'3.サラリースケール'!$R$5:$R$38,0),MATCH($I906,'3.サラリースケール'!$R$5:$BH$5,0)))</f>
        <v>439400</v>
      </c>
      <c r="M906" s="131" t="str">
        <f t="shared" si="591"/>
        <v/>
      </c>
      <c r="N906" s="368" t="str">
        <f t="shared" si="592"/>
        <v/>
      </c>
      <c r="O906" s="157" t="str">
        <f t="shared" si="593"/>
        <v/>
      </c>
      <c r="P906" s="368" t="str">
        <f t="shared" si="578"/>
        <v/>
      </c>
      <c r="Q906" s="158">
        <f>IF($L906="","",VLOOKUP($E906,'6.モデル年俸表の作成'!$C$7:$F$48,4,0))</f>
        <v>66000</v>
      </c>
      <c r="R906" s="159">
        <f>IF($E906="","",IF($G906="","",VLOOKUP($E906,'5.手当・賞与配分・洗い替え方式'!$C$7:$L$48,8,0)))</f>
        <v>0</v>
      </c>
      <c r="S906" s="160" t="str">
        <f t="shared" si="594"/>
        <v/>
      </c>
      <c r="T906" s="160" t="str">
        <f t="shared" si="595"/>
        <v/>
      </c>
      <c r="U906" s="160">
        <f t="shared" si="604"/>
        <v>0</v>
      </c>
      <c r="V906" s="160" t="str">
        <f t="shared" si="597"/>
        <v/>
      </c>
      <c r="W906" s="160" t="str">
        <f t="shared" si="598"/>
        <v/>
      </c>
      <c r="X906" s="164">
        <f t="shared" si="579"/>
        <v>0</v>
      </c>
      <c r="Y906" s="162" t="str">
        <f t="shared" si="603"/>
        <v/>
      </c>
      <c r="Z906" s="161" t="str">
        <f t="shared" si="580"/>
        <v/>
      </c>
      <c r="AA906" s="161">
        <f t="shared" si="581"/>
        <v>505400</v>
      </c>
      <c r="AB906" s="161" t="str">
        <f t="shared" si="582"/>
        <v/>
      </c>
      <c r="AC906" s="163" t="str">
        <f t="shared" si="605"/>
        <v/>
      </c>
      <c r="AD906" s="158">
        <f t="shared" si="600"/>
        <v>6064800</v>
      </c>
      <c r="AE906" s="165" t="str">
        <f>IF(J906="","",IF('5.手当・賞与配分・洗い替え方式'!$O$4=1,ROUNDUP((J906+$Q906)*$AH$4,-1),ROUNDUP(J906*$AH$4,-1)))</f>
        <v/>
      </c>
      <c r="AF906" s="154" t="str">
        <f>IF(K906="","",IF('5.手当・賞与配分・洗い替え方式'!$O$4=1,ROUNDUP((K906+$Q906)*$AH$4,-1),ROUNDUP(K906*$AH$4,-1)))</f>
        <v/>
      </c>
      <c r="AG906" s="154">
        <f>IF(L906="","",IF('5.手当・賞与配分・洗い替え方式'!$O$4=1,ROUNDUP((L906+$Q906)*$AH$4,-1),ROUNDUP(L906*$AH$4,-1)))</f>
        <v>1010800</v>
      </c>
      <c r="AH906" s="154" t="str">
        <f>IF(M906="","",IF('5.手当・賞与配分・洗い替え方式'!$O$4=1,ROUNDUP((M906+$Q906)*$AH$4,-1),ROUNDUP(M906*$AH$4,-1)))</f>
        <v/>
      </c>
      <c r="AI906" s="166" t="str">
        <f>IF(N906="","",IF('5.手当・賞与配分・洗い替え方式'!$O$4=1,ROUNDUP((N906+$Q906)*$AH$4,-1),ROUNDUP(N906*$AH$4,-1)))</f>
        <v/>
      </c>
      <c r="AJ906" s="165" t="str">
        <f>IF(J906="","",IF('5.手当・賞与配分・洗い替え方式'!$O$4=1,ROUNDUP((J906+$Q906)*$AM$4,-1),ROUNDUP(J906*$AM$4,-1)))</f>
        <v/>
      </c>
      <c r="AK906" s="154" t="str">
        <f>IF(K906="","",IF('5.手当・賞与配分・洗い替え方式'!$O$4=1,ROUNDUP((K906+$Q906)*$AM$4,-1),ROUNDUP(K906*$AM$4,-1)))</f>
        <v/>
      </c>
      <c r="AL906" s="154">
        <f>IF(L906="","",IF('5.手当・賞与配分・洗い替え方式'!$O$4=1,ROUNDUP((L906+$Q906)*$AM$4,-1),ROUNDUP(L906*$AM$4,-1)))</f>
        <v>1263500</v>
      </c>
      <c r="AM906" s="154" t="str">
        <f>IF(M906="","",IF('5.手当・賞与配分・洗い替え方式'!$O$4=1,ROUNDUP((M906+$Q906)*$AM$4,-1),ROUNDUP(M906*$AM$4,-1)))</f>
        <v/>
      </c>
      <c r="AN906" s="166" t="str">
        <f>IF(N906="","",IF('5.手当・賞与配分・洗い替え方式'!$O$4=1,ROUNDUP((N906+$Q906)*$AM$4,-1),ROUNDUP(N906*$AM$4,-1)))</f>
        <v/>
      </c>
      <c r="AO906" s="369" t="str">
        <f t="shared" si="601"/>
        <v/>
      </c>
      <c r="AP906" s="77" t="str">
        <f t="shared" si="602"/>
        <v/>
      </c>
      <c r="AQ906" s="77">
        <f t="shared" si="585"/>
        <v>8339100</v>
      </c>
      <c r="AR906" s="77" t="str">
        <f t="shared" si="586"/>
        <v/>
      </c>
      <c r="AS906" s="164" t="str">
        <f t="shared" si="587"/>
        <v/>
      </c>
    </row>
    <row r="907" spans="5:45" ht="18" customHeight="1">
      <c r="E907" s="148" t="str">
        <f t="shared" si="588"/>
        <v>M-3</v>
      </c>
      <c r="F907" s="167">
        <f t="shared" si="575"/>
        <v>2</v>
      </c>
      <c r="G907" s="105">
        <f t="shared" si="576"/>
        <v>2</v>
      </c>
      <c r="H907" s="105" t="str">
        <f t="shared" si="577"/>
        <v>M-3-2</v>
      </c>
      <c r="I907" s="149">
        <v>45</v>
      </c>
      <c r="J907" s="157">
        <f t="shared" si="589"/>
        <v>451000</v>
      </c>
      <c r="K907" s="131">
        <f t="shared" si="590"/>
        <v>448100</v>
      </c>
      <c r="L907" s="131">
        <f>IF($E907="","",INDEX('3.サラリースケール'!$R$5:$BH$38,MATCH($E907,'3.サラリースケール'!$R$5:$R$38,0),MATCH($I907,'3.サラリースケール'!$R$5:$BH$5,0)))</f>
        <v>445200</v>
      </c>
      <c r="M907" s="131">
        <f t="shared" si="591"/>
        <v>442300</v>
      </c>
      <c r="N907" s="368">
        <f t="shared" si="592"/>
        <v>439400</v>
      </c>
      <c r="O907" s="157">
        <f t="shared" si="593"/>
        <v>5800</v>
      </c>
      <c r="P907" s="368">
        <f t="shared" si="578"/>
        <v>2900</v>
      </c>
      <c r="Q907" s="158">
        <f>IF($L907="","",VLOOKUP($E907,'6.モデル年俸表の作成'!$C$7:$F$48,4,0))</f>
        <v>66000</v>
      </c>
      <c r="R907" s="159">
        <f>IF($E907="","",IF($G907="","",VLOOKUP($E907,'5.手当・賞与配分・洗い替え方式'!$C$7:$L$48,8,0)))</f>
        <v>0</v>
      </c>
      <c r="S907" s="160">
        <f t="shared" si="594"/>
        <v>0</v>
      </c>
      <c r="T907" s="160">
        <f t="shared" si="595"/>
        <v>0</v>
      </c>
      <c r="U907" s="160">
        <f t="shared" si="604"/>
        <v>0</v>
      </c>
      <c r="V907" s="160">
        <f t="shared" si="597"/>
        <v>0</v>
      </c>
      <c r="W907" s="160">
        <f t="shared" si="598"/>
        <v>0</v>
      </c>
      <c r="X907" s="164">
        <f t="shared" si="579"/>
        <v>0</v>
      </c>
      <c r="Y907" s="162">
        <f t="shared" si="603"/>
        <v>517000</v>
      </c>
      <c r="Z907" s="161">
        <f t="shared" si="580"/>
        <v>514100</v>
      </c>
      <c r="AA907" s="161">
        <f t="shared" si="581"/>
        <v>511200</v>
      </c>
      <c r="AB907" s="161">
        <f t="shared" si="582"/>
        <v>508300</v>
      </c>
      <c r="AC907" s="163">
        <f t="shared" si="605"/>
        <v>505400</v>
      </c>
      <c r="AD907" s="158">
        <f t="shared" si="600"/>
        <v>6134400</v>
      </c>
      <c r="AE907" s="165">
        <f>IF(J907="","",IF('5.手当・賞与配分・洗い替え方式'!$O$4=1,ROUNDUP((J907+$Q907)*$AH$4,-1),ROUNDUP(J907*$AH$4,-1)))</f>
        <v>1034000</v>
      </c>
      <c r="AF907" s="154">
        <f>IF(K907="","",IF('5.手当・賞与配分・洗い替え方式'!$O$4=1,ROUNDUP((K907+$Q907)*$AH$4,-1),ROUNDUP(K907*$AH$4,-1)))</f>
        <v>1028200</v>
      </c>
      <c r="AG907" s="154">
        <f>IF(L907="","",IF('5.手当・賞与配分・洗い替え方式'!$O$4=1,ROUNDUP((L907+$Q907)*$AH$4,-1),ROUNDUP(L907*$AH$4,-1)))</f>
        <v>1022400</v>
      </c>
      <c r="AH907" s="154">
        <f>IF(M907="","",IF('5.手当・賞与配分・洗い替え方式'!$O$4=1,ROUNDUP((M907+$Q907)*$AH$4,-1),ROUNDUP(M907*$AH$4,-1)))</f>
        <v>1016600</v>
      </c>
      <c r="AI907" s="166">
        <f>IF(N907="","",IF('5.手当・賞与配分・洗い替え方式'!$O$4=1,ROUNDUP((N907+$Q907)*$AH$4,-1),ROUNDUP(N907*$AH$4,-1)))</f>
        <v>1010800</v>
      </c>
      <c r="AJ907" s="165">
        <f>IF(J907="","",IF('5.手当・賞与配分・洗い替え方式'!$O$4=1,ROUNDUP((J907+$Q907)*$AM$4,-1),ROUNDUP(J907*$AM$4,-1)))</f>
        <v>1292500</v>
      </c>
      <c r="AK907" s="154">
        <f>IF(K907="","",IF('5.手当・賞与配分・洗い替え方式'!$O$4=1,ROUNDUP((K907+$Q907)*$AM$4,-1),ROUNDUP(K907*$AM$4,-1)))</f>
        <v>1285250</v>
      </c>
      <c r="AL907" s="154">
        <f>IF(L907="","",IF('5.手当・賞与配分・洗い替え方式'!$O$4=1,ROUNDUP((L907+$Q907)*$AM$4,-1),ROUNDUP(L907*$AM$4,-1)))</f>
        <v>1278000</v>
      </c>
      <c r="AM907" s="154">
        <f>IF(M907="","",IF('5.手当・賞与配分・洗い替え方式'!$O$4=1,ROUNDUP((M907+$Q907)*$AM$4,-1),ROUNDUP(M907*$AM$4,-1)))</f>
        <v>1270750</v>
      </c>
      <c r="AN907" s="166">
        <f>IF(N907="","",IF('5.手当・賞与配分・洗い替え方式'!$O$4=1,ROUNDUP((N907+$Q907)*$AM$4,-1),ROUNDUP(N907*$AM$4,-1)))</f>
        <v>1263500</v>
      </c>
      <c r="AO907" s="369">
        <f t="shared" si="601"/>
        <v>8530500</v>
      </c>
      <c r="AP907" s="77">
        <f t="shared" si="602"/>
        <v>8482650</v>
      </c>
      <c r="AQ907" s="77">
        <f t="shared" si="585"/>
        <v>8434800</v>
      </c>
      <c r="AR907" s="77">
        <f t="shared" si="586"/>
        <v>8386950</v>
      </c>
      <c r="AS907" s="164">
        <f t="shared" si="587"/>
        <v>8339100</v>
      </c>
    </row>
    <row r="908" spans="5:45" ht="18" customHeight="1">
      <c r="E908" s="148" t="str">
        <f t="shared" si="588"/>
        <v>M-3</v>
      </c>
      <c r="F908" s="167">
        <f t="shared" si="575"/>
        <v>3</v>
      </c>
      <c r="G908" s="105">
        <f t="shared" si="576"/>
        <v>3</v>
      </c>
      <c r="H908" s="105" t="str">
        <f t="shared" si="577"/>
        <v>M-3-3</v>
      </c>
      <c r="I908" s="149">
        <v>46</v>
      </c>
      <c r="J908" s="157">
        <f t="shared" si="589"/>
        <v>456800</v>
      </c>
      <c r="K908" s="131">
        <f t="shared" si="590"/>
        <v>453900</v>
      </c>
      <c r="L908" s="131">
        <f>IF($E908="","",INDEX('3.サラリースケール'!$R$5:$BH$38,MATCH($E908,'3.サラリースケール'!$R$5:$R$38,0),MATCH($I908,'3.サラリースケール'!$R$5:$BH$5,0)))</f>
        <v>451000</v>
      </c>
      <c r="M908" s="131">
        <f t="shared" si="591"/>
        <v>448100</v>
      </c>
      <c r="N908" s="368">
        <f t="shared" si="592"/>
        <v>445200</v>
      </c>
      <c r="O908" s="157">
        <f t="shared" si="593"/>
        <v>5800</v>
      </c>
      <c r="P908" s="368">
        <f t="shared" si="578"/>
        <v>2900</v>
      </c>
      <c r="Q908" s="158">
        <f>IF($L908="","",VLOOKUP($E908,'6.モデル年俸表の作成'!$C$7:$F$48,4,0))</f>
        <v>66000</v>
      </c>
      <c r="R908" s="159">
        <f>IF($E908="","",IF($G908="","",VLOOKUP($E908,'5.手当・賞与配分・洗い替え方式'!$C$7:$L$48,8,0)))</f>
        <v>0</v>
      </c>
      <c r="S908" s="160">
        <f t="shared" si="594"/>
        <v>0</v>
      </c>
      <c r="T908" s="160">
        <f t="shared" si="595"/>
        <v>0</v>
      </c>
      <c r="U908" s="160">
        <f t="shared" si="604"/>
        <v>0</v>
      </c>
      <c r="V908" s="160">
        <f t="shared" si="597"/>
        <v>0</v>
      </c>
      <c r="W908" s="160">
        <f t="shared" si="598"/>
        <v>0</v>
      </c>
      <c r="X908" s="164">
        <f t="shared" si="579"/>
        <v>0</v>
      </c>
      <c r="Y908" s="162">
        <f t="shared" si="603"/>
        <v>522800</v>
      </c>
      <c r="Z908" s="161">
        <f t="shared" si="580"/>
        <v>519900</v>
      </c>
      <c r="AA908" s="161">
        <f t="shared" si="581"/>
        <v>517000</v>
      </c>
      <c r="AB908" s="161">
        <f t="shared" si="582"/>
        <v>514100</v>
      </c>
      <c r="AC908" s="163">
        <f t="shared" si="605"/>
        <v>511200</v>
      </c>
      <c r="AD908" s="158">
        <f t="shared" si="600"/>
        <v>6204000</v>
      </c>
      <c r="AE908" s="165">
        <f>IF(J908="","",IF('5.手当・賞与配分・洗い替え方式'!$O$4=1,ROUNDUP((J908+$Q908)*$AH$4,-1),ROUNDUP(J908*$AH$4,-1)))</f>
        <v>1045600</v>
      </c>
      <c r="AF908" s="154">
        <f>IF(K908="","",IF('5.手当・賞与配分・洗い替え方式'!$O$4=1,ROUNDUP((K908+$Q908)*$AH$4,-1),ROUNDUP(K908*$AH$4,-1)))</f>
        <v>1039800</v>
      </c>
      <c r="AG908" s="154">
        <f>IF(L908="","",IF('5.手当・賞与配分・洗い替え方式'!$O$4=1,ROUNDUP((L908+$Q908)*$AH$4,-1),ROUNDUP(L908*$AH$4,-1)))</f>
        <v>1034000</v>
      </c>
      <c r="AH908" s="154">
        <f>IF(M908="","",IF('5.手当・賞与配分・洗い替え方式'!$O$4=1,ROUNDUP((M908+$Q908)*$AH$4,-1),ROUNDUP(M908*$AH$4,-1)))</f>
        <v>1028200</v>
      </c>
      <c r="AI908" s="166">
        <f>IF(N908="","",IF('5.手当・賞与配分・洗い替え方式'!$O$4=1,ROUNDUP((N908+$Q908)*$AH$4,-1),ROUNDUP(N908*$AH$4,-1)))</f>
        <v>1022400</v>
      </c>
      <c r="AJ908" s="165">
        <f>IF(J908="","",IF('5.手当・賞与配分・洗い替え方式'!$O$4=1,ROUNDUP((J908+$Q908)*$AM$4,-1),ROUNDUP(J908*$AM$4,-1)))</f>
        <v>1307000</v>
      </c>
      <c r="AK908" s="154">
        <f>IF(K908="","",IF('5.手当・賞与配分・洗い替え方式'!$O$4=1,ROUNDUP((K908+$Q908)*$AM$4,-1),ROUNDUP(K908*$AM$4,-1)))</f>
        <v>1299750</v>
      </c>
      <c r="AL908" s="154">
        <f>IF(L908="","",IF('5.手当・賞与配分・洗い替え方式'!$O$4=1,ROUNDUP((L908+$Q908)*$AM$4,-1),ROUNDUP(L908*$AM$4,-1)))</f>
        <v>1292500</v>
      </c>
      <c r="AM908" s="154">
        <f>IF(M908="","",IF('5.手当・賞与配分・洗い替え方式'!$O$4=1,ROUNDUP((M908+$Q908)*$AM$4,-1),ROUNDUP(M908*$AM$4,-1)))</f>
        <v>1285250</v>
      </c>
      <c r="AN908" s="166">
        <f>IF(N908="","",IF('5.手当・賞与配分・洗い替え方式'!$O$4=1,ROUNDUP((N908+$Q908)*$AM$4,-1),ROUNDUP(N908*$AM$4,-1)))</f>
        <v>1278000</v>
      </c>
      <c r="AO908" s="369">
        <f t="shared" si="601"/>
        <v>8626200</v>
      </c>
      <c r="AP908" s="77">
        <f t="shared" si="602"/>
        <v>8578350</v>
      </c>
      <c r="AQ908" s="77">
        <f t="shared" si="585"/>
        <v>8530500</v>
      </c>
      <c r="AR908" s="77">
        <f t="shared" si="586"/>
        <v>8482650</v>
      </c>
      <c r="AS908" s="164">
        <f t="shared" si="587"/>
        <v>8434800</v>
      </c>
    </row>
    <row r="909" spans="5:45" ht="18" customHeight="1">
      <c r="E909" s="148" t="str">
        <f t="shared" si="588"/>
        <v>M-3</v>
      </c>
      <c r="F909" s="167">
        <f t="shared" si="575"/>
        <v>4</v>
      </c>
      <c r="G909" s="105">
        <f t="shared" si="576"/>
        <v>4</v>
      </c>
      <c r="H909" s="105" t="str">
        <f t="shared" si="577"/>
        <v>M-3-4</v>
      </c>
      <c r="I909" s="149">
        <v>47</v>
      </c>
      <c r="J909" s="157">
        <f t="shared" si="589"/>
        <v>462600</v>
      </c>
      <c r="K909" s="131">
        <f t="shared" si="590"/>
        <v>459700</v>
      </c>
      <c r="L909" s="131">
        <f>IF($E909="","",INDEX('3.サラリースケール'!$R$5:$BH$38,MATCH($E909,'3.サラリースケール'!$R$5:$R$38,0),MATCH($I909,'3.サラリースケール'!$R$5:$BH$5,0)))</f>
        <v>456800</v>
      </c>
      <c r="M909" s="131">
        <f t="shared" si="591"/>
        <v>453900</v>
      </c>
      <c r="N909" s="368">
        <f t="shared" si="592"/>
        <v>451000</v>
      </c>
      <c r="O909" s="157">
        <f t="shared" si="593"/>
        <v>5800</v>
      </c>
      <c r="P909" s="368">
        <f t="shared" si="578"/>
        <v>2900</v>
      </c>
      <c r="Q909" s="158">
        <f>IF($L909="","",VLOOKUP($E909,'6.モデル年俸表の作成'!$C$7:$F$48,4,0))</f>
        <v>66000</v>
      </c>
      <c r="R909" s="159">
        <f>IF($E909="","",IF($G909="","",VLOOKUP($E909,'5.手当・賞与配分・洗い替え方式'!$C$7:$L$48,8,0)))</f>
        <v>0</v>
      </c>
      <c r="S909" s="160">
        <f t="shared" si="594"/>
        <v>0</v>
      </c>
      <c r="T909" s="160">
        <f t="shared" si="595"/>
        <v>0</v>
      </c>
      <c r="U909" s="160">
        <f t="shared" si="604"/>
        <v>0</v>
      </c>
      <c r="V909" s="160">
        <f t="shared" si="597"/>
        <v>0</v>
      </c>
      <c r="W909" s="160">
        <f t="shared" si="598"/>
        <v>0</v>
      </c>
      <c r="X909" s="164">
        <f t="shared" si="579"/>
        <v>0</v>
      </c>
      <c r="Y909" s="162">
        <f t="shared" si="603"/>
        <v>528600</v>
      </c>
      <c r="Z909" s="161">
        <f t="shared" si="580"/>
        <v>525700</v>
      </c>
      <c r="AA909" s="161">
        <f t="shared" si="581"/>
        <v>522800</v>
      </c>
      <c r="AB909" s="161">
        <f t="shared" si="582"/>
        <v>519900</v>
      </c>
      <c r="AC909" s="163">
        <f t="shared" si="605"/>
        <v>517000</v>
      </c>
      <c r="AD909" s="158">
        <f t="shared" si="600"/>
        <v>6273600</v>
      </c>
      <c r="AE909" s="165">
        <f>IF(J909="","",IF('5.手当・賞与配分・洗い替え方式'!$O$4=1,ROUNDUP((J909+$Q909)*$AH$4,-1),ROUNDUP(J909*$AH$4,-1)))</f>
        <v>1057200</v>
      </c>
      <c r="AF909" s="154">
        <f>IF(K909="","",IF('5.手当・賞与配分・洗い替え方式'!$O$4=1,ROUNDUP((K909+$Q909)*$AH$4,-1),ROUNDUP(K909*$AH$4,-1)))</f>
        <v>1051400</v>
      </c>
      <c r="AG909" s="154">
        <f>IF(L909="","",IF('5.手当・賞与配分・洗い替え方式'!$O$4=1,ROUNDUP((L909+$Q909)*$AH$4,-1),ROUNDUP(L909*$AH$4,-1)))</f>
        <v>1045600</v>
      </c>
      <c r="AH909" s="154">
        <f>IF(M909="","",IF('5.手当・賞与配分・洗い替え方式'!$O$4=1,ROUNDUP((M909+$Q909)*$AH$4,-1),ROUNDUP(M909*$AH$4,-1)))</f>
        <v>1039800</v>
      </c>
      <c r="AI909" s="166">
        <f>IF(N909="","",IF('5.手当・賞与配分・洗い替え方式'!$O$4=1,ROUNDUP((N909+$Q909)*$AH$4,-1),ROUNDUP(N909*$AH$4,-1)))</f>
        <v>1034000</v>
      </c>
      <c r="AJ909" s="165">
        <f>IF(J909="","",IF('5.手当・賞与配分・洗い替え方式'!$O$4=1,ROUNDUP((J909+$Q909)*$AM$4,-1),ROUNDUP(J909*$AM$4,-1)))</f>
        <v>1321500</v>
      </c>
      <c r="AK909" s="154">
        <f>IF(K909="","",IF('5.手当・賞与配分・洗い替え方式'!$O$4=1,ROUNDUP((K909+$Q909)*$AM$4,-1),ROUNDUP(K909*$AM$4,-1)))</f>
        <v>1314250</v>
      </c>
      <c r="AL909" s="154">
        <f>IF(L909="","",IF('5.手当・賞与配分・洗い替え方式'!$O$4=1,ROUNDUP((L909+$Q909)*$AM$4,-1),ROUNDUP(L909*$AM$4,-1)))</f>
        <v>1307000</v>
      </c>
      <c r="AM909" s="154">
        <f>IF(M909="","",IF('5.手当・賞与配分・洗い替え方式'!$O$4=1,ROUNDUP((M909+$Q909)*$AM$4,-1),ROUNDUP(M909*$AM$4,-1)))</f>
        <v>1299750</v>
      </c>
      <c r="AN909" s="166">
        <f>IF(N909="","",IF('5.手当・賞与配分・洗い替え方式'!$O$4=1,ROUNDUP((N909+$Q909)*$AM$4,-1),ROUNDUP(N909*$AM$4,-1)))</f>
        <v>1292500</v>
      </c>
      <c r="AO909" s="369">
        <f t="shared" si="601"/>
        <v>8721900</v>
      </c>
      <c r="AP909" s="77">
        <f t="shared" si="602"/>
        <v>8674050</v>
      </c>
      <c r="AQ909" s="77">
        <f t="shared" si="585"/>
        <v>8626200</v>
      </c>
      <c r="AR909" s="77">
        <f t="shared" si="586"/>
        <v>8578350</v>
      </c>
      <c r="AS909" s="164">
        <f t="shared" si="587"/>
        <v>8530500</v>
      </c>
    </row>
    <row r="910" spans="5:45" ht="18" customHeight="1">
      <c r="E910" s="148" t="str">
        <f t="shared" si="588"/>
        <v>M-3</v>
      </c>
      <c r="F910" s="167">
        <f t="shared" si="575"/>
        <v>5</v>
      </c>
      <c r="G910" s="105">
        <f t="shared" si="576"/>
        <v>5</v>
      </c>
      <c r="H910" s="105" t="str">
        <f t="shared" si="577"/>
        <v>M-3-5</v>
      </c>
      <c r="I910" s="149">
        <v>48</v>
      </c>
      <c r="J910" s="157">
        <f t="shared" si="589"/>
        <v>468400</v>
      </c>
      <c r="K910" s="131">
        <f t="shared" si="590"/>
        <v>465500</v>
      </c>
      <c r="L910" s="131">
        <f>IF($E910="","",INDEX('3.サラリースケール'!$R$5:$BH$38,MATCH($E910,'3.サラリースケール'!$R$5:$R$38,0),MATCH($I910,'3.サラリースケール'!$R$5:$BH$5,0)))</f>
        <v>462600</v>
      </c>
      <c r="M910" s="131">
        <f t="shared" si="591"/>
        <v>459700</v>
      </c>
      <c r="N910" s="368">
        <f t="shared" si="592"/>
        <v>456800</v>
      </c>
      <c r="O910" s="157">
        <f t="shared" si="593"/>
        <v>5800</v>
      </c>
      <c r="P910" s="368">
        <f t="shared" si="578"/>
        <v>2900</v>
      </c>
      <c r="Q910" s="158">
        <f>IF($L910="","",VLOOKUP($E910,'6.モデル年俸表の作成'!$C$7:$F$48,4,0))</f>
        <v>66000</v>
      </c>
      <c r="R910" s="159">
        <f>IF($E910="","",IF($G910="","",VLOOKUP($E910,'5.手当・賞与配分・洗い替え方式'!$C$7:$L$48,8,0)))</f>
        <v>0</v>
      </c>
      <c r="S910" s="160">
        <f t="shared" si="594"/>
        <v>0</v>
      </c>
      <c r="T910" s="160">
        <f t="shared" si="595"/>
        <v>0</v>
      </c>
      <c r="U910" s="160">
        <f t="shared" si="604"/>
        <v>0</v>
      </c>
      <c r="V910" s="160">
        <f t="shared" si="597"/>
        <v>0</v>
      </c>
      <c r="W910" s="160">
        <f t="shared" si="598"/>
        <v>0</v>
      </c>
      <c r="X910" s="164">
        <f t="shared" si="579"/>
        <v>0</v>
      </c>
      <c r="Y910" s="162">
        <f t="shared" si="603"/>
        <v>534400</v>
      </c>
      <c r="Z910" s="161">
        <f t="shared" si="580"/>
        <v>531500</v>
      </c>
      <c r="AA910" s="161">
        <f t="shared" si="581"/>
        <v>528600</v>
      </c>
      <c r="AB910" s="161">
        <f t="shared" si="582"/>
        <v>525700</v>
      </c>
      <c r="AC910" s="163">
        <f t="shared" si="605"/>
        <v>522800</v>
      </c>
      <c r="AD910" s="158">
        <f t="shared" si="600"/>
        <v>6343200</v>
      </c>
      <c r="AE910" s="165">
        <f>IF(J910="","",IF('5.手当・賞与配分・洗い替え方式'!$O$4=1,ROUNDUP((J910+$Q910)*$AH$4,-1),ROUNDUP(J910*$AH$4,-1)))</f>
        <v>1068800</v>
      </c>
      <c r="AF910" s="154">
        <f>IF(K910="","",IF('5.手当・賞与配分・洗い替え方式'!$O$4=1,ROUNDUP((K910+$Q910)*$AH$4,-1),ROUNDUP(K910*$AH$4,-1)))</f>
        <v>1063000</v>
      </c>
      <c r="AG910" s="154">
        <f>IF(L910="","",IF('5.手当・賞与配分・洗い替え方式'!$O$4=1,ROUNDUP((L910+$Q910)*$AH$4,-1),ROUNDUP(L910*$AH$4,-1)))</f>
        <v>1057200</v>
      </c>
      <c r="AH910" s="154">
        <f>IF(M910="","",IF('5.手当・賞与配分・洗い替え方式'!$O$4=1,ROUNDUP((M910+$Q910)*$AH$4,-1),ROUNDUP(M910*$AH$4,-1)))</f>
        <v>1051400</v>
      </c>
      <c r="AI910" s="166">
        <f>IF(N910="","",IF('5.手当・賞与配分・洗い替え方式'!$O$4=1,ROUNDUP((N910+$Q910)*$AH$4,-1),ROUNDUP(N910*$AH$4,-1)))</f>
        <v>1045600</v>
      </c>
      <c r="AJ910" s="165">
        <f>IF(J910="","",IF('5.手当・賞与配分・洗い替え方式'!$O$4=1,ROUNDUP((J910+$Q910)*$AM$4,-1),ROUNDUP(J910*$AM$4,-1)))</f>
        <v>1336000</v>
      </c>
      <c r="AK910" s="154">
        <f>IF(K910="","",IF('5.手当・賞与配分・洗い替え方式'!$O$4=1,ROUNDUP((K910+$Q910)*$AM$4,-1),ROUNDUP(K910*$AM$4,-1)))</f>
        <v>1328750</v>
      </c>
      <c r="AL910" s="154">
        <f>IF(L910="","",IF('5.手当・賞与配分・洗い替え方式'!$O$4=1,ROUNDUP((L910+$Q910)*$AM$4,-1),ROUNDUP(L910*$AM$4,-1)))</f>
        <v>1321500</v>
      </c>
      <c r="AM910" s="154">
        <f>IF(M910="","",IF('5.手当・賞与配分・洗い替え方式'!$O$4=1,ROUNDUP((M910+$Q910)*$AM$4,-1),ROUNDUP(M910*$AM$4,-1)))</f>
        <v>1314250</v>
      </c>
      <c r="AN910" s="166">
        <f>IF(N910="","",IF('5.手当・賞与配分・洗い替え方式'!$O$4=1,ROUNDUP((N910+$Q910)*$AM$4,-1),ROUNDUP(N910*$AM$4,-1)))</f>
        <v>1307000</v>
      </c>
      <c r="AO910" s="369">
        <f t="shared" si="601"/>
        <v>8817600</v>
      </c>
      <c r="AP910" s="77">
        <f t="shared" si="602"/>
        <v>8769750</v>
      </c>
      <c r="AQ910" s="77">
        <f t="shared" si="585"/>
        <v>8721900</v>
      </c>
      <c r="AR910" s="77">
        <f t="shared" si="586"/>
        <v>8674050</v>
      </c>
      <c r="AS910" s="164">
        <f t="shared" si="587"/>
        <v>8626200</v>
      </c>
    </row>
    <row r="911" spans="5:45" ht="18" customHeight="1">
      <c r="E911" s="148" t="str">
        <f t="shared" si="588"/>
        <v>M-3</v>
      </c>
      <c r="F911" s="167">
        <f t="shared" si="575"/>
        <v>6</v>
      </c>
      <c r="G911" s="105">
        <f t="shared" si="576"/>
        <v>6</v>
      </c>
      <c r="H911" s="105" t="str">
        <f t="shared" si="577"/>
        <v>M-3-6</v>
      </c>
      <c r="I911" s="149">
        <v>49</v>
      </c>
      <c r="J911" s="157">
        <f t="shared" si="589"/>
        <v>474200</v>
      </c>
      <c r="K911" s="131">
        <f t="shared" si="590"/>
        <v>471300</v>
      </c>
      <c r="L911" s="131">
        <f>IF($E911="","",INDEX('3.サラリースケール'!$R$5:$BH$38,MATCH($E911,'3.サラリースケール'!$R$5:$R$38,0),MATCH($I911,'3.サラリースケール'!$R$5:$BH$5,0)))</f>
        <v>468400</v>
      </c>
      <c r="M911" s="131">
        <f t="shared" si="591"/>
        <v>465500</v>
      </c>
      <c r="N911" s="368">
        <f t="shared" si="592"/>
        <v>462600</v>
      </c>
      <c r="O911" s="157">
        <f t="shared" si="593"/>
        <v>5800</v>
      </c>
      <c r="P911" s="368">
        <f t="shared" si="578"/>
        <v>2900</v>
      </c>
      <c r="Q911" s="158">
        <f>IF($L911="","",VLOOKUP($E911,'6.モデル年俸表の作成'!$C$7:$F$48,4,0))</f>
        <v>66000</v>
      </c>
      <c r="R911" s="159">
        <f>IF($E911="","",IF($G911="","",VLOOKUP($E911,'5.手当・賞与配分・洗い替え方式'!$C$7:$L$48,8,0)))</f>
        <v>0</v>
      </c>
      <c r="S911" s="160">
        <f t="shared" si="594"/>
        <v>0</v>
      </c>
      <c r="T911" s="160">
        <f t="shared" si="595"/>
        <v>0</v>
      </c>
      <c r="U911" s="160">
        <f t="shared" si="604"/>
        <v>0</v>
      </c>
      <c r="V911" s="160">
        <f t="shared" si="597"/>
        <v>0</v>
      </c>
      <c r="W911" s="160">
        <f t="shared" si="598"/>
        <v>0</v>
      </c>
      <c r="X911" s="164">
        <f t="shared" si="579"/>
        <v>0</v>
      </c>
      <c r="Y911" s="162">
        <f t="shared" si="603"/>
        <v>540200</v>
      </c>
      <c r="Z911" s="161">
        <f t="shared" si="580"/>
        <v>537300</v>
      </c>
      <c r="AA911" s="161">
        <f t="shared" si="581"/>
        <v>534400</v>
      </c>
      <c r="AB911" s="161">
        <f t="shared" si="582"/>
        <v>531500</v>
      </c>
      <c r="AC911" s="163">
        <f t="shared" si="605"/>
        <v>528600</v>
      </c>
      <c r="AD911" s="158">
        <f t="shared" si="600"/>
        <v>6412800</v>
      </c>
      <c r="AE911" s="165">
        <f>IF(J911="","",IF('5.手当・賞与配分・洗い替え方式'!$O$4=1,ROUNDUP((J911+$Q911)*$AH$4,-1),ROUNDUP(J911*$AH$4,-1)))</f>
        <v>1080400</v>
      </c>
      <c r="AF911" s="154">
        <f>IF(K911="","",IF('5.手当・賞与配分・洗い替え方式'!$O$4=1,ROUNDUP((K911+$Q911)*$AH$4,-1),ROUNDUP(K911*$AH$4,-1)))</f>
        <v>1074600</v>
      </c>
      <c r="AG911" s="154">
        <f>IF(L911="","",IF('5.手当・賞与配分・洗い替え方式'!$O$4=1,ROUNDUP((L911+$Q911)*$AH$4,-1),ROUNDUP(L911*$AH$4,-1)))</f>
        <v>1068800</v>
      </c>
      <c r="AH911" s="154">
        <f>IF(M911="","",IF('5.手当・賞与配分・洗い替え方式'!$O$4=1,ROUNDUP((M911+$Q911)*$AH$4,-1),ROUNDUP(M911*$AH$4,-1)))</f>
        <v>1063000</v>
      </c>
      <c r="AI911" s="166">
        <f>IF(N911="","",IF('5.手当・賞与配分・洗い替え方式'!$O$4=1,ROUNDUP((N911+$Q911)*$AH$4,-1),ROUNDUP(N911*$AH$4,-1)))</f>
        <v>1057200</v>
      </c>
      <c r="AJ911" s="165">
        <f>IF(J911="","",IF('5.手当・賞与配分・洗い替え方式'!$O$4=1,ROUNDUP((J911+$Q911)*$AM$4,-1),ROUNDUP(J911*$AM$4,-1)))</f>
        <v>1350500</v>
      </c>
      <c r="AK911" s="154">
        <f>IF(K911="","",IF('5.手当・賞与配分・洗い替え方式'!$O$4=1,ROUNDUP((K911+$Q911)*$AM$4,-1),ROUNDUP(K911*$AM$4,-1)))</f>
        <v>1343250</v>
      </c>
      <c r="AL911" s="154">
        <f>IF(L911="","",IF('5.手当・賞与配分・洗い替え方式'!$O$4=1,ROUNDUP((L911+$Q911)*$AM$4,-1),ROUNDUP(L911*$AM$4,-1)))</f>
        <v>1336000</v>
      </c>
      <c r="AM911" s="154">
        <f>IF(M911="","",IF('5.手当・賞与配分・洗い替え方式'!$O$4=1,ROUNDUP((M911+$Q911)*$AM$4,-1),ROUNDUP(M911*$AM$4,-1)))</f>
        <v>1328750</v>
      </c>
      <c r="AN911" s="166">
        <f>IF(N911="","",IF('5.手当・賞与配分・洗い替え方式'!$O$4=1,ROUNDUP((N911+$Q911)*$AM$4,-1),ROUNDUP(N911*$AM$4,-1)))</f>
        <v>1321500</v>
      </c>
      <c r="AO911" s="369">
        <f t="shared" si="601"/>
        <v>8913300</v>
      </c>
      <c r="AP911" s="77">
        <f t="shared" si="602"/>
        <v>8865450</v>
      </c>
      <c r="AQ911" s="77">
        <f t="shared" si="585"/>
        <v>8817600</v>
      </c>
      <c r="AR911" s="77">
        <f t="shared" si="586"/>
        <v>8769750</v>
      </c>
      <c r="AS911" s="164">
        <f t="shared" si="587"/>
        <v>8721900</v>
      </c>
    </row>
    <row r="912" spans="5:45" ht="18" customHeight="1">
      <c r="E912" s="148" t="str">
        <f t="shared" si="588"/>
        <v>M-3</v>
      </c>
      <c r="F912" s="167">
        <f t="shared" si="575"/>
        <v>7</v>
      </c>
      <c r="G912" s="105">
        <f t="shared" si="576"/>
        <v>7</v>
      </c>
      <c r="H912" s="105" t="str">
        <f t="shared" si="577"/>
        <v>M-3-7</v>
      </c>
      <c r="I912" s="149">
        <v>50</v>
      </c>
      <c r="J912" s="157">
        <f t="shared" si="589"/>
        <v>480000</v>
      </c>
      <c r="K912" s="131">
        <f t="shared" si="590"/>
        <v>477100</v>
      </c>
      <c r="L912" s="131">
        <f>IF($E912="","",INDEX('3.サラリースケール'!$R$5:$BH$38,MATCH($E912,'3.サラリースケール'!$R$5:$R$38,0),MATCH($I912,'3.サラリースケール'!$R$5:$BH$5,0)))</f>
        <v>474200</v>
      </c>
      <c r="M912" s="131">
        <f t="shared" si="591"/>
        <v>471300</v>
      </c>
      <c r="N912" s="368">
        <f t="shared" si="592"/>
        <v>468400</v>
      </c>
      <c r="O912" s="157">
        <f t="shared" si="593"/>
        <v>5800</v>
      </c>
      <c r="P912" s="368">
        <f t="shared" si="578"/>
        <v>2900</v>
      </c>
      <c r="Q912" s="158">
        <f>IF($L912="","",VLOOKUP($E912,'6.モデル年俸表の作成'!$C$7:$F$48,4,0))</f>
        <v>66000</v>
      </c>
      <c r="R912" s="159">
        <f>IF($E912="","",IF($G912="","",VLOOKUP($E912,'5.手当・賞与配分・洗い替え方式'!$C$7:$L$48,8,0)))</f>
        <v>0</v>
      </c>
      <c r="S912" s="160">
        <f t="shared" si="594"/>
        <v>0</v>
      </c>
      <c r="T912" s="160">
        <f t="shared" si="595"/>
        <v>0</v>
      </c>
      <c r="U912" s="160">
        <f t="shared" si="604"/>
        <v>0</v>
      </c>
      <c r="V912" s="160">
        <f t="shared" si="597"/>
        <v>0</v>
      </c>
      <c r="W912" s="160">
        <f t="shared" si="598"/>
        <v>0</v>
      </c>
      <c r="X912" s="164">
        <f t="shared" si="579"/>
        <v>0</v>
      </c>
      <c r="Y912" s="162">
        <f t="shared" si="603"/>
        <v>546000</v>
      </c>
      <c r="Z912" s="161">
        <f t="shared" si="580"/>
        <v>543100</v>
      </c>
      <c r="AA912" s="161">
        <f t="shared" si="581"/>
        <v>540200</v>
      </c>
      <c r="AB912" s="161">
        <f t="shared" si="582"/>
        <v>537300</v>
      </c>
      <c r="AC912" s="163">
        <f t="shared" si="605"/>
        <v>534400</v>
      </c>
      <c r="AD912" s="158">
        <f t="shared" si="600"/>
        <v>6482400</v>
      </c>
      <c r="AE912" s="165">
        <f>IF(J912="","",IF('5.手当・賞与配分・洗い替え方式'!$O$4=1,ROUNDUP((J912+$Q912)*$AH$4,-1),ROUNDUP(J912*$AH$4,-1)))</f>
        <v>1092000</v>
      </c>
      <c r="AF912" s="154">
        <f>IF(K912="","",IF('5.手当・賞与配分・洗い替え方式'!$O$4=1,ROUNDUP((K912+$Q912)*$AH$4,-1),ROUNDUP(K912*$AH$4,-1)))</f>
        <v>1086200</v>
      </c>
      <c r="AG912" s="154">
        <f>IF(L912="","",IF('5.手当・賞与配分・洗い替え方式'!$O$4=1,ROUNDUP((L912+$Q912)*$AH$4,-1),ROUNDUP(L912*$AH$4,-1)))</f>
        <v>1080400</v>
      </c>
      <c r="AH912" s="154">
        <f>IF(M912="","",IF('5.手当・賞与配分・洗い替え方式'!$O$4=1,ROUNDUP((M912+$Q912)*$AH$4,-1),ROUNDUP(M912*$AH$4,-1)))</f>
        <v>1074600</v>
      </c>
      <c r="AI912" s="166">
        <f>IF(N912="","",IF('5.手当・賞与配分・洗い替え方式'!$O$4=1,ROUNDUP((N912+$Q912)*$AH$4,-1),ROUNDUP(N912*$AH$4,-1)))</f>
        <v>1068800</v>
      </c>
      <c r="AJ912" s="165">
        <f>IF(J912="","",IF('5.手当・賞与配分・洗い替え方式'!$O$4=1,ROUNDUP((J912+$Q912)*$AM$4,-1),ROUNDUP(J912*$AM$4,-1)))</f>
        <v>1365000</v>
      </c>
      <c r="AK912" s="154">
        <f>IF(K912="","",IF('5.手当・賞与配分・洗い替え方式'!$O$4=1,ROUNDUP((K912+$Q912)*$AM$4,-1),ROUNDUP(K912*$AM$4,-1)))</f>
        <v>1357750</v>
      </c>
      <c r="AL912" s="154">
        <f>IF(L912="","",IF('5.手当・賞与配分・洗い替え方式'!$O$4=1,ROUNDUP((L912+$Q912)*$AM$4,-1),ROUNDUP(L912*$AM$4,-1)))</f>
        <v>1350500</v>
      </c>
      <c r="AM912" s="154">
        <f>IF(M912="","",IF('5.手当・賞与配分・洗い替え方式'!$O$4=1,ROUNDUP((M912+$Q912)*$AM$4,-1),ROUNDUP(M912*$AM$4,-1)))</f>
        <v>1343250</v>
      </c>
      <c r="AN912" s="166">
        <f>IF(N912="","",IF('5.手当・賞与配分・洗い替え方式'!$O$4=1,ROUNDUP((N912+$Q912)*$AM$4,-1),ROUNDUP(N912*$AM$4,-1)))</f>
        <v>1336000</v>
      </c>
      <c r="AO912" s="369">
        <f t="shared" si="601"/>
        <v>9009000</v>
      </c>
      <c r="AP912" s="77">
        <f t="shared" si="602"/>
        <v>8961150</v>
      </c>
      <c r="AQ912" s="77">
        <f t="shared" si="585"/>
        <v>8913300</v>
      </c>
      <c r="AR912" s="77">
        <f t="shared" si="586"/>
        <v>8865450</v>
      </c>
      <c r="AS912" s="164">
        <f t="shared" si="587"/>
        <v>8817600</v>
      </c>
    </row>
    <row r="913" spans="5:45" ht="18" customHeight="1">
      <c r="E913" s="148" t="str">
        <f t="shared" si="588"/>
        <v>M-3</v>
      </c>
      <c r="F913" s="167">
        <f t="shared" si="575"/>
        <v>8</v>
      </c>
      <c r="G913" s="105">
        <f t="shared" si="576"/>
        <v>8</v>
      </c>
      <c r="H913" s="105" t="str">
        <f t="shared" si="577"/>
        <v>M-3-8</v>
      </c>
      <c r="I913" s="149">
        <v>51</v>
      </c>
      <c r="J913" s="157">
        <f t="shared" si="589"/>
        <v>485800</v>
      </c>
      <c r="K913" s="131">
        <f t="shared" si="590"/>
        <v>482900</v>
      </c>
      <c r="L913" s="131">
        <f>IF($E913="","",INDEX('3.サラリースケール'!$R$5:$BH$38,MATCH($E913,'3.サラリースケール'!$R$5:$R$38,0),MATCH($I913,'3.サラリースケール'!$R$5:$BH$5,0)))</f>
        <v>480000</v>
      </c>
      <c r="M913" s="131">
        <f t="shared" si="591"/>
        <v>477100</v>
      </c>
      <c r="N913" s="368">
        <f t="shared" si="592"/>
        <v>474200</v>
      </c>
      <c r="O913" s="157">
        <f t="shared" si="593"/>
        <v>5800</v>
      </c>
      <c r="P913" s="368">
        <f t="shared" si="578"/>
        <v>2900</v>
      </c>
      <c r="Q913" s="158">
        <f>IF($L913="","",VLOOKUP($E913,'6.モデル年俸表の作成'!$C$7:$F$48,4,0))</f>
        <v>66000</v>
      </c>
      <c r="R913" s="159">
        <f>IF($E913="","",IF($G913="","",VLOOKUP($E913,'5.手当・賞与配分・洗い替え方式'!$C$7:$L$48,8,0)))</f>
        <v>0</v>
      </c>
      <c r="S913" s="160">
        <f t="shared" si="594"/>
        <v>0</v>
      </c>
      <c r="T913" s="160">
        <f t="shared" si="595"/>
        <v>0</v>
      </c>
      <c r="U913" s="160">
        <f t="shared" si="604"/>
        <v>0</v>
      </c>
      <c r="V913" s="160">
        <f t="shared" si="597"/>
        <v>0</v>
      </c>
      <c r="W913" s="160">
        <f t="shared" si="598"/>
        <v>0</v>
      </c>
      <c r="X913" s="164">
        <f t="shared" si="579"/>
        <v>0</v>
      </c>
      <c r="Y913" s="162">
        <f t="shared" si="603"/>
        <v>551800</v>
      </c>
      <c r="Z913" s="161">
        <f t="shared" si="580"/>
        <v>548900</v>
      </c>
      <c r="AA913" s="161">
        <f t="shared" si="581"/>
        <v>546000</v>
      </c>
      <c r="AB913" s="161">
        <f t="shared" si="582"/>
        <v>543100</v>
      </c>
      <c r="AC913" s="163">
        <f t="shared" si="605"/>
        <v>540200</v>
      </c>
      <c r="AD913" s="158">
        <f t="shared" si="600"/>
        <v>6552000</v>
      </c>
      <c r="AE913" s="165">
        <f>IF(J913="","",IF('5.手当・賞与配分・洗い替え方式'!$O$4=1,ROUNDUP((J913+$Q913)*$AH$4,-1),ROUNDUP(J913*$AH$4,-1)))</f>
        <v>1103600</v>
      </c>
      <c r="AF913" s="154">
        <f>IF(K913="","",IF('5.手当・賞与配分・洗い替え方式'!$O$4=1,ROUNDUP((K913+$Q913)*$AH$4,-1),ROUNDUP(K913*$AH$4,-1)))</f>
        <v>1097800</v>
      </c>
      <c r="AG913" s="154">
        <f>IF(L913="","",IF('5.手当・賞与配分・洗い替え方式'!$O$4=1,ROUNDUP((L913+$Q913)*$AH$4,-1),ROUNDUP(L913*$AH$4,-1)))</f>
        <v>1092000</v>
      </c>
      <c r="AH913" s="154">
        <f>IF(M913="","",IF('5.手当・賞与配分・洗い替え方式'!$O$4=1,ROUNDUP((M913+$Q913)*$AH$4,-1),ROUNDUP(M913*$AH$4,-1)))</f>
        <v>1086200</v>
      </c>
      <c r="AI913" s="166">
        <f>IF(N913="","",IF('5.手当・賞与配分・洗い替え方式'!$O$4=1,ROUNDUP((N913+$Q913)*$AH$4,-1),ROUNDUP(N913*$AH$4,-1)))</f>
        <v>1080400</v>
      </c>
      <c r="AJ913" s="165">
        <f>IF(J913="","",IF('5.手当・賞与配分・洗い替え方式'!$O$4=1,ROUNDUP((J913+$Q913)*$AM$4,-1),ROUNDUP(J913*$AM$4,-1)))</f>
        <v>1379500</v>
      </c>
      <c r="AK913" s="154">
        <f>IF(K913="","",IF('5.手当・賞与配分・洗い替え方式'!$O$4=1,ROUNDUP((K913+$Q913)*$AM$4,-1),ROUNDUP(K913*$AM$4,-1)))</f>
        <v>1372250</v>
      </c>
      <c r="AL913" s="154">
        <f>IF(L913="","",IF('5.手当・賞与配分・洗い替え方式'!$O$4=1,ROUNDUP((L913+$Q913)*$AM$4,-1),ROUNDUP(L913*$AM$4,-1)))</f>
        <v>1365000</v>
      </c>
      <c r="AM913" s="154">
        <f>IF(M913="","",IF('5.手当・賞与配分・洗い替え方式'!$O$4=1,ROUNDUP((M913+$Q913)*$AM$4,-1),ROUNDUP(M913*$AM$4,-1)))</f>
        <v>1357750</v>
      </c>
      <c r="AN913" s="166">
        <f>IF(N913="","",IF('5.手当・賞与配分・洗い替え方式'!$O$4=1,ROUNDUP((N913+$Q913)*$AM$4,-1),ROUNDUP(N913*$AM$4,-1)))</f>
        <v>1350500</v>
      </c>
      <c r="AO913" s="369">
        <f t="shared" si="601"/>
        <v>9104700</v>
      </c>
      <c r="AP913" s="77">
        <f t="shared" si="602"/>
        <v>9056850</v>
      </c>
      <c r="AQ913" s="77">
        <f t="shared" si="585"/>
        <v>9009000</v>
      </c>
      <c r="AR913" s="77">
        <f t="shared" si="586"/>
        <v>8961150</v>
      </c>
      <c r="AS913" s="164">
        <f t="shared" si="587"/>
        <v>8913300</v>
      </c>
    </row>
    <row r="914" spans="5:45" ht="18" customHeight="1">
      <c r="E914" s="148" t="str">
        <f t="shared" si="588"/>
        <v>M-3</v>
      </c>
      <c r="F914" s="167">
        <f t="shared" si="575"/>
        <v>9</v>
      </c>
      <c r="G914" s="105">
        <f t="shared" si="576"/>
        <v>9</v>
      </c>
      <c r="H914" s="105" t="str">
        <f t="shared" si="577"/>
        <v>M-3-9</v>
      </c>
      <c r="I914" s="149">
        <v>52</v>
      </c>
      <c r="J914" s="157">
        <f t="shared" si="589"/>
        <v>491600</v>
      </c>
      <c r="K914" s="131">
        <f t="shared" si="590"/>
        <v>488700</v>
      </c>
      <c r="L914" s="131">
        <f>IF($E914="","",INDEX('3.サラリースケール'!$R$5:$BH$38,MATCH($E914,'3.サラリースケール'!$R$5:$R$38,0),MATCH($I914,'3.サラリースケール'!$R$5:$BH$5,0)))</f>
        <v>485800</v>
      </c>
      <c r="M914" s="131">
        <f t="shared" si="591"/>
        <v>482900</v>
      </c>
      <c r="N914" s="368">
        <f t="shared" si="592"/>
        <v>480000</v>
      </c>
      <c r="O914" s="157">
        <f t="shared" si="593"/>
        <v>5800</v>
      </c>
      <c r="P914" s="368">
        <f t="shared" si="578"/>
        <v>2900</v>
      </c>
      <c r="Q914" s="158">
        <f>IF($L914="","",VLOOKUP($E914,'6.モデル年俸表の作成'!$C$7:$F$48,4,0))</f>
        <v>66000</v>
      </c>
      <c r="R914" s="159">
        <f>IF($E914="","",IF($G914="","",VLOOKUP($E914,'5.手当・賞与配分・洗い替え方式'!$C$7:$L$48,8,0)))</f>
        <v>0</v>
      </c>
      <c r="S914" s="160">
        <f t="shared" si="594"/>
        <v>0</v>
      </c>
      <c r="T914" s="160">
        <f t="shared" si="595"/>
        <v>0</v>
      </c>
      <c r="U914" s="160">
        <f t="shared" si="604"/>
        <v>0</v>
      </c>
      <c r="V914" s="160">
        <f t="shared" si="597"/>
        <v>0</v>
      </c>
      <c r="W914" s="160">
        <f t="shared" si="598"/>
        <v>0</v>
      </c>
      <c r="X914" s="164">
        <f t="shared" si="579"/>
        <v>0</v>
      </c>
      <c r="Y914" s="162">
        <f t="shared" si="603"/>
        <v>557600</v>
      </c>
      <c r="Z914" s="161">
        <f t="shared" si="580"/>
        <v>554700</v>
      </c>
      <c r="AA914" s="161">
        <f t="shared" si="581"/>
        <v>551800</v>
      </c>
      <c r="AB914" s="161">
        <f t="shared" si="582"/>
        <v>548900</v>
      </c>
      <c r="AC914" s="163">
        <f t="shared" si="605"/>
        <v>546000</v>
      </c>
      <c r="AD914" s="158">
        <f t="shared" si="600"/>
        <v>6621600</v>
      </c>
      <c r="AE914" s="165">
        <f>IF(J914="","",IF('5.手当・賞与配分・洗い替え方式'!$O$4=1,ROUNDUP((J914+$Q914)*$AH$4,-1),ROUNDUP(J914*$AH$4,-1)))</f>
        <v>1115200</v>
      </c>
      <c r="AF914" s="154">
        <f>IF(K914="","",IF('5.手当・賞与配分・洗い替え方式'!$O$4=1,ROUNDUP((K914+$Q914)*$AH$4,-1),ROUNDUP(K914*$AH$4,-1)))</f>
        <v>1109400</v>
      </c>
      <c r="AG914" s="154">
        <f>IF(L914="","",IF('5.手当・賞与配分・洗い替え方式'!$O$4=1,ROUNDUP((L914+$Q914)*$AH$4,-1),ROUNDUP(L914*$AH$4,-1)))</f>
        <v>1103600</v>
      </c>
      <c r="AH914" s="154">
        <f>IF(M914="","",IF('5.手当・賞与配分・洗い替え方式'!$O$4=1,ROUNDUP((M914+$Q914)*$AH$4,-1),ROUNDUP(M914*$AH$4,-1)))</f>
        <v>1097800</v>
      </c>
      <c r="AI914" s="166">
        <f>IF(N914="","",IF('5.手当・賞与配分・洗い替え方式'!$O$4=1,ROUNDUP((N914+$Q914)*$AH$4,-1),ROUNDUP(N914*$AH$4,-1)))</f>
        <v>1092000</v>
      </c>
      <c r="AJ914" s="165">
        <f>IF(J914="","",IF('5.手当・賞与配分・洗い替え方式'!$O$4=1,ROUNDUP((J914+$Q914)*$AM$4,-1),ROUNDUP(J914*$AM$4,-1)))</f>
        <v>1394000</v>
      </c>
      <c r="AK914" s="154">
        <f>IF(K914="","",IF('5.手当・賞与配分・洗い替え方式'!$O$4=1,ROUNDUP((K914+$Q914)*$AM$4,-1),ROUNDUP(K914*$AM$4,-1)))</f>
        <v>1386750</v>
      </c>
      <c r="AL914" s="154">
        <f>IF(L914="","",IF('5.手当・賞与配分・洗い替え方式'!$O$4=1,ROUNDUP((L914+$Q914)*$AM$4,-1),ROUNDUP(L914*$AM$4,-1)))</f>
        <v>1379500</v>
      </c>
      <c r="AM914" s="154">
        <f>IF(M914="","",IF('5.手当・賞与配分・洗い替え方式'!$O$4=1,ROUNDUP((M914+$Q914)*$AM$4,-1),ROUNDUP(M914*$AM$4,-1)))</f>
        <v>1372250</v>
      </c>
      <c r="AN914" s="166">
        <f>IF(N914="","",IF('5.手当・賞与配分・洗い替え方式'!$O$4=1,ROUNDUP((N914+$Q914)*$AM$4,-1),ROUNDUP(N914*$AM$4,-1)))</f>
        <v>1365000</v>
      </c>
      <c r="AO914" s="369">
        <f t="shared" si="601"/>
        <v>9200400</v>
      </c>
      <c r="AP914" s="77">
        <f t="shared" si="602"/>
        <v>9152550</v>
      </c>
      <c r="AQ914" s="77">
        <f t="shared" si="585"/>
        <v>9104700</v>
      </c>
      <c r="AR914" s="77">
        <f t="shared" si="586"/>
        <v>9056850</v>
      </c>
      <c r="AS914" s="164">
        <f t="shared" si="587"/>
        <v>9009000</v>
      </c>
    </row>
    <row r="915" spans="5:45" ht="18" customHeight="1">
      <c r="E915" s="148" t="str">
        <f t="shared" si="588"/>
        <v>M-3</v>
      </c>
      <c r="F915" s="167">
        <f t="shared" si="575"/>
        <v>10</v>
      </c>
      <c r="G915" s="105">
        <f t="shared" si="576"/>
        <v>10</v>
      </c>
      <c r="H915" s="105" t="str">
        <f t="shared" si="577"/>
        <v>M-3-10</v>
      </c>
      <c r="I915" s="149">
        <v>53</v>
      </c>
      <c r="J915" s="157">
        <f t="shared" si="589"/>
        <v>497400</v>
      </c>
      <c r="K915" s="131">
        <f t="shared" si="590"/>
        <v>494500</v>
      </c>
      <c r="L915" s="131">
        <f>IF($E915="","",INDEX('3.サラリースケール'!$R$5:$BH$38,MATCH($E915,'3.サラリースケール'!$R$5:$R$38,0),MATCH($I915,'3.サラリースケール'!$R$5:$BH$5,0)))</f>
        <v>491600</v>
      </c>
      <c r="M915" s="131">
        <f t="shared" si="591"/>
        <v>488700</v>
      </c>
      <c r="N915" s="368">
        <f t="shared" si="592"/>
        <v>485800</v>
      </c>
      <c r="O915" s="157">
        <f t="shared" si="593"/>
        <v>5800</v>
      </c>
      <c r="P915" s="368">
        <f t="shared" si="578"/>
        <v>2900</v>
      </c>
      <c r="Q915" s="158">
        <f>IF($L915="","",VLOOKUP($E915,'6.モデル年俸表の作成'!$C$7:$F$48,4,0))</f>
        <v>66000</v>
      </c>
      <c r="R915" s="159">
        <f>IF($E915="","",IF($G915="","",VLOOKUP($E915,'5.手当・賞与配分・洗い替え方式'!$C$7:$L$48,8,0)))</f>
        <v>0</v>
      </c>
      <c r="S915" s="160">
        <f t="shared" si="594"/>
        <v>0</v>
      </c>
      <c r="T915" s="160">
        <f t="shared" si="595"/>
        <v>0</v>
      </c>
      <c r="U915" s="160">
        <f t="shared" si="604"/>
        <v>0</v>
      </c>
      <c r="V915" s="160">
        <f t="shared" si="597"/>
        <v>0</v>
      </c>
      <c r="W915" s="160">
        <f t="shared" si="598"/>
        <v>0</v>
      </c>
      <c r="X915" s="164">
        <f t="shared" si="579"/>
        <v>0</v>
      </c>
      <c r="Y915" s="162">
        <f t="shared" si="603"/>
        <v>563400</v>
      </c>
      <c r="Z915" s="161">
        <f t="shared" si="580"/>
        <v>560500</v>
      </c>
      <c r="AA915" s="161">
        <f t="shared" si="581"/>
        <v>557600</v>
      </c>
      <c r="AB915" s="161">
        <f t="shared" si="582"/>
        <v>554700</v>
      </c>
      <c r="AC915" s="163">
        <f t="shared" si="605"/>
        <v>551800</v>
      </c>
      <c r="AD915" s="158">
        <f t="shared" si="600"/>
        <v>6691200</v>
      </c>
      <c r="AE915" s="165">
        <f>IF(J915="","",IF('5.手当・賞与配分・洗い替え方式'!$O$4=1,ROUNDUP((J915+$Q915)*$AH$4,-1),ROUNDUP(J915*$AH$4,-1)))</f>
        <v>1126800</v>
      </c>
      <c r="AF915" s="154">
        <f>IF(K915="","",IF('5.手当・賞与配分・洗い替え方式'!$O$4=1,ROUNDUP((K915+$Q915)*$AH$4,-1),ROUNDUP(K915*$AH$4,-1)))</f>
        <v>1121000</v>
      </c>
      <c r="AG915" s="154">
        <f>IF(L915="","",IF('5.手当・賞与配分・洗い替え方式'!$O$4=1,ROUNDUP((L915+$Q915)*$AH$4,-1),ROUNDUP(L915*$AH$4,-1)))</f>
        <v>1115200</v>
      </c>
      <c r="AH915" s="154">
        <f>IF(M915="","",IF('5.手当・賞与配分・洗い替え方式'!$O$4=1,ROUNDUP((M915+$Q915)*$AH$4,-1),ROUNDUP(M915*$AH$4,-1)))</f>
        <v>1109400</v>
      </c>
      <c r="AI915" s="166">
        <f>IF(N915="","",IF('5.手当・賞与配分・洗い替え方式'!$O$4=1,ROUNDUP((N915+$Q915)*$AH$4,-1),ROUNDUP(N915*$AH$4,-1)))</f>
        <v>1103600</v>
      </c>
      <c r="AJ915" s="165">
        <f>IF(J915="","",IF('5.手当・賞与配分・洗い替え方式'!$O$4=1,ROUNDUP((J915+$Q915)*$AM$4,-1),ROUNDUP(J915*$AM$4,-1)))</f>
        <v>1408500</v>
      </c>
      <c r="AK915" s="154">
        <f>IF(K915="","",IF('5.手当・賞与配分・洗い替え方式'!$O$4=1,ROUNDUP((K915+$Q915)*$AM$4,-1),ROUNDUP(K915*$AM$4,-1)))</f>
        <v>1401250</v>
      </c>
      <c r="AL915" s="154">
        <f>IF(L915="","",IF('5.手当・賞与配分・洗い替え方式'!$O$4=1,ROUNDUP((L915+$Q915)*$AM$4,-1),ROUNDUP(L915*$AM$4,-1)))</f>
        <v>1394000</v>
      </c>
      <c r="AM915" s="154">
        <f>IF(M915="","",IF('5.手当・賞与配分・洗い替え方式'!$O$4=1,ROUNDUP((M915+$Q915)*$AM$4,-1),ROUNDUP(M915*$AM$4,-1)))</f>
        <v>1386750</v>
      </c>
      <c r="AN915" s="166">
        <f>IF(N915="","",IF('5.手当・賞与配分・洗い替え方式'!$O$4=1,ROUNDUP((N915+$Q915)*$AM$4,-1),ROUNDUP(N915*$AM$4,-1)))</f>
        <v>1379500</v>
      </c>
      <c r="AO915" s="369">
        <f t="shared" si="601"/>
        <v>9296100</v>
      </c>
      <c r="AP915" s="77">
        <f t="shared" si="602"/>
        <v>9248250</v>
      </c>
      <c r="AQ915" s="77">
        <f t="shared" si="585"/>
        <v>9200400</v>
      </c>
      <c r="AR915" s="77">
        <f t="shared" si="586"/>
        <v>9152550</v>
      </c>
      <c r="AS915" s="164">
        <f t="shared" si="587"/>
        <v>9104700</v>
      </c>
    </row>
    <row r="916" spans="5:45" ht="18" customHeight="1">
      <c r="E916" s="148" t="str">
        <f t="shared" si="588"/>
        <v>M-3</v>
      </c>
      <c r="F916" s="167">
        <f t="shared" si="575"/>
        <v>11</v>
      </c>
      <c r="G916" s="105">
        <f t="shared" si="576"/>
        <v>11</v>
      </c>
      <c r="H916" s="105" t="str">
        <f t="shared" si="577"/>
        <v>M-3-11</v>
      </c>
      <c r="I916" s="149">
        <v>54</v>
      </c>
      <c r="J916" s="157">
        <f t="shared" si="589"/>
        <v>503200</v>
      </c>
      <c r="K916" s="131">
        <f t="shared" si="590"/>
        <v>500300</v>
      </c>
      <c r="L916" s="131">
        <f>IF($E916="","",INDEX('3.サラリースケール'!$R$5:$BH$38,MATCH($E916,'3.サラリースケール'!$R$5:$R$38,0),MATCH($I916,'3.サラリースケール'!$R$5:$BH$5,0)))</f>
        <v>497400</v>
      </c>
      <c r="M916" s="131">
        <f t="shared" si="591"/>
        <v>494500</v>
      </c>
      <c r="N916" s="368">
        <f t="shared" si="592"/>
        <v>491600</v>
      </c>
      <c r="O916" s="157">
        <f t="shared" si="593"/>
        <v>5800</v>
      </c>
      <c r="P916" s="368">
        <f t="shared" si="578"/>
        <v>2900</v>
      </c>
      <c r="Q916" s="158">
        <f>IF($L916="","",VLOOKUP($E916,'6.モデル年俸表の作成'!$C$7:$F$48,4,0))</f>
        <v>66000</v>
      </c>
      <c r="R916" s="159">
        <f>IF($E916="","",IF($G916="","",VLOOKUP($E916,'5.手当・賞与配分・洗い替え方式'!$C$7:$L$48,8,0)))</f>
        <v>0</v>
      </c>
      <c r="S916" s="160">
        <f t="shared" si="594"/>
        <v>0</v>
      </c>
      <c r="T916" s="160">
        <f t="shared" si="595"/>
        <v>0</v>
      </c>
      <c r="U916" s="160">
        <f t="shared" si="604"/>
        <v>0</v>
      </c>
      <c r="V916" s="160">
        <f t="shared" si="597"/>
        <v>0</v>
      </c>
      <c r="W916" s="160">
        <f t="shared" si="598"/>
        <v>0</v>
      </c>
      <c r="X916" s="164">
        <f t="shared" si="579"/>
        <v>0</v>
      </c>
      <c r="Y916" s="162">
        <f t="shared" si="603"/>
        <v>569200</v>
      </c>
      <c r="Z916" s="161">
        <f t="shared" si="580"/>
        <v>566300</v>
      </c>
      <c r="AA916" s="161">
        <f t="shared" si="581"/>
        <v>563400</v>
      </c>
      <c r="AB916" s="161">
        <f t="shared" si="582"/>
        <v>560500</v>
      </c>
      <c r="AC916" s="163">
        <f t="shared" si="605"/>
        <v>557600</v>
      </c>
      <c r="AD916" s="158">
        <f t="shared" si="600"/>
        <v>6760800</v>
      </c>
      <c r="AE916" s="165">
        <f>IF(J916="","",IF('5.手当・賞与配分・洗い替え方式'!$O$4=1,ROUNDUP((J916+$Q916)*$AH$4,-1),ROUNDUP(J916*$AH$4,-1)))</f>
        <v>1138400</v>
      </c>
      <c r="AF916" s="154">
        <f>IF(K916="","",IF('5.手当・賞与配分・洗い替え方式'!$O$4=1,ROUNDUP((K916+$Q916)*$AH$4,-1),ROUNDUP(K916*$AH$4,-1)))</f>
        <v>1132600</v>
      </c>
      <c r="AG916" s="154">
        <f>IF(L916="","",IF('5.手当・賞与配分・洗い替え方式'!$O$4=1,ROUNDUP((L916+$Q916)*$AH$4,-1),ROUNDUP(L916*$AH$4,-1)))</f>
        <v>1126800</v>
      </c>
      <c r="AH916" s="154">
        <f>IF(M916="","",IF('5.手当・賞与配分・洗い替え方式'!$O$4=1,ROUNDUP((M916+$Q916)*$AH$4,-1),ROUNDUP(M916*$AH$4,-1)))</f>
        <v>1121000</v>
      </c>
      <c r="AI916" s="166">
        <f>IF(N916="","",IF('5.手当・賞与配分・洗い替え方式'!$O$4=1,ROUNDUP((N916+$Q916)*$AH$4,-1),ROUNDUP(N916*$AH$4,-1)))</f>
        <v>1115200</v>
      </c>
      <c r="AJ916" s="165">
        <f>IF(J916="","",IF('5.手当・賞与配分・洗い替え方式'!$O$4=1,ROUNDUP((J916+$Q916)*$AM$4,-1),ROUNDUP(J916*$AM$4,-1)))</f>
        <v>1423000</v>
      </c>
      <c r="AK916" s="154">
        <f>IF(K916="","",IF('5.手当・賞与配分・洗い替え方式'!$O$4=1,ROUNDUP((K916+$Q916)*$AM$4,-1),ROUNDUP(K916*$AM$4,-1)))</f>
        <v>1415750</v>
      </c>
      <c r="AL916" s="154">
        <f>IF(L916="","",IF('5.手当・賞与配分・洗い替え方式'!$O$4=1,ROUNDUP((L916+$Q916)*$AM$4,-1),ROUNDUP(L916*$AM$4,-1)))</f>
        <v>1408500</v>
      </c>
      <c r="AM916" s="154">
        <f>IF(M916="","",IF('5.手当・賞与配分・洗い替え方式'!$O$4=1,ROUNDUP((M916+$Q916)*$AM$4,-1),ROUNDUP(M916*$AM$4,-1)))</f>
        <v>1401250</v>
      </c>
      <c r="AN916" s="166">
        <f>IF(N916="","",IF('5.手当・賞与配分・洗い替え方式'!$O$4=1,ROUNDUP((N916+$Q916)*$AM$4,-1),ROUNDUP(N916*$AM$4,-1)))</f>
        <v>1394000</v>
      </c>
      <c r="AO916" s="369">
        <f t="shared" si="601"/>
        <v>9391800</v>
      </c>
      <c r="AP916" s="77">
        <f t="shared" si="602"/>
        <v>9343950</v>
      </c>
      <c r="AQ916" s="77">
        <f t="shared" si="585"/>
        <v>9296100</v>
      </c>
      <c r="AR916" s="77">
        <f t="shared" si="586"/>
        <v>9248250</v>
      </c>
      <c r="AS916" s="164">
        <f t="shared" si="587"/>
        <v>9200400</v>
      </c>
    </row>
    <row r="917" spans="5:45" ht="18" customHeight="1">
      <c r="E917" s="148" t="str">
        <f t="shared" si="588"/>
        <v>M-3</v>
      </c>
      <c r="F917" s="167">
        <f t="shared" si="575"/>
        <v>12</v>
      </c>
      <c r="G917" s="105">
        <f t="shared" si="576"/>
        <v>12</v>
      </c>
      <c r="H917" s="105" t="str">
        <f t="shared" si="577"/>
        <v>M-3-12</v>
      </c>
      <c r="I917" s="149">
        <v>55</v>
      </c>
      <c r="J917" s="157">
        <f t="shared" si="589"/>
        <v>509000</v>
      </c>
      <c r="K917" s="131">
        <f t="shared" si="590"/>
        <v>506100</v>
      </c>
      <c r="L917" s="131">
        <f>IF($E917="","",INDEX('3.サラリースケール'!$R$5:$BH$38,MATCH($E917,'3.サラリースケール'!$R$5:$R$38,0),MATCH($I917,'3.サラリースケール'!$R$5:$BH$5,0)))</f>
        <v>503200</v>
      </c>
      <c r="M917" s="131">
        <f t="shared" si="591"/>
        <v>500300</v>
      </c>
      <c r="N917" s="368">
        <f t="shared" si="592"/>
        <v>497400</v>
      </c>
      <c r="O917" s="157">
        <f t="shared" si="593"/>
        <v>5800</v>
      </c>
      <c r="P917" s="368">
        <f t="shared" si="578"/>
        <v>2900</v>
      </c>
      <c r="Q917" s="158">
        <f>IF($L917="","",VLOOKUP($E917,'6.モデル年俸表の作成'!$C$7:$F$48,4,0))</f>
        <v>66000</v>
      </c>
      <c r="R917" s="159">
        <f>IF($E917="","",IF($G917="","",VLOOKUP($E917,'5.手当・賞与配分・洗い替え方式'!$C$7:$L$48,8,0)))</f>
        <v>0</v>
      </c>
      <c r="S917" s="160">
        <f t="shared" si="594"/>
        <v>0</v>
      </c>
      <c r="T917" s="160">
        <f t="shared" si="595"/>
        <v>0</v>
      </c>
      <c r="U917" s="160">
        <f t="shared" si="604"/>
        <v>0</v>
      </c>
      <c r="V917" s="160">
        <f t="shared" si="597"/>
        <v>0</v>
      </c>
      <c r="W917" s="160">
        <f t="shared" si="598"/>
        <v>0</v>
      </c>
      <c r="X917" s="164">
        <f t="shared" si="579"/>
        <v>0</v>
      </c>
      <c r="Y917" s="162">
        <f t="shared" si="603"/>
        <v>575000</v>
      </c>
      <c r="Z917" s="161">
        <f t="shared" si="580"/>
        <v>572100</v>
      </c>
      <c r="AA917" s="161">
        <f t="shared" si="581"/>
        <v>569200</v>
      </c>
      <c r="AB917" s="161">
        <f t="shared" si="582"/>
        <v>566300</v>
      </c>
      <c r="AC917" s="163">
        <f t="shared" si="605"/>
        <v>563400</v>
      </c>
      <c r="AD917" s="158">
        <f t="shared" si="600"/>
        <v>6830400</v>
      </c>
      <c r="AE917" s="165">
        <f>IF(J917="","",IF('5.手当・賞与配分・洗い替え方式'!$O$4=1,ROUNDUP((J917+$Q917)*$AH$4,-1),ROUNDUP(J917*$AH$4,-1)))</f>
        <v>1150000</v>
      </c>
      <c r="AF917" s="154">
        <f>IF(K917="","",IF('5.手当・賞与配分・洗い替え方式'!$O$4=1,ROUNDUP((K917+$Q917)*$AH$4,-1),ROUNDUP(K917*$AH$4,-1)))</f>
        <v>1144200</v>
      </c>
      <c r="AG917" s="154">
        <f>IF(L917="","",IF('5.手当・賞与配分・洗い替え方式'!$O$4=1,ROUNDUP((L917+$Q917)*$AH$4,-1),ROUNDUP(L917*$AH$4,-1)))</f>
        <v>1138400</v>
      </c>
      <c r="AH917" s="154">
        <f>IF(M917="","",IF('5.手当・賞与配分・洗い替え方式'!$O$4=1,ROUNDUP((M917+$Q917)*$AH$4,-1),ROUNDUP(M917*$AH$4,-1)))</f>
        <v>1132600</v>
      </c>
      <c r="AI917" s="166">
        <f>IF(N917="","",IF('5.手当・賞与配分・洗い替え方式'!$O$4=1,ROUNDUP((N917+$Q917)*$AH$4,-1),ROUNDUP(N917*$AH$4,-1)))</f>
        <v>1126800</v>
      </c>
      <c r="AJ917" s="165">
        <f>IF(J917="","",IF('5.手当・賞与配分・洗い替え方式'!$O$4=1,ROUNDUP((J917+$Q917)*$AM$4,-1),ROUNDUP(J917*$AM$4,-1)))</f>
        <v>1437500</v>
      </c>
      <c r="AK917" s="154">
        <f>IF(K917="","",IF('5.手当・賞与配分・洗い替え方式'!$O$4=1,ROUNDUP((K917+$Q917)*$AM$4,-1),ROUNDUP(K917*$AM$4,-1)))</f>
        <v>1430250</v>
      </c>
      <c r="AL917" s="154">
        <f>IF(L917="","",IF('5.手当・賞与配分・洗い替え方式'!$O$4=1,ROUNDUP((L917+$Q917)*$AM$4,-1),ROUNDUP(L917*$AM$4,-1)))</f>
        <v>1423000</v>
      </c>
      <c r="AM917" s="154">
        <f>IF(M917="","",IF('5.手当・賞与配分・洗い替え方式'!$O$4=1,ROUNDUP((M917+$Q917)*$AM$4,-1),ROUNDUP(M917*$AM$4,-1)))</f>
        <v>1415750</v>
      </c>
      <c r="AN917" s="166">
        <f>IF(N917="","",IF('5.手当・賞与配分・洗い替え方式'!$O$4=1,ROUNDUP((N917+$Q917)*$AM$4,-1),ROUNDUP(N917*$AM$4,-1)))</f>
        <v>1408500</v>
      </c>
      <c r="AO917" s="369">
        <f t="shared" si="601"/>
        <v>9487500</v>
      </c>
      <c r="AP917" s="77">
        <f t="shared" si="602"/>
        <v>9439650</v>
      </c>
      <c r="AQ917" s="77">
        <f t="shared" si="585"/>
        <v>9391800</v>
      </c>
      <c r="AR917" s="77">
        <f t="shared" si="586"/>
        <v>9343950</v>
      </c>
      <c r="AS917" s="164">
        <f t="shared" si="587"/>
        <v>9296100</v>
      </c>
    </row>
    <row r="918" spans="5:45" ht="18" customHeight="1">
      <c r="E918" s="148" t="str">
        <f t="shared" si="588"/>
        <v>M-3</v>
      </c>
      <c r="F918" s="167">
        <f t="shared" si="575"/>
        <v>13</v>
      </c>
      <c r="G918" s="105">
        <f t="shared" si="576"/>
        <v>13</v>
      </c>
      <c r="H918" s="105" t="str">
        <f t="shared" si="577"/>
        <v>M-3-13</v>
      </c>
      <c r="I918" s="149">
        <v>56</v>
      </c>
      <c r="J918" s="157">
        <f t="shared" si="589"/>
        <v>514800</v>
      </c>
      <c r="K918" s="131">
        <f t="shared" si="590"/>
        <v>511900</v>
      </c>
      <c r="L918" s="131">
        <f>IF($E918="","",INDEX('3.サラリースケール'!$R$5:$BH$38,MATCH($E918,'3.サラリースケール'!$R$5:$R$38,0),MATCH($I918,'3.サラリースケール'!$R$5:$BH$5,0)))</f>
        <v>509000</v>
      </c>
      <c r="M918" s="131">
        <f t="shared" si="591"/>
        <v>506100</v>
      </c>
      <c r="N918" s="368">
        <f t="shared" si="592"/>
        <v>503200</v>
      </c>
      <c r="O918" s="157">
        <f t="shared" si="593"/>
        <v>5800</v>
      </c>
      <c r="P918" s="368">
        <f t="shared" si="578"/>
        <v>2900</v>
      </c>
      <c r="Q918" s="158">
        <f>IF($L918="","",VLOOKUP($E918,'6.モデル年俸表の作成'!$C$7:$F$48,4,0))</f>
        <v>66000</v>
      </c>
      <c r="R918" s="159">
        <f>IF($E918="","",IF($G918="","",VLOOKUP($E918,'5.手当・賞与配分・洗い替え方式'!$C$7:$L$48,8,0)))</f>
        <v>0</v>
      </c>
      <c r="S918" s="160">
        <f t="shared" si="594"/>
        <v>0</v>
      </c>
      <c r="T918" s="160">
        <f t="shared" si="595"/>
        <v>0</v>
      </c>
      <c r="U918" s="160">
        <f t="shared" si="604"/>
        <v>0</v>
      </c>
      <c r="V918" s="160">
        <f t="shared" si="597"/>
        <v>0</v>
      </c>
      <c r="W918" s="160">
        <f t="shared" si="598"/>
        <v>0</v>
      </c>
      <c r="X918" s="164">
        <f t="shared" si="579"/>
        <v>0</v>
      </c>
      <c r="Y918" s="162">
        <f t="shared" si="603"/>
        <v>580800</v>
      </c>
      <c r="Z918" s="161">
        <f t="shared" si="580"/>
        <v>577900</v>
      </c>
      <c r="AA918" s="161">
        <f t="shared" si="581"/>
        <v>575000</v>
      </c>
      <c r="AB918" s="161">
        <f t="shared" si="582"/>
        <v>572100</v>
      </c>
      <c r="AC918" s="163">
        <f t="shared" si="605"/>
        <v>569200</v>
      </c>
      <c r="AD918" s="158">
        <f t="shared" si="600"/>
        <v>6900000</v>
      </c>
      <c r="AE918" s="165">
        <f>IF(J918="","",IF('5.手当・賞与配分・洗い替え方式'!$O$4=1,ROUNDUP((J918+$Q918)*$AH$4,-1),ROUNDUP(J918*$AH$4,-1)))</f>
        <v>1161600</v>
      </c>
      <c r="AF918" s="154">
        <f>IF(K918="","",IF('5.手当・賞与配分・洗い替え方式'!$O$4=1,ROUNDUP((K918+$Q918)*$AH$4,-1),ROUNDUP(K918*$AH$4,-1)))</f>
        <v>1155800</v>
      </c>
      <c r="AG918" s="154">
        <f>IF(L918="","",IF('5.手当・賞与配分・洗い替え方式'!$O$4=1,ROUNDUP((L918+$Q918)*$AH$4,-1),ROUNDUP(L918*$AH$4,-1)))</f>
        <v>1150000</v>
      </c>
      <c r="AH918" s="154">
        <f>IF(M918="","",IF('5.手当・賞与配分・洗い替え方式'!$O$4=1,ROUNDUP((M918+$Q918)*$AH$4,-1),ROUNDUP(M918*$AH$4,-1)))</f>
        <v>1144200</v>
      </c>
      <c r="AI918" s="166">
        <f>IF(N918="","",IF('5.手当・賞与配分・洗い替え方式'!$O$4=1,ROUNDUP((N918+$Q918)*$AH$4,-1),ROUNDUP(N918*$AH$4,-1)))</f>
        <v>1138400</v>
      </c>
      <c r="AJ918" s="165">
        <f>IF(J918="","",IF('5.手当・賞与配分・洗い替え方式'!$O$4=1,ROUNDUP((J918+$Q918)*$AM$4,-1),ROUNDUP(J918*$AM$4,-1)))</f>
        <v>1452000</v>
      </c>
      <c r="AK918" s="154">
        <f>IF(K918="","",IF('5.手当・賞与配分・洗い替え方式'!$O$4=1,ROUNDUP((K918+$Q918)*$AM$4,-1),ROUNDUP(K918*$AM$4,-1)))</f>
        <v>1444750</v>
      </c>
      <c r="AL918" s="154">
        <f>IF(L918="","",IF('5.手当・賞与配分・洗い替え方式'!$O$4=1,ROUNDUP((L918+$Q918)*$AM$4,-1),ROUNDUP(L918*$AM$4,-1)))</f>
        <v>1437500</v>
      </c>
      <c r="AM918" s="154">
        <f>IF(M918="","",IF('5.手当・賞与配分・洗い替え方式'!$O$4=1,ROUNDUP((M918+$Q918)*$AM$4,-1),ROUNDUP(M918*$AM$4,-1)))</f>
        <v>1430250</v>
      </c>
      <c r="AN918" s="166">
        <f>IF(N918="","",IF('5.手当・賞与配分・洗い替え方式'!$O$4=1,ROUNDUP((N918+$Q918)*$AM$4,-1),ROUNDUP(N918*$AM$4,-1)))</f>
        <v>1423000</v>
      </c>
      <c r="AO918" s="369">
        <f t="shared" si="601"/>
        <v>9583200</v>
      </c>
      <c r="AP918" s="77">
        <f t="shared" si="602"/>
        <v>9535350</v>
      </c>
      <c r="AQ918" s="77">
        <f t="shared" si="585"/>
        <v>9487500</v>
      </c>
      <c r="AR918" s="77">
        <f t="shared" si="586"/>
        <v>9439650</v>
      </c>
      <c r="AS918" s="164">
        <f t="shared" si="587"/>
        <v>9391800</v>
      </c>
    </row>
    <row r="919" spans="5:45" ht="18" customHeight="1">
      <c r="E919" s="148" t="str">
        <f t="shared" si="588"/>
        <v>M-3</v>
      </c>
      <c r="F919" s="167">
        <f t="shared" si="575"/>
        <v>14</v>
      </c>
      <c r="G919" s="105">
        <f t="shared" si="576"/>
        <v>14</v>
      </c>
      <c r="H919" s="105" t="str">
        <f t="shared" si="577"/>
        <v>M-3-14</v>
      </c>
      <c r="I919" s="149">
        <v>57</v>
      </c>
      <c r="J919" s="157">
        <f t="shared" si="589"/>
        <v>520600</v>
      </c>
      <c r="K919" s="131">
        <f t="shared" si="590"/>
        <v>517700</v>
      </c>
      <c r="L919" s="131">
        <f>IF($E919="","",INDEX('3.サラリースケール'!$R$5:$BH$38,MATCH($E919,'3.サラリースケール'!$R$5:$R$38,0),MATCH($I919,'3.サラリースケール'!$R$5:$BH$5,0)))</f>
        <v>514800</v>
      </c>
      <c r="M919" s="131">
        <f t="shared" si="591"/>
        <v>511900</v>
      </c>
      <c r="N919" s="368">
        <f t="shared" si="592"/>
        <v>509000</v>
      </c>
      <c r="O919" s="157">
        <f t="shared" si="593"/>
        <v>5800</v>
      </c>
      <c r="P919" s="368">
        <f t="shared" si="578"/>
        <v>2900</v>
      </c>
      <c r="Q919" s="158">
        <f>IF($L919="","",VLOOKUP($E919,'6.モデル年俸表の作成'!$C$7:$F$48,4,0))</f>
        <v>66000</v>
      </c>
      <c r="R919" s="159">
        <f>IF($E919="","",IF($G919="","",VLOOKUP($E919,'5.手当・賞与配分・洗い替え方式'!$C$7:$L$48,8,0)))</f>
        <v>0</v>
      </c>
      <c r="S919" s="160">
        <f t="shared" si="594"/>
        <v>0</v>
      </c>
      <c r="T919" s="160">
        <f t="shared" si="595"/>
        <v>0</v>
      </c>
      <c r="U919" s="160">
        <f t="shared" si="604"/>
        <v>0</v>
      </c>
      <c r="V919" s="160">
        <f t="shared" si="597"/>
        <v>0</v>
      </c>
      <c r="W919" s="160">
        <f t="shared" si="598"/>
        <v>0</v>
      </c>
      <c r="X919" s="164">
        <f t="shared" si="579"/>
        <v>0</v>
      </c>
      <c r="Y919" s="162">
        <f t="shared" si="603"/>
        <v>586600</v>
      </c>
      <c r="Z919" s="161">
        <f t="shared" si="580"/>
        <v>583700</v>
      </c>
      <c r="AA919" s="161">
        <f t="shared" si="581"/>
        <v>580800</v>
      </c>
      <c r="AB919" s="161">
        <f t="shared" si="582"/>
        <v>577900</v>
      </c>
      <c r="AC919" s="163">
        <f t="shared" si="605"/>
        <v>575000</v>
      </c>
      <c r="AD919" s="158">
        <f t="shared" si="600"/>
        <v>6969600</v>
      </c>
      <c r="AE919" s="165">
        <f>IF(J919="","",IF('5.手当・賞与配分・洗い替え方式'!$O$4=1,ROUNDUP((J919+$Q919)*$AH$4,-1),ROUNDUP(J919*$AH$4,-1)))</f>
        <v>1173200</v>
      </c>
      <c r="AF919" s="154">
        <f>IF(K919="","",IF('5.手当・賞与配分・洗い替え方式'!$O$4=1,ROUNDUP((K919+$Q919)*$AH$4,-1),ROUNDUP(K919*$AH$4,-1)))</f>
        <v>1167400</v>
      </c>
      <c r="AG919" s="154">
        <f>IF(L919="","",IF('5.手当・賞与配分・洗い替え方式'!$O$4=1,ROUNDUP((L919+$Q919)*$AH$4,-1),ROUNDUP(L919*$AH$4,-1)))</f>
        <v>1161600</v>
      </c>
      <c r="AH919" s="154">
        <f>IF(M919="","",IF('5.手当・賞与配分・洗い替え方式'!$O$4=1,ROUNDUP((M919+$Q919)*$AH$4,-1),ROUNDUP(M919*$AH$4,-1)))</f>
        <v>1155800</v>
      </c>
      <c r="AI919" s="166">
        <f>IF(N919="","",IF('5.手当・賞与配分・洗い替え方式'!$O$4=1,ROUNDUP((N919+$Q919)*$AH$4,-1),ROUNDUP(N919*$AH$4,-1)))</f>
        <v>1150000</v>
      </c>
      <c r="AJ919" s="165">
        <f>IF(J919="","",IF('5.手当・賞与配分・洗い替え方式'!$O$4=1,ROUNDUP((J919+$Q919)*$AM$4,-1),ROUNDUP(J919*$AM$4,-1)))</f>
        <v>1466500</v>
      </c>
      <c r="AK919" s="154">
        <f>IF(K919="","",IF('5.手当・賞与配分・洗い替え方式'!$O$4=1,ROUNDUP((K919+$Q919)*$AM$4,-1),ROUNDUP(K919*$AM$4,-1)))</f>
        <v>1459250</v>
      </c>
      <c r="AL919" s="154">
        <f>IF(L919="","",IF('5.手当・賞与配分・洗い替え方式'!$O$4=1,ROUNDUP((L919+$Q919)*$AM$4,-1),ROUNDUP(L919*$AM$4,-1)))</f>
        <v>1452000</v>
      </c>
      <c r="AM919" s="154">
        <f>IF(M919="","",IF('5.手当・賞与配分・洗い替え方式'!$O$4=1,ROUNDUP((M919+$Q919)*$AM$4,-1),ROUNDUP(M919*$AM$4,-1)))</f>
        <v>1444750</v>
      </c>
      <c r="AN919" s="166">
        <f>IF(N919="","",IF('5.手当・賞与配分・洗い替え方式'!$O$4=1,ROUNDUP((N919+$Q919)*$AM$4,-1),ROUNDUP(N919*$AM$4,-1)))</f>
        <v>1437500</v>
      </c>
      <c r="AO919" s="369">
        <f t="shared" si="601"/>
        <v>9678900</v>
      </c>
      <c r="AP919" s="77">
        <f t="shared" si="602"/>
        <v>9631050</v>
      </c>
      <c r="AQ919" s="77">
        <f t="shared" si="585"/>
        <v>9583200</v>
      </c>
      <c r="AR919" s="77">
        <f t="shared" si="586"/>
        <v>9535350</v>
      </c>
      <c r="AS919" s="164">
        <f t="shared" si="587"/>
        <v>9487500</v>
      </c>
    </row>
    <row r="920" spans="5:45" ht="18" customHeight="1">
      <c r="E920" s="148" t="str">
        <f t="shared" si="588"/>
        <v>M-3</v>
      </c>
      <c r="F920" s="167">
        <f t="shared" si="575"/>
        <v>15</v>
      </c>
      <c r="G920" s="105">
        <f t="shared" si="576"/>
        <v>15</v>
      </c>
      <c r="H920" s="105" t="str">
        <f t="shared" si="577"/>
        <v>M-3-15</v>
      </c>
      <c r="I920" s="149">
        <v>58</v>
      </c>
      <c r="J920" s="157">
        <f t="shared" si="589"/>
        <v>526400</v>
      </c>
      <c r="K920" s="131">
        <f t="shared" si="590"/>
        <v>523500</v>
      </c>
      <c r="L920" s="131">
        <f>IF($E920="","",INDEX('3.サラリースケール'!$R$5:$BH$38,MATCH($E920,'3.サラリースケール'!$R$5:$R$38,0),MATCH($I920,'3.サラリースケール'!$R$5:$BH$5,0)))</f>
        <v>520600</v>
      </c>
      <c r="M920" s="131">
        <f t="shared" si="591"/>
        <v>517700</v>
      </c>
      <c r="N920" s="368">
        <f t="shared" si="592"/>
        <v>514800</v>
      </c>
      <c r="O920" s="157">
        <f t="shared" si="593"/>
        <v>5800</v>
      </c>
      <c r="P920" s="368">
        <f t="shared" si="578"/>
        <v>2900</v>
      </c>
      <c r="Q920" s="158">
        <f>IF($L920="","",VLOOKUP($E920,'6.モデル年俸表の作成'!$C$7:$F$48,4,0))</f>
        <v>66000</v>
      </c>
      <c r="R920" s="159">
        <f>IF($E920="","",IF($G920="","",VLOOKUP($E920,'5.手当・賞与配分・洗い替え方式'!$C$7:$L$48,8,0)))</f>
        <v>0</v>
      </c>
      <c r="S920" s="160">
        <f t="shared" si="594"/>
        <v>0</v>
      </c>
      <c r="T920" s="160">
        <f t="shared" si="595"/>
        <v>0</v>
      </c>
      <c r="U920" s="160">
        <f t="shared" si="604"/>
        <v>0</v>
      </c>
      <c r="V920" s="160">
        <f t="shared" si="597"/>
        <v>0</v>
      </c>
      <c r="W920" s="160">
        <f t="shared" si="598"/>
        <v>0</v>
      </c>
      <c r="X920" s="164">
        <f t="shared" si="579"/>
        <v>0</v>
      </c>
      <c r="Y920" s="162">
        <f t="shared" si="603"/>
        <v>592400</v>
      </c>
      <c r="Z920" s="161">
        <f t="shared" si="580"/>
        <v>589500</v>
      </c>
      <c r="AA920" s="161">
        <f t="shared" si="581"/>
        <v>586600</v>
      </c>
      <c r="AB920" s="161">
        <f t="shared" si="582"/>
        <v>583700</v>
      </c>
      <c r="AC920" s="163">
        <f t="shared" si="605"/>
        <v>580800</v>
      </c>
      <c r="AD920" s="158">
        <f t="shared" si="600"/>
        <v>7039200</v>
      </c>
      <c r="AE920" s="165">
        <f>IF(J920="","",IF('5.手当・賞与配分・洗い替え方式'!$O$4=1,ROUNDUP((J920+$Q920)*$AH$4,-1),ROUNDUP(J920*$AH$4,-1)))</f>
        <v>1184800</v>
      </c>
      <c r="AF920" s="154">
        <f>IF(K920="","",IF('5.手当・賞与配分・洗い替え方式'!$O$4=1,ROUNDUP((K920+$Q920)*$AH$4,-1),ROUNDUP(K920*$AH$4,-1)))</f>
        <v>1179000</v>
      </c>
      <c r="AG920" s="154">
        <f>IF(L920="","",IF('5.手当・賞与配分・洗い替え方式'!$O$4=1,ROUNDUP((L920+$Q920)*$AH$4,-1),ROUNDUP(L920*$AH$4,-1)))</f>
        <v>1173200</v>
      </c>
      <c r="AH920" s="154">
        <f>IF(M920="","",IF('5.手当・賞与配分・洗い替え方式'!$O$4=1,ROUNDUP((M920+$Q920)*$AH$4,-1),ROUNDUP(M920*$AH$4,-1)))</f>
        <v>1167400</v>
      </c>
      <c r="AI920" s="166">
        <f>IF(N920="","",IF('5.手当・賞与配分・洗い替え方式'!$O$4=1,ROUNDUP((N920+$Q920)*$AH$4,-1),ROUNDUP(N920*$AH$4,-1)))</f>
        <v>1161600</v>
      </c>
      <c r="AJ920" s="165">
        <f>IF(J920="","",IF('5.手当・賞与配分・洗い替え方式'!$O$4=1,ROUNDUP((J920+$Q920)*$AM$4,-1),ROUNDUP(J920*$AM$4,-1)))</f>
        <v>1481000</v>
      </c>
      <c r="AK920" s="154">
        <f>IF(K920="","",IF('5.手当・賞与配分・洗い替え方式'!$O$4=1,ROUNDUP((K920+$Q920)*$AM$4,-1),ROUNDUP(K920*$AM$4,-1)))</f>
        <v>1473750</v>
      </c>
      <c r="AL920" s="154">
        <f>IF(L920="","",IF('5.手当・賞与配分・洗い替え方式'!$O$4=1,ROUNDUP((L920+$Q920)*$AM$4,-1),ROUNDUP(L920*$AM$4,-1)))</f>
        <v>1466500</v>
      </c>
      <c r="AM920" s="154">
        <f>IF(M920="","",IF('5.手当・賞与配分・洗い替え方式'!$O$4=1,ROUNDUP((M920+$Q920)*$AM$4,-1),ROUNDUP(M920*$AM$4,-1)))</f>
        <v>1459250</v>
      </c>
      <c r="AN920" s="166">
        <f>IF(N920="","",IF('5.手当・賞与配分・洗い替え方式'!$O$4=1,ROUNDUP((N920+$Q920)*$AM$4,-1),ROUNDUP(N920*$AM$4,-1)))</f>
        <v>1452000</v>
      </c>
      <c r="AO920" s="369">
        <f t="shared" si="601"/>
        <v>9774600</v>
      </c>
      <c r="AP920" s="77">
        <f t="shared" si="602"/>
        <v>9726750</v>
      </c>
      <c r="AQ920" s="77">
        <f t="shared" si="585"/>
        <v>9678900</v>
      </c>
      <c r="AR920" s="77">
        <f t="shared" si="586"/>
        <v>9631050</v>
      </c>
      <c r="AS920" s="164">
        <f t="shared" si="587"/>
        <v>9583200</v>
      </c>
    </row>
    <row r="921" spans="5:45" ht="18" customHeight="1" thickBot="1">
      <c r="E921" s="148" t="str">
        <f t="shared" si="588"/>
        <v>M-3</v>
      </c>
      <c r="F921" s="167">
        <f t="shared" si="575"/>
        <v>15</v>
      </c>
      <c r="G921" s="105">
        <f t="shared" si="576"/>
        <v>15</v>
      </c>
      <c r="H921" s="105" t="str">
        <f t="shared" si="577"/>
        <v/>
      </c>
      <c r="I921" s="149">
        <v>59</v>
      </c>
      <c r="J921" s="169">
        <f t="shared" si="589"/>
        <v>532200</v>
      </c>
      <c r="K921" s="168">
        <f t="shared" si="590"/>
        <v>529300</v>
      </c>
      <c r="L921" s="168">
        <f>IF($E921="","",INDEX('3.サラリースケール'!$R$5:$BH$38,MATCH($E921,'3.サラリースケール'!$R$5:$R$38,0),MATCH($I921,'3.サラリースケール'!$R$5:$BH$5,0)))</f>
        <v>526400</v>
      </c>
      <c r="M921" s="168">
        <f t="shared" si="591"/>
        <v>523500</v>
      </c>
      <c r="N921" s="370">
        <f t="shared" si="592"/>
        <v>520600</v>
      </c>
      <c r="O921" s="169">
        <f t="shared" si="593"/>
        <v>5800</v>
      </c>
      <c r="P921" s="370">
        <f t="shared" si="578"/>
        <v>2900</v>
      </c>
      <c r="Q921" s="170">
        <f>IF($L921="","",VLOOKUP($E921,'6.モデル年俸表の作成'!$C$7:$F$48,4,0))</f>
        <v>66000</v>
      </c>
      <c r="R921" s="171">
        <f>IF($E921="","",IF($G921="","",VLOOKUP($E921,'5.手当・賞与配分・洗い替え方式'!$C$7:$L$48,8,0)))</f>
        <v>0</v>
      </c>
      <c r="S921" s="172">
        <f t="shared" si="594"/>
        <v>0</v>
      </c>
      <c r="T921" s="172">
        <f t="shared" si="595"/>
        <v>0</v>
      </c>
      <c r="U921" s="172">
        <f t="shared" si="604"/>
        <v>0</v>
      </c>
      <c r="V921" s="172">
        <f t="shared" si="597"/>
        <v>0</v>
      </c>
      <c r="W921" s="172">
        <f t="shared" si="598"/>
        <v>0</v>
      </c>
      <c r="X921" s="178">
        <f t="shared" si="579"/>
        <v>0</v>
      </c>
      <c r="Y921" s="371">
        <f t="shared" si="603"/>
        <v>598200</v>
      </c>
      <c r="Z921" s="173">
        <f t="shared" si="580"/>
        <v>595300</v>
      </c>
      <c r="AA921" s="173">
        <f t="shared" si="581"/>
        <v>592400</v>
      </c>
      <c r="AB921" s="173">
        <f t="shared" si="582"/>
        <v>589500</v>
      </c>
      <c r="AC921" s="372">
        <f t="shared" si="605"/>
        <v>586600</v>
      </c>
      <c r="AD921" s="170">
        <f t="shared" si="600"/>
        <v>7108800</v>
      </c>
      <c r="AE921" s="174">
        <f>IF(J921="","",IF('5.手当・賞与配分・洗い替え方式'!$O$4=1,ROUNDUP((J921+$Q921)*$AH$4,-1),ROUNDUP(J921*$AH$4,-1)))</f>
        <v>1196400</v>
      </c>
      <c r="AF921" s="175">
        <f>IF(K921="","",IF('5.手当・賞与配分・洗い替え方式'!$O$4=1,ROUNDUP((K921+$Q921)*$AH$4,-1),ROUNDUP(K921*$AH$4,-1)))</f>
        <v>1190600</v>
      </c>
      <c r="AG921" s="175">
        <f>IF(L921="","",IF('5.手当・賞与配分・洗い替え方式'!$O$4=1,ROUNDUP((L921+$Q921)*$AH$4,-1),ROUNDUP(L921*$AH$4,-1)))</f>
        <v>1184800</v>
      </c>
      <c r="AH921" s="175">
        <f>IF(M921="","",IF('5.手当・賞与配分・洗い替え方式'!$O$4=1,ROUNDUP((M921+$Q921)*$AH$4,-1),ROUNDUP(M921*$AH$4,-1)))</f>
        <v>1179000</v>
      </c>
      <c r="AI921" s="176">
        <f>IF(N921="","",IF('5.手当・賞与配分・洗い替え方式'!$O$4=1,ROUNDUP((N921+$Q921)*$AH$4,-1),ROUNDUP(N921*$AH$4,-1)))</f>
        <v>1173200</v>
      </c>
      <c r="AJ921" s="174">
        <f>IF(J921="","",IF('5.手当・賞与配分・洗い替え方式'!$O$4=1,ROUNDUP((J921+$Q921)*$AM$4,-1),ROUNDUP(J921*$AM$4,-1)))</f>
        <v>1495500</v>
      </c>
      <c r="AK921" s="175">
        <f>IF(K921="","",IF('5.手当・賞与配分・洗い替え方式'!$O$4=1,ROUNDUP((K921+$Q921)*$AM$4,-1),ROUNDUP(K921*$AM$4,-1)))</f>
        <v>1488250</v>
      </c>
      <c r="AL921" s="175">
        <f>IF(L921="","",IF('5.手当・賞与配分・洗い替え方式'!$O$4=1,ROUNDUP((L921+$Q921)*$AM$4,-1),ROUNDUP(L921*$AM$4,-1)))</f>
        <v>1481000</v>
      </c>
      <c r="AM921" s="175">
        <f>IF(M921="","",IF('5.手当・賞与配分・洗い替え方式'!$O$4=1,ROUNDUP((M921+$Q921)*$AM$4,-1),ROUNDUP(M921*$AM$4,-1)))</f>
        <v>1473750</v>
      </c>
      <c r="AN921" s="176">
        <f>IF(N921="","",IF('5.手当・賞与配分・洗い替え方式'!$O$4=1,ROUNDUP((N921+$Q921)*$AM$4,-1),ROUNDUP(N921*$AM$4,-1)))</f>
        <v>1466500</v>
      </c>
      <c r="AO921" s="373">
        <f t="shared" si="601"/>
        <v>9870300</v>
      </c>
      <c r="AP921" s="177">
        <f t="shared" si="602"/>
        <v>9822450</v>
      </c>
      <c r="AQ921" s="177">
        <f t="shared" si="585"/>
        <v>9774600</v>
      </c>
      <c r="AR921" s="177">
        <f t="shared" si="586"/>
        <v>9726750</v>
      </c>
      <c r="AS921" s="178">
        <f t="shared" si="587"/>
        <v>9678900</v>
      </c>
    </row>
    <row r="922" spans="5:45" ht="9" customHeight="1">
      <c r="R922" s="80"/>
      <c r="S922" s="80"/>
      <c r="T922" s="80"/>
    </row>
    <row r="923" spans="5:45" ht="20.100000000000001" customHeight="1" thickBot="1">
      <c r="E923" s="83"/>
      <c r="F923" s="83"/>
      <c r="G923" s="83"/>
      <c r="H923" s="83"/>
      <c r="Q923" s="83"/>
      <c r="X923" s="79" t="s">
        <v>91</v>
      </c>
      <c r="Y923" s="79"/>
      <c r="Z923" s="79"/>
      <c r="AJ923" s="179"/>
      <c r="AK923" s="179"/>
    </row>
    <row r="924" spans="5:45" ht="23.1" customHeight="1" thickBot="1">
      <c r="E924" s="138" t="s">
        <v>81</v>
      </c>
      <c r="F924" s="139" t="s">
        <v>28</v>
      </c>
      <c r="G924" s="508" t="s">
        <v>82</v>
      </c>
      <c r="H924" s="508" t="s">
        <v>28</v>
      </c>
      <c r="I924" s="510" t="s">
        <v>88</v>
      </c>
      <c r="J924" s="512" t="s">
        <v>245</v>
      </c>
      <c r="K924" s="513"/>
      <c r="L924" s="513"/>
      <c r="M924" s="513"/>
      <c r="N924" s="514"/>
      <c r="O924" s="515" t="s">
        <v>93</v>
      </c>
      <c r="P924" s="523" t="s">
        <v>246</v>
      </c>
      <c r="Q924" s="525" t="s">
        <v>90</v>
      </c>
      <c r="R924" s="374" t="s">
        <v>247</v>
      </c>
      <c r="S924" s="527" t="s">
        <v>248</v>
      </c>
      <c r="T924" s="528"/>
      <c r="U924" s="528"/>
      <c r="V924" s="528"/>
      <c r="W924" s="529"/>
      <c r="X924" s="356">
        <f>IF('5.手当・賞与配分・洗い替え方式'!$L$4="","",'5.手当・賞与配分・洗い替え方式'!$L$4)</f>
        <v>173</v>
      </c>
      <c r="Y924" s="512" t="s">
        <v>86</v>
      </c>
      <c r="Z924" s="513"/>
      <c r="AA924" s="513"/>
      <c r="AB924" s="513"/>
      <c r="AC924" s="514"/>
      <c r="AD924" s="515" t="s">
        <v>249</v>
      </c>
      <c r="AE924" s="530" t="s">
        <v>87</v>
      </c>
      <c r="AF924" s="517"/>
      <c r="AG924" s="517"/>
      <c r="AH924" s="357">
        <f>IF($E925="","",'5.手当・賞与配分・洗い替え方式'!$N$11)</f>
        <v>2</v>
      </c>
      <c r="AI924" s="358"/>
      <c r="AJ924" s="359" t="s">
        <v>250</v>
      </c>
      <c r="AK924" s="517" t="str">
        <f>IF($AL$2="","","「"&amp;$AL$2&amp;"」"&amp;"評価反映")</f>
        <v>「B」評価反映</v>
      </c>
      <c r="AL924" s="518"/>
      <c r="AM924" s="357">
        <f>IF($E925="","",'5.手当・賞与配分・洗い替え方式'!$O$11*'7.グレード別年俸表の作成'!$AM$2)</f>
        <v>2.5</v>
      </c>
      <c r="AN924" s="360"/>
      <c r="AO924" s="519" t="s">
        <v>251</v>
      </c>
      <c r="AP924" s="520"/>
      <c r="AQ924" s="521" t="str">
        <f>IF($AL$2="","","賞与"&amp;"「"&amp;$AL$2&amp;"」"&amp;"評価反映")</f>
        <v>賞与「B」評価反映</v>
      </c>
      <c r="AR924" s="521"/>
      <c r="AS924" s="522"/>
    </row>
    <row r="925" spans="5:45" ht="27.9" customHeight="1" thickBot="1">
      <c r="E925" s="142" t="str">
        <f>IF(C$25="","",$C$25)</f>
        <v>M-4</v>
      </c>
      <c r="F925" s="139">
        <v>0</v>
      </c>
      <c r="G925" s="509"/>
      <c r="H925" s="509"/>
      <c r="I925" s="511"/>
      <c r="J925" s="413" t="str">
        <f>IF($E925="","",$E925&amp;"-"&amp;$O$2)</f>
        <v>M-4-S</v>
      </c>
      <c r="K925" s="143" t="str">
        <f>IF($E925="","",$E925&amp;"-"&amp;$P$2)</f>
        <v>M-4-A</v>
      </c>
      <c r="L925" s="143" t="str">
        <f>IF($E925="","",$E925&amp;"-"&amp;$Q$2)</f>
        <v>M-4-B</v>
      </c>
      <c r="M925" s="143" t="str">
        <f>IF($E925="","",$E925&amp;"-"&amp;$R$2)</f>
        <v>M-4-C</v>
      </c>
      <c r="N925" s="414" t="str">
        <f>IF($E925="","",$E925&amp;"-"&amp;$S$2)</f>
        <v>M-4-D</v>
      </c>
      <c r="O925" s="516"/>
      <c r="P925" s="524"/>
      <c r="Q925" s="526"/>
      <c r="R925" s="362">
        <f>IF($E925="","",VLOOKUP($E925,'5.手当・賞与配分・洗い替え方式'!$C$7:$L$48,8,0))</f>
        <v>0</v>
      </c>
      <c r="S925" s="413" t="str">
        <f>$J925</f>
        <v>M-4-S</v>
      </c>
      <c r="T925" s="143" t="str">
        <f>$K925</f>
        <v>M-4-A</v>
      </c>
      <c r="U925" s="143" t="str">
        <f>$L925</f>
        <v>M-4-B</v>
      </c>
      <c r="V925" s="143" t="str">
        <f>$M925</f>
        <v>M-4-C</v>
      </c>
      <c r="W925" s="414" t="str">
        <f>$N925</f>
        <v>M-4-D</v>
      </c>
      <c r="X925" s="363" t="s">
        <v>85</v>
      </c>
      <c r="Y925" s="413" t="str">
        <f>$J925</f>
        <v>M-4-S</v>
      </c>
      <c r="Z925" s="143" t="str">
        <f>$K925</f>
        <v>M-4-A</v>
      </c>
      <c r="AA925" s="143" t="str">
        <f>$L925</f>
        <v>M-4-B</v>
      </c>
      <c r="AB925" s="143" t="str">
        <f>$M925</f>
        <v>M-4-C</v>
      </c>
      <c r="AC925" s="414" t="str">
        <f>$N925</f>
        <v>M-4-D</v>
      </c>
      <c r="AD925" s="516"/>
      <c r="AE925" s="144" t="str">
        <f>$J925</f>
        <v>M-4-S</v>
      </c>
      <c r="AF925" s="145" t="str">
        <f>$K925</f>
        <v>M-4-A</v>
      </c>
      <c r="AG925" s="145" t="str">
        <f>$L925</f>
        <v>M-4-B</v>
      </c>
      <c r="AH925" s="146" t="str">
        <f>$M925</f>
        <v>M-4-C</v>
      </c>
      <c r="AI925" s="364" t="str">
        <f>$N925</f>
        <v>M-4-D</v>
      </c>
      <c r="AJ925" s="365" t="str">
        <f>$J925</f>
        <v>M-4-S</v>
      </c>
      <c r="AK925" s="146" t="str">
        <f>$K925</f>
        <v>M-4-A</v>
      </c>
      <c r="AL925" s="146" t="str">
        <f>$L925</f>
        <v>M-4-B</v>
      </c>
      <c r="AM925" s="146" t="str">
        <f>$M925</f>
        <v>M-4-C</v>
      </c>
      <c r="AN925" s="147" t="str">
        <f>$N925</f>
        <v>M-4-D</v>
      </c>
      <c r="AO925" s="413" t="str">
        <f>$J925</f>
        <v>M-4-S</v>
      </c>
      <c r="AP925" s="143" t="str">
        <f>$K925</f>
        <v>M-4-A</v>
      </c>
      <c r="AQ925" s="143" t="str">
        <f>$L925</f>
        <v>M-4-B</v>
      </c>
      <c r="AR925" s="143" t="str">
        <f>$M925</f>
        <v>M-4-C</v>
      </c>
      <c r="AS925" s="414" t="str">
        <f>$N925</f>
        <v>M-4-D</v>
      </c>
    </row>
    <row r="926" spans="5:45" ht="18" customHeight="1">
      <c r="E926" s="148" t="str">
        <f>IF($E$925="","",$E$925)</f>
        <v>M-4</v>
      </c>
      <c r="F926" s="105">
        <f t="shared" ref="F926:F967" si="606">IF(L926="",0,IF(AND(L925&lt;L926,L926=L927),F925+1,IF(L926&lt;L927,F925+1,F925)))</f>
        <v>0</v>
      </c>
      <c r="G926" s="105" t="str">
        <f t="shared" ref="G926:G967" si="607">IF(AND(F926=0,L926=""),"",IF(AND(F926=0,L926&gt;0),1,IF(F926=0,"",F926)))</f>
        <v/>
      </c>
      <c r="H926" s="105" t="str">
        <f t="shared" ref="H926:H967" si="608">IF($G926="","",IF(F925&lt;F926,$E926&amp;"-"&amp;$G926,""))</f>
        <v/>
      </c>
      <c r="I926" s="149">
        <v>18</v>
      </c>
      <c r="J926" s="151" t="str">
        <f>IF($F926&lt;=1,"",IF($L926="","",$K926+$P926))</f>
        <v/>
      </c>
      <c r="K926" s="150" t="str">
        <f>IF($F926&lt;=1,"",IF($L926="","",$L926+$P926))</f>
        <v/>
      </c>
      <c r="L926" s="150" t="str">
        <f>IF($E926="","",INDEX('3.サラリースケール'!$R$5:$BH$38,MATCH($E926,'3.サラリースケール'!$R$5:$R$38,0),MATCH($I926,'3.サラリースケール'!$R$5:$BH$5,0)))</f>
        <v/>
      </c>
      <c r="M926" s="150" t="str">
        <f>IF($F926&lt;=1,"",IF($L926="","",$L926-$P926))</f>
        <v/>
      </c>
      <c r="N926" s="366" t="str">
        <f>IF($F926&lt;=1,"",IF($L926="","",$M926-$P926))</f>
        <v/>
      </c>
      <c r="O926" s="151" t="str">
        <f>IF($F926&lt;=1,"",IF($L925="",0,$L926-$L925))</f>
        <v/>
      </c>
      <c r="P926" s="368" t="str">
        <f t="shared" ref="P926:P967" si="609">IF($F926&lt;=1,"",IF($L926="","",IF($O926=0,$P925,ROUNDUP($O926/$L$2,-1))))</f>
        <v/>
      </c>
      <c r="Q926" s="152" t="str">
        <f>IF($L926="","",VLOOKUP($E926,'6.モデル年俸表の作成'!$C$7:$F$48,4,0))</f>
        <v/>
      </c>
      <c r="R926" s="159" t="str">
        <f>IF($E926="","",IF($G926="","",VLOOKUP($E926,'5.手当・賞与配分・洗い替え方式'!$C$7:$L$48,8,0)))</f>
        <v/>
      </c>
      <c r="S926" s="153" t="str">
        <f>IF(J926="","",ROUNDUP((J926*$R926),-1))</f>
        <v/>
      </c>
      <c r="T926" s="153" t="str">
        <f>IF(K926="","",ROUNDUP((K926*$R926),-1))</f>
        <v/>
      </c>
      <c r="U926" s="153" t="str">
        <f>IF(L926="","",ROUNDUP((L926*$R926),-1))</f>
        <v/>
      </c>
      <c r="V926" s="153" t="str">
        <f>IF(M926="","",ROUNDUP((M926*$R926),-1))</f>
        <v/>
      </c>
      <c r="W926" s="153" t="str">
        <f>IF(N926="","",ROUNDUP((N926*$R926),-1))</f>
        <v/>
      </c>
      <c r="X926" s="155" t="str">
        <f t="shared" ref="X926:X967" si="610">IF($L926="","",ROUNDDOWN($U926/($L926/$X$4*1.25),0))</f>
        <v/>
      </c>
      <c r="Y926" s="165" t="str">
        <f>IF(J926="","",J926+$Q926+S926)</f>
        <v/>
      </c>
      <c r="Z926" s="154" t="str">
        <f t="shared" ref="Z926:Z967" si="611">IF(K926="","",K926+$Q926+T926)</f>
        <v/>
      </c>
      <c r="AA926" s="154" t="str">
        <f t="shared" ref="AA926:AA967" si="612">IF(L926="","",L926+$Q926+U926)</f>
        <v/>
      </c>
      <c r="AB926" s="154" t="str">
        <f t="shared" ref="AB926:AB967" si="613">IF(M926="","",M926+$Q926+V926)</f>
        <v/>
      </c>
      <c r="AC926" s="166" t="str">
        <f t="shared" ref="AC926:AC932" si="614">IF(N926="","",N926+$Q926+W926)</f>
        <v/>
      </c>
      <c r="AD926" s="152" t="str">
        <f>IF($L926="","",$AA926*12)</f>
        <v/>
      </c>
      <c r="AE926" s="165" t="str">
        <f>IF(J926="","",IF('5.手当・賞与配分・洗い替え方式'!$O$4=1,ROUNDUP((J926+$Q926)*$AH$4,-1),ROUNDUP(J926*$AH$4,-1)))</f>
        <v/>
      </c>
      <c r="AF926" s="154" t="str">
        <f>IF(K926="","",IF('5.手当・賞与配分・洗い替え方式'!$O$4=1,ROUNDUP((K926+$Q926)*$AH$4,-1),ROUNDUP(K926*$AH$4,-1)))</f>
        <v/>
      </c>
      <c r="AG926" s="154" t="str">
        <f>IF(L926="","",IF('5.手当・賞与配分・洗い替え方式'!$O$4=1,ROUNDUP((L926+$Q926)*$AH$4,-1),ROUNDUP(L926*$AH$4,-1)))</f>
        <v/>
      </c>
      <c r="AH926" s="154" t="str">
        <f>IF(M926="","",IF('5.手当・賞与配分・洗い替え方式'!$O$4=1,ROUNDUP((M926+$Q926)*$AH$4,-1),ROUNDUP(M926*$AH$4,-1)))</f>
        <v/>
      </c>
      <c r="AI926" s="166" t="str">
        <f>IF(N926="","",IF('5.手当・賞与配分・洗い替え方式'!$O$4=1,ROUNDUP((N926+$Q926)*$AH$4,-1),ROUNDUP(N926*$AH$4,-1)))</f>
        <v/>
      </c>
      <c r="AJ926" s="165" t="str">
        <f>IF(J926="","",IF('5.手当・賞与配分・洗い替え方式'!$O$4=1,ROUNDUP((J926+$Q926)*$AM$4,-1),ROUNDUP(J926*$AM$4,-1)))</f>
        <v/>
      </c>
      <c r="AK926" s="154" t="str">
        <f>IF(K926="","",IF('5.手当・賞与配分・洗い替え方式'!$O$4=1,ROUNDUP((K926+$Q926)*$AM$4,-1),ROUNDUP(K926*$AM$4,-1)))</f>
        <v/>
      </c>
      <c r="AL926" s="154" t="str">
        <f>IF(L926="","",IF('5.手当・賞与配分・洗い替え方式'!$O$4=1,ROUNDUP((L926+$Q926)*$AM$4,-1),ROUNDUP(L926*$AM$4,-1)))</f>
        <v/>
      </c>
      <c r="AM926" s="154" t="str">
        <f>IF(M926="","",IF('5.手当・賞与配分・洗い替え方式'!$O$4=1,ROUNDUP((M926+$Q926)*$AM$4,-1),ROUNDUP(M926*$AM$4,-1)))</f>
        <v/>
      </c>
      <c r="AN926" s="166" t="str">
        <f>IF(N926="","",IF('5.手当・賞与配分・洗い替え方式'!$O$4=1,ROUNDUP((N926+$Q926)*$AM$4,-1),ROUNDUP(N926*$AM$4,-1)))</f>
        <v/>
      </c>
      <c r="AO926" s="367" t="str">
        <f>IF(J926="","",Y926*12+AE926+AJ926)</f>
        <v/>
      </c>
      <c r="AP926" s="133" t="str">
        <f t="shared" ref="AP926" si="615">IF(K926="","",Z926*12+AF926+AK926)</f>
        <v/>
      </c>
      <c r="AQ926" s="133" t="str">
        <f t="shared" ref="AQ926:AQ967" si="616">IF(L926="","",AA926*12+AG926+AL926)</f>
        <v/>
      </c>
      <c r="AR926" s="133" t="str">
        <f t="shared" ref="AR926:AR967" si="617">IF(M926="","",AB926*12+AH926+AM926)</f>
        <v/>
      </c>
      <c r="AS926" s="155" t="str">
        <f t="shared" ref="AS926:AS967" si="618">IF(N926="","",AC926*12+AI926+AN926)</f>
        <v/>
      </c>
    </row>
    <row r="927" spans="5:45" ht="18" customHeight="1">
      <c r="E927" s="148" t="str">
        <f t="shared" ref="E927:E967" si="619">IF($E$925="","",$E$925)</f>
        <v>M-4</v>
      </c>
      <c r="F927" s="105">
        <f t="shared" si="606"/>
        <v>0</v>
      </c>
      <c r="G927" s="105" t="str">
        <f t="shared" si="607"/>
        <v/>
      </c>
      <c r="H927" s="105" t="str">
        <f t="shared" si="608"/>
        <v/>
      </c>
      <c r="I927" s="149">
        <v>19</v>
      </c>
      <c r="J927" s="157" t="str">
        <f t="shared" ref="J927:J967" si="620">IF($F927&lt;=1,"",IF($L927="","",$K927+$P927))</f>
        <v/>
      </c>
      <c r="K927" s="131" t="str">
        <f t="shared" ref="K927:K967" si="621">IF($F927&lt;=1,"",IF($L927="","",$L927+$P927))</f>
        <v/>
      </c>
      <c r="L927" s="150" t="str">
        <f>IF($E927="","",INDEX('3.サラリースケール'!$R$5:$BH$38,MATCH($E927,'3.サラリースケール'!$R$5:$R$38,0),MATCH($I927,'3.サラリースケール'!$R$5:$BH$5,0)))</f>
        <v/>
      </c>
      <c r="M927" s="131" t="str">
        <f t="shared" ref="M927:M967" si="622">IF($F927&lt;=1,"",IF($L927="","",$L927-$P927))</f>
        <v/>
      </c>
      <c r="N927" s="368" t="str">
        <f t="shared" ref="N927:N967" si="623">IF($F927&lt;=1,"",IF($L927="","",$M927-$P927))</f>
        <v/>
      </c>
      <c r="O927" s="157" t="str">
        <f t="shared" ref="O927:O967" si="624">IF($F927&lt;=1,"",IF($L926="",0,$L927-$L926))</f>
        <v/>
      </c>
      <c r="P927" s="368" t="str">
        <f t="shared" si="609"/>
        <v/>
      </c>
      <c r="Q927" s="158" t="str">
        <f>IF($L927="","",VLOOKUP($E927,'6.モデル年俸表の作成'!$C$7:$F$48,4,0))</f>
        <v/>
      </c>
      <c r="R927" s="159" t="str">
        <f>IF($E927="","",IF($G927="","",VLOOKUP($E927,'5.手当・賞与配分・洗い替え方式'!$C$7:$L$48,8,0)))</f>
        <v/>
      </c>
      <c r="S927" s="160" t="str">
        <f t="shared" ref="S927:S967" si="625">IF(J927="","",ROUNDUP((J927*$R927),-1))</f>
        <v/>
      </c>
      <c r="T927" s="160" t="str">
        <f t="shared" ref="T927:T967" si="626">IF(K927="","",ROUNDUP((K927*$R927),-1))</f>
        <v/>
      </c>
      <c r="U927" s="160" t="str">
        <f t="shared" ref="U927:U931" si="627">IF(L927="","",ROUNDUP((L927*$R927),-1))</f>
        <v/>
      </c>
      <c r="V927" s="160" t="str">
        <f t="shared" ref="V927:V967" si="628">IF(M927="","",ROUNDUP((M927*$R927),-1))</f>
        <v/>
      </c>
      <c r="W927" s="160" t="str">
        <f t="shared" ref="W927:W967" si="629">IF(N927="","",ROUNDUP((N927*$R927),-1))</f>
        <v/>
      </c>
      <c r="X927" s="164" t="str">
        <f t="shared" si="610"/>
        <v/>
      </c>
      <c r="Y927" s="162" t="str">
        <f t="shared" ref="Y927:Y929" si="630">IF(J927="","",J927+$Q927+S927)</f>
        <v/>
      </c>
      <c r="Z927" s="161" t="str">
        <f t="shared" si="611"/>
        <v/>
      </c>
      <c r="AA927" s="161" t="str">
        <f t="shared" si="612"/>
        <v/>
      </c>
      <c r="AB927" s="161" t="str">
        <f t="shared" si="613"/>
        <v/>
      </c>
      <c r="AC927" s="163" t="str">
        <f t="shared" si="614"/>
        <v/>
      </c>
      <c r="AD927" s="158" t="str">
        <f t="shared" ref="AD927:AD967" si="631">IF(L927="","",AA927*12)</f>
        <v/>
      </c>
      <c r="AE927" s="165" t="str">
        <f>IF(J927="","",IF('5.手当・賞与配分・洗い替え方式'!$O$4=1,ROUNDUP((J927+$Q927)*$AH$4,-1),ROUNDUP(J927*$AH$4,-1)))</f>
        <v/>
      </c>
      <c r="AF927" s="154" t="str">
        <f>IF(K927="","",IF('5.手当・賞与配分・洗い替え方式'!$O$4=1,ROUNDUP((K927+$Q927)*$AH$4,-1),ROUNDUP(K927*$AH$4,-1)))</f>
        <v/>
      </c>
      <c r="AG927" s="154" t="str">
        <f>IF(L927="","",IF('5.手当・賞与配分・洗い替え方式'!$O$4=1,ROUNDUP((L927+$Q927)*$AH$4,-1),ROUNDUP(L927*$AH$4,-1)))</f>
        <v/>
      </c>
      <c r="AH927" s="154" t="str">
        <f>IF(M927="","",IF('5.手当・賞与配分・洗い替え方式'!$O$4=1,ROUNDUP((M927+$Q927)*$AH$4,-1),ROUNDUP(M927*$AH$4,-1)))</f>
        <v/>
      </c>
      <c r="AI927" s="166" t="str">
        <f>IF(N927="","",IF('5.手当・賞与配分・洗い替え方式'!$O$4=1,ROUNDUP((N927+$Q927)*$AH$4,-1),ROUNDUP(N927*$AH$4,-1)))</f>
        <v/>
      </c>
      <c r="AJ927" s="165" t="str">
        <f>IF(J927="","",IF('5.手当・賞与配分・洗い替え方式'!$O$4=1,ROUNDUP((J927+$Q927)*$AM$4,-1),ROUNDUP(J927*$AM$4,-1)))</f>
        <v/>
      </c>
      <c r="AK927" s="154" t="str">
        <f>IF(K927="","",IF('5.手当・賞与配分・洗い替え方式'!$O$4=1,ROUNDUP((K927+$Q927)*$AM$4,-1),ROUNDUP(K927*$AM$4,-1)))</f>
        <v/>
      </c>
      <c r="AL927" s="154" t="str">
        <f>IF(L927="","",IF('5.手当・賞与配分・洗い替え方式'!$O$4=1,ROUNDUP((L927+$Q927)*$AM$4,-1),ROUNDUP(L927*$AM$4,-1)))</f>
        <v/>
      </c>
      <c r="AM927" s="154" t="str">
        <f>IF(M927="","",IF('5.手当・賞与配分・洗い替え方式'!$O$4=1,ROUNDUP((M927+$Q927)*$AM$4,-1),ROUNDUP(M927*$AM$4,-1)))</f>
        <v/>
      </c>
      <c r="AN927" s="166" t="str">
        <f>IF(N927="","",IF('5.手当・賞与配分・洗い替え方式'!$O$4=1,ROUNDUP((N927+$Q927)*$AM$4,-1),ROUNDUP(N927*$AM$4,-1)))</f>
        <v/>
      </c>
      <c r="AO927" s="369" t="str">
        <f>IF(J927="","",Y927*12+AE927+AJ927)</f>
        <v/>
      </c>
      <c r="AP927" s="77" t="str">
        <f>IF(K927="","",Z927*12+AF927+AK927)</f>
        <v/>
      </c>
      <c r="AQ927" s="77" t="str">
        <f t="shared" si="616"/>
        <v/>
      </c>
      <c r="AR927" s="77" t="str">
        <f t="shared" si="617"/>
        <v/>
      </c>
      <c r="AS927" s="164" t="str">
        <f t="shared" si="618"/>
        <v/>
      </c>
    </row>
    <row r="928" spans="5:45" ht="18" customHeight="1">
      <c r="E928" s="148" t="str">
        <f t="shared" si="619"/>
        <v>M-4</v>
      </c>
      <c r="F928" s="105">
        <f t="shared" si="606"/>
        <v>0</v>
      </c>
      <c r="G928" s="105" t="str">
        <f t="shared" si="607"/>
        <v/>
      </c>
      <c r="H928" s="105" t="str">
        <f t="shared" si="608"/>
        <v/>
      </c>
      <c r="I928" s="149">
        <v>20</v>
      </c>
      <c r="J928" s="157" t="str">
        <f t="shared" si="620"/>
        <v/>
      </c>
      <c r="K928" s="131" t="str">
        <f t="shared" si="621"/>
        <v/>
      </c>
      <c r="L928" s="131" t="str">
        <f>IF($E928="","",INDEX('3.サラリースケール'!$R$5:$BH$38,MATCH($E928,'3.サラリースケール'!$R$5:$R$38,0),MATCH($I928,'3.サラリースケール'!$R$5:$BH$5,0)))</f>
        <v/>
      </c>
      <c r="M928" s="131" t="str">
        <f t="shared" si="622"/>
        <v/>
      </c>
      <c r="N928" s="368" t="str">
        <f t="shared" si="623"/>
        <v/>
      </c>
      <c r="O928" s="157" t="str">
        <f t="shared" si="624"/>
        <v/>
      </c>
      <c r="P928" s="368" t="str">
        <f t="shared" si="609"/>
        <v/>
      </c>
      <c r="Q928" s="158" t="str">
        <f>IF($L928="","",VLOOKUP($E928,'6.モデル年俸表の作成'!$C$7:$F$48,4,0))</f>
        <v/>
      </c>
      <c r="R928" s="159" t="str">
        <f>IF($E928="","",IF($G928="","",VLOOKUP($E928,'5.手当・賞与配分・洗い替え方式'!$C$7:$L$48,8,0)))</f>
        <v/>
      </c>
      <c r="S928" s="160" t="str">
        <f t="shared" si="625"/>
        <v/>
      </c>
      <c r="T928" s="160" t="str">
        <f t="shared" si="626"/>
        <v/>
      </c>
      <c r="U928" s="160" t="str">
        <f t="shared" si="627"/>
        <v/>
      </c>
      <c r="V928" s="160" t="str">
        <f t="shared" si="628"/>
        <v/>
      </c>
      <c r="W928" s="160" t="str">
        <f t="shared" si="629"/>
        <v/>
      </c>
      <c r="X928" s="164" t="str">
        <f t="shared" si="610"/>
        <v/>
      </c>
      <c r="Y928" s="162" t="str">
        <f t="shared" si="630"/>
        <v/>
      </c>
      <c r="Z928" s="161" t="str">
        <f t="shared" si="611"/>
        <v/>
      </c>
      <c r="AA928" s="161" t="str">
        <f t="shared" si="612"/>
        <v/>
      </c>
      <c r="AB928" s="161" t="str">
        <f t="shared" si="613"/>
        <v/>
      </c>
      <c r="AC928" s="163" t="str">
        <f t="shared" si="614"/>
        <v/>
      </c>
      <c r="AD928" s="158" t="str">
        <f t="shared" si="631"/>
        <v/>
      </c>
      <c r="AE928" s="165" t="str">
        <f>IF(J928="","",IF('5.手当・賞与配分・洗い替え方式'!$O$4=1,ROUNDUP((J928+$Q928)*$AH$4,-1),ROUNDUP(J928*$AH$4,-1)))</f>
        <v/>
      </c>
      <c r="AF928" s="154" t="str">
        <f>IF(K928="","",IF('5.手当・賞与配分・洗い替え方式'!$O$4=1,ROUNDUP((K928+$Q928)*$AH$4,-1),ROUNDUP(K928*$AH$4,-1)))</f>
        <v/>
      </c>
      <c r="AG928" s="154" t="str">
        <f>IF(L928="","",IF('5.手当・賞与配分・洗い替え方式'!$O$4=1,ROUNDUP((L928+$Q928)*$AH$4,-1),ROUNDUP(L928*$AH$4,-1)))</f>
        <v/>
      </c>
      <c r="AH928" s="154" t="str">
        <f>IF(M928="","",IF('5.手当・賞与配分・洗い替え方式'!$O$4=1,ROUNDUP((M928+$Q928)*$AH$4,-1),ROUNDUP(M928*$AH$4,-1)))</f>
        <v/>
      </c>
      <c r="AI928" s="166" t="str">
        <f>IF(N928="","",IF('5.手当・賞与配分・洗い替え方式'!$O$4=1,ROUNDUP((N928+$Q928)*$AH$4,-1),ROUNDUP(N928*$AH$4,-1)))</f>
        <v/>
      </c>
      <c r="AJ928" s="165" t="str">
        <f>IF(J928="","",IF('5.手当・賞与配分・洗い替え方式'!$O$4=1,ROUNDUP((J928+$Q928)*$AM$4,-1),ROUNDUP(J928*$AM$4,-1)))</f>
        <v/>
      </c>
      <c r="AK928" s="154" t="str">
        <f>IF(K928="","",IF('5.手当・賞与配分・洗い替え方式'!$O$4=1,ROUNDUP((K928+$Q928)*$AM$4,-1),ROUNDUP(K928*$AM$4,-1)))</f>
        <v/>
      </c>
      <c r="AL928" s="154" t="str">
        <f>IF(L928="","",IF('5.手当・賞与配分・洗い替え方式'!$O$4=1,ROUNDUP((L928+$Q928)*$AM$4,-1),ROUNDUP(L928*$AM$4,-1)))</f>
        <v/>
      </c>
      <c r="AM928" s="154" t="str">
        <f>IF(M928="","",IF('5.手当・賞与配分・洗い替え方式'!$O$4=1,ROUNDUP((M928+$Q928)*$AM$4,-1),ROUNDUP(M928*$AM$4,-1)))</f>
        <v/>
      </c>
      <c r="AN928" s="166" t="str">
        <f>IF(N928="","",IF('5.手当・賞与配分・洗い替え方式'!$O$4=1,ROUNDUP((N928+$Q928)*$AM$4,-1),ROUNDUP(N928*$AM$4,-1)))</f>
        <v/>
      </c>
      <c r="AO928" s="369" t="str">
        <f t="shared" ref="AO928:AO967" si="632">IF(J928="","",Y928*12+AE928+AJ928)</f>
        <v/>
      </c>
      <c r="AP928" s="77" t="str">
        <f t="shared" ref="AP928:AP967" si="633">IF(K928="","",Z928*12+AF928+AK928)</f>
        <v/>
      </c>
      <c r="AQ928" s="77" t="str">
        <f t="shared" si="616"/>
        <v/>
      </c>
      <c r="AR928" s="77" t="str">
        <f t="shared" si="617"/>
        <v/>
      </c>
      <c r="AS928" s="164" t="str">
        <f t="shared" si="618"/>
        <v/>
      </c>
    </row>
    <row r="929" spans="5:45" ht="18" customHeight="1">
      <c r="E929" s="148" t="str">
        <f t="shared" si="619"/>
        <v>M-4</v>
      </c>
      <c r="F929" s="105">
        <f t="shared" si="606"/>
        <v>0</v>
      </c>
      <c r="G929" s="105" t="str">
        <f t="shared" si="607"/>
        <v/>
      </c>
      <c r="H929" s="105" t="str">
        <f t="shared" si="608"/>
        <v/>
      </c>
      <c r="I929" s="149">
        <v>21</v>
      </c>
      <c r="J929" s="157" t="str">
        <f t="shared" si="620"/>
        <v/>
      </c>
      <c r="K929" s="131" t="str">
        <f t="shared" si="621"/>
        <v/>
      </c>
      <c r="L929" s="131" t="str">
        <f>IF($E929="","",INDEX('3.サラリースケール'!$R$5:$BH$38,MATCH($E929,'3.サラリースケール'!$R$5:$R$38,0),MATCH($I929,'3.サラリースケール'!$R$5:$BH$5,0)))</f>
        <v/>
      </c>
      <c r="M929" s="131" t="str">
        <f t="shared" si="622"/>
        <v/>
      </c>
      <c r="N929" s="368" t="str">
        <f t="shared" si="623"/>
        <v/>
      </c>
      <c r="O929" s="157" t="str">
        <f t="shared" si="624"/>
        <v/>
      </c>
      <c r="P929" s="368" t="str">
        <f t="shared" si="609"/>
        <v/>
      </c>
      <c r="Q929" s="158" t="str">
        <f>IF($L929="","",VLOOKUP($E929,'6.モデル年俸表の作成'!$C$7:$F$48,4,0))</f>
        <v/>
      </c>
      <c r="R929" s="159" t="str">
        <f>IF($E929="","",IF($G929="","",VLOOKUP($E929,'5.手当・賞与配分・洗い替え方式'!$C$7:$L$48,8,0)))</f>
        <v/>
      </c>
      <c r="S929" s="160" t="str">
        <f t="shared" si="625"/>
        <v/>
      </c>
      <c r="T929" s="160" t="str">
        <f t="shared" si="626"/>
        <v/>
      </c>
      <c r="U929" s="160" t="str">
        <f t="shared" si="627"/>
        <v/>
      </c>
      <c r="V929" s="160" t="str">
        <f t="shared" si="628"/>
        <v/>
      </c>
      <c r="W929" s="160" t="str">
        <f t="shared" si="629"/>
        <v/>
      </c>
      <c r="X929" s="164" t="str">
        <f t="shared" si="610"/>
        <v/>
      </c>
      <c r="Y929" s="162" t="str">
        <f t="shared" si="630"/>
        <v/>
      </c>
      <c r="Z929" s="161" t="str">
        <f t="shared" si="611"/>
        <v/>
      </c>
      <c r="AA929" s="161" t="str">
        <f t="shared" si="612"/>
        <v/>
      </c>
      <c r="AB929" s="161" t="str">
        <f t="shared" si="613"/>
        <v/>
      </c>
      <c r="AC929" s="163" t="str">
        <f t="shared" si="614"/>
        <v/>
      </c>
      <c r="AD929" s="158" t="str">
        <f t="shared" si="631"/>
        <v/>
      </c>
      <c r="AE929" s="165" t="str">
        <f>IF(J929="","",IF('5.手当・賞与配分・洗い替え方式'!$O$4=1,ROUNDUP((J929+$Q929)*$AH$4,-1),ROUNDUP(J929*$AH$4,-1)))</f>
        <v/>
      </c>
      <c r="AF929" s="154" t="str">
        <f>IF(K929="","",IF('5.手当・賞与配分・洗い替え方式'!$O$4=1,ROUNDUP((K929+$Q929)*$AH$4,-1),ROUNDUP(K929*$AH$4,-1)))</f>
        <v/>
      </c>
      <c r="AG929" s="154" t="str">
        <f>IF(L929="","",IF('5.手当・賞与配分・洗い替え方式'!$O$4=1,ROUNDUP((L929+$Q929)*$AH$4,-1),ROUNDUP(L929*$AH$4,-1)))</f>
        <v/>
      </c>
      <c r="AH929" s="154" t="str">
        <f>IF(M929="","",IF('5.手当・賞与配分・洗い替え方式'!$O$4=1,ROUNDUP((M929+$Q929)*$AH$4,-1),ROUNDUP(M929*$AH$4,-1)))</f>
        <v/>
      </c>
      <c r="AI929" s="166" t="str">
        <f>IF(N929="","",IF('5.手当・賞与配分・洗い替え方式'!$O$4=1,ROUNDUP((N929+$Q929)*$AH$4,-1),ROUNDUP(N929*$AH$4,-1)))</f>
        <v/>
      </c>
      <c r="AJ929" s="165" t="str">
        <f>IF(J929="","",IF('5.手当・賞与配分・洗い替え方式'!$O$4=1,ROUNDUP((J929+$Q929)*$AM$4,-1),ROUNDUP(J929*$AM$4,-1)))</f>
        <v/>
      </c>
      <c r="AK929" s="154" t="str">
        <f>IF(K929="","",IF('5.手当・賞与配分・洗い替え方式'!$O$4=1,ROUNDUP((K929+$Q929)*$AM$4,-1),ROUNDUP(K929*$AM$4,-1)))</f>
        <v/>
      </c>
      <c r="AL929" s="154" t="str">
        <f>IF(L929="","",IF('5.手当・賞与配分・洗い替え方式'!$O$4=1,ROUNDUP((L929+$Q929)*$AM$4,-1),ROUNDUP(L929*$AM$4,-1)))</f>
        <v/>
      </c>
      <c r="AM929" s="154" t="str">
        <f>IF(M929="","",IF('5.手当・賞与配分・洗い替え方式'!$O$4=1,ROUNDUP((M929+$Q929)*$AM$4,-1),ROUNDUP(M929*$AM$4,-1)))</f>
        <v/>
      </c>
      <c r="AN929" s="166" t="str">
        <f>IF(N929="","",IF('5.手当・賞与配分・洗い替え方式'!$O$4=1,ROUNDUP((N929+$Q929)*$AM$4,-1),ROUNDUP(N929*$AM$4,-1)))</f>
        <v/>
      </c>
      <c r="AO929" s="369" t="str">
        <f t="shared" si="632"/>
        <v/>
      </c>
      <c r="AP929" s="77" t="str">
        <f t="shared" si="633"/>
        <v/>
      </c>
      <c r="AQ929" s="77" t="str">
        <f t="shared" si="616"/>
        <v/>
      </c>
      <c r="AR929" s="77" t="str">
        <f t="shared" si="617"/>
        <v/>
      </c>
      <c r="AS929" s="164" t="str">
        <f t="shared" si="618"/>
        <v/>
      </c>
    </row>
    <row r="930" spans="5:45" ht="18" customHeight="1">
      <c r="E930" s="148" t="str">
        <f t="shared" si="619"/>
        <v>M-4</v>
      </c>
      <c r="F930" s="105">
        <f t="shared" si="606"/>
        <v>0</v>
      </c>
      <c r="G930" s="105" t="str">
        <f t="shared" si="607"/>
        <v/>
      </c>
      <c r="H930" s="105" t="str">
        <f t="shared" si="608"/>
        <v/>
      </c>
      <c r="I930" s="149">
        <v>22</v>
      </c>
      <c r="J930" s="157" t="str">
        <f t="shared" si="620"/>
        <v/>
      </c>
      <c r="K930" s="131" t="str">
        <f t="shared" si="621"/>
        <v/>
      </c>
      <c r="L930" s="131" t="str">
        <f>IF($E930="","",INDEX('3.サラリースケール'!$R$5:$BH$38,MATCH($E930,'3.サラリースケール'!$R$5:$R$38,0),MATCH($I930,'3.サラリースケール'!$R$5:$BH$5,0)))</f>
        <v/>
      </c>
      <c r="M930" s="131" t="str">
        <f t="shared" si="622"/>
        <v/>
      </c>
      <c r="N930" s="368" t="str">
        <f t="shared" si="623"/>
        <v/>
      </c>
      <c r="O930" s="157" t="str">
        <f t="shared" si="624"/>
        <v/>
      </c>
      <c r="P930" s="368" t="str">
        <f t="shared" si="609"/>
        <v/>
      </c>
      <c r="Q930" s="158" t="str">
        <f>IF($L930="","",VLOOKUP($E930,'6.モデル年俸表の作成'!$C$7:$F$48,4,0))</f>
        <v/>
      </c>
      <c r="R930" s="159" t="str">
        <f>IF($E930="","",IF($G930="","",VLOOKUP($E930,'5.手当・賞与配分・洗い替え方式'!$C$7:$L$48,8,0)))</f>
        <v/>
      </c>
      <c r="S930" s="160" t="str">
        <f t="shared" si="625"/>
        <v/>
      </c>
      <c r="T930" s="160" t="str">
        <f t="shared" si="626"/>
        <v/>
      </c>
      <c r="U930" s="160" t="str">
        <f t="shared" si="627"/>
        <v/>
      </c>
      <c r="V930" s="160" t="str">
        <f t="shared" si="628"/>
        <v/>
      </c>
      <c r="W930" s="160" t="str">
        <f t="shared" si="629"/>
        <v/>
      </c>
      <c r="X930" s="164" t="str">
        <f t="shared" si="610"/>
        <v/>
      </c>
      <c r="Y930" s="162" t="str">
        <f>IF(J930="","",J930+$Q930+S930)</f>
        <v/>
      </c>
      <c r="Z930" s="161" t="str">
        <f t="shared" si="611"/>
        <v/>
      </c>
      <c r="AA930" s="161" t="str">
        <f t="shared" si="612"/>
        <v/>
      </c>
      <c r="AB930" s="161" t="str">
        <f t="shared" si="613"/>
        <v/>
      </c>
      <c r="AC930" s="163" t="str">
        <f t="shared" si="614"/>
        <v/>
      </c>
      <c r="AD930" s="158" t="str">
        <f t="shared" si="631"/>
        <v/>
      </c>
      <c r="AE930" s="165" t="str">
        <f>IF(J930="","",IF('5.手当・賞与配分・洗い替え方式'!$O$4=1,ROUNDUP((J930+$Q930)*$AH$4,-1),ROUNDUP(J930*$AH$4,-1)))</f>
        <v/>
      </c>
      <c r="AF930" s="154" t="str">
        <f>IF(K930="","",IF('5.手当・賞与配分・洗い替え方式'!$O$4=1,ROUNDUP((K930+$Q930)*$AH$4,-1),ROUNDUP(K930*$AH$4,-1)))</f>
        <v/>
      </c>
      <c r="AG930" s="154" t="str">
        <f>IF(L930="","",IF('5.手当・賞与配分・洗い替え方式'!$O$4=1,ROUNDUP((L930+$Q930)*$AH$4,-1),ROUNDUP(L930*$AH$4,-1)))</f>
        <v/>
      </c>
      <c r="AH930" s="154" t="str">
        <f>IF(M930="","",IF('5.手当・賞与配分・洗い替え方式'!$O$4=1,ROUNDUP((M930+$Q930)*$AH$4,-1),ROUNDUP(M930*$AH$4,-1)))</f>
        <v/>
      </c>
      <c r="AI930" s="166" t="str">
        <f>IF(N930="","",IF('5.手当・賞与配分・洗い替え方式'!$O$4=1,ROUNDUP((N930+$Q930)*$AH$4,-1),ROUNDUP(N930*$AH$4,-1)))</f>
        <v/>
      </c>
      <c r="AJ930" s="165" t="str">
        <f>IF(J930="","",IF('5.手当・賞与配分・洗い替え方式'!$O$4=1,ROUNDUP((J930+$Q930)*$AM$4,-1),ROUNDUP(J930*$AM$4,-1)))</f>
        <v/>
      </c>
      <c r="AK930" s="154" t="str">
        <f>IF(K930="","",IF('5.手当・賞与配分・洗い替え方式'!$O$4=1,ROUNDUP((K930+$Q930)*$AM$4,-1),ROUNDUP(K930*$AM$4,-1)))</f>
        <v/>
      </c>
      <c r="AL930" s="154" t="str">
        <f>IF(L930="","",IF('5.手当・賞与配分・洗い替え方式'!$O$4=1,ROUNDUP((L930+$Q930)*$AM$4,-1),ROUNDUP(L930*$AM$4,-1)))</f>
        <v/>
      </c>
      <c r="AM930" s="154" t="str">
        <f>IF(M930="","",IF('5.手当・賞与配分・洗い替え方式'!$O$4=1,ROUNDUP((M930+$Q930)*$AM$4,-1),ROUNDUP(M930*$AM$4,-1)))</f>
        <v/>
      </c>
      <c r="AN930" s="166" t="str">
        <f>IF(N930="","",IF('5.手当・賞与配分・洗い替え方式'!$O$4=1,ROUNDUP((N930+$Q930)*$AM$4,-1),ROUNDUP(N930*$AM$4,-1)))</f>
        <v/>
      </c>
      <c r="AO930" s="369" t="str">
        <f t="shared" si="632"/>
        <v/>
      </c>
      <c r="AP930" s="77" t="str">
        <f t="shared" si="633"/>
        <v/>
      </c>
      <c r="AQ930" s="77" t="str">
        <f t="shared" si="616"/>
        <v/>
      </c>
      <c r="AR930" s="77" t="str">
        <f t="shared" si="617"/>
        <v/>
      </c>
      <c r="AS930" s="164" t="str">
        <f t="shared" si="618"/>
        <v/>
      </c>
    </row>
    <row r="931" spans="5:45" ht="18" customHeight="1">
      <c r="E931" s="148" t="str">
        <f t="shared" si="619"/>
        <v>M-4</v>
      </c>
      <c r="F931" s="105">
        <f t="shared" si="606"/>
        <v>0</v>
      </c>
      <c r="G931" s="105" t="str">
        <f t="shared" si="607"/>
        <v/>
      </c>
      <c r="H931" s="105" t="str">
        <f t="shared" si="608"/>
        <v/>
      </c>
      <c r="I931" s="149">
        <v>23</v>
      </c>
      <c r="J931" s="157" t="str">
        <f t="shared" si="620"/>
        <v/>
      </c>
      <c r="K931" s="131" t="str">
        <f t="shared" si="621"/>
        <v/>
      </c>
      <c r="L931" s="131" t="str">
        <f>IF($E931="","",INDEX('3.サラリースケール'!$R$5:$BH$38,MATCH($E931,'3.サラリースケール'!$R$5:$R$38,0),MATCH($I931,'3.サラリースケール'!$R$5:$BH$5,0)))</f>
        <v/>
      </c>
      <c r="M931" s="131" t="str">
        <f t="shared" si="622"/>
        <v/>
      </c>
      <c r="N931" s="368" t="str">
        <f t="shared" si="623"/>
        <v/>
      </c>
      <c r="O931" s="157" t="str">
        <f t="shared" si="624"/>
        <v/>
      </c>
      <c r="P931" s="368" t="str">
        <f t="shared" si="609"/>
        <v/>
      </c>
      <c r="Q931" s="158" t="str">
        <f>IF($L931="","",VLOOKUP($E931,'6.モデル年俸表の作成'!$C$7:$F$48,4,0))</f>
        <v/>
      </c>
      <c r="R931" s="159" t="str">
        <f>IF($E931="","",IF($G931="","",VLOOKUP($E931,'5.手当・賞与配分・洗い替え方式'!$C$7:$L$48,8,0)))</f>
        <v/>
      </c>
      <c r="S931" s="160" t="str">
        <f t="shared" si="625"/>
        <v/>
      </c>
      <c r="T931" s="160" t="str">
        <f t="shared" si="626"/>
        <v/>
      </c>
      <c r="U931" s="160" t="str">
        <f t="shared" si="627"/>
        <v/>
      </c>
      <c r="V931" s="160" t="str">
        <f t="shared" si="628"/>
        <v/>
      </c>
      <c r="W931" s="160" t="str">
        <f t="shared" si="629"/>
        <v/>
      </c>
      <c r="X931" s="164" t="str">
        <f t="shared" si="610"/>
        <v/>
      </c>
      <c r="Y931" s="162" t="str">
        <f t="shared" ref="Y931:Y967" si="634">IF(J931="","",J931+$Q931+S931)</f>
        <v/>
      </c>
      <c r="Z931" s="161" t="str">
        <f t="shared" si="611"/>
        <v/>
      </c>
      <c r="AA931" s="161" t="str">
        <f t="shared" si="612"/>
        <v/>
      </c>
      <c r="AB931" s="161" t="str">
        <f t="shared" si="613"/>
        <v/>
      </c>
      <c r="AC931" s="163" t="str">
        <f t="shared" si="614"/>
        <v/>
      </c>
      <c r="AD931" s="158" t="str">
        <f t="shared" si="631"/>
        <v/>
      </c>
      <c r="AE931" s="165" t="str">
        <f>IF(J931="","",IF('5.手当・賞与配分・洗い替え方式'!$O$4=1,ROUNDUP((J931+$Q931)*$AH$4,-1),ROUNDUP(J931*$AH$4,-1)))</f>
        <v/>
      </c>
      <c r="AF931" s="154" t="str">
        <f>IF(K931="","",IF('5.手当・賞与配分・洗い替え方式'!$O$4=1,ROUNDUP((K931+$Q931)*$AH$4,-1),ROUNDUP(K931*$AH$4,-1)))</f>
        <v/>
      </c>
      <c r="AG931" s="154" t="str">
        <f>IF(L931="","",IF('5.手当・賞与配分・洗い替え方式'!$O$4=1,ROUNDUP((L931+$Q931)*$AH$4,-1),ROUNDUP(L931*$AH$4,-1)))</f>
        <v/>
      </c>
      <c r="AH931" s="154" t="str">
        <f>IF(M931="","",IF('5.手当・賞与配分・洗い替え方式'!$O$4=1,ROUNDUP((M931+$Q931)*$AH$4,-1),ROUNDUP(M931*$AH$4,-1)))</f>
        <v/>
      </c>
      <c r="AI931" s="166" t="str">
        <f>IF(N931="","",IF('5.手当・賞与配分・洗い替え方式'!$O$4=1,ROUNDUP((N931+$Q931)*$AH$4,-1),ROUNDUP(N931*$AH$4,-1)))</f>
        <v/>
      </c>
      <c r="AJ931" s="165" t="str">
        <f>IF(J931="","",IF('5.手当・賞与配分・洗い替え方式'!$O$4=1,ROUNDUP((J931+$Q931)*$AM$4,-1),ROUNDUP(J931*$AM$4,-1)))</f>
        <v/>
      </c>
      <c r="AK931" s="154" t="str">
        <f>IF(K931="","",IF('5.手当・賞与配分・洗い替え方式'!$O$4=1,ROUNDUP((K931+$Q931)*$AM$4,-1),ROUNDUP(K931*$AM$4,-1)))</f>
        <v/>
      </c>
      <c r="AL931" s="154" t="str">
        <f>IF(L931="","",IF('5.手当・賞与配分・洗い替え方式'!$O$4=1,ROUNDUP((L931+$Q931)*$AM$4,-1),ROUNDUP(L931*$AM$4,-1)))</f>
        <v/>
      </c>
      <c r="AM931" s="154" t="str">
        <f>IF(M931="","",IF('5.手当・賞与配分・洗い替え方式'!$O$4=1,ROUNDUP((M931+$Q931)*$AM$4,-1),ROUNDUP(M931*$AM$4,-1)))</f>
        <v/>
      </c>
      <c r="AN931" s="166" t="str">
        <f>IF(N931="","",IF('5.手当・賞与配分・洗い替え方式'!$O$4=1,ROUNDUP((N931+$Q931)*$AM$4,-1),ROUNDUP(N931*$AM$4,-1)))</f>
        <v/>
      </c>
      <c r="AO931" s="369" t="str">
        <f t="shared" si="632"/>
        <v/>
      </c>
      <c r="AP931" s="77" t="str">
        <f t="shared" si="633"/>
        <v/>
      </c>
      <c r="AQ931" s="77" t="str">
        <f t="shared" si="616"/>
        <v/>
      </c>
      <c r="AR931" s="77" t="str">
        <f t="shared" si="617"/>
        <v/>
      </c>
      <c r="AS931" s="164" t="str">
        <f t="shared" si="618"/>
        <v/>
      </c>
    </row>
    <row r="932" spans="5:45" ht="18" customHeight="1">
      <c r="E932" s="148" t="str">
        <f t="shared" si="619"/>
        <v>M-4</v>
      </c>
      <c r="F932" s="105">
        <f t="shared" si="606"/>
        <v>0</v>
      </c>
      <c r="G932" s="105" t="str">
        <f t="shared" si="607"/>
        <v/>
      </c>
      <c r="H932" s="105" t="str">
        <f t="shared" si="608"/>
        <v/>
      </c>
      <c r="I932" s="149">
        <v>24</v>
      </c>
      <c r="J932" s="157" t="str">
        <f t="shared" si="620"/>
        <v/>
      </c>
      <c r="K932" s="131" t="str">
        <f t="shared" si="621"/>
        <v/>
      </c>
      <c r="L932" s="131" t="str">
        <f>IF($E932="","",INDEX('3.サラリースケール'!$R$5:$BH$38,MATCH($E932,'3.サラリースケール'!$R$5:$R$38,0),MATCH($I932,'3.サラリースケール'!$R$5:$BH$5,0)))</f>
        <v/>
      </c>
      <c r="M932" s="131" t="str">
        <f t="shared" si="622"/>
        <v/>
      </c>
      <c r="N932" s="368" t="str">
        <f t="shared" si="623"/>
        <v/>
      </c>
      <c r="O932" s="157" t="str">
        <f t="shared" si="624"/>
        <v/>
      </c>
      <c r="P932" s="368" t="str">
        <f t="shared" si="609"/>
        <v/>
      </c>
      <c r="Q932" s="158" t="str">
        <f>IF($L932="","",VLOOKUP($E932,'6.モデル年俸表の作成'!$C$7:$F$48,4,0))</f>
        <v/>
      </c>
      <c r="R932" s="159" t="str">
        <f>IF($E932="","",IF($G932="","",VLOOKUP($E932,'5.手当・賞与配分・洗い替え方式'!$C$7:$L$48,8,0)))</f>
        <v/>
      </c>
      <c r="S932" s="160" t="str">
        <f t="shared" si="625"/>
        <v/>
      </c>
      <c r="T932" s="160" t="str">
        <f t="shared" si="626"/>
        <v/>
      </c>
      <c r="U932" s="160" t="str">
        <f>IF(L932="","",ROUNDUP((L932*$R932),-1))</f>
        <v/>
      </c>
      <c r="V932" s="160" t="str">
        <f t="shared" si="628"/>
        <v/>
      </c>
      <c r="W932" s="160" t="str">
        <f t="shared" si="629"/>
        <v/>
      </c>
      <c r="X932" s="164" t="str">
        <f t="shared" si="610"/>
        <v/>
      </c>
      <c r="Y932" s="162" t="str">
        <f t="shared" si="634"/>
        <v/>
      </c>
      <c r="Z932" s="161" t="str">
        <f t="shared" si="611"/>
        <v/>
      </c>
      <c r="AA932" s="161" t="str">
        <f t="shared" si="612"/>
        <v/>
      </c>
      <c r="AB932" s="161" t="str">
        <f t="shared" si="613"/>
        <v/>
      </c>
      <c r="AC932" s="163" t="str">
        <f t="shared" si="614"/>
        <v/>
      </c>
      <c r="AD932" s="158" t="str">
        <f t="shared" si="631"/>
        <v/>
      </c>
      <c r="AE932" s="165" t="str">
        <f>IF(J932="","",IF('5.手当・賞与配分・洗い替え方式'!$O$4=1,ROUNDUP((J932+$Q932)*$AH$4,-1),ROUNDUP(J932*$AH$4,-1)))</f>
        <v/>
      </c>
      <c r="AF932" s="154" t="str">
        <f>IF(K932="","",IF('5.手当・賞与配分・洗い替え方式'!$O$4=1,ROUNDUP((K932+$Q932)*$AH$4,-1),ROUNDUP(K932*$AH$4,-1)))</f>
        <v/>
      </c>
      <c r="AG932" s="154" t="str">
        <f>IF(L932="","",IF('5.手当・賞与配分・洗い替え方式'!$O$4=1,ROUNDUP((L932+$Q932)*$AH$4,-1),ROUNDUP(L932*$AH$4,-1)))</f>
        <v/>
      </c>
      <c r="AH932" s="154" t="str">
        <f>IF(M932="","",IF('5.手当・賞与配分・洗い替え方式'!$O$4=1,ROUNDUP((M932+$Q932)*$AH$4,-1),ROUNDUP(M932*$AH$4,-1)))</f>
        <v/>
      </c>
      <c r="AI932" s="166" t="str">
        <f>IF(N932="","",IF('5.手当・賞与配分・洗い替え方式'!$O$4=1,ROUNDUP((N932+$Q932)*$AH$4,-1),ROUNDUP(N932*$AH$4,-1)))</f>
        <v/>
      </c>
      <c r="AJ932" s="165" t="str">
        <f>IF(J932="","",IF('5.手当・賞与配分・洗い替え方式'!$O$4=1,ROUNDUP((J932+$Q932)*$AM$4,-1),ROUNDUP(J932*$AM$4,-1)))</f>
        <v/>
      </c>
      <c r="AK932" s="154" t="str">
        <f>IF(K932="","",IF('5.手当・賞与配分・洗い替え方式'!$O$4=1,ROUNDUP((K932+$Q932)*$AM$4,-1),ROUNDUP(K932*$AM$4,-1)))</f>
        <v/>
      </c>
      <c r="AL932" s="154" t="str">
        <f>IF(L932="","",IF('5.手当・賞与配分・洗い替え方式'!$O$4=1,ROUNDUP((L932+$Q932)*$AM$4,-1),ROUNDUP(L932*$AM$4,-1)))</f>
        <v/>
      </c>
      <c r="AM932" s="154" t="str">
        <f>IF(M932="","",IF('5.手当・賞与配分・洗い替え方式'!$O$4=1,ROUNDUP((M932+$Q932)*$AM$4,-1),ROUNDUP(M932*$AM$4,-1)))</f>
        <v/>
      </c>
      <c r="AN932" s="166" t="str">
        <f>IF(N932="","",IF('5.手当・賞与配分・洗い替え方式'!$O$4=1,ROUNDUP((N932+$Q932)*$AM$4,-1),ROUNDUP(N932*$AM$4,-1)))</f>
        <v/>
      </c>
      <c r="AO932" s="369" t="str">
        <f t="shared" si="632"/>
        <v/>
      </c>
      <c r="AP932" s="77" t="str">
        <f t="shared" si="633"/>
        <v/>
      </c>
      <c r="AQ932" s="77" t="str">
        <f t="shared" si="616"/>
        <v/>
      </c>
      <c r="AR932" s="77" t="str">
        <f t="shared" si="617"/>
        <v/>
      </c>
      <c r="AS932" s="164" t="str">
        <f t="shared" si="618"/>
        <v/>
      </c>
    </row>
    <row r="933" spans="5:45" ht="18" customHeight="1">
      <c r="E933" s="148" t="str">
        <f t="shared" si="619"/>
        <v>M-4</v>
      </c>
      <c r="F933" s="105">
        <f t="shared" si="606"/>
        <v>0</v>
      </c>
      <c r="G933" s="105" t="str">
        <f t="shared" si="607"/>
        <v/>
      </c>
      <c r="H933" s="105" t="str">
        <f t="shared" si="608"/>
        <v/>
      </c>
      <c r="I933" s="149">
        <v>25</v>
      </c>
      <c r="J933" s="157" t="str">
        <f t="shared" si="620"/>
        <v/>
      </c>
      <c r="K933" s="131" t="str">
        <f t="shared" si="621"/>
        <v/>
      </c>
      <c r="L933" s="131" t="str">
        <f>IF($E933="","",INDEX('3.サラリースケール'!$R$5:$BH$38,MATCH($E933,'3.サラリースケール'!$R$5:$R$38,0),MATCH($I933,'3.サラリースケール'!$R$5:$BH$5,0)))</f>
        <v/>
      </c>
      <c r="M933" s="131" t="str">
        <f t="shared" si="622"/>
        <v/>
      </c>
      <c r="N933" s="368" t="str">
        <f t="shared" si="623"/>
        <v/>
      </c>
      <c r="O933" s="157" t="str">
        <f t="shared" si="624"/>
        <v/>
      </c>
      <c r="P933" s="368" t="str">
        <f t="shared" si="609"/>
        <v/>
      </c>
      <c r="Q933" s="158" t="str">
        <f>IF($L933="","",VLOOKUP($E933,'6.モデル年俸表の作成'!$C$7:$F$48,4,0))</f>
        <v/>
      </c>
      <c r="R933" s="159" t="str">
        <f>IF($E933="","",IF($G933="","",VLOOKUP($E933,'5.手当・賞与配分・洗い替え方式'!$C$7:$L$48,8,0)))</f>
        <v/>
      </c>
      <c r="S933" s="160" t="str">
        <f t="shared" si="625"/>
        <v/>
      </c>
      <c r="T933" s="160" t="str">
        <f t="shared" si="626"/>
        <v/>
      </c>
      <c r="U933" s="160" t="str">
        <f t="shared" ref="U933:U967" si="635">IF(L933="","",ROUNDUP((L933*$R933),-1))</f>
        <v/>
      </c>
      <c r="V933" s="160" t="str">
        <f t="shared" si="628"/>
        <v/>
      </c>
      <c r="W933" s="160" t="str">
        <f t="shared" si="629"/>
        <v/>
      </c>
      <c r="X933" s="164" t="str">
        <f t="shared" si="610"/>
        <v/>
      </c>
      <c r="Y933" s="162" t="str">
        <f t="shared" si="634"/>
        <v/>
      </c>
      <c r="Z933" s="161" t="str">
        <f t="shared" si="611"/>
        <v/>
      </c>
      <c r="AA933" s="161" t="str">
        <f t="shared" si="612"/>
        <v/>
      </c>
      <c r="AB933" s="161" t="str">
        <f t="shared" si="613"/>
        <v/>
      </c>
      <c r="AC933" s="163" t="str">
        <f>IF(N933="","",N933+$Q933+W933)</f>
        <v/>
      </c>
      <c r="AD933" s="158" t="str">
        <f t="shared" si="631"/>
        <v/>
      </c>
      <c r="AE933" s="165" t="str">
        <f>IF(J933="","",IF('5.手当・賞与配分・洗い替え方式'!$O$4=1,ROUNDUP((J933+$Q933)*$AH$4,-1),ROUNDUP(J933*$AH$4,-1)))</f>
        <v/>
      </c>
      <c r="AF933" s="154" t="str">
        <f>IF(K933="","",IF('5.手当・賞与配分・洗い替え方式'!$O$4=1,ROUNDUP((K933+$Q933)*$AH$4,-1),ROUNDUP(K933*$AH$4,-1)))</f>
        <v/>
      </c>
      <c r="AG933" s="154" t="str">
        <f>IF(L933="","",IF('5.手当・賞与配分・洗い替え方式'!$O$4=1,ROUNDUP((L933+$Q933)*$AH$4,-1),ROUNDUP(L933*$AH$4,-1)))</f>
        <v/>
      </c>
      <c r="AH933" s="154" t="str">
        <f>IF(M933="","",IF('5.手当・賞与配分・洗い替え方式'!$O$4=1,ROUNDUP((M933+$Q933)*$AH$4,-1),ROUNDUP(M933*$AH$4,-1)))</f>
        <v/>
      </c>
      <c r="AI933" s="166" t="str">
        <f>IF(N933="","",IF('5.手当・賞与配分・洗い替え方式'!$O$4=1,ROUNDUP((N933+$Q933)*$AH$4,-1),ROUNDUP(N933*$AH$4,-1)))</f>
        <v/>
      </c>
      <c r="AJ933" s="165" t="str">
        <f>IF(J933="","",IF('5.手当・賞与配分・洗い替え方式'!$O$4=1,ROUNDUP((J933+$Q933)*$AM$4,-1),ROUNDUP(J933*$AM$4,-1)))</f>
        <v/>
      </c>
      <c r="AK933" s="154" t="str">
        <f>IF(K933="","",IF('5.手当・賞与配分・洗い替え方式'!$O$4=1,ROUNDUP((K933+$Q933)*$AM$4,-1),ROUNDUP(K933*$AM$4,-1)))</f>
        <v/>
      </c>
      <c r="AL933" s="154" t="str">
        <f>IF(L933="","",IF('5.手当・賞与配分・洗い替え方式'!$O$4=1,ROUNDUP((L933+$Q933)*$AM$4,-1),ROUNDUP(L933*$AM$4,-1)))</f>
        <v/>
      </c>
      <c r="AM933" s="154" t="str">
        <f>IF(M933="","",IF('5.手当・賞与配分・洗い替え方式'!$O$4=1,ROUNDUP((M933+$Q933)*$AM$4,-1),ROUNDUP(M933*$AM$4,-1)))</f>
        <v/>
      </c>
      <c r="AN933" s="166" t="str">
        <f>IF(N933="","",IF('5.手当・賞与配分・洗い替え方式'!$O$4=1,ROUNDUP((N933+$Q933)*$AM$4,-1),ROUNDUP(N933*$AM$4,-1)))</f>
        <v/>
      </c>
      <c r="AO933" s="369" t="str">
        <f t="shared" si="632"/>
        <v/>
      </c>
      <c r="AP933" s="77" t="str">
        <f t="shared" si="633"/>
        <v/>
      </c>
      <c r="AQ933" s="77" t="str">
        <f t="shared" si="616"/>
        <v/>
      </c>
      <c r="AR933" s="77" t="str">
        <f t="shared" si="617"/>
        <v/>
      </c>
      <c r="AS933" s="164" t="str">
        <f t="shared" si="618"/>
        <v/>
      </c>
    </row>
    <row r="934" spans="5:45" ht="18" customHeight="1">
      <c r="E934" s="148" t="str">
        <f t="shared" si="619"/>
        <v>M-4</v>
      </c>
      <c r="F934" s="105">
        <f t="shared" si="606"/>
        <v>0</v>
      </c>
      <c r="G934" s="105" t="str">
        <f t="shared" si="607"/>
        <v/>
      </c>
      <c r="H934" s="105" t="str">
        <f t="shared" si="608"/>
        <v/>
      </c>
      <c r="I934" s="149">
        <v>26</v>
      </c>
      <c r="J934" s="157" t="str">
        <f t="shared" si="620"/>
        <v/>
      </c>
      <c r="K934" s="131" t="str">
        <f t="shared" si="621"/>
        <v/>
      </c>
      <c r="L934" s="131" t="str">
        <f>IF($E934="","",INDEX('3.サラリースケール'!$R$5:$BH$38,MATCH($E934,'3.サラリースケール'!$R$5:$R$38,0),MATCH($I934,'3.サラリースケール'!$R$5:$BH$5,0)))</f>
        <v/>
      </c>
      <c r="M934" s="131" t="str">
        <f t="shared" si="622"/>
        <v/>
      </c>
      <c r="N934" s="368" t="str">
        <f t="shared" si="623"/>
        <v/>
      </c>
      <c r="O934" s="157" t="str">
        <f t="shared" si="624"/>
        <v/>
      </c>
      <c r="P934" s="368" t="str">
        <f t="shared" si="609"/>
        <v/>
      </c>
      <c r="Q934" s="158" t="str">
        <f>IF($L934="","",VLOOKUP($E934,'6.モデル年俸表の作成'!$C$7:$F$48,4,0))</f>
        <v/>
      </c>
      <c r="R934" s="159" t="str">
        <f>IF($E934="","",IF($G934="","",VLOOKUP($E934,'5.手当・賞与配分・洗い替え方式'!$C$7:$L$48,8,0)))</f>
        <v/>
      </c>
      <c r="S934" s="160" t="str">
        <f t="shared" si="625"/>
        <v/>
      </c>
      <c r="T934" s="160" t="str">
        <f t="shared" si="626"/>
        <v/>
      </c>
      <c r="U934" s="160" t="str">
        <f t="shared" si="635"/>
        <v/>
      </c>
      <c r="V934" s="160" t="str">
        <f t="shared" si="628"/>
        <v/>
      </c>
      <c r="W934" s="160" t="str">
        <f t="shared" si="629"/>
        <v/>
      </c>
      <c r="X934" s="164" t="str">
        <f t="shared" si="610"/>
        <v/>
      </c>
      <c r="Y934" s="162" t="str">
        <f t="shared" si="634"/>
        <v/>
      </c>
      <c r="Z934" s="161" t="str">
        <f t="shared" si="611"/>
        <v/>
      </c>
      <c r="AA934" s="161" t="str">
        <f t="shared" si="612"/>
        <v/>
      </c>
      <c r="AB934" s="161" t="str">
        <f t="shared" si="613"/>
        <v/>
      </c>
      <c r="AC934" s="163" t="str">
        <f t="shared" ref="AC934:AC967" si="636">IF(N934="","",N934+$Q934+W934)</f>
        <v/>
      </c>
      <c r="AD934" s="158" t="str">
        <f t="shared" si="631"/>
        <v/>
      </c>
      <c r="AE934" s="165" t="str">
        <f>IF(J934="","",IF('5.手当・賞与配分・洗い替え方式'!$O$4=1,ROUNDUP((J934+$Q934)*$AH$4,-1),ROUNDUP(J934*$AH$4,-1)))</f>
        <v/>
      </c>
      <c r="AF934" s="154" t="str">
        <f>IF(K934="","",IF('5.手当・賞与配分・洗い替え方式'!$O$4=1,ROUNDUP((K934+$Q934)*$AH$4,-1),ROUNDUP(K934*$AH$4,-1)))</f>
        <v/>
      </c>
      <c r="AG934" s="154" t="str">
        <f>IF(L934="","",IF('5.手当・賞与配分・洗い替え方式'!$O$4=1,ROUNDUP((L934+$Q934)*$AH$4,-1),ROUNDUP(L934*$AH$4,-1)))</f>
        <v/>
      </c>
      <c r="AH934" s="154" t="str">
        <f>IF(M934="","",IF('5.手当・賞与配分・洗い替え方式'!$O$4=1,ROUNDUP((M934+$Q934)*$AH$4,-1),ROUNDUP(M934*$AH$4,-1)))</f>
        <v/>
      </c>
      <c r="AI934" s="166" t="str">
        <f>IF(N934="","",IF('5.手当・賞与配分・洗い替え方式'!$O$4=1,ROUNDUP((N934+$Q934)*$AH$4,-1),ROUNDUP(N934*$AH$4,-1)))</f>
        <v/>
      </c>
      <c r="AJ934" s="165" t="str">
        <f>IF(J934="","",IF('5.手当・賞与配分・洗い替え方式'!$O$4=1,ROUNDUP((J934+$Q934)*$AM$4,-1),ROUNDUP(J934*$AM$4,-1)))</f>
        <v/>
      </c>
      <c r="AK934" s="154" t="str">
        <f>IF(K934="","",IF('5.手当・賞与配分・洗い替え方式'!$O$4=1,ROUNDUP((K934+$Q934)*$AM$4,-1),ROUNDUP(K934*$AM$4,-1)))</f>
        <v/>
      </c>
      <c r="AL934" s="154" t="str">
        <f>IF(L934="","",IF('5.手当・賞与配分・洗い替え方式'!$O$4=1,ROUNDUP((L934+$Q934)*$AM$4,-1),ROUNDUP(L934*$AM$4,-1)))</f>
        <v/>
      </c>
      <c r="AM934" s="154" t="str">
        <f>IF(M934="","",IF('5.手当・賞与配分・洗い替え方式'!$O$4=1,ROUNDUP((M934+$Q934)*$AM$4,-1),ROUNDUP(M934*$AM$4,-1)))</f>
        <v/>
      </c>
      <c r="AN934" s="166" t="str">
        <f>IF(N934="","",IF('5.手当・賞与配分・洗い替え方式'!$O$4=1,ROUNDUP((N934+$Q934)*$AM$4,-1),ROUNDUP(N934*$AM$4,-1)))</f>
        <v/>
      </c>
      <c r="AO934" s="369" t="str">
        <f t="shared" si="632"/>
        <v/>
      </c>
      <c r="AP934" s="77" t="str">
        <f t="shared" si="633"/>
        <v/>
      </c>
      <c r="AQ934" s="77" t="str">
        <f t="shared" si="616"/>
        <v/>
      </c>
      <c r="AR934" s="77" t="str">
        <f t="shared" si="617"/>
        <v/>
      </c>
      <c r="AS934" s="164" t="str">
        <f t="shared" si="618"/>
        <v/>
      </c>
    </row>
    <row r="935" spans="5:45" ht="18" customHeight="1">
      <c r="E935" s="148" t="str">
        <f t="shared" si="619"/>
        <v>M-4</v>
      </c>
      <c r="F935" s="105">
        <f t="shared" si="606"/>
        <v>0</v>
      </c>
      <c r="G935" s="105" t="str">
        <f t="shared" si="607"/>
        <v/>
      </c>
      <c r="H935" s="105" t="str">
        <f t="shared" si="608"/>
        <v/>
      </c>
      <c r="I935" s="149">
        <v>27</v>
      </c>
      <c r="J935" s="157" t="str">
        <f t="shared" si="620"/>
        <v/>
      </c>
      <c r="K935" s="131" t="str">
        <f t="shared" si="621"/>
        <v/>
      </c>
      <c r="L935" s="131" t="str">
        <f>IF($E935="","",INDEX('3.サラリースケール'!$R$5:$BH$38,MATCH($E935,'3.サラリースケール'!$R$5:$R$38,0),MATCH($I935,'3.サラリースケール'!$R$5:$BH$5,0)))</f>
        <v/>
      </c>
      <c r="M935" s="131" t="str">
        <f t="shared" si="622"/>
        <v/>
      </c>
      <c r="N935" s="368" t="str">
        <f t="shared" si="623"/>
        <v/>
      </c>
      <c r="O935" s="157" t="str">
        <f t="shared" si="624"/>
        <v/>
      </c>
      <c r="P935" s="368" t="str">
        <f t="shared" si="609"/>
        <v/>
      </c>
      <c r="Q935" s="158" t="str">
        <f>IF($L935="","",VLOOKUP($E935,'6.モデル年俸表の作成'!$C$7:$F$48,4,0))</f>
        <v/>
      </c>
      <c r="R935" s="159" t="str">
        <f>IF($E935="","",IF($G935="","",VLOOKUP($E935,'5.手当・賞与配分・洗い替え方式'!$C$7:$L$48,8,0)))</f>
        <v/>
      </c>
      <c r="S935" s="160" t="str">
        <f t="shared" si="625"/>
        <v/>
      </c>
      <c r="T935" s="160" t="str">
        <f t="shared" si="626"/>
        <v/>
      </c>
      <c r="U935" s="160" t="str">
        <f t="shared" si="635"/>
        <v/>
      </c>
      <c r="V935" s="160" t="str">
        <f t="shared" si="628"/>
        <v/>
      </c>
      <c r="W935" s="160" t="str">
        <f t="shared" si="629"/>
        <v/>
      </c>
      <c r="X935" s="164" t="str">
        <f t="shared" si="610"/>
        <v/>
      </c>
      <c r="Y935" s="162" t="str">
        <f t="shared" si="634"/>
        <v/>
      </c>
      <c r="Z935" s="161" t="str">
        <f t="shared" si="611"/>
        <v/>
      </c>
      <c r="AA935" s="161" t="str">
        <f t="shared" si="612"/>
        <v/>
      </c>
      <c r="AB935" s="161" t="str">
        <f t="shared" si="613"/>
        <v/>
      </c>
      <c r="AC935" s="163" t="str">
        <f t="shared" si="636"/>
        <v/>
      </c>
      <c r="AD935" s="158" t="str">
        <f t="shared" si="631"/>
        <v/>
      </c>
      <c r="AE935" s="165" t="str">
        <f>IF(J935="","",IF('5.手当・賞与配分・洗い替え方式'!$O$4=1,ROUNDUP((J935+$Q935)*$AH$4,-1),ROUNDUP(J935*$AH$4,-1)))</f>
        <v/>
      </c>
      <c r="AF935" s="154" t="str">
        <f>IF(K935="","",IF('5.手当・賞与配分・洗い替え方式'!$O$4=1,ROUNDUP((K935+$Q935)*$AH$4,-1),ROUNDUP(K935*$AH$4,-1)))</f>
        <v/>
      </c>
      <c r="AG935" s="154" t="str">
        <f>IF(L935="","",IF('5.手当・賞与配分・洗い替え方式'!$O$4=1,ROUNDUP((L935+$Q935)*$AH$4,-1),ROUNDUP(L935*$AH$4,-1)))</f>
        <v/>
      </c>
      <c r="AH935" s="154" t="str">
        <f>IF(M935="","",IF('5.手当・賞与配分・洗い替え方式'!$O$4=1,ROUNDUP((M935+$Q935)*$AH$4,-1),ROUNDUP(M935*$AH$4,-1)))</f>
        <v/>
      </c>
      <c r="AI935" s="166" t="str">
        <f>IF(N935="","",IF('5.手当・賞与配分・洗い替え方式'!$O$4=1,ROUNDUP((N935+$Q935)*$AH$4,-1),ROUNDUP(N935*$AH$4,-1)))</f>
        <v/>
      </c>
      <c r="AJ935" s="165" t="str">
        <f>IF(J935="","",IF('5.手当・賞与配分・洗い替え方式'!$O$4=1,ROUNDUP((J935+$Q935)*$AM$4,-1),ROUNDUP(J935*$AM$4,-1)))</f>
        <v/>
      </c>
      <c r="AK935" s="154" t="str">
        <f>IF(K935="","",IF('5.手当・賞与配分・洗い替え方式'!$O$4=1,ROUNDUP((K935+$Q935)*$AM$4,-1),ROUNDUP(K935*$AM$4,-1)))</f>
        <v/>
      </c>
      <c r="AL935" s="154" t="str">
        <f>IF(L935="","",IF('5.手当・賞与配分・洗い替え方式'!$O$4=1,ROUNDUP((L935+$Q935)*$AM$4,-1),ROUNDUP(L935*$AM$4,-1)))</f>
        <v/>
      </c>
      <c r="AM935" s="154" t="str">
        <f>IF(M935="","",IF('5.手当・賞与配分・洗い替え方式'!$O$4=1,ROUNDUP((M935+$Q935)*$AM$4,-1),ROUNDUP(M935*$AM$4,-1)))</f>
        <v/>
      </c>
      <c r="AN935" s="166" t="str">
        <f>IF(N935="","",IF('5.手当・賞与配分・洗い替え方式'!$O$4=1,ROUNDUP((N935+$Q935)*$AM$4,-1),ROUNDUP(N935*$AM$4,-1)))</f>
        <v/>
      </c>
      <c r="AO935" s="369" t="str">
        <f t="shared" si="632"/>
        <v/>
      </c>
      <c r="AP935" s="77" t="str">
        <f t="shared" si="633"/>
        <v/>
      </c>
      <c r="AQ935" s="77" t="str">
        <f t="shared" si="616"/>
        <v/>
      </c>
      <c r="AR935" s="77" t="str">
        <f t="shared" si="617"/>
        <v/>
      </c>
      <c r="AS935" s="164" t="str">
        <f t="shared" si="618"/>
        <v/>
      </c>
    </row>
    <row r="936" spans="5:45" ht="18" customHeight="1">
      <c r="E936" s="148" t="str">
        <f t="shared" si="619"/>
        <v>M-4</v>
      </c>
      <c r="F936" s="105">
        <f t="shared" si="606"/>
        <v>0</v>
      </c>
      <c r="G936" s="105" t="str">
        <f t="shared" si="607"/>
        <v/>
      </c>
      <c r="H936" s="105" t="str">
        <f t="shared" si="608"/>
        <v/>
      </c>
      <c r="I936" s="149">
        <v>28</v>
      </c>
      <c r="J936" s="157" t="str">
        <f t="shared" si="620"/>
        <v/>
      </c>
      <c r="K936" s="131" t="str">
        <f t="shared" si="621"/>
        <v/>
      </c>
      <c r="L936" s="131" t="str">
        <f>IF($E936="","",INDEX('3.サラリースケール'!$R$5:$BH$38,MATCH($E936,'3.サラリースケール'!$R$5:$R$38,0),MATCH($I936,'3.サラリースケール'!$R$5:$BH$5,0)))</f>
        <v/>
      </c>
      <c r="M936" s="131" t="str">
        <f t="shared" si="622"/>
        <v/>
      </c>
      <c r="N936" s="368" t="str">
        <f t="shared" si="623"/>
        <v/>
      </c>
      <c r="O936" s="157" t="str">
        <f t="shared" si="624"/>
        <v/>
      </c>
      <c r="P936" s="368" t="str">
        <f t="shared" si="609"/>
        <v/>
      </c>
      <c r="Q936" s="158" t="str">
        <f>IF($L936="","",VLOOKUP($E936,'6.モデル年俸表の作成'!$C$7:$F$48,4,0))</f>
        <v/>
      </c>
      <c r="R936" s="159" t="str">
        <f>IF($E936="","",IF($G936="","",VLOOKUP($E936,'5.手当・賞与配分・洗い替え方式'!$C$7:$L$48,8,0)))</f>
        <v/>
      </c>
      <c r="S936" s="160" t="str">
        <f t="shared" si="625"/>
        <v/>
      </c>
      <c r="T936" s="160" t="str">
        <f t="shared" si="626"/>
        <v/>
      </c>
      <c r="U936" s="160" t="str">
        <f t="shared" si="635"/>
        <v/>
      </c>
      <c r="V936" s="160" t="str">
        <f t="shared" si="628"/>
        <v/>
      </c>
      <c r="W936" s="160" t="str">
        <f t="shared" si="629"/>
        <v/>
      </c>
      <c r="X936" s="164" t="str">
        <f t="shared" si="610"/>
        <v/>
      </c>
      <c r="Y936" s="162" t="str">
        <f t="shared" si="634"/>
        <v/>
      </c>
      <c r="Z936" s="161" t="str">
        <f t="shared" si="611"/>
        <v/>
      </c>
      <c r="AA936" s="161" t="str">
        <f t="shared" si="612"/>
        <v/>
      </c>
      <c r="AB936" s="161" t="str">
        <f t="shared" si="613"/>
        <v/>
      </c>
      <c r="AC936" s="163" t="str">
        <f t="shared" si="636"/>
        <v/>
      </c>
      <c r="AD936" s="158" t="str">
        <f t="shared" si="631"/>
        <v/>
      </c>
      <c r="AE936" s="165" t="str">
        <f>IF(J936="","",IF('5.手当・賞与配分・洗い替え方式'!$O$4=1,ROUNDUP((J936+$Q936)*$AH$4,-1),ROUNDUP(J936*$AH$4,-1)))</f>
        <v/>
      </c>
      <c r="AF936" s="154" t="str">
        <f>IF(K936="","",IF('5.手当・賞与配分・洗い替え方式'!$O$4=1,ROUNDUP((K936+$Q936)*$AH$4,-1),ROUNDUP(K936*$AH$4,-1)))</f>
        <v/>
      </c>
      <c r="AG936" s="154" t="str">
        <f>IF(L936="","",IF('5.手当・賞与配分・洗い替え方式'!$O$4=1,ROUNDUP((L936+$Q936)*$AH$4,-1),ROUNDUP(L936*$AH$4,-1)))</f>
        <v/>
      </c>
      <c r="AH936" s="154" t="str">
        <f>IF(M936="","",IF('5.手当・賞与配分・洗い替え方式'!$O$4=1,ROUNDUP((M936+$Q936)*$AH$4,-1),ROUNDUP(M936*$AH$4,-1)))</f>
        <v/>
      </c>
      <c r="AI936" s="166" t="str">
        <f>IF(N936="","",IF('5.手当・賞与配分・洗い替え方式'!$O$4=1,ROUNDUP((N936+$Q936)*$AH$4,-1),ROUNDUP(N936*$AH$4,-1)))</f>
        <v/>
      </c>
      <c r="AJ936" s="165" t="str">
        <f>IF(J936="","",IF('5.手当・賞与配分・洗い替え方式'!$O$4=1,ROUNDUP((J936+$Q936)*$AM$4,-1),ROUNDUP(J936*$AM$4,-1)))</f>
        <v/>
      </c>
      <c r="AK936" s="154" t="str">
        <f>IF(K936="","",IF('5.手当・賞与配分・洗い替え方式'!$O$4=1,ROUNDUP((K936+$Q936)*$AM$4,-1),ROUNDUP(K936*$AM$4,-1)))</f>
        <v/>
      </c>
      <c r="AL936" s="154" t="str">
        <f>IF(L936="","",IF('5.手当・賞与配分・洗い替え方式'!$O$4=1,ROUNDUP((L936+$Q936)*$AM$4,-1),ROUNDUP(L936*$AM$4,-1)))</f>
        <v/>
      </c>
      <c r="AM936" s="154" t="str">
        <f>IF(M936="","",IF('5.手当・賞与配分・洗い替え方式'!$O$4=1,ROUNDUP((M936+$Q936)*$AM$4,-1),ROUNDUP(M936*$AM$4,-1)))</f>
        <v/>
      </c>
      <c r="AN936" s="166" t="str">
        <f>IF(N936="","",IF('5.手当・賞与配分・洗い替え方式'!$O$4=1,ROUNDUP((N936+$Q936)*$AM$4,-1),ROUNDUP(N936*$AM$4,-1)))</f>
        <v/>
      </c>
      <c r="AO936" s="369" t="str">
        <f t="shared" si="632"/>
        <v/>
      </c>
      <c r="AP936" s="77" t="str">
        <f t="shared" si="633"/>
        <v/>
      </c>
      <c r="AQ936" s="77" t="str">
        <f t="shared" si="616"/>
        <v/>
      </c>
      <c r="AR936" s="77" t="str">
        <f t="shared" si="617"/>
        <v/>
      </c>
      <c r="AS936" s="164" t="str">
        <f t="shared" si="618"/>
        <v/>
      </c>
    </row>
    <row r="937" spans="5:45" ht="18" customHeight="1">
      <c r="E937" s="148" t="str">
        <f t="shared" si="619"/>
        <v>M-4</v>
      </c>
      <c r="F937" s="105">
        <f t="shared" si="606"/>
        <v>0</v>
      </c>
      <c r="G937" s="105" t="str">
        <f t="shared" si="607"/>
        <v/>
      </c>
      <c r="H937" s="105" t="str">
        <f t="shared" si="608"/>
        <v/>
      </c>
      <c r="I937" s="149">
        <v>29</v>
      </c>
      <c r="J937" s="157" t="str">
        <f t="shared" si="620"/>
        <v/>
      </c>
      <c r="K937" s="131" t="str">
        <f t="shared" si="621"/>
        <v/>
      </c>
      <c r="L937" s="131" t="str">
        <f>IF($E937="","",INDEX('3.サラリースケール'!$R$5:$BH$38,MATCH($E937,'3.サラリースケール'!$R$5:$R$38,0),MATCH($I937,'3.サラリースケール'!$R$5:$BH$5,0)))</f>
        <v/>
      </c>
      <c r="M937" s="131" t="str">
        <f t="shared" si="622"/>
        <v/>
      </c>
      <c r="N937" s="368" t="str">
        <f t="shared" si="623"/>
        <v/>
      </c>
      <c r="O937" s="157" t="str">
        <f t="shared" si="624"/>
        <v/>
      </c>
      <c r="P937" s="368" t="str">
        <f t="shared" si="609"/>
        <v/>
      </c>
      <c r="Q937" s="158" t="str">
        <f>IF($L937="","",VLOOKUP($E937,'6.モデル年俸表の作成'!$C$7:$F$48,4,0))</f>
        <v/>
      </c>
      <c r="R937" s="159" t="str">
        <f>IF($E937="","",IF($G937="","",VLOOKUP($E937,'5.手当・賞与配分・洗い替え方式'!$C$7:$L$48,8,0)))</f>
        <v/>
      </c>
      <c r="S937" s="160" t="str">
        <f t="shared" si="625"/>
        <v/>
      </c>
      <c r="T937" s="160" t="str">
        <f t="shared" si="626"/>
        <v/>
      </c>
      <c r="U937" s="160" t="str">
        <f t="shared" si="635"/>
        <v/>
      </c>
      <c r="V937" s="160" t="str">
        <f t="shared" si="628"/>
        <v/>
      </c>
      <c r="W937" s="160" t="str">
        <f t="shared" si="629"/>
        <v/>
      </c>
      <c r="X937" s="164" t="str">
        <f t="shared" si="610"/>
        <v/>
      </c>
      <c r="Y937" s="162" t="str">
        <f t="shared" si="634"/>
        <v/>
      </c>
      <c r="Z937" s="161" t="str">
        <f t="shared" si="611"/>
        <v/>
      </c>
      <c r="AA937" s="161" t="str">
        <f t="shared" si="612"/>
        <v/>
      </c>
      <c r="AB937" s="161" t="str">
        <f t="shared" si="613"/>
        <v/>
      </c>
      <c r="AC937" s="163" t="str">
        <f t="shared" si="636"/>
        <v/>
      </c>
      <c r="AD937" s="158" t="str">
        <f t="shared" si="631"/>
        <v/>
      </c>
      <c r="AE937" s="165" t="str">
        <f>IF(J937="","",IF('5.手当・賞与配分・洗い替え方式'!$O$4=1,ROUNDUP((J937+$Q937)*$AH$4,-1),ROUNDUP(J937*$AH$4,-1)))</f>
        <v/>
      </c>
      <c r="AF937" s="154" t="str">
        <f>IF(K937="","",IF('5.手当・賞与配分・洗い替え方式'!$O$4=1,ROUNDUP((K937+$Q937)*$AH$4,-1),ROUNDUP(K937*$AH$4,-1)))</f>
        <v/>
      </c>
      <c r="AG937" s="154" t="str">
        <f>IF(L937="","",IF('5.手当・賞与配分・洗い替え方式'!$O$4=1,ROUNDUP((L937+$Q937)*$AH$4,-1),ROUNDUP(L937*$AH$4,-1)))</f>
        <v/>
      </c>
      <c r="AH937" s="154" t="str">
        <f>IF(M937="","",IF('5.手当・賞与配分・洗い替え方式'!$O$4=1,ROUNDUP((M937+$Q937)*$AH$4,-1),ROUNDUP(M937*$AH$4,-1)))</f>
        <v/>
      </c>
      <c r="AI937" s="166" t="str">
        <f>IF(N937="","",IF('5.手当・賞与配分・洗い替え方式'!$O$4=1,ROUNDUP((N937+$Q937)*$AH$4,-1),ROUNDUP(N937*$AH$4,-1)))</f>
        <v/>
      </c>
      <c r="AJ937" s="165" t="str">
        <f>IF(J937="","",IF('5.手当・賞与配分・洗い替え方式'!$O$4=1,ROUNDUP((J937+$Q937)*$AM$4,-1),ROUNDUP(J937*$AM$4,-1)))</f>
        <v/>
      </c>
      <c r="AK937" s="154" t="str">
        <f>IF(K937="","",IF('5.手当・賞与配分・洗い替え方式'!$O$4=1,ROUNDUP((K937+$Q937)*$AM$4,-1),ROUNDUP(K937*$AM$4,-1)))</f>
        <v/>
      </c>
      <c r="AL937" s="154" t="str">
        <f>IF(L937="","",IF('5.手当・賞与配分・洗い替え方式'!$O$4=1,ROUNDUP((L937+$Q937)*$AM$4,-1),ROUNDUP(L937*$AM$4,-1)))</f>
        <v/>
      </c>
      <c r="AM937" s="154" t="str">
        <f>IF(M937="","",IF('5.手当・賞与配分・洗い替え方式'!$O$4=1,ROUNDUP((M937+$Q937)*$AM$4,-1),ROUNDUP(M937*$AM$4,-1)))</f>
        <v/>
      </c>
      <c r="AN937" s="166" t="str">
        <f>IF(N937="","",IF('5.手当・賞与配分・洗い替え方式'!$O$4=1,ROUNDUP((N937+$Q937)*$AM$4,-1),ROUNDUP(N937*$AM$4,-1)))</f>
        <v/>
      </c>
      <c r="AO937" s="369" t="str">
        <f t="shared" si="632"/>
        <v/>
      </c>
      <c r="AP937" s="77" t="str">
        <f t="shared" si="633"/>
        <v/>
      </c>
      <c r="AQ937" s="77" t="str">
        <f t="shared" si="616"/>
        <v/>
      </c>
      <c r="AR937" s="77" t="str">
        <f t="shared" si="617"/>
        <v/>
      </c>
      <c r="AS937" s="164" t="str">
        <f t="shared" si="618"/>
        <v/>
      </c>
    </row>
    <row r="938" spans="5:45" ht="18" customHeight="1">
      <c r="E938" s="148" t="str">
        <f t="shared" si="619"/>
        <v>M-4</v>
      </c>
      <c r="F938" s="105">
        <f t="shared" si="606"/>
        <v>0</v>
      </c>
      <c r="G938" s="105" t="str">
        <f t="shared" si="607"/>
        <v/>
      </c>
      <c r="H938" s="105" t="str">
        <f t="shared" si="608"/>
        <v/>
      </c>
      <c r="I938" s="149">
        <v>30</v>
      </c>
      <c r="J938" s="157" t="str">
        <f t="shared" si="620"/>
        <v/>
      </c>
      <c r="K938" s="131" t="str">
        <f t="shared" si="621"/>
        <v/>
      </c>
      <c r="L938" s="131" t="str">
        <f>IF($E938="","",INDEX('3.サラリースケール'!$R$5:$BH$38,MATCH($E938,'3.サラリースケール'!$R$5:$R$38,0),MATCH($I938,'3.サラリースケール'!$R$5:$BH$5,0)))</f>
        <v/>
      </c>
      <c r="M938" s="131" t="str">
        <f t="shared" si="622"/>
        <v/>
      </c>
      <c r="N938" s="368" t="str">
        <f t="shared" si="623"/>
        <v/>
      </c>
      <c r="O938" s="157" t="str">
        <f t="shared" si="624"/>
        <v/>
      </c>
      <c r="P938" s="368" t="str">
        <f t="shared" si="609"/>
        <v/>
      </c>
      <c r="Q938" s="158" t="str">
        <f>IF($L938="","",VLOOKUP($E938,'6.モデル年俸表の作成'!$C$7:$F$48,4,0))</f>
        <v/>
      </c>
      <c r="R938" s="159" t="str">
        <f>IF($E938="","",IF($G938="","",VLOOKUP($E938,'5.手当・賞与配分・洗い替え方式'!$C$7:$L$48,8,0)))</f>
        <v/>
      </c>
      <c r="S938" s="160" t="str">
        <f t="shared" si="625"/>
        <v/>
      </c>
      <c r="T938" s="160" t="str">
        <f t="shared" si="626"/>
        <v/>
      </c>
      <c r="U938" s="160" t="str">
        <f t="shared" si="635"/>
        <v/>
      </c>
      <c r="V938" s="160" t="str">
        <f t="shared" si="628"/>
        <v/>
      </c>
      <c r="W938" s="160" t="str">
        <f t="shared" si="629"/>
        <v/>
      </c>
      <c r="X938" s="164" t="str">
        <f t="shared" si="610"/>
        <v/>
      </c>
      <c r="Y938" s="162" t="str">
        <f t="shared" si="634"/>
        <v/>
      </c>
      <c r="Z938" s="161" t="str">
        <f t="shared" si="611"/>
        <v/>
      </c>
      <c r="AA938" s="161" t="str">
        <f t="shared" si="612"/>
        <v/>
      </c>
      <c r="AB938" s="161" t="str">
        <f t="shared" si="613"/>
        <v/>
      </c>
      <c r="AC938" s="163" t="str">
        <f t="shared" si="636"/>
        <v/>
      </c>
      <c r="AD938" s="158" t="str">
        <f t="shared" si="631"/>
        <v/>
      </c>
      <c r="AE938" s="165" t="str">
        <f>IF(J938="","",IF('5.手当・賞与配分・洗い替え方式'!$O$4=1,ROUNDUP((J938+$Q938)*$AH$4,-1),ROUNDUP(J938*$AH$4,-1)))</f>
        <v/>
      </c>
      <c r="AF938" s="154" t="str">
        <f>IF(K938="","",IF('5.手当・賞与配分・洗い替え方式'!$O$4=1,ROUNDUP((K938+$Q938)*$AH$4,-1),ROUNDUP(K938*$AH$4,-1)))</f>
        <v/>
      </c>
      <c r="AG938" s="154" t="str">
        <f>IF(L938="","",IF('5.手当・賞与配分・洗い替え方式'!$O$4=1,ROUNDUP((L938+$Q938)*$AH$4,-1),ROUNDUP(L938*$AH$4,-1)))</f>
        <v/>
      </c>
      <c r="AH938" s="154" t="str">
        <f>IF(M938="","",IF('5.手当・賞与配分・洗い替え方式'!$O$4=1,ROUNDUP((M938+$Q938)*$AH$4,-1),ROUNDUP(M938*$AH$4,-1)))</f>
        <v/>
      </c>
      <c r="AI938" s="166" t="str">
        <f>IF(N938="","",IF('5.手当・賞与配分・洗い替え方式'!$O$4=1,ROUNDUP((N938+$Q938)*$AH$4,-1),ROUNDUP(N938*$AH$4,-1)))</f>
        <v/>
      </c>
      <c r="AJ938" s="165" t="str">
        <f>IF(J938="","",IF('5.手当・賞与配分・洗い替え方式'!$O$4=1,ROUNDUP((J938+$Q938)*$AM$4,-1),ROUNDUP(J938*$AM$4,-1)))</f>
        <v/>
      </c>
      <c r="AK938" s="154" t="str">
        <f>IF(K938="","",IF('5.手当・賞与配分・洗い替え方式'!$O$4=1,ROUNDUP((K938+$Q938)*$AM$4,-1),ROUNDUP(K938*$AM$4,-1)))</f>
        <v/>
      </c>
      <c r="AL938" s="154" t="str">
        <f>IF(L938="","",IF('5.手当・賞与配分・洗い替え方式'!$O$4=1,ROUNDUP((L938+$Q938)*$AM$4,-1),ROUNDUP(L938*$AM$4,-1)))</f>
        <v/>
      </c>
      <c r="AM938" s="154" t="str">
        <f>IF(M938="","",IF('5.手当・賞与配分・洗い替え方式'!$O$4=1,ROUNDUP((M938+$Q938)*$AM$4,-1),ROUNDUP(M938*$AM$4,-1)))</f>
        <v/>
      </c>
      <c r="AN938" s="166" t="str">
        <f>IF(N938="","",IF('5.手当・賞与配分・洗い替え方式'!$O$4=1,ROUNDUP((N938+$Q938)*$AM$4,-1),ROUNDUP(N938*$AM$4,-1)))</f>
        <v/>
      </c>
      <c r="AO938" s="369" t="str">
        <f t="shared" si="632"/>
        <v/>
      </c>
      <c r="AP938" s="77" t="str">
        <f t="shared" si="633"/>
        <v/>
      </c>
      <c r="AQ938" s="77" t="str">
        <f t="shared" si="616"/>
        <v/>
      </c>
      <c r="AR938" s="77" t="str">
        <f t="shared" si="617"/>
        <v/>
      </c>
      <c r="AS938" s="164" t="str">
        <f t="shared" si="618"/>
        <v/>
      </c>
    </row>
    <row r="939" spans="5:45" ht="18" customHeight="1">
      <c r="E939" s="148" t="str">
        <f t="shared" si="619"/>
        <v>M-4</v>
      </c>
      <c r="F939" s="105">
        <f t="shared" si="606"/>
        <v>0</v>
      </c>
      <c r="G939" s="105" t="str">
        <f t="shared" si="607"/>
        <v/>
      </c>
      <c r="H939" s="105" t="str">
        <f t="shared" si="608"/>
        <v/>
      </c>
      <c r="I939" s="149">
        <v>31</v>
      </c>
      <c r="J939" s="157" t="str">
        <f t="shared" si="620"/>
        <v/>
      </c>
      <c r="K939" s="131" t="str">
        <f t="shared" si="621"/>
        <v/>
      </c>
      <c r="L939" s="131" t="str">
        <f>IF($E939="","",INDEX('3.サラリースケール'!$R$5:$BH$38,MATCH($E939,'3.サラリースケール'!$R$5:$R$38,0),MATCH($I939,'3.サラリースケール'!$R$5:$BH$5,0)))</f>
        <v/>
      </c>
      <c r="M939" s="131" t="str">
        <f t="shared" si="622"/>
        <v/>
      </c>
      <c r="N939" s="368" t="str">
        <f t="shared" si="623"/>
        <v/>
      </c>
      <c r="O939" s="157" t="str">
        <f t="shared" si="624"/>
        <v/>
      </c>
      <c r="P939" s="368" t="str">
        <f t="shared" si="609"/>
        <v/>
      </c>
      <c r="Q939" s="158" t="str">
        <f>IF($L939="","",VLOOKUP($E939,'6.モデル年俸表の作成'!$C$7:$F$48,4,0))</f>
        <v/>
      </c>
      <c r="R939" s="159" t="str">
        <f>IF($E939="","",IF($G939="","",VLOOKUP($E939,'5.手当・賞与配分・洗い替え方式'!$C$7:$L$48,8,0)))</f>
        <v/>
      </c>
      <c r="S939" s="160" t="str">
        <f t="shared" si="625"/>
        <v/>
      </c>
      <c r="T939" s="160" t="str">
        <f t="shared" si="626"/>
        <v/>
      </c>
      <c r="U939" s="160" t="str">
        <f t="shared" si="635"/>
        <v/>
      </c>
      <c r="V939" s="160" t="str">
        <f t="shared" si="628"/>
        <v/>
      </c>
      <c r="W939" s="160" t="str">
        <f t="shared" si="629"/>
        <v/>
      </c>
      <c r="X939" s="164" t="str">
        <f t="shared" si="610"/>
        <v/>
      </c>
      <c r="Y939" s="162" t="str">
        <f t="shared" si="634"/>
        <v/>
      </c>
      <c r="Z939" s="161" t="str">
        <f t="shared" si="611"/>
        <v/>
      </c>
      <c r="AA939" s="161" t="str">
        <f t="shared" si="612"/>
        <v/>
      </c>
      <c r="AB939" s="161" t="str">
        <f t="shared" si="613"/>
        <v/>
      </c>
      <c r="AC939" s="163" t="str">
        <f t="shared" si="636"/>
        <v/>
      </c>
      <c r="AD939" s="158" t="str">
        <f t="shared" si="631"/>
        <v/>
      </c>
      <c r="AE939" s="165" t="str">
        <f>IF(J939="","",IF('5.手当・賞与配分・洗い替え方式'!$O$4=1,ROUNDUP((J939+$Q939)*$AH$4,-1),ROUNDUP(J939*$AH$4,-1)))</f>
        <v/>
      </c>
      <c r="AF939" s="154" t="str">
        <f>IF(K939="","",IF('5.手当・賞与配分・洗い替え方式'!$O$4=1,ROUNDUP((K939+$Q939)*$AH$4,-1),ROUNDUP(K939*$AH$4,-1)))</f>
        <v/>
      </c>
      <c r="AG939" s="154" t="str">
        <f>IF(L939="","",IF('5.手当・賞与配分・洗い替え方式'!$O$4=1,ROUNDUP((L939+$Q939)*$AH$4,-1),ROUNDUP(L939*$AH$4,-1)))</f>
        <v/>
      </c>
      <c r="AH939" s="154" t="str">
        <f>IF(M939="","",IF('5.手当・賞与配分・洗い替え方式'!$O$4=1,ROUNDUP((M939+$Q939)*$AH$4,-1),ROUNDUP(M939*$AH$4,-1)))</f>
        <v/>
      </c>
      <c r="AI939" s="166" t="str">
        <f>IF(N939="","",IF('5.手当・賞与配分・洗い替え方式'!$O$4=1,ROUNDUP((N939+$Q939)*$AH$4,-1),ROUNDUP(N939*$AH$4,-1)))</f>
        <v/>
      </c>
      <c r="AJ939" s="165" t="str">
        <f>IF(J939="","",IF('5.手当・賞与配分・洗い替え方式'!$O$4=1,ROUNDUP((J939+$Q939)*$AM$4,-1),ROUNDUP(J939*$AM$4,-1)))</f>
        <v/>
      </c>
      <c r="AK939" s="154" t="str">
        <f>IF(K939="","",IF('5.手当・賞与配分・洗い替え方式'!$O$4=1,ROUNDUP((K939+$Q939)*$AM$4,-1),ROUNDUP(K939*$AM$4,-1)))</f>
        <v/>
      </c>
      <c r="AL939" s="154" t="str">
        <f>IF(L939="","",IF('5.手当・賞与配分・洗い替え方式'!$O$4=1,ROUNDUP((L939+$Q939)*$AM$4,-1),ROUNDUP(L939*$AM$4,-1)))</f>
        <v/>
      </c>
      <c r="AM939" s="154" t="str">
        <f>IF(M939="","",IF('5.手当・賞与配分・洗い替え方式'!$O$4=1,ROUNDUP((M939+$Q939)*$AM$4,-1),ROUNDUP(M939*$AM$4,-1)))</f>
        <v/>
      </c>
      <c r="AN939" s="166" t="str">
        <f>IF(N939="","",IF('5.手当・賞与配分・洗い替え方式'!$O$4=1,ROUNDUP((N939+$Q939)*$AM$4,-1),ROUNDUP(N939*$AM$4,-1)))</f>
        <v/>
      </c>
      <c r="AO939" s="369" t="str">
        <f t="shared" si="632"/>
        <v/>
      </c>
      <c r="AP939" s="77" t="str">
        <f t="shared" si="633"/>
        <v/>
      </c>
      <c r="AQ939" s="77" t="str">
        <f t="shared" si="616"/>
        <v/>
      </c>
      <c r="AR939" s="77" t="str">
        <f t="shared" si="617"/>
        <v/>
      </c>
      <c r="AS939" s="164" t="str">
        <f t="shared" si="618"/>
        <v/>
      </c>
    </row>
    <row r="940" spans="5:45" ht="18" customHeight="1">
      <c r="E940" s="148" t="str">
        <f t="shared" si="619"/>
        <v>M-4</v>
      </c>
      <c r="F940" s="105">
        <f t="shared" si="606"/>
        <v>0</v>
      </c>
      <c r="G940" s="105" t="str">
        <f t="shared" si="607"/>
        <v/>
      </c>
      <c r="H940" s="105" t="str">
        <f t="shared" si="608"/>
        <v/>
      </c>
      <c r="I940" s="149">
        <v>32</v>
      </c>
      <c r="J940" s="157" t="str">
        <f t="shared" si="620"/>
        <v/>
      </c>
      <c r="K940" s="131" t="str">
        <f t="shared" si="621"/>
        <v/>
      </c>
      <c r="L940" s="131" t="str">
        <f>IF($E940="","",INDEX('3.サラリースケール'!$R$5:$BH$38,MATCH($E940,'3.サラリースケール'!$R$5:$R$38,0),MATCH($I940,'3.サラリースケール'!$R$5:$BH$5,0)))</f>
        <v/>
      </c>
      <c r="M940" s="131" t="str">
        <f t="shared" si="622"/>
        <v/>
      </c>
      <c r="N940" s="368" t="str">
        <f t="shared" si="623"/>
        <v/>
      </c>
      <c r="O940" s="157" t="str">
        <f t="shared" si="624"/>
        <v/>
      </c>
      <c r="P940" s="368" t="str">
        <f t="shared" si="609"/>
        <v/>
      </c>
      <c r="Q940" s="158" t="str">
        <f>IF($L940="","",VLOOKUP($E940,'6.モデル年俸表の作成'!$C$7:$F$48,4,0))</f>
        <v/>
      </c>
      <c r="R940" s="159" t="str">
        <f>IF($E940="","",IF($G940="","",VLOOKUP($E940,'5.手当・賞与配分・洗い替え方式'!$C$7:$L$48,8,0)))</f>
        <v/>
      </c>
      <c r="S940" s="160" t="str">
        <f t="shared" si="625"/>
        <v/>
      </c>
      <c r="T940" s="160" t="str">
        <f t="shared" si="626"/>
        <v/>
      </c>
      <c r="U940" s="160" t="str">
        <f t="shared" si="635"/>
        <v/>
      </c>
      <c r="V940" s="160" t="str">
        <f t="shared" si="628"/>
        <v/>
      </c>
      <c r="W940" s="160" t="str">
        <f t="shared" si="629"/>
        <v/>
      </c>
      <c r="X940" s="164" t="str">
        <f t="shared" si="610"/>
        <v/>
      </c>
      <c r="Y940" s="162" t="str">
        <f t="shared" si="634"/>
        <v/>
      </c>
      <c r="Z940" s="161" t="str">
        <f t="shared" si="611"/>
        <v/>
      </c>
      <c r="AA940" s="161" t="str">
        <f t="shared" si="612"/>
        <v/>
      </c>
      <c r="AB940" s="161" t="str">
        <f t="shared" si="613"/>
        <v/>
      </c>
      <c r="AC940" s="163" t="str">
        <f t="shared" si="636"/>
        <v/>
      </c>
      <c r="AD940" s="158" t="str">
        <f t="shared" si="631"/>
        <v/>
      </c>
      <c r="AE940" s="165" t="str">
        <f>IF(J940="","",IF('5.手当・賞与配分・洗い替え方式'!$O$4=1,ROUNDUP((J940+$Q940)*$AH$4,-1),ROUNDUP(J940*$AH$4,-1)))</f>
        <v/>
      </c>
      <c r="AF940" s="154" t="str">
        <f>IF(K940="","",IF('5.手当・賞与配分・洗い替え方式'!$O$4=1,ROUNDUP((K940+$Q940)*$AH$4,-1),ROUNDUP(K940*$AH$4,-1)))</f>
        <v/>
      </c>
      <c r="AG940" s="154" t="str">
        <f>IF(L940="","",IF('5.手当・賞与配分・洗い替え方式'!$O$4=1,ROUNDUP((L940+$Q940)*$AH$4,-1),ROUNDUP(L940*$AH$4,-1)))</f>
        <v/>
      </c>
      <c r="AH940" s="154" t="str">
        <f>IF(M940="","",IF('5.手当・賞与配分・洗い替え方式'!$O$4=1,ROUNDUP((M940+$Q940)*$AH$4,-1),ROUNDUP(M940*$AH$4,-1)))</f>
        <v/>
      </c>
      <c r="AI940" s="166" t="str">
        <f>IF(N940="","",IF('5.手当・賞与配分・洗い替え方式'!$O$4=1,ROUNDUP((N940+$Q940)*$AH$4,-1),ROUNDUP(N940*$AH$4,-1)))</f>
        <v/>
      </c>
      <c r="AJ940" s="165" t="str">
        <f>IF(J940="","",IF('5.手当・賞与配分・洗い替え方式'!$O$4=1,ROUNDUP((J940+$Q940)*$AM$4,-1),ROUNDUP(J940*$AM$4,-1)))</f>
        <v/>
      </c>
      <c r="AK940" s="154" t="str">
        <f>IF(K940="","",IF('5.手当・賞与配分・洗い替え方式'!$O$4=1,ROUNDUP((K940+$Q940)*$AM$4,-1),ROUNDUP(K940*$AM$4,-1)))</f>
        <v/>
      </c>
      <c r="AL940" s="154" t="str">
        <f>IF(L940="","",IF('5.手当・賞与配分・洗い替え方式'!$O$4=1,ROUNDUP((L940+$Q940)*$AM$4,-1),ROUNDUP(L940*$AM$4,-1)))</f>
        <v/>
      </c>
      <c r="AM940" s="154" t="str">
        <f>IF(M940="","",IF('5.手当・賞与配分・洗い替え方式'!$O$4=1,ROUNDUP((M940+$Q940)*$AM$4,-1),ROUNDUP(M940*$AM$4,-1)))</f>
        <v/>
      </c>
      <c r="AN940" s="166" t="str">
        <f>IF(N940="","",IF('5.手当・賞与配分・洗い替え方式'!$O$4=1,ROUNDUP((N940+$Q940)*$AM$4,-1),ROUNDUP(N940*$AM$4,-1)))</f>
        <v/>
      </c>
      <c r="AO940" s="369" t="str">
        <f t="shared" si="632"/>
        <v/>
      </c>
      <c r="AP940" s="77" t="str">
        <f t="shared" si="633"/>
        <v/>
      </c>
      <c r="AQ940" s="77" t="str">
        <f t="shared" si="616"/>
        <v/>
      </c>
      <c r="AR940" s="77" t="str">
        <f t="shared" si="617"/>
        <v/>
      </c>
      <c r="AS940" s="164" t="str">
        <f t="shared" si="618"/>
        <v/>
      </c>
    </row>
    <row r="941" spans="5:45" ht="18" customHeight="1">
      <c r="E941" s="148" t="str">
        <f t="shared" si="619"/>
        <v>M-4</v>
      </c>
      <c r="F941" s="105">
        <f t="shared" si="606"/>
        <v>0</v>
      </c>
      <c r="G941" s="105" t="str">
        <f t="shared" si="607"/>
        <v/>
      </c>
      <c r="H941" s="105" t="str">
        <f t="shared" si="608"/>
        <v/>
      </c>
      <c r="I941" s="149">
        <v>33</v>
      </c>
      <c r="J941" s="157" t="str">
        <f t="shared" si="620"/>
        <v/>
      </c>
      <c r="K941" s="131" t="str">
        <f t="shared" si="621"/>
        <v/>
      </c>
      <c r="L941" s="131" t="str">
        <f>IF($E941="","",INDEX('3.サラリースケール'!$R$5:$BH$38,MATCH($E941,'3.サラリースケール'!$R$5:$R$38,0),MATCH($I941,'3.サラリースケール'!$R$5:$BH$5,0)))</f>
        <v/>
      </c>
      <c r="M941" s="131" t="str">
        <f t="shared" si="622"/>
        <v/>
      </c>
      <c r="N941" s="368" t="str">
        <f t="shared" si="623"/>
        <v/>
      </c>
      <c r="O941" s="157" t="str">
        <f t="shared" si="624"/>
        <v/>
      </c>
      <c r="P941" s="368" t="str">
        <f t="shared" si="609"/>
        <v/>
      </c>
      <c r="Q941" s="158" t="str">
        <f>IF($L941="","",VLOOKUP($E941,'6.モデル年俸表の作成'!$C$7:$F$48,4,0))</f>
        <v/>
      </c>
      <c r="R941" s="159" t="str">
        <f>IF($E941="","",IF($G941="","",VLOOKUP($E941,'5.手当・賞与配分・洗い替え方式'!$C$7:$L$48,8,0)))</f>
        <v/>
      </c>
      <c r="S941" s="160" t="str">
        <f t="shared" si="625"/>
        <v/>
      </c>
      <c r="T941" s="160" t="str">
        <f t="shared" si="626"/>
        <v/>
      </c>
      <c r="U941" s="160" t="str">
        <f t="shared" si="635"/>
        <v/>
      </c>
      <c r="V941" s="160" t="str">
        <f t="shared" si="628"/>
        <v/>
      </c>
      <c r="W941" s="160" t="str">
        <f t="shared" si="629"/>
        <v/>
      </c>
      <c r="X941" s="164" t="str">
        <f t="shared" si="610"/>
        <v/>
      </c>
      <c r="Y941" s="162" t="str">
        <f t="shared" si="634"/>
        <v/>
      </c>
      <c r="Z941" s="161" t="str">
        <f t="shared" si="611"/>
        <v/>
      </c>
      <c r="AA941" s="161" t="str">
        <f t="shared" si="612"/>
        <v/>
      </c>
      <c r="AB941" s="161" t="str">
        <f t="shared" si="613"/>
        <v/>
      </c>
      <c r="AC941" s="163" t="str">
        <f t="shared" si="636"/>
        <v/>
      </c>
      <c r="AD941" s="158" t="str">
        <f t="shared" si="631"/>
        <v/>
      </c>
      <c r="AE941" s="165" t="str">
        <f>IF(J941="","",IF('5.手当・賞与配分・洗い替え方式'!$O$4=1,ROUNDUP((J941+$Q941)*$AH$4,-1),ROUNDUP(J941*$AH$4,-1)))</f>
        <v/>
      </c>
      <c r="AF941" s="154" t="str">
        <f>IF(K941="","",IF('5.手当・賞与配分・洗い替え方式'!$O$4=1,ROUNDUP((K941+$Q941)*$AH$4,-1),ROUNDUP(K941*$AH$4,-1)))</f>
        <v/>
      </c>
      <c r="AG941" s="154" t="str">
        <f>IF(L941="","",IF('5.手当・賞与配分・洗い替え方式'!$O$4=1,ROUNDUP((L941+$Q941)*$AH$4,-1),ROUNDUP(L941*$AH$4,-1)))</f>
        <v/>
      </c>
      <c r="AH941" s="154" t="str">
        <f>IF(M941="","",IF('5.手当・賞与配分・洗い替え方式'!$O$4=1,ROUNDUP((M941+$Q941)*$AH$4,-1),ROUNDUP(M941*$AH$4,-1)))</f>
        <v/>
      </c>
      <c r="AI941" s="166" t="str">
        <f>IF(N941="","",IF('5.手当・賞与配分・洗い替え方式'!$O$4=1,ROUNDUP((N941+$Q941)*$AH$4,-1),ROUNDUP(N941*$AH$4,-1)))</f>
        <v/>
      </c>
      <c r="AJ941" s="165" t="str">
        <f>IF(J941="","",IF('5.手当・賞与配分・洗い替え方式'!$O$4=1,ROUNDUP((J941+$Q941)*$AM$4,-1),ROUNDUP(J941*$AM$4,-1)))</f>
        <v/>
      </c>
      <c r="AK941" s="154" t="str">
        <f>IF(K941="","",IF('5.手当・賞与配分・洗い替え方式'!$O$4=1,ROUNDUP((K941+$Q941)*$AM$4,-1),ROUNDUP(K941*$AM$4,-1)))</f>
        <v/>
      </c>
      <c r="AL941" s="154" t="str">
        <f>IF(L941="","",IF('5.手当・賞与配分・洗い替え方式'!$O$4=1,ROUNDUP((L941+$Q941)*$AM$4,-1),ROUNDUP(L941*$AM$4,-1)))</f>
        <v/>
      </c>
      <c r="AM941" s="154" t="str">
        <f>IF(M941="","",IF('5.手当・賞与配分・洗い替え方式'!$O$4=1,ROUNDUP((M941+$Q941)*$AM$4,-1),ROUNDUP(M941*$AM$4,-1)))</f>
        <v/>
      </c>
      <c r="AN941" s="166" t="str">
        <f>IF(N941="","",IF('5.手当・賞与配分・洗い替え方式'!$O$4=1,ROUNDUP((N941+$Q941)*$AM$4,-1),ROUNDUP(N941*$AM$4,-1)))</f>
        <v/>
      </c>
      <c r="AO941" s="369" t="str">
        <f t="shared" si="632"/>
        <v/>
      </c>
      <c r="AP941" s="77" t="str">
        <f t="shared" si="633"/>
        <v/>
      </c>
      <c r="AQ941" s="77" t="str">
        <f t="shared" si="616"/>
        <v/>
      </c>
      <c r="AR941" s="77" t="str">
        <f t="shared" si="617"/>
        <v/>
      </c>
      <c r="AS941" s="164" t="str">
        <f t="shared" si="618"/>
        <v/>
      </c>
    </row>
    <row r="942" spans="5:45" ht="18" customHeight="1">
      <c r="E942" s="148" t="str">
        <f t="shared" si="619"/>
        <v>M-4</v>
      </c>
      <c r="F942" s="105">
        <f t="shared" si="606"/>
        <v>0</v>
      </c>
      <c r="G942" s="105" t="str">
        <f t="shared" si="607"/>
        <v/>
      </c>
      <c r="H942" s="105" t="str">
        <f t="shared" si="608"/>
        <v/>
      </c>
      <c r="I942" s="149">
        <v>34</v>
      </c>
      <c r="J942" s="157" t="str">
        <f t="shared" si="620"/>
        <v/>
      </c>
      <c r="K942" s="131" t="str">
        <f t="shared" si="621"/>
        <v/>
      </c>
      <c r="L942" s="131" t="str">
        <f>IF($E942="","",INDEX('3.サラリースケール'!$R$5:$BH$38,MATCH($E942,'3.サラリースケール'!$R$5:$R$38,0),MATCH($I942,'3.サラリースケール'!$R$5:$BH$5,0)))</f>
        <v/>
      </c>
      <c r="M942" s="131" t="str">
        <f t="shared" si="622"/>
        <v/>
      </c>
      <c r="N942" s="368" t="str">
        <f t="shared" si="623"/>
        <v/>
      </c>
      <c r="O942" s="157" t="str">
        <f t="shared" si="624"/>
        <v/>
      </c>
      <c r="P942" s="368" t="str">
        <f t="shared" si="609"/>
        <v/>
      </c>
      <c r="Q942" s="158" t="str">
        <f>IF($L942="","",VLOOKUP($E942,'6.モデル年俸表の作成'!$C$7:$F$48,4,0))</f>
        <v/>
      </c>
      <c r="R942" s="159" t="str">
        <f>IF($E942="","",IF($G942="","",VLOOKUP($E942,'5.手当・賞与配分・洗い替え方式'!$C$7:$L$48,8,0)))</f>
        <v/>
      </c>
      <c r="S942" s="160" t="str">
        <f t="shared" si="625"/>
        <v/>
      </c>
      <c r="T942" s="160" t="str">
        <f t="shared" si="626"/>
        <v/>
      </c>
      <c r="U942" s="160" t="str">
        <f t="shared" si="635"/>
        <v/>
      </c>
      <c r="V942" s="160" t="str">
        <f t="shared" si="628"/>
        <v/>
      </c>
      <c r="W942" s="160" t="str">
        <f t="shared" si="629"/>
        <v/>
      </c>
      <c r="X942" s="164" t="str">
        <f t="shared" si="610"/>
        <v/>
      </c>
      <c r="Y942" s="162" t="str">
        <f t="shared" si="634"/>
        <v/>
      </c>
      <c r="Z942" s="161" t="str">
        <f t="shared" si="611"/>
        <v/>
      </c>
      <c r="AA942" s="161" t="str">
        <f t="shared" si="612"/>
        <v/>
      </c>
      <c r="AB942" s="161" t="str">
        <f t="shared" si="613"/>
        <v/>
      </c>
      <c r="AC942" s="163" t="str">
        <f t="shared" si="636"/>
        <v/>
      </c>
      <c r="AD942" s="158" t="str">
        <f t="shared" si="631"/>
        <v/>
      </c>
      <c r="AE942" s="165" t="str">
        <f>IF(J942="","",IF('5.手当・賞与配分・洗い替え方式'!$O$4=1,ROUNDUP((J942+$Q942)*$AH$4,-1),ROUNDUP(J942*$AH$4,-1)))</f>
        <v/>
      </c>
      <c r="AF942" s="154" t="str">
        <f>IF(K942="","",IF('5.手当・賞与配分・洗い替え方式'!$O$4=1,ROUNDUP((K942+$Q942)*$AH$4,-1),ROUNDUP(K942*$AH$4,-1)))</f>
        <v/>
      </c>
      <c r="AG942" s="154" t="str">
        <f>IF(L942="","",IF('5.手当・賞与配分・洗い替え方式'!$O$4=1,ROUNDUP((L942+$Q942)*$AH$4,-1),ROUNDUP(L942*$AH$4,-1)))</f>
        <v/>
      </c>
      <c r="AH942" s="154" t="str">
        <f>IF(M942="","",IF('5.手当・賞与配分・洗い替え方式'!$O$4=1,ROUNDUP((M942+$Q942)*$AH$4,-1),ROUNDUP(M942*$AH$4,-1)))</f>
        <v/>
      </c>
      <c r="AI942" s="166" t="str">
        <f>IF(N942="","",IF('5.手当・賞与配分・洗い替え方式'!$O$4=1,ROUNDUP((N942+$Q942)*$AH$4,-1),ROUNDUP(N942*$AH$4,-1)))</f>
        <v/>
      </c>
      <c r="AJ942" s="165" t="str">
        <f>IF(J942="","",IF('5.手当・賞与配分・洗い替え方式'!$O$4=1,ROUNDUP((J942+$Q942)*$AM$4,-1),ROUNDUP(J942*$AM$4,-1)))</f>
        <v/>
      </c>
      <c r="AK942" s="154" t="str">
        <f>IF(K942="","",IF('5.手当・賞与配分・洗い替え方式'!$O$4=1,ROUNDUP((K942+$Q942)*$AM$4,-1),ROUNDUP(K942*$AM$4,-1)))</f>
        <v/>
      </c>
      <c r="AL942" s="154" t="str">
        <f>IF(L942="","",IF('5.手当・賞与配分・洗い替え方式'!$O$4=1,ROUNDUP((L942+$Q942)*$AM$4,-1),ROUNDUP(L942*$AM$4,-1)))</f>
        <v/>
      </c>
      <c r="AM942" s="154" t="str">
        <f>IF(M942="","",IF('5.手当・賞与配分・洗い替え方式'!$O$4=1,ROUNDUP((M942+$Q942)*$AM$4,-1),ROUNDUP(M942*$AM$4,-1)))</f>
        <v/>
      </c>
      <c r="AN942" s="166" t="str">
        <f>IF(N942="","",IF('5.手当・賞与配分・洗い替え方式'!$O$4=1,ROUNDUP((N942+$Q942)*$AM$4,-1),ROUNDUP(N942*$AM$4,-1)))</f>
        <v/>
      </c>
      <c r="AO942" s="369" t="str">
        <f t="shared" si="632"/>
        <v/>
      </c>
      <c r="AP942" s="77" t="str">
        <f t="shared" si="633"/>
        <v/>
      </c>
      <c r="AQ942" s="77" t="str">
        <f t="shared" si="616"/>
        <v/>
      </c>
      <c r="AR942" s="77" t="str">
        <f t="shared" si="617"/>
        <v/>
      </c>
      <c r="AS942" s="164" t="str">
        <f t="shared" si="618"/>
        <v/>
      </c>
    </row>
    <row r="943" spans="5:45" ht="18" customHeight="1">
      <c r="E943" s="148" t="str">
        <f t="shared" si="619"/>
        <v>M-4</v>
      </c>
      <c r="F943" s="105">
        <f t="shared" si="606"/>
        <v>0</v>
      </c>
      <c r="G943" s="105" t="str">
        <f t="shared" si="607"/>
        <v/>
      </c>
      <c r="H943" s="105" t="str">
        <f t="shared" si="608"/>
        <v/>
      </c>
      <c r="I943" s="149">
        <v>35</v>
      </c>
      <c r="J943" s="157" t="str">
        <f t="shared" si="620"/>
        <v/>
      </c>
      <c r="K943" s="131" t="str">
        <f t="shared" si="621"/>
        <v/>
      </c>
      <c r="L943" s="131" t="str">
        <f>IF($E943="","",INDEX('3.サラリースケール'!$R$5:$BH$38,MATCH($E943,'3.サラリースケール'!$R$5:$R$38,0),MATCH($I943,'3.サラリースケール'!$R$5:$BH$5,0)))</f>
        <v/>
      </c>
      <c r="M943" s="131" t="str">
        <f t="shared" si="622"/>
        <v/>
      </c>
      <c r="N943" s="368" t="str">
        <f t="shared" si="623"/>
        <v/>
      </c>
      <c r="O943" s="157" t="str">
        <f t="shared" si="624"/>
        <v/>
      </c>
      <c r="P943" s="368" t="str">
        <f t="shared" si="609"/>
        <v/>
      </c>
      <c r="Q943" s="158" t="str">
        <f>IF($L943="","",VLOOKUP($E943,'6.モデル年俸表の作成'!$C$7:$F$48,4,0))</f>
        <v/>
      </c>
      <c r="R943" s="159" t="str">
        <f>IF($E943="","",IF($G943="","",VLOOKUP($E943,'5.手当・賞与配分・洗い替え方式'!$C$7:$L$48,8,0)))</f>
        <v/>
      </c>
      <c r="S943" s="160" t="str">
        <f t="shared" si="625"/>
        <v/>
      </c>
      <c r="T943" s="160" t="str">
        <f t="shared" si="626"/>
        <v/>
      </c>
      <c r="U943" s="160" t="str">
        <f t="shared" si="635"/>
        <v/>
      </c>
      <c r="V943" s="160" t="str">
        <f t="shared" si="628"/>
        <v/>
      </c>
      <c r="W943" s="160" t="str">
        <f t="shared" si="629"/>
        <v/>
      </c>
      <c r="X943" s="164" t="str">
        <f t="shared" si="610"/>
        <v/>
      </c>
      <c r="Y943" s="162" t="str">
        <f t="shared" si="634"/>
        <v/>
      </c>
      <c r="Z943" s="161" t="str">
        <f t="shared" si="611"/>
        <v/>
      </c>
      <c r="AA943" s="161" t="str">
        <f t="shared" si="612"/>
        <v/>
      </c>
      <c r="AB943" s="161" t="str">
        <f t="shared" si="613"/>
        <v/>
      </c>
      <c r="AC943" s="163" t="str">
        <f t="shared" si="636"/>
        <v/>
      </c>
      <c r="AD943" s="158" t="str">
        <f t="shared" si="631"/>
        <v/>
      </c>
      <c r="AE943" s="165" t="str">
        <f>IF(J943="","",IF('5.手当・賞与配分・洗い替え方式'!$O$4=1,ROUNDUP((J943+$Q943)*$AH$4,-1),ROUNDUP(J943*$AH$4,-1)))</f>
        <v/>
      </c>
      <c r="AF943" s="154" t="str">
        <f>IF(K943="","",IF('5.手当・賞与配分・洗い替え方式'!$O$4=1,ROUNDUP((K943+$Q943)*$AH$4,-1),ROUNDUP(K943*$AH$4,-1)))</f>
        <v/>
      </c>
      <c r="AG943" s="154" t="str">
        <f>IF(L943="","",IF('5.手当・賞与配分・洗い替え方式'!$O$4=1,ROUNDUP((L943+$Q943)*$AH$4,-1),ROUNDUP(L943*$AH$4,-1)))</f>
        <v/>
      </c>
      <c r="AH943" s="154" t="str">
        <f>IF(M943="","",IF('5.手当・賞与配分・洗い替え方式'!$O$4=1,ROUNDUP((M943+$Q943)*$AH$4,-1),ROUNDUP(M943*$AH$4,-1)))</f>
        <v/>
      </c>
      <c r="AI943" s="166" t="str">
        <f>IF(N943="","",IF('5.手当・賞与配分・洗い替え方式'!$O$4=1,ROUNDUP((N943+$Q943)*$AH$4,-1),ROUNDUP(N943*$AH$4,-1)))</f>
        <v/>
      </c>
      <c r="AJ943" s="165" t="str">
        <f>IF(J943="","",IF('5.手当・賞与配分・洗い替え方式'!$O$4=1,ROUNDUP((J943+$Q943)*$AM$4,-1),ROUNDUP(J943*$AM$4,-1)))</f>
        <v/>
      </c>
      <c r="AK943" s="154" t="str">
        <f>IF(K943="","",IF('5.手当・賞与配分・洗い替え方式'!$O$4=1,ROUNDUP((K943+$Q943)*$AM$4,-1),ROUNDUP(K943*$AM$4,-1)))</f>
        <v/>
      </c>
      <c r="AL943" s="154" t="str">
        <f>IF(L943="","",IF('5.手当・賞与配分・洗い替え方式'!$O$4=1,ROUNDUP((L943+$Q943)*$AM$4,-1),ROUNDUP(L943*$AM$4,-1)))</f>
        <v/>
      </c>
      <c r="AM943" s="154" t="str">
        <f>IF(M943="","",IF('5.手当・賞与配分・洗い替え方式'!$O$4=1,ROUNDUP((M943+$Q943)*$AM$4,-1),ROUNDUP(M943*$AM$4,-1)))</f>
        <v/>
      </c>
      <c r="AN943" s="166" t="str">
        <f>IF(N943="","",IF('5.手当・賞与配分・洗い替え方式'!$O$4=1,ROUNDUP((N943+$Q943)*$AM$4,-1),ROUNDUP(N943*$AM$4,-1)))</f>
        <v/>
      </c>
      <c r="AO943" s="369" t="str">
        <f t="shared" si="632"/>
        <v/>
      </c>
      <c r="AP943" s="77" t="str">
        <f t="shared" si="633"/>
        <v/>
      </c>
      <c r="AQ943" s="77" t="str">
        <f t="shared" si="616"/>
        <v/>
      </c>
      <c r="AR943" s="77" t="str">
        <f t="shared" si="617"/>
        <v/>
      </c>
      <c r="AS943" s="164" t="str">
        <f t="shared" si="618"/>
        <v/>
      </c>
    </row>
    <row r="944" spans="5:45" ht="18" customHeight="1">
      <c r="E944" s="148" t="str">
        <f t="shared" si="619"/>
        <v>M-4</v>
      </c>
      <c r="F944" s="105">
        <f t="shared" si="606"/>
        <v>0</v>
      </c>
      <c r="G944" s="105" t="str">
        <f t="shared" si="607"/>
        <v/>
      </c>
      <c r="H944" s="105" t="str">
        <f t="shared" si="608"/>
        <v/>
      </c>
      <c r="I944" s="149">
        <v>36</v>
      </c>
      <c r="J944" s="157" t="str">
        <f t="shared" si="620"/>
        <v/>
      </c>
      <c r="K944" s="131" t="str">
        <f t="shared" si="621"/>
        <v/>
      </c>
      <c r="L944" s="131" t="str">
        <f>IF($E944="","",INDEX('3.サラリースケール'!$R$5:$BH$38,MATCH($E944,'3.サラリースケール'!$R$5:$R$38,0),MATCH($I944,'3.サラリースケール'!$R$5:$BH$5,0)))</f>
        <v/>
      </c>
      <c r="M944" s="131" t="str">
        <f t="shared" si="622"/>
        <v/>
      </c>
      <c r="N944" s="368" t="str">
        <f t="shared" si="623"/>
        <v/>
      </c>
      <c r="O944" s="157" t="str">
        <f t="shared" si="624"/>
        <v/>
      </c>
      <c r="P944" s="368" t="str">
        <f t="shared" si="609"/>
        <v/>
      </c>
      <c r="Q944" s="158" t="str">
        <f>IF($L944="","",VLOOKUP($E944,'6.モデル年俸表の作成'!$C$7:$F$48,4,0))</f>
        <v/>
      </c>
      <c r="R944" s="159" t="str">
        <f>IF($E944="","",IF($G944="","",VLOOKUP($E944,'5.手当・賞与配分・洗い替え方式'!$C$7:$L$48,8,0)))</f>
        <v/>
      </c>
      <c r="S944" s="160" t="str">
        <f t="shared" si="625"/>
        <v/>
      </c>
      <c r="T944" s="160" t="str">
        <f t="shared" si="626"/>
        <v/>
      </c>
      <c r="U944" s="160" t="str">
        <f t="shared" si="635"/>
        <v/>
      </c>
      <c r="V944" s="160" t="str">
        <f t="shared" si="628"/>
        <v/>
      </c>
      <c r="W944" s="160" t="str">
        <f t="shared" si="629"/>
        <v/>
      </c>
      <c r="X944" s="164" t="str">
        <f t="shared" si="610"/>
        <v/>
      </c>
      <c r="Y944" s="162" t="str">
        <f t="shared" si="634"/>
        <v/>
      </c>
      <c r="Z944" s="161" t="str">
        <f t="shared" si="611"/>
        <v/>
      </c>
      <c r="AA944" s="161" t="str">
        <f t="shared" si="612"/>
        <v/>
      </c>
      <c r="AB944" s="161" t="str">
        <f t="shared" si="613"/>
        <v/>
      </c>
      <c r="AC944" s="163" t="str">
        <f t="shared" si="636"/>
        <v/>
      </c>
      <c r="AD944" s="158" t="str">
        <f t="shared" si="631"/>
        <v/>
      </c>
      <c r="AE944" s="165" t="str">
        <f>IF(J944="","",IF('5.手当・賞与配分・洗い替え方式'!$O$4=1,ROUNDUP((J944+$Q944)*$AH$4,-1),ROUNDUP(J944*$AH$4,-1)))</f>
        <v/>
      </c>
      <c r="AF944" s="154" t="str">
        <f>IF(K944="","",IF('5.手当・賞与配分・洗い替え方式'!$O$4=1,ROUNDUP((K944+$Q944)*$AH$4,-1),ROUNDUP(K944*$AH$4,-1)))</f>
        <v/>
      </c>
      <c r="AG944" s="154" t="str">
        <f>IF(L944="","",IF('5.手当・賞与配分・洗い替え方式'!$O$4=1,ROUNDUP((L944+$Q944)*$AH$4,-1),ROUNDUP(L944*$AH$4,-1)))</f>
        <v/>
      </c>
      <c r="AH944" s="154" t="str">
        <f>IF(M944="","",IF('5.手当・賞与配分・洗い替え方式'!$O$4=1,ROUNDUP((M944+$Q944)*$AH$4,-1),ROUNDUP(M944*$AH$4,-1)))</f>
        <v/>
      </c>
      <c r="AI944" s="166" t="str">
        <f>IF(N944="","",IF('5.手当・賞与配分・洗い替え方式'!$O$4=1,ROUNDUP((N944+$Q944)*$AH$4,-1),ROUNDUP(N944*$AH$4,-1)))</f>
        <v/>
      </c>
      <c r="AJ944" s="165" t="str">
        <f>IF(J944="","",IF('5.手当・賞与配分・洗い替え方式'!$O$4=1,ROUNDUP((J944+$Q944)*$AM$4,-1),ROUNDUP(J944*$AM$4,-1)))</f>
        <v/>
      </c>
      <c r="AK944" s="154" t="str">
        <f>IF(K944="","",IF('5.手当・賞与配分・洗い替え方式'!$O$4=1,ROUNDUP((K944+$Q944)*$AM$4,-1),ROUNDUP(K944*$AM$4,-1)))</f>
        <v/>
      </c>
      <c r="AL944" s="154" t="str">
        <f>IF(L944="","",IF('5.手当・賞与配分・洗い替え方式'!$O$4=1,ROUNDUP((L944+$Q944)*$AM$4,-1),ROUNDUP(L944*$AM$4,-1)))</f>
        <v/>
      </c>
      <c r="AM944" s="154" t="str">
        <f>IF(M944="","",IF('5.手当・賞与配分・洗い替え方式'!$O$4=1,ROUNDUP((M944+$Q944)*$AM$4,-1),ROUNDUP(M944*$AM$4,-1)))</f>
        <v/>
      </c>
      <c r="AN944" s="166" t="str">
        <f>IF(N944="","",IF('5.手当・賞与配分・洗い替え方式'!$O$4=1,ROUNDUP((N944+$Q944)*$AM$4,-1),ROUNDUP(N944*$AM$4,-1)))</f>
        <v/>
      </c>
      <c r="AO944" s="369" t="str">
        <f t="shared" si="632"/>
        <v/>
      </c>
      <c r="AP944" s="77" t="str">
        <f t="shared" si="633"/>
        <v/>
      </c>
      <c r="AQ944" s="77" t="str">
        <f t="shared" si="616"/>
        <v/>
      </c>
      <c r="AR944" s="77" t="str">
        <f t="shared" si="617"/>
        <v/>
      </c>
      <c r="AS944" s="164" t="str">
        <f t="shared" si="618"/>
        <v/>
      </c>
    </row>
    <row r="945" spans="5:45" ht="18" customHeight="1">
      <c r="E945" s="148" t="str">
        <f t="shared" si="619"/>
        <v>M-4</v>
      </c>
      <c r="F945" s="105">
        <f t="shared" si="606"/>
        <v>0</v>
      </c>
      <c r="G945" s="105" t="str">
        <f t="shared" si="607"/>
        <v/>
      </c>
      <c r="H945" s="105" t="str">
        <f t="shared" si="608"/>
        <v/>
      </c>
      <c r="I945" s="149">
        <v>37</v>
      </c>
      <c r="J945" s="157" t="str">
        <f t="shared" si="620"/>
        <v/>
      </c>
      <c r="K945" s="131" t="str">
        <f t="shared" si="621"/>
        <v/>
      </c>
      <c r="L945" s="131" t="str">
        <f>IF($E945="","",INDEX('3.サラリースケール'!$R$5:$BH$38,MATCH($E945,'3.サラリースケール'!$R$5:$R$38,0),MATCH($I945,'3.サラリースケール'!$R$5:$BH$5,0)))</f>
        <v/>
      </c>
      <c r="M945" s="131" t="str">
        <f t="shared" si="622"/>
        <v/>
      </c>
      <c r="N945" s="368" t="str">
        <f t="shared" si="623"/>
        <v/>
      </c>
      <c r="O945" s="157" t="str">
        <f t="shared" si="624"/>
        <v/>
      </c>
      <c r="P945" s="368" t="str">
        <f t="shared" si="609"/>
        <v/>
      </c>
      <c r="Q945" s="158" t="str">
        <f>IF($L945="","",VLOOKUP($E945,'6.モデル年俸表の作成'!$C$7:$F$48,4,0))</f>
        <v/>
      </c>
      <c r="R945" s="159" t="str">
        <f>IF($E945="","",IF($G945="","",VLOOKUP($E945,'5.手当・賞与配分・洗い替え方式'!$C$7:$L$48,8,0)))</f>
        <v/>
      </c>
      <c r="S945" s="160" t="str">
        <f t="shared" si="625"/>
        <v/>
      </c>
      <c r="T945" s="160" t="str">
        <f t="shared" si="626"/>
        <v/>
      </c>
      <c r="U945" s="160" t="str">
        <f t="shared" si="635"/>
        <v/>
      </c>
      <c r="V945" s="160" t="str">
        <f t="shared" si="628"/>
        <v/>
      </c>
      <c r="W945" s="160" t="str">
        <f t="shared" si="629"/>
        <v/>
      </c>
      <c r="X945" s="164" t="str">
        <f t="shared" si="610"/>
        <v/>
      </c>
      <c r="Y945" s="162" t="str">
        <f t="shared" si="634"/>
        <v/>
      </c>
      <c r="Z945" s="161" t="str">
        <f t="shared" si="611"/>
        <v/>
      </c>
      <c r="AA945" s="161" t="str">
        <f t="shared" si="612"/>
        <v/>
      </c>
      <c r="AB945" s="161" t="str">
        <f t="shared" si="613"/>
        <v/>
      </c>
      <c r="AC945" s="163" t="str">
        <f t="shared" si="636"/>
        <v/>
      </c>
      <c r="AD945" s="158" t="str">
        <f t="shared" si="631"/>
        <v/>
      </c>
      <c r="AE945" s="165" t="str">
        <f>IF(J945="","",IF('5.手当・賞与配分・洗い替え方式'!$O$4=1,ROUNDUP((J945+$Q945)*$AH$4,-1),ROUNDUP(J945*$AH$4,-1)))</f>
        <v/>
      </c>
      <c r="AF945" s="154" t="str">
        <f>IF(K945="","",IF('5.手当・賞与配分・洗い替え方式'!$O$4=1,ROUNDUP((K945+$Q945)*$AH$4,-1),ROUNDUP(K945*$AH$4,-1)))</f>
        <v/>
      </c>
      <c r="AG945" s="154" t="str">
        <f>IF(L945="","",IF('5.手当・賞与配分・洗い替え方式'!$O$4=1,ROUNDUP((L945+$Q945)*$AH$4,-1),ROUNDUP(L945*$AH$4,-1)))</f>
        <v/>
      </c>
      <c r="AH945" s="154" t="str">
        <f>IF(M945="","",IF('5.手当・賞与配分・洗い替え方式'!$O$4=1,ROUNDUP((M945+$Q945)*$AH$4,-1),ROUNDUP(M945*$AH$4,-1)))</f>
        <v/>
      </c>
      <c r="AI945" s="166" t="str">
        <f>IF(N945="","",IF('5.手当・賞与配分・洗い替え方式'!$O$4=1,ROUNDUP((N945+$Q945)*$AH$4,-1),ROUNDUP(N945*$AH$4,-1)))</f>
        <v/>
      </c>
      <c r="AJ945" s="165" t="str">
        <f>IF(J945="","",IF('5.手当・賞与配分・洗い替え方式'!$O$4=1,ROUNDUP((J945+$Q945)*$AM$4,-1),ROUNDUP(J945*$AM$4,-1)))</f>
        <v/>
      </c>
      <c r="AK945" s="154" t="str">
        <f>IF(K945="","",IF('5.手当・賞与配分・洗い替え方式'!$O$4=1,ROUNDUP((K945+$Q945)*$AM$4,-1),ROUNDUP(K945*$AM$4,-1)))</f>
        <v/>
      </c>
      <c r="AL945" s="154" t="str">
        <f>IF(L945="","",IF('5.手当・賞与配分・洗い替え方式'!$O$4=1,ROUNDUP((L945+$Q945)*$AM$4,-1),ROUNDUP(L945*$AM$4,-1)))</f>
        <v/>
      </c>
      <c r="AM945" s="154" t="str">
        <f>IF(M945="","",IF('5.手当・賞与配分・洗い替え方式'!$O$4=1,ROUNDUP((M945+$Q945)*$AM$4,-1),ROUNDUP(M945*$AM$4,-1)))</f>
        <v/>
      </c>
      <c r="AN945" s="166" t="str">
        <f>IF(N945="","",IF('5.手当・賞与配分・洗い替え方式'!$O$4=1,ROUNDUP((N945+$Q945)*$AM$4,-1),ROUNDUP(N945*$AM$4,-1)))</f>
        <v/>
      </c>
      <c r="AO945" s="369" t="str">
        <f t="shared" si="632"/>
        <v/>
      </c>
      <c r="AP945" s="77" t="str">
        <f t="shared" si="633"/>
        <v/>
      </c>
      <c r="AQ945" s="77" t="str">
        <f t="shared" si="616"/>
        <v/>
      </c>
      <c r="AR945" s="77" t="str">
        <f t="shared" si="617"/>
        <v/>
      </c>
      <c r="AS945" s="164" t="str">
        <f t="shared" si="618"/>
        <v/>
      </c>
    </row>
    <row r="946" spans="5:45" ht="18" customHeight="1">
      <c r="E946" s="148" t="str">
        <f t="shared" si="619"/>
        <v>M-4</v>
      </c>
      <c r="F946" s="105">
        <f t="shared" si="606"/>
        <v>0</v>
      </c>
      <c r="G946" s="105" t="str">
        <f t="shared" si="607"/>
        <v/>
      </c>
      <c r="H946" s="105" t="str">
        <f t="shared" si="608"/>
        <v/>
      </c>
      <c r="I946" s="149">
        <v>38</v>
      </c>
      <c r="J946" s="157" t="str">
        <f t="shared" si="620"/>
        <v/>
      </c>
      <c r="K946" s="131" t="str">
        <f t="shared" si="621"/>
        <v/>
      </c>
      <c r="L946" s="131" t="str">
        <f>IF($E946="","",INDEX('3.サラリースケール'!$R$5:$BH$38,MATCH($E946,'3.サラリースケール'!$R$5:$R$38,0),MATCH($I946,'3.サラリースケール'!$R$5:$BH$5,0)))</f>
        <v/>
      </c>
      <c r="M946" s="131" t="str">
        <f t="shared" si="622"/>
        <v/>
      </c>
      <c r="N946" s="368" t="str">
        <f t="shared" si="623"/>
        <v/>
      </c>
      <c r="O946" s="157" t="str">
        <f t="shared" si="624"/>
        <v/>
      </c>
      <c r="P946" s="368" t="str">
        <f t="shared" si="609"/>
        <v/>
      </c>
      <c r="Q946" s="158" t="str">
        <f>IF($L946="","",VLOOKUP($E946,'6.モデル年俸表の作成'!$C$7:$F$48,4,0))</f>
        <v/>
      </c>
      <c r="R946" s="159" t="str">
        <f>IF($E946="","",IF($G946="","",VLOOKUP($E946,'5.手当・賞与配分・洗い替え方式'!$C$7:$L$48,8,0)))</f>
        <v/>
      </c>
      <c r="S946" s="160" t="str">
        <f t="shared" si="625"/>
        <v/>
      </c>
      <c r="T946" s="160" t="str">
        <f t="shared" si="626"/>
        <v/>
      </c>
      <c r="U946" s="160" t="str">
        <f t="shared" si="635"/>
        <v/>
      </c>
      <c r="V946" s="160" t="str">
        <f t="shared" si="628"/>
        <v/>
      </c>
      <c r="W946" s="160" t="str">
        <f t="shared" si="629"/>
        <v/>
      </c>
      <c r="X946" s="164" t="str">
        <f t="shared" si="610"/>
        <v/>
      </c>
      <c r="Y946" s="162" t="str">
        <f t="shared" si="634"/>
        <v/>
      </c>
      <c r="Z946" s="161" t="str">
        <f t="shared" si="611"/>
        <v/>
      </c>
      <c r="AA946" s="161" t="str">
        <f t="shared" si="612"/>
        <v/>
      </c>
      <c r="AB946" s="161" t="str">
        <f t="shared" si="613"/>
        <v/>
      </c>
      <c r="AC946" s="163" t="str">
        <f t="shared" si="636"/>
        <v/>
      </c>
      <c r="AD946" s="158" t="str">
        <f t="shared" si="631"/>
        <v/>
      </c>
      <c r="AE946" s="165" t="str">
        <f>IF(J946="","",IF('5.手当・賞与配分・洗い替え方式'!$O$4=1,ROUNDUP((J946+$Q946)*$AH$4,-1),ROUNDUP(J946*$AH$4,-1)))</f>
        <v/>
      </c>
      <c r="AF946" s="154" t="str">
        <f>IF(K946="","",IF('5.手当・賞与配分・洗い替え方式'!$O$4=1,ROUNDUP((K946+$Q946)*$AH$4,-1),ROUNDUP(K946*$AH$4,-1)))</f>
        <v/>
      </c>
      <c r="AG946" s="154" t="str">
        <f>IF(L946="","",IF('5.手当・賞与配分・洗い替え方式'!$O$4=1,ROUNDUP((L946+$Q946)*$AH$4,-1),ROUNDUP(L946*$AH$4,-1)))</f>
        <v/>
      </c>
      <c r="AH946" s="154" t="str">
        <f>IF(M946="","",IF('5.手当・賞与配分・洗い替え方式'!$O$4=1,ROUNDUP((M946+$Q946)*$AH$4,-1),ROUNDUP(M946*$AH$4,-1)))</f>
        <v/>
      </c>
      <c r="AI946" s="166" t="str">
        <f>IF(N946="","",IF('5.手当・賞与配分・洗い替え方式'!$O$4=1,ROUNDUP((N946+$Q946)*$AH$4,-1),ROUNDUP(N946*$AH$4,-1)))</f>
        <v/>
      </c>
      <c r="AJ946" s="165" t="str">
        <f>IF(J946="","",IF('5.手当・賞与配分・洗い替え方式'!$O$4=1,ROUNDUP((J946+$Q946)*$AM$4,-1),ROUNDUP(J946*$AM$4,-1)))</f>
        <v/>
      </c>
      <c r="AK946" s="154" t="str">
        <f>IF(K946="","",IF('5.手当・賞与配分・洗い替え方式'!$O$4=1,ROUNDUP((K946+$Q946)*$AM$4,-1),ROUNDUP(K946*$AM$4,-1)))</f>
        <v/>
      </c>
      <c r="AL946" s="154" t="str">
        <f>IF(L946="","",IF('5.手当・賞与配分・洗い替え方式'!$O$4=1,ROUNDUP((L946+$Q946)*$AM$4,-1),ROUNDUP(L946*$AM$4,-1)))</f>
        <v/>
      </c>
      <c r="AM946" s="154" t="str">
        <f>IF(M946="","",IF('5.手当・賞与配分・洗い替え方式'!$O$4=1,ROUNDUP((M946+$Q946)*$AM$4,-1),ROUNDUP(M946*$AM$4,-1)))</f>
        <v/>
      </c>
      <c r="AN946" s="166" t="str">
        <f>IF(N946="","",IF('5.手当・賞与配分・洗い替え方式'!$O$4=1,ROUNDUP((N946+$Q946)*$AM$4,-1),ROUNDUP(N946*$AM$4,-1)))</f>
        <v/>
      </c>
      <c r="AO946" s="369" t="str">
        <f t="shared" si="632"/>
        <v/>
      </c>
      <c r="AP946" s="77" t="str">
        <f t="shared" si="633"/>
        <v/>
      </c>
      <c r="AQ946" s="77" t="str">
        <f t="shared" si="616"/>
        <v/>
      </c>
      <c r="AR946" s="77" t="str">
        <f t="shared" si="617"/>
        <v/>
      </c>
      <c r="AS946" s="164" t="str">
        <f t="shared" si="618"/>
        <v/>
      </c>
    </row>
    <row r="947" spans="5:45" ht="18" customHeight="1">
      <c r="E947" s="148" t="str">
        <f t="shared" si="619"/>
        <v>M-4</v>
      </c>
      <c r="F947" s="105">
        <f t="shared" si="606"/>
        <v>0</v>
      </c>
      <c r="G947" s="105" t="str">
        <f t="shared" si="607"/>
        <v/>
      </c>
      <c r="H947" s="105" t="str">
        <f t="shared" si="608"/>
        <v/>
      </c>
      <c r="I947" s="149">
        <v>39</v>
      </c>
      <c r="J947" s="157" t="str">
        <f t="shared" si="620"/>
        <v/>
      </c>
      <c r="K947" s="131" t="str">
        <f t="shared" si="621"/>
        <v/>
      </c>
      <c r="L947" s="131" t="str">
        <f>IF($E947="","",INDEX('3.サラリースケール'!$R$5:$BH$38,MATCH($E947,'3.サラリースケール'!$R$5:$R$38,0),MATCH($I947,'3.サラリースケール'!$R$5:$BH$5,0)))</f>
        <v/>
      </c>
      <c r="M947" s="131" t="str">
        <f t="shared" si="622"/>
        <v/>
      </c>
      <c r="N947" s="368" t="str">
        <f t="shared" si="623"/>
        <v/>
      </c>
      <c r="O947" s="157" t="str">
        <f t="shared" si="624"/>
        <v/>
      </c>
      <c r="P947" s="368" t="str">
        <f t="shared" si="609"/>
        <v/>
      </c>
      <c r="Q947" s="158" t="str">
        <f>IF($L947="","",VLOOKUP($E947,'6.モデル年俸表の作成'!$C$7:$F$48,4,0))</f>
        <v/>
      </c>
      <c r="R947" s="159" t="str">
        <f>IF($E947="","",IF($G947="","",VLOOKUP($E947,'5.手当・賞与配分・洗い替え方式'!$C$7:$L$48,8,0)))</f>
        <v/>
      </c>
      <c r="S947" s="160" t="str">
        <f t="shared" si="625"/>
        <v/>
      </c>
      <c r="T947" s="160" t="str">
        <f t="shared" si="626"/>
        <v/>
      </c>
      <c r="U947" s="160" t="str">
        <f t="shared" si="635"/>
        <v/>
      </c>
      <c r="V947" s="160" t="str">
        <f t="shared" si="628"/>
        <v/>
      </c>
      <c r="W947" s="160" t="str">
        <f t="shared" si="629"/>
        <v/>
      </c>
      <c r="X947" s="164" t="str">
        <f t="shared" si="610"/>
        <v/>
      </c>
      <c r="Y947" s="162" t="str">
        <f t="shared" si="634"/>
        <v/>
      </c>
      <c r="Z947" s="161" t="str">
        <f t="shared" si="611"/>
        <v/>
      </c>
      <c r="AA947" s="161" t="str">
        <f t="shared" si="612"/>
        <v/>
      </c>
      <c r="AB947" s="161" t="str">
        <f t="shared" si="613"/>
        <v/>
      </c>
      <c r="AC947" s="163" t="str">
        <f t="shared" si="636"/>
        <v/>
      </c>
      <c r="AD947" s="158" t="str">
        <f t="shared" si="631"/>
        <v/>
      </c>
      <c r="AE947" s="165" t="str">
        <f>IF(J947="","",IF('5.手当・賞与配分・洗い替え方式'!$O$4=1,ROUNDUP((J947+$Q947)*$AH$4,-1),ROUNDUP(J947*$AH$4,-1)))</f>
        <v/>
      </c>
      <c r="AF947" s="154" t="str">
        <f>IF(K947="","",IF('5.手当・賞与配分・洗い替え方式'!$O$4=1,ROUNDUP((K947+$Q947)*$AH$4,-1),ROUNDUP(K947*$AH$4,-1)))</f>
        <v/>
      </c>
      <c r="AG947" s="154" t="str">
        <f>IF(L947="","",IF('5.手当・賞与配分・洗い替え方式'!$O$4=1,ROUNDUP((L947+$Q947)*$AH$4,-1),ROUNDUP(L947*$AH$4,-1)))</f>
        <v/>
      </c>
      <c r="AH947" s="154" t="str">
        <f>IF(M947="","",IF('5.手当・賞与配分・洗い替え方式'!$O$4=1,ROUNDUP((M947+$Q947)*$AH$4,-1),ROUNDUP(M947*$AH$4,-1)))</f>
        <v/>
      </c>
      <c r="AI947" s="166" t="str">
        <f>IF(N947="","",IF('5.手当・賞与配分・洗い替え方式'!$O$4=1,ROUNDUP((N947+$Q947)*$AH$4,-1),ROUNDUP(N947*$AH$4,-1)))</f>
        <v/>
      </c>
      <c r="AJ947" s="165" t="str">
        <f>IF(J947="","",IF('5.手当・賞与配分・洗い替え方式'!$O$4=1,ROUNDUP((J947+$Q947)*$AM$4,-1),ROUNDUP(J947*$AM$4,-1)))</f>
        <v/>
      </c>
      <c r="AK947" s="154" t="str">
        <f>IF(K947="","",IF('5.手当・賞与配分・洗い替え方式'!$O$4=1,ROUNDUP((K947+$Q947)*$AM$4,-1),ROUNDUP(K947*$AM$4,-1)))</f>
        <v/>
      </c>
      <c r="AL947" s="154" t="str">
        <f>IF(L947="","",IF('5.手当・賞与配分・洗い替え方式'!$O$4=1,ROUNDUP((L947+$Q947)*$AM$4,-1),ROUNDUP(L947*$AM$4,-1)))</f>
        <v/>
      </c>
      <c r="AM947" s="154" t="str">
        <f>IF(M947="","",IF('5.手当・賞与配分・洗い替え方式'!$O$4=1,ROUNDUP((M947+$Q947)*$AM$4,-1),ROUNDUP(M947*$AM$4,-1)))</f>
        <v/>
      </c>
      <c r="AN947" s="166" t="str">
        <f>IF(N947="","",IF('5.手当・賞与配分・洗い替え方式'!$O$4=1,ROUNDUP((N947+$Q947)*$AM$4,-1),ROUNDUP(N947*$AM$4,-1)))</f>
        <v/>
      </c>
      <c r="AO947" s="369" t="str">
        <f t="shared" si="632"/>
        <v/>
      </c>
      <c r="AP947" s="77" t="str">
        <f t="shared" si="633"/>
        <v/>
      </c>
      <c r="AQ947" s="77" t="str">
        <f t="shared" si="616"/>
        <v/>
      </c>
      <c r="AR947" s="77" t="str">
        <f t="shared" si="617"/>
        <v/>
      </c>
      <c r="AS947" s="164" t="str">
        <f t="shared" si="618"/>
        <v/>
      </c>
    </row>
    <row r="948" spans="5:45" ht="18" customHeight="1">
      <c r="E948" s="148" t="str">
        <f t="shared" si="619"/>
        <v>M-4</v>
      </c>
      <c r="F948" s="105">
        <f t="shared" si="606"/>
        <v>0</v>
      </c>
      <c r="G948" s="105" t="str">
        <f t="shared" si="607"/>
        <v/>
      </c>
      <c r="H948" s="105" t="str">
        <f t="shared" si="608"/>
        <v/>
      </c>
      <c r="I948" s="149">
        <v>40</v>
      </c>
      <c r="J948" s="157" t="str">
        <f t="shared" si="620"/>
        <v/>
      </c>
      <c r="K948" s="131" t="str">
        <f t="shared" si="621"/>
        <v/>
      </c>
      <c r="L948" s="131" t="str">
        <f>IF($E948="","",INDEX('3.サラリースケール'!$R$5:$BH$38,MATCH($E948,'3.サラリースケール'!$R$5:$R$38,0),MATCH($I948,'3.サラリースケール'!$R$5:$BH$5,0)))</f>
        <v/>
      </c>
      <c r="M948" s="131" t="str">
        <f t="shared" si="622"/>
        <v/>
      </c>
      <c r="N948" s="368" t="str">
        <f t="shared" si="623"/>
        <v/>
      </c>
      <c r="O948" s="157" t="str">
        <f t="shared" si="624"/>
        <v/>
      </c>
      <c r="P948" s="368" t="str">
        <f t="shared" si="609"/>
        <v/>
      </c>
      <c r="Q948" s="158" t="str">
        <f>IF($L948="","",VLOOKUP($E948,'6.モデル年俸表の作成'!$C$7:$F$48,4,0))</f>
        <v/>
      </c>
      <c r="R948" s="159" t="str">
        <f>IF($E948="","",IF($G948="","",VLOOKUP($E948,'5.手当・賞与配分・洗い替え方式'!$C$7:$L$48,8,0)))</f>
        <v/>
      </c>
      <c r="S948" s="160" t="str">
        <f t="shared" si="625"/>
        <v/>
      </c>
      <c r="T948" s="160" t="str">
        <f t="shared" si="626"/>
        <v/>
      </c>
      <c r="U948" s="160" t="str">
        <f t="shared" si="635"/>
        <v/>
      </c>
      <c r="V948" s="160" t="str">
        <f t="shared" si="628"/>
        <v/>
      </c>
      <c r="W948" s="160" t="str">
        <f t="shared" si="629"/>
        <v/>
      </c>
      <c r="X948" s="164" t="str">
        <f t="shared" si="610"/>
        <v/>
      </c>
      <c r="Y948" s="162" t="str">
        <f t="shared" si="634"/>
        <v/>
      </c>
      <c r="Z948" s="161" t="str">
        <f t="shared" si="611"/>
        <v/>
      </c>
      <c r="AA948" s="161" t="str">
        <f t="shared" si="612"/>
        <v/>
      </c>
      <c r="AB948" s="161" t="str">
        <f t="shared" si="613"/>
        <v/>
      </c>
      <c r="AC948" s="163" t="str">
        <f t="shared" si="636"/>
        <v/>
      </c>
      <c r="AD948" s="158" t="str">
        <f t="shared" si="631"/>
        <v/>
      </c>
      <c r="AE948" s="165" t="str">
        <f>IF(J948="","",IF('5.手当・賞与配分・洗い替え方式'!$O$4=1,ROUNDUP((J948+$Q948)*$AH$4,-1),ROUNDUP(J948*$AH$4,-1)))</f>
        <v/>
      </c>
      <c r="AF948" s="154" t="str">
        <f>IF(K948="","",IF('5.手当・賞与配分・洗い替え方式'!$O$4=1,ROUNDUP((K948+$Q948)*$AH$4,-1),ROUNDUP(K948*$AH$4,-1)))</f>
        <v/>
      </c>
      <c r="AG948" s="154" t="str">
        <f>IF(L948="","",IF('5.手当・賞与配分・洗い替え方式'!$O$4=1,ROUNDUP((L948+$Q948)*$AH$4,-1),ROUNDUP(L948*$AH$4,-1)))</f>
        <v/>
      </c>
      <c r="AH948" s="154" t="str">
        <f>IF(M948="","",IF('5.手当・賞与配分・洗い替え方式'!$O$4=1,ROUNDUP((M948+$Q948)*$AH$4,-1),ROUNDUP(M948*$AH$4,-1)))</f>
        <v/>
      </c>
      <c r="AI948" s="166" t="str">
        <f>IF(N948="","",IF('5.手当・賞与配分・洗い替え方式'!$O$4=1,ROUNDUP((N948+$Q948)*$AH$4,-1),ROUNDUP(N948*$AH$4,-1)))</f>
        <v/>
      </c>
      <c r="AJ948" s="165" t="str">
        <f>IF(J948="","",IF('5.手当・賞与配分・洗い替え方式'!$O$4=1,ROUNDUP((J948+$Q948)*$AM$4,-1),ROUNDUP(J948*$AM$4,-1)))</f>
        <v/>
      </c>
      <c r="AK948" s="154" t="str">
        <f>IF(K948="","",IF('5.手当・賞与配分・洗い替え方式'!$O$4=1,ROUNDUP((K948+$Q948)*$AM$4,-1),ROUNDUP(K948*$AM$4,-1)))</f>
        <v/>
      </c>
      <c r="AL948" s="154" t="str">
        <f>IF(L948="","",IF('5.手当・賞与配分・洗い替え方式'!$O$4=1,ROUNDUP((L948+$Q948)*$AM$4,-1),ROUNDUP(L948*$AM$4,-1)))</f>
        <v/>
      </c>
      <c r="AM948" s="154" t="str">
        <f>IF(M948="","",IF('5.手当・賞与配分・洗い替え方式'!$O$4=1,ROUNDUP((M948+$Q948)*$AM$4,-1),ROUNDUP(M948*$AM$4,-1)))</f>
        <v/>
      </c>
      <c r="AN948" s="166" t="str">
        <f>IF(N948="","",IF('5.手当・賞与配分・洗い替え方式'!$O$4=1,ROUNDUP((N948+$Q948)*$AM$4,-1),ROUNDUP(N948*$AM$4,-1)))</f>
        <v/>
      </c>
      <c r="AO948" s="369" t="str">
        <f t="shared" si="632"/>
        <v/>
      </c>
      <c r="AP948" s="77" t="str">
        <f t="shared" si="633"/>
        <v/>
      </c>
      <c r="AQ948" s="77" t="str">
        <f t="shared" si="616"/>
        <v/>
      </c>
      <c r="AR948" s="77" t="str">
        <f t="shared" si="617"/>
        <v/>
      </c>
      <c r="AS948" s="164" t="str">
        <f t="shared" si="618"/>
        <v/>
      </c>
    </row>
    <row r="949" spans="5:45" ht="18" customHeight="1">
      <c r="E949" s="148" t="str">
        <f t="shared" si="619"/>
        <v>M-4</v>
      </c>
      <c r="F949" s="105">
        <f t="shared" si="606"/>
        <v>0</v>
      </c>
      <c r="G949" s="105" t="str">
        <f t="shared" si="607"/>
        <v/>
      </c>
      <c r="H949" s="105" t="str">
        <f t="shared" si="608"/>
        <v/>
      </c>
      <c r="I949" s="149">
        <v>41</v>
      </c>
      <c r="J949" s="157" t="str">
        <f t="shared" si="620"/>
        <v/>
      </c>
      <c r="K949" s="131" t="str">
        <f t="shared" si="621"/>
        <v/>
      </c>
      <c r="L949" s="131" t="str">
        <f>IF($E949="","",INDEX('3.サラリースケール'!$R$5:$BH$38,MATCH($E949,'3.サラリースケール'!$R$5:$R$38,0),MATCH($I949,'3.サラリースケール'!$R$5:$BH$5,0)))</f>
        <v/>
      </c>
      <c r="M949" s="131" t="str">
        <f t="shared" si="622"/>
        <v/>
      </c>
      <c r="N949" s="368" t="str">
        <f t="shared" si="623"/>
        <v/>
      </c>
      <c r="O949" s="157" t="str">
        <f t="shared" si="624"/>
        <v/>
      </c>
      <c r="P949" s="368" t="str">
        <f t="shared" si="609"/>
        <v/>
      </c>
      <c r="Q949" s="158" t="str">
        <f>IF($L949="","",VLOOKUP($E949,'6.モデル年俸表の作成'!$C$7:$F$48,4,0))</f>
        <v/>
      </c>
      <c r="R949" s="159" t="str">
        <f>IF($E949="","",IF($G949="","",VLOOKUP($E949,'5.手当・賞与配分・洗い替え方式'!$C$7:$L$48,8,0)))</f>
        <v/>
      </c>
      <c r="S949" s="160" t="str">
        <f t="shared" si="625"/>
        <v/>
      </c>
      <c r="T949" s="160" t="str">
        <f t="shared" si="626"/>
        <v/>
      </c>
      <c r="U949" s="160" t="str">
        <f t="shared" si="635"/>
        <v/>
      </c>
      <c r="V949" s="160" t="str">
        <f t="shared" si="628"/>
        <v/>
      </c>
      <c r="W949" s="160" t="str">
        <f t="shared" si="629"/>
        <v/>
      </c>
      <c r="X949" s="164" t="str">
        <f t="shared" si="610"/>
        <v/>
      </c>
      <c r="Y949" s="162" t="str">
        <f t="shared" si="634"/>
        <v/>
      </c>
      <c r="Z949" s="161" t="str">
        <f t="shared" si="611"/>
        <v/>
      </c>
      <c r="AA949" s="161" t="str">
        <f t="shared" si="612"/>
        <v/>
      </c>
      <c r="AB949" s="161" t="str">
        <f t="shared" si="613"/>
        <v/>
      </c>
      <c r="AC949" s="163" t="str">
        <f t="shared" si="636"/>
        <v/>
      </c>
      <c r="AD949" s="158" t="str">
        <f t="shared" si="631"/>
        <v/>
      </c>
      <c r="AE949" s="165" t="str">
        <f>IF(J949="","",IF('5.手当・賞与配分・洗い替え方式'!$O$4=1,ROUNDUP((J949+$Q949)*$AH$4,-1),ROUNDUP(J949*$AH$4,-1)))</f>
        <v/>
      </c>
      <c r="AF949" s="154" t="str">
        <f>IF(K949="","",IF('5.手当・賞与配分・洗い替え方式'!$O$4=1,ROUNDUP((K949+$Q949)*$AH$4,-1),ROUNDUP(K949*$AH$4,-1)))</f>
        <v/>
      </c>
      <c r="AG949" s="154" t="str">
        <f>IF(L949="","",IF('5.手当・賞与配分・洗い替え方式'!$O$4=1,ROUNDUP((L949+$Q949)*$AH$4,-1),ROUNDUP(L949*$AH$4,-1)))</f>
        <v/>
      </c>
      <c r="AH949" s="154" t="str">
        <f>IF(M949="","",IF('5.手当・賞与配分・洗い替え方式'!$O$4=1,ROUNDUP((M949+$Q949)*$AH$4,-1),ROUNDUP(M949*$AH$4,-1)))</f>
        <v/>
      </c>
      <c r="AI949" s="166" t="str">
        <f>IF(N949="","",IF('5.手当・賞与配分・洗い替え方式'!$O$4=1,ROUNDUP((N949+$Q949)*$AH$4,-1),ROUNDUP(N949*$AH$4,-1)))</f>
        <v/>
      </c>
      <c r="AJ949" s="165" t="str">
        <f>IF(J949="","",IF('5.手当・賞与配分・洗い替え方式'!$O$4=1,ROUNDUP((J949+$Q949)*$AM$4,-1),ROUNDUP(J949*$AM$4,-1)))</f>
        <v/>
      </c>
      <c r="AK949" s="154" t="str">
        <f>IF(K949="","",IF('5.手当・賞与配分・洗い替え方式'!$O$4=1,ROUNDUP((K949+$Q949)*$AM$4,-1),ROUNDUP(K949*$AM$4,-1)))</f>
        <v/>
      </c>
      <c r="AL949" s="154" t="str">
        <f>IF(L949="","",IF('5.手当・賞与配分・洗い替え方式'!$O$4=1,ROUNDUP((L949+$Q949)*$AM$4,-1),ROUNDUP(L949*$AM$4,-1)))</f>
        <v/>
      </c>
      <c r="AM949" s="154" t="str">
        <f>IF(M949="","",IF('5.手当・賞与配分・洗い替え方式'!$O$4=1,ROUNDUP((M949+$Q949)*$AM$4,-1),ROUNDUP(M949*$AM$4,-1)))</f>
        <v/>
      </c>
      <c r="AN949" s="166" t="str">
        <f>IF(N949="","",IF('5.手当・賞与配分・洗い替え方式'!$O$4=1,ROUNDUP((N949+$Q949)*$AM$4,-1),ROUNDUP(N949*$AM$4,-1)))</f>
        <v/>
      </c>
      <c r="AO949" s="369" t="str">
        <f t="shared" si="632"/>
        <v/>
      </c>
      <c r="AP949" s="77" t="str">
        <f t="shared" si="633"/>
        <v/>
      </c>
      <c r="AQ949" s="77" t="str">
        <f t="shared" si="616"/>
        <v/>
      </c>
      <c r="AR949" s="77" t="str">
        <f t="shared" si="617"/>
        <v/>
      </c>
      <c r="AS949" s="164" t="str">
        <f t="shared" si="618"/>
        <v/>
      </c>
    </row>
    <row r="950" spans="5:45" ht="18" customHeight="1">
      <c r="E950" s="148" t="str">
        <f t="shared" si="619"/>
        <v>M-4</v>
      </c>
      <c r="F950" s="105">
        <f t="shared" si="606"/>
        <v>0</v>
      </c>
      <c r="G950" s="105" t="str">
        <f t="shared" si="607"/>
        <v/>
      </c>
      <c r="H950" s="105" t="str">
        <f t="shared" si="608"/>
        <v/>
      </c>
      <c r="I950" s="149">
        <v>42</v>
      </c>
      <c r="J950" s="157" t="str">
        <f t="shared" si="620"/>
        <v/>
      </c>
      <c r="K950" s="131" t="str">
        <f t="shared" si="621"/>
        <v/>
      </c>
      <c r="L950" s="131" t="str">
        <f>IF($E950="","",INDEX('3.サラリースケール'!$R$5:$BH$38,MATCH($E950,'3.サラリースケール'!$R$5:$R$38,0),MATCH($I950,'3.サラリースケール'!$R$5:$BH$5,0)))</f>
        <v/>
      </c>
      <c r="M950" s="131" t="str">
        <f t="shared" si="622"/>
        <v/>
      </c>
      <c r="N950" s="368" t="str">
        <f t="shared" si="623"/>
        <v/>
      </c>
      <c r="O950" s="157" t="str">
        <f t="shared" si="624"/>
        <v/>
      </c>
      <c r="P950" s="368" t="str">
        <f t="shared" si="609"/>
        <v/>
      </c>
      <c r="Q950" s="158" t="str">
        <f>IF($L950="","",VLOOKUP($E950,'6.モデル年俸表の作成'!$C$7:$F$48,4,0))</f>
        <v/>
      </c>
      <c r="R950" s="159" t="str">
        <f>IF($E950="","",IF($G950="","",VLOOKUP($E950,'5.手当・賞与配分・洗い替え方式'!$C$7:$L$48,8,0)))</f>
        <v/>
      </c>
      <c r="S950" s="160" t="str">
        <f t="shared" si="625"/>
        <v/>
      </c>
      <c r="T950" s="160" t="str">
        <f t="shared" si="626"/>
        <v/>
      </c>
      <c r="U950" s="160" t="str">
        <f t="shared" si="635"/>
        <v/>
      </c>
      <c r="V950" s="160" t="str">
        <f t="shared" si="628"/>
        <v/>
      </c>
      <c r="W950" s="160" t="str">
        <f t="shared" si="629"/>
        <v/>
      </c>
      <c r="X950" s="164" t="str">
        <f t="shared" si="610"/>
        <v/>
      </c>
      <c r="Y950" s="162" t="str">
        <f t="shared" si="634"/>
        <v/>
      </c>
      <c r="Z950" s="161" t="str">
        <f t="shared" si="611"/>
        <v/>
      </c>
      <c r="AA950" s="161" t="str">
        <f t="shared" si="612"/>
        <v/>
      </c>
      <c r="AB950" s="161" t="str">
        <f t="shared" si="613"/>
        <v/>
      </c>
      <c r="AC950" s="163" t="str">
        <f t="shared" si="636"/>
        <v/>
      </c>
      <c r="AD950" s="158" t="str">
        <f t="shared" si="631"/>
        <v/>
      </c>
      <c r="AE950" s="165" t="str">
        <f>IF(J950="","",IF('5.手当・賞与配分・洗い替え方式'!$O$4=1,ROUNDUP((J950+$Q950)*$AH$4,-1),ROUNDUP(J950*$AH$4,-1)))</f>
        <v/>
      </c>
      <c r="AF950" s="154" t="str">
        <f>IF(K950="","",IF('5.手当・賞与配分・洗い替え方式'!$O$4=1,ROUNDUP((K950+$Q950)*$AH$4,-1),ROUNDUP(K950*$AH$4,-1)))</f>
        <v/>
      </c>
      <c r="AG950" s="154" t="str">
        <f>IF(L950="","",IF('5.手当・賞与配分・洗い替え方式'!$O$4=1,ROUNDUP((L950+$Q950)*$AH$4,-1),ROUNDUP(L950*$AH$4,-1)))</f>
        <v/>
      </c>
      <c r="AH950" s="154" t="str">
        <f>IF(M950="","",IF('5.手当・賞与配分・洗い替え方式'!$O$4=1,ROUNDUP((M950+$Q950)*$AH$4,-1),ROUNDUP(M950*$AH$4,-1)))</f>
        <v/>
      </c>
      <c r="AI950" s="166" t="str">
        <f>IF(N950="","",IF('5.手当・賞与配分・洗い替え方式'!$O$4=1,ROUNDUP((N950+$Q950)*$AH$4,-1),ROUNDUP(N950*$AH$4,-1)))</f>
        <v/>
      </c>
      <c r="AJ950" s="165" t="str">
        <f>IF(J950="","",IF('5.手当・賞与配分・洗い替え方式'!$O$4=1,ROUNDUP((J950+$Q950)*$AM$4,-1),ROUNDUP(J950*$AM$4,-1)))</f>
        <v/>
      </c>
      <c r="AK950" s="154" t="str">
        <f>IF(K950="","",IF('5.手当・賞与配分・洗い替え方式'!$O$4=1,ROUNDUP((K950+$Q950)*$AM$4,-1),ROUNDUP(K950*$AM$4,-1)))</f>
        <v/>
      </c>
      <c r="AL950" s="154" t="str">
        <f>IF(L950="","",IF('5.手当・賞与配分・洗い替え方式'!$O$4=1,ROUNDUP((L950+$Q950)*$AM$4,-1),ROUNDUP(L950*$AM$4,-1)))</f>
        <v/>
      </c>
      <c r="AM950" s="154" t="str">
        <f>IF(M950="","",IF('5.手当・賞与配分・洗い替え方式'!$O$4=1,ROUNDUP((M950+$Q950)*$AM$4,-1),ROUNDUP(M950*$AM$4,-1)))</f>
        <v/>
      </c>
      <c r="AN950" s="166" t="str">
        <f>IF(N950="","",IF('5.手当・賞与配分・洗い替え方式'!$O$4=1,ROUNDUP((N950+$Q950)*$AM$4,-1),ROUNDUP(N950*$AM$4,-1)))</f>
        <v/>
      </c>
      <c r="AO950" s="369" t="str">
        <f t="shared" si="632"/>
        <v/>
      </c>
      <c r="AP950" s="77" t="str">
        <f t="shared" si="633"/>
        <v/>
      </c>
      <c r="AQ950" s="77" t="str">
        <f t="shared" si="616"/>
        <v/>
      </c>
      <c r="AR950" s="77" t="str">
        <f t="shared" si="617"/>
        <v/>
      </c>
      <c r="AS950" s="164" t="str">
        <f t="shared" si="618"/>
        <v/>
      </c>
    </row>
    <row r="951" spans="5:45" ht="18" customHeight="1">
      <c r="E951" s="148" t="str">
        <f t="shared" si="619"/>
        <v>M-4</v>
      </c>
      <c r="F951" s="167">
        <f t="shared" si="606"/>
        <v>0</v>
      </c>
      <c r="G951" s="105" t="str">
        <f t="shared" si="607"/>
        <v/>
      </c>
      <c r="H951" s="105" t="str">
        <f t="shared" si="608"/>
        <v/>
      </c>
      <c r="I951" s="149">
        <v>43</v>
      </c>
      <c r="J951" s="157" t="str">
        <f t="shared" si="620"/>
        <v/>
      </c>
      <c r="K951" s="131" t="str">
        <f t="shared" si="621"/>
        <v/>
      </c>
      <c r="L951" s="131" t="str">
        <f>IF($E951="","",INDEX('3.サラリースケール'!$R$5:$BH$38,MATCH($E951,'3.サラリースケール'!$R$5:$R$38,0),MATCH($I951,'3.サラリースケール'!$R$5:$BH$5,0)))</f>
        <v/>
      </c>
      <c r="M951" s="131" t="str">
        <f t="shared" si="622"/>
        <v/>
      </c>
      <c r="N951" s="368" t="str">
        <f t="shared" si="623"/>
        <v/>
      </c>
      <c r="O951" s="157" t="str">
        <f t="shared" si="624"/>
        <v/>
      </c>
      <c r="P951" s="368" t="str">
        <f t="shared" si="609"/>
        <v/>
      </c>
      <c r="Q951" s="158" t="str">
        <f>IF($L951="","",VLOOKUP($E951,'6.モデル年俸表の作成'!$C$7:$F$48,4,0))</f>
        <v/>
      </c>
      <c r="R951" s="159" t="str">
        <f>IF($E951="","",IF($G951="","",VLOOKUP($E951,'5.手当・賞与配分・洗い替え方式'!$C$7:$L$48,8,0)))</f>
        <v/>
      </c>
      <c r="S951" s="160" t="str">
        <f t="shared" si="625"/>
        <v/>
      </c>
      <c r="T951" s="160" t="str">
        <f t="shared" si="626"/>
        <v/>
      </c>
      <c r="U951" s="160" t="str">
        <f t="shared" si="635"/>
        <v/>
      </c>
      <c r="V951" s="160" t="str">
        <f t="shared" si="628"/>
        <v/>
      </c>
      <c r="W951" s="160" t="str">
        <f t="shared" si="629"/>
        <v/>
      </c>
      <c r="X951" s="164" t="str">
        <f t="shared" si="610"/>
        <v/>
      </c>
      <c r="Y951" s="162" t="str">
        <f t="shared" si="634"/>
        <v/>
      </c>
      <c r="Z951" s="161" t="str">
        <f t="shared" si="611"/>
        <v/>
      </c>
      <c r="AA951" s="161" t="str">
        <f t="shared" si="612"/>
        <v/>
      </c>
      <c r="AB951" s="161" t="str">
        <f t="shared" si="613"/>
        <v/>
      </c>
      <c r="AC951" s="163" t="str">
        <f t="shared" si="636"/>
        <v/>
      </c>
      <c r="AD951" s="158" t="str">
        <f t="shared" si="631"/>
        <v/>
      </c>
      <c r="AE951" s="165" t="str">
        <f>IF(J951="","",IF('5.手当・賞与配分・洗い替え方式'!$O$4=1,ROUNDUP((J951+$Q951)*$AH$4,-1),ROUNDUP(J951*$AH$4,-1)))</f>
        <v/>
      </c>
      <c r="AF951" s="154" t="str">
        <f>IF(K951="","",IF('5.手当・賞与配分・洗い替え方式'!$O$4=1,ROUNDUP((K951+$Q951)*$AH$4,-1),ROUNDUP(K951*$AH$4,-1)))</f>
        <v/>
      </c>
      <c r="AG951" s="154" t="str">
        <f>IF(L951="","",IF('5.手当・賞与配分・洗い替え方式'!$O$4=1,ROUNDUP((L951+$Q951)*$AH$4,-1),ROUNDUP(L951*$AH$4,-1)))</f>
        <v/>
      </c>
      <c r="AH951" s="154" t="str">
        <f>IF(M951="","",IF('5.手当・賞与配分・洗い替え方式'!$O$4=1,ROUNDUP((M951+$Q951)*$AH$4,-1),ROUNDUP(M951*$AH$4,-1)))</f>
        <v/>
      </c>
      <c r="AI951" s="166" t="str">
        <f>IF(N951="","",IF('5.手当・賞与配分・洗い替え方式'!$O$4=1,ROUNDUP((N951+$Q951)*$AH$4,-1),ROUNDUP(N951*$AH$4,-1)))</f>
        <v/>
      </c>
      <c r="AJ951" s="165" t="str">
        <f>IF(J951="","",IF('5.手当・賞与配分・洗い替え方式'!$O$4=1,ROUNDUP((J951+$Q951)*$AM$4,-1),ROUNDUP(J951*$AM$4,-1)))</f>
        <v/>
      </c>
      <c r="AK951" s="154" t="str">
        <f>IF(K951="","",IF('5.手当・賞与配分・洗い替え方式'!$O$4=1,ROUNDUP((K951+$Q951)*$AM$4,-1),ROUNDUP(K951*$AM$4,-1)))</f>
        <v/>
      </c>
      <c r="AL951" s="154" t="str">
        <f>IF(L951="","",IF('5.手当・賞与配分・洗い替え方式'!$O$4=1,ROUNDUP((L951+$Q951)*$AM$4,-1),ROUNDUP(L951*$AM$4,-1)))</f>
        <v/>
      </c>
      <c r="AM951" s="154" t="str">
        <f>IF(M951="","",IF('5.手当・賞与配分・洗い替え方式'!$O$4=1,ROUNDUP((M951+$Q951)*$AM$4,-1),ROUNDUP(M951*$AM$4,-1)))</f>
        <v/>
      </c>
      <c r="AN951" s="166" t="str">
        <f>IF(N951="","",IF('5.手当・賞与配分・洗い替え方式'!$O$4=1,ROUNDUP((N951+$Q951)*$AM$4,-1),ROUNDUP(N951*$AM$4,-1)))</f>
        <v/>
      </c>
      <c r="AO951" s="369" t="str">
        <f t="shared" si="632"/>
        <v/>
      </c>
      <c r="AP951" s="77" t="str">
        <f t="shared" si="633"/>
        <v/>
      </c>
      <c r="AQ951" s="77" t="str">
        <f t="shared" si="616"/>
        <v/>
      </c>
      <c r="AR951" s="77" t="str">
        <f t="shared" si="617"/>
        <v/>
      </c>
      <c r="AS951" s="164" t="str">
        <f t="shared" si="618"/>
        <v/>
      </c>
    </row>
    <row r="952" spans="5:45" ht="18" customHeight="1">
      <c r="E952" s="148" t="str">
        <f t="shared" si="619"/>
        <v>M-4</v>
      </c>
      <c r="F952" s="167">
        <f t="shared" si="606"/>
        <v>0</v>
      </c>
      <c r="G952" s="105" t="str">
        <f t="shared" si="607"/>
        <v/>
      </c>
      <c r="H952" s="105" t="str">
        <f t="shared" si="608"/>
        <v/>
      </c>
      <c r="I952" s="149">
        <v>44</v>
      </c>
      <c r="J952" s="157" t="str">
        <f t="shared" si="620"/>
        <v/>
      </c>
      <c r="K952" s="131" t="str">
        <f t="shared" si="621"/>
        <v/>
      </c>
      <c r="L952" s="131" t="str">
        <f>IF($E952="","",INDEX('3.サラリースケール'!$R$5:$BH$38,MATCH($E952,'3.サラリースケール'!$R$5:$R$38,0),MATCH($I952,'3.サラリースケール'!$R$5:$BH$5,0)))</f>
        <v/>
      </c>
      <c r="M952" s="131" t="str">
        <f t="shared" si="622"/>
        <v/>
      </c>
      <c r="N952" s="368" t="str">
        <f t="shared" si="623"/>
        <v/>
      </c>
      <c r="O952" s="157" t="str">
        <f t="shared" si="624"/>
        <v/>
      </c>
      <c r="P952" s="368" t="str">
        <f t="shared" si="609"/>
        <v/>
      </c>
      <c r="Q952" s="158" t="str">
        <f>IF($L952="","",VLOOKUP($E952,'6.モデル年俸表の作成'!$C$7:$F$48,4,0))</f>
        <v/>
      </c>
      <c r="R952" s="159" t="str">
        <f>IF($E952="","",IF($G952="","",VLOOKUP($E952,'5.手当・賞与配分・洗い替え方式'!$C$7:$L$48,8,0)))</f>
        <v/>
      </c>
      <c r="S952" s="160" t="str">
        <f t="shared" si="625"/>
        <v/>
      </c>
      <c r="T952" s="160" t="str">
        <f t="shared" si="626"/>
        <v/>
      </c>
      <c r="U952" s="160" t="str">
        <f t="shared" si="635"/>
        <v/>
      </c>
      <c r="V952" s="160" t="str">
        <f t="shared" si="628"/>
        <v/>
      </c>
      <c r="W952" s="160" t="str">
        <f t="shared" si="629"/>
        <v/>
      </c>
      <c r="X952" s="164" t="str">
        <f t="shared" si="610"/>
        <v/>
      </c>
      <c r="Y952" s="162" t="str">
        <f t="shared" si="634"/>
        <v/>
      </c>
      <c r="Z952" s="161" t="str">
        <f t="shared" si="611"/>
        <v/>
      </c>
      <c r="AA952" s="161" t="str">
        <f t="shared" si="612"/>
        <v/>
      </c>
      <c r="AB952" s="161" t="str">
        <f t="shared" si="613"/>
        <v/>
      </c>
      <c r="AC952" s="163" t="str">
        <f t="shared" si="636"/>
        <v/>
      </c>
      <c r="AD952" s="158" t="str">
        <f t="shared" si="631"/>
        <v/>
      </c>
      <c r="AE952" s="165" t="str">
        <f>IF(J952="","",IF('5.手当・賞与配分・洗い替え方式'!$O$4=1,ROUNDUP((J952+$Q952)*$AH$4,-1),ROUNDUP(J952*$AH$4,-1)))</f>
        <v/>
      </c>
      <c r="AF952" s="154" t="str">
        <f>IF(K952="","",IF('5.手当・賞与配分・洗い替え方式'!$O$4=1,ROUNDUP((K952+$Q952)*$AH$4,-1),ROUNDUP(K952*$AH$4,-1)))</f>
        <v/>
      </c>
      <c r="AG952" s="154" t="str">
        <f>IF(L952="","",IF('5.手当・賞与配分・洗い替え方式'!$O$4=1,ROUNDUP((L952+$Q952)*$AH$4,-1),ROUNDUP(L952*$AH$4,-1)))</f>
        <v/>
      </c>
      <c r="AH952" s="154" t="str">
        <f>IF(M952="","",IF('5.手当・賞与配分・洗い替え方式'!$O$4=1,ROUNDUP((M952+$Q952)*$AH$4,-1),ROUNDUP(M952*$AH$4,-1)))</f>
        <v/>
      </c>
      <c r="AI952" s="166" t="str">
        <f>IF(N952="","",IF('5.手当・賞与配分・洗い替え方式'!$O$4=1,ROUNDUP((N952+$Q952)*$AH$4,-1),ROUNDUP(N952*$AH$4,-1)))</f>
        <v/>
      </c>
      <c r="AJ952" s="165" t="str">
        <f>IF(J952="","",IF('5.手当・賞与配分・洗い替え方式'!$O$4=1,ROUNDUP((J952+$Q952)*$AM$4,-1),ROUNDUP(J952*$AM$4,-1)))</f>
        <v/>
      </c>
      <c r="AK952" s="154" t="str">
        <f>IF(K952="","",IF('5.手当・賞与配分・洗い替え方式'!$O$4=1,ROUNDUP((K952+$Q952)*$AM$4,-1),ROUNDUP(K952*$AM$4,-1)))</f>
        <v/>
      </c>
      <c r="AL952" s="154" t="str">
        <f>IF(L952="","",IF('5.手当・賞与配分・洗い替え方式'!$O$4=1,ROUNDUP((L952+$Q952)*$AM$4,-1),ROUNDUP(L952*$AM$4,-1)))</f>
        <v/>
      </c>
      <c r="AM952" s="154" t="str">
        <f>IF(M952="","",IF('5.手当・賞与配分・洗い替え方式'!$O$4=1,ROUNDUP((M952+$Q952)*$AM$4,-1),ROUNDUP(M952*$AM$4,-1)))</f>
        <v/>
      </c>
      <c r="AN952" s="166" t="str">
        <f>IF(N952="","",IF('5.手当・賞与配分・洗い替え方式'!$O$4=1,ROUNDUP((N952+$Q952)*$AM$4,-1),ROUNDUP(N952*$AM$4,-1)))</f>
        <v/>
      </c>
      <c r="AO952" s="369" t="str">
        <f t="shared" si="632"/>
        <v/>
      </c>
      <c r="AP952" s="77" t="str">
        <f t="shared" si="633"/>
        <v/>
      </c>
      <c r="AQ952" s="77" t="str">
        <f t="shared" si="616"/>
        <v/>
      </c>
      <c r="AR952" s="77" t="str">
        <f t="shared" si="617"/>
        <v/>
      </c>
      <c r="AS952" s="164" t="str">
        <f t="shared" si="618"/>
        <v/>
      </c>
    </row>
    <row r="953" spans="5:45" ht="18" customHeight="1">
      <c r="E953" s="148" t="str">
        <f t="shared" si="619"/>
        <v>M-4</v>
      </c>
      <c r="F953" s="167">
        <f t="shared" si="606"/>
        <v>0</v>
      </c>
      <c r="G953" s="105" t="str">
        <f t="shared" si="607"/>
        <v/>
      </c>
      <c r="H953" s="105" t="str">
        <f t="shared" si="608"/>
        <v/>
      </c>
      <c r="I953" s="149">
        <v>45</v>
      </c>
      <c r="J953" s="157" t="str">
        <f t="shared" si="620"/>
        <v/>
      </c>
      <c r="K953" s="131" t="str">
        <f t="shared" si="621"/>
        <v/>
      </c>
      <c r="L953" s="131" t="str">
        <f>IF($E953="","",INDEX('3.サラリースケール'!$R$5:$BH$38,MATCH($E953,'3.サラリースケール'!$R$5:$R$38,0),MATCH($I953,'3.サラリースケール'!$R$5:$BH$5,0)))</f>
        <v/>
      </c>
      <c r="M953" s="131" t="str">
        <f t="shared" si="622"/>
        <v/>
      </c>
      <c r="N953" s="368" t="str">
        <f t="shared" si="623"/>
        <v/>
      </c>
      <c r="O953" s="157" t="str">
        <f t="shared" si="624"/>
        <v/>
      </c>
      <c r="P953" s="368" t="str">
        <f t="shared" si="609"/>
        <v/>
      </c>
      <c r="Q953" s="158" t="str">
        <f>IF($L953="","",VLOOKUP($E953,'6.モデル年俸表の作成'!$C$7:$F$48,4,0))</f>
        <v/>
      </c>
      <c r="R953" s="159" t="str">
        <f>IF($E953="","",IF($G953="","",VLOOKUP($E953,'5.手当・賞与配分・洗い替え方式'!$C$7:$L$48,8,0)))</f>
        <v/>
      </c>
      <c r="S953" s="160" t="str">
        <f t="shared" si="625"/>
        <v/>
      </c>
      <c r="T953" s="160" t="str">
        <f t="shared" si="626"/>
        <v/>
      </c>
      <c r="U953" s="160" t="str">
        <f t="shared" si="635"/>
        <v/>
      </c>
      <c r="V953" s="160" t="str">
        <f t="shared" si="628"/>
        <v/>
      </c>
      <c r="W953" s="160" t="str">
        <f t="shared" si="629"/>
        <v/>
      </c>
      <c r="X953" s="164" t="str">
        <f t="shared" si="610"/>
        <v/>
      </c>
      <c r="Y953" s="162" t="str">
        <f t="shared" si="634"/>
        <v/>
      </c>
      <c r="Z953" s="161" t="str">
        <f t="shared" si="611"/>
        <v/>
      </c>
      <c r="AA953" s="161" t="str">
        <f t="shared" si="612"/>
        <v/>
      </c>
      <c r="AB953" s="161" t="str">
        <f t="shared" si="613"/>
        <v/>
      </c>
      <c r="AC953" s="163" t="str">
        <f t="shared" si="636"/>
        <v/>
      </c>
      <c r="AD953" s="158" t="str">
        <f t="shared" si="631"/>
        <v/>
      </c>
      <c r="AE953" s="165" t="str">
        <f>IF(J953="","",IF('5.手当・賞与配分・洗い替え方式'!$O$4=1,ROUNDUP((J953+$Q953)*$AH$4,-1),ROUNDUP(J953*$AH$4,-1)))</f>
        <v/>
      </c>
      <c r="AF953" s="154" t="str">
        <f>IF(K953="","",IF('5.手当・賞与配分・洗い替え方式'!$O$4=1,ROUNDUP((K953+$Q953)*$AH$4,-1),ROUNDUP(K953*$AH$4,-1)))</f>
        <v/>
      </c>
      <c r="AG953" s="154" t="str">
        <f>IF(L953="","",IF('5.手当・賞与配分・洗い替え方式'!$O$4=1,ROUNDUP((L953+$Q953)*$AH$4,-1),ROUNDUP(L953*$AH$4,-1)))</f>
        <v/>
      </c>
      <c r="AH953" s="154" t="str">
        <f>IF(M953="","",IF('5.手当・賞与配分・洗い替え方式'!$O$4=1,ROUNDUP((M953+$Q953)*$AH$4,-1),ROUNDUP(M953*$AH$4,-1)))</f>
        <v/>
      </c>
      <c r="AI953" s="166" t="str">
        <f>IF(N953="","",IF('5.手当・賞与配分・洗い替え方式'!$O$4=1,ROUNDUP((N953+$Q953)*$AH$4,-1),ROUNDUP(N953*$AH$4,-1)))</f>
        <v/>
      </c>
      <c r="AJ953" s="165" t="str">
        <f>IF(J953="","",IF('5.手当・賞与配分・洗い替え方式'!$O$4=1,ROUNDUP((J953+$Q953)*$AM$4,-1),ROUNDUP(J953*$AM$4,-1)))</f>
        <v/>
      </c>
      <c r="AK953" s="154" t="str">
        <f>IF(K953="","",IF('5.手当・賞与配分・洗い替え方式'!$O$4=1,ROUNDUP((K953+$Q953)*$AM$4,-1),ROUNDUP(K953*$AM$4,-1)))</f>
        <v/>
      </c>
      <c r="AL953" s="154" t="str">
        <f>IF(L953="","",IF('5.手当・賞与配分・洗い替え方式'!$O$4=1,ROUNDUP((L953+$Q953)*$AM$4,-1),ROUNDUP(L953*$AM$4,-1)))</f>
        <v/>
      </c>
      <c r="AM953" s="154" t="str">
        <f>IF(M953="","",IF('5.手当・賞与配分・洗い替え方式'!$O$4=1,ROUNDUP((M953+$Q953)*$AM$4,-1),ROUNDUP(M953*$AM$4,-1)))</f>
        <v/>
      </c>
      <c r="AN953" s="166" t="str">
        <f>IF(N953="","",IF('5.手当・賞与配分・洗い替え方式'!$O$4=1,ROUNDUP((N953+$Q953)*$AM$4,-1),ROUNDUP(N953*$AM$4,-1)))</f>
        <v/>
      </c>
      <c r="AO953" s="369" t="str">
        <f t="shared" si="632"/>
        <v/>
      </c>
      <c r="AP953" s="77" t="str">
        <f t="shared" si="633"/>
        <v/>
      </c>
      <c r="AQ953" s="77" t="str">
        <f t="shared" si="616"/>
        <v/>
      </c>
      <c r="AR953" s="77" t="str">
        <f t="shared" si="617"/>
        <v/>
      </c>
      <c r="AS953" s="164" t="str">
        <f t="shared" si="618"/>
        <v/>
      </c>
    </row>
    <row r="954" spans="5:45" ht="18" customHeight="1">
      <c r="E954" s="148" t="str">
        <f t="shared" si="619"/>
        <v>M-4</v>
      </c>
      <c r="F954" s="167">
        <f t="shared" si="606"/>
        <v>1</v>
      </c>
      <c r="G954" s="105">
        <f t="shared" si="607"/>
        <v>1</v>
      </c>
      <c r="H954" s="105" t="str">
        <f t="shared" si="608"/>
        <v>M-4-1</v>
      </c>
      <c r="I954" s="149">
        <v>46</v>
      </c>
      <c r="J954" s="157" t="str">
        <f t="shared" si="620"/>
        <v/>
      </c>
      <c r="K954" s="131" t="str">
        <f t="shared" si="621"/>
        <v/>
      </c>
      <c r="L954" s="131">
        <f>IF($E954="","",INDEX('3.サラリースケール'!$R$5:$BH$38,MATCH($E954,'3.サラリースケール'!$R$5:$R$38,0),MATCH($I954,'3.サラリースケール'!$R$5:$BH$5,0)))</f>
        <v>454700</v>
      </c>
      <c r="M954" s="131" t="str">
        <f t="shared" si="622"/>
        <v/>
      </c>
      <c r="N954" s="368" t="str">
        <f t="shared" si="623"/>
        <v/>
      </c>
      <c r="O954" s="157" t="str">
        <f t="shared" si="624"/>
        <v/>
      </c>
      <c r="P954" s="368" t="str">
        <f t="shared" si="609"/>
        <v/>
      </c>
      <c r="Q954" s="158">
        <f>IF($L954="","",VLOOKUP($E954,'6.モデル年俸表の作成'!$C$7:$F$48,4,0))</f>
        <v>68300</v>
      </c>
      <c r="R954" s="159">
        <f>IF($E954="","",IF($G954="","",VLOOKUP($E954,'5.手当・賞与配分・洗い替え方式'!$C$7:$L$48,8,0)))</f>
        <v>0</v>
      </c>
      <c r="S954" s="160" t="str">
        <f t="shared" si="625"/>
        <v/>
      </c>
      <c r="T954" s="160" t="str">
        <f t="shared" si="626"/>
        <v/>
      </c>
      <c r="U954" s="160">
        <f t="shared" si="635"/>
        <v>0</v>
      </c>
      <c r="V954" s="160" t="str">
        <f t="shared" si="628"/>
        <v/>
      </c>
      <c r="W954" s="160" t="str">
        <f t="shared" si="629"/>
        <v/>
      </c>
      <c r="X954" s="164">
        <f t="shared" si="610"/>
        <v>0</v>
      </c>
      <c r="Y954" s="162" t="str">
        <f t="shared" si="634"/>
        <v/>
      </c>
      <c r="Z954" s="161" t="str">
        <f t="shared" si="611"/>
        <v/>
      </c>
      <c r="AA954" s="161">
        <f t="shared" si="612"/>
        <v>523000</v>
      </c>
      <c r="AB954" s="161" t="str">
        <f t="shared" si="613"/>
        <v/>
      </c>
      <c r="AC954" s="163" t="str">
        <f t="shared" si="636"/>
        <v/>
      </c>
      <c r="AD954" s="158">
        <f t="shared" si="631"/>
        <v>6276000</v>
      </c>
      <c r="AE954" s="165" t="str">
        <f>IF(J954="","",IF('5.手当・賞与配分・洗い替え方式'!$O$4=1,ROUNDUP((J954+$Q954)*$AH$4,-1),ROUNDUP(J954*$AH$4,-1)))</f>
        <v/>
      </c>
      <c r="AF954" s="154" t="str">
        <f>IF(K954="","",IF('5.手当・賞与配分・洗い替え方式'!$O$4=1,ROUNDUP((K954+$Q954)*$AH$4,-1),ROUNDUP(K954*$AH$4,-1)))</f>
        <v/>
      </c>
      <c r="AG954" s="154">
        <f>IF(L954="","",IF('5.手当・賞与配分・洗い替え方式'!$O$4=1,ROUNDUP((L954+$Q954)*$AH$4,-1),ROUNDUP(L954*$AH$4,-1)))</f>
        <v>1046000</v>
      </c>
      <c r="AH954" s="154" t="str">
        <f>IF(M954="","",IF('5.手当・賞与配分・洗い替え方式'!$O$4=1,ROUNDUP((M954+$Q954)*$AH$4,-1),ROUNDUP(M954*$AH$4,-1)))</f>
        <v/>
      </c>
      <c r="AI954" s="166" t="str">
        <f>IF(N954="","",IF('5.手当・賞与配分・洗い替え方式'!$O$4=1,ROUNDUP((N954+$Q954)*$AH$4,-1),ROUNDUP(N954*$AH$4,-1)))</f>
        <v/>
      </c>
      <c r="AJ954" s="165" t="str">
        <f>IF(J954="","",IF('5.手当・賞与配分・洗い替え方式'!$O$4=1,ROUNDUP((J954+$Q954)*$AM$4,-1),ROUNDUP(J954*$AM$4,-1)))</f>
        <v/>
      </c>
      <c r="AK954" s="154" t="str">
        <f>IF(K954="","",IF('5.手当・賞与配分・洗い替え方式'!$O$4=1,ROUNDUP((K954+$Q954)*$AM$4,-1),ROUNDUP(K954*$AM$4,-1)))</f>
        <v/>
      </c>
      <c r="AL954" s="154">
        <f>IF(L954="","",IF('5.手当・賞与配分・洗い替え方式'!$O$4=1,ROUNDUP((L954+$Q954)*$AM$4,-1),ROUNDUP(L954*$AM$4,-1)))</f>
        <v>1307500</v>
      </c>
      <c r="AM954" s="154" t="str">
        <f>IF(M954="","",IF('5.手当・賞与配分・洗い替え方式'!$O$4=1,ROUNDUP((M954+$Q954)*$AM$4,-1),ROUNDUP(M954*$AM$4,-1)))</f>
        <v/>
      </c>
      <c r="AN954" s="166" t="str">
        <f>IF(N954="","",IF('5.手当・賞与配分・洗い替え方式'!$O$4=1,ROUNDUP((N954+$Q954)*$AM$4,-1),ROUNDUP(N954*$AM$4,-1)))</f>
        <v/>
      </c>
      <c r="AO954" s="369" t="str">
        <f t="shared" si="632"/>
        <v/>
      </c>
      <c r="AP954" s="77" t="str">
        <f t="shared" si="633"/>
        <v/>
      </c>
      <c r="AQ954" s="77">
        <f t="shared" si="616"/>
        <v>8629500</v>
      </c>
      <c r="AR954" s="77" t="str">
        <f t="shared" si="617"/>
        <v/>
      </c>
      <c r="AS954" s="164" t="str">
        <f t="shared" si="618"/>
        <v/>
      </c>
    </row>
    <row r="955" spans="5:45" ht="18" customHeight="1">
      <c r="E955" s="148" t="str">
        <f t="shared" si="619"/>
        <v>M-4</v>
      </c>
      <c r="F955" s="167">
        <f t="shared" si="606"/>
        <v>2</v>
      </c>
      <c r="G955" s="105">
        <f t="shared" si="607"/>
        <v>2</v>
      </c>
      <c r="H955" s="105" t="str">
        <f t="shared" si="608"/>
        <v>M-4-2</v>
      </c>
      <c r="I955" s="149">
        <v>47</v>
      </c>
      <c r="J955" s="157">
        <f t="shared" si="620"/>
        <v>466300</v>
      </c>
      <c r="K955" s="131">
        <f t="shared" si="621"/>
        <v>463400</v>
      </c>
      <c r="L955" s="131">
        <f>IF($E955="","",INDEX('3.サラリースケール'!$R$5:$BH$38,MATCH($E955,'3.サラリースケール'!$R$5:$R$38,0),MATCH($I955,'3.サラリースケール'!$R$5:$BH$5,0)))</f>
        <v>460500</v>
      </c>
      <c r="M955" s="131">
        <f t="shared" si="622"/>
        <v>457600</v>
      </c>
      <c r="N955" s="368">
        <f t="shared" si="623"/>
        <v>454700</v>
      </c>
      <c r="O955" s="157">
        <f t="shared" si="624"/>
        <v>5800</v>
      </c>
      <c r="P955" s="368">
        <f t="shared" si="609"/>
        <v>2900</v>
      </c>
      <c r="Q955" s="158">
        <f>IF($L955="","",VLOOKUP($E955,'6.モデル年俸表の作成'!$C$7:$F$48,4,0))</f>
        <v>68300</v>
      </c>
      <c r="R955" s="159">
        <f>IF($E955="","",IF($G955="","",VLOOKUP($E955,'5.手当・賞与配分・洗い替え方式'!$C$7:$L$48,8,0)))</f>
        <v>0</v>
      </c>
      <c r="S955" s="160">
        <f t="shared" si="625"/>
        <v>0</v>
      </c>
      <c r="T955" s="160">
        <f t="shared" si="626"/>
        <v>0</v>
      </c>
      <c r="U955" s="160">
        <f t="shared" si="635"/>
        <v>0</v>
      </c>
      <c r="V955" s="160">
        <f t="shared" si="628"/>
        <v>0</v>
      </c>
      <c r="W955" s="160">
        <f t="shared" si="629"/>
        <v>0</v>
      </c>
      <c r="X955" s="164">
        <f t="shared" si="610"/>
        <v>0</v>
      </c>
      <c r="Y955" s="162">
        <f t="shared" si="634"/>
        <v>534600</v>
      </c>
      <c r="Z955" s="161">
        <f t="shared" si="611"/>
        <v>531700</v>
      </c>
      <c r="AA955" s="161">
        <f t="shared" si="612"/>
        <v>528800</v>
      </c>
      <c r="AB955" s="161">
        <f t="shared" si="613"/>
        <v>525900</v>
      </c>
      <c r="AC955" s="163">
        <f t="shared" si="636"/>
        <v>523000</v>
      </c>
      <c r="AD955" s="158">
        <f t="shared" si="631"/>
        <v>6345600</v>
      </c>
      <c r="AE955" s="165">
        <f>IF(J955="","",IF('5.手当・賞与配分・洗い替え方式'!$O$4=1,ROUNDUP((J955+$Q955)*$AH$4,-1),ROUNDUP(J955*$AH$4,-1)))</f>
        <v>1069200</v>
      </c>
      <c r="AF955" s="154">
        <f>IF(K955="","",IF('5.手当・賞与配分・洗い替え方式'!$O$4=1,ROUNDUP((K955+$Q955)*$AH$4,-1),ROUNDUP(K955*$AH$4,-1)))</f>
        <v>1063400</v>
      </c>
      <c r="AG955" s="154">
        <f>IF(L955="","",IF('5.手当・賞与配分・洗い替え方式'!$O$4=1,ROUNDUP((L955+$Q955)*$AH$4,-1),ROUNDUP(L955*$AH$4,-1)))</f>
        <v>1057600</v>
      </c>
      <c r="AH955" s="154">
        <f>IF(M955="","",IF('5.手当・賞与配分・洗い替え方式'!$O$4=1,ROUNDUP((M955+$Q955)*$AH$4,-1),ROUNDUP(M955*$AH$4,-1)))</f>
        <v>1051800</v>
      </c>
      <c r="AI955" s="166">
        <f>IF(N955="","",IF('5.手当・賞与配分・洗い替え方式'!$O$4=1,ROUNDUP((N955+$Q955)*$AH$4,-1),ROUNDUP(N955*$AH$4,-1)))</f>
        <v>1046000</v>
      </c>
      <c r="AJ955" s="165">
        <f>IF(J955="","",IF('5.手当・賞与配分・洗い替え方式'!$O$4=1,ROUNDUP((J955+$Q955)*$AM$4,-1),ROUNDUP(J955*$AM$4,-1)))</f>
        <v>1336500</v>
      </c>
      <c r="AK955" s="154">
        <f>IF(K955="","",IF('5.手当・賞与配分・洗い替え方式'!$O$4=1,ROUNDUP((K955+$Q955)*$AM$4,-1),ROUNDUP(K955*$AM$4,-1)))</f>
        <v>1329250</v>
      </c>
      <c r="AL955" s="154">
        <f>IF(L955="","",IF('5.手当・賞与配分・洗い替え方式'!$O$4=1,ROUNDUP((L955+$Q955)*$AM$4,-1),ROUNDUP(L955*$AM$4,-1)))</f>
        <v>1322000</v>
      </c>
      <c r="AM955" s="154">
        <f>IF(M955="","",IF('5.手当・賞与配分・洗い替え方式'!$O$4=1,ROUNDUP((M955+$Q955)*$AM$4,-1),ROUNDUP(M955*$AM$4,-1)))</f>
        <v>1314750</v>
      </c>
      <c r="AN955" s="166">
        <f>IF(N955="","",IF('5.手当・賞与配分・洗い替え方式'!$O$4=1,ROUNDUP((N955+$Q955)*$AM$4,-1),ROUNDUP(N955*$AM$4,-1)))</f>
        <v>1307500</v>
      </c>
      <c r="AO955" s="369">
        <f t="shared" si="632"/>
        <v>8820900</v>
      </c>
      <c r="AP955" s="77">
        <f t="shared" si="633"/>
        <v>8773050</v>
      </c>
      <c r="AQ955" s="77">
        <f t="shared" si="616"/>
        <v>8725200</v>
      </c>
      <c r="AR955" s="77">
        <f t="shared" si="617"/>
        <v>8677350</v>
      </c>
      <c r="AS955" s="164">
        <f t="shared" si="618"/>
        <v>8629500</v>
      </c>
    </row>
    <row r="956" spans="5:45" ht="18" customHeight="1">
      <c r="E956" s="148" t="str">
        <f t="shared" si="619"/>
        <v>M-4</v>
      </c>
      <c r="F956" s="167">
        <f t="shared" si="606"/>
        <v>3</v>
      </c>
      <c r="G956" s="105">
        <f t="shared" si="607"/>
        <v>3</v>
      </c>
      <c r="H956" s="105" t="str">
        <f t="shared" si="608"/>
        <v>M-4-3</v>
      </c>
      <c r="I956" s="149">
        <v>48</v>
      </c>
      <c r="J956" s="157">
        <f t="shared" si="620"/>
        <v>472100</v>
      </c>
      <c r="K956" s="131">
        <f t="shared" si="621"/>
        <v>469200</v>
      </c>
      <c r="L956" s="131">
        <f>IF($E956="","",INDEX('3.サラリースケール'!$R$5:$BH$38,MATCH($E956,'3.サラリースケール'!$R$5:$R$38,0),MATCH($I956,'3.サラリースケール'!$R$5:$BH$5,0)))</f>
        <v>466300</v>
      </c>
      <c r="M956" s="131">
        <f t="shared" si="622"/>
        <v>463400</v>
      </c>
      <c r="N956" s="368">
        <f t="shared" si="623"/>
        <v>460500</v>
      </c>
      <c r="O956" s="157">
        <f t="shared" si="624"/>
        <v>5800</v>
      </c>
      <c r="P956" s="368">
        <f t="shared" si="609"/>
        <v>2900</v>
      </c>
      <c r="Q956" s="158">
        <f>IF($L956="","",VLOOKUP($E956,'6.モデル年俸表の作成'!$C$7:$F$48,4,0))</f>
        <v>68300</v>
      </c>
      <c r="R956" s="159">
        <f>IF($E956="","",IF($G956="","",VLOOKUP($E956,'5.手当・賞与配分・洗い替え方式'!$C$7:$L$48,8,0)))</f>
        <v>0</v>
      </c>
      <c r="S956" s="160">
        <f t="shared" si="625"/>
        <v>0</v>
      </c>
      <c r="T956" s="160">
        <f t="shared" si="626"/>
        <v>0</v>
      </c>
      <c r="U956" s="160">
        <f t="shared" si="635"/>
        <v>0</v>
      </c>
      <c r="V956" s="160">
        <f t="shared" si="628"/>
        <v>0</v>
      </c>
      <c r="W956" s="160">
        <f t="shared" si="629"/>
        <v>0</v>
      </c>
      <c r="X956" s="164">
        <f t="shared" si="610"/>
        <v>0</v>
      </c>
      <c r="Y956" s="162">
        <f t="shared" si="634"/>
        <v>540400</v>
      </c>
      <c r="Z956" s="161">
        <f t="shared" si="611"/>
        <v>537500</v>
      </c>
      <c r="AA956" s="161">
        <f t="shared" si="612"/>
        <v>534600</v>
      </c>
      <c r="AB956" s="161">
        <f t="shared" si="613"/>
        <v>531700</v>
      </c>
      <c r="AC956" s="163">
        <f t="shared" si="636"/>
        <v>528800</v>
      </c>
      <c r="AD956" s="158">
        <f t="shared" si="631"/>
        <v>6415200</v>
      </c>
      <c r="AE956" s="165">
        <f>IF(J956="","",IF('5.手当・賞与配分・洗い替え方式'!$O$4=1,ROUNDUP((J956+$Q956)*$AH$4,-1),ROUNDUP(J956*$AH$4,-1)))</f>
        <v>1080800</v>
      </c>
      <c r="AF956" s="154">
        <f>IF(K956="","",IF('5.手当・賞与配分・洗い替え方式'!$O$4=1,ROUNDUP((K956+$Q956)*$AH$4,-1),ROUNDUP(K956*$AH$4,-1)))</f>
        <v>1075000</v>
      </c>
      <c r="AG956" s="154">
        <f>IF(L956="","",IF('5.手当・賞与配分・洗い替え方式'!$O$4=1,ROUNDUP((L956+$Q956)*$AH$4,-1),ROUNDUP(L956*$AH$4,-1)))</f>
        <v>1069200</v>
      </c>
      <c r="AH956" s="154">
        <f>IF(M956="","",IF('5.手当・賞与配分・洗い替え方式'!$O$4=1,ROUNDUP((M956+$Q956)*$AH$4,-1),ROUNDUP(M956*$AH$4,-1)))</f>
        <v>1063400</v>
      </c>
      <c r="AI956" s="166">
        <f>IF(N956="","",IF('5.手当・賞与配分・洗い替え方式'!$O$4=1,ROUNDUP((N956+$Q956)*$AH$4,-1),ROUNDUP(N956*$AH$4,-1)))</f>
        <v>1057600</v>
      </c>
      <c r="AJ956" s="165">
        <f>IF(J956="","",IF('5.手当・賞与配分・洗い替え方式'!$O$4=1,ROUNDUP((J956+$Q956)*$AM$4,-1),ROUNDUP(J956*$AM$4,-1)))</f>
        <v>1351000</v>
      </c>
      <c r="AK956" s="154">
        <f>IF(K956="","",IF('5.手当・賞与配分・洗い替え方式'!$O$4=1,ROUNDUP((K956+$Q956)*$AM$4,-1),ROUNDUP(K956*$AM$4,-1)))</f>
        <v>1343750</v>
      </c>
      <c r="AL956" s="154">
        <f>IF(L956="","",IF('5.手当・賞与配分・洗い替え方式'!$O$4=1,ROUNDUP((L956+$Q956)*$AM$4,-1),ROUNDUP(L956*$AM$4,-1)))</f>
        <v>1336500</v>
      </c>
      <c r="AM956" s="154">
        <f>IF(M956="","",IF('5.手当・賞与配分・洗い替え方式'!$O$4=1,ROUNDUP((M956+$Q956)*$AM$4,-1),ROUNDUP(M956*$AM$4,-1)))</f>
        <v>1329250</v>
      </c>
      <c r="AN956" s="166">
        <f>IF(N956="","",IF('5.手当・賞与配分・洗い替え方式'!$O$4=1,ROUNDUP((N956+$Q956)*$AM$4,-1),ROUNDUP(N956*$AM$4,-1)))</f>
        <v>1322000</v>
      </c>
      <c r="AO956" s="369">
        <f t="shared" si="632"/>
        <v>8916600</v>
      </c>
      <c r="AP956" s="77">
        <f t="shared" si="633"/>
        <v>8868750</v>
      </c>
      <c r="AQ956" s="77">
        <f t="shared" si="616"/>
        <v>8820900</v>
      </c>
      <c r="AR956" s="77">
        <f t="shared" si="617"/>
        <v>8773050</v>
      </c>
      <c r="AS956" s="164">
        <f t="shared" si="618"/>
        <v>8725200</v>
      </c>
    </row>
    <row r="957" spans="5:45" ht="18" customHeight="1">
      <c r="E957" s="148" t="str">
        <f t="shared" si="619"/>
        <v>M-4</v>
      </c>
      <c r="F957" s="167">
        <f t="shared" si="606"/>
        <v>4</v>
      </c>
      <c r="G957" s="105">
        <f t="shared" si="607"/>
        <v>4</v>
      </c>
      <c r="H957" s="105" t="str">
        <f t="shared" si="608"/>
        <v>M-4-4</v>
      </c>
      <c r="I957" s="149">
        <v>49</v>
      </c>
      <c r="J957" s="157">
        <f t="shared" si="620"/>
        <v>477900</v>
      </c>
      <c r="K957" s="131">
        <f t="shared" si="621"/>
        <v>475000</v>
      </c>
      <c r="L957" s="131">
        <f>IF($E957="","",INDEX('3.サラリースケール'!$R$5:$BH$38,MATCH($E957,'3.サラリースケール'!$R$5:$R$38,0),MATCH($I957,'3.サラリースケール'!$R$5:$BH$5,0)))</f>
        <v>472100</v>
      </c>
      <c r="M957" s="131">
        <f t="shared" si="622"/>
        <v>469200</v>
      </c>
      <c r="N957" s="368">
        <f t="shared" si="623"/>
        <v>466300</v>
      </c>
      <c r="O957" s="157">
        <f t="shared" si="624"/>
        <v>5800</v>
      </c>
      <c r="P957" s="368">
        <f t="shared" si="609"/>
        <v>2900</v>
      </c>
      <c r="Q957" s="158">
        <f>IF($L957="","",VLOOKUP($E957,'6.モデル年俸表の作成'!$C$7:$F$48,4,0))</f>
        <v>68300</v>
      </c>
      <c r="R957" s="159">
        <f>IF($E957="","",IF($G957="","",VLOOKUP($E957,'5.手当・賞与配分・洗い替え方式'!$C$7:$L$48,8,0)))</f>
        <v>0</v>
      </c>
      <c r="S957" s="160">
        <f t="shared" si="625"/>
        <v>0</v>
      </c>
      <c r="T957" s="160">
        <f t="shared" si="626"/>
        <v>0</v>
      </c>
      <c r="U957" s="160">
        <f t="shared" si="635"/>
        <v>0</v>
      </c>
      <c r="V957" s="160">
        <f t="shared" si="628"/>
        <v>0</v>
      </c>
      <c r="W957" s="160">
        <f t="shared" si="629"/>
        <v>0</v>
      </c>
      <c r="X957" s="164">
        <f t="shared" si="610"/>
        <v>0</v>
      </c>
      <c r="Y957" s="162">
        <f t="shared" si="634"/>
        <v>546200</v>
      </c>
      <c r="Z957" s="161">
        <f t="shared" si="611"/>
        <v>543300</v>
      </c>
      <c r="AA957" s="161">
        <f t="shared" si="612"/>
        <v>540400</v>
      </c>
      <c r="AB957" s="161">
        <f t="shared" si="613"/>
        <v>537500</v>
      </c>
      <c r="AC957" s="163">
        <f t="shared" si="636"/>
        <v>534600</v>
      </c>
      <c r="AD957" s="158">
        <f t="shared" si="631"/>
        <v>6484800</v>
      </c>
      <c r="AE957" s="165">
        <f>IF(J957="","",IF('5.手当・賞与配分・洗い替え方式'!$O$4=1,ROUNDUP((J957+$Q957)*$AH$4,-1),ROUNDUP(J957*$AH$4,-1)))</f>
        <v>1092400</v>
      </c>
      <c r="AF957" s="154">
        <f>IF(K957="","",IF('5.手当・賞与配分・洗い替え方式'!$O$4=1,ROUNDUP((K957+$Q957)*$AH$4,-1),ROUNDUP(K957*$AH$4,-1)))</f>
        <v>1086600</v>
      </c>
      <c r="AG957" s="154">
        <f>IF(L957="","",IF('5.手当・賞与配分・洗い替え方式'!$O$4=1,ROUNDUP((L957+$Q957)*$AH$4,-1),ROUNDUP(L957*$AH$4,-1)))</f>
        <v>1080800</v>
      </c>
      <c r="AH957" s="154">
        <f>IF(M957="","",IF('5.手当・賞与配分・洗い替え方式'!$O$4=1,ROUNDUP((M957+$Q957)*$AH$4,-1),ROUNDUP(M957*$AH$4,-1)))</f>
        <v>1075000</v>
      </c>
      <c r="AI957" s="166">
        <f>IF(N957="","",IF('5.手当・賞与配分・洗い替え方式'!$O$4=1,ROUNDUP((N957+$Q957)*$AH$4,-1),ROUNDUP(N957*$AH$4,-1)))</f>
        <v>1069200</v>
      </c>
      <c r="AJ957" s="165">
        <f>IF(J957="","",IF('5.手当・賞与配分・洗い替え方式'!$O$4=1,ROUNDUP((J957+$Q957)*$AM$4,-1),ROUNDUP(J957*$AM$4,-1)))</f>
        <v>1365500</v>
      </c>
      <c r="AK957" s="154">
        <f>IF(K957="","",IF('5.手当・賞与配分・洗い替え方式'!$O$4=1,ROUNDUP((K957+$Q957)*$AM$4,-1),ROUNDUP(K957*$AM$4,-1)))</f>
        <v>1358250</v>
      </c>
      <c r="AL957" s="154">
        <f>IF(L957="","",IF('5.手当・賞与配分・洗い替え方式'!$O$4=1,ROUNDUP((L957+$Q957)*$AM$4,-1),ROUNDUP(L957*$AM$4,-1)))</f>
        <v>1351000</v>
      </c>
      <c r="AM957" s="154">
        <f>IF(M957="","",IF('5.手当・賞与配分・洗い替え方式'!$O$4=1,ROUNDUP((M957+$Q957)*$AM$4,-1),ROUNDUP(M957*$AM$4,-1)))</f>
        <v>1343750</v>
      </c>
      <c r="AN957" s="166">
        <f>IF(N957="","",IF('5.手当・賞与配分・洗い替え方式'!$O$4=1,ROUNDUP((N957+$Q957)*$AM$4,-1),ROUNDUP(N957*$AM$4,-1)))</f>
        <v>1336500</v>
      </c>
      <c r="AO957" s="369">
        <f t="shared" si="632"/>
        <v>9012300</v>
      </c>
      <c r="AP957" s="77">
        <f t="shared" si="633"/>
        <v>8964450</v>
      </c>
      <c r="AQ957" s="77">
        <f t="shared" si="616"/>
        <v>8916600</v>
      </c>
      <c r="AR957" s="77">
        <f t="shared" si="617"/>
        <v>8868750</v>
      </c>
      <c r="AS957" s="164">
        <f t="shared" si="618"/>
        <v>8820900</v>
      </c>
    </row>
    <row r="958" spans="5:45" ht="18" customHeight="1">
      <c r="E958" s="148" t="str">
        <f t="shared" si="619"/>
        <v>M-4</v>
      </c>
      <c r="F958" s="167">
        <f t="shared" si="606"/>
        <v>5</v>
      </c>
      <c r="G958" s="105">
        <f t="shared" si="607"/>
        <v>5</v>
      </c>
      <c r="H958" s="105" t="str">
        <f t="shared" si="608"/>
        <v>M-4-5</v>
      </c>
      <c r="I958" s="149">
        <v>50</v>
      </c>
      <c r="J958" s="157">
        <f t="shared" si="620"/>
        <v>483700</v>
      </c>
      <c r="K958" s="131">
        <f t="shared" si="621"/>
        <v>480800</v>
      </c>
      <c r="L958" s="131">
        <f>IF($E958="","",INDEX('3.サラリースケール'!$R$5:$BH$38,MATCH($E958,'3.サラリースケール'!$R$5:$R$38,0),MATCH($I958,'3.サラリースケール'!$R$5:$BH$5,0)))</f>
        <v>477900</v>
      </c>
      <c r="M958" s="131">
        <f t="shared" si="622"/>
        <v>475000</v>
      </c>
      <c r="N958" s="368">
        <f t="shared" si="623"/>
        <v>472100</v>
      </c>
      <c r="O958" s="157">
        <f t="shared" si="624"/>
        <v>5800</v>
      </c>
      <c r="P958" s="368">
        <f t="shared" si="609"/>
        <v>2900</v>
      </c>
      <c r="Q958" s="158">
        <f>IF($L958="","",VLOOKUP($E958,'6.モデル年俸表の作成'!$C$7:$F$48,4,0))</f>
        <v>68300</v>
      </c>
      <c r="R958" s="159">
        <f>IF($E958="","",IF($G958="","",VLOOKUP($E958,'5.手当・賞与配分・洗い替え方式'!$C$7:$L$48,8,0)))</f>
        <v>0</v>
      </c>
      <c r="S958" s="160">
        <f t="shared" si="625"/>
        <v>0</v>
      </c>
      <c r="T958" s="160">
        <f t="shared" si="626"/>
        <v>0</v>
      </c>
      <c r="U958" s="160">
        <f t="shared" si="635"/>
        <v>0</v>
      </c>
      <c r="V958" s="160">
        <f t="shared" si="628"/>
        <v>0</v>
      </c>
      <c r="W958" s="160">
        <f t="shared" si="629"/>
        <v>0</v>
      </c>
      <c r="X958" s="164">
        <f t="shared" si="610"/>
        <v>0</v>
      </c>
      <c r="Y958" s="162">
        <f t="shared" si="634"/>
        <v>552000</v>
      </c>
      <c r="Z958" s="161">
        <f t="shared" si="611"/>
        <v>549100</v>
      </c>
      <c r="AA958" s="161">
        <f t="shared" si="612"/>
        <v>546200</v>
      </c>
      <c r="AB958" s="161">
        <f t="shared" si="613"/>
        <v>543300</v>
      </c>
      <c r="AC958" s="163">
        <f t="shared" si="636"/>
        <v>540400</v>
      </c>
      <c r="AD958" s="158">
        <f t="shared" si="631"/>
        <v>6554400</v>
      </c>
      <c r="AE958" s="165">
        <f>IF(J958="","",IF('5.手当・賞与配分・洗い替え方式'!$O$4=1,ROUNDUP((J958+$Q958)*$AH$4,-1),ROUNDUP(J958*$AH$4,-1)))</f>
        <v>1104000</v>
      </c>
      <c r="AF958" s="154">
        <f>IF(K958="","",IF('5.手当・賞与配分・洗い替え方式'!$O$4=1,ROUNDUP((K958+$Q958)*$AH$4,-1),ROUNDUP(K958*$AH$4,-1)))</f>
        <v>1098200</v>
      </c>
      <c r="AG958" s="154">
        <f>IF(L958="","",IF('5.手当・賞与配分・洗い替え方式'!$O$4=1,ROUNDUP((L958+$Q958)*$AH$4,-1),ROUNDUP(L958*$AH$4,-1)))</f>
        <v>1092400</v>
      </c>
      <c r="AH958" s="154">
        <f>IF(M958="","",IF('5.手当・賞与配分・洗い替え方式'!$O$4=1,ROUNDUP((M958+$Q958)*$AH$4,-1),ROUNDUP(M958*$AH$4,-1)))</f>
        <v>1086600</v>
      </c>
      <c r="AI958" s="166">
        <f>IF(N958="","",IF('5.手当・賞与配分・洗い替え方式'!$O$4=1,ROUNDUP((N958+$Q958)*$AH$4,-1),ROUNDUP(N958*$AH$4,-1)))</f>
        <v>1080800</v>
      </c>
      <c r="AJ958" s="165">
        <f>IF(J958="","",IF('5.手当・賞与配分・洗い替え方式'!$O$4=1,ROUNDUP((J958+$Q958)*$AM$4,-1),ROUNDUP(J958*$AM$4,-1)))</f>
        <v>1380000</v>
      </c>
      <c r="AK958" s="154">
        <f>IF(K958="","",IF('5.手当・賞与配分・洗い替え方式'!$O$4=1,ROUNDUP((K958+$Q958)*$AM$4,-1),ROUNDUP(K958*$AM$4,-1)))</f>
        <v>1372750</v>
      </c>
      <c r="AL958" s="154">
        <f>IF(L958="","",IF('5.手当・賞与配分・洗い替え方式'!$O$4=1,ROUNDUP((L958+$Q958)*$AM$4,-1),ROUNDUP(L958*$AM$4,-1)))</f>
        <v>1365500</v>
      </c>
      <c r="AM958" s="154">
        <f>IF(M958="","",IF('5.手当・賞与配分・洗い替え方式'!$O$4=1,ROUNDUP((M958+$Q958)*$AM$4,-1),ROUNDUP(M958*$AM$4,-1)))</f>
        <v>1358250</v>
      </c>
      <c r="AN958" s="166">
        <f>IF(N958="","",IF('5.手当・賞与配分・洗い替え方式'!$O$4=1,ROUNDUP((N958+$Q958)*$AM$4,-1),ROUNDUP(N958*$AM$4,-1)))</f>
        <v>1351000</v>
      </c>
      <c r="AO958" s="369">
        <f t="shared" si="632"/>
        <v>9108000</v>
      </c>
      <c r="AP958" s="77">
        <f t="shared" si="633"/>
        <v>9060150</v>
      </c>
      <c r="AQ958" s="77">
        <f t="shared" si="616"/>
        <v>9012300</v>
      </c>
      <c r="AR958" s="77">
        <f t="shared" si="617"/>
        <v>8964450</v>
      </c>
      <c r="AS958" s="164">
        <f t="shared" si="618"/>
        <v>8916600</v>
      </c>
    </row>
    <row r="959" spans="5:45" ht="18" customHeight="1">
      <c r="E959" s="148" t="str">
        <f t="shared" si="619"/>
        <v>M-4</v>
      </c>
      <c r="F959" s="167">
        <f t="shared" si="606"/>
        <v>6</v>
      </c>
      <c r="G959" s="105">
        <f t="shared" si="607"/>
        <v>6</v>
      </c>
      <c r="H959" s="105" t="str">
        <f t="shared" si="608"/>
        <v>M-4-6</v>
      </c>
      <c r="I959" s="149">
        <v>51</v>
      </c>
      <c r="J959" s="157">
        <f t="shared" si="620"/>
        <v>489500</v>
      </c>
      <c r="K959" s="131">
        <f t="shared" si="621"/>
        <v>486600</v>
      </c>
      <c r="L959" s="131">
        <f>IF($E959="","",INDEX('3.サラリースケール'!$R$5:$BH$38,MATCH($E959,'3.サラリースケール'!$R$5:$R$38,0),MATCH($I959,'3.サラリースケール'!$R$5:$BH$5,0)))</f>
        <v>483700</v>
      </c>
      <c r="M959" s="131">
        <f t="shared" si="622"/>
        <v>480800</v>
      </c>
      <c r="N959" s="368">
        <f t="shared" si="623"/>
        <v>477900</v>
      </c>
      <c r="O959" s="157">
        <f t="shared" si="624"/>
        <v>5800</v>
      </c>
      <c r="P959" s="368">
        <f t="shared" si="609"/>
        <v>2900</v>
      </c>
      <c r="Q959" s="158">
        <f>IF($L959="","",VLOOKUP($E959,'6.モデル年俸表の作成'!$C$7:$F$48,4,0))</f>
        <v>68300</v>
      </c>
      <c r="R959" s="159">
        <f>IF($E959="","",IF($G959="","",VLOOKUP($E959,'5.手当・賞与配分・洗い替え方式'!$C$7:$L$48,8,0)))</f>
        <v>0</v>
      </c>
      <c r="S959" s="160">
        <f t="shared" si="625"/>
        <v>0</v>
      </c>
      <c r="T959" s="160">
        <f t="shared" si="626"/>
        <v>0</v>
      </c>
      <c r="U959" s="160">
        <f t="shared" si="635"/>
        <v>0</v>
      </c>
      <c r="V959" s="160">
        <f t="shared" si="628"/>
        <v>0</v>
      </c>
      <c r="W959" s="160">
        <f t="shared" si="629"/>
        <v>0</v>
      </c>
      <c r="X959" s="164">
        <f t="shared" si="610"/>
        <v>0</v>
      </c>
      <c r="Y959" s="162">
        <f t="shared" si="634"/>
        <v>557800</v>
      </c>
      <c r="Z959" s="161">
        <f t="shared" si="611"/>
        <v>554900</v>
      </c>
      <c r="AA959" s="161">
        <f t="shared" si="612"/>
        <v>552000</v>
      </c>
      <c r="AB959" s="161">
        <f t="shared" si="613"/>
        <v>549100</v>
      </c>
      <c r="AC959" s="163">
        <f t="shared" si="636"/>
        <v>546200</v>
      </c>
      <c r="AD959" s="158">
        <f t="shared" si="631"/>
        <v>6624000</v>
      </c>
      <c r="AE959" s="165">
        <f>IF(J959="","",IF('5.手当・賞与配分・洗い替え方式'!$O$4=1,ROUNDUP((J959+$Q959)*$AH$4,-1),ROUNDUP(J959*$AH$4,-1)))</f>
        <v>1115600</v>
      </c>
      <c r="AF959" s="154">
        <f>IF(K959="","",IF('5.手当・賞与配分・洗い替え方式'!$O$4=1,ROUNDUP((K959+$Q959)*$AH$4,-1),ROUNDUP(K959*$AH$4,-1)))</f>
        <v>1109800</v>
      </c>
      <c r="AG959" s="154">
        <f>IF(L959="","",IF('5.手当・賞与配分・洗い替え方式'!$O$4=1,ROUNDUP((L959+$Q959)*$AH$4,-1),ROUNDUP(L959*$AH$4,-1)))</f>
        <v>1104000</v>
      </c>
      <c r="AH959" s="154">
        <f>IF(M959="","",IF('5.手当・賞与配分・洗い替え方式'!$O$4=1,ROUNDUP((M959+$Q959)*$AH$4,-1),ROUNDUP(M959*$AH$4,-1)))</f>
        <v>1098200</v>
      </c>
      <c r="AI959" s="166">
        <f>IF(N959="","",IF('5.手当・賞与配分・洗い替え方式'!$O$4=1,ROUNDUP((N959+$Q959)*$AH$4,-1),ROUNDUP(N959*$AH$4,-1)))</f>
        <v>1092400</v>
      </c>
      <c r="AJ959" s="165">
        <f>IF(J959="","",IF('5.手当・賞与配分・洗い替え方式'!$O$4=1,ROUNDUP((J959+$Q959)*$AM$4,-1),ROUNDUP(J959*$AM$4,-1)))</f>
        <v>1394500</v>
      </c>
      <c r="AK959" s="154">
        <f>IF(K959="","",IF('5.手当・賞与配分・洗い替え方式'!$O$4=1,ROUNDUP((K959+$Q959)*$AM$4,-1),ROUNDUP(K959*$AM$4,-1)))</f>
        <v>1387250</v>
      </c>
      <c r="AL959" s="154">
        <f>IF(L959="","",IF('5.手当・賞与配分・洗い替え方式'!$O$4=1,ROUNDUP((L959+$Q959)*$AM$4,-1),ROUNDUP(L959*$AM$4,-1)))</f>
        <v>1380000</v>
      </c>
      <c r="AM959" s="154">
        <f>IF(M959="","",IF('5.手当・賞与配分・洗い替え方式'!$O$4=1,ROUNDUP((M959+$Q959)*$AM$4,-1),ROUNDUP(M959*$AM$4,-1)))</f>
        <v>1372750</v>
      </c>
      <c r="AN959" s="166">
        <f>IF(N959="","",IF('5.手当・賞与配分・洗い替え方式'!$O$4=1,ROUNDUP((N959+$Q959)*$AM$4,-1),ROUNDUP(N959*$AM$4,-1)))</f>
        <v>1365500</v>
      </c>
      <c r="AO959" s="369">
        <f t="shared" si="632"/>
        <v>9203700</v>
      </c>
      <c r="AP959" s="77">
        <f t="shared" si="633"/>
        <v>9155850</v>
      </c>
      <c r="AQ959" s="77">
        <f t="shared" si="616"/>
        <v>9108000</v>
      </c>
      <c r="AR959" s="77">
        <f t="shared" si="617"/>
        <v>9060150</v>
      </c>
      <c r="AS959" s="164">
        <f t="shared" si="618"/>
        <v>9012300</v>
      </c>
    </row>
    <row r="960" spans="5:45" ht="18" customHeight="1">
      <c r="E960" s="148" t="str">
        <f t="shared" si="619"/>
        <v>M-4</v>
      </c>
      <c r="F960" s="167">
        <f t="shared" si="606"/>
        <v>7</v>
      </c>
      <c r="G960" s="105">
        <f t="shared" si="607"/>
        <v>7</v>
      </c>
      <c r="H960" s="105" t="str">
        <f t="shared" si="608"/>
        <v>M-4-7</v>
      </c>
      <c r="I960" s="149">
        <v>52</v>
      </c>
      <c r="J960" s="157">
        <f t="shared" si="620"/>
        <v>495300</v>
      </c>
      <c r="K960" s="131">
        <f t="shared" si="621"/>
        <v>492400</v>
      </c>
      <c r="L960" s="131">
        <f>IF($E960="","",INDEX('3.サラリースケール'!$R$5:$BH$38,MATCH($E960,'3.サラリースケール'!$R$5:$R$38,0),MATCH($I960,'3.サラリースケール'!$R$5:$BH$5,0)))</f>
        <v>489500</v>
      </c>
      <c r="M960" s="131">
        <f t="shared" si="622"/>
        <v>486600</v>
      </c>
      <c r="N960" s="368">
        <f t="shared" si="623"/>
        <v>483700</v>
      </c>
      <c r="O960" s="157">
        <f t="shared" si="624"/>
        <v>5800</v>
      </c>
      <c r="P960" s="368">
        <f t="shared" si="609"/>
        <v>2900</v>
      </c>
      <c r="Q960" s="158">
        <f>IF($L960="","",VLOOKUP($E960,'6.モデル年俸表の作成'!$C$7:$F$48,4,0))</f>
        <v>68300</v>
      </c>
      <c r="R960" s="159">
        <f>IF($E960="","",IF($G960="","",VLOOKUP($E960,'5.手当・賞与配分・洗い替え方式'!$C$7:$L$48,8,0)))</f>
        <v>0</v>
      </c>
      <c r="S960" s="160">
        <f t="shared" si="625"/>
        <v>0</v>
      </c>
      <c r="T960" s="160">
        <f t="shared" si="626"/>
        <v>0</v>
      </c>
      <c r="U960" s="160">
        <f t="shared" si="635"/>
        <v>0</v>
      </c>
      <c r="V960" s="160">
        <f t="shared" si="628"/>
        <v>0</v>
      </c>
      <c r="W960" s="160">
        <f t="shared" si="629"/>
        <v>0</v>
      </c>
      <c r="X960" s="164">
        <f t="shared" si="610"/>
        <v>0</v>
      </c>
      <c r="Y960" s="162">
        <f t="shared" si="634"/>
        <v>563600</v>
      </c>
      <c r="Z960" s="161">
        <f t="shared" si="611"/>
        <v>560700</v>
      </c>
      <c r="AA960" s="161">
        <f t="shared" si="612"/>
        <v>557800</v>
      </c>
      <c r="AB960" s="161">
        <f t="shared" si="613"/>
        <v>554900</v>
      </c>
      <c r="AC960" s="163">
        <f t="shared" si="636"/>
        <v>552000</v>
      </c>
      <c r="AD960" s="158">
        <f t="shared" si="631"/>
        <v>6693600</v>
      </c>
      <c r="AE960" s="165">
        <f>IF(J960="","",IF('5.手当・賞与配分・洗い替え方式'!$O$4=1,ROUNDUP((J960+$Q960)*$AH$4,-1),ROUNDUP(J960*$AH$4,-1)))</f>
        <v>1127200</v>
      </c>
      <c r="AF960" s="154">
        <f>IF(K960="","",IF('5.手当・賞与配分・洗い替え方式'!$O$4=1,ROUNDUP((K960+$Q960)*$AH$4,-1),ROUNDUP(K960*$AH$4,-1)))</f>
        <v>1121400</v>
      </c>
      <c r="AG960" s="154">
        <f>IF(L960="","",IF('5.手当・賞与配分・洗い替え方式'!$O$4=1,ROUNDUP((L960+$Q960)*$AH$4,-1),ROUNDUP(L960*$AH$4,-1)))</f>
        <v>1115600</v>
      </c>
      <c r="AH960" s="154">
        <f>IF(M960="","",IF('5.手当・賞与配分・洗い替え方式'!$O$4=1,ROUNDUP((M960+$Q960)*$AH$4,-1),ROUNDUP(M960*$AH$4,-1)))</f>
        <v>1109800</v>
      </c>
      <c r="AI960" s="166">
        <f>IF(N960="","",IF('5.手当・賞与配分・洗い替え方式'!$O$4=1,ROUNDUP((N960+$Q960)*$AH$4,-1),ROUNDUP(N960*$AH$4,-1)))</f>
        <v>1104000</v>
      </c>
      <c r="AJ960" s="165">
        <f>IF(J960="","",IF('5.手当・賞与配分・洗い替え方式'!$O$4=1,ROUNDUP((J960+$Q960)*$AM$4,-1),ROUNDUP(J960*$AM$4,-1)))</f>
        <v>1409000</v>
      </c>
      <c r="AK960" s="154">
        <f>IF(K960="","",IF('5.手当・賞与配分・洗い替え方式'!$O$4=1,ROUNDUP((K960+$Q960)*$AM$4,-1),ROUNDUP(K960*$AM$4,-1)))</f>
        <v>1401750</v>
      </c>
      <c r="AL960" s="154">
        <f>IF(L960="","",IF('5.手当・賞与配分・洗い替え方式'!$O$4=1,ROUNDUP((L960+$Q960)*$AM$4,-1),ROUNDUP(L960*$AM$4,-1)))</f>
        <v>1394500</v>
      </c>
      <c r="AM960" s="154">
        <f>IF(M960="","",IF('5.手当・賞与配分・洗い替え方式'!$O$4=1,ROUNDUP((M960+$Q960)*$AM$4,-1),ROUNDUP(M960*$AM$4,-1)))</f>
        <v>1387250</v>
      </c>
      <c r="AN960" s="166">
        <f>IF(N960="","",IF('5.手当・賞与配分・洗い替え方式'!$O$4=1,ROUNDUP((N960+$Q960)*$AM$4,-1),ROUNDUP(N960*$AM$4,-1)))</f>
        <v>1380000</v>
      </c>
      <c r="AO960" s="369">
        <f t="shared" si="632"/>
        <v>9299400</v>
      </c>
      <c r="AP960" s="77">
        <f t="shared" si="633"/>
        <v>9251550</v>
      </c>
      <c r="AQ960" s="77">
        <f t="shared" si="616"/>
        <v>9203700</v>
      </c>
      <c r="AR960" s="77">
        <f t="shared" si="617"/>
        <v>9155850</v>
      </c>
      <c r="AS960" s="164">
        <f t="shared" si="618"/>
        <v>9108000</v>
      </c>
    </row>
    <row r="961" spans="5:45" ht="18" customHeight="1">
      <c r="E961" s="148" t="str">
        <f t="shared" si="619"/>
        <v>M-4</v>
      </c>
      <c r="F961" s="167">
        <f t="shared" si="606"/>
        <v>8</v>
      </c>
      <c r="G961" s="105">
        <f t="shared" si="607"/>
        <v>8</v>
      </c>
      <c r="H961" s="105" t="str">
        <f t="shared" si="608"/>
        <v>M-4-8</v>
      </c>
      <c r="I961" s="149">
        <v>53</v>
      </c>
      <c r="J961" s="157">
        <f t="shared" si="620"/>
        <v>501100</v>
      </c>
      <c r="K961" s="131">
        <f t="shared" si="621"/>
        <v>498200</v>
      </c>
      <c r="L961" s="131">
        <f>IF($E961="","",INDEX('3.サラリースケール'!$R$5:$BH$38,MATCH($E961,'3.サラリースケール'!$R$5:$R$38,0),MATCH($I961,'3.サラリースケール'!$R$5:$BH$5,0)))</f>
        <v>495300</v>
      </c>
      <c r="M961" s="131">
        <f t="shared" si="622"/>
        <v>492400</v>
      </c>
      <c r="N961" s="368">
        <f t="shared" si="623"/>
        <v>489500</v>
      </c>
      <c r="O961" s="157">
        <f t="shared" si="624"/>
        <v>5800</v>
      </c>
      <c r="P961" s="368">
        <f t="shared" si="609"/>
        <v>2900</v>
      </c>
      <c r="Q961" s="158">
        <f>IF($L961="","",VLOOKUP($E961,'6.モデル年俸表の作成'!$C$7:$F$48,4,0))</f>
        <v>68300</v>
      </c>
      <c r="R961" s="159">
        <f>IF($E961="","",IF($G961="","",VLOOKUP($E961,'5.手当・賞与配分・洗い替え方式'!$C$7:$L$48,8,0)))</f>
        <v>0</v>
      </c>
      <c r="S961" s="160">
        <f t="shared" si="625"/>
        <v>0</v>
      </c>
      <c r="T961" s="160">
        <f t="shared" si="626"/>
        <v>0</v>
      </c>
      <c r="U961" s="160">
        <f t="shared" si="635"/>
        <v>0</v>
      </c>
      <c r="V961" s="160">
        <f t="shared" si="628"/>
        <v>0</v>
      </c>
      <c r="W961" s="160">
        <f t="shared" si="629"/>
        <v>0</v>
      </c>
      <c r="X961" s="164">
        <f t="shared" si="610"/>
        <v>0</v>
      </c>
      <c r="Y961" s="162">
        <f t="shared" si="634"/>
        <v>569400</v>
      </c>
      <c r="Z961" s="161">
        <f t="shared" si="611"/>
        <v>566500</v>
      </c>
      <c r="AA961" s="161">
        <f t="shared" si="612"/>
        <v>563600</v>
      </c>
      <c r="AB961" s="161">
        <f t="shared" si="613"/>
        <v>560700</v>
      </c>
      <c r="AC961" s="163">
        <f t="shared" si="636"/>
        <v>557800</v>
      </c>
      <c r="AD961" s="158">
        <f t="shared" si="631"/>
        <v>6763200</v>
      </c>
      <c r="AE961" s="165">
        <f>IF(J961="","",IF('5.手当・賞与配分・洗い替え方式'!$O$4=1,ROUNDUP((J961+$Q961)*$AH$4,-1),ROUNDUP(J961*$AH$4,-1)))</f>
        <v>1138800</v>
      </c>
      <c r="AF961" s="154">
        <f>IF(K961="","",IF('5.手当・賞与配分・洗い替え方式'!$O$4=1,ROUNDUP((K961+$Q961)*$AH$4,-1),ROUNDUP(K961*$AH$4,-1)))</f>
        <v>1133000</v>
      </c>
      <c r="AG961" s="154">
        <f>IF(L961="","",IF('5.手当・賞与配分・洗い替え方式'!$O$4=1,ROUNDUP((L961+$Q961)*$AH$4,-1),ROUNDUP(L961*$AH$4,-1)))</f>
        <v>1127200</v>
      </c>
      <c r="AH961" s="154">
        <f>IF(M961="","",IF('5.手当・賞与配分・洗い替え方式'!$O$4=1,ROUNDUP((M961+$Q961)*$AH$4,-1),ROUNDUP(M961*$AH$4,-1)))</f>
        <v>1121400</v>
      </c>
      <c r="AI961" s="166">
        <f>IF(N961="","",IF('5.手当・賞与配分・洗い替え方式'!$O$4=1,ROUNDUP((N961+$Q961)*$AH$4,-1),ROUNDUP(N961*$AH$4,-1)))</f>
        <v>1115600</v>
      </c>
      <c r="AJ961" s="165">
        <f>IF(J961="","",IF('5.手当・賞与配分・洗い替え方式'!$O$4=1,ROUNDUP((J961+$Q961)*$AM$4,-1),ROUNDUP(J961*$AM$4,-1)))</f>
        <v>1423500</v>
      </c>
      <c r="AK961" s="154">
        <f>IF(K961="","",IF('5.手当・賞与配分・洗い替え方式'!$O$4=1,ROUNDUP((K961+$Q961)*$AM$4,-1),ROUNDUP(K961*$AM$4,-1)))</f>
        <v>1416250</v>
      </c>
      <c r="AL961" s="154">
        <f>IF(L961="","",IF('5.手当・賞与配分・洗い替え方式'!$O$4=1,ROUNDUP((L961+$Q961)*$AM$4,-1),ROUNDUP(L961*$AM$4,-1)))</f>
        <v>1409000</v>
      </c>
      <c r="AM961" s="154">
        <f>IF(M961="","",IF('5.手当・賞与配分・洗い替え方式'!$O$4=1,ROUNDUP((M961+$Q961)*$AM$4,-1),ROUNDUP(M961*$AM$4,-1)))</f>
        <v>1401750</v>
      </c>
      <c r="AN961" s="166">
        <f>IF(N961="","",IF('5.手当・賞与配分・洗い替え方式'!$O$4=1,ROUNDUP((N961+$Q961)*$AM$4,-1),ROUNDUP(N961*$AM$4,-1)))</f>
        <v>1394500</v>
      </c>
      <c r="AO961" s="369">
        <f t="shared" si="632"/>
        <v>9395100</v>
      </c>
      <c r="AP961" s="77">
        <f t="shared" si="633"/>
        <v>9347250</v>
      </c>
      <c r="AQ961" s="77">
        <f t="shared" si="616"/>
        <v>9299400</v>
      </c>
      <c r="AR961" s="77">
        <f t="shared" si="617"/>
        <v>9251550</v>
      </c>
      <c r="AS961" s="164">
        <f t="shared" si="618"/>
        <v>9203700</v>
      </c>
    </row>
    <row r="962" spans="5:45" ht="18" customHeight="1">
      <c r="E962" s="148" t="str">
        <f t="shared" si="619"/>
        <v>M-4</v>
      </c>
      <c r="F962" s="167">
        <f t="shared" si="606"/>
        <v>9</v>
      </c>
      <c r="G962" s="105">
        <f t="shared" si="607"/>
        <v>9</v>
      </c>
      <c r="H962" s="105" t="str">
        <f t="shared" si="608"/>
        <v>M-4-9</v>
      </c>
      <c r="I962" s="149">
        <v>54</v>
      </c>
      <c r="J962" s="157">
        <f t="shared" si="620"/>
        <v>506900</v>
      </c>
      <c r="K962" s="131">
        <f t="shared" si="621"/>
        <v>504000</v>
      </c>
      <c r="L962" s="131">
        <f>IF($E962="","",INDEX('3.サラリースケール'!$R$5:$BH$38,MATCH($E962,'3.サラリースケール'!$R$5:$R$38,0),MATCH($I962,'3.サラリースケール'!$R$5:$BH$5,0)))</f>
        <v>501100</v>
      </c>
      <c r="M962" s="131">
        <f t="shared" si="622"/>
        <v>498200</v>
      </c>
      <c r="N962" s="368">
        <f t="shared" si="623"/>
        <v>495300</v>
      </c>
      <c r="O962" s="157">
        <f t="shared" si="624"/>
        <v>5800</v>
      </c>
      <c r="P962" s="368">
        <f t="shared" si="609"/>
        <v>2900</v>
      </c>
      <c r="Q962" s="158">
        <f>IF($L962="","",VLOOKUP($E962,'6.モデル年俸表の作成'!$C$7:$F$48,4,0))</f>
        <v>68300</v>
      </c>
      <c r="R962" s="159">
        <f>IF($E962="","",IF($G962="","",VLOOKUP($E962,'5.手当・賞与配分・洗い替え方式'!$C$7:$L$48,8,0)))</f>
        <v>0</v>
      </c>
      <c r="S962" s="160">
        <f t="shared" si="625"/>
        <v>0</v>
      </c>
      <c r="T962" s="160">
        <f t="shared" si="626"/>
        <v>0</v>
      </c>
      <c r="U962" s="160">
        <f t="shared" si="635"/>
        <v>0</v>
      </c>
      <c r="V962" s="160">
        <f t="shared" si="628"/>
        <v>0</v>
      </c>
      <c r="W962" s="160">
        <f t="shared" si="629"/>
        <v>0</v>
      </c>
      <c r="X962" s="164">
        <f t="shared" si="610"/>
        <v>0</v>
      </c>
      <c r="Y962" s="162">
        <f t="shared" si="634"/>
        <v>575200</v>
      </c>
      <c r="Z962" s="161">
        <f t="shared" si="611"/>
        <v>572300</v>
      </c>
      <c r="AA962" s="161">
        <f t="shared" si="612"/>
        <v>569400</v>
      </c>
      <c r="AB962" s="161">
        <f t="shared" si="613"/>
        <v>566500</v>
      </c>
      <c r="AC962" s="163">
        <f t="shared" si="636"/>
        <v>563600</v>
      </c>
      <c r="AD962" s="158">
        <f t="shared" si="631"/>
        <v>6832800</v>
      </c>
      <c r="AE962" s="165">
        <f>IF(J962="","",IF('5.手当・賞与配分・洗い替え方式'!$O$4=1,ROUNDUP((J962+$Q962)*$AH$4,-1),ROUNDUP(J962*$AH$4,-1)))</f>
        <v>1150400</v>
      </c>
      <c r="AF962" s="154">
        <f>IF(K962="","",IF('5.手当・賞与配分・洗い替え方式'!$O$4=1,ROUNDUP((K962+$Q962)*$AH$4,-1),ROUNDUP(K962*$AH$4,-1)))</f>
        <v>1144600</v>
      </c>
      <c r="AG962" s="154">
        <f>IF(L962="","",IF('5.手当・賞与配分・洗い替え方式'!$O$4=1,ROUNDUP((L962+$Q962)*$AH$4,-1),ROUNDUP(L962*$AH$4,-1)))</f>
        <v>1138800</v>
      </c>
      <c r="AH962" s="154">
        <f>IF(M962="","",IF('5.手当・賞与配分・洗い替え方式'!$O$4=1,ROUNDUP((M962+$Q962)*$AH$4,-1),ROUNDUP(M962*$AH$4,-1)))</f>
        <v>1133000</v>
      </c>
      <c r="AI962" s="166">
        <f>IF(N962="","",IF('5.手当・賞与配分・洗い替え方式'!$O$4=1,ROUNDUP((N962+$Q962)*$AH$4,-1),ROUNDUP(N962*$AH$4,-1)))</f>
        <v>1127200</v>
      </c>
      <c r="AJ962" s="165">
        <f>IF(J962="","",IF('5.手当・賞与配分・洗い替え方式'!$O$4=1,ROUNDUP((J962+$Q962)*$AM$4,-1),ROUNDUP(J962*$AM$4,-1)))</f>
        <v>1438000</v>
      </c>
      <c r="AK962" s="154">
        <f>IF(K962="","",IF('5.手当・賞与配分・洗い替え方式'!$O$4=1,ROUNDUP((K962+$Q962)*$AM$4,-1),ROUNDUP(K962*$AM$4,-1)))</f>
        <v>1430750</v>
      </c>
      <c r="AL962" s="154">
        <f>IF(L962="","",IF('5.手当・賞与配分・洗い替え方式'!$O$4=1,ROUNDUP((L962+$Q962)*$AM$4,-1),ROUNDUP(L962*$AM$4,-1)))</f>
        <v>1423500</v>
      </c>
      <c r="AM962" s="154">
        <f>IF(M962="","",IF('5.手当・賞与配分・洗い替え方式'!$O$4=1,ROUNDUP((M962+$Q962)*$AM$4,-1),ROUNDUP(M962*$AM$4,-1)))</f>
        <v>1416250</v>
      </c>
      <c r="AN962" s="166">
        <f>IF(N962="","",IF('5.手当・賞与配分・洗い替え方式'!$O$4=1,ROUNDUP((N962+$Q962)*$AM$4,-1),ROUNDUP(N962*$AM$4,-1)))</f>
        <v>1409000</v>
      </c>
      <c r="AO962" s="369">
        <f t="shared" si="632"/>
        <v>9490800</v>
      </c>
      <c r="AP962" s="77">
        <f t="shared" si="633"/>
        <v>9442950</v>
      </c>
      <c r="AQ962" s="77">
        <f t="shared" si="616"/>
        <v>9395100</v>
      </c>
      <c r="AR962" s="77">
        <f t="shared" si="617"/>
        <v>9347250</v>
      </c>
      <c r="AS962" s="164">
        <f t="shared" si="618"/>
        <v>9299400</v>
      </c>
    </row>
    <row r="963" spans="5:45" ht="18" customHeight="1">
      <c r="E963" s="148" t="str">
        <f t="shared" si="619"/>
        <v>M-4</v>
      </c>
      <c r="F963" s="167">
        <f t="shared" si="606"/>
        <v>10</v>
      </c>
      <c r="G963" s="105">
        <f t="shared" si="607"/>
        <v>10</v>
      </c>
      <c r="H963" s="105" t="str">
        <f t="shared" si="608"/>
        <v>M-4-10</v>
      </c>
      <c r="I963" s="149">
        <v>55</v>
      </c>
      <c r="J963" s="157">
        <f t="shared" si="620"/>
        <v>512700</v>
      </c>
      <c r="K963" s="131">
        <f t="shared" si="621"/>
        <v>509800</v>
      </c>
      <c r="L963" s="131">
        <f>IF($E963="","",INDEX('3.サラリースケール'!$R$5:$BH$38,MATCH($E963,'3.サラリースケール'!$R$5:$R$38,0),MATCH($I963,'3.サラリースケール'!$R$5:$BH$5,0)))</f>
        <v>506900</v>
      </c>
      <c r="M963" s="131">
        <f t="shared" si="622"/>
        <v>504000</v>
      </c>
      <c r="N963" s="368">
        <f t="shared" si="623"/>
        <v>501100</v>
      </c>
      <c r="O963" s="157">
        <f t="shared" si="624"/>
        <v>5800</v>
      </c>
      <c r="P963" s="368">
        <f t="shared" si="609"/>
        <v>2900</v>
      </c>
      <c r="Q963" s="158">
        <f>IF($L963="","",VLOOKUP($E963,'6.モデル年俸表の作成'!$C$7:$F$48,4,0))</f>
        <v>68300</v>
      </c>
      <c r="R963" s="159">
        <f>IF($E963="","",IF($G963="","",VLOOKUP($E963,'5.手当・賞与配分・洗い替え方式'!$C$7:$L$48,8,0)))</f>
        <v>0</v>
      </c>
      <c r="S963" s="160">
        <f t="shared" si="625"/>
        <v>0</v>
      </c>
      <c r="T963" s="160">
        <f t="shared" si="626"/>
        <v>0</v>
      </c>
      <c r="U963" s="160">
        <f t="shared" si="635"/>
        <v>0</v>
      </c>
      <c r="V963" s="160">
        <f t="shared" si="628"/>
        <v>0</v>
      </c>
      <c r="W963" s="160">
        <f t="shared" si="629"/>
        <v>0</v>
      </c>
      <c r="X963" s="164">
        <f t="shared" si="610"/>
        <v>0</v>
      </c>
      <c r="Y963" s="162">
        <f t="shared" si="634"/>
        <v>581000</v>
      </c>
      <c r="Z963" s="161">
        <f t="shared" si="611"/>
        <v>578100</v>
      </c>
      <c r="AA963" s="161">
        <f t="shared" si="612"/>
        <v>575200</v>
      </c>
      <c r="AB963" s="161">
        <f t="shared" si="613"/>
        <v>572300</v>
      </c>
      <c r="AC963" s="163">
        <f t="shared" si="636"/>
        <v>569400</v>
      </c>
      <c r="AD963" s="158">
        <f t="shared" si="631"/>
        <v>6902400</v>
      </c>
      <c r="AE963" s="165">
        <f>IF(J963="","",IF('5.手当・賞与配分・洗い替え方式'!$O$4=1,ROUNDUP((J963+$Q963)*$AH$4,-1),ROUNDUP(J963*$AH$4,-1)))</f>
        <v>1162000</v>
      </c>
      <c r="AF963" s="154">
        <f>IF(K963="","",IF('5.手当・賞与配分・洗い替え方式'!$O$4=1,ROUNDUP((K963+$Q963)*$AH$4,-1),ROUNDUP(K963*$AH$4,-1)))</f>
        <v>1156200</v>
      </c>
      <c r="AG963" s="154">
        <f>IF(L963="","",IF('5.手当・賞与配分・洗い替え方式'!$O$4=1,ROUNDUP((L963+$Q963)*$AH$4,-1),ROUNDUP(L963*$AH$4,-1)))</f>
        <v>1150400</v>
      </c>
      <c r="AH963" s="154">
        <f>IF(M963="","",IF('5.手当・賞与配分・洗い替え方式'!$O$4=1,ROUNDUP((M963+$Q963)*$AH$4,-1),ROUNDUP(M963*$AH$4,-1)))</f>
        <v>1144600</v>
      </c>
      <c r="AI963" s="166">
        <f>IF(N963="","",IF('5.手当・賞与配分・洗い替え方式'!$O$4=1,ROUNDUP((N963+$Q963)*$AH$4,-1),ROUNDUP(N963*$AH$4,-1)))</f>
        <v>1138800</v>
      </c>
      <c r="AJ963" s="165">
        <f>IF(J963="","",IF('5.手当・賞与配分・洗い替え方式'!$O$4=1,ROUNDUP((J963+$Q963)*$AM$4,-1),ROUNDUP(J963*$AM$4,-1)))</f>
        <v>1452500</v>
      </c>
      <c r="AK963" s="154">
        <f>IF(K963="","",IF('5.手当・賞与配分・洗い替え方式'!$O$4=1,ROUNDUP((K963+$Q963)*$AM$4,-1),ROUNDUP(K963*$AM$4,-1)))</f>
        <v>1445250</v>
      </c>
      <c r="AL963" s="154">
        <f>IF(L963="","",IF('5.手当・賞与配分・洗い替え方式'!$O$4=1,ROUNDUP((L963+$Q963)*$AM$4,-1),ROUNDUP(L963*$AM$4,-1)))</f>
        <v>1438000</v>
      </c>
      <c r="AM963" s="154">
        <f>IF(M963="","",IF('5.手当・賞与配分・洗い替え方式'!$O$4=1,ROUNDUP((M963+$Q963)*$AM$4,-1),ROUNDUP(M963*$AM$4,-1)))</f>
        <v>1430750</v>
      </c>
      <c r="AN963" s="166">
        <f>IF(N963="","",IF('5.手当・賞与配分・洗い替え方式'!$O$4=1,ROUNDUP((N963+$Q963)*$AM$4,-1),ROUNDUP(N963*$AM$4,-1)))</f>
        <v>1423500</v>
      </c>
      <c r="AO963" s="369">
        <f t="shared" si="632"/>
        <v>9586500</v>
      </c>
      <c r="AP963" s="77">
        <f t="shared" si="633"/>
        <v>9538650</v>
      </c>
      <c r="AQ963" s="77">
        <f t="shared" si="616"/>
        <v>9490800</v>
      </c>
      <c r="AR963" s="77">
        <f t="shared" si="617"/>
        <v>9442950</v>
      </c>
      <c r="AS963" s="164">
        <f t="shared" si="618"/>
        <v>9395100</v>
      </c>
    </row>
    <row r="964" spans="5:45" ht="18" customHeight="1">
      <c r="E964" s="148" t="str">
        <f t="shared" si="619"/>
        <v>M-4</v>
      </c>
      <c r="F964" s="167">
        <f t="shared" si="606"/>
        <v>11</v>
      </c>
      <c r="G964" s="105">
        <f t="shared" si="607"/>
        <v>11</v>
      </c>
      <c r="H964" s="105" t="str">
        <f t="shared" si="608"/>
        <v>M-4-11</v>
      </c>
      <c r="I964" s="149">
        <v>56</v>
      </c>
      <c r="J964" s="157">
        <f t="shared" si="620"/>
        <v>518500</v>
      </c>
      <c r="K964" s="131">
        <f t="shared" si="621"/>
        <v>515600</v>
      </c>
      <c r="L964" s="131">
        <f>IF($E964="","",INDEX('3.サラリースケール'!$R$5:$BH$38,MATCH($E964,'3.サラリースケール'!$R$5:$R$38,0),MATCH($I964,'3.サラリースケール'!$R$5:$BH$5,0)))</f>
        <v>512700</v>
      </c>
      <c r="M964" s="131">
        <f t="shared" si="622"/>
        <v>509800</v>
      </c>
      <c r="N964" s="368">
        <f t="shared" si="623"/>
        <v>506900</v>
      </c>
      <c r="O964" s="157">
        <f t="shared" si="624"/>
        <v>5800</v>
      </c>
      <c r="P964" s="368">
        <f t="shared" si="609"/>
        <v>2900</v>
      </c>
      <c r="Q964" s="158">
        <f>IF($L964="","",VLOOKUP($E964,'6.モデル年俸表の作成'!$C$7:$F$48,4,0))</f>
        <v>68300</v>
      </c>
      <c r="R964" s="159">
        <f>IF($E964="","",IF($G964="","",VLOOKUP($E964,'5.手当・賞与配分・洗い替え方式'!$C$7:$L$48,8,0)))</f>
        <v>0</v>
      </c>
      <c r="S964" s="160">
        <f t="shared" si="625"/>
        <v>0</v>
      </c>
      <c r="T964" s="160">
        <f t="shared" si="626"/>
        <v>0</v>
      </c>
      <c r="U964" s="160">
        <f t="shared" si="635"/>
        <v>0</v>
      </c>
      <c r="V964" s="160">
        <f t="shared" si="628"/>
        <v>0</v>
      </c>
      <c r="W964" s="160">
        <f t="shared" si="629"/>
        <v>0</v>
      </c>
      <c r="X964" s="164">
        <f t="shared" si="610"/>
        <v>0</v>
      </c>
      <c r="Y964" s="162">
        <f t="shared" si="634"/>
        <v>586800</v>
      </c>
      <c r="Z964" s="161">
        <f t="shared" si="611"/>
        <v>583900</v>
      </c>
      <c r="AA964" s="161">
        <f t="shared" si="612"/>
        <v>581000</v>
      </c>
      <c r="AB964" s="161">
        <f t="shared" si="613"/>
        <v>578100</v>
      </c>
      <c r="AC964" s="163">
        <f t="shared" si="636"/>
        <v>575200</v>
      </c>
      <c r="AD964" s="158">
        <f t="shared" si="631"/>
        <v>6972000</v>
      </c>
      <c r="AE964" s="165">
        <f>IF(J964="","",IF('5.手当・賞与配分・洗い替え方式'!$O$4=1,ROUNDUP((J964+$Q964)*$AH$4,-1),ROUNDUP(J964*$AH$4,-1)))</f>
        <v>1173600</v>
      </c>
      <c r="AF964" s="154">
        <f>IF(K964="","",IF('5.手当・賞与配分・洗い替え方式'!$O$4=1,ROUNDUP((K964+$Q964)*$AH$4,-1),ROUNDUP(K964*$AH$4,-1)))</f>
        <v>1167800</v>
      </c>
      <c r="AG964" s="154">
        <f>IF(L964="","",IF('5.手当・賞与配分・洗い替え方式'!$O$4=1,ROUNDUP((L964+$Q964)*$AH$4,-1),ROUNDUP(L964*$AH$4,-1)))</f>
        <v>1162000</v>
      </c>
      <c r="AH964" s="154">
        <f>IF(M964="","",IF('5.手当・賞与配分・洗い替え方式'!$O$4=1,ROUNDUP((M964+$Q964)*$AH$4,-1),ROUNDUP(M964*$AH$4,-1)))</f>
        <v>1156200</v>
      </c>
      <c r="AI964" s="166">
        <f>IF(N964="","",IF('5.手当・賞与配分・洗い替え方式'!$O$4=1,ROUNDUP((N964+$Q964)*$AH$4,-1),ROUNDUP(N964*$AH$4,-1)))</f>
        <v>1150400</v>
      </c>
      <c r="AJ964" s="165">
        <f>IF(J964="","",IF('5.手当・賞与配分・洗い替え方式'!$O$4=1,ROUNDUP((J964+$Q964)*$AM$4,-1),ROUNDUP(J964*$AM$4,-1)))</f>
        <v>1467000</v>
      </c>
      <c r="AK964" s="154">
        <f>IF(K964="","",IF('5.手当・賞与配分・洗い替え方式'!$O$4=1,ROUNDUP((K964+$Q964)*$AM$4,-1),ROUNDUP(K964*$AM$4,-1)))</f>
        <v>1459750</v>
      </c>
      <c r="AL964" s="154">
        <f>IF(L964="","",IF('5.手当・賞与配分・洗い替え方式'!$O$4=1,ROUNDUP((L964+$Q964)*$AM$4,-1),ROUNDUP(L964*$AM$4,-1)))</f>
        <v>1452500</v>
      </c>
      <c r="AM964" s="154">
        <f>IF(M964="","",IF('5.手当・賞与配分・洗い替え方式'!$O$4=1,ROUNDUP((M964+$Q964)*$AM$4,-1),ROUNDUP(M964*$AM$4,-1)))</f>
        <v>1445250</v>
      </c>
      <c r="AN964" s="166">
        <f>IF(N964="","",IF('5.手当・賞与配分・洗い替え方式'!$O$4=1,ROUNDUP((N964+$Q964)*$AM$4,-1),ROUNDUP(N964*$AM$4,-1)))</f>
        <v>1438000</v>
      </c>
      <c r="AO964" s="369">
        <f t="shared" si="632"/>
        <v>9682200</v>
      </c>
      <c r="AP964" s="77">
        <f t="shared" si="633"/>
        <v>9634350</v>
      </c>
      <c r="AQ964" s="77">
        <f t="shared" si="616"/>
        <v>9586500</v>
      </c>
      <c r="AR964" s="77">
        <f t="shared" si="617"/>
        <v>9538650</v>
      </c>
      <c r="AS964" s="164">
        <f t="shared" si="618"/>
        <v>9490800</v>
      </c>
    </row>
    <row r="965" spans="5:45" ht="18" customHeight="1">
      <c r="E965" s="148" t="str">
        <f t="shared" si="619"/>
        <v>M-4</v>
      </c>
      <c r="F965" s="167">
        <f t="shared" si="606"/>
        <v>12</v>
      </c>
      <c r="G965" s="105">
        <f t="shared" si="607"/>
        <v>12</v>
      </c>
      <c r="H965" s="105" t="str">
        <f t="shared" si="608"/>
        <v>M-4-12</v>
      </c>
      <c r="I965" s="149">
        <v>57</v>
      </c>
      <c r="J965" s="157">
        <f t="shared" si="620"/>
        <v>524300</v>
      </c>
      <c r="K965" s="131">
        <f t="shared" si="621"/>
        <v>521400</v>
      </c>
      <c r="L965" s="131">
        <f>IF($E965="","",INDEX('3.サラリースケール'!$R$5:$BH$38,MATCH($E965,'3.サラリースケール'!$R$5:$R$38,0),MATCH($I965,'3.サラリースケール'!$R$5:$BH$5,0)))</f>
        <v>518500</v>
      </c>
      <c r="M965" s="131">
        <f t="shared" si="622"/>
        <v>515600</v>
      </c>
      <c r="N965" s="368">
        <f t="shared" si="623"/>
        <v>512700</v>
      </c>
      <c r="O965" s="157">
        <f t="shared" si="624"/>
        <v>5800</v>
      </c>
      <c r="P965" s="368">
        <f t="shared" si="609"/>
        <v>2900</v>
      </c>
      <c r="Q965" s="158">
        <f>IF($L965="","",VLOOKUP($E965,'6.モデル年俸表の作成'!$C$7:$F$48,4,0))</f>
        <v>68300</v>
      </c>
      <c r="R965" s="159">
        <f>IF($E965="","",IF($G965="","",VLOOKUP($E965,'5.手当・賞与配分・洗い替え方式'!$C$7:$L$48,8,0)))</f>
        <v>0</v>
      </c>
      <c r="S965" s="160">
        <f t="shared" si="625"/>
        <v>0</v>
      </c>
      <c r="T965" s="160">
        <f t="shared" si="626"/>
        <v>0</v>
      </c>
      <c r="U965" s="160">
        <f t="shared" si="635"/>
        <v>0</v>
      </c>
      <c r="V965" s="160">
        <f t="shared" si="628"/>
        <v>0</v>
      </c>
      <c r="W965" s="160">
        <f t="shared" si="629"/>
        <v>0</v>
      </c>
      <c r="X965" s="164">
        <f t="shared" si="610"/>
        <v>0</v>
      </c>
      <c r="Y965" s="162">
        <f t="shared" si="634"/>
        <v>592600</v>
      </c>
      <c r="Z965" s="161">
        <f t="shared" si="611"/>
        <v>589700</v>
      </c>
      <c r="AA965" s="161">
        <f t="shared" si="612"/>
        <v>586800</v>
      </c>
      <c r="AB965" s="161">
        <f t="shared" si="613"/>
        <v>583900</v>
      </c>
      <c r="AC965" s="163">
        <f t="shared" si="636"/>
        <v>581000</v>
      </c>
      <c r="AD965" s="158">
        <f t="shared" si="631"/>
        <v>7041600</v>
      </c>
      <c r="AE965" s="165">
        <f>IF(J965="","",IF('5.手当・賞与配分・洗い替え方式'!$O$4=1,ROUNDUP((J965+$Q965)*$AH$4,-1),ROUNDUP(J965*$AH$4,-1)))</f>
        <v>1185200</v>
      </c>
      <c r="AF965" s="154">
        <f>IF(K965="","",IF('5.手当・賞与配分・洗い替え方式'!$O$4=1,ROUNDUP((K965+$Q965)*$AH$4,-1),ROUNDUP(K965*$AH$4,-1)))</f>
        <v>1179400</v>
      </c>
      <c r="AG965" s="154">
        <f>IF(L965="","",IF('5.手当・賞与配分・洗い替え方式'!$O$4=1,ROUNDUP((L965+$Q965)*$AH$4,-1),ROUNDUP(L965*$AH$4,-1)))</f>
        <v>1173600</v>
      </c>
      <c r="AH965" s="154">
        <f>IF(M965="","",IF('5.手当・賞与配分・洗い替え方式'!$O$4=1,ROUNDUP((M965+$Q965)*$AH$4,-1),ROUNDUP(M965*$AH$4,-1)))</f>
        <v>1167800</v>
      </c>
      <c r="AI965" s="166">
        <f>IF(N965="","",IF('5.手当・賞与配分・洗い替え方式'!$O$4=1,ROUNDUP((N965+$Q965)*$AH$4,-1),ROUNDUP(N965*$AH$4,-1)))</f>
        <v>1162000</v>
      </c>
      <c r="AJ965" s="165">
        <f>IF(J965="","",IF('5.手当・賞与配分・洗い替え方式'!$O$4=1,ROUNDUP((J965+$Q965)*$AM$4,-1),ROUNDUP(J965*$AM$4,-1)))</f>
        <v>1481500</v>
      </c>
      <c r="AK965" s="154">
        <f>IF(K965="","",IF('5.手当・賞与配分・洗い替え方式'!$O$4=1,ROUNDUP((K965+$Q965)*$AM$4,-1),ROUNDUP(K965*$AM$4,-1)))</f>
        <v>1474250</v>
      </c>
      <c r="AL965" s="154">
        <f>IF(L965="","",IF('5.手当・賞与配分・洗い替え方式'!$O$4=1,ROUNDUP((L965+$Q965)*$AM$4,-1),ROUNDUP(L965*$AM$4,-1)))</f>
        <v>1467000</v>
      </c>
      <c r="AM965" s="154">
        <f>IF(M965="","",IF('5.手当・賞与配分・洗い替え方式'!$O$4=1,ROUNDUP((M965+$Q965)*$AM$4,-1),ROUNDUP(M965*$AM$4,-1)))</f>
        <v>1459750</v>
      </c>
      <c r="AN965" s="166">
        <f>IF(N965="","",IF('5.手当・賞与配分・洗い替え方式'!$O$4=1,ROUNDUP((N965+$Q965)*$AM$4,-1),ROUNDUP(N965*$AM$4,-1)))</f>
        <v>1452500</v>
      </c>
      <c r="AO965" s="369">
        <f t="shared" si="632"/>
        <v>9777900</v>
      </c>
      <c r="AP965" s="77">
        <f t="shared" si="633"/>
        <v>9730050</v>
      </c>
      <c r="AQ965" s="77">
        <f t="shared" si="616"/>
        <v>9682200</v>
      </c>
      <c r="AR965" s="77">
        <f t="shared" si="617"/>
        <v>9634350</v>
      </c>
      <c r="AS965" s="164">
        <f t="shared" si="618"/>
        <v>9586500</v>
      </c>
    </row>
    <row r="966" spans="5:45" ht="18" customHeight="1">
      <c r="E966" s="148" t="str">
        <f t="shared" si="619"/>
        <v>M-4</v>
      </c>
      <c r="F966" s="167">
        <f t="shared" si="606"/>
        <v>13</v>
      </c>
      <c r="G966" s="105">
        <f t="shared" si="607"/>
        <v>13</v>
      </c>
      <c r="H966" s="105" t="str">
        <f t="shared" si="608"/>
        <v>M-4-13</v>
      </c>
      <c r="I966" s="149">
        <v>58</v>
      </c>
      <c r="J966" s="157">
        <f t="shared" si="620"/>
        <v>530100</v>
      </c>
      <c r="K966" s="131">
        <f t="shared" si="621"/>
        <v>527200</v>
      </c>
      <c r="L966" s="131">
        <f>IF($E966="","",INDEX('3.サラリースケール'!$R$5:$BH$38,MATCH($E966,'3.サラリースケール'!$R$5:$R$38,0),MATCH($I966,'3.サラリースケール'!$R$5:$BH$5,0)))</f>
        <v>524300</v>
      </c>
      <c r="M966" s="131">
        <f t="shared" si="622"/>
        <v>521400</v>
      </c>
      <c r="N966" s="368">
        <f t="shared" si="623"/>
        <v>518500</v>
      </c>
      <c r="O966" s="157">
        <f t="shared" si="624"/>
        <v>5800</v>
      </c>
      <c r="P966" s="368">
        <f t="shared" si="609"/>
        <v>2900</v>
      </c>
      <c r="Q966" s="158">
        <f>IF($L966="","",VLOOKUP($E966,'6.モデル年俸表の作成'!$C$7:$F$48,4,0))</f>
        <v>68300</v>
      </c>
      <c r="R966" s="159">
        <f>IF($E966="","",IF($G966="","",VLOOKUP($E966,'5.手当・賞与配分・洗い替え方式'!$C$7:$L$48,8,0)))</f>
        <v>0</v>
      </c>
      <c r="S966" s="160">
        <f t="shared" si="625"/>
        <v>0</v>
      </c>
      <c r="T966" s="160">
        <f t="shared" si="626"/>
        <v>0</v>
      </c>
      <c r="U966" s="160">
        <f t="shared" si="635"/>
        <v>0</v>
      </c>
      <c r="V966" s="160">
        <f t="shared" si="628"/>
        <v>0</v>
      </c>
      <c r="W966" s="160">
        <f t="shared" si="629"/>
        <v>0</v>
      </c>
      <c r="X966" s="164">
        <f t="shared" si="610"/>
        <v>0</v>
      </c>
      <c r="Y966" s="162">
        <f t="shared" si="634"/>
        <v>598400</v>
      </c>
      <c r="Z966" s="161">
        <f t="shared" si="611"/>
        <v>595500</v>
      </c>
      <c r="AA966" s="161">
        <f t="shared" si="612"/>
        <v>592600</v>
      </c>
      <c r="AB966" s="161">
        <f t="shared" si="613"/>
        <v>589700</v>
      </c>
      <c r="AC966" s="163">
        <f t="shared" si="636"/>
        <v>586800</v>
      </c>
      <c r="AD966" s="158">
        <f t="shared" si="631"/>
        <v>7111200</v>
      </c>
      <c r="AE966" s="165">
        <f>IF(J966="","",IF('5.手当・賞与配分・洗い替え方式'!$O$4=1,ROUNDUP((J966+$Q966)*$AH$4,-1),ROUNDUP(J966*$AH$4,-1)))</f>
        <v>1196800</v>
      </c>
      <c r="AF966" s="154">
        <f>IF(K966="","",IF('5.手当・賞与配分・洗い替え方式'!$O$4=1,ROUNDUP((K966+$Q966)*$AH$4,-1),ROUNDUP(K966*$AH$4,-1)))</f>
        <v>1191000</v>
      </c>
      <c r="AG966" s="154">
        <f>IF(L966="","",IF('5.手当・賞与配分・洗い替え方式'!$O$4=1,ROUNDUP((L966+$Q966)*$AH$4,-1),ROUNDUP(L966*$AH$4,-1)))</f>
        <v>1185200</v>
      </c>
      <c r="AH966" s="154">
        <f>IF(M966="","",IF('5.手当・賞与配分・洗い替え方式'!$O$4=1,ROUNDUP((M966+$Q966)*$AH$4,-1),ROUNDUP(M966*$AH$4,-1)))</f>
        <v>1179400</v>
      </c>
      <c r="AI966" s="166">
        <f>IF(N966="","",IF('5.手当・賞与配分・洗い替え方式'!$O$4=1,ROUNDUP((N966+$Q966)*$AH$4,-1),ROUNDUP(N966*$AH$4,-1)))</f>
        <v>1173600</v>
      </c>
      <c r="AJ966" s="165">
        <f>IF(J966="","",IF('5.手当・賞与配分・洗い替え方式'!$O$4=1,ROUNDUP((J966+$Q966)*$AM$4,-1),ROUNDUP(J966*$AM$4,-1)))</f>
        <v>1496000</v>
      </c>
      <c r="AK966" s="154">
        <f>IF(K966="","",IF('5.手当・賞与配分・洗い替え方式'!$O$4=1,ROUNDUP((K966+$Q966)*$AM$4,-1),ROUNDUP(K966*$AM$4,-1)))</f>
        <v>1488750</v>
      </c>
      <c r="AL966" s="154">
        <f>IF(L966="","",IF('5.手当・賞与配分・洗い替え方式'!$O$4=1,ROUNDUP((L966+$Q966)*$AM$4,-1),ROUNDUP(L966*$AM$4,-1)))</f>
        <v>1481500</v>
      </c>
      <c r="AM966" s="154">
        <f>IF(M966="","",IF('5.手当・賞与配分・洗い替え方式'!$O$4=1,ROUNDUP((M966+$Q966)*$AM$4,-1),ROUNDUP(M966*$AM$4,-1)))</f>
        <v>1474250</v>
      </c>
      <c r="AN966" s="166">
        <f>IF(N966="","",IF('5.手当・賞与配分・洗い替え方式'!$O$4=1,ROUNDUP((N966+$Q966)*$AM$4,-1),ROUNDUP(N966*$AM$4,-1)))</f>
        <v>1467000</v>
      </c>
      <c r="AO966" s="369">
        <f t="shared" si="632"/>
        <v>9873600</v>
      </c>
      <c r="AP966" s="77">
        <f t="shared" si="633"/>
        <v>9825750</v>
      </c>
      <c r="AQ966" s="77">
        <f t="shared" si="616"/>
        <v>9777900</v>
      </c>
      <c r="AR966" s="77">
        <f t="shared" si="617"/>
        <v>9730050</v>
      </c>
      <c r="AS966" s="164">
        <f t="shared" si="618"/>
        <v>9682200</v>
      </c>
    </row>
    <row r="967" spans="5:45" ht="18" customHeight="1" thickBot="1">
      <c r="E967" s="148" t="str">
        <f t="shared" si="619"/>
        <v>M-4</v>
      </c>
      <c r="F967" s="167">
        <f t="shared" si="606"/>
        <v>13</v>
      </c>
      <c r="G967" s="105">
        <f t="shared" si="607"/>
        <v>13</v>
      </c>
      <c r="H967" s="105" t="str">
        <f t="shared" si="608"/>
        <v/>
      </c>
      <c r="I967" s="149">
        <v>59</v>
      </c>
      <c r="J967" s="169">
        <f t="shared" si="620"/>
        <v>535900</v>
      </c>
      <c r="K967" s="168">
        <f t="shared" si="621"/>
        <v>533000</v>
      </c>
      <c r="L967" s="168">
        <f>IF($E967="","",INDEX('3.サラリースケール'!$R$5:$BH$38,MATCH($E967,'3.サラリースケール'!$R$5:$R$38,0),MATCH($I967,'3.サラリースケール'!$R$5:$BH$5,0)))</f>
        <v>530100</v>
      </c>
      <c r="M967" s="168">
        <f t="shared" si="622"/>
        <v>527200</v>
      </c>
      <c r="N967" s="370">
        <f t="shared" si="623"/>
        <v>524300</v>
      </c>
      <c r="O967" s="169">
        <f t="shared" si="624"/>
        <v>5800</v>
      </c>
      <c r="P967" s="370">
        <f t="shared" si="609"/>
        <v>2900</v>
      </c>
      <c r="Q967" s="170">
        <f>IF($L967="","",VLOOKUP($E967,'6.モデル年俸表の作成'!$C$7:$F$48,4,0))</f>
        <v>68300</v>
      </c>
      <c r="R967" s="171">
        <f>IF($E967="","",IF($G967="","",VLOOKUP($E967,'5.手当・賞与配分・洗い替え方式'!$C$7:$L$48,8,0)))</f>
        <v>0</v>
      </c>
      <c r="S967" s="172">
        <f t="shared" si="625"/>
        <v>0</v>
      </c>
      <c r="T967" s="172">
        <f t="shared" si="626"/>
        <v>0</v>
      </c>
      <c r="U967" s="172">
        <f t="shared" si="635"/>
        <v>0</v>
      </c>
      <c r="V967" s="172">
        <f t="shared" si="628"/>
        <v>0</v>
      </c>
      <c r="W967" s="172">
        <f t="shared" si="629"/>
        <v>0</v>
      </c>
      <c r="X967" s="178">
        <f t="shared" si="610"/>
        <v>0</v>
      </c>
      <c r="Y967" s="371">
        <f t="shared" si="634"/>
        <v>604200</v>
      </c>
      <c r="Z967" s="173">
        <f t="shared" si="611"/>
        <v>601300</v>
      </c>
      <c r="AA967" s="173">
        <f t="shared" si="612"/>
        <v>598400</v>
      </c>
      <c r="AB967" s="173">
        <f t="shared" si="613"/>
        <v>595500</v>
      </c>
      <c r="AC967" s="372">
        <f t="shared" si="636"/>
        <v>592600</v>
      </c>
      <c r="AD967" s="170">
        <f t="shared" si="631"/>
        <v>7180800</v>
      </c>
      <c r="AE967" s="174">
        <f>IF(J967="","",IF('5.手当・賞与配分・洗い替え方式'!$O$4=1,ROUNDUP((J967+$Q967)*$AH$4,-1),ROUNDUP(J967*$AH$4,-1)))</f>
        <v>1208400</v>
      </c>
      <c r="AF967" s="175">
        <f>IF(K967="","",IF('5.手当・賞与配分・洗い替え方式'!$O$4=1,ROUNDUP((K967+$Q967)*$AH$4,-1),ROUNDUP(K967*$AH$4,-1)))</f>
        <v>1202600</v>
      </c>
      <c r="AG967" s="175">
        <f>IF(L967="","",IF('5.手当・賞与配分・洗い替え方式'!$O$4=1,ROUNDUP((L967+$Q967)*$AH$4,-1),ROUNDUP(L967*$AH$4,-1)))</f>
        <v>1196800</v>
      </c>
      <c r="AH967" s="175">
        <f>IF(M967="","",IF('5.手当・賞与配分・洗い替え方式'!$O$4=1,ROUNDUP((M967+$Q967)*$AH$4,-1),ROUNDUP(M967*$AH$4,-1)))</f>
        <v>1191000</v>
      </c>
      <c r="AI967" s="176">
        <f>IF(N967="","",IF('5.手当・賞与配分・洗い替え方式'!$O$4=1,ROUNDUP((N967+$Q967)*$AH$4,-1),ROUNDUP(N967*$AH$4,-1)))</f>
        <v>1185200</v>
      </c>
      <c r="AJ967" s="174">
        <f>IF(J967="","",IF('5.手当・賞与配分・洗い替え方式'!$O$4=1,ROUNDUP((J967+$Q967)*$AM$4,-1),ROUNDUP(J967*$AM$4,-1)))</f>
        <v>1510500</v>
      </c>
      <c r="AK967" s="175">
        <f>IF(K967="","",IF('5.手当・賞与配分・洗い替え方式'!$O$4=1,ROUNDUP((K967+$Q967)*$AM$4,-1),ROUNDUP(K967*$AM$4,-1)))</f>
        <v>1503250</v>
      </c>
      <c r="AL967" s="175">
        <f>IF(L967="","",IF('5.手当・賞与配分・洗い替え方式'!$O$4=1,ROUNDUP((L967+$Q967)*$AM$4,-1),ROUNDUP(L967*$AM$4,-1)))</f>
        <v>1496000</v>
      </c>
      <c r="AM967" s="175">
        <f>IF(M967="","",IF('5.手当・賞与配分・洗い替え方式'!$O$4=1,ROUNDUP((M967+$Q967)*$AM$4,-1),ROUNDUP(M967*$AM$4,-1)))</f>
        <v>1488750</v>
      </c>
      <c r="AN967" s="176">
        <f>IF(N967="","",IF('5.手当・賞与配分・洗い替え方式'!$O$4=1,ROUNDUP((N967+$Q967)*$AM$4,-1),ROUNDUP(N967*$AM$4,-1)))</f>
        <v>1481500</v>
      </c>
      <c r="AO967" s="373">
        <f t="shared" si="632"/>
        <v>9969300</v>
      </c>
      <c r="AP967" s="177">
        <f t="shared" si="633"/>
        <v>9921450</v>
      </c>
      <c r="AQ967" s="177">
        <f t="shared" si="616"/>
        <v>9873600</v>
      </c>
      <c r="AR967" s="177">
        <f t="shared" si="617"/>
        <v>9825750</v>
      </c>
      <c r="AS967" s="178">
        <f t="shared" si="618"/>
        <v>9777900</v>
      </c>
    </row>
    <row r="968" spans="5:45" ht="9" customHeight="1">
      <c r="R968" s="80"/>
      <c r="S968" s="80"/>
      <c r="T968" s="80"/>
    </row>
    <row r="969" spans="5:45" ht="20.100000000000001" customHeight="1" thickBot="1">
      <c r="E969" s="83"/>
      <c r="F969" s="83"/>
      <c r="G969" s="83"/>
      <c r="H969" s="83"/>
      <c r="Q969" s="83"/>
      <c r="X969" s="79" t="s">
        <v>91</v>
      </c>
      <c r="Y969" s="79"/>
      <c r="Z969" s="79"/>
      <c r="AJ969" s="179"/>
      <c r="AK969" s="179"/>
    </row>
    <row r="970" spans="5:45" ht="23.1" customHeight="1" thickBot="1">
      <c r="E970" s="138" t="s">
        <v>81</v>
      </c>
      <c r="F970" s="139" t="s">
        <v>28</v>
      </c>
      <c r="G970" s="508" t="s">
        <v>82</v>
      </c>
      <c r="H970" s="508" t="s">
        <v>28</v>
      </c>
      <c r="I970" s="510" t="s">
        <v>88</v>
      </c>
      <c r="J970" s="512" t="s">
        <v>245</v>
      </c>
      <c r="K970" s="513"/>
      <c r="L970" s="513"/>
      <c r="M970" s="513"/>
      <c r="N970" s="514"/>
      <c r="O970" s="515" t="s">
        <v>93</v>
      </c>
      <c r="P970" s="523" t="s">
        <v>246</v>
      </c>
      <c r="Q970" s="525" t="s">
        <v>90</v>
      </c>
      <c r="R970" s="374" t="s">
        <v>247</v>
      </c>
      <c r="S970" s="527" t="s">
        <v>248</v>
      </c>
      <c r="T970" s="528"/>
      <c r="U970" s="528"/>
      <c r="V970" s="528"/>
      <c r="W970" s="529"/>
      <c r="X970" s="356">
        <f>IF('5.手当・賞与配分・洗い替え方式'!$L$4="","",'5.手当・賞与配分・洗い替え方式'!$L$4)</f>
        <v>173</v>
      </c>
      <c r="Y970" s="512" t="s">
        <v>86</v>
      </c>
      <c r="Z970" s="513"/>
      <c r="AA970" s="513"/>
      <c r="AB970" s="513"/>
      <c r="AC970" s="514"/>
      <c r="AD970" s="515" t="s">
        <v>249</v>
      </c>
      <c r="AE970" s="530" t="s">
        <v>87</v>
      </c>
      <c r="AF970" s="517"/>
      <c r="AG970" s="517"/>
      <c r="AH970" s="357">
        <f>IF($E971="","",'5.手当・賞与配分・洗い替え方式'!$N$11)</f>
        <v>2</v>
      </c>
      <c r="AI970" s="358"/>
      <c r="AJ970" s="359" t="s">
        <v>250</v>
      </c>
      <c r="AK970" s="517" t="str">
        <f>IF($AL$2="","","「"&amp;$AL$2&amp;"」"&amp;"評価反映")</f>
        <v>「B」評価反映</v>
      </c>
      <c r="AL970" s="518"/>
      <c r="AM970" s="357">
        <f>IF($E971="","",'5.手当・賞与配分・洗い替え方式'!$O$11*'7.グレード別年俸表の作成'!$AM$2)</f>
        <v>2.5</v>
      </c>
      <c r="AN970" s="360"/>
      <c r="AO970" s="519" t="s">
        <v>251</v>
      </c>
      <c r="AP970" s="520"/>
      <c r="AQ970" s="521" t="str">
        <f>IF($AL$2="","","賞与"&amp;"「"&amp;$AL$2&amp;"」"&amp;"評価反映")</f>
        <v>賞与「B」評価反映</v>
      </c>
      <c r="AR970" s="521"/>
      <c r="AS970" s="522"/>
    </row>
    <row r="971" spans="5:45" ht="27.9" customHeight="1" thickBot="1">
      <c r="E971" s="142" t="str">
        <f>IF(C$26="","",$C$26)</f>
        <v>E-1</v>
      </c>
      <c r="F971" s="139">
        <v>0</v>
      </c>
      <c r="G971" s="509"/>
      <c r="H971" s="509"/>
      <c r="I971" s="511"/>
      <c r="J971" s="413" t="str">
        <f>IF($E971="","",$E971&amp;"-"&amp;$O$2)</f>
        <v>E-1-S</v>
      </c>
      <c r="K971" s="143" t="str">
        <f>IF($E971="","",$E971&amp;"-"&amp;$P$2)</f>
        <v>E-1-A</v>
      </c>
      <c r="L971" s="143" t="str">
        <f>IF($E971="","",$E971&amp;"-"&amp;$Q$2)</f>
        <v>E-1-B</v>
      </c>
      <c r="M971" s="143" t="str">
        <f>IF($E971="","",$E971&amp;"-"&amp;$R$2)</f>
        <v>E-1-C</v>
      </c>
      <c r="N971" s="414" t="str">
        <f>IF($E971="","",$E971&amp;"-"&amp;$S$2)</f>
        <v>E-1-D</v>
      </c>
      <c r="O971" s="516"/>
      <c r="P971" s="524"/>
      <c r="Q971" s="526"/>
      <c r="R971" s="362">
        <f>IF($E971="","",VLOOKUP($E971,'5.手当・賞与配分・洗い替え方式'!$C$7:$L$48,8,0))</f>
        <v>0</v>
      </c>
      <c r="S971" s="413" t="str">
        <f>$J971</f>
        <v>E-1-S</v>
      </c>
      <c r="T971" s="143" t="str">
        <f>$K971</f>
        <v>E-1-A</v>
      </c>
      <c r="U971" s="143" t="str">
        <f>$L971</f>
        <v>E-1-B</v>
      </c>
      <c r="V971" s="143" t="str">
        <f>$M971</f>
        <v>E-1-C</v>
      </c>
      <c r="W971" s="414" t="str">
        <f>$N971</f>
        <v>E-1-D</v>
      </c>
      <c r="X971" s="363" t="s">
        <v>85</v>
      </c>
      <c r="Y971" s="413" t="str">
        <f>$J971</f>
        <v>E-1-S</v>
      </c>
      <c r="Z971" s="143" t="str">
        <f>$K971</f>
        <v>E-1-A</v>
      </c>
      <c r="AA971" s="143" t="str">
        <f>$L971</f>
        <v>E-1-B</v>
      </c>
      <c r="AB971" s="143" t="str">
        <f>$M971</f>
        <v>E-1-C</v>
      </c>
      <c r="AC971" s="414" t="str">
        <f>$N971</f>
        <v>E-1-D</v>
      </c>
      <c r="AD971" s="516"/>
      <c r="AE971" s="144" t="str">
        <f>$J971</f>
        <v>E-1-S</v>
      </c>
      <c r="AF971" s="145" t="str">
        <f>$K971</f>
        <v>E-1-A</v>
      </c>
      <c r="AG971" s="145" t="str">
        <f>$L971</f>
        <v>E-1-B</v>
      </c>
      <c r="AH971" s="146" t="str">
        <f>$M971</f>
        <v>E-1-C</v>
      </c>
      <c r="AI971" s="364" t="str">
        <f>$N971</f>
        <v>E-1-D</v>
      </c>
      <c r="AJ971" s="365" t="str">
        <f>$J971</f>
        <v>E-1-S</v>
      </c>
      <c r="AK971" s="146" t="str">
        <f>$K971</f>
        <v>E-1-A</v>
      </c>
      <c r="AL971" s="146" t="str">
        <f>$L971</f>
        <v>E-1-B</v>
      </c>
      <c r="AM971" s="146" t="str">
        <f>$M971</f>
        <v>E-1-C</v>
      </c>
      <c r="AN971" s="147" t="str">
        <f>$N971</f>
        <v>E-1-D</v>
      </c>
      <c r="AO971" s="413" t="str">
        <f>$J971</f>
        <v>E-1-S</v>
      </c>
      <c r="AP971" s="143" t="str">
        <f>$K971</f>
        <v>E-1-A</v>
      </c>
      <c r="AQ971" s="143" t="str">
        <f>$L971</f>
        <v>E-1-B</v>
      </c>
      <c r="AR971" s="143" t="str">
        <f>$M971</f>
        <v>E-1-C</v>
      </c>
      <c r="AS971" s="414" t="str">
        <f>$N971</f>
        <v>E-1-D</v>
      </c>
    </row>
    <row r="972" spans="5:45" ht="18" customHeight="1">
      <c r="E972" s="148" t="str">
        <f>IF($E$971="","",$E$971)</f>
        <v>E-1</v>
      </c>
      <c r="F972" s="105">
        <f t="shared" ref="F972:F1013" si="637">IF(L972="",0,IF(AND(L971&lt;L972,L972=L973),F971+1,IF(L972&lt;L973,F971+1,F971)))</f>
        <v>0</v>
      </c>
      <c r="G972" s="105" t="str">
        <f t="shared" ref="G972:G1013" si="638">IF(AND(F972=0,L972=""),"",IF(AND(F972=0,L972&gt;0),1,IF(F972=0,"",F972)))</f>
        <v/>
      </c>
      <c r="H972" s="105" t="str">
        <f t="shared" ref="H972:H1013" si="639">IF($G972="","",IF(F971&lt;F972,$E972&amp;"-"&amp;$G972,""))</f>
        <v/>
      </c>
      <c r="I972" s="149">
        <v>18</v>
      </c>
      <c r="J972" s="151" t="str">
        <f>IF($F972&lt;=1,"",IF($L972="","",$K972+$P972))</f>
        <v/>
      </c>
      <c r="K972" s="150" t="str">
        <f>IF($F972&lt;=1,"",IF($L972="","",$L972+$P972))</f>
        <v/>
      </c>
      <c r="L972" s="150" t="str">
        <f>IF($E972="","",INDEX('3.サラリースケール'!$R$5:$BH$38,MATCH($E972,'3.サラリースケール'!$R$5:$R$38,0),MATCH($I972,'3.サラリースケール'!$R$5:$BH$5,0)))</f>
        <v/>
      </c>
      <c r="M972" s="150" t="str">
        <f>IF($F972&lt;=1,"",IF($L972="","",$L972-$P972))</f>
        <v/>
      </c>
      <c r="N972" s="366" t="str">
        <f>IF($F972&lt;=1,"",IF($L972="","",$M972-$P972))</f>
        <v/>
      </c>
      <c r="O972" s="151" t="str">
        <f>IF($F972&lt;=1,"",IF($L971="",0,$L972-$L971))</f>
        <v/>
      </c>
      <c r="P972" s="368" t="str">
        <f t="shared" ref="P972:P1013" si="640">IF($F972&lt;=1,"",IF($L972="","",IF($O972=0,$P971,ROUNDUP($O972/$L$2,-1))))</f>
        <v/>
      </c>
      <c r="Q972" s="152" t="str">
        <f>IF($L972="","",VLOOKUP($E972,'6.モデル年俸表の作成'!$C$7:$F$48,4,0))</f>
        <v/>
      </c>
      <c r="R972" s="159" t="str">
        <f>IF($E972="","",IF($G972="","",VLOOKUP($E972,'5.手当・賞与配分・洗い替え方式'!$C$7:$L$48,8,0)))</f>
        <v/>
      </c>
      <c r="S972" s="153" t="str">
        <f>IF(J972="","",ROUNDUP((J972*$R972),-1))</f>
        <v/>
      </c>
      <c r="T972" s="153" t="str">
        <f>IF(K972="","",ROUNDUP((K972*$R972),-1))</f>
        <v/>
      </c>
      <c r="U972" s="153" t="str">
        <f>IF(L972="","",ROUNDUP((L972*$R972),-1))</f>
        <v/>
      </c>
      <c r="V972" s="153" t="str">
        <f>IF(M972="","",ROUNDUP((M972*$R972),-1))</f>
        <v/>
      </c>
      <c r="W972" s="153" t="str">
        <f>IF(N972="","",ROUNDUP((N972*$R972),-1))</f>
        <v/>
      </c>
      <c r="X972" s="155" t="str">
        <f t="shared" ref="X972:X1013" si="641">IF($L972="","",ROUNDDOWN($U972/($L972/$X$4*1.25),0))</f>
        <v/>
      </c>
      <c r="Y972" s="165" t="str">
        <f>IF(J972="","",J972+$Q972+S972)</f>
        <v/>
      </c>
      <c r="Z972" s="154" t="str">
        <f t="shared" ref="Z972:Z1013" si="642">IF(K972="","",K972+$Q972+T972)</f>
        <v/>
      </c>
      <c r="AA972" s="154" t="str">
        <f t="shared" ref="AA972:AA1013" si="643">IF(L972="","",L972+$Q972+U972)</f>
        <v/>
      </c>
      <c r="AB972" s="154" t="str">
        <f t="shared" ref="AB972:AB1013" si="644">IF(M972="","",M972+$Q972+V972)</f>
        <v/>
      </c>
      <c r="AC972" s="166" t="str">
        <f t="shared" ref="AC972:AC978" si="645">IF(N972="","",N972+$Q972+W972)</f>
        <v/>
      </c>
      <c r="AD972" s="152" t="str">
        <f>IF($L972="","",$AA972*12)</f>
        <v/>
      </c>
      <c r="AE972" s="165" t="str">
        <f>IF(J972="","",IF('5.手当・賞与配分・洗い替え方式'!$O$4=1,ROUNDUP((J972+$Q972)*$AH$4,-1),ROUNDUP(J972*$AH$4,-1)))</f>
        <v/>
      </c>
      <c r="AF972" s="154" t="str">
        <f>IF(K972="","",IF('5.手当・賞与配分・洗い替え方式'!$O$4=1,ROUNDUP((K972+$Q972)*$AH$4,-1),ROUNDUP(K972*$AH$4,-1)))</f>
        <v/>
      </c>
      <c r="AG972" s="154" t="str">
        <f>IF(L972="","",IF('5.手当・賞与配分・洗い替え方式'!$O$4=1,ROUNDUP((L972+$Q972)*$AH$4,-1),ROUNDUP(L972*$AH$4,-1)))</f>
        <v/>
      </c>
      <c r="AH972" s="154" t="str">
        <f>IF(M972="","",IF('5.手当・賞与配分・洗い替え方式'!$O$4=1,ROUNDUP((M972+$Q972)*$AH$4,-1),ROUNDUP(M972*$AH$4,-1)))</f>
        <v/>
      </c>
      <c r="AI972" s="166" t="str">
        <f>IF(N972="","",IF('5.手当・賞与配分・洗い替え方式'!$O$4=1,ROUNDUP((N972+$Q972)*$AH$4,-1),ROUNDUP(N972*$AH$4,-1)))</f>
        <v/>
      </c>
      <c r="AJ972" s="165" t="str">
        <f>IF(J972="","",IF('5.手当・賞与配分・洗い替え方式'!$O$4=1,ROUNDUP((J972+$Q972)*$AM$4,-1),ROUNDUP(J972*$AM$4,-1)))</f>
        <v/>
      </c>
      <c r="AK972" s="154" t="str">
        <f>IF(K972="","",IF('5.手当・賞与配分・洗い替え方式'!$O$4=1,ROUNDUP((K972+$Q972)*$AM$4,-1),ROUNDUP(K972*$AM$4,-1)))</f>
        <v/>
      </c>
      <c r="AL972" s="154" t="str">
        <f>IF(L972="","",IF('5.手当・賞与配分・洗い替え方式'!$O$4=1,ROUNDUP((L972+$Q972)*$AM$4,-1),ROUNDUP(L972*$AM$4,-1)))</f>
        <v/>
      </c>
      <c r="AM972" s="154" t="str">
        <f>IF(M972="","",IF('5.手当・賞与配分・洗い替え方式'!$O$4=1,ROUNDUP((M972+$Q972)*$AM$4,-1),ROUNDUP(M972*$AM$4,-1)))</f>
        <v/>
      </c>
      <c r="AN972" s="166" t="str">
        <f>IF(N972="","",IF('5.手当・賞与配分・洗い替え方式'!$O$4=1,ROUNDUP((N972+$Q972)*$AM$4,-1),ROUNDUP(N972*$AM$4,-1)))</f>
        <v/>
      </c>
      <c r="AO972" s="367" t="str">
        <f>IF(J972="","",Y972*12+AE972+AJ972)</f>
        <v/>
      </c>
      <c r="AP972" s="133" t="str">
        <f t="shared" ref="AP972" si="646">IF(K972="","",Z972*12+AF972+AK972)</f>
        <v/>
      </c>
      <c r="AQ972" s="133" t="str">
        <f t="shared" ref="AQ972:AQ1013" si="647">IF(L972="","",AA972*12+AG972+AL972)</f>
        <v/>
      </c>
      <c r="AR972" s="133" t="str">
        <f t="shared" ref="AR972:AR1013" si="648">IF(M972="","",AB972*12+AH972+AM972)</f>
        <v/>
      </c>
      <c r="AS972" s="155" t="str">
        <f t="shared" ref="AS972:AS1013" si="649">IF(N972="","",AC972*12+AI972+AN972)</f>
        <v/>
      </c>
    </row>
    <row r="973" spans="5:45" ht="18" customHeight="1">
      <c r="E973" s="148" t="str">
        <f t="shared" ref="E973:E1013" si="650">IF($E$971="","",$E$971)</f>
        <v>E-1</v>
      </c>
      <c r="F973" s="105">
        <f t="shared" si="637"/>
        <v>0</v>
      </c>
      <c r="G973" s="105" t="str">
        <f t="shared" si="638"/>
        <v/>
      </c>
      <c r="H973" s="105" t="str">
        <f t="shared" si="639"/>
        <v/>
      </c>
      <c r="I973" s="149">
        <v>19</v>
      </c>
      <c r="J973" s="157" t="str">
        <f t="shared" ref="J973:J1013" si="651">IF($F973&lt;=1,"",IF($L973="","",$K973+$P973))</f>
        <v/>
      </c>
      <c r="K973" s="131" t="str">
        <f t="shared" ref="K973:K1013" si="652">IF($F973&lt;=1,"",IF($L973="","",$L973+$P973))</f>
        <v/>
      </c>
      <c r="L973" s="150" t="str">
        <f>IF($E973="","",INDEX('3.サラリースケール'!$R$5:$BH$38,MATCH($E973,'3.サラリースケール'!$R$5:$R$38,0),MATCH($I973,'3.サラリースケール'!$R$5:$BH$5,0)))</f>
        <v/>
      </c>
      <c r="M973" s="131" t="str">
        <f t="shared" ref="M973:M1013" si="653">IF($F973&lt;=1,"",IF($L973="","",$L973-$P973))</f>
        <v/>
      </c>
      <c r="N973" s="368" t="str">
        <f t="shared" ref="N973:N1013" si="654">IF($F973&lt;=1,"",IF($L973="","",$M973-$P973))</f>
        <v/>
      </c>
      <c r="O973" s="157" t="str">
        <f t="shared" ref="O973:O1013" si="655">IF($F973&lt;=1,"",IF($L972="",0,$L973-$L972))</f>
        <v/>
      </c>
      <c r="P973" s="368" t="str">
        <f t="shared" si="640"/>
        <v/>
      </c>
      <c r="Q973" s="158" t="str">
        <f>IF($L973="","",VLOOKUP($E973,'6.モデル年俸表の作成'!$C$7:$F$48,4,0))</f>
        <v/>
      </c>
      <c r="R973" s="159" t="str">
        <f>IF($E973="","",IF($G973="","",VLOOKUP($E973,'5.手当・賞与配分・洗い替え方式'!$C$7:$L$48,8,0)))</f>
        <v/>
      </c>
      <c r="S973" s="160" t="str">
        <f t="shared" ref="S973:S1013" si="656">IF(J973="","",ROUNDUP((J973*$R973),-1))</f>
        <v/>
      </c>
      <c r="T973" s="160" t="str">
        <f t="shared" ref="T973:T1013" si="657">IF(K973="","",ROUNDUP((K973*$R973),-1))</f>
        <v/>
      </c>
      <c r="U973" s="160" t="str">
        <f t="shared" ref="U973:U977" si="658">IF(L973="","",ROUNDUP((L973*$R973),-1))</f>
        <v/>
      </c>
      <c r="V973" s="160" t="str">
        <f t="shared" ref="V973:V1013" si="659">IF(M973="","",ROUNDUP((M973*$R973),-1))</f>
        <v/>
      </c>
      <c r="W973" s="160" t="str">
        <f t="shared" ref="W973:W1013" si="660">IF(N973="","",ROUNDUP((N973*$R973),-1))</f>
        <v/>
      </c>
      <c r="X973" s="164" t="str">
        <f t="shared" si="641"/>
        <v/>
      </c>
      <c r="Y973" s="162" t="str">
        <f t="shared" ref="Y973:Y975" si="661">IF(J973="","",J973+$Q973+S973)</f>
        <v/>
      </c>
      <c r="Z973" s="161" t="str">
        <f t="shared" si="642"/>
        <v/>
      </c>
      <c r="AA973" s="161" t="str">
        <f t="shared" si="643"/>
        <v/>
      </c>
      <c r="AB973" s="161" t="str">
        <f t="shared" si="644"/>
        <v/>
      </c>
      <c r="AC973" s="163" t="str">
        <f t="shared" si="645"/>
        <v/>
      </c>
      <c r="AD973" s="158" t="str">
        <f t="shared" ref="AD973:AD1013" si="662">IF(L973="","",AA973*12)</f>
        <v/>
      </c>
      <c r="AE973" s="165" t="str">
        <f>IF(J973="","",IF('5.手当・賞与配分・洗い替え方式'!$O$4=1,ROUNDUP((J973+$Q973)*$AH$4,-1),ROUNDUP(J973*$AH$4,-1)))</f>
        <v/>
      </c>
      <c r="AF973" s="154" t="str">
        <f>IF(K973="","",IF('5.手当・賞与配分・洗い替え方式'!$O$4=1,ROUNDUP((K973+$Q973)*$AH$4,-1),ROUNDUP(K973*$AH$4,-1)))</f>
        <v/>
      </c>
      <c r="AG973" s="154" t="str">
        <f>IF(L973="","",IF('5.手当・賞与配分・洗い替え方式'!$O$4=1,ROUNDUP((L973+$Q973)*$AH$4,-1),ROUNDUP(L973*$AH$4,-1)))</f>
        <v/>
      </c>
      <c r="AH973" s="154" t="str">
        <f>IF(M973="","",IF('5.手当・賞与配分・洗い替え方式'!$O$4=1,ROUNDUP((M973+$Q973)*$AH$4,-1),ROUNDUP(M973*$AH$4,-1)))</f>
        <v/>
      </c>
      <c r="AI973" s="166" t="str">
        <f>IF(N973="","",IF('5.手当・賞与配分・洗い替え方式'!$O$4=1,ROUNDUP((N973+$Q973)*$AH$4,-1),ROUNDUP(N973*$AH$4,-1)))</f>
        <v/>
      </c>
      <c r="AJ973" s="165" t="str">
        <f>IF(J973="","",IF('5.手当・賞与配分・洗い替え方式'!$O$4=1,ROUNDUP((J973+$Q973)*$AM$4,-1),ROUNDUP(J973*$AM$4,-1)))</f>
        <v/>
      </c>
      <c r="AK973" s="154" t="str">
        <f>IF(K973="","",IF('5.手当・賞与配分・洗い替え方式'!$O$4=1,ROUNDUP((K973+$Q973)*$AM$4,-1),ROUNDUP(K973*$AM$4,-1)))</f>
        <v/>
      </c>
      <c r="AL973" s="154" t="str">
        <f>IF(L973="","",IF('5.手当・賞与配分・洗い替え方式'!$O$4=1,ROUNDUP((L973+$Q973)*$AM$4,-1),ROUNDUP(L973*$AM$4,-1)))</f>
        <v/>
      </c>
      <c r="AM973" s="154" t="str">
        <f>IF(M973="","",IF('5.手当・賞与配分・洗い替え方式'!$O$4=1,ROUNDUP((M973+$Q973)*$AM$4,-1),ROUNDUP(M973*$AM$4,-1)))</f>
        <v/>
      </c>
      <c r="AN973" s="166" t="str">
        <f>IF(N973="","",IF('5.手当・賞与配分・洗い替え方式'!$O$4=1,ROUNDUP((N973+$Q973)*$AM$4,-1),ROUNDUP(N973*$AM$4,-1)))</f>
        <v/>
      </c>
      <c r="AO973" s="369" t="str">
        <f>IF(J973="","",Y973*12+AE973+AJ973)</f>
        <v/>
      </c>
      <c r="AP973" s="77" t="str">
        <f>IF(K973="","",Z973*12+AF973+AK973)</f>
        <v/>
      </c>
      <c r="AQ973" s="77" t="str">
        <f t="shared" si="647"/>
        <v/>
      </c>
      <c r="AR973" s="77" t="str">
        <f t="shared" si="648"/>
        <v/>
      </c>
      <c r="AS973" s="164" t="str">
        <f t="shared" si="649"/>
        <v/>
      </c>
    </row>
    <row r="974" spans="5:45" ht="18" customHeight="1">
      <c r="E974" s="148" t="str">
        <f t="shared" si="650"/>
        <v>E-1</v>
      </c>
      <c r="F974" s="105">
        <f t="shared" si="637"/>
        <v>0</v>
      </c>
      <c r="G974" s="105" t="str">
        <f t="shared" si="638"/>
        <v/>
      </c>
      <c r="H974" s="105" t="str">
        <f t="shared" si="639"/>
        <v/>
      </c>
      <c r="I974" s="149">
        <v>20</v>
      </c>
      <c r="J974" s="157" t="str">
        <f t="shared" si="651"/>
        <v/>
      </c>
      <c r="K974" s="131" t="str">
        <f t="shared" si="652"/>
        <v/>
      </c>
      <c r="L974" s="131" t="str">
        <f>IF($E974="","",INDEX('3.サラリースケール'!$R$5:$BH$38,MATCH($E974,'3.サラリースケール'!$R$5:$R$38,0),MATCH($I974,'3.サラリースケール'!$R$5:$BH$5,0)))</f>
        <v/>
      </c>
      <c r="M974" s="131" t="str">
        <f t="shared" si="653"/>
        <v/>
      </c>
      <c r="N974" s="368" t="str">
        <f t="shared" si="654"/>
        <v/>
      </c>
      <c r="O974" s="157" t="str">
        <f t="shared" si="655"/>
        <v/>
      </c>
      <c r="P974" s="368" t="str">
        <f t="shared" si="640"/>
        <v/>
      </c>
      <c r="Q974" s="158" t="str">
        <f>IF($L974="","",VLOOKUP($E974,'6.モデル年俸表の作成'!$C$7:$F$48,4,0))</f>
        <v/>
      </c>
      <c r="R974" s="159" t="str">
        <f>IF($E974="","",IF($G974="","",VLOOKUP($E974,'5.手当・賞与配分・洗い替え方式'!$C$7:$L$48,8,0)))</f>
        <v/>
      </c>
      <c r="S974" s="160" t="str">
        <f t="shared" si="656"/>
        <v/>
      </c>
      <c r="T974" s="160" t="str">
        <f t="shared" si="657"/>
        <v/>
      </c>
      <c r="U974" s="160" t="str">
        <f t="shared" si="658"/>
        <v/>
      </c>
      <c r="V974" s="160" t="str">
        <f t="shared" si="659"/>
        <v/>
      </c>
      <c r="W974" s="160" t="str">
        <f t="shared" si="660"/>
        <v/>
      </c>
      <c r="X974" s="164" t="str">
        <f t="shared" si="641"/>
        <v/>
      </c>
      <c r="Y974" s="162" t="str">
        <f t="shared" si="661"/>
        <v/>
      </c>
      <c r="Z974" s="161" t="str">
        <f t="shared" si="642"/>
        <v/>
      </c>
      <c r="AA974" s="161" t="str">
        <f t="shared" si="643"/>
        <v/>
      </c>
      <c r="AB974" s="161" t="str">
        <f t="shared" si="644"/>
        <v/>
      </c>
      <c r="AC974" s="163" t="str">
        <f t="shared" si="645"/>
        <v/>
      </c>
      <c r="AD974" s="158" t="str">
        <f t="shared" si="662"/>
        <v/>
      </c>
      <c r="AE974" s="165" t="str">
        <f>IF(J974="","",IF('5.手当・賞与配分・洗い替え方式'!$O$4=1,ROUNDUP((J974+$Q974)*$AH$4,-1),ROUNDUP(J974*$AH$4,-1)))</f>
        <v/>
      </c>
      <c r="AF974" s="154" t="str">
        <f>IF(K974="","",IF('5.手当・賞与配分・洗い替え方式'!$O$4=1,ROUNDUP((K974+$Q974)*$AH$4,-1),ROUNDUP(K974*$AH$4,-1)))</f>
        <v/>
      </c>
      <c r="AG974" s="154" t="str">
        <f>IF(L974="","",IF('5.手当・賞与配分・洗い替え方式'!$O$4=1,ROUNDUP((L974+$Q974)*$AH$4,-1),ROUNDUP(L974*$AH$4,-1)))</f>
        <v/>
      </c>
      <c r="AH974" s="154" t="str">
        <f>IF(M974="","",IF('5.手当・賞与配分・洗い替え方式'!$O$4=1,ROUNDUP((M974+$Q974)*$AH$4,-1),ROUNDUP(M974*$AH$4,-1)))</f>
        <v/>
      </c>
      <c r="AI974" s="166" t="str">
        <f>IF(N974="","",IF('5.手当・賞与配分・洗い替え方式'!$O$4=1,ROUNDUP((N974+$Q974)*$AH$4,-1),ROUNDUP(N974*$AH$4,-1)))</f>
        <v/>
      </c>
      <c r="AJ974" s="165" t="str">
        <f>IF(J974="","",IF('5.手当・賞与配分・洗い替え方式'!$O$4=1,ROUNDUP((J974+$Q974)*$AM$4,-1),ROUNDUP(J974*$AM$4,-1)))</f>
        <v/>
      </c>
      <c r="AK974" s="154" t="str">
        <f>IF(K974="","",IF('5.手当・賞与配分・洗い替え方式'!$O$4=1,ROUNDUP((K974+$Q974)*$AM$4,-1),ROUNDUP(K974*$AM$4,-1)))</f>
        <v/>
      </c>
      <c r="AL974" s="154" t="str">
        <f>IF(L974="","",IF('5.手当・賞与配分・洗い替え方式'!$O$4=1,ROUNDUP((L974+$Q974)*$AM$4,-1),ROUNDUP(L974*$AM$4,-1)))</f>
        <v/>
      </c>
      <c r="AM974" s="154" t="str">
        <f>IF(M974="","",IF('5.手当・賞与配分・洗い替え方式'!$O$4=1,ROUNDUP((M974+$Q974)*$AM$4,-1),ROUNDUP(M974*$AM$4,-1)))</f>
        <v/>
      </c>
      <c r="AN974" s="166" t="str">
        <f>IF(N974="","",IF('5.手当・賞与配分・洗い替え方式'!$O$4=1,ROUNDUP((N974+$Q974)*$AM$4,-1),ROUNDUP(N974*$AM$4,-1)))</f>
        <v/>
      </c>
      <c r="AO974" s="369" t="str">
        <f t="shared" ref="AO974:AO1013" si="663">IF(J974="","",Y974*12+AE974+AJ974)</f>
        <v/>
      </c>
      <c r="AP974" s="77" t="str">
        <f t="shared" ref="AP974:AP1013" si="664">IF(K974="","",Z974*12+AF974+AK974)</f>
        <v/>
      </c>
      <c r="AQ974" s="77" t="str">
        <f t="shared" si="647"/>
        <v/>
      </c>
      <c r="AR974" s="77" t="str">
        <f t="shared" si="648"/>
        <v/>
      </c>
      <c r="AS974" s="164" t="str">
        <f t="shared" si="649"/>
        <v/>
      </c>
    </row>
    <row r="975" spans="5:45" ht="18" customHeight="1">
      <c r="E975" s="148" t="str">
        <f t="shared" si="650"/>
        <v>E-1</v>
      </c>
      <c r="F975" s="105">
        <f t="shared" si="637"/>
        <v>0</v>
      </c>
      <c r="G975" s="105" t="str">
        <f t="shared" si="638"/>
        <v/>
      </c>
      <c r="H975" s="105" t="str">
        <f t="shared" si="639"/>
        <v/>
      </c>
      <c r="I975" s="149">
        <v>21</v>
      </c>
      <c r="J975" s="157" t="str">
        <f t="shared" si="651"/>
        <v/>
      </c>
      <c r="K975" s="131" t="str">
        <f t="shared" si="652"/>
        <v/>
      </c>
      <c r="L975" s="131" t="str">
        <f>IF($E975="","",INDEX('3.サラリースケール'!$R$5:$BH$38,MATCH($E975,'3.サラリースケール'!$R$5:$R$38,0),MATCH($I975,'3.サラリースケール'!$R$5:$BH$5,0)))</f>
        <v/>
      </c>
      <c r="M975" s="131" t="str">
        <f t="shared" si="653"/>
        <v/>
      </c>
      <c r="N975" s="368" t="str">
        <f t="shared" si="654"/>
        <v/>
      </c>
      <c r="O975" s="157" t="str">
        <f t="shared" si="655"/>
        <v/>
      </c>
      <c r="P975" s="368" t="str">
        <f t="shared" si="640"/>
        <v/>
      </c>
      <c r="Q975" s="158" t="str">
        <f>IF($L975="","",VLOOKUP($E975,'6.モデル年俸表の作成'!$C$7:$F$48,4,0))</f>
        <v/>
      </c>
      <c r="R975" s="159" t="str">
        <f>IF($E975="","",IF($G975="","",VLOOKUP($E975,'5.手当・賞与配分・洗い替え方式'!$C$7:$L$48,8,0)))</f>
        <v/>
      </c>
      <c r="S975" s="160" t="str">
        <f t="shared" si="656"/>
        <v/>
      </c>
      <c r="T975" s="160" t="str">
        <f t="shared" si="657"/>
        <v/>
      </c>
      <c r="U975" s="160" t="str">
        <f t="shared" si="658"/>
        <v/>
      </c>
      <c r="V975" s="160" t="str">
        <f t="shared" si="659"/>
        <v/>
      </c>
      <c r="W975" s="160" t="str">
        <f t="shared" si="660"/>
        <v/>
      </c>
      <c r="X975" s="164" t="str">
        <f t="shared" si="641"/>
        <v/>
      </c>
      <c r="Y975" s="162" t="str">
        <f t="shared" si="661"/>
        <v/>
      </c>
      <c r="Z975" s="161" t="str">
        <f t="shared" si="642"/>
        <v/>
      </c>
      <c r="AA975" s="161" t="str">
        <f t="shared" si="643"/>
        <v/>
      </c>
      <c r="AB975" s="161" t="str">
        <f t="shared" si="644"/>
        <v/>
      </c>
      <c r="AC975" s="163" t="str">
        <f t="shared" si="645"/>
        <v/>
      </c>
      <c r="AD975" s="158" t="str">
        <f t="shared" si="662"/>
        <v/>
      </c>
      <c r="AE975" s="165" t="str">
        <f>IF(J975="","",IF('5.手当・賞与配分・洗い替え方式'!$O$4=1,ROUNDUP((J975+$Q975)*$AH$4,-1),ROUNDUP(J975*$AH$4,-1)))</f>
        <v/>
      </c>
      <c r="AF975" s="154" t="str">
        <f>IF(K975="","",IF('5.手当・賞与配分・洗い替え方式'!$O$4=1,ROUNDUP((K975+$Q975)*$AH$4,-1),ROUNDUP(K975*$AH$4,-1)))</f>
        <v/>
      </c>
      <c r="AG975" s="154" t="str">
        <f>IF(L975="","",IF('5.手当・賞与配分・洗い替え方式'!$O$4=1,ROUNDUP((L975+$Q975)*$AH$4,-1),ROUNDUP(L975*$AH$4,-1)))</f>
        <v/>
      </c>
      <c r="AH975" s="154" t="str">
        <f>IF(M975="","",IF('5.手当・賞与配分・洗い替え方式'!$O$4=1,ROUNDUP((M975+$Q975)*$AH$4,-1),ROUNDUP(M975*$AH$4,-1)))</f>
        <v/>
      </c>
      <c r="AI975" s="166" t="str">
        <f>IF(N975="","",IF('5.手当・賞与配分・洗い替え方式'!$O$4=1,ROUNDUP((N975+$Q975)*$AH$4,-1),ROUNDUP(N975*$AH$4,-1)))</f>
        <v/>
      </c>
      <c r="AJ975" s="165" t="str">
        <f>IF(J975="","",IF('5.手当・賞与配分・洗い替え方式'!$O$4=1,ROUNDUP((J975+$Q975)*$AM$4,-1),ROUNDUP(J975*$AM$4,-1)))</f>
        <v/>
      </c>
      <c r="AK975" s="154" t="str">
        <f>IF(K975="","",IF('5.手当・賞与配分・洗い替え方式'!$O$4=1,ROUNDUP((K975+$Q975)*$AM$4,-1),ROUNDUP(K975*$AM$4,-1)))</f>
        <v/>
      </c>
      <c r="AL975" s="154" t="str">
        <f>IF(L975="","",IF('5.手当・賞与配分・洗い替え方式'!$O$4=1,ROUNDUP((L975+$Q975)*$AM$4,-1),ROUNDUP(L975*$AM$4,-1)))</f>
        <v/>
      </c>
      <c r="AM975" s="154" t="str">
        <f>IF(M975="","",IF('5.手当・賞与配分・洗い替え方式'!$O$4=1,ROUNDUP((M975+$Q975)*$AM$4,-1),ROUNDUP(M975*$AM$4,-1)))</f>
        <v/>
      </c>
      <c r="AN975" s="166" t="str">
        <f>IF(N975="","",IF('5.手当・賞与配分・洗い替え方式'!$O$4=1,ROUNDUP((N975+$Q975)*$AM$4,-1),ROUNDUP(N975*$AM$4,-1)))</f>
        <v/>
      </c>
      <c r="AO975" s="369" t="str">
        <f t="shared" si="663"/>
        <v/>
      </c>
      <c r="AP975" s="77" t="str">
        <f t="shared" si="664"/>
        <v/>
      </c>
      <c r="AQ975" s="77" t="str">
        <f t="shared" si="647"/>
        <v/>
      </c>
      <c r="AR975" s="77" t="str">
        <f t="shared" si="648"/>
        <v/>
      </c>
      <c r="AS975" s="164" t="str">
        <f t="shared" si="649"/>
        <v/>
      </c>
    </row>
    <row r="976" spans="5:45" ht="18" customHeight="1">
      <c r="E976" s="148" t="str">
        <f t="shared" si="650"/>
        <v>E-1</v>
      </c>
      <c r="F976" s="105">
        <f t="shared" si="637"/>
        <v>0</v>
      </c>
      <c r="G976" s="105" t="str">
        <f t="shared" si="638"/>
        <v/>
      </c>
      <c r="H976" s="105" t="str">
        <f t="shared" si="639"/>
        <v/>
      </c>
      <c r="I976" s="149">
        <v>22</v>
      </c>
      <c r="J976" s="157" t="str">
        <f t="shared" si="651"/>
        <v/>
      </c>
      <c r="K976" s="131" t="str">
        <f t="shared" si="652"/>
        <v/>
      </c>
      <c r="L976" s="131" t="str">
        <f>IF($E976="","",INDEX('3.サラリースケール'!$R$5:$BH$38,MATCH($E976,'3.サラリースケール'!$R$5:$R$38,0),MATCH($I976,'3.サラリースケール'!$R$5:$BH$5,0)))</f>
        <v/>
      </c>
      <c r="M976" s="131" t="str">
        <f t="shared" si="653"/>
        <v/>
      </c>
      <c r="N976" s="368" t="str">
        <f t="shared" si="654"/>
        <v/>
      </c>
      <c r="O976" s="157" t="str">
        <f t="shared" si="655"/>
        <v/>
      </c>
      <c r="P976" s="368" t="str">
        <f t="shared" si="640"/>
        <v/>
      </c>
      <c r="Q976" s="158" t="str">
        <f>IF($L976="","",VLOOKUP($E976,'6.モデル年俸表の作成'!$C$7:$F$48,4,0))</f>
        <v/>
      </c>
      <c r="R976" s="159" t="str">
        <f>IF($E976="","",IF($G976="","",VLOOKUP($E976,'5.手当・賞与配分・洗い替え方式'!$C$7:$L$48,8,0)))</f>
        <v/>
      </c>
      <c r="S976" s="160" t="str">
        <f t="shared" si="656"/>
        <v/>
      </c>
      <c r="T976" s="160" t="str">
        <f t="shared" si="657"/>
        <v/>
      </c>
      <c r="U976" s="160" t="str">
        <f t="shared" si="658"/>
        <v/>
      </c>
      <c r="V976" s="160" t="str">
        <f t="shared" si="659"/>
        <v/>
      </c>
      <c r="W976" s="160" t="str">
        <f t="shared" si="660"/>
        <v/>
      </c>
      <c r="X976" s="164" t="str">
        <f t="shared" si="641"/>
        <v/>
      </c>
      <c r="Y976" s="162" t="str">
        <f>IF(J976="","",J976+$Q976+S976)</f>
        <v/>
      </c>
      <c r="Z976" s="161" t="str">
        <f t="shared" si="642"/>
        <v/>
      </c>
      <c r="AA976" s="161" t="str">
        <f t="shared" si="643"/>
        <v/>
      </c>
      <c r="AB976" s="161" t="str">
        <f t="shared" si="644"/>
        <v/>
      </c>
      <c r="AC976" s="163" t="str">
        <f t="shared" si="645"/>
        <v/>
      </c>
      <c r="AD976" s="158" t="str">
        <f t="shared" si="662"/>
        <v/>
      </c>
      <c r="AE976" s="165" t="str">
        <f>IF(J976="","",IF('5.手当・賞与配分・洗い替え方式'!$O$4=1,ROUNDUP((J976+$Q976)*$AH$4,-1),ROUNDUP(J976*$AH$4,-1)))</f>
        <v/>
      </c>
      <c r="AF976" s="154" t="str">
        <f>IF(K976="","",IF('5.手当・賞与配分・洗い替え方式'!$O$4=1,ROUNDUP((K976+$Q976)*$AH$4,-1),ROUNDUP(K976*$AH$4,-1)))</f>
        <v/>
      </c>
      <c r="AG976" s="154" t="str">
        <f>IF(L976="","",IF('5.手当・賞与配分・洗い替え方式'!$O$4=1,ROUNDUP((L976+$Q976)*$AH$4,-1),ROUNDUP(L976*$AH$4,-1)))</f>
        <v/>
      </c>
      <c r="AH976" s="154" t="str">
        <f>IF(M976="","",IF('5.手当・賞与配分・洗い替え方式'!$O$4=1,ROUNDUP((M976+$Q976)*$AH$4,-1),ROUNDUP(M976*$AH$4,-1)))</f>
        <v/>
      </c>
      <c r="AI976" s="166" t="str">
        <f>IF(N976="","",IF('5.手当・賞与配分・洗い替え方式'!$O$4=1,ROUNDUP((N976+$Q976)*$AH$4,-1),ROUNDUP(N976*$AH$4,-1)))</f>
        <v/>
      </c>
      <c r="AJ976" s="165" t="str">
        <f>IF(J976="","",IF('5.手当・賞与配分・洗い替え方式'!$O$4=1,ROUNDUP((J976+$Q976)*$AM$4,-1),ROUNDUP(J976*$AM$4,-1)))</f>
        <v/>
      </c>
      <c r="AK976" s="154" t="str">
        <f>IF(K976="","",IF('5.手当・賞与配分・洗い替え方式'!$O$4=1,ROUNDUP((K976+$Q976)*$AM$4,-1),ROUNDUP(K976*$AM$4,-1)))</f>
        <v/>
      </c>
      <c r="AL976" s="154" t="str">
        <f>IF(L976="","",IF('5.手当・賞与配分・洗い替え方式'!$O$4=1,ROUNDUP((L976+$Q976)*$AM$4,-1),ROUNDUP(L976*$AM$4,-1)))</f>
        <v/>
      </c>
      <c r="AM976" s="154" t="str">
        <f>IF(M976="","",IF('5.手当・賞与配分・洗い替え方式'!$O$4=1,ROUNDUP((M976+$Q976)*$AM$4,-1),ROUNDUP(M976*$AM$4,-1)))</f>
        <v/>
      </c>
      <c r="AN976" s="166" t="str">
        <f>IF(N976="","",IF('5.手当・賞与配分・洗い替え方式'!$O$4=1,ROUNDUP((N976+$Q976)*$AM$4,-1),ROUNDUP(N976*$AM$4,-1)))</f>
        <v/>
      </c>
      <c r="AO976" s="369" t="str">
        <f t="shared" si="663"/>
        <v/>
      </c>
      <c r="AP976" s="77" t="str">
        <f t="shared" si="664"/>
        <v/>
      </c>
      <c r="AQ976" s="77" t="str">
        <f t="shared" si="647"/>
        <v/>
      </c>
      <c r="AR976" s="77" t="str">
        <f t="shared" si="648"/>
        <v/>
      </c>
      <c r="AS976" s="164" t="str">
        <f t="shared" si="649"/>
        <v/>
      </c>
    </row>
    <row r="977" spans="5:45" ht="18" customHeight="1">
      <c r="E977" s="148" t="str">
        <f t="shared" si="650"/>
        <v>E-1</v>
      </c>
      <c r="F977" s="105">
        <f t="shared" si="637"/>
        <v>0</v>
      </c>
      <c r="G977" s="105" t="str">
        <f t="shared" si="638"/>
        <v/>
      </c>
      <c r="H977" s="105" t="str">
        <f t="shared" si="639"/>
        <v/>
      </c>
      <c r="I977" s="149">
        <v>23</v>
      </c>
      <c r="J977" s="157" t="str">
        <f t="shared" si="651"/>
        <v/>
      </c>
      <c r="K977" s="131" t="str">
        <f t="shared" si="652"/>
        <v/>
      </c>
      <c r="L977" s="131" t="str">
        <f>IF($E977="","",INDEX('3.サラリースケール'!$R$5:$BH$38,MATCH($E977,'3.サラリースケール'!$R$5:$R$38,0),MATCH($I977,'3.サラリースケール'!$R$5:$BH$5,0)))</f>
        <v/>
      </c>
      <c r="M977" s="131" t="str">
        <f t="shared" si="653"/>
        <v/>
      </c>
      <c r="N977" s="368" t="str">
        <f t="shared" si="654"/>
        <v/>
      </c>
      <c r="O977" s="157" t="str">
        <f t="shared" si="655"/>
        <v/>
      </c>
      <c r="P977" s="368" t="str">
        <f t="shared" si="640"/>
        <v/>
      </c>
      <c r="Q977" s="158" t="str">
        <f>IF($L977="","",VLOOKUP($E977,'6.モデル年俸表の作成'!$C$7:$F$48,4,0))</f>
        <v/>
      </c>
      <c r="R977" s="159" t="str">
        <f>IF($E977="","",IF($G977="","",VLOOKUP($E977,'5.手当・賞与配分・洗い替え方式'!$C$7:$L$48,8,0)))</f>
        <v/>
      </c>
      <c r="S977" s="160" t="str">
        <f t="shared" si="656"/>
        <v/>
      </c>
      <c r="T977" s="160" t="str">
        <f t="shared" si="657"/>
        <v/>
      </c>
      <c r="U977" s="160" t="str">
        <f t="shared" si="658"/>
        <v/>
      </c>
      <c r="V977" s="160" t="str">
        <f t="shared" si="659"/>
        <v/>
      </c>
      <c r="W977" s="160" t="str">
        <f t="shared" si="660"/>
        <v/>
      </c>
      <c r="X977" s="164" t="str">
        <f t="shared" si="641"/>
        <v/>
      </c>
      <c r="Y977" s="162" t="str">
        <f t="shared" ref="Y977:Y1013" si="665">IF(J977="","",J977+$Q977+S977)</f>
        <v/>
      </c>
      <c r="Z977" s="161" t="str">
        <f t="shared" si="642"/>
        <v/>
      </c>
      <c r="AA977" s="161" t="str">
        <f t="shared" si="643"/>
        <v/>
      </c>
      <c r="AB977" s="161" t="str">
        <f t="shared" si="644"/>
        <v/>
      </c>
      <c r="AC977" s="163" t="str">
        <f t="shared" si="645"/>
        <v/>
      </c>
      <c r="AD977" s="158" t="str">
        <f t="shared" si="662"/>
        <v/>
      </c>
      <c r="AE977" s="165" t="str">
        <f>IF(J977="","",IF('5.手当・賞与配分・洗い替え方式'!$O$4=1,ROUNDUP((J977+$Q977)*$AH$4,-1),ROUNDUP(J977*$AH$4,-1)))</f>
        <v/>
      </c>
      <c r="AF977" s="154" t="str">
        <f>IF(K977="","",IF('5.手当・賞与配分・洗い替え方式'!$O$4=1,ROUNDUP((K977+$Q977)*$AH$4,-1),ROUNDUP(K977*$AH$4,-1)))</f>
        <v/>
      </c>
      <c r="AG977" s="154" t="str">
        <f>IF(L977="","",IF('5.手当・賞与配分・洗い替え方式'!$O$4=1,ROUNDUP((L977+$Q977)*$AH$4,-1),ROUNDUP(L977*$AH$4,-1)))</f>
        <v/>
      </c>
      <c r="AH977" s="154" t="str">
        <f>IF(M977="","",IF('5.手当・賞与配分・洗い替え方式'!$O$4=1,ROUNDUP((M977+$Q977)*$AH$4,-1),ROUNDUP(M977*$AH$4,-1)))</f>
        <v/>
      </c>
      <c r="AI977" s="166" t="str">
        <f>IF(N977="","",IF('5.手当・賞与配分・洗い替え方式'!$O$4=1,ROUNDUP((N977+$Q977)*$AH$4,-1),ROUNDUP(N977*$AH$4,-1)))</f>
        <v/>
      </c>
      <c r="AJ977" s="165" t="str">
        <f>IF(J977="","",IF('5.手当・賞与配分・洗い替え方式'!$O$4=1,ROUNDUP((J977+$Q977)*$AM$4,-1),ROUNDUP(J977*$AM$4,-1)))</f>
        <v/>
      </c>
      <c r="AK977" s="154" t="str">
        <f>IF(K977="","",IF('5.手当・賞与配分・洗い替え方式'!$O$4=1,ROUNDUP((K977+$Q977)*$AM$4,-1),ROUNDUP(K977*$AM$4,-1)))</f>
        <v/>
      </c>
      <c r="AL977" s="154" t="str">
        <f>IF(L977="","",IF('5.手当・賞与配分・洗い替え方式'!$O$4=1,ROUNDUP((L977+$Q977)*$AM$4,-1),ROUNDUP(L977*$AM$4,-1)))</f>
        <v/>
      </c>
      <c r="AM977" s="154" t="str">
        <f>IF(M977="","",IF('5.手当・賞与配分・洗い替え方式'!$O$4=1,ROUNDUP((M977+$Q977)*$AM$4,-1),ROUNDUP(M977*$AM$4,-1)))</f>
        <v/>
      </c>
      <c r="AN977" s="166" t="str">
        <f>IF(N977="","",IF('5.手当・賞与配分・洗い替え方式'!$O$4=1,ROUNDUP((N977+$Q977)*$AM$4,-1),ROUNDUP(N977*$AM$4,-1)))</f>
        <v/>
      </c>
      <c r="AO977" s="369" t="str">
        <f t="shared" si="663"/>
        <v/>
      </c>
      <c r="AP977" s="77" t="str">
        <f t="shared" si="664"/>
        <v/>
      </c>
      <c r="AQ977" s="77" t="str">
        <f t="shared" si="647"/>
        <v/>
      </c>
      <c r="AR977" s="77" t="str">
        <f t="shared" si="648"/>
        <v/>
      </c>
      <c r="AS977" s="164" t="str">
        <f t="shared" si="649"/>
        <v/>
      </c>
    </row>
    <row r="978" spans="5:45" ht="18" customHeight="1">
      <c r="E978" s="148" t="str">
        <f t="shared" si="650"/>
        <v>E-1</v>
      </c>
      <c r="F978" s="105">
        <f t="shared" si="637"/>
        <v>0</v>
      </c>
      <c r="G978" s="105" t="str">
        <f t="shared" si="638"/>
        <v/>
      </c>
      <c r="H978" s="105" t="str">
        <f t="shared" si="639"/>
        <v/>
      </c>
      <c r="I978" s="149">
        <v>24</v>
      </c>
      <c r="J978" s="157" t="str">
        <f t="shared" si="651"/>
        <v/>
      </c>
      <c r="K978" s="131" t="str">
        <f t="shared" si="652"/>
        <v/>
      </c>
      <c r="L978" s="131" t="str">
        <f>IF($E978="","",INDEX('3.サラリースケール'!$R$5:$BH$38,MATCH($E978,'3.サラリースケール'!$R$5:$R$38,0),MATCH($I978,'3.サラリースケール'!$R$5:$BH$5,0)))</f>
        <v/>
      </c>
      <c r="M978" s="131" t="str">
        <f t="shared" si="653"/>
        <v/>
      </c>
      <c r="N978" s="368" t="str">
        <f t="shared" si="654"/>
        <v/>
      </c>
      <c r="O978" s="157" t="str">
        <f t="shared" si="655"/>
        <v/>
      </c>
      <c r="P978" s="368" t="str">
        <f t="shared" si="640"/>
        <v/>
      </c>
      <c r="Q978" s="158" t="str">
        <f>IF($L978="","",VLOOKUP($E978,'6.モデル年俸表の作成'!$C$7:$F$48,4,0))</f>
        <v/>
      </c>
      <c r="R978" s="159" t="str">
        <f>IF($E978="","",IF($G978="","",VLOOKUP($E978,'5.手当・賞与配分・洗い替え方式'!$C$7:$L$48,8,0)))</f>
        <v/>
      </c>
      <c r="S978" s="160" t="str">
        <f t="shared" si="656"/>
        <v/>
      </c>
      <c r="T978" s="160" t="str">
        <f t="shared" si="657"/>
        <v/>
      </c>
      <c r="U978" s="160" t="str">
        <f>IF(L978="","",ROUNDUP((L978*$R978),-1))</f>
        <v/>
      </c>
      <c r="V978" s="160" t="str">
        <f t="shared" si="659"/>
        <v/>
      </c>
      <c r="W978" s="160" t="str">
        <f t="shared" si="660"/>
        <v/>
      </c>
      <c r="X978" s="164" t="str">
        <f t="shared" si="641"/>
        <v/>
      </c>
      <c r="Y978" s="162" t="str">
        <f t="shared" si="665"/>
        <v/>
      </c>
      <c r="Z978" s="161" t="str">
        <f t="shared" si="642"/>
        <v/>
      </c>
      <c r="AA978" s="161" t="str">
        <f t="shared" si="643"/>
        <v/>
      </c>
      <c r="AB978" s="161" t="str">
        <f t="shared" si="644"/>
        <v/>
      </c>
      <c r="AC978" s="163" t="str">
        <f t="shared" si="645"/>
        <v/>
      </c>
      <c r="AD978" s="158" t="str">
        <f t="shared" si="662"/>
        <v/>
      </c>
      <c r="AE978" s="165" t="str">
        <f>IF(J978="","",IF('5.手当・賞与配分・洗い替え方式'!$O$4=1,ROUNDUP((J978+$Q978)*$AH$4,-1),ROUNDUP(J978*$AH$4,-1)))</f>
        <v/>
      </c>
      <c r="AF978" s="154" t="str">
        <f>IF(K978="","",IF('5.手当・賞与配分・洗い替え方式'!$O$4=1,ROUNDUP((K978+$Q978)*$AH$4,-1),ROUNDUP(K978*$AH$4,-1)))</f>
        <v/>
      </c>
      <c r="AG978" s="154" t="str">
        <f>IF(L978="","",IF('5.手当・賞与配分・洗い替え方式'!$O$4=1,ROUNDUP((L978+$Q978)*$AH$4,-1),ROUNDUP(L978*$AH$4,-1)))</f>
        <v/>
      </c>
      <c r="AH978" s="154" t="str">
        <f>IF(M978="","",IF('5.手当・賞与配分・洗い替え方式'!$O$4=1,ROUNDUP((M978+$Q978)*$AH$4,-1),ROUNDUP(M978*$AH$4,-1)))</f>
        <v/>
      </c>
      <c r="AI978" s="166" t="str">
        <f>IF(N978="","",IF('5.手当・賞与配分・洗い替え方式'!$O$4=1,ROUNDUP((N978+$Q978)*$AH$4,-1),ROUNDUP(N978*$AH$4,-1)))</f>
        <v/>
      </c>
      <c r="AJ978" s="165" t="str">
        <f>IF(J978="","",IF('5.手当・賞与配分・洗い替え方式'!$O$4=1,ROUNDUP((J978+$Q978)*$AM$4,-1),ROUNDUP(J978*$AM$4,-1)))</f>
        <v/>
      </c>
      <c r="AK978" s="154" t="str">
        <f>IF(K978="","",IF('5.手当・賞与配分・洗い替え方式'!$O$4=1,ROUNDUP((K978+$Q978)*$AM$4,-1),ROUNDUP(K978*$AM$4,-1)))</f>
        <v/>
      </c>
      <c r="AL978" s="154" t="str">
        <f>IF(L978="","",IF('5.手当・賞与配分・洗い替え方式'!$O$4=1,ROUNDUP((L978+$Q978)*$AM$4,-1),ROUNDUP(L978*$AM$4,-1)))</f>
        <v/>
      </c>
      <c r="AM978" s="154" t="str">
        <f>IF(M978="","",IF('5.手当・賞与配分・洗い替え方式'!$O$4=1,ROUNDUP((M978+$Q978)*$AM$4,-1),ROUNDUP(M978*$AM$4,-1)))</f>
        <v/>
      </c>
      <c r="AN978" s="166" t="str">
        <f>IF(N978="","",IF('5.手当・賞与配分・洗い替え方式'!$O$4=1,ROUNDUP((N978+$Q978)*$AM$4,-1),ROUNDUP(N978*$AM$4,-1)))</f>
        <v/>
      </c>
      <c r="AO978" s="369" t="str">
        <f t="shared" si="663"/>
        <v/>
      </c>
      <c r="AP978" s="77" t="str">
        <f t="shared" si="664"/>
        <v/>
      </c>
      <c r="AQ978" s="77" t="str">
        <f t="shared" si="647"/>
        <v/>
      </c>
      <c r="AR978" s="77" t="str">
        <f t="shared" si="648"/>
        <v/>
      </c>
      <c r="AS978" s="164" t="str">
        <f t="shared" si="649"/>
        <v/>
      </c>
    </row>
    <row r="979" spans="5:45" ht="18" customHeight="1">
      <c r="E979" s="148" t="str">
        <f t="shared" si="650"/>
        <v>E-1</v>
      </c>
      <c r="F979" s="105">
        <f t="shared" si="637"/>
        <v>0</v>
      </c>
      <c r="G979" s="105" t="str">
        <f t="shared" si="638"/>
        <v/>
      </c>
      <c r="H979" s="105" t="str">
        <f t="shared" si="639"/>
        <v/>
      </c>
      <c r="I979" s="149">
        <v>25</v>
      </c>
      <c r="J979" s="157" t="str">
        <f t="shared" si="651"/>
        <v/>
      </c>
      <c r="K979" s="131" t="str">
        <f t="shared" si="652"/>
        <v/>
      </c>
      <c r="L979" s="131" t="str">
        <f>IF($E979="","",INDEX('3.サラリースケール'!$R$5:$BH$38,MATCH($E979,'3.サラリースケール'!$R$5:$R$38,0),MATCH($I979,'3.サラリースケール'!$R$5:$BH$5,0)))</f>
        <v/>
      </c>
      <c r="M979" s="131" t="str">
        <f t="shared" si="653"/>
        <v/>
      </c>
      <c r="N979" s="368" t="str">
        <f t="shared" si="654"/>
        <v/>
      </c>
      <c r="O979" s="157" t="str">
        <f t="shared" si="655"/>
        <v/>
      </c>
      <c r="P979" s="368" t="str">
        <f t="shared" si="640"/>
        <v/>
      </c>
      <c r="Q979" s="158" t="str">
        <f>IF($L979="","",VLOOKUP($E979,'6.モデル年俸表の作成'!$C$7:$F$48,4,0))</f>
        <v/>
      </c>
      <c r="R979" s="159" t="str">
        <f>IF($E979="","",IF($G979="","",VLOOKUP($E979,'5.手当・賞与配分・洗い替え方式'!$C$7:$L$48,8,0)))</f>
        <v/>
      </c>
      <c r="S979" s="160" t="str">
        <f t="shared" si="656"/>
        <v/>
      </c>
      <c r="T979" s="160" t="str">
        <f t="shared" si="657"/>
        <v/>
      </c>
      <c r="U979" s="160" t="str">
        <f t="shared" ref="U979:U1013" si="666">IF(L979="","",ROUNDUP((L979*$R979),-1))</f>
        <v/>
      </c>
      <c r="V979" s="160" t="str">
        <f t="shared" si="659"/>
        <v/>
      </c>
      <c r="W979" s="160" t="str">
        <f t="shared" si="660"/>
        <v/>
      </c>
      <c r="X979" s="164" t="str">
        <f t="shared" si="641"/>
        <v/>
      </c>
      <c r="Y979" s="162" t="str">
        <f t="shared" si="665"/>
        <v/>
      </c>
      <c r="Z979" s="161" t="str">
        <f t="shared" si="642"/>
        <v/>
      </c>
      <c r="AA979" s="161" t="str">
        <f t="shared" si="643"/>
        <v/>
      </c>
      <c r="AB979" s="161" t="str">
        <f t="shared" si="644"/>
        <v/>
      </c>
      <c r="AC979" s="163" t="str">
        <f>IF(N979="","",N979+$Q979+W979)</f>
        <v/>
      </c>
      <c r="AD979" s="158" t="str">
        <f t="shared" si="662"/>
        <v/>
      </c>
      <c r="AE979" s="165" t="str">
        <f>IF(J979="","",IF('5.手当・賞与配分・洗い替え方式'!$O$4=1,ROUNDUP((J979+$Q979)*$AH$4,-1),ROUNDUP(J979*$AH$4,-1)))</f>
        <v/>
      </c>
      <c r="AF979" s="154" t="str">
        <f>IF(K979="","",IF('5.手当・賞与配分・洗い替え方式'!$O$4=1,ROUNDUP((K979+$Q979)*$AH$4,-1),ROUNDUP(K979*$AH$4,-1)))</f>
        <v/>
      </c>
      <c r="AG979" s="154" t="str">
        <f>IF(L979="","",IF('5.手当・賞与配分・洗い替え方式'!$O$4=1,ROUNDUP((L979+$Q979)*$AH$4,-1),ROUNDUP(L979*$AH$4,-1)))</f>
        <v/>
      </c>
      <c r="AH979" s="154" t="str">
        <f>IF(M979="","",IF('5.手当・賞与配分・洗い替え方式'!$O$4=1,ROUNDUP((M979+$Q979)*$AH$4,-1),ROUNDUP(M979*$AH$4,-1)))</f>
        <v/>
      </c>
      <c r="AI979" s="166" t="str">
        <f>IF(N979="","",IF('5.手当・賞与配分・洗い替え方式'!$O$4=1,ROUNDUP((N979+$Q979)*$AH$4,-1),ROUNDUP(N979*$AH$4,-1)))</f>
        <v/>
      </c>
      <c r="AJ979" s="165" t="str">
        <f>IF(J979="","",IF('5.手当・賞与配分・洗い替え方式'!$O$4=1,ROUNDUP((J979+$Q979)*$AM$4,-1),ROUNDUP(J979*$AM$4,-1)))</f>
        <v/>
      </c>
      <c r="AK979" s="154" t="str">
        <f>IF(K979="","",IF('5.手当・賞与配分・洗い替え方式'!$O$4=1,ROUNDUP((K979+$Q979)*$AM$4,-1),ROUNDUP(K979*$AM$4,-1)))</f>
        <v/>
      </c>
      <c r="AL979" s="154" t="str">
        <f>IF(L979="","",IF('5.手当・賞与配分・洗い替え方式'!$O$4=1,ROUNDUP((L979+$Q979)*$AM$4,-1),ROUNDUP(L979*$AM$4,-1)))</f>
        <v/>
      </c>
      <c r="AM979" s="154" t="str">
        <f>IF(M979="","",IF('5.手当・賞与配分・洗い替え方式'!$O$4=1,ROUNDUP((M979+$Q979)*$AM$4,-1),ROUNDUP(M979*$AM$4,-1)))</f>
        <v/>
      </c>
      <c r="AN979" s="166" t="str">
        <f>IF(N979="","",IF('5.手当・賞与配分・洗い替え方式'!$O$4=1,ROUNDUP((N979+$Q979)*$AM$4,-1),ROUNDUP(N979*$AM$4,-1)))</f>
        <v/>
      </c>
      <c r="AO979" s="369" t="str">
        <f t="shared" si="663"/>
        <v/>
      </c>
      <c r="AP979" s="77" t="str">
        <f t="shared" si="664"/>
        <v/>
      </c>
      <c r="AQ979" s="77" t="str">
        <f t="shared" si="647"/>
        <v/>
      </c>
      <c r="AR979" s="77" t="str">
        <f t="shared" si="648"/>
        <v/>
      </c>
      <c r="AS979" s="164" t="str">
        <f t="shared" si="649"/>
        <v/>
      </c>
    </row>
    <row r="980" spans="5:45" ht="18" customHeight="1">
      <c r="E980" s="148" t="str">
        <f t="shared" si="650"/>
        <v>E-1</v>
      </c>
      <c r="F980" s="105">
        <f t="shared" si="637"/>
        <v>0</v>
      </c>
      <c r="G980" s="105" t="str">
        <f t="shared" si="638"/>
        <v/>
      </c>
      <c r="H980" s="105" t="str">
        <f t="shared" si="639"/>
        <v/>
      </c>
      <c r="I980" s="149">
        <v>26</v>
      </c>
      <c r="J980" s="157" t="str">
        <f t="shared" si="651"/>
        <v/>
      </c>
      <c r="K980" s="131" t="str">
        <f t="shared" si="652"/>
        <v/>
      </c>
      <c r="L980" s="131" t="str">
        <f>IF($E980="","",INDEX('3.サラリースケール'!$R$5:$BH$38,MATCH($E980,'3.サラリースケール'!$R$5:$R$38,0),MATCH($I980,'3.サラリースケール'!$R$5:$BH$5,0)))</f>
        <v/>
      </c>
      <c r="M980" s="131" t="str">
        <f t="shared" si="653"/>
        <v/>
      </c>
      <c r="N980" s="368" t="str">
        <f t="shared" si="654"/>
        <v/>
      </c>
      <c r="O980" s="157" t="str">
        <f t="shared" si="655"/>
        <v/>
      </c>
      <c r="P980" s="368" t="str">
        <f t="shared" si="640"/>
        <v/>
      </c>
      <c r="Q980" s="158" t="str">
        <f>IF($L980="","",VLOOKUP($E980,'6.モデル年俸表の作成'!$C$7:$F$48,4,0))</f>
        <v/>
      </c>
      <c r="R980" s="159" t="str">
        <f>IF($E980="","",IF($G980="","",VLOOKUP($E980,'5.手当・賞与配分・洗い替え方式'!$C$7:$L$48,8,0)))</f>
        <v/>
      </c>
      <c r="S980" s="160" t="str">
        <f t="shared" si="656"/>
        <v/>
      </c>
      <c r="T980" s="160" t="str">
        <f t="shared" si="657"/>
        <v/>
      </c>
      <c r="U980" s="160" t="str">
        <f t="shared" si="666"/>
        <v/>
      </c>
      <c r="V980" s="160" t="str">
        <f t="shared" si="659"/>
        <v/>
      </c>
      <c r="W980" s="160" t="str">
        <f t="shared" si="660"/>
        <v/>
      </c>
      <c r="X980" s="164" t="str">
        <f t="shared" si="641"/>
        <v/>
      </c>
      <c r="Y980" s="162" t="str">
        <f t="shared" si="665"/>
        <v/>
      </c>
      <c r="Z980" s="161" t="str">
        <f t="shared" si="642"/>
        <v/>
      </c>
      <c r="AA980" s="161" t="str">
        <f t="shared" si="643"/>
        <v/>
      </c>
      <c r="AB980" s="161" t="str">
        <f t="shared" si="644"/>
        <v/>
      </c>
      <c r="AC980" s="163" t="str">
        <f t="shared" ref="AC980:AC1013" si="667">IF(N980="","",N980+$Q980+W980)</f>
        <v/>
      </c>
      <c r="AD980" s="158" t="str">
        <f t="shared" si="662"/>
        <v/>
      </c>
      <c r="AE980" s="165" t="str">
        <f>IF(J980="","",IF('5.手当・賞与配分・洗い替え方式'!$O$4=1,ROUNDUP((J980+$Q980)*$AH$4,-1),ROUNDUP(J980*$AH$4,-1)))</f>
        <v/>
      </c>
      <c r="AF980" s="154" t="str">
        <f>IF(K980="","",IF('5.手当・賞与配分・洗い替え方式'!$O$4=1,ROUNDUP((K980+$Q980)*$AH$4,-1),ROUNDUP(K980*$AH$4,-1)))</f>
        <v/>
      </c>
      <c r="AG980" s="154" t="str">
        <f>IF(L980="","",IF('5.手当・賞与配分・洗い替え方式'!$O$4=1,ROUNDUP((L980+$Q980)*$AH$4,-1),ROUNDUP(L980*$AH$4,-1)))</f>
        <v/>
      </c>
      <c r="AH980" s="154" t="str">
        <f>IF(M980="","",IF('5.手当・賞与配分・洗い替え方式'!$O$4=1,ROUNDUP((M980+$Q980)*$AH$4,-1),ROUNDUP(M980*$AH$4,-1)))</f>
        <v/>
      </c>
      <c r="AI980" s="166" t="str">
        <f>IF(N980="","",IF('5.手当・賞与配分・洗い替え方式'!$O$4=1,ROUNDUP((N980+$Q980)*$AH$4,-1),ROUNDUP(N980*$AH$4,-1)))</f>
        <v/>
      </c>
      <c r="AJ980" s="165" t="str">
        <f>IF(J980="","",IF('5.手当・賞与配分・洗い替え方式'!$O$4=1,ROUNDUP((J980+$Q980)*$AM$4,-1),ROUNDUP(J980*$AM$4,-1)))</f>
        <v/>
      </c>
      <c r="AK980" s="154" t="str">
        <f>IF(K980="","",IF('5.手当・賞与配分・洗い替え方式'!$O$4=1,ROUNDUP((K980+$Q980)*$AM$4,-1),ROUNDUP(K980*$AM$4,-1)))</f>
        <v/>
      </c>
      <c r="AL980" s="154" t="str">
        <f>IF(L980="","",IF('5.手当・賞与配分・洗い替え方式'!$O$4=1,ROUNDUP((L980+$Q980)*$AM$4,-1),ROUNDUP(L980*$AM$4,-1)))</f>
        <v/>
      </c>
      <c r="AM980" s="154" t="str">
        <f>IF(M980="","",IF('5.手当・賞与配分・洗い替え方式'!$O$4=1,ROUNDUP((M980+$Q980)*$AM$4,-1),ROUNDUP(M980*$AM$4,-1)))</f>
        <v/>
      </c>
      <c r="AN980" s="166" t="str">
        <f>IF(N980="","",IF('5.手当・賞与配分・洗い替え方式'!$O$4=1,ROUNDUP((N980+$Q980)*$AM$4,-1),ROUNDUP(N980*$AM$4,-1)))</f>
        <v/>
      </c>
      <c r="AO980" s="369" t="str">
        <f t="shared" si="663"/>
        <v/>
      </c>
      <c r="AP980" s="77" t="str">
        <f t="shared" si="664"/>
        <v/>
      </c>
      <c r="AQ980" s="77" t="str">
        <f t="shared" si="647"/>
        <v/>
      </c>
      <c r="AR980" s="77" t="str">
        <f t="shared" si="648"/>
        <v/>
      </c>
      <c r="AS980" s="164" t="str">
        <f t="shared" si="649"/>
        <v/>
      </c>
    </row>
    <row r="981" spans="5:45" ht="18" customHeight="1">
      <c r="E981" s="148" t="str">
        <f t="shared" si="650"/>
        <v>E-1</v>
      </c>
      <c r="F981" s="105">
        <f t="shared" si="637"/>
        <v>0</v>
      </c>
      <c r="G981" s="105" t="str">
        <f t="shared" si="638"/>
        <v/>
      </c>
      <c r="H981" s="105" t="str">
        <f t="shared" si="639"/>
        <v/>
      </c>
      <c r="I981" s="149">
        <v>27</v>
      </c>
      <c r="J981" s="157" t="str">
        <f t="shared" si="651"/>
        <v/>
      </c>
      <c r="K981" s="131" t="str">
        <f t="shared" si="652"/>
        <v/>
      </c>
      <c r="L981" s="131" t="str">
        <f>IF($E981="","",INDEX('3.サラリースケール'!$R$5:$BH$38,MATCH($E981,'3.サラリースケール'!$R$5:$R$38,0),MATCH($I981,'3.サラリースケール'!$R$5:$BH$5,0)))</f>
        <v/>
      </c>
      <c r="M981" s="131" t="str">
        <f t="shared" si="653"/>
        <v/>
      </c>
      <c r="N981" s="368" t="str">
        <f t="shared" si="654"/>
        <v/>
      </c>
      <c r="O981" s="157" t="str">
        <f t="shared" si="655"/>
        <v/>
      </c>
      <c r="P981" s="368" t="str">
        <f t="shared" si="640"/>
        <v/>
      </c>
      <c r="Q981" s="158" t="str">
        <f>IF($L981="","",VLOOKUP($E981,'6.モデル年俸表の作成'!$C$7:$F$48,4,0))</f>
        <v/>
      </c>
      <c r="R981" s="159" t="str">
        <f>IF($E981="","",IF($G981="","",VLOOKUP($E981,'5.手当・賞与配分・洗い替え方式'!$C$7:$L$48,8,0)))</f>
        <v/>
      </c>
      <c r="S981" s="160" t="str">
        <f t="shared" si="656"/>
        <v/>
      </c>
      <c r="T981" s="160" t="str">
        <f t="shared" si="657"/>
        <v/>
      </c>
      <c r="U981" s="160" t="str">
        <f t="shared" si="666"/>
        <v/>
      </c>
      <c r="V981" s="160" t="str">
        <f t="shared" si="659"/>
        <v/>
      </c>
      <c r="W981" s="160" t="str">
        <f t="shared" si="660"/>
        <v/>
      </c>
      <c r="X981" s="164" t="str">
        <f t="shared" si="641"/>
        <v/>
      </c>
      <c r="Y981" s="162" t="str">
        <f t="shared" si="665"/>
        <v/>
      </c>
      <c r="Z981" s="161" t="str">
        <f t="shared" si="642"/>
        <v/>
      </c>
      <c r="AA981" s="161" t="str">
        <f t="shared" si="643"/>
        <v/>
      </c>
      <c r="AB981" s="161" t="str">
        <f t="shared" si="644"/>
        <v/>
      </c>
      <c r="AC981" s="163" t="str">
        <f t="shared" si="667"/>
        <v/>
      </c>
      <c r="AD981" s="158" t="str">
        <f t="shared" si="662"/>
        <v/>
      </c>
      <c r="AE981" s="165" t="str">
        <f>IF(J981="","",IF('5.手当・賞与配分・洗い替え方式'!$O$4=1,ROUNDUP((J981+$Q981)*$AH$4,-1),ROUNDUP(J981*$AH$4,-1)))</f>
        <v/>
      </c>
      <c r="AF981" s="154" t="str">
        <f>IF(K981="","",IF('5.手当・賞与配分・洗い替え方式'!$O$4=1,ROUNDUP((K981+$Q981)*$AH$4,-1),ROUNDUP(K981*$AH$4,-1)))</f>
        <v/>
      </c>
      <c r="AG981" s="154" t="str">
        <f>IF(L981="","",IF('5.手当・賞与配分・洗い替え方式'!$O$4=1,ROUNDUP((L981+$Q981)*$AH$4,-1),ROUNDUP(L981*$AH$4,-1)))</f>
        <v/>
      </c>
      <c r="AH981" s="154" t="str">
        <f>IF(M981="","",IF('5.手当・賞与配分・洗い替え方式'!$O$4=1,ROUNDUP((M981+$Q981)*$AH$4,-1),ROUNDUP(M981*$AH$4,-1)))</f>
        <v/>
      </c>
      <c r="AI981" s="166" t="str">
        <f>IF(N981="","",IF('5.手当・賞与配分・洗い替え方式'!$O$4=1,ROUNDUP((N981+$Q981)*$AH$4,-1),ROUNDUP(N981*$AH$4,-1)))</f>
        <v/>
      </c>
      <c r="AJ981" s="165" t="str">
        <f>IF(J981="","",IF('5.手当・賞与配分・洗い替え方式'!$O$4=1,ROUNDUP((J981+$Q981)*$AM$4,-1),ROUNDUP(J981*$AM$4,-1)))</f>
        <v/>
      </c>
      <c r="AK981" s="154" t="str">
        <f>IF(K981="","",IF('5.手当・賞与配分・洗い替え方式'!$O$4=1,ROUNDUP((K981+$Q981)*$AM$4,-1),ROUNDUP(K981*$AM$4,-1)))</f>
        <v/>
      </c>
      <c r="AL981" s="154" t="str">
        <f>IF(L981="","",IF('5.手当・賞与配分・洗い替え方式'!$O$4=1,ROUNDUP((L981+$Q981)*$AM$4,-1),ROUNDUP(L981*$AM$4,-1)))</f>
        <v/>
      </c>
      <c r="AM981" s="154" t="str">
        <f>IF(M981="","",IF('5.手当・賞与配分・洗い替え方式'!$O$4=1,ROUNDUP((M981+$Q981)*$AM$4,-1),ROUNDUP(M981*$AM$4,-1)))</f>
        <v/>
      </c>
      <c r="AN981" s="166" t="str">
        <f>IF(N981="","",IF('5.手当・賞与配分・洗い替え方式'!$O$4=1,ROUNDUP((N981+$Q981)*$AM$4,-1),ROUNDUP(N981*$AM$4,-1)))</f>
        <v/>
      </c>
      <c r="AO981" s="369" t="str">
        <f t="shared" si="663"/>
        <v/>
      </c>
      <c r="AP981" s="77" t="str">
        <f t="shared" si="664"/>
        <v/>
      </c>
      <c r="AQ981" s="77" t="str">
        <f t="shared" si="647"/>
        <v/>
      </c>
      <c r="AR981" s="77" t="str">
        <f t="shared" si="648"/>
        <v/>
      </c>
      <c r="AS981" s="164" t="str">
        <f t="shared" si="649"/>
        <v/>
      </c>
    </row>
    <row r="982" spans="5:45" ht="18" customHeight="1">
      <c r="E982" s="148" t="str">
        <f t="shared" si="650"/>
        <v>E-1</v>
      </c>
      <c r="F982" s="105">
        <f t="shared" si="637"/>
        <v>0</v>
      </c>
      <c r="G982" s="105" t="str">
        <f t="shared" si="638"/>
        <v/>
      </c>
      <c r="H982" s="105" t="str">
        <f t="shared" si="639"/>
        <v/>
      </c>
      <c r="I982" s="149">
        <v>28</v>
      </c>
      <c r="J982" s="157" t="str">
        <f t="shared" si="651"/>
        <v/>
      </c>
      <c r="K982" s="131" t="str">
        <f t="shared" si="652"/>
        <v/>
      </c>
      <c r="L982" s="131" t="str">
        <f>IF($E982="","",INDEX('3.サラリースケール'!$R$5:$BH$38,MATCH($E982,'3.サラリースケール'!$R$5:$R$38,0),MATCH($I982,'3.サラリースケール'!$R$5:$BH$5,0)))</f>
        <v/>
      </c>
      <c r="M982" s="131" t="str">
        <f t="shared" si="653"/>
        <v/>
      </c>
      <c r="N982" s="368" t="str">
        <f t="shared" si="654"/>
        <v/>
      </c>
      <c r="O982" s="157" t="str">
        <f t="shared" si="655"/>
        <v/>
      </c>
      <c r="P982" s="368" t="str">
        <f t="shared" si="640"/>
        <v/>
      </c>
      <c r="Q982" s="158" t="str">
        <f>IF($L982="","",VLOOKUP($E982,'6.モデル年俸表の作成'!$C$7:$F$48,4,0))</f>
        <v/>
      </c>
      <c r="R982" s="159" t="str">
        <f>IF($E982="","",IF($G982="","",VLOOKUP($E982,'5.手当・賞与配分・洗い替え方式'!$C$7:$L$48,8,0)))</f>
        <v/>
      </c>
      <c r="S982" s="160" t="str">
        <f t="shared" si="656"/>
        <v/>
      </c>
      <c r="T982" s="160" t="str">
        <f t="shared" si="657"/>
        <v/>
      </c>
      <c r="U982" s="160" t="str">
        <f t="shared" si="666"/>
        <v/>
      </c>
      <c r="V982" s="160" t="str">
        <f t="shared" si="659"/>
        <v/>
      </c>
      <c r="W982" s="160" t="str">
        <f t="shared" si="660"/>
        <v/>
      </c>
      <c r="X982" s="164" t="str">
        <f t="shared" si="641"/>
        <v/>
      </c>
      <c r="Y982" s="162" t="str">
        <f t="shared" si="665"/>
        <v/>
      </c>
      <c r="Z982" s="161" t="str">
        <f t="shared" si="642"/>
        <v/>
      </c>
      <c r="AA982" s="161" t="str">
        <f t="shared" si="643"/>
        <v/>
      </c>
      <c r="AB982" s="161" t="str">
        <f t="shared" si="644"/>
        <v/>
      </c>
      <c r="AC982" s="163" t="str">
        <f t="shared" si="667"/>
        <v/>
      </c>
      <c r="AD982" s="158" t="str">
        <f t="shared" si="662"/>
        <v/>
      </c>
      <c r="AE982" s="165" t="str">
        <f>IF(J982="","",IF('5.手当・賞与配分・洗い替え方式'!$O$4=1,ROUNDUP((J982+$Q982)*$AH$4,-1),ROUNDUP(J982*$AH$4,-1)))</f>
        <v/>
      </c>
      <c r="AF982" s="154" t="str">
        <f>IF(K982="","",IF('5.手当・賞与配分・洗い替え方式'!$O$4=1,ROUNDUP((K982+$Q982)*$AH$4,-1),ROUNDUP(K982*$AH$4,-1)))</f>
        <v/>
      </c>
      <c r="AG982" s="154" t="str">
        <f>IF(L982="","",IF('5.手当・賞与配分・洗い替え方式'!$O$4=1,ROUNDUP((L982+$Q982)*$AH$4,-1),ROUNDUP(L982*$AH$4,-1)))</f>
        <v/>
      </c>
      <c r="AH982" s="154" t="str">
        <f>IF(M982="","",IF('5.手当・賞与配分・洗い替え方式'!$O$4=1,ROUNDUP((M982+$Q982)*$AH$4,-1),ROUNDUP(M982*$AH$4,-1)))</f>
        <v/>
      </c>
      <c r="AI982" s="166" t="str">
        <f>IF(N982="","",IF('5.手当・賞与配分・洗い替え方式'!$O$4=1,ROUNDUP((N982+$Q982)*$AH$4,-1),ROUNDUP(N982*$AH$4,-1)))</f>
        <v/>
      </c>
      <c r="AJ982" s="165" t="str">
        <f>IF(J982="","",IF('5.手当・賞与配分・洗い替え方式'!$O$4=1,ROUNDUP((J982+$Q982)*$AM$4,-1),ROUNDUP(J982*$AM$4,-1)))</f>
        <v/>
      </c>
      <c r="AK982" s="154" t="str">
        <f>IF(K982="","",IF('5.手当・賞与配分・洗い替え方式'!$O$4=1,ROUNDUP((K982+$Q982)*$AM$4,-1),ROUNDUP(K982*$AM$4,-1)))</f>
        <v/>
      </c>
      <c r="AL982" s="154" t="str">
        <f>IF(L982="","",IF('5.手当・賞与配分・洗い替え方式'!$O$4=1,ROUNDUP((L982+$Q982)*$AM$4,-1),ROUNDUP(L982*$AM$4,-1)))</f>
        <v/>
      </c>
      <c r="AM982" s="154" t="str">
        <f>IF(M982="","",IF('5.手当・賞与配分・洗い替え方式'!$O$4=1,ROUNDUP((M982+$Q982)*$AM$4,-1),ROUNDUP(M982*$AM$4,-1)))</f>
        <v/>
      </c>
      <c r="AN982" s="166" t="str">
        <f>IF(N982="","",IF('5.手当・賞与配分・洗い替え方式'!$O$4=1,ROUNDUP((N982+$Q982)*$AM$4,-1),ROUNDUP(N982*$AM$4,-1)))</f>
        <v/>
      </c>
      <c r="AO982" s="369" t="str">
        <f t="shared" si="663"/>
        <v/>
      </c>
      <c r="AP982" s="77" t="str">
        <f t="shared" si="664"/>
        <v/>
      </c>
      <c r="AQ982" s="77" t="str">
        <f t="shared" si="647"/>
        <v/>
      </c>
      <c r="AR982" s="77" t="str">
        <f t="shared" si="648"/>
        <v/>
      </c>
      <c r="AS982" s="164" t="str">
        <f t="shared" si="649"/>
        <v/>
      </c>
    </row>
    <row r="983" spans="5:45" ht="18" customHeight="1">
      <c r="E983" s="148" t="str">
        <f t="shared" si="650"/>
        <v>E-1</v>
      </c>
      <c r="F983" s="105">
        <f t="shared" si="637"/>
        <v>0</v>
      </c>
      <c r="G983" s="105" t="str">
        <f t="shared" si="638"/>
        <v/>
      </c>
      <c r="H983" s="105" t="str">
        <f t="shared" si="639"/>
        <v/>
      </c>
      <c r="I983" s="149">
        <v>29</v>
      </c>
      <c r="J983" s="157" t="str">
        <f t="shared" si="651"/>
        <v/>
      </c>
      <c r="K983" s="131" t="str">
        <f t="shared" si="652"/>
        <v/>
      </c>
      <c r="L983" s="131" t="str">
        <f>IF($E983="","",INDEX('3.サラリースケール'!$R$5:$BH$38,MATCH($E983,'3.サラリースケール'!$R$5:$R$38,0),MATCH($I983,'3.サラリースケール'!$R$5:$BH$5,0)))</f>
        <v/>
      </c>
      <c r="M983" s="131" t="str">
        <f t="shared" si="653"/>
        <v/>
      </c>
      <c r="N983" s="368" t="str">
        <f t="shared" si="654"/>
        <v/>
      </c>
      <c r="O983" s="157" t="str">
        <f t="shared" si="655"/>
        <v/>
      </c>
      <c r="P983" s="368" t="str">
        <f t="shared" si="640"/>
        <v/>
      </c>
      <c r="Q983" s="158" t="str">
        <f>IF($L983="","",VLOOKUP($E983,'6.モデル年俸表の作成'!$C$7:$F$48,4,0))</f>
        <v/>
      </c>
      <c r="R983" s="159" t="str">
        <f>IF($E983="","",IF($G983="","",VLOOKUP($E983,'5.手当・賞与配分・洗い替え方式'!$C$7:$L$48,8,0)))</f>
        <v/>
      </c>
      <c r="S983" s="160" t="str">
        <f t="shared" si="656"/>
        <v/>
      </c>
      <c r="T983" s="160" t="str">
        <f t="shared" si="657"/>
        <v/>
      </c>
      <c r="U983" s="160" t="str">
        <f t="shared" si="666"/>
        <v/>
      </c>
      <c r="V983" s="160" t="str">
        <f t="shared" si="659"/>
        <v/>
      </c>
      <c r="W983" s="160" t="str">
        <f t="shared" si="660"/>
        <v/>
      </c>
      <c r="X983" s="164" t="str">
        <f t="shared" si="641"/>
        <v/>
      </c>
      <c r="Y983" s="162" t="str">
        <f t="shared" si="665"/>
        <v/>
      </c>
      <c r="Z983" s="161" t="str">
        <f t="shared" si="642"/>
        <v/>
      </c>
      <c r="AA983" s="161" t="str">
        <f t="shared" si="643"/>
        <v/>
      </c>
      <c r="AB983" s="161" t="str">
        <f t="shared" si="644"/>
        <v/>
      </c>
      <c r="AC983" s="163" t="str">
        <f t="shared" si="667"/>
        <v/>
      </c>
      <c r="AD983" s="158" t="str">
        <f t="shared" si="662"/>
        <v/>
      </c>
      <c r="AE983" s="165" t="str">
        <f>IF(J983="","",IF('5.手当・賞与配分・洗い替え方式'!$O$4=1,ROUNDUP((J983+$Q983)*$AH$4,-1),ROUNDUP(J983*$AH$4,-1)))</f>
        <v/>
      </c>
      <c r="AF983" s="154" t="str">
        <f>IF(K983="","",IF('5.手当・賞与配分・洗い替え方式'!$O$4=1,ROUNDUP((K983+$Q983)*$AH$4,-1),ROUNDUP(K983*$AH$4,-1)))</f>
        <v/>
      </c>
      <c r="AG983" s="154" t="str">
        <f>IF(L983="","",IF('5.手当・賞与配分・洗い替え方式'!$O$4=1,ROUNDUP((L983+$Q983)*$AH$4,-1),ROUNDUP(L983*$AH$4,-1)))</f>
        <v/>
      </c>
      <c r="AH983" s="154" t="str">
        <f>IF(M983="","",IF('5.手当・賞与配分・洗い替え方式'!$O$4=1,ROUNDUP((M983+$Q983)*$AH$4,-1),ROUNDUP(M983*$AH$4,-1)))</f>
        <v/>
      </c>
      <c r="AI983" s="166" t="str">
        <f>IF(N983="","",IF('5.手当・賞与配分・洗い替え方式'!$O$4=1,ROUNDUP((N983+$Q983)*$AH$4,-1),ROUNDUP(N983*$AH$4,-1)))</f>
        <v/>
      </c>
      <c r="AJ983" s="165" t="str">
        <f>IF(J983="","",IF('5.手当・賞与配分・洗い替え方式'!$O$4=1,ROUNDUP((J983+$Q983)*$AM$4,-1),ROUNDUP(J983*$AM$4,-1)))</f>
        <v/>
      </c>
      <c r="AK983" s="154" t="str">
        <f>IF(K983="","",IF('5.手当・賞与配分・洗い替え方式'!$O$4=1,ROUNDUP((K983+$Q983)*$AM$4,-1),ROUNDUP(K983*$AM$4,-1)))</f>
        <v/>
      </c>
      <c r="AL983" s="154" t="str">
        <f>IF(L983="","",IF('5.手当・賞与配分・洗い替え方式'!$O$4=1,ROUNDUP((L983+$Q983)*$AM$4,-1),ROUNDUP(L983*$AM$4,-1)))</f>
        <v/>
      </c>
      <c r="AM983" s="154" t="str">
        <f>IF(M983="","",IF('5.手当・賞与配分・洗い替え方式'!$O$4=1,ROUNDUP((M983+$Q983)*$AM$4,-1),ROUNDUP(M983*$AM$4,-1)))</f>
        <v/>
      </c>
      <c r="AN983" s="166" t="str">
        <f>IF(N983="","",IF('5.手当・賞与配分・洗い替え方式'!$O$4=1,ROUNDUP((N983+$Q983)*$AM$4,-1),ROUNDUP(N983*$AM$4,-1)))</f>
        <v/>
      </c>
      <c r="AO983" s="369" t="str">
        <f t="shared" si="663"/>
        <v/>
      </c>
      <c r="AP983" s="77" t="str">
        <f t="shared" si="664"/>
        <v/>
      </c>
      <c r="AQ983" s="77" t="str">
        <f t="shared" si="647"/>
        <v/>
      </c>
      <c r="AR983" s="77" t="str">
        <f t="shared" si="648"/>
        <v/>
      </c>
      <c r="AS983" s="164" t="str">
        <f t="shared" si="649"/>
        <v/>
      </c>
    </row>
    <row r="984" spans="5:45" ht="18" customHeight="1">
      <c r="E984" s="148" t="str">
        <f t="shared" si="650"/>
        <v>E-1</v>
      </c>
      <c r="F984" s="105">
        <f t="shared" si="637"/>
        <v>0</v>
      </c>
      <c r="G984" s="105" t="str">
        <f t="shared" si="638"/>
        <v/>
      </c>
      <c r="H984" s="105" t="str">
        <f t="shared" si="639"/>
        <v/>
      </c>
      <c r="I984" s="149">
        <v>30</v>
      </c>
      <c r="J984" s="157" t="str">
        <f t="shared" si="651"/>
        <v/>
      </c>
      <c r="K984" s="131" t="str">
        <f t="shared" si="652"/>
        <v/>
      </c>
      <c r="L984" s="131" t="str">
        <f>IF($E984="","",INDEX('3.サラリースケール'!$R$5:$BH$38,MATCH($E984,'3.サラリースケール'!$R$5:$R$38,0),MATCH($I984,'3.サラリースケール'!$R$5:$BH$5,0)))</f>
        <v/>
      </c>
      <c r="M984" s="131" t="str">
        <f t="shared" si="653"/>
        <v/>
      </c>
      <c r="N984" s="368" t="str">
        <f t="shared" si="654"/>
        <v/>
      </c>
      <c r="O984" s="157" t="str">
        <f t="shared" si="655"/>
        <v/>
      </c>
      <c r="P984" s="368" t="str">
        <f t="shared" si="640"/>
        <v/>
      </c>
      <c r="Q984" s="158" t="str">
        <f>IF($L984="","",VLOOKUP($E984,'6.モデル年俸表の作成'!$C$7:$F$48,4,0))</f>
        <v/>
      </c>
      <c r="R984" s="159" t="str">
        <f>IF($E984="","",IF($G984="","",VLOOKUP($E984,'5.手当・賞与配分・洗い替え方式'!$C$7:$L$48,8,0)))</f>
        <v/>
      </c>
      <c r="S984" s="160" t="str">
        <f t="shared" si="656"/>
        <v/>
      </c>
      <c r="T984" s="160" t="str">
        <f t="shared" si="657"/>
        <v/>
      </c>
      <c r="U984" s="160" t="str">
        <f t="shared" si="666"/>
        <v/>
      </c>
      <c r="V984" s="160" t="str">
        <f t="shared" si="659"/>
        <v/>
      </c>
      <c r="W984" s="160" t="str">
        <f t="shared" si="660"/>
        <v/>
      </c>
      <c r="X984" s="164" t="str">
        <f t="shared" si="641"/>
        <v/>
      </c>
      <c r="Y984" s="162" t="str">
        <f t="shared" si="665"/>
        <v/>
      </c>
      <c r="Z984" s="161" t="str">
        <f t="shared" si="642"/>
        <v/>
      </c>
      <c r="AA984" s="161" t="str">
        <f t="shared" si="643"/>
        <v/>
      </c>
      <c r="AB984" s="161" t="str">
        <f t="shared" si="644"/>
        <v/>
      </c>
      <c r="AC984" s="163" t="str">
        <f t="shared" si="667"/>
        <v/>
      </c>
      <c r="AD984" s="158" t="str">
        <f t="shared" si="662"/>
        <v/>
      </c>
      <c r="AE984" s="165" t="str">
        <f>IF(J984="","",IF('5.手当・賞与配分・洗い替え方式'!$O$4=1,ROUNDUP((J984+$Q984)*$AH$4,-1),ROUNDUP(J984*$AH$4,-1)))</f>
        <v/>
      </c>
      <c r="AF984" s="154" t="str">
        <f>IF(K984="","",IF('5.手当・賞与配分・洗い替え方式'!$O$4=1,ROUNDUP((K984+$Q984)*$AH$4,-1),ROUNDUP(K984*$AH$4,-1)))</f>
        <v/>
      </c>
      <c r="AG984" s="154" t="str">
        <f>IF(L984="","",IF('5.手当・賞与配分・洗い替え方式'!$O$4=1,ROUNDUP((L984+$Q984)*$AH$4,-1),ROUNDUP(L984*$AH$4,-1)))</f>
        <v/>
      </c>
      <c r="AH984" s="154" t="str">
        <f>IF(M984="","",IF('5.手当・賞与配分・洗い替え方式'!$O$4=1,ROUNDUP((M984+$Q984)*$AH$4,-1),ROUNDUP(M984*$AH$4,-1)))</f>
        <v/>
      </c>
      <c r="AI984" s="166" t="str">
        <f>IF(N984="","",IF('5.手当・賞与配分・洗い替え方式'!$O$4=1,ROUNDUP((N984+$Q984)*$AH$4,-1),ROUNDUP(N984*$AH$4,-1)))</f>
        <v/>
      </c>
      <c r="AJ984" s="165" t="str">
        <f>IF(J984="","",IF('5.手当・賞与配分・洗い替え方式'!$O$4=1,ROUNDUP((J984+$Q984)*$AM$4,-1),ROUNDUP(J984*$AM$4,-1)))</f>
        <v/>
      </c>
      <c r="AK984" s="154" t="str">
        <f>IF(K984="","",IF('5.手当・賞与配分・洗い替え方式'!$O$4=1,ROUNDUP((K984+$Q984)*$AM$4,-1),ROUNDUP(K984*$AM$4,-1)))</f>
        <v/>
      </c>
      <c r="AL984" s="154" t="str">
        <f>IF(L984="","",IF('5.手当・賞与配分・洗い替え方式'!$O$4=1,ROUNDUP((L984+$Q984)*$AM$4,-1),ROUNDUP(L984*$AM$4,-1)))</f>
        <v/>
      </c>
      <c r="AM984" s="154" t="str">
        <f>IF(M984="","",IF('5.手当・賞与配分・洗い替え方式'!$O$4=1,ROUNDUP((M984+$Q984)*$AM$4,-1),ROUNDUP(M984*$AM$4,-1)))</f>
        <v/>
      </c>
      <c r="AN984" s="166" t="str">
        <f>IF(N984="","",IF('5.手当・賞与配分・洗い替え方式'!$O$4=1,ROUNDUP((N984+$Q984)*$AM$4,-1),ROUNDUP(N984*$AM$4,-1)))</f>
        <v/>
      </c>
      <c r="AO984" s="369" t="str">
        <f t="shared" si="663"/>
        <v/>
      </c>
      <c r="AP984" s="77" t="str">
        <f t="shared" si="664"/>
        <v/>
      </c>
      <c r="AQ984" s="77" t="str">
        <f t="shared" si="647"/>
        <v/>
      </c>
      <c r="AR984" s="77" t="str">
        <f t="shared" si="648"/>
        <v/>
      </c>
      <c r="AS984" s="164" t="str">
        <f t="shared" si="649"/>
        <v/>
      </c>
    </row>
    <row r="985" spans="5:45" ht="18" customHeight="1">
      <c r="E985" s="148" t="str">
        <f t="shared" si="650"/>
        <v>E-1</v>
      </c>
      <c r="F985" s="105">
        <f t="shared" si="637"/>
        <v>0</v>
      </c>
      <c r="G985" s="105" t="str">
        <f t="shared" si="638"/>
        <v/>
      </c>
      <c r="H985" s="105" t="str">
        <f t="shared" si="639"/>
        <v/>
      </c>
      <c r="I985" s="149">
        <v>31</v>
      </c>
      <c r="J985" s="157" t="str">
        <f t="shared" si="651"/>
        <v/>
      </c>
      <c r="K985" s="131" t="str">
        <f t="shared" si="652"/>
        <v/>
      </c>
      <c r="L985" s="131" t="str">
        <f>IF($E985="","",INDEX('3.サラリースケール'!$R$5:$BH$38,MATCH($E985,'3.サラリースケール'!$R$5:$R$38,0),MATCH($I985,'3.サラリースケール'!$R$5:$BH$5,0)))</f>
        <v/>
      </c>
      <c r="M985" s="131" t="str">
        <f t="shared" si="653"/>
        <v/>
      </c>
      <c r="N985" s="368" t="str">
        <f t="shared" si="654"/>
        <v/>
      </c>
      <c r="O985" s="157" t="str">
        <f t="shared" si="655"/>
        <v/>
      </c>
      <c r="P985" s="368" t="str">
        <f t="shared" si="640"/>
        <v/>
      </c>
      <c r="Q985" s="158" t="str">
        <f>IF($L985="","",VLOOKUP($E985,'6.モデル年俸表の作成'!$C$7:$F$48,4,0))</f>
        <v/>
      </c>
      <c r="R985" s="159" t="str">
        <f>IF($E985="","",IF($G985="","",VLOOKUP($E985,'5.手当・賞与配分・洗い替え方式'!$C$7:$L$48,8,0)))</f>
        <v/>
      </c>
      <c r="S985" s="160" t="str">
        <f t="shared" si="656"/>
        <v/>
      </c>
      <c r="T985" s="160" t="str">
        <f t="shared" si="657"/>
        <v/>
      </c>
      <c r="U985" s="160" t="str">
        <f t="shared" si="666"/>
        <v/>
      </c>
      <c r="V985" s="160" t="str">
        <f t="shared" si="659"/>
        <v/>
      </c>
      <c r="W985" s="160" t="str">
        <f t="shared" si="660"/>
        <v/>
      </c>
      <c r="X985" s="164" t="str">
        <f t="shared" si="641"/>
        <v/>
      </c>
      <c r="Y985" s="162" t="str">
        <f t="shared" si="665"/>
        <v/>
      </c>
      <c r="Z985" s="161" t="str">
        <f t="shared" si="642"/>
        <v/>
      </c>
      <c r="AA985" s="161" t="str">
        <f t="shared" si="643"/>
        <v/>
      </c>
      <c r="AB985" s="161" t="str">
        <f t="shared" si="644"/>
        <v/>
      </c>
      <c r="AC985" s="163" t="str">
        <f t="shared" si="667"/>
        <v/>
      </c>
      <c r="AD985" s="158" t="str">
        <f t="shared" si="662"/>
        <v/>
      </c>
      <c r="AE985" s="165" t="str">
        <f>IF(J985="","",IF('5.手当・賞与配分・洗い替え方式'!$O$4=1,ROUNDUP((J985+$Q985)*$AH$4,-1),ROUNDUP(J985*$AH$4,-1)))</f>
        <v/>
      </c>
      <c r="AF985" s="154" t="str">
        <f>IF(K985="","",IF('5.手当・賞与配分・洗い替え方式'!$O$4=1,ROUNDUP((K985+$Q985)*$AH$4,-1),ROUNDUP(K985*$AH$4,-1)))</f>
        <v/>
      </c>
      <c r="AG985" s="154" t="str">
        <f>IF(L985="","",IF('5.手当・賞与配分・洗い替え方式'!$O$4=1,ROUNDUP((L985+$Q985)*$AH$4,-1),ROUNDUP(L985*$AH$4,-1)))</f>
        <v/>
      </c>
      <c r="AH985" s="154" t="str">
        <f>IF(M985="","",IF('5.手当・賞与配分・洗い替え方式'!$O$4=1,ROUNDUP((M985+$Q985)*$AH$4,-1),ROUNDUP(M985*$AH$4,-1)))</f>
        <v/>
      </c>
      <c r="AI985" s="166" t="str">
        <f>IF(N985="","",IF('5.手当・賞与配分・洗い替え方式'!$O$4=1,ROUNDUP((N985+$Q985)*$AH$4,-1),ROUNDUP(N985*$AH$4,-1)))</f>
        <v/>
      </c>
      <c r="AJ985" s="165" t="str">
        <f>IF(J985="","",IF('5.手当・賞与配分・洗い替え方式'!$O$4=1,ROUNDUP((J985+$Q985)*$AM$4,-1),ROUNDUP(J985*$AM$4,-1)))</f>
        <v/>
      </c>
      <c r="AK985" s="154" t="str">
        <f>IF(K985="","",IF('5.手当・賞与配分・洗い替え方式'!$O$4=1,ROUNDUP((K985+$Q985)*$AM$4,-1),ROUNDUP(K985*$AM$4,-1)))</f>
        <v/>
      </c>
      <c r="AL985" s="154" t="str">
        <f>IF(L985="","",IF('5.手当・賞与配分・洗い替え方式'!$O$4=1,ROUNDUP((L985+$Q985)*$AM$4,-1),ROUNDUP(L985*$AM$4,-1)))</f>
        <v/>
      </c>
      <c r="AM985" s="154" t="str">
        <f>IF(M985="","",IF('5.手当・賞与配分・洗い替え方式'!$O$4=1,ROUNDUP((M985+$Q985)*$AM$4,-1),ROUNDUP(M985*$AM$4,-1)))</f>
        <v/>
      </c>
      <c r="AN985" s="166" t="str">
        <f>IF(N985="","",IF('5.手当・賞与配分・洗い替え方式'!$O$4=1,ROUNDUP((N985+$Q985)*$AM$4,-1),ROUNDUP(N985*$AM$4,-1)))</f>
        <v/>
      </c>
      <c r="AO985" s="369" t="str">
        <f t="shared" si="663"/>
        <v/>
      </c>
      <c r="AP985" s="77" t="str">
        <f t="shared" si="664"/>
        <v/>
      </c>
      <c r="AQ985" s="77" t="str">
        <f t="shared" si="647"/>
        <v/>
      </c>
      <c r="AR985" s="77" t="str">
        <f t="shared" si="648"/>
        <v/>
      </c>
      <c r="AS985" s="164" t="str">
        <f t="shared" si="649"/>
        <v/>
      </c>
    </row>
    <row r="986" spans="5:45" ht="18" customHeight="1">
      <c r="E986" s="148" t="str">
        <f t="shared" si="650"/>
        <v>E-1</v>
      </c>
      <c r="F986" s="105">
        <f t="shared" si="637"/>
        <v>0</v>
      </c>
      <c r="G986" s="105" t="str">
        <f t="shared" si="638"/>
        <v/>
      </c>
      <c r="H986" s="105" t="str">
        <f t="shared" si="639"/>
        <v/>
      </c>
      <c r="I986" s="149">
        <v>32</v>
      </c>
      <c r="J986" s="157" t="str">
        <f t="shared" si="651"/>
        <v/>
      </c>
      <c r="K986" s="131" t="str">
        <f t="shared" si="652"/>
        <v/>
      </c>
      <c r="L986" s="131" t="str">
        <f>IF($E986="","",INDEX('3.サラリースケール'!$R$5:$BH$38,MATCH($E986,'3.サラリースケール'!$R$5:$R$38,0),MATCH($I986,'3.サラリースケール'!$R$5:$BH$5,0)))</f>
        <v/>
      </c>
      <c r="M986" s="131" t="str">
        <f t="shared" si="653"/>
        <v/>
      </c>
      <c r="N986" s="368" t="str">
        <f t="shared" si="654"/>
        <v/>
      </c>
      <c r="O986" s="157" t="str">
        <f t="shared" si="655"/>
        <v/>
      </c>
      <c r="P986" s="368" t="str">
        <f t="shared" si="640"/>
        <v/>
      </c>
      <c r="Q986" s="158" t="str">
        <f>IF($L986="","",VLOOKUP($E986,'6.モデル年俸表の作成'!$C$7:$F$48,4,0))</f>
        <v/>
      </c>
      <c r="R986" s="159" t="str">
        <f>IF($E986="","",IF($G986="","",VLOOKUP($E986,'5.手当・賞与配分・洗い替え方式'!$C$7:$L$48,8,0)))</f>
        <v/>
      </c>
      <c r="S986" s="160" t="str">
        <f t="shared" si="656"/>
        <v/>
      </c>
      <c r="T986" s="160" t="str">
        <f t="shared" si="657"/>
        <v/>
      </c>
      <c r="U986" s="160" t="str">
        <f t="shared" si="666"/>
        <v/>
      </c>
      <c r="V986" s="160" t="str">
        <f t="shared" si="659"/>
        <v/>
      </c>
      <c r="W986" s="160" t="str">
        <f t="shared" si="660"/>
        <v/>
      </c>
      <c r="X986" s="164" t="str">
        <f t="shared" si="641"/>
        <v/>
      </c>
      <c r="Y986" s="162" t="str">
        <f t="shared" si="665"/>
        <v/>
      </c>
      <c r="Z986" s="161" t="str">
        <f t="shared" si="642"/>
        <v/>
      </c>
      <c r="AA986" s="161" t="str">
        <f t="shared" si="643"/>
        <v/>
      </c>
      <c r="AB986" s="161" t="str">
        <f t="shared" si="644"/>
        <v/>
      </c>
      <c r="AC986" s="163" t="str">
        <f t="shared" si="667"/>
        <v/>
      </c>
      <c r="AD986" s="158" t="str">
        <f t="shared" si="662"/>
        <v/>
      </c>
      <c r="AE986" s="165" t="str">
        <f>IF(J986="","",IF('5.手当・賞与配分・洗い替え方式'!$O$4=1,ROUNDUP((J986+$Q986)*$AH$4,-1),ROUNDUP(J986*$AH$4,-1)))</f>
        <v/>
      </c>
      <c r="AF986" s="154" t="str">
        <f>IF(K986="","",IF('5.手当・賞与配分・洗い替え方式'!$O$4=1,ROUNDUP((K986+$Q986)*$AH$4,-1),ROUNDUP(K986*$AH$4,-1)))</f>
        <v/>
      </c>
      <c r="AG986" s="154" t="str">
        <f>IF(L986="","",IF('5.手当・賞与配分・洗い替え方式'!$O$4=1,ROUNDUP((L986+$Q986)*$AH$4,-1),ROUNDUP(L986*$AH$4,-1)))</f>
        <v/>
      </c>
      <c r="AH986" s="154" t="str">
        <f>IF(M986="","",IF('5.手当・賞与配分・洗い替え方式'!$O$4=1,ROUNDUP((M986+$Q986)*$AH$4,-1),ROUNDUP(M986*$AH$4,-1)))</f>
        <v/>
      </c>
      <c r="AI986" s="166" t="str">
        <f>IF(N986="","",IF('5.手当・賞与配分・洗い替え方式'!$O$4=1,ROUNDUP((N986+$Q986)*$AH$4,-1),ROUNDUP(N986*$AH$4,-1)))</f>
        <v/>
      </c>
      <c r="AJ986" s="165" t="str">
        <f>IF(J986="","",IF('5.手当・賞与配分・洗い替え方式'!$O$4=1,ROUNDUP((J986+$Q986)*$AM$4,-1),ROUNDUP(J986*$AM$4,-1)))</f>
        <v/>
      </c>
      <c r="AK986" s="154" t="str">
        <f>IF(K986="","",IF('5.手当・賞与配分・洗い替え方式'!$O$4=1,ROUNDUP((K986+$Q986)*$AM$4,-1),ROUNDUP(K986*$AM$4,-1)))</f>
        <v/>
      </c>
      <c r="AL986" s="154" t="str">
        <f>IF(L986="","",IF('5.手当・賞与配分・洗い替え方式'!$O$4=1,ROUNDUP((L986+$Q986)*$AM$4,-1),ROUNDUP(L986*$AM$4,-1)))</f>
        <v/>
      </c>
      <c r="AM986" s="154" t="str">
        <f>IF(M986="","",IF('5.手当・賞与配分・洗い替え方式'!$O$4=1,ROUNDUP((M986+$Q986)*$AM$4,-1),ROUNDUP(M986*$AM$4,-1)))</f>
        <v/>
      </c>
      <c r="AN986" s="166" t="str">
        <f>IF(N986="","",IF('5.手当・賞与配分・洗い替え方式'!$O$4=1,ROUNDUP((N986+$Q986)*$AM$4,-1),ROUNDUP(N986*$AM$4,-1)))</f>
        <v/>
      </c>
      <c r="AO986" s="369" t="str">
        <f t="shared" si="663"/>
        <v/>
      </c>
      <c r="AP986" s="77" t="str">
        <f t="shared" si="664"/>
        <v/>
      </c>
      <c r="AQ986" s="77" t="str">
        <f t="shared" si="647"/>
        <v/>
      </c>
      <c r="AR986" s="77" t="str">
        <f t="shared" si="648"/>
        <v/>
      </c>
      <c r="AS986" s="164" t="str">
        <f t="shared" si="649"/>
        <v/>
      </c>
    </row>
    <row r="987" spans="5:45" ht="18" customHeight="1">
      <c r="E987" s="148" t="str">
        <f t="shared" si="650"/>
        <v>E-1</v>
      </c>
      <c r="F987" s="105">
        <f t="shared" si="637"/>
        <v>0</v>
      </c>
      <c r="G987" s="105" t="str">
        <f t="shared" si="638"/>
        <v/>
      </c>
      <c r="H987" s="105" t="str">
        <f t="shared" si="639"/>
        <v/>
      </c>
      <c r="I987" s="149">
        <v>33</v>
      </c>
      <c r="J987" s="157" t="str">
        <f t="shared" si="651"/>
        <v/>
      </c>
      <c r="K987" s="131" t="str">
        <f t="shared" si="652"/>
        <v/>
      </c>
      <c r="L987" s="131" t="str">
        <f>IF($E987="","",INDEX('3.サラリースケール'!$R$5:$BH$38,MATCH($E987,'3.サラリースケール'!$R$5:$R$38,0),MATCH($I987,'3.サラリースケール'!$R$5:$BH$5,0)))</f>
        <v/>
      </c>
      <c r="M987" s="131" t="str">
        <f t="shared" si="653"/>
        <v/>
      </c>
      <c r="N987" s="368" t="str">
        <f t="shared" si="654"/>
        <v/>
      </c>
      <c r="O987" s="157" t="str">
        <f t="shared" si="655"/>
        <v/>
      </c>
      <c r="P987" s="368" t="str">
        <f t="shared" si="640"/>
        <v/>
      </c>
      <c r="Q987" s="158" t="str">
        <f>IF($L987="","",VLOOKUP($E987,'6.モデル年俸表の作成'!$C$7:$F$48,4,0))</f>
        <v/>
      </c>
      <c r="R987" s="159" t="str">
        <f>IF($E987="","",IF($G987="","",VLOOKUP($E987,'5.手当・賞与配分・洗い替え方式'!$C$7:$L$48,8,0)))</f>
        <v/>
      </c>
      <c r="S987" s="160" t="str">
        <f t="shared" si="656"/>
        <v/>
      </c>
      <c r="T987" s="160" t="str">
        <f t="shared" si="657"/>
        <v/>
      </c>
      <c r="U987" s="160" t="str">
        <f t="shared" si="666"/>
        <v/>
      </c>
      <c r="V987" s="160" t="str">
        <f t="shared" si="659"/>
        <v/>
      </c>
      <c r="W987" s="160" t="str">
        <f t="shared" si="660"/>
        <v/>
      </c>
      <c r="X987" s="164" t="str">
        <f t="shared" si="641"/>
        <v/>
      </c>
      <c r="Y987" s="162" t="str">
        <f t="shared" si="665"/>
        <v/>
      </c>
      <c r="Z987" s="161" t="str">
        <f t="shared" si="642"/>
        <v/>
      </c>
      <c r="AA987" s="161" t="str">
        <f t="shared" si="643"/>
        <v/>
      </c>
      <c r="AB987" s="161" t="str">
        <f t="shared" si="644"/>
        <v/>
      </c>
      <c r="AC987" s="163" t="str">
        <f t="shared" si="667"/>
        <v/>
      </c>
      <c r="AD987" s="158" t="str">
        <f t="shared" si="662"/>
        <v/>
      </c>
      <c r="AE987" s="165" t="str">
        <f>IF(J987="","",IF('5.手当・賞与配分・洗い替え方式'!$O$4=1,ROUNDUP((J987+$Q987)*$AH$4,-1),ROUNDUP(J987*$AH$4,-1)))</f>
        <v/>
      </c>
      <c r="AF987" s="154" t="str">
        <f>IF(K987="","",IF('5.手当・賞与配分・洗い替え方式'!$O$4=1,ROUNDUP((K987+$Q987)*$AH$4,-1),ROUNDUP(K987*$AH$4,-1)))</f>
        <v/>
      </c>
      <c r="AG987" s="154" t="str">
        <f>IF(L987="","",IF('5.手当・賞与配分・洗い替え方式'!$O$4=1,ROUNDUP((L987+$Q987)*$AH$4,-1),ROUNDUP(L987*$AH$4,-1)))</f>
        <v/>
      </c>
      <c r="AH987" s="154" t="str">
        <f>IF(M987="","",IF('5.手当・賞与配分・洗い替え方式'!$O$4=1,ROUNDUP((M987+$Q987)*$AH$4,-1),ROUNDUP(M987*$AH$4,-1)))</f>
        <v/>
      </c>
      <c r="AI987" s="166" t="str">
        <f>IF(N987="","",IF('5.手当・賞与配分・洗い替え方式'!$O$4=1,ROUNDUP((N987+$Q987)*$AH$4,-1),ROUNDUP(N987*$AH$4,-1)))</f>
        <v/>
      </c>
      <c r="AJ987" s="165" t="str">
        <f>IF(J987="","",IF('5.手当・賞与配分・洗い替え方式'!$O$4=1,ROUNDUP((J987+$Q987)*$AM$4,-1),ROUNDUP(J987*$AM$4,-1)))</f>
        <v/>
      </c>
      <c r="AK987" s="154" t="str">
        <f>IF(K987="","",IF('5.手当・賞与配分・洗い替え方式'!$O$4=1,ROUNDUP((K987+$Q987)*$AM$4,-1),ROUNDUP(K987*$AM$4,-1)))</f>
        <v/>
      </c>
      <c r="AL987" s="154" t="str">
        <f>IF(L987="","",IF('5.手当・賞与配分・洗い替え方式'!$O$4=1,ROUNDUP((L987+$Q987)*$AM$4,-1),ROUNDUP(L987*$AM$4,-1)))</f>
        <v/>
      </c>
      <c r="AM987" s="154" t="str">
        <f>IF(M987="","",IF('5.手当・賞与配分・洗い替え方式'!$O$4=1,ROUNDUP((M987+$Q987)*$AM$4,-1),ROUNDUP(M987*$AM$4,-1)))</f>
        <v/>
      </c>
      <c r="AN987" s="166" t="str">
        <f>IF(N987="","",IF('5.手当・賞与配分・洗い替え方式'!$O$4=1,ROUNDUP((N987+$Q987)*$AM$4,-1),ROUNDUP(N987*$AM$4,-1)))</f>
        <v/>
      </c>
      <c r="AO987" s="369" t="str">
        <f t="shared" si="663"/>
        <v/>
      </c>
      <c r="AP987" s="77" t="str">
        <f t="shared" si="664"/>
        <v/>
      </c>
      <c r="AQ987" s="77" t="str">
        <f t="shared" si="647"/>
        <v/>
      </c>
      <c r="AR987" s="77" t="str">
        <f t="shared" si="648"/>
        <v/>
      </c>
      <c r="AS987" s="164" t="str">
        <f t="shared" si="649"/>
        <v/>
      </c>
    </row>
    <row r="988" spans="5:45" ht="18" customHeight="1">
      <c r="E988" s="148" t="str">
        <f t="shared" si="650"/>
        <v>E-1</v>
      </c>
      <c r="F988" s="105">
        <f t="shared" si="637"/>
        <v>0</v>
      </c>
      <c r="G988" s="105" t="str">
        <f t="shared" si="638"/>
        <v/>
      </c>
      <c r="H988" s="105" t="str">
        <f t="shared" si="639"/>
        <v/>
      </c>
      <c r="I988" s="149">
        <v>34</v>
      </c>
      <c r="J988" s="157" t="str">
        <f t="shared" si="651"/>
        <v/>
      </c>
      <c r="K988" s="131" t="str">
        <f t="shared" si="652"/>
        <v/>
      </c>
      <c r="L988" s="131" t="str">
        <f>IF($E988="","",INDEX('3.サラリースケール'!$R$5:$BH$38,MATCH($E988,'3.サラリースケール'!$R$5:$R$38,0),MATCH($I988,'3.サラリースケール'!$R$5:$BH$5,0)))</f>
        <v/>
      </c>
      <c r="M988" s="131" t="str">
        <f t="shared" si="653"/>
        <v/>
      </c>
      <c r="N988" s="368" t="str">
        <f t="shared" si="654"/>
        <v/>
      </c>
      <c r="O988" s="157" t="str">
        <f t="shared" si="655"/>
        <v/>
      </c>
      <c r="P988" s="368" t="str">
        <f t="shared" si="640"/>
        <v/>
      </c>
      <c r="Q988" s="158" t="str">
        <f>IF($L988="","",VLOOKUP($E988,'6.モデル年俸表の作成'!$C$7:$F$48,4,0))</f>
        <v/>
      </c>
      <c r="R988" s="159" t="str">
        <f>IF($E988="","",IF($G988="","",VLOOKUP($E988,'5.手当・賞与配分・洗い替え方式'!$C$7:$L$48,8,0)))</f>
        <v/>
      </c>
      <c r="S988" s="160" t="str">
        <f t="shared" si="656"/>
        <v/>
      </c>
      <c r="T988" s="160" t="str">
        <f t="shared" si="657"/>
        <v/>
      </c>
      <c r="U988" s="160" t="str">
        <f t="shared" si="666"/>
        <v/>
      </c>
      <c r="V988" s="160" t="str">
        <f t="shared" si="659"/>
        <v/>
      </c>
      <c r="W988" s="160" t="str">
        <f t="shared" si="660"/>
        <v/>
      </c>
      <c r="X988" s="164" t="str">
        <f t="shared" si="641"/>
        <v/>
      </c>
      <c r="Y988" s="162" t="str">
        <f t="shared" si="665"/>
        <v/>
      </c>
      <c r="Z988" s="161" t="str">
        <f t="shared" si="642"/>
        <v/>
      </c>
      <c r="AA988" s="161" t="str">
        <f t="shared" si="643"/>
        <v/>
      </c>
      <c r="AB988" s="161" t="str">
        <f t="shared" si="644"/>
        <v/>
      </c>
      <c r="AC988" s="163" t="str">
        <f t="shared" si="667"/>
        <v/>
      </c>
      <c r="AD988" s="158" t="str">
        <f t="shared" si="662"/>
        <v/>
      </c>
      <c r="AE988" s="165" t="str">
        <f>IF(J988="","",IF('5.手当・賞与配分・洗い替え方式'!$O$4=1,ROUNDUP((J988+$Q988)*$AH$4,-1),ROUNDUP(J988*$AH$4,-1)))</f>
        <v/>
      </c>
      <c r="AF988" s="154" t="str">
        <f>IF(K988="","",IF('5.手当・賞与配分・洗い替え方式'!$O$4=1,ROUNDUP((K988+$Q988)*$AH$4,-1),ROUNDUP(K988*$AH$4,-1)))</f>
        <v/>
      </c>
      <c r="AG988" s="154" t="str">
        <f>IF(L988="","",IF('5.手当・賞与配分・洗い替え方式'!$O$4=1,ROUNDUP((L988+$Q988)*$AH$4,-1),ROUNDUP(L988*$AH$4,-1)))</f>
        <v/>
      </c>
      <c r="AH988" s="154" t="str">
        <f>IF(M988="","",IF('5.手当・賞与配分・洗い替え方式'!$O$4=1,ROUNDUP((M988+$Q988)*$AH$4,-1),ROUNDUP(M988*$AH$4,-1)))</f>
        <v/>
      </c>
      <c r="AI988" s="166" t="str">
        <f>IF(N988="","",IF('5.手当・賞与配分・洗い替え方式'!$O$4=1,ROUNDUP((N988+$Q988)*$AH$4,-1),ROUNDUP(N988*$AH$4,-1)))</f>
        <v/>
      </c>
      <c r="AJ988" s="165" t="str">
        <f>IF(J988="","",IF('5.手当・賞与配分・洗い替え方式'!$O$4=1,ROUNDUP((J988+$Q988)*$AM$4,-1),ROUNDUP(J988*$AM$4,-1)))</f>
        <v/>
      </c>
      <c r="AK988" s="154" t="str">
        <f>IF(K988="","",IF('5.手当・賞与配分・洗い替え方式'!$O$4=1,ROUNDUP((K988+$Q988)*$AM$4,-1),ROUNDUP(K988*$AM$4,-1)))</f>
        <v/>
      </c>
      <c r="AL988" s="154" t="str">
        <f>IF(L988="","",IF('5.手当・賞与配分・洗い替え方式'!$O$4=1,ROUNDUP((L988+$Q988)*$AM$4,-1),ROUNDUP(L988*$AM$4,-1)))</f>
        <v/>
      </c>
      <c r="AM988" s="154" t="str">
        <f>IF(M988="","",IF('5.手当・賞与配分・洗い替え方式'!$O$4=1,ROUNDUP((M988+$Q988)*$AM$4,-1),ROUNDUP(M988*$AM$4,-1)))</f>
        <v/>
      </c>
      <c r="AN988" s="166" t="str">
        <f>IF(N988="","",IF('5.手当・賞与配分・洗い替え方式'!$O$4=1,ROUNDUP((N988+$Q988)*$AM$4,-1),ROUNDUP(N988*$AM$4,-1)))</f>
        <v/>
      </c>
      <c r="AO988" s="369" t="str">
        <f t="shared" si="663"/>
        <v/>
      </c>
      <c r="AP988" s="77" t="str">
        <f t="shared" si="664"/>
        <v/>
      </c>
      <c r="AQ988" s="77" t="str">
        <f t="shared" si="647"/>
        <v/>
      </c>
      <c r="AR988" s="77" t="str">
        <f t="shared" si="648"/>
        <v/>
      </c>
      <c r="AS988" s="164" t="str">
        <f t="shared" si="649"/>
        <v/>
      </c>
    </row>
    <row r="989" spans="5:45" ht="18" customHeight="1">
      <c r="E989" s="148" t="str">
        <f t="shared" si="650"/>
        <v>E-1</v>
      </c>
      <c r="F989" s="105">
        <f t="shared" si="637"/>
        <v>0</v>
      </c>
      <c r="G989" s="105" t="str">
        <f t="shared" si="638"/>
        <v/>
      </c>
      <c r="H989" s="105" t="str">
        <f t="shared" si="639"/>
        <v/>
      </c>
      <c r="I989" s="149">
        <v>35</v>
      </c>
      <c r="J989" s="157" t="str">
        <f t="shared" si="651"/>
        <v/>
      </c>
      <c r="K989" s="131" t="str">
        <f t="shared" si="652"/>
        <v/>
      </c>
      <c r="L989" s="131" t="str">
        <f>IF($E989="","",INDEX('3.サラリースケール'!$R$5:$BH$38,MATCH($E989,'3.サラリースケール'!$R$5:$R$38,0),MATCH($I989,'3.サラリースケール'!$R$5:$BH$5,0)))</f>
        <v/>
      </c>
      <c r="M989" s="131" t="str">
        <f t="shared" si="653"/>
        <v/>
      </c>
      <c r="N989" s="368" t="str">
        <f t="shared" si="654"/>
        <v/>
      </c>
      <c r="O989" s="157" t="str">
        <f t="shared" si="655"/>
        <v/>
      </c>
      <c r="P989" s="368" t="str">
        <f t="shared" si="640"/>
        <v/>
      </c>
      <c r="Q989" s="158" t="str">
        <f>IF($L989="","",VLOOKUP($E989,'6.モデル年俸表の作成'!$C$7:$F$48,4,0))</f>
        <v/>
      </c>
      <c r="R989" s="159" t="str">
        <f>IF($E989="","",IF($G989="","",VLOOKUP($E989,'5.手当・賞与配分・洗い替え方式'!$C$7:$L$48,8,0)))</f>
        <v/>
      </c>
      <c r="S989" s="160" t="str">
        <f t="shared" si="656"/>
        <v/>
      </c>
      <c r="T989" s="160" t="str">
        <f t="shared" si="657"/>
        <v/>
      </c>
      <c r="U989" s="160" t="str">
        <f t="shared" si="666"/>
        <v/>
      </c>
      <c r="V989" s="160" t="str">
        <f t="shared" si="659"/>
        <v/>
      </c>
      <c r="W989" s="160" t="str">
        <f t="shared" si="660"/>
        <v/>
      </c>
      <c r="X989" s="164" t="str">
        <f t="shared" si="641"/>
        <v/>
      </c>
      <c r="Y989" s="162" t="str">
        <f t="shared" si="665"/>
        <v/>
      </c>
      <c r="Z989" s="161" t="str">
        <f t="shared" si="642"/>
        <v/>
      </c>
      <c r="AA989" s="161" t="str">
        <f t="shared" si="643"/>
        <v/>
      </c>
      <c r="AB989" s="161" t="str">
        <f t="shared" si="644"/>
        <v/>
      </c>
      <c r="AC989" s="163" t="str">
        <f t="shared" si="667"/>
        <v/>
      </c>
      <c r="AD989" s="158" t="str">
        <f t="shared" si="662"/>
        <v/>
      </c>
      <c r="AE989" s="165" t="str">
        <f>IF(J989="","",IF('5.手当・賞与配分・洗い替え方式'!$O$4=1,ROUNDUP((J989+$Q989)*$AH$4,-1),ROUNDUP(J989*$AH$4,-1)))</f>
        <v/>
      </c>
      <c r="AF989" s="154" t="str">
        <f>IF(K989="","",IF('5.手当・賞与配分・洗い替え方式'!$O$4=1,ROUNDUP((K989+$Q989)*$AH$4,-1),ROUNDUP(K989*$AH$4,-1)))</f>
        <v/>
      </c>
      <c r="AG989" s="154" t="str">
        <f>IF(L989="","",IF('5.手当・賞与配分・洗い替え方式'!$O$4=1,ROUNDUP((L989+$Q989)*$AH$4,-1),ROUNDUP(L989*$AH$4,-1)))</f>
        <v/>
      </c>
      <c r="AH989" s="154" t="str">
        <f>IF(M989="","",IF('5.手当・賞与配分・洗い替え方式'!$O$4=1,ROUNDUP((M989+$Q989)*$AH$4,-1),ROUNDUP(M989*$AH$4,-1)))</f>
        <v/>
      </c>
      <c r="AI989" s="166" t="str">
        <f>IF(N989="","",IF('5.手当・賞与配分・洗い替え方式'!$O$4=1,ROUNDUP((N989+$Q989)*$AH$4,-1),ROUNDUP(N989*$AH$4,-1)))</f>
        <v/>
      </c>
      <c r="AJ989" s="165" t="str">
        <f>IF(J989="","",IF('5.手当・賞与配分・洗い替え方式'!$O$4=1,ROUNDUP((J989+$Q989)*$AM$4,-1),ROUNDUP(J989*$AM$4,-1)))</f>
        <v/>
      </c>
      <c r="AK989" s="154" t="str">
        <f>IF(K989="","",IF('5.手当・賞与配分・洗い替え方式'!$O$4=1,ROUNDUP((K989+$Q989)*$AM$4,-1),ROUNDUP(K989*$AM$4,-1)))</f>
        <v/>
      </c>
      <c r="AL989" s="154" t="str">
        <f>IF(L989="","",IF('5.手当・賞与配分・洗い替え方式'!$O$4=1,ROUNDUP((L989+$Q989)*$AM$4,-1),ROUNDUP(L989*$AM$4,-1)))</f>
        <v/>
      </c>
      <c r="AM989" s="154" t="str">
        <f>IF(M989="","",IF('5.手当・賞与配分・洗い替え方式'!$O$4=1,ROUNDUP((M989+$Q989)*$AM$4,-1),ROUNDUP(M989*$AM$4,-1)))</f>
        <v/>
      </c>
      <c r="AN989" s="166" t="str">
        <f>IF(N989="","",IF('5.手当・賞与配分・洗い替え方式'!$O$4=1,ROUNDUP((N989+$Q989)*$AM$4,-1),ROUNDUP(N989*$AM$4,-1)))</f>
        <v/>
      </c>
      <c r="AO989" s="369" t="str">
        <f t="shared" si="663"/>
        <v/>
      </c>
      <c r="AP989" s="77" t="str">
        <f t="shared" si="664"/>
        <v/>
      </c>
      <c r="AQ989" s="77" t="str">
        <f t="shared" si="647"/>
        <v/>
      </c>
      <c r="AR989" s="77" t="str">
        <f t="shared" si="648"/>
        <v/>
      </c>
      <c r="AS989" s="164" t="str">
        <f t="shared" si="649"/>
        <v/>
      </c>
    </row>
    <row r="990" spans="5:45" ht="18" customHeight="1">
      <c r="E990" s="148" t="str">
        <f t="shared" si="650"/>
        <v>E-1</v>
      </c>
      <c r="F990" s="105">
        <f t="shared" si="637"/>
        <v>0</v>
      </c>
      <c r="G990" s="105" t="str">
        <f t="shared" si="638"/>
        <v/>
      </c>
      <c r="H990" s="105" t="str">
        <f t="shared" si="639"/>
        <v/>
      </c>
      <c r="I990" s="149">
        <v>36</v>
      </c>
      <c r="J990" s="157" t="str">
        <f t="shared" si="651"/>
        <v/>
      </c>
      <c r="K990" s="131" t="str">
        <f t="shared" si="652"/>
        <v/>
      </c>
      <c r="L990" s="131" t="str">
        <f>IF($E990="","",INDEX('3.サラリースケール'!$R$5:$BH$38,MATCH($E990,'3.サラリースケール'!$R$5:$R$38,0),MATCH($I990,'3.サラリースケール'!$R$5:$BH$5,0)))</f>
        <v/>
      </c>
      <c r="M990" s="131" t="str">
        <f t="shared" si="653"/>
        <v/>
      </c>
      <c r="N990" s="368" t="str">
        <f t="shared" si="654"/>
        <v/>
      </c>
      <c r="O990" s="157" t="str">
        <f t="shared" si="655"/>
        <v/>
      </c>
      <c r="P990" s="368" t="str">
        <f t="shared" si="640"/>
        <v/>
      </c>
      <c r="Q990" s="158" t="str">
        <f>IF($L990="","",VLOOKUP($E990,'6.モデル年俸表の作成'!$C$7:$F$48,4,0))</f>
        <v/>
      </c>
      <c r="R990" s="159" t="str">
        <f>IF($E990="","",IF($G990="","",VLOOKUP($E990,'5.手当・賞与配分・洗い替え方式'!$C$7:$L$48,8,0)))</f>
        <v/>
      </c>
      <c r="S990" s="160" t="str">
        <f t="shared" si="656"/>
        <v/>
      </c>
      <c r="T990" s="160" t="str">
        <f t="shared" si="657"/>
        <v/>
      </c>
      <c r="U990" s="160" t="str">
        <f t="shared" si="666"/>
        <v/>
      </c>
      <c r="V990" s="160" t="str">
        <f t="shared" si="659"/>
        <v/>
      </c>
      <c r="W990" s="160" t="str">
        <f t="shared" si="660"/>
        <v/>
      </c>
      <c r="X990" s="164" t="str">
        <f t="shared" si="641"/>
        <v/>
      </c>
      <c r="Y990" s="162" t="str">
        <f t="shared" si="665"/>
        <v/>
      </c>
      <c r="Z990" s="161" t="str">
        <f t="shared" si="642"/>
        <v/>
      </c>
      <c r="AA990" s="161" t="str">
        <f t="shared" si="643"/>
        <v/>
      </c>
      <c r="AB990" s="161" t="str">
        <f t="shared" si="644"/>
        <v/>
      </c>
      <c r="AC990" s="163" t="str">
        <f t="shared" si="667"/>
        <v/>
      </c>
      <c r="AD990" s="158" t="str">
        <f t="shared" si="662"/>
        <v/>
      </c>
      <c r="AE990" s="165" t="str">
        <f>IF(J990="","",IF('5.手当・賞与配分・洗い替え方式'!$O$4=1,ROUNDUP((J990+$Q990)*$AH$4,-1),ROUNDUP(J990*$AH$4,-1)))</f>
        <v/>
      </c>
      <c r="AF990" s="154" t="str">
        <f>IF(K990="","",IF('5.手当・賞与配分・洗い替え方式'!$O$4=1,ROUNDUP((K990+$Q990)*$AH$4,-1),ROUNDUP(K990*$AH$4,-1)))</f>
        <v/>
      </c>
      <c r="AG990" s="154" t="str">
        <f>IF(L990="","",IF('5.手当・賞与配分・洗い替え方式'!$O$4=1,ROUNDUP((L990+$Q990)*$AH$4,-1),ROUNDUP(L990*$AH$4,-1)))</f>
        <v/>
      </c>
      <c r="AH990" s="154" t="str">
        <f>IF(M990="","",IF('5.手当・賞与配分・洗い替え方式'!$O$4=1,ROUNDUP((M990+$Q990)*$AH$4,-1),ROUNDUP(M990*$AH$4,-1)))</f>
        <v/>
      </c>
      <c r="AI990" s="166" t="str">
        <f>IF(N990="","",IF('5.手当・賞与配分・洗い替え方式'!$O$4=1,ROUNDUP((N990+$Q990)*$AH$4,-1),ROUNDUP(N990*$AH$4,-1)))</f>
        <v/>
      </c>
      <c r="AJ990" s="165" t="str">
        <f>IF(J990="","",IF('5.手当・賞与配分・洗い替え方式'!$O$4=1,ROUNDUP((J990+$Q990)*$AM$4,-1),ROUNDUP(J990*$AM$4,-1)))</f>
        <v/>
      </c>
      <c r="AK990" s="154" t="str">
        <f>IF(K990="","",IF('5.手当・賞与配分・洗い替え方式'!$O$4=1,ROUNDUP((K990+$Q990)*$AM$4,-1),ROUNDUP(K990*$AM$4,-1)))</f>
        <v/>
      </c>
      <c r="AL990" s="154" t="str">
        <f>IF(L990="","",IF('5.手当・賞与配分・洗い替え方式'!$O$4=1,ROUNDUP((L990+$Q990)*$AM$4,-1),ROUNDUP(L990*$AM$4,-1)))</f>
        <v/>
      </c>
      <c r="AM990" s="154" t="str">
        <f>IF(M990="","",IF('5.手当・賞与配分・洗い替え方式'!$O$4=1,ROUNDUP((M990+$Q990)*$AM$4,-1),ROUNDUP(M990*$AM$4,-1)))</f>
        <v/>
      </c>
      <c r="AN990" s="166" t="str">
        <f>IF(N990="","",IF('5.手当・賞与配分・洗い替え方式'!$O$4=1,ROUNDUP((N990+$Q990)*$AM$4,-1),ROUNDUP(N990*$AM$4,-1)))</f>
        <v/>
      </c>
      <c r="AO990" s="369" t="str">
        <f t="shared" si="663"/>
        <v/>
      </c>
      <c r="AP990" s="77" t="str">
        <f t="shared" si="664"/>
        <v/>
      </c>
      <c r="AQ990" s="77" t="str">
        <f t="shared" si="647"/>
        <v/>
      </c>
      <c r="AR990" s="77" t="str">
        <f t="shared" si="648"/>
        <v/>
      </c>
      <c r="AS990" s="164" t="str">
        <f t="shared" si="649"/>
        <v/>
      </c>
    </row>
    <row r="991" spans="5:45" ht="18" customHeight="1">
      <c r="E991" s="148" t="str">
        <f t="shared" si="650"/>
        <v>E-1</v>
      </c>
      <c r="F991" s="105">
        <f t="shared" si="637"/>
        <v>0</v>
      </c>
      <c r="G991" s="105" t="str">
        <f t="shared" si="638"/>
        <v/>
      </c>
      <c r="H991" s="105" t="str">
        <f t="shared" si="639"/>
        <v/>
      </c>
      <c r="I991" s="149">
        <v>37</v>
      </c>
      <c r="J991" s="157" t="str">
        <f t="shared" si="651"/>
        <v/>
      </c>
      <c r="K991" s="131" t="str">
        <f t="shared" si="652"/>
        <v/>
      </c>
      <c r="L991" s="131" t="str">
        <f>IF($E991="","",INDEX('3.サラリースケール'!$R$5:$BH$38,MATCH($E991,'3.サラリースケール'!$R$5:$R$38,0),MATCH($I991,'3.サラリースケール'!$R$5:$BH$5,0)))</f>
        <v/>
      </c>
      <c r="M991" s="131" t="str">
        <f t="shared" si="653"/>
        <v/>
      </c>
      <c r="N991" s="368" t="str">
        <f t="shared" si="654"/>
        <v/>
      </c>
      <c r="O991" s="157" t="str">
        <f t="shared" si="655"/>
        <v/>
      </c>
      <c r="P991" s="368" t="str">
        <f t="shared" si="640"/>
        <v/>
      </c>
      <c r="Q991" s="158" t="str">
        <f>IF($L991="","",VLOOKUP($E991,'6.モデル年俸表の作成'!$C$7:$F$48,4,0))</f>
        <v/>
      </c>
      <c r="R991" s="159" t="str">
        <f>IF($E991="","",IF($G991="","",VLOOKUP($E991,'5.手当・賞与配分・洗い替え方式'!$C$7:$L$48,8,0)))</f>
        <v/>
      </c>
      <c r="S991" s="160" t="str">
        <f t="shared" si="656"/>
        <v/>
      </c>
      <c r="T991" s="160" t="str">
        <f t="shared" si="657"/>
        <v/>
      </c>
      <c r="U991" s="160" t="str">
        <f t="shared" si="666"/>
        <v/>
      </c>
      <c r="V991" s="160" t="str">
        <f t="shared" si="659"/>
        <v/>
      </c>
      <c r="W991" s="160" t="str">
        <f t="shared" si="660"/>
        <v/>
      </c>
      <c r="X991" s="164" t="str">
        <f t="shared" si="641"/>
        <v/>
      </c>
      <c r="Y991" s="162" t="str">
        <f t="shared" si="665"/>
        <v/>
      </c>
      <c r="Z991" s="161" t="str">
        <f t="shared" si="642"/>
        <v/>
      </c>
      <c r="AA991" s="161" t="str">
        <f t="shared" si="643"/>
        <v/>
      </c>
      <c r="AB991" s="161" t="str">
        <f t="shared" si="644"/>
        <v/>
      </c>
      <c r="AC991" s="163" t="str">
        <f t="shared" si="667"/>
        <v/>
      </c>
      <c r="AD991" s="158" t="str">
        <f t="shared" si="662"/>
        <v/>
      </c>
      <c r="AE991" s="165" t="str">
        <f>IF(J991="","",IF('5.手当・賞与配分・洗い替え方式'!$O$4=1,ROUNDUP((J991+$Q991)*$AH$4,-1),ROUNDUP(J991*$AH$4,-1)))</f>
        <v/>
      </c>
      <c r="AF991" s="154" t="str">
        <f>IF(K991="","",IF('5.手当・賞与配分・洗い替え方式'!$O$4=1,ROUNDUP((K991+$Q991)*$AH$4,-1),ROUNDUP(K991*$AH$4,-1)))</f>
        <v/>
      </c>
      <c r="AG991" s="154" t="str">
        <f>IF(L991="","",IF('5.手当・賞与配分・洗い替え方式'!$O$4=1,ROUNDUP((L991+$Q991)*$AH$4,-1),ROUNDUP(L991*$AH$4,-1)))</f>
        <v/>
      </c>
      <c r="AH991" s="154" t="str">
        <f>IF(M991="","",IF('5.手当・賞与配分・洗い替え方式'!$O$4=1,ROUNDUP((M991+$Q991)*$AH$4,-1),ROUNDUP(M991*$AH$4,-1)))</f>
        <v/>
      </c>
      <c r="AI991" s="166" t="str">
        <f>IF(N991="","",IF('5.手当・賞与配分・洗い替え方式'!$O$4=1,ROUNDUP((N991+$Q991)*$AH$4,-1),ROUNDUP(N991*$AH$4,-1)))</f>
        <v/>
      </c>
      <c r="AJ991" s="165" t="str">
        <f>IF(J991="","",IF('5.手当・賞与配分・洗い替え方式'!$O$4=1,ROUNDUP((J991+$Q991)*$AM$4,-1),ROUNDUP(J991*$AM$4,-1)))</f>
        <v/>
      </c>
      <c r="AK991" s="154" t="str">
        <f>IF(K991="","",IF('5.手当・賞与配分・洗い替え方式'!$O$4=1,ROUNDUP((K991+$Q991)*$AM$4,-1),ROUNDUP(K991*$AM$4,-1)))</f>
        <v/>
      </c>
      <c r="AL991" s="154" t="str">
        <f>IF(L991="","",IF('5.手当・賞与配分・洗い替え方式'!$O$4=1,ROUNDUP((L991+$Q991)*$AM$4,-1),ROUNDUP(L991*$AM$4,-1)))</f>
        <v/>
      </c>
      <c r="AM991" s="154" t="str">
        <f>IF(M991="","",IF('5.手当・賞与配分・洗い替え方式'!$O$4=1,ROUNDUP((M991+$Q991)*$AM$4,-1),ROUNDUP(M991*$AM$4,-1)))</f>
        <v/>
      </c>
      <c r="AN991" s="166" t="str">
        <f>IF(N991="","",IF('5.手当・賞与配分・洗い替え方式'!$O$4=1,ROUNDUP((N991+$Q991)*$AM$4,-1),ROUNDUP(N991*$AM$4,-1)))</f>
        <v/>
      </c>
      <c r="AO991" s="369" t="str">
        <f t="shared" si="663"/>
        <v/>
      </c>
      <c r="AP991" s="77" t="str">
        <f t="shared" si="664"/>
        <v/>
      </c>
      <c r="AQ991" s="77" t="str">
        <f t="shared" si="647"/>
        <v/>
      </c>
      <c r="AR991" s="77" t="str">
        <f t="shared" si="648"/>
        <v/>
      </c>
      <c r="AS991" s="164" t="str">
        <f t="shared" si="649"/>
        <v/>
      </c>
    </row>
    <row r="992" spans="5:45" ht="18" customHeight="1">
      <c r="E992" s="148" t="str">
        <f t="shared" si="650"/>
        <v>E-1</v>
      </c>
      <c r="F992" s="105">
        <f t="shared" si="637"/>
        <v>0</v>
      </c>
      <c r="G992" s="105" t="str">
        <f t="shared" si="638"/>
        <v/>
      </c>
      <c r="H992" s="105" t="str">
        <f t="shared" si="639"/>
        <v/>
      </c>
      <c r="I992" s="149">
        <v>38</v>
      </c>
      <c r="J992" s="157" t="str">
        <f t="shared" si="651"/>
        <v/>
      </c>
      <c r="K992" s="131" t="str">
        <f t="shared" si="652"/>
        <v/>
      </c>
      <c r="L992" s="131" t="str">
        <f>IF($E992="","",INDEX('3.サラリースケール'!$R$5:$BH$38,MATCH($E992,'3.サラリースケール'!$R$5:$R$38,0),MATCH($I992,'3.サラリースケール'!$R$5:$BH$5,0)))</f>
        <v/>
      </c>
      <c r="M992" s="131" t="str">
        <f t="shared" si="653"/>
        <v/>
      </c>
      <c r="N992" s="368" t="str">
        <f t="shared" si="654"/>
        <v/>
      </c>
      <c r="O992" s="157" t="str">
        <f t="shared" si="655"/>
        <v/>
      </c>
      <c r="P992" s="368" t="str">
        <f t="shared" si="640"/>
        <v/>
      </c>
      <c r="Q992" s="158" t="str">
        <f>IF($L992="","",VLOOKUP($E992,'6.モデル年俸表の作成'!$C$7:$F$48,4,0))</f>
        <v/>
      </c>
      <c r="R992" s="159" t="str">
        <f>IF($E992="","",IF($G992="","",VLOOKUP($E992,'5.手当・賞与配分・洗い替え方式'!$C$7:$L$48,8,0)))</f>
        <v/>
      </c>
      <c r="S992" s="160" t="str">
        <f t="shared" si="656"/>
        <v/>
      </c>
      <c r="T992" s="160" t="str">
        <f t="shared" si="657"/>
        <v/>
      </c>
      <c r="U992" s="160" t="str">
        <f t="shared" si="666"/>
        <v/>
      </c>
      <c r="V992" s="160" t="str">
        <f t="shared" si="659"/>
        <v/>
      </c>
      <c r="W992" s="160" t="str">
        <f t="shared" si="660"/>
        <v/>
      </c>
      <c r="X992" s="164" t="str">
        <f t="shared" si="641"/>
        <v/>
      </c>
      <c r="Y992" s="162" t="str">
        <f t="shared" si="665"/>
        <v/>
      </c>
      <c r="Z992" s="161" t="str">
        <f t="shared" si="642"/>
        <v/>
      </c>
      <c r="AA992" s="161" t="str">
        <f t="shared" si="643"/>
        <v/>
      </c>
      <c r="AB992" s="161" t="str">
        <f t="shared" si="644"/>
        <v/>
      </c>
      <c r="AC992" s="163" t="str">
        <f t="shared" si="667"/>
        <v/>
      </c>
      <c r="AD992" s="158" t="str">
        <f t="shared" si="662"/>
        <v/>
      </c>
      <c r="AE992" s="165" t="str">
        <f>IF(J992="","",IF('5.手当・賞与配分・洗い替え方式'!$O$4=1,ROUNDUP((J992+$Q992)*$AH$4,-1),ROUNDUP(J992*$AH$4,-1)))</f>
        <v/>
      </c>
      <c r="AF992" s="154" t="str">
        <f>IF(K992="","",IF('5.手当・賞与配分・洗い替え方式'!$O$4=1,ROUNDUP((K992+$Q992)*$AH$4,-1),ROUNDUP(K992*$AH$4,-1)))</f>
        <v/>
      </c>
      <c r="AG992" s="154" t="str">
        <f>IF(L992="","",IF('5.手当・賞与配分・洗い替え方式'!$O$4=1,ROUNDUP((L992+$Q992)*$AH$4,-1),ROUNDUP(L992*$AH$4,-1)))</f>
        <v/>
      </c>
      <c r="AH992" s="154" t="str">
        <f>IF(M992="","",IF('5.手当・賞与配分・洗い替え方式'!$O$4=1,ROUNDUP((M992+$Q992)*$AH$4,-1),ROUNDUP(M992*$AH$4,-1)))</f>
        <v/>
      </c>
      <c r="AI992" s="166" t="str">
        <f>IF(N992="","",IF('5.手当・賞与配分・洗い替え方式'!$O$4=1,ROUNDUP((N992+$Q992)*$AH$4,-1),ROUNDUP(N992*$AH$4,-1)))</f>
        <v/>
      </c>
      <c r="AJ992" s="165" t="str">
        <f>IF(J992="","",IF('5.手当・賞与配分・洗い替え方式'!$O$4=1,ROUNDUP((J992+$Q992)*$AM$4,-1),ROUNDUP(J992*$AM$4,-1)))</f>
        <v/>
      </c>
      <c r="AK992" s="154" t="str">
        <f>IF(K992="","",IF('5.手当・賞与配分・洗い替え方式'!$O$4=1,ROUNDUP((K992+$Q992)*$AM$4,-1),ROUNDUP(K992*$AM$4,-1)))</f>
        <v/>
      </c>
      <c r="AL992" s="154" t="str">
        <f>IF(L992="","",IF('5.手当・賞与配分・洗い替え方式'!$O$4=1,ROUNDUP((L992+$Q992)*$AM$4,-1),ROUNDUP(L992*$AM$4,-1)))</f>
        <v/>
      </c>
      <c r="AM992" s="154" t="str">
        <f>IF(M992="","",IF('5.手当・賞与配分・洗い替え方式'!$O$4=1,ROUNDUP((M992+$Q992)*$AM$4,-1),ROUNDUP(M992*$AM$4,-1)))</f>
        <v/>
      </c>
      <c r="AN992" s="166" t="str">
        <f>IF(N992="","",IF('5.手当・賞与配分・洗い替え方式'!$O$4=1,ROUNDUP((N992+$Q992)*$AM$4,-1),ROUNDUP(N992*$AM$4,-1)))</f>
        <v/>
      </c>
      <c r="AO992" s="369" t="str">
        <f t="shared" si="663"/>
        <v/>
      </c>
      <c r="AP992" s="77" t="str">
        <f t="shared" si="664"/>
        <v/>
      </c>
      <c r="AQ992" s="77" t="str">
        <f t="shared" si="647"/>
        <v/>
      </c>
      <c r="AR992" s="77" t="str">
        <f t="shared" si="648"/>
        <v/>
      </c>
      <c r="AS992" s="164" t="str">
        <f t="shared" si="649"/>
        <v/>
      </c>
    </row>
    <row r="993" spans="5:45" ht="18" customHeight="1">
      <c r="E993" s="148" t="str">
        <f t="shared" si="650"/>
        <v>E-1</v>
      </c>
      <c r="F993" s="105">
        <f t="shared" si="637"/>
        <v>0</v>
      </c>
      <c r="G993" s="105" t="str">
        <f t="shared" si="638"/>
        <v/>
      </c>
      <c r="H993" s="105" t="str">
        <f t="shared" si="639"/>
        <v/>
      </c>
      <c r="I993" s="149">
        <v>39</v>
      </c>
      <c r="J993" s="157" t="str">
        <f t="shared" si="651"/>
        <v/>
      </c>
      <c r="K993" s="131" t="str">
        <f t="shared" si="652"/>
        <v/>
      </c>
      <c r="L993" s="131" t="str">
        <f>IF($E993="","",INDEX('3.サラリースケール'!$R$5:$BH$38,MATCH($E993,'3.サラリースケール'!$R$5:$R$38,0),MATCH($I993,'3.サラリースケール'!$R$5:$BH$5,0)))</f>
        <v/>
      </c>
      <c r="M993" s="131" t="str">
        <f t="shared" si="653"/>
        <v/>
      </c>
      <c r="N993" s="368" t="str">
        <f t="shared" si="654"/>
        <v/>
      </c>
      <c r="O993" s="157" t="str">
        <f t="shared" si="655"/>
        <v/>
      </c>
      <c r="P993" s="368" t="str">
        <f t="shared" si="640"/>
        <v/>
      </c>
      <c r="Q993" s="158" t="str">
        <f>IF($L993="","",VLOOKUP($E993,'6.モデル年俸表の作成'!$C$7:$F$48,4,0))</f>
        <v/>
      </c>
      <c r="R993" s="159" t="str">
        <f>IF($E993="","",IF($G993="","",VLOOKUP($E993,'5.手当・賞与配分・洗い替え方式'!$C$7:$L$48,8,0)))</f>
        <v/>
      </c>
      <c r="S993" s="160" t="str">
        <f t="shared" si="656"/>
        <v/>
      </c>
      <c r="T993" s="160" t="str">
        <f t="shared" si="657"/>
        <v/>
      </c>
      <c r="U993" s="160" t="str">
        <f t="shared" si="666"/>
        <v/>
      </c>
      <c r="V993" s="160" t="str">
        <f t="shared" si="659"/>
        <v/>
      </c>
      <c r="W993" s="160" t="str">
        <f t="shared" si="660"/>
        <v/>
      </c>
      <c r="X993" s="164" t="str">
        <f t="shared" si="641"/>
        <v/>
      </c>
      <c r="Y993" s="162" t="str">
        <f t="shared" si="665"/>
        <v/>
      </c>
      <c r="Z993" s="161" t="str">
        <f t="shared" si="642"/>
        <v/>
      </c>
      <c r="AA993" s="161" t="str">
        <f t="shared" si="643"/>
        <v/>
      </c>
      <c r="AB993" s="161" t="str">
        <f t="shared" si="644"/>
        <v/>
      </c>
      <c r="AC993" s="163" t="str">
        <f t="shared" si="667"/>
        <v/>
      </c>
      <c r="AD993" s="158" t="str">
        <f t="shared" si="662"/>
        <v/>
      </c>
      <c r="AE993" s="165" t="str">
        <f>IF(J993="","",IF('5.手当・賞与配分・洗い替え方式'!$O$4=1,ROUNDUP((J993+$Q993)*$AH$4,-1),ROUNDUP(J993*$AH$4,-1)))</f>
        <v/>
      </c>
      <c r="AF993" s="154" t="str">
        <f>IF(K993="","",IF('5.手当・賞与配分・洗い替え方式'!$O$4=1,ROUNDUP((K993+$Q993)*$AH$4,-1),ROUNDUP(K993*$AH$4,-1)))</f>
        <v/>
      </c>
      <c r="AG993" s="154" t="str">
        <f>IF(L993="","",IF('5.手当・賞与配分・洗い替え方式'!$O$4=1,ROUNDUP((L993+$Q993)*$AH$4,-1),ROUNDUP(L993*$AH$4,-1)))</f>
        <v/>
      </c>
      <c r="AH993" s="154" t="str">
        <f>IF(M993="","",IF('5.手当・賞与配分・洗い替え方式'!$O$4=1,ROUNDUP((M993+$Q993)*$AH$4,-1),ROUNDUP(M993*$AH$4,-1)))</f>
        <v/>
      </c>
      <c r="AI993" s="166" t="str">
        <f>IF(N993="","",IF('5.手当・賞与配分・洗い替え方式'!$O$4=1,ROUNDUP((N993+$Q993)*$AH$4,-1),ROUNDUP(N993*$AH$4,-1)))</f>
        <v/>
      </c>
      <c r="AJ993" s="165" t="str">
        <f>IF(J993="","",IF('5.手当・賞与配分・洗い替え方式'!$O$4=1,ROUNDUP((J993+$Q993)*$AM$4,-1),ROUNDUP(J993*$AM$4,-1)))</f>
        <v/>
      </c>
      <c r="AK993" s="154" t="str">
        <f>IF(K993="","",IF('5.手当・賞与配分・洗い替え方式'!$O$4=1,ROUNDUP((K993+$Q993)*$AM$4,-1),ROUNDUP(K993*$AM$4,-1)))</f>
        <v/>
      </c>
      <c r="AL993" s="154" t="str">
        <f>IF(L993="","",IF('5.手当・賞与配分・洗い替え方式'!$O$4=1,ROUNDUP((L993+$Q993)*$AM$4,-1),ROUNDUP(L993*$AM$4,-1)))</f>
        <v/>
      </c>
      <c r="AM993" s="154" t="str">
        <f>IF(M993="","",IF('5.手当・賞与配分・洗い替え方式'!$O$4=1,ROUNDUP((M993+$Q993)*$AM$4,-1),ROUNDUP(M993*$AM$4,-1)))</f>
        <v/>
      </c>
      <c r="AN993" s="166" t="str">
        <f>IF(N993="","",IF('5.手当・賞与配分・洗い替え方式'!$O$4=1,ROUNDUP((N993+$Q993)*$AM$4,-1),ROUNDUP(N993*$AM$4,-1)))</f>
        <v/>
      </c>
      <c r="AO993" s="369" t="str">
        <f t="shared" si="663"/>
        <v/>
      </c>
      <c r="AP993" s="77" t="str">
        <f t="shared" si="664"/>
        <v/>
      </c>
      <c r="AQ993" s="77" t="str">
        <f t="shared" si="647"/>
        <v/>
      </c>
      <c r="AR993" s="77" t="str">
        <f t="shared" si="648"/>
        <v/>
      </c>
      <c r="AS993" s="164" t="str">
        <f t="shared" si="649"/>
        <v/>
      </c>
    </row>
    <row r="994" spans="5:45" ht="18" customHeight="1">
      <c r="E994" s="148" t="str">
        <f t="shared" si="650"/>
        <v>E-1</v>
      </c>
      <c r="F994" s="105">
        <f t="shared" si="637"/>
        <v>0</v>
      </c>
      <c r="G994" s="105" t="str">
        <f t="shared" si="638"/>
        <v/>
      </c>
      <c r="H994" s="105" t="str">
        <f t="shared" si="639"/>
        <v/>
      </c>
      <c r="I994" s="149">
        <v>40</v>
      </c>
      <c r="J994" s="157" t="str">
        <f t="shared" si="651"/>
        <v/>
      </c>
      <c r="K994" s="131" t="str">
        <f t="shared" si="652"/>
        <v/>
      </c>
      <c r="L994" s="131" t="str">
        <f>IF($E994="","",INDEX('3.サラリースケール'!$R$5:$BH$38,MATCH($E994,'3.サラリースケール'!$R$5:$R$38,0),MATCH($I994,'3.サラリースケール'!$R$5:$BH$5,0)))</f>
        <v/>
      </c>
      <c r="M994" s="131" t="str">
        <f t="shared" si="653"/>
        <v/>
      </c>
      <c r="N994" s="368" t="str">
        <f t="shared" si="654"/>
        <v/>
      </c>
      <c r="O994" s="157" t="str">
        <f t="shared" si="655"/>
        <v/>
      </c>
      <c r="P994" s="368" t="str">
        <f t="shared" si="640"/>
        <v/>
      </c>
      <c r="Q994" s="158" t="str">
        <f>IF($L994="","",VLOOKUP($E994,'6.モデル年俸表の作成'!$C$7:$F$48,4,0))</f>
        <v/>
      </c>
      <c r="R994" s="159" t="str">
        <f>IF($E994="","",IF($G994="","",VLOOKUP($E994,'5.手当・賞与配分・洗い替え方式'!$C$7:$L$48,8,0)))</f>
        <v/>
      </c>
      <c r="S994" s="160" t="str">
        <f t="shared" si="656"/>
        <v/>
      </c>
      <c r="T994" s="160" t="str">
        <f t="shared" si="657"/>
        <v/>
      </c>
      <c r="U994" s="160" t="str">
        <f t="shared" si="666"/>
        <v/>
      </c>
      <c r="V994" s="160" t="str">
        <f t="shared" si="659"/>
        <v/>
      </c>
      <c r="W994" s="160" t="str">
        <f t="shared" si="660"/>
        <v/>
      </c>
      <c r="X994" s="164" t="str">
        <f t="shared" si="641"/>
        <v/>
      </c>
      <c r="Y994" s="162" t="str">
        <f t="shared" si="665"/>
        <v/>
      </c>
      <c r="Z994" s="161" t="str">
        <f t="shared" si="642"/>
        <v/>
      </c>
      <c r="AA994" s="161" t="str">
        <f t="shared" si="643"/>
        <v/>
      </c>
      <c r="AB994" s="161" t="str">
        <f t="shared" si="644"/>
        <v/>
      </c>
      <c r="AC994" s="163" t="str">
        <f t="shared" si="667"/>
        <v/>
      </c>
      <c r="AD994" s="158" t="str">
        <f t="shared" si="662"/>
        <v/>
      </c>
      <c r="AE994" s="165" t="str">
        <f>IF(J994="","",IF('5.手当・賞与配分・洗い替え方式'!$O$4=1,ROUNDUP((J994+$Q994)*$AH$4,-1),ROUNDUP(J994*$AH$4,-1)))</f>
        <v/>
      </c>
      <c r="AF994" s="154" t="str">
        <f>IF(K994="","",IF('5.手当・賞与配分・洗い替え方式'!$O$4=1,ROUNDUP((K994+$Q994)*$AH$4,-1),ROUNDUP(K994*$AH$4,-1)))</f>
        <v/>
      </c>
      <c r="AG994" s="154" t="str">
        <f>IF(L994="","",IF('5.手当・賞与配分・洗い替え方式'!$O$4=1,ROUNDUP((L994+$Q994)*$AH$4,-1),ROUNDUP(L994*$AH$4,-1)))</f>
        <v/>
      </c>
      <c r="AH994" s="154" t="str">
        <f>IF(M994="","",IF('5.手当・賞与配分・洗い替え方式'!$O$4=1,ROUNDUP((M994+$Q994)*$AH$4,-1),ROUNDUP(M994*$AH$4,-1)))</f>
        <v/>
      </c>
      <c r="AI994" s="166" t="str">
        <f>IF(N994="","",IF('5.手当・賞与配分・洗い替え方式'!$O$4=1,ROUNDUP((N994+$Q994)*$AH$4,-1),ROUNDUP(N994*$AH$4,-1)))</f>
        <v/>
      </c>
      <c r="AJ994" s="165" t="str">
        <f>IF(J994="","",IF('5.手当・賞与配分・洗い替え方式'!$O$4=1,ROUNDUP((J994+$Q994)*$AM$4,-1),ROUNDUP(J994*$AM$4,-1)))</f>
        <v/>
      </c>
      <c r="AK994" s="154" t="str">
        <f>IF(K994="","",IF('5.手当・賞与配分・洗い替え方式'!$O$4=1,ROUNDUP((K994+$Q994)*$AM$4,-1),ROUNDUP(K994*$AM$4,-1)))</f>
        <v/>
      </c>
      <c r="AL994" s="154" t="str">
        <f>IF(L994="","",IF('5.手当・賞与配分・洗い替え方式'!$O$4=1,ROUNDUP((L994+$Q994)*$AM$4,-1),ROUNDUP(L994*$AM$4,-1)))</f>
        <v/>
      </c>
      <c r="AM994" s="154" t="str">
        <f>IF(M994="","",IF('5.手当・賞与配分・洗い替え方式'!$O$4=1,ROUNDUP((M994+$Q994)*$AM$4,-1),ROUNDUP(M994*$AM$4,-1)))</f>
        <v/>
      </c>
      <c r="AN994" s="166" t="str">
        <f>IF(N994="","",IF('5.手当・賞与配分・洗い替え方式'!$O$4=1,ROUNDUP((N994+$Q994)*$AM$4,-1),ROUNDUP(N994*$AM$4,-1)))</f>
        <v/>
      </c>
      <c r="AO994" s="369" t="str">
        <f t="shared" si="663"/>
        <v/>
      </c>
      <c r="AP994" s="77" t="str">
        <f t="shared" si="664"/>
        <v/>
      </c>
      <c r="AQ994" s="77" t="str">
        <f t="shared" si="647"/>
        <v/>
      </c>
      <c r="AR994" s="77" t="str">
        <f t="shared" si="648"/>
        <v/>
      </c>
      <c r="AS994" s="164" t="str">
        <f t="shared" si="649"/>
        <v/>
      </c>
    </row>
    <row r="995" spans="5:45" ht="18" customHeight="1">
      <c r="E995" s="148" t="str">
        <f t="shared" si="650"/>
        <v>E-1</v>
      </c>
      <c r="F995" s="105">
        <f t="shared" si="637"/>
        <v>0</v>
      </c>
      <c r="G995" s="105" t="str">
        <f t="shared" si="638"/>
        <v/>
      </c>
      <c r="H995" s="105" t="str">
        <f t="shared" si="639"/>
        <v/>
      </c>
      <c r="I995" s="149">
        <v>41</v>
      </c>
      <c r="J995" s="157" t="str">
        <f t="shared" si="651"/>
        <v/>
      </c>
      <c r="K995" s="131" t="str">
        <f t="shared" si="652"/>
        <v/>
      </c>
      <c r="L995" s="131" t="str">
        <f>IF($E995="","",INDEX('3.サラリースケール'!$R$5:$BH$38,MATCH($E995,'3.サラリースケール'!$R$5:$R$38,0),MATCH($I995,'3.サラリースケール'!$R$5:$BH$5,0)))</f>
        <v/>
      </c>
      <c r="M995" s="131" t="str">
        <f t="shared" si="653"/>
        <v/>
      </c>
      <c r="N995" s="368" t="str">
        <f t="shared" si="654"/>
        <v/>
      </c>
      <c r="O995" s="157" t="str">
        <f t="shared" si="655"/>
        <v/>
      </c>
      <c r="P995" s="368" t="str">
        <f t="shared" si="640"/>
        <v/>
      </c>
      <c r="Q995" s="158" t="str">
        <f>IF($L995="","",VLOOKUP($E995,'6.モデル年俸表の作成'!$C$7:$F$48,4,0))</f>
        <v/>
      </c>
      <c r="R995" s="159" t="str">
        <f>IF($E995="","",IF($G995="","",VLOOKUP($E995,'5.手当・賞与配分・洗い替え方式'!$C$7:$L$48,8,0)))</f>
        <v/>
      </c>
      <c r="S995" s="160" t="str">
        <f t="shared" si="656"/>
        <v/>
      </c>
      <c r="T995" s="160" t="str">
        <f t="shared" si="657"/>
        <v/>
      </c>
      <c r="U995" s="160" t="str">
        <f t="shared" si="666"/>
        <v/>
      </c>
      <c r="V995" s="160" t="str">
        <f t="shared" si="659"/>
        <v/>
      </c>
      <c r="W995" s="160" t="str">
        <f t="shared" si="660"/>
        <v/>
      </c>
      <c r="X995" s="164" t="str">
        <f t="shared" si="641"/>
        <v/>
      </c>
      <c r="Y995" s="162" t="str">
        <f t="shared" si="665"/>
        <v/>
      </c>
      <c r="Z995" s="161" t="str">
        <f t="shared" si="642"/>
        <v/>
      </c>
      <c r="AA995" s="161" t="str">
        <f t="shared" si="643"/>
        <v/>
      </c>
      <c r="AB995" s="161" t="str">
        <f t="shared" si="644"/>
        <v/>
      </c>
      <c r="AC995" s="163" t="str">
        <f t="shared" si="667"/>
        <v/>
      </c>
      <c r="AD995" s="158" t="str">
        <f t="shared" si="662"/>
        <v/>
      </c>
      <c r="AE995" s="165" t="str">
        <f>IF(J995="","",IF('5.手当・賞与配分・洗い替え方式'!$O$4=1,ROUNDUP((J995+$Q995)*$AH$4,-1),ROUNDUP(J995*$AH$4,-1)))</f>
        <v/>
      </c>
      <c r="AF995" s="154" t="str">
        <f>IF(K995="","",IF('5.手当・賞与配分・洗い替え方式'!$O$4=1,ROUNDUP((K995+$Q995)*$AH$4,-1),ROUNDUP(K995*$AH$4,-1)))</f>
        <v/>
      </c>
      <c r="AG995" s="154" t="str">
        <f>IF(L995="","",IF('5.手当・賞与配分・洗い替え方式'!$O$4=1,ROUNDUP((L995+$Q995)*$AH$4,-1),ROUNDUP(L995*$AH$4,-1)))</f>
        <v/>
      </c>
      <c r="AH995" s="154" t="str">
        <f>IF(M995="","",IF('5.手当・賞与配分・洗い替え方式'!$O$4=1,ROUNDUP((M995+$Q995)*$AH$4,-1),ROUNDUP(M995*$AH$4,-1)))</f>
        <v/>
      </c>
      <c r="AI995" s="166" t="str">
        <f>IF(N995="","",IF('5.手当・賞与配分・洗い替え方式'!$O$4=1,ROUNDUP((N995+$Q995)*$AH$4,-1),ROUNDUP(N995*$AH$4,-1)))</f>
        <v/>
      </c>
      <c r="AJ995" s="165" t="str">
        <f>IF(J995="","",IF('5.手当・賞与配分・洗い替え方式'!$O$4=1,ROUNDUP((J995+$Q995)*$AM$4,-1),ROUNDUP(J995*$AM$4,-1)))</f>
        <v/>
      </c>
      <c r="AK995" s="154" t="str">
        <f>IF(K995="","",IF('5.手当・賞与配分・洗い替え方式'!$O$4=1,ROUNDUP((K995+$Q995)*$AM$4,-1),ROUNDUP(K995*$AM$4,-1)))</f>
        <v/>
      </c>
      <c r="AL995" s="154" t="str">
        <f>IF(L995="","",IF('5.手当・賞与配分・洗い替え方式'!$O$4=1,ROUNDUP((L995+$Q995)*$AM$4,-1),ROUNDUP(L995*$AM$4,-1)))</f>
        <v/>
      </c>
      <c r="AM995" s="154" t="str">
        <f>IF(M995="","",IF('5.手当・賞与配分・洗い替え方式'!$O$4=1,ROUNDUP((M995+$Q995)*$AM$4,-1),ROUNDUP(M995*$AM$4,-1)))</f>
        <v/>
      </c>
      <c r="AN995" s="166" t="str">
        <f>IF(N995="","",IF('5.手当・賞与配分・洗い替え方式'!$O$4=1,ROUNDUP((N995+$Q995)*$AM$4,-1),ROUNDUP(N995*$AM$4,-1)))</f>
        <v/>
      </c>
      <c r="AO995" s="369" t="str">
        <f t="shared" si="663"/>
        <v/>
      </c>
      <c r="AP995" s="77" t="str">
        <f t="shared" si="664"/>
        <v/>
      </c>
      <c r="AQ995" s="77" t="str">
        <f t="shared" si="647"/>
        <v/>
      </c>
      <c r="AR995" s="77" t="str">
        <f t="shared" si="648"/>
        <v/>
      </c>
      <c r="AS995" s="164" t="str">
        <f t="shared" si="649"/>
        <v/>
      </c>
    </row>
    <row r="996" spans="5:45" ht="18" customHeight="1">
      <c r="E996" s="148" t="str">
        <f t="shared" si="650"/>
        <v>E-1</v>
      </c>
      <c r="F996" s="105">
        <f t="shared" si="637"/>
        <v>0</v>
      </c>
      <c r="G996" s="105" t="str">
        <f t="shared" si="638"/>
        <v/>
      </c>
      <c r="H996" s="105" t="str">
        <f t="shared" si="639"/>
        <v/>
      </c>
      <c r="I996" s="149">
        <v>42</v>
      </c>
      <c r="J996" s="157" t="str">
        <f t="shared" si="651"/>
        <v/>
      </c>
      <c r="K996" s="131" t="str">
        <f t="shared" si="652"/>
        <v/>
      </c>
      <c r="L996" s="131" t="str">
        <f>IF($E996="","",INDEX('3.サラリースケール'!$R$5:$BH$38,MATCH($E996,'3.サラリースケール'!$R$5:$R$38,0),MATCH($I996,'3.サラリースケール'!$R$5:$BH$5,0)))</f>
        <v/>
      </c>
      <c r="M996" s="131" t="str">
        <f t="shared" si="653"/>
        <v/>
      </c>
      <c r="N996" s="368" t="str">
        <f t="shared" si="654"/>
        <v/>
      </c>
      <c r="O996" s="157" t="str">
        <f t="shared" si="655"/>
        <v/>
      </c>
      <c r="P996" s="368" t="str">
        <f t="shared" si="640"/>
        <v/>
      </c>
      <c r="Q996" s="158" t="str">
        <f>IF($L996="","",VLOOKUP($E996,'6.モデル年俸表の作成'!$C$7:$F$48,4,0))</f>
        <v/>
      </c>
      <c r="R996" s="159" t="str">
        <f>IF($E996="","",IF($G996="","",VLOOKUP($E996,'5.手当・賞与配分・洗い替え方式'!$C$7:$L$48,8,0)))</f>
        <v/>
      </c>
      <c r="S996" s="160" t="str">
        <f t="shared" si="656"/>
        <v/>
      </c>
      <c r="T996" s="160" t="str">
        <f t="shared" si="657"/>
        <v/>
      </c>
      <c r="U996" s="160" t="str">
        <f t="shared" si="666"/>
        <v/>
      </c>
      <c r="V996" s="160" t="str">
        <f t="shared" si="659"/>
        <v/>
      </c>
      <c r="W996" s="160" t="str">
        <f t="shared" si="660"/>
        <v/>
      </c>
      <c r="X996" s="164" t="str">
        <f t="shared" si="641"/>
        <v/>
      </c>
      <c r="Y996" s="162" t="str">
        <f t="shared" si="665"/>
        <v/>
      </c>
      <c r="Z996" s="161" t="str">
        <f t="shared" si="642"/>
        <v/>
      </c>
      <c r="AA996" s="161" t="str">
        <f t="shared" si="643"/>
        <v/>
      </c>
      <c r="AB996" s="161" t="str">
        <f t="shared" si="644"/>
        <v/>
      </c>
      <c r="AC996" s="163" t="str">
        <f t="shared" si="667"/>
        <v/>
      </c>
      <c r="AD996" s="158" t="str">
        <f t="shared" si="662"/>
        <v/>
      </c>
      <c r="AE996" s="165" t="str">
        <f>IF(J996="","",IF('5.手当・賞与配分・洗い替え方式'!$O$4=1,ROUNDUP((J996+$Q996)*$AH$4,-1),ROUNDUP(J996*$AH$4,-1)))</f>
        <v/>
      </c>
      <c r="AF996" s="154" t="str">
        <f>IF(K996="","",IF('5.手当・賞与配分・洗い替え方式'!$O$4=1,ROUNDUP((K996+$Q996)*$AH$4,-1),ROUNDUP(K996*$AH$4,-1)))</f>
        <v/>
      </c>
      <c r="AG996" s="154" t="str">
        <f>IF(L996="","",IF('5.手当・賞与配分・洗い替え方式'!$O$4=1,ROUNDUP((L996+$Q996)*$AH$4,-1),ROUNDUP(L996*$AH$4,-1)))</f>
        <v/>
      </c>
      <c r="AH996" s="154" t="str">
        <f>IF(M996="","",IF('5.手当・賞与配分・洗い替え方式'!$O$4=1,ROUNDUP((M996+$Q996)*$AH$4,-1),ROUNDUP(M996*$AH$4,-1)))</f>
        <v/>
      </c>
      <c r="AI996" s="166" t="str">
        <f>IF(N996="","",IF('5.手当・賞与配分・洗い替え方式'!$O$4=1,ROUNDUP((N996+$Q996)*$AH$4,-1),ROUNDUP(N996*$AH$4,-1)))</f>
        <v/>
      </c>
      <c r="AJ996" s="165" t="str">
        <f>IF(J996="","",IF('5.手当・賞与配分・洗い替え方式'!$O$4=1,ROUNDUP((J996+$Q996)*$AM$4,-1),ROUNDUP(J996*$AM$4,-1)))</f>
        <v/>
      </c>
      <c r="AK996" s="154" t="str">
        <f>IF(K996="","",IF('5.手当・賞与配分・洗い替え方式'!$O$4=1,ROUNDUP((K996+$Q996)*$AM$4,-1),ROUNDUP(K996*$AM$4,-1)))</f>
        <v/>
      </c>
      <c r="AL996" s="154" t="str">
        <f>IF(L996="","",IF('5.手当・賞与配分・洗い替え方式'!$O$4=1,ROUNDUP((L996+$Q996)*$AM$4,-1),ROUNDUP(L996*$AM$4,-1)))</f>
        <v/>
      </c>
      <c r="AM996" s="154" t="str">
        <f>IF(M996="","",IF('5.手当・賞与配分・洗い替え方式'!$O$4=1,ROUNDUP((M996+$Q996)*$AM$4,-1),ROUNDUP(M996*$AM$4,-1)))</f>
        <v/>
      </c>
      <c r="AN996" s="166" t="str">
        <f>IF(N996="","",IF('5.手当・賞与配分・洗い替え方式'!$O$4=1,ROUNDUP((N996+$Q996)*$AM$4,-1),ROUNDUP(N996*$AM$4,-1)))</f>
        <v/>
      </c>
      <c r="AO996" s="369" t="str">
        <f t="shared" si="663"/>
        <v/>
      </c>
      <c r="AP996" s="77" t="str">
        <f t="shared" si="664"/>
        <v/>
      </c>
      <c r="AQ996" s="77" t="str">
        <f t="shared" si="647"/>
        <v/>
      </c>
      <c r="AR996" s="77" t="str">
        <f t="shared" si="648"/>
        <v/>
      </c>
      <c r="AS996" s="164" t="str">
        <f t="shared" si="649"/>
        <v/>
      </c>
    </row>
    <row r="997" spans="5:45" ht="18" customHeight="1">
      <c r="E997" s="148" t="str">
        <f t="shared" si="650"/>
        <v>E-1</v>
      </c>
      <c r="F997" s="167">
        <f t="shared" si="637"/>
        <v>0</v>
      </c>
      <c r="G997" s="105" t="str">
        <f t="shared" si="638"/>
        <v/>
      </c>
      <c r="H997" s="105" t="str">
        <f t="shared" si="639"/>
        <v/>
      </c>
      <c r="I997" s="149">
        <v>43</v>
      </c>
      <c r="J997" s="157" t="str">
        <f t="shared" si="651"/>
        <v/>
      </c>
      <c r="K997" s="131" t="str">
        <f t="shared" si="652"/>
        <v/>
      </c>
      <c r="L997" s="131" t="str">
        <f>IF($E997="","",INDEX('3.サラリースケール'!$R$5:$BH$38,MATCH($E997,'3.サラリースケール'!$R$5:$R$38,0),MATCH($I997,'3.サラリースケール'!$R$5:$BH$5,0)))</f>
        <v/>
      </c>
      <c r="M997" s="131" t="str">
        <f t="shared" si="653"/>
        <v/>
      </c>
      <c r="N997" s="368" t="str">
        <f t="shared" si="654"/>
        <v/>
      </c>
      <c r="O997" s="157" t="str">
        <f t="shared" si="655"/>
        <v/>
      </c>
      <c r="P997" s="368" t="str">
        <f t="shared" si="640"/>
        <v/>
      </c>
      <c r="Q997" s="158" t="str">
        <f>IF($L997="","",VLOOKUP($E997,'6.モデル年俸表の作成'!$C$7:$F$48,4,0))</f>
        <v/>
      </c>
      <c r="R997" s="159" t="str">
        <f>IF($E997="","",IF($G997="","",VLOOKUP($E997,'5.手当・賞与配分・洗い替え方式'!$C$7:$L$48,8,0)))</f>
        <v/>
      </c>
      <c r="S997" s="160" t="str">
        <f t="shared" si="656"/>
        <v/>
      </c>
      <c r="T997" s="160" t="str">
        <f t="shared" si="657"/>
        <v/>
      </c>
      <c r="U997" s="160" t="str">
        <f t="shared" si="666"/>
        <v/>
      </c>
      <c r="V997" s="160" t="str">
        <f t="shared" si="659"/>
        <v/>
      </c>
      <c r="W997" s="160" t="str">
        <f t="shared" si="660"/>
        <v/>
      </c>
      <c r="X997" s="164" t="str">
        <f t="shared" si="641"/>
        <v/>
      </c>
      <c r="Y997" s="162" t="str">
        <f t="shared" si="665"/>
        <v/>
      </c>
      <c r="Z997" s="161" t="str">
        <f t="shared" si="642"/>
        <v/>
      </c>
      <c r="AA997" s="161" t="str">
        <f t="shared" si="643"/>
        <v/>
      </c>
      <c r="AB997" s="161" t="str">
        <f t="shared" si="644"/>
        <v/>
      </c>
      <c r="AC997" s="163" t="str">
        <f t="shared" si="667"/>
        <v/>
      </c>
      <c r="AD997" s="158" t="str">
        <f t="shared" si="662"/>
        <v/>
      </c>
      <c r="AE997" s="165" t="str">
        <f>IF(J997="","",IF('5.手当・賞与配分・洗い替え方式'!$O$4=1,ROUNDUP((J997+$Q997)*$AH$4,-1),ROUNDUP(J997*$AH$4,-1)))</f>
        <v/>
      </c>
      <c r="AF997" s="154" t="str">
        <f>IF(K997="","",IF('5.手当・賞与配分・洗い替え方式'!$O$4=1,ROUNDUP((K997+$Q997)*$AH$4,-1),ROUNDUP(K997*$AH$4,-1)))</f>
        <v/>
      </c>
      <c r="AG997" s="154" t="str">
        <f>IF(L997="","",IF('5.手当・賞与配分・洗い替え方式'!$O$4=1,ROUNDUP((L997+$Q997)*$AH$4,-1),ROUNDUP(L997*$AH$4,-1)))</f>
        <v/>
      </c>
      <c r="AH997" s="154" t="str">
        <f>IF(M997="","",IF('5.手当・賞与配分・洗い替え方式'!$O$4=1,ROUNDUP((M997+$Q997)*$AH$4,-1),ROUNDUP(M997*$AH$4,-1)))</f>
        <v/>
      </c>
      <c r="AI997" s="166" t="str">
        <f>IF(N997="","",IF('5.手当・賞与配分・洗い替え方式'!$O$4=1,ROUNDUP((N997+$Q997)*$AH$4,-1),ROUNDUP(N997*$AH$4,-1)))</f>
        <v/>
      </c>
      <c r="AJ997" s="165" t="str">
        <f>IF(J997="","",IF('5.手当・賞与配分・洗い替え方式'!$O$4=1,ROUNDUP((J997+$Q997)*$AM$4,-1),ROUNDUP(J997*$AM$4,-1)))</f>
        <v/>
      </c>
      <c r="AK997" s="154" t="str">
        <f>IF(K997="","",IF('5.手当・賞与配分・洗い替え方式'!$O$4=1,ROUNDUP((K997+$Q997)*$AM$4,-1),ROUNDUP(K997*$AM$4,-1)))</f>
        <v/>
      </c>
      <c r="AL997" s="154" t="str">
        <f>IF(L997="","",IF('5.手当・賞与配分・洗い替え方式'!$O$4=1,ROUNDUP((L997+$Q997)*$AM$4,-1),ROUNDUP(L997*$AM$4,-1)))</f>
        <v/>
      </c>
      <c r="AM997" s="154" t="str">
        <f>IF(M997="","",IF('5.手当・賞与配分・洗い替え方式'!$O$4=1,ROUNDUP((M997+$Q997)*$AM$4,-1),ROUNDUP(M997*$AM$4,-1)))</f>
        <v/>
      </c>
      <c r="AN997" s="166" t="str">
        <f>IF(N997="","",IF('5.手当・賞与配分・洗い替え方式'!$O$4=1,ROUNDUP((N997+$Q997)*$AM$4,-1),ROUNDUP(N997*$AM$4,-1)))</f>
        <v/>
      </c>
      <c r="AO997" s="369" t="str">
        <f t="shared" si="663"/>
        <v/>
      </c>
      <c r="AP997" s="77" t="str">
        <f t="shared" si="664"/>
        <v/>
      </c>
      <c r="AQ997" s="77" t="str">
        <f t="shared" si="647"/>
        <v/>
      </c>
      <c r="AR997" s="77" t="str">
        <f t="shared" si="648"/>
        <v/>
      </c>
      <c r="AS997" s="164" t="str">
        <f t="shared" si="649"/>
        <v/>
      </c>
    </row>
    <row r="998" spans="5:45" ht="18" customHeight="1">
      <c r="E998" s="148" t="str">
        <f t="shared" si="650"/>
        <v>E-1</v>
      </c>
      <c r="F998" s="167">
        <f t="shared" si="637"/>
        <v>0</v>
      </c>
      <c r="G998" s="105" t="str">
        <f t="shared" si="638"/>
        <v/>
      </c>
      <c r="H998" s="105" t="str">
        <f t="shared" si="639"/>
        <v/>
      </c>
      <c r="I998" s="149">
        <v>44</v>
      </c>
      <c r="J998" s="157" t="str">
        <f t="shared" si="651"/>
        <v/>
      </c>
      <c r="K998" s="131" t="str">
        <f t="shared" si="652"/>
        <v/>
      </c>
      <c r="L998" s="131" t="str">
        <f>IF($E998="","",INDEX('3.サラリースケール'!$R$5:$BH$38,MATCH($E998,'3.サラリースケール'!$R$5:$R$38,0),MATCH($I998,'3.サラリースケール'!$R$5:$BH$5,0)))</f>
        <v/>
      </c>
      <c r="M998" s="131" t="str">
        <f t="shared" si="653"/>
        <v/>
      </c>
      <c r="N998" s="368" t="str">
        <f t="shared" si="654"/>
        <v/>
      </c>
      <c r="O998" s="157" t="str">
        <f t="shared" si="655"/>
        <v/>
      </c>
      <c r="P998" s="368" t="str">
        <f t="shared" si="640"/>
        <v/>
      </c>
      <c r="Q998" s="158" t="str">
        <f>IF($L998="","",VLOOKUP($E998,'6.モデル年俸表の作成'!$C$7:$F$48,4,0))</f>
        <v/>
      </c>
      <c r="R998" s="159" t="str">
        <f>IF($E998="","",IF($G998="","",VLOOKUP($E998,'5.手当・賞与配分・洗い替え方式'!$C$7:$L$48,8,0)))</f>
        <v/>
      </c>
      <c r="S998" s="160" t="str">
        <f t="shared" si="656"/>
        <v/>
      </c>
      <c r="T998" s="160" t="str">
        <f t="shared" si="657"/>
        <v/>
      </c>
      <c r="U998" s="160" t="str">
        <f t="shared" si="666"/>
        <v/>
      </c>
      <c r="V998" s="160" t="str">
        <f t="shared" si="659"/>
        <v/>
      </c>
      <c r="W998" s="160" t="str">
        <f t="shared" si="660"/>
        <v/>
      </c>
      <c r="X998" s="164" t="str">
        <f t="shared" si="641"/>
        <v/>
      </c>
      <c r="Y998" s="162" t="str">
        <f t="shared" si="665"/>
        <v/>
      </c>
      <c r="Z998" s="161" t="str">
        <f t="shared" si="642"/>
        <v/>
      </c>
      <c r="AA998" s="161" t="str">
        <f t="shared" si="643"/>
        <v/>
      </c>
      <c r="AB998" s="161" t="str">
        <f t="shared" si="644"/>
        <v/>
      </c>
      <c r="AC998" s="163" t="str">
        <f t="shared" si="667"/>
        <v/>
      </c>
      <c r="AD998" s="158" t="str">
        <f t="shared" si="662"/>
        <v/>
      </c>
      <c r="AE998" s="165" t="str">
        <f>IF(J998="","",IF('5.手当・賞与配分・洗い替え方式'!$O$4=1,ROUNDUP((J998+$Q998)*$AH$4,-1),ROUNDUP(J998*$AH$4,-1)))</f>
        <v/>
      </c>
      <c r="AF998" s="154" t="str">
        <f>IF(K998="","",IF('5.手当・賞与配分・洗い替え方式'!$O$4=1,ROUNDUP((K998+$Q998)*$AH$4,-1),ROUNDUP(K998*$AH$4,-1)))</f>
        <v/>
      </c>
      <c r="AG998" s="154" t="str">
        <f>IF(L998="","",IF('5.手当・賞与配分・洗い替え方式'!$O$4=1,ROUNDUP((L998+$Q998)*$AH$4,-1),ROUNDUP(L998*$AH$4,-1)))</f>
        <v/>
      </c>
      <c r="AH998" s="154" t="str">
        <f>IF(M998="","",IF('5.手当・賞与配分・洗い替え方式'!$O$4=1,ROUNDUP((M998+$Q998)*$AH$4,-1),ROUNDUP(M998*$AH$4,-1)))</f>
        <v/>
      </c>
      <c r="AI998" s="166" t="str">
        <f>IF(N998="","",IF('5.手当・賞与配分・洗い替え方式'!$O$4=1,ROUNDUP((N998+$Q998)*$AH$4,-1),ROUNDUP(N998*$AH$4,-1)))</f>
        <v/>
      </c>
      <c r="AJ998" s="165" t="str">
        <f>IF(J998="","",IF('5.手当・賞与配分・洗い替え方式'!$O$4=1,ROUNDUP((J998+$Q998)*$AM$4,-1),ROUNDUP(J998*$AM$4,-1)))</f>
        <v/>
      </c>
      <c r="AK998" s="154" t="str">
        <f>IF(K998="","",IF('5.手当・賞与配分・洗い替え方式'!$O$4=1,ROUNDUP((K998+$Q998)*$AM$4,-1),ROUNDUP(K998*$AM$4,-1)))</f>
        <v/>
      </c>
      <c r="AL998" s="154" t="str">
        <f>IF(L998="","",IF('5.手当・賞与配分・洗い替え方式'!$O$4=1,ROUNDUP((L998+$Q998)*$AM$4,-1),ROUNDUP(L998*$AM$4,-1)))</f>
        <v/>
      </c>
      <c r="AM998" s="154" t="str">
        <f>IF(M998="","",IF('5.手当・賞与配分・洗い替え方式'!$O$4=1,ROUNDUP((M998+$Q998)*$AM$4,-1),ROUNDUP(M998*$AM$4,-1)))</f>
        <v/>
      </c>
      <c r="AN998" s="166" t="str">
        <f>IF(N998="","",IF('5.手当・賞与配分・洗い替え方式'!$O$4=1,ROUNDUP((N998+$Q998)*$AM$4,-1),ROUNDUP(N998*$AM$4,-1)))</f>
        <v/>
      </c>
      <c r="AO998" s="369" t="str">
        <f t="shared" si="663"/>
        <v/>
      </c>
      <c r="AP998" s="77" t="str">
        <f t="shared" si="664"/>
        <v/>
      </c>
      <c r="AQ998" s="77" t="str">
        <f t="shared" si="647"/>
        <v/>
      </c>
      <c r="AR998" s="77" t="str">
        <f t="shared" si="648"/>
        <v/>
      </c>
      <c r="AS998" s="164" t="str">
        <f t="shared" si="649"/>
        <v/>
      </c>
    </row>
    <row r="999" spans="5:45" ht="18" customHeight="1">
      <c r="E999" s="148" t="str">
        <f t="shared" si="650"/>
        <v>E-1</v>
      </c>
      <c r="F999" s="167">
        <f t="shared" si="637"/>
        <v>0</v>
      </c>
      <c r="G999" s="105" t="str">
        <f t="shared" si="638"/>
        <v/>
      </c>
      <c r="H999" s="105" t="str">
        <f t="shared" si="639"/>
        <v/>
      </c>
      <c r="I999" s="149">
        <v>45</v>
      </c>
      <c r="J999" s="157" t="str">
        <f t="shared" si="651"/>
        <v/>
      </c>
      <c r="K999" s="131" t="str">
        <f t="shared" si="652"/>
        <v/>
      </c>
      <c r="L999" s="131" t="str">
        <f>IF($E999="","",INDEX('3.サラリースケール'!$R$5:$BH$38,MATCH($E999,'3.サラリースケール'!$R$5:$R$38,0),MATCH($I999,'3.サラリースケール'!$R$5:$BH$5,0)))</f>
        <v/>
      </c>
      <c r="M999" s="131" t="str">
        <f t="shared" si="653"/>
        <v/>
      </c>
      <c r="N999" s="368" t="str">
        <f t="shared" si="654"/>
        <v/>
      </c>
      <c r="O999" s="157" t="str">
        <f t="shared" si="655"/>
        <v/>
      </c>
      <c r="P999" s="368" t="str">
        <f t="shared" si="640"/>
        <v/>
      </c>
      <c r="Q999" s="158" t="str">
        <f>IF($L999="","",VLOOKUP($E999,'6.モデル年俸表の作成'!$C$7:$F$48,4,0))</f>
        <v/>
      </c>
      <c r="R999" s="159" t="str">
        <f>IF($E999="","",IF($G999="","",VLOOKUP($E999,'5.手当・賞与配分・洗い替え方式'!$C$7:$L$48,8,0)))</f>
        <v/>
      </c>
      <c r="S999" s="160" t="str">
        <f t="shared" si="656"/>
        <v/>
      </c>
      <c r="T999" s="160" t="str">
        <f t="shared" si="657"/>
        <v/>
      </c>
      <c r="U999" s="160" t="str">
        <f t="shared" si="666"/>
        <v/>
      </c>
      <c r="V999" s="160" t="str">
        <f t="shared" si="659"/>
        <v/>
      </c>
      <c r="W999" s="160" t="str">
        <f t="shared" si="660"/>
        <v/>
      </c>
      <c r="X999" s="164" t="str">
        <f t="shared" si="641"/>
        <v/>
      </c>
      <c r="Y999" s="162" t="str">
        <f t="shared" si="665"/>
        <v/>
      </c>
      <c r="Z999" s="161" t="str">
        <f t="shared" si="642"/>
        <v/>
      </c>
      <c r="AA999" s="161" t="str">
        <f t="shared" si="643"/>
        <v/>
      </c>
      <c r="AB999" s="161" t="str">
        <f t="shared" si="644"/>
        <v/>
      </c>
      <c r="AC999" s="163" t="str">
        <f t="shared" si="667"/>
        <v/>
      </c>
      <c r="AD999" s="158" t="str">
        <f t="shared" si="662"/>
        <v/>
      </c>
      <c r="AE999" s="165" t="str">
        <f>IF(J999="","",IF('5.手当・賞与配分・洗い替え方式'!$O$4=1,ROUNDUP((J999+$Q999)*$AH$4,-1),ROUNDUP(J999*$AH$4,-1)))</f>
        <v/>
      </c>
      <c r="AF999" s="154" t="str">
        <f>IF(K999="","",IF('5.手当・賞与配分・洗い替え方式'!$O$4=1,ROUNDUP((K999+$Q999)*$AH$4,-1),ROUNDUP(K999*$AH$4,-1)))</f>
        <v/>
      </c>
      <c r="AG999" s="154" t="str">
        <f>IF(L999="","",IF('5.手当・賞与配分・洗い替え方式'!$O$4=1,ROUNDUP((L999+$Q999)*$AH$4,-1),ROUNDUP(L999*$AH$4,-1)))</f>
        <v/>
      </c>
      <c r="AH999" s="154" t="str">
        <f>IF(M999="","",IF('5.手当・賞与配分・洗い替え方式'!$O$4=1,ROUNDUP((M999+$Q999)*$AH$4,-1),ROUNDUP(M999*$AH$4,-1)))</f>
        <v/>
      </c>
      <c r="AI999" s="166" t="str">
        <f>IF(N999="","",IF('5.手当・賞与配分・洗い替え方式'!$O$4=1,ROUNDUP((N999+$Q999)*$AH$4,-1),ROUNDUP(N999*$AH$4,-1)))</f>
        <v/>
      </c>
      <c r="AJ999" s="165" t="str">
        <f>IF(J999="","",IF('5.手当・賞与配分・洗い替え方式'!$O$4=1,ROUNDUP((J999+$Q999)*$AM$4,-1),ROUNDUP(J999*$AM$4,-1)))</f>
        <v/>
      </c>
      <c r="AK999" s="154" t="str">
        <f>IF(K999="","",IF('5.手当・賞与配分・洗い替え方式'!$O$4=1,ROUNDUP((K999+$Q999)*$AM$4,-1),ROUNDUP(K999*$AM$4,-1)))</f>
        <v/>
      </c>
      <c r="AL999" s="154" t="str">
        <f>IF(L999="","",IF('5.手当・賞与配分・洗い替え方式'!$O$4=1,ROUNDUP((L999+$Q999)*$AM$4,-1),ROUNDUP(L999*$AM$4,-1)))</f>
        <v/>
      </c>
      <c r="AM999" s="154" t="str">
        <f>IF(M999="","",IF('5.手当・賞与配分・洗い替え方式'!$O$4=1,ROUNDUP((M999+$Q999)*$AM$4,-1),ROUNDUP(M999*$AM$4,-1)))</f>
        <v/>
      </c>
      <c r="AN999" s="166" t="str">
        <f>IF(N999="","",IF('5.手当・賞与配分・洗い替え方式'!$O$4=1,ROUNDUP((N999+$Q999)*$AM$4,-1),ROUNDUP(N999*$AM$4,-1)))</f>
        <v/>
      </c>
      <c r="AO999" s="369" t="str">
        <f t="shared" si="663"/>
        <v/>
      </c>
      <c r="AP999" s="77" t="str">
        <f t="shared" si="664"/>
        <v/>
      </c>
      <c r="AQ999" s="77" t="str">
        <f t="shared" si="647"/>
        <v/>
      </c>
      <c r="AR999" s="77" t="str">
        <f t="shared" si="648"/>
        <v/>
      </c>
      <c r="AS999" s="164" t="str">
        <f t="shared" si="649"/>
        <v/>
      </c>
    </row>
    <row r="1000" spans="5:45" ht="18" customHeight="1">
      <c r="E1000" s="148" t="str">
        <f t="shared" si="650"/>
        <v>E-1</v>
      </c>
      <c r="F1000" s="167">
        <f t="shared" si="637"/>
        <v>0</v>
      </c>
      <c r="G1000" s="105" t="str">
        <f t="shared" si="638"/>
        <v/>
      </c>
      <c r="H1000" s="105" t="str">
        <f t="shared" si="639"/>
        <v/>
      </c>
      <c r="I1000" s="149">
        <v>46</v>
      </c>
      <c r="J1000" s="157" t="str">
        <f t="shared" si="651"/>
        <v/>
      </c>
      <c r="K1000" s="131" t="str">
        <f t="shared" si="652"/>
        <v/>
      </c>
      <c r="L1000" s="131" t="str">
        <f>IF($E1000="","",INDEX('3.サラリースケール'!$R$5:$BH$38,MATCH($E1000,'3.サラリースケール'!$R$5:$R$38,0),MATCH($I1000,'3.サラリースケール'!$R$5:$BH$5,0)))</f>
        <v/>
      </c>
      <c r="M1000" s="131" t="str">
        <f t="shared" si="653"/>
        <v/>
      </c>
      <c r="N1000" s="368" t="str">
        <f t="shared" si="654"/>
        <v/>
      </c>
      <c r="O1000" s="157" t="str">
        <f t="shared" si="655"/>
        <v/>
      </c>
      <c r="P1000" s="368" t="str">
        <f t="shared" si="640"/>
        <v/>
      </c>
      <c r="Q1000" s="158" t="str">
        <f>IF($L1000="","",VLOOKUP($E1000,'6.モデル年俸表の作成'!$C$7:$F$48,4,0))</f>
        <v/>
      </c>
      <c r="R1000" s="159" t="str">
        <f>IF($E1000="","",IF($G1000="","",VLOOKUP($E1000,'5.手当・賞与配分・洗い替え方式'!$C$7:$L$48,8,0)))</f>
        <v/>
      </c>
      <c r="S1000" s="160" t="str">
        <f t="shared" si="656"/>
        <v/>
      </c>
      <c r="T1000" s="160" t="str">
        <f t="shared" si="657"/>
        <v/>
      </c>
      <c r="U1000" s="160" t="str">
        <f t="shared" si="666"/>
        <v/>
      </c>
      <c r="V1000" s="160" t="str">
        <f t="shared" si="659"/>
        <v/>
      </c>
      <c r="W1000" s="160" t="str">
        <f t="shared" si="660"/>
        <v/>
      </c>
      <c r="X1000" s="164" t="str">
        <f t="shared" si="641"/>
        <v/>
      </c>
      <c r="Y1000" s="162" t="str">
        <f t="shared" si="665"/>
        <v/>
      </c>
      <c r="Z1000" s="161" t="str">
        <f t="shared" si="642"/>
        <v/>
      </c>
      <c r="AA1000" s="161" t="str">
        <f t="shared" si="643"/>
        <v/>
      </c>
      <c r="AB1000" s="161" t="str">
        <f t="shared" si="644"/>
        <v/>
      </c>
      <c r="AC1000" s="163" t="str">
        <f t="shared" si="667"/>
        <v/>
      </c>
      <c r="AD1000" s="158" t="str">
        <f t="shared" si="662"/>
        <v/>
      </c>
      <c r="AE1000" s="165" t="str">
        <f>IF(J1000="","",IF('5.手当・賞与配分・洗い替え方式'!$O$4=1,ROUNDUP((J1000+$Q1000)*$AH$4,-1),ROUNDUP(J1000*$AH$4,-1)))</f>
        <v/>
      </c>
      <c r="AF1000" s="154" t="str">
        <f>IF(K1000="","",IF('5.手当・賞与配分・洗い替え方式'!$O$4=1,ROUNDUP((K1000+$Q1000)*$AH$4,-1),ROUNDUP(K1000*$AH$4,-1)))</f>
        <v/>
      </c>
      <c r="AG1000" s="154" t="str">
        <f>IF(L1000="","",IF('5.手当・賞与配分・洗い替え方式'!$O$4=1,ROUNDUP((L1000+$Q1000)*$AH$4,-1),ROUNDUP(L1000*$AH$4,-1)))</f>
        <v/>
      </c>
      <c r="AH1000" s="154" t="str">
        <f>IF(M1000="","",IF('5.手当・賞与配分・洗い替え方式'!$O$4=1,ROUNDUP((M1000+$Q1000)*$AH$4,-1),ROUNDUP(M1000*$AH$4,-1)))</f>
        <v/>
      </c>
      <c r="AI1000" s="166" t="str">
        <f>IF(N1000="","",IF('5.手当・賞与配分・洗い替え方式'!$O$4=1,ROUNDUP((N1000+$Q1000)*$AH$4,-1),ROUNDUP(N1000*$AH$4,-1)))</f>
        <v/>
      </c>
      <c r="AJ1000" s="165" t="str">
        <f>IF(J1000="","",IF('5.手当・賞与配分・洗い替え方式'!$O$4=1,ROUNDUP((J1000+$Q1000)*$AM$4,-1),ROUNDUP(J1000*$AM$4,-1)))</f>
        <v/>
      </c>
      <c r="AK1000" s="154" t="str">
        <f>IF(K1000="","",IF('5.手当・賞与配分・洗い替え方式'!$O$4=1,ROUNDUP((K1000+$Q1000)*$AM$4,-1),ROUNDUP(K1000*$AM$4,-1)))</f>
        <v/>
      </c>
      <c r="AL1000" s="154" t="str">
        <f>IF(L1000="","",IF('5.手当・賞与配分・洗い替え方式'!$O$4=1,ROUNDUP((L1000+$Q1000)*$AM$4,-1),ROUNDUP(L1000*$AM$4,-1)))</f>
        <v/>
      </c>
      <c r="AM1000" s="154" t="str">
        <f>IF(M1000="","",IF('5.手当・賞与配分・洗い替え方式'!$O$4=1,ROUNDUP((M1000+$Q1000)*$AM$4,-1),ROUNDUP(M1000*$AM$4,-1)))</f>
        <v/>
      </c>
      <c r="AN1000" s="166" t="str">
        <f>IF(N1000="","",IF('5.手当・賞与配分・洗い替え方式'!$O$4=1,ROUNDUP((N1000+$Q1000)*$AM$4,-1),ROUNDUP(N1000*$AM$4,-1)))</f>
        <v/>
      </c>
      <c r="AO1000" s="369" t="str">
        <f t="shared" si="663"/>
        <v/>
      </c>
      <c r="AP1000" s="77" t="str">
        <f t="shared" si="664"/>
        <v/>
      </c>
      <c r="AQ1000" s="77" t="str">
        <f t="shared" si="647"/>
        <v/>
      </c>
      <c r="AR1000" s="77" t="str">
        <f t="shared" si="648"/>
        <v/>
      </c>
      <c r="AS1000" s="164" t="str">
        <f t="shared" si="649"/>
        <v/>
      </c>
    </row>
    <row r="1001" spans="5:45" ht="18" customHeight="1">
      <c r="E1001" s="148" t="str">
        <f t="shared" si="650"/>
        <v>E-1</v>
      </c>
      <c r="F1001" s="167">
        <f t="shared" si="637"/>
        <v>0</v>
      </c>
      <c r="G1001" s="105" t="str">
        <f t="shared" si="638"/>
        <v/>
      </c>
      <c r="H1001" s="105" t="str">
        <f t="shared" si="639"/>
        <v/>
      </c>
      <c r="I1001" s="149">
        <v>47</v>
      </c>
      <c r="J1001" s="157" t="str">
        <f t="shared" si="651"/>
        <v/>
      </c>
      <c r="K1001" s="131" t="str">
        <f t="shared" si="652"/>
        <v/>
      </c>
      <c r="L1001" s="131" t="str">
        <f>IF($E1001="","",INDEX('3.サラリースケール'!$R$5:$BH$38,MATCH($E1001,'3.サラリースケール'!$R$5:$R$38,0),MATCH($I1001,'3.サラリースケール'!$R$5:$BH$5,0)))</f>
        <v/>
      </c>
      <c r="M1001" s="131" t="str">
        <f t="shared" si="653"/>
        <v/>
      </c>
      <c r="N1001" s="368" t="str">
        <f t="shared" si="654"/>
        <v/>
      </c>
      <c r="O1001" s="157" t="str">
        <f t="shared" si="655"/>
        <v/>
      </c>
      <c r="P1001" s="368" t="str">
        <f t="shared" si="640"/>
        <v/>
      </c>
      <c r="Q1001" s="158" t="str">
        <f>IF($L1001="","",VLOOKUP($E1001,'6.モデル年俸表の作成'!$C$7:$F$48,4,0))</f>
        <v/>
      </c>
      <c r="R1001" s="159" t="str">
        <f>IF($E1001="","",IF($G1001="","",VLOOKUP($E1001,'5.手当・賞与配分・洗い替え方式'!$C$7:$L$48,8,0)))</f>
        <v/>
      </c>
      <c r="S1001" s="160" t="str">
        <f t="shared" si="656"/>
        <v/>
      </c>
      <c r="T1001" s="160" t="str">
        <f t="shared" si="657"/>
        <v/>
      </c>
      <c r="U1001" s="160" t="str">
        <f t="shared" si="666"/>
        <v/>
      </c>
      <c r="V1001" s="160" t="str">
        <f t="shared" si="659"/>
        <v/>
      </c>
      <c r="W1001" s="160" t="str">
        <f t="shared" si="660"/>
        <v/>
      </c>
      <c r="X1001" s="164" t="str">
        <f t="shared" si="641"/>
        <v/>
      </c>
      <c r="Y1001" s="162" t="str">
        <f t="shared" si="665"/>
        <v/>
      </c>
      <c r="Z1001" s="161" t="str">
        <f t="shared" si="642"/>
        <v/>
      </c>
      <c r="AA1001" s="161" t="str">
        <f t="shared" si="643"/>
        <v/>
      </c>
      <c r="AB1001" s="161" t="str">
        <f t="shared" si="644"/>
        <v/>
      </c>
      <c r="AC1001" s="163" t="str">
        <f t="shared" si="667"/>
        <v/>
      </c>
      <c r="AD1001" s="158" t="str">
        <f t="shared" si="662"/>
        <v/>
      </c>
      <c r="AE1001" s="165" t="str">
        <f>IF(J1001="","",IF('5.手当・賞与配分・洗い替え方式'!$O$4=1,ROUNDUP((J1001+$Q1001)*$AH$4,-1),ROUNDUP(J1001*$AH$4,-1)))</f>
        <v/>
      </c>
      <c r="AF1001" s="154" t="str">
        <f>IF(K1001="","",IF('5.手当・賞与配分・洗い替え方式'!$O$4=1,ROUNDUP((K1001+$Q1001)*$AH$4,-1),ROUNDUP(K1001*$AH$4,-1)))</f>
        <v/>
      </c>
      <c r="AG1001" s="154" t="str">
        <f>IF(L1001="","",IF('5.手当・賞与配分・洗い替え方式'!$O$4=1,ROUNDUP((L1001+$Q1001)*$AH$4,-1),ROUNDUP(L1001*$AH$4,-1)))</f>
        <v/>
      </c>
      <c r="AH1001" s="154" t="str">
        <f>IF(M1001="","",IF('5.手当・賞与配分・洗い替え方式'!$O$4=1,ROUNDUP((M1001+$Q1001)*$AH$4,-1),ROUNDUP(M1001*$AH$4,-1)))</f>
        <v/>
      </c>
      <c r="AI1001" s="166" t="str">
        <f>IF(N1001="","",IF('5.手当・賞与配分・洗い替え方式'!$O$4=1,ROUNDUP((N1001+$Q1001)*$AH$4,-1),ROUNDUP(N1001*$AH$4,-1)))</f>
        <v/>
      </c>
      <c r="AJ1001" s="165" t="str">
        <f>IF(J1001="","",IF('5.手当・賞与配分・洗い替え方式'!$O$4=1,ROUNDUP((J1001+$Q1001)*$AM$4,-1),ROUNDUP(J1001*$AM$4,-1)))</f>
        <v/>
      </c>
      <c r="AK1001" s="154" t="str">
        <f>IF(K1001="","",IF('5.手当・賞与配分・洗い替え方式'!$O$4=1,ROUNDUP((K1001+$Q1001)*$AM$4,-1),ROUNDUP(K1001*$AM$4,-1)))</f>
        <v/>
      </c>
      <c r="AL1001" s="154" t="str">
        <f>IF(L1001="","",IF('5.手当・賞与配分・洗い替え方式'!$O$4=1,ROUNDUP((L1001+$Q1001)*$AM$4,-1),ROUNDUP(L1001*$AM$4,-1)))</f>
        <v/>
      </c>
      <c r="AM1001" s="154" t="str">
        <f>IF(M1001="","",IF('5.手当・賞与配分・洗い替え方式'!$O$4=1,ROUNDUP((M1001+$Q1001)*$AM$4,-1),ROUNDUP(M1001*$AM$4,-1)))</f>
        <v/>
      </c>
      <c r="AN1001" s="166" t="str">
        <f>IF(N1001="","",IF('5.手当・賞与配分・洗い替え方式'!$O$4=1,ROUNDUP((N1001+$Q1001)*$AM$4,-1),ROUNDUP(N1001*$AM$4,-1)))</f>
        <v/>
      </c>
      <c r="AO1001" s="369" t="str">
        <f t="shared" si="663"/>
        <v/>
      </c>
      <c r="AP1001" s="77" t="str">
        <f t="shared" si="664"/>
        <v/>
      </c>
      <c r="AQ1001" s="77" t="str">
        <f t="shared" si="647"/>
        <v/>
      </c>
      <c r="AR1001" s="77" t="str">
        <f t="shared" si="648"/>
        <v/>
      </c>
      <c r="AS1001" s="164" t="str">
        <f t="shared" si="649"/>
        <v/>
      </c>
    </row>
    <row r="1002" spans="5:45" ht="18" customHeight="1">
      <c r="E1002" s="148" t="str">
        <f t="shared" si="650"/>
        <v>E-1</v>
      </c>
      <c r="F1002" s="167">
        <f t="shared" si="637"/>
        <v>1</v>
      </c>
      <c r="G1002" s="105">
        <f t="shared" si="638"/>
        <v>1</v>
      </c>
      <c r="H1002" s="105" t="str">
        <f t="shared" si="639"/>
        <v>E-1-1</v>
      </c>
      <c r="I1002" s="149">
        <v>48</v>
      </c>
      <c r="J1002" s="157" t="str">
        <f t="shared" si="651"/>
        <v/>
      </c>
      <c r="K1002" s="131" t="str">
        <f t="shared" si="652"/>
        <v/>
      </c>
      <c r="L1002" s="131">
        <f>IF($E1002="","",INDEX('3.サラリースケール'!$R$5:$BH$38,MATCH($E1002,'3.サラリースケール'!$R$5:$R$38,0),MATCH($I1002,'3.サラリースケール'!$R$5:$BH$5,0)))</f>
        <v>520000</v>
      </c>
      <c r="M1002" s="131" t="str">
        <f t="shared" si="653"/>
        <v/>
      </c>
      <c r="N1002" s="368" t="str">
        <f t="shared" si="654"/>
        <v/>
      </c>
      <c r="O1002" s="157" t="str">
        <f t="shared" si="655"/>
        <v/>
      </c>
      <c r="P1002" s="368" t="str">
        <f t="shared" si="640"/>
        <v/>
      </c>
      <c r="Q1002" s="158">
        <f>IF($L1002="","",VLOOKUP($E1002,'6.モデル年俸表の作成'!$C$7:$F$48,4,0))</f>
        <v>104000</v>
      </c>
      <c r="R1002" s="159">
        <f>IF($E1002="","",IF($G1002="","",VLOOKUP($E1002,'5.手当・賞与配分・洗い替え方式'!$C$7:$L$48,8,0)))</f>
        <v>0</v>
      </c>
      <c r="S1002" s="160" t="str">
        <f t="shared" si="656"/>
        <v/>
      </c>
      <c r="T1002" s="160" t="str">
        <f t="shared" si="657"/>
        <v/>
      </c>
      <c r="U1002" s="160">
        <f t="shared" si="666"/>
        <v>0</v>
      </c>
      <c r="V1002" s="160" t="str">
        <f t="shared" si="659"/>
        <v/>
      </c>
      <c r="W1002" s="160" t="str">
        <f t="shared" si="660"/>
        <v/>
      </c>
      <c r="X1002" s="164">
        <f t="shared" si="641"/>
        <v>0</v>
      </c>
      <c r="Y1002" s="162" t="str">
        <f t="shared" si="665"/>
        <v/>
      </c>
      <c r="Z1002" s="161" t="str">
        <f t="shared" si="642"/>
        <v/>
      </c>
      <c r="AA1002" s="161">
        <f t="shared" si="643"/>
        <v>624000</v>
      </c>
      <c r="AB1002" s="161" t="str">
        <f t="shared" si="644"/>
        <v/>
      </c>
      <c r="AC1002" s="163" t="str">
        <f t="shared" si="667"/>
        <v/>
      </c>
      <c r="AD1002" s="158">
        <f t="shared" si="662"/>
        <v>7488000</v>
      </c>
      <c r="AE1002" s="165" t="str">
        <f>IF(J1002="","",IF('5.手当・賞与配分・洗い替え方式'!$O$4=1,ROUNDUP((J1002+$Q1002)*$AH$4,-1),ROUNDUP(J1002*$AH$4,-1)))</f>
        <v/>
      </c>
      <c r="AF1002" s="154" t="str">
        <f>IF(K1002="","",IF('5.手当・賞与配分・洗い替え方式'!$O$4=1,ROUNDUP((K1002+$Q1002)*$AH$4,-1),ROUNDUP(K1002*$AH$4,-1)))</f>
        <v/>
      </c>
      <c r="AG1002" s="154">
        <f>IF(L1002="","",IF('5.手当・賞与配分・洗い替え方式'!$O$4=1,ROUNDUP((L1002+$Q1002)*$AH$4,-1),ROUNDUP(L1002*$AH$4,-1)))</f>
        <v>1248000</v>
      </c>
      <c r="AH1002" s="154" t="str">
        <f>IF(M1002="","",IF('5.手当・賞与配分・洗い替え方式'!$O$4=1,ROUNDUP((M1002+$Q1002)*$AH$4,-1),ROUNDUP(M1002*$AH$4,-1)))</f>
        <v/>
      </c>
      <c r="AI1002" s="166" t="str">
        <f>IF(N1002="","",IF('5.手当・賞与配分・洗い替え方式'!$O$4=1,ROUNDUP((N1002+$Q1002)*$AH$4,-1),ROUNDUP(N1002*$AH$4,-1)))</f>
        <v/>
      </c>
      <c r="AJ1002" s="165" t="str">
        <f>IF(J1002="","",IF('5.手当・賞与配分・洗い替え方式'!$O$4=1,ROUNDUP((J1002+$Q1002)*$AM$4,-1),ROUNDUP(J1002*$AM$4,-1)))</f>
        <v/>
      </c>
      <c r="AK1002" s="154" t="str">
        <f>IF(K1002="","",IF('5.手当・賞与配分・洗い替え方式'!$O$4=1,ROUNDUP((K1002+$Q1002)*$AM$4,-1),ROUNDUP(K1002*$AM$4,-1)))</f>
        <v/>
      </c>
      <c r="AL1002" s="154">
        <f>IF(L1002="","",IF('5.手当・賞与配分・洗い替え方式'!$O$4=1,ROUNDUP((L1002+$Q1002)*$AM$4,-1),ROUNDUP(L1002*$AM$4,-1)))</f>
        <v>1560000</v>
      </c>
      <c r="AM1002" s="154" t="str">
        <f>IF(M1002="","",IF('5.手当・賞与配分・洗い替え方式'!$O$4=1,ROUNDUP((M1002+$Q1002)*$AM$4,-1),ROUNDUP(M1002*$AM$4,-1)))</f>
        <v/>
      </c>
      <c r="AN1002" s="166" t="str">
        <f>IF(N1002="","",IF('5.手当・賞与配分・洗い替え方式'!$O$4=1,ROUNDUP((N1002+$Q1002)*$AM$4,-1),ROUNDUP(N1002*$AM$4,-1)))</f>
        <v/>
      </c>
      <c r="AO1002" s="369" t="str">
        <f t="shared" si="663"/>
        <v/>
      </c>
      <c r="AP1002" s="77" t="str">
        <f t="shared" si="664"/>
        <v/>
      </c>
      <c r="AQ1002" s="77">
        <f t="shared" si="647"/>
        <v>10296000</v>
      </c>
      <c r="AR1002" s="77" t="str">
        <f t="shared" si="648"/>
        <v/>
      </c>
      <c r="AS1002" s="164" t="str">
        <f t="shared" si="649"/>
        <v/>
      </c>
    </row>
    <row r="1003" spans="5:45" ht="18" customHeight="1">
      <c r="E1003" s="148" t="str">
        <f t="shared" si="650"/>
        <v>E-1</v>
      </c>
      <c r="F1003" s="167">
        <f t="shared" si="637"/>
        <v>2</v>
      </c>
      <c r="G1003" s="105">
        <f t="shared" si="638"/>
        <v>2</v>
      </c>
      <c r="H1003" s="105" t="str">
        <f t="shared" si="639"/>
        <v>E-1-2</v>
      </c>
      <c r="I1003" s="149">
        <v>49</v>
      </c>
      <c r="J1003" s="157">
        <f t="shared" si="651"/>
        <v>532800</v>
      </c>
      <c r="K1003" s="131">
        <f t="shared" si="652"/>
        <v>529600</v>
      </c>
      <c r="L1003" s="131">
        <f>IF($E1003="","",INDEX('3.サラリースケール'!$R$5:$BH$38,MATCH($E1003,'3.サラリースケール'!$R$5:$R$38,0),MATCH($I1003,'3.サラリースケール'!$R$5:$BH$5,0)))</f>
        <v>526400</v>
      </c>
      <c r="M1003" s="131">
        <f t="shared" si="653"/>
        <v>523200</v>
      </c>
      <c r="N1003" s="368">
        <f t="shared" si="654"/>
        <v>520000</v>
      </c>
      <c r="O1003" s="157">
        <f t="shared" si="655"/>
        <v>6400</v>
      </c>
      <c r="P1003" s="368">
        <f t="shared" si="640"/>
        <v>3200</v>
      </c>
      <c r="Q1003" s="158">
        <f>IF($L1003="","",VLOOKUP($E1003,'6.モデル年俸表の作成'!$C$7:$F$48,4,0))</f>
        <v>104000</v>
      </c>
      <c r="R1003" s="159">
        <f>IF($E1003="","",IF($G1003="","",VLOOKUP($E1003,'5.手当・賞与配分・洗い替え方式'!$C$7:$L$48,8,0)))</f>
        <v>0</v>
      </c>
      <c r="S1003" s="160">
        <f t="shared" si="656"/>
        <v>0</v>
      </c>
      <c r="T1003" s="160">
        <f t="shared" si="657"/>
        <v>0</v>
      </c>
      <c r="U1003" s="160">
        <f t="shared" si="666"/>
        <v>0</v>
      </c>
      <c r="V1003" s="160">
        <f t="shared" si="659"/>
        <v>0</v>
      </c>
      <c r="W1003" s="160">
        <f t="shared" si="660"/>
        <v>0</v>
      </c>
      <c r="X1003" s="164">
        <f t="shared" si="641"/>
        <v>0</v>
      </c>
      <c r="Y1003" s="162">
        <f t="shared" si="665"/>
        <v>636800</v>
      </c>
      <c r="Z1003" s="161">
        <f t="shared" si="642"/>
        <v>633600</v>
      </c>
      <c r="AA1003" s="161">
        <f t="shared" si="643"/>
        <v>630400</v>
      </c>
      <c r="AB1003" s="161">
        <f t="shared" si="644"/>
        <v>627200</v>
      </c>
      <c r="AC1003" s="163">
        <f t="shared" si="667"/>
        <v>624000</v>
      </c>
      <c r="AD1003" s="158">
        <f t="shared" si="662"/>
        <v>7564800</v>
      </c>
      <c r="AE1003" s="165">
        <f>IF(J1003="","",IF('5.手当・賞与配分・洗い替え方式'!$O$4=1,ROUNDUP((J1003+$Q1003)*$AH$4,-1),ROUNDUP(J1003*$AH$4,-1)))</f>
        <v>1273600</v>
      </c>
      <c r="AF1003" s="154">
        <f>IF(K1003="","",IF('5.手当・賞与配分・洗い替え方式'!$O$4=1,ROUNDUP((K1003+$Q1003)*$AH$4,-1),ROUNDUP(K1003*$AH$4,-1)))</f>
        <v>1267200</v>
      </c>
      <c r="AG1003" s="154">
        <f>IF(L1003="","",IF('5.手当・賞与配分・洗い替え方式'!$O$4=1,ROUNDUP((L1003+$Q1003)*$AH$4,-1),ROUNDUP(L1003*$AH$4,-1)))</f>
        <v>1260800</v>
      </c>
      <c r="AH1003" s="154">
        <f>IF(M1003="","",IF('5.手当・賞与配分・洗い替え方式'!$O$4=1,ROUNDUP((M1003+$Q1003)*$AH$4,-1),ROUNDUP(M1003*$AH$4,-1)))</f>
        <v>1254400</v>
      </c>
      <c r="AI1003" s="166">
        <f>IF(N1003="","",IF('5.手当・賞与配分・洗い替え方式'!$O$4=1,ROUNDUP((N1003+$Q1003)*$AH$4,-1),ROUNDUP(N1003*$AH$4,-1)))</f>
        <v>1248000</v>
      </c>
      <c r="AJ1003" s="165">
        <f>IF(J1003="","",IF('5.手当・賞与配分・洗い替え方式'!$O$4=1,ROUNDUP((J1003+$Q1003)*$AM$4,-1),ROUNDUP(J1003*$AM$4,-1)))</f>
        <v>1592000</v>
      </c>
      <c r="AK1003" s="154">
        <f>IF(K1003="","",IF('5.手当・賞与配分・洗い替え方式'!$O$4=1,ROUNDUP((K1003+$Q1003)*$AM$4,-1),ROUNDUP(K1003*$AM$4,-1)))</f>
        <v>1584000</v>
      </c>
      <c r="AL1003" s="154">
        <f>IF(L1003="","",IF('5.手当・賞与配分・洗い替え方式'!$O$4=1,ROUNDUP((L1003+$Q1003)*$AM$4,-1),ROUNDUP(L1003*$AM$4,-1)))</f>
        <v>1576000</v>
      </c>
      <c r="AM1003" s="154">
        <f>IF(M1003="","",IF('5.手当・賞与配分・洗い替え方式'!$O$4=1,ROUNDUP((M1003+$Q1003)*$AM$4,-1),ROUNDUP(M1003*$AM$4,-1)))</f>
        <v>1568000</v>
      </c>
      <c r="AN1003" s="166">
        <f>IF(N1003="","",IF('5.手当・賞与配分・洗い替え方式'!$O$4=1,ROUNDUP((N1003+$Q1003)*$AM$4,-1),ROUNDUP(N1003*$AM$4,-1)))</f>
        <v>1560000</v>
      </c>
      <c r="AO1003" s="369">
        <f t="shared" si="663"/>
        <v>10507200</v>
      </c>
      <c r="AP1003" s="77">
        <f t="shared" si="664"/>
        <v>10454400</v>
      </c>
      <c r="AQ1003" s="77">
        <f t="shared" si="647"/>
        <v>10401600</v>
      </c>
      <c r="AR1003" s="77">
        <f t="shared" si="648"/>
        <v>10348800</v>
      </c>
      <c r="AS1003" s="164">
        <f t="shared" si="649"/>
        <v>10296000</v>
      </c>
    </row>
    <row r="1004" spans="5:45" ht="18" customHeight="1">
      <c r="E1004" s="148" t="str">
        <f t="shared" si="650"/>
        <v>E-1</v>
      </c>
      <c r="F1004" s="167">
        <f t="shared" si="637"/>
        <v>3</v>
      </c>
      <c r="G1004" s="105">
        <f t="shared" si="638"/>
        <v>3</v>
      </c>
      <c r="H1004" s="105" t="str">
        <f t="shared" si="639"/>
        <v>E-1-3</v>
      </c>
      <c r="I1004" s="149">
        <v>50</v>
      </c>
      <c r="J1004" s="157">
        <f t="shared" si="651"/>
        <v>539200</v>
      </c>
      <c r="K1004" s="131">
        <f t="shared" si="652"/>
        <v>536000</v>
      </c>
      <c r="L1004" s="131">
        <f>IF($E1004="","",INDEX('3.サラリースケール'!$R$5:$BH$38,MATCH($E1004,'3.サラリースケール'!$R$5:$R$38,0),MATCH($I1004,'3.サラリースケール'!$R$5:$BH$5,0)))</f>
        <v>532800</v>
      </c>
      <c r="M1004" s="131">
        <f t="shared" si="653"/>
        <v>529600</v>
      </c>
      <c r="N1004" s="368">
        <f t="shared" si="654"/>
        <v>526400</v>
      </c>
      <c r="O1004" s="157">
        <f t="shared" si="655"/>
        <v>6400</v>
      </c>
      <c r="P1004" s="368">
        <f t="shared" si="640"/>
        <v>3200</v>
      </c>
      <c r="Q1004" s="158">
        <f>IF($L1004="","",VLOOKUP($E1004,'6.モデル年俸表の作成'!$C$7:$F$48,4,0))</f>
        <v>104000</v>
      </c>
      <c r="R1004" s="159">
        <f>IF($E1004="","",IF($G1004="","",VLOOKUP($E1004,'5.手当・賞与配分・洗い替え方式'!$C$7:$L$48,8,0)))</f>
        <v>0</v>
      </c>
      <c r="S1004" s="160">
        <f t="shared" si="656"/>
        <v>0</v>
      </c>
      <c r="T1004" s="160">
        <f t="shared" si="657"/>
        <v>0</v>
      </c>
      <c r="U1004" s="160">
        <f t="shared" si="666"/>
        <v>0</v>
      </c>
      <c r="V1004" s="160">
        <f t="shared" si="659"/>
        <v>0</v>
      </c>
      <c r="W1004" s="160">
        <f t="shared" si="660"/>
        <v>0</v>
      </c>
      <c r="X1004" s="164">
        <f t="shared" si="641"/>
        <v>0</v>
      </c>
      <c r="Y1004" s="162">
        <f t="shared" si="665"/>
        <v>643200</v>
      </c>
      <c r="Z1004" s="161">
        <f t="shared" si="642"/>
        <v>640000</v>
      </c>
      <c r="AA1004" s="161">
        <f t="shared" si="643"/>
        <v>636800</v>
      </c>
      <c r="AB1004" s="161">
        <f t="shared" si="644"/>
        <v>633600</v>
      </c>
      <c r="AC1004" s="163">
        <f t="shared" si="667"/>
        <v>630400</v>
      </c>
      <c r="AD1004" s="158">
        <f t="shared" si="662"/>
        <v>7641600</v>
      </c>
      <c r="AE1004" s="165">
        <f>IF(J1004="","",IF('5.手当・賞与配分・洗い替え方式'!$O$4=1,ROUNDUP((J1004+$Q1004)*$AH$4,-1),ROUNDUP(J1004*$AH$4,-1)))</f>
        <v>1286400</v>
      </c>
      <c r="AF1004" s="154">
        <f>IF(K1004="","",IF('5.手当・賞与配分・洗い替え方式'!$O$4=1,ROUNDUP((K1004+$Q1004)*$AH$4,-1),ROUNDUP(K1004*$AH$4,-1)))</f>
        <v>1280000</v>
      </c>
      <c r="AG1004" s="154">
        <f>IF(L1004="","",IF('5.手当・賞与配分・洗い替え方式'!$O$4=1,ROUNDUP((L1004+$Q1004)*$AH$4,-1),ROUNDUP(L1004*$AH$4,-1)))</f>
        <v>1273600</v>
      </c>
      <c r="AH1004" s="154">
        <f>IF(M1004="","",IF('5.手当・賞与配分・洗い替え方式'!$O$4=1,ROUNDUP((M1004+$Q1004)*$AH$4,-1),ROUNDUP(M1004*$AH$4,-1)))</f>
        <v>1267200</v>
      </c>
      <c r="AI1004" s="166">
        <f>IF(N1004="","",IF('5.手当・賞与配分・洗い替え方式'!$O$4=1,ROUNDUP((N1004+$Q1004)*$AH$4,-1),ROUNDUP(N1004*$AH$4,-1)))</f>
        <v>1260800</v>
      </c>
      <c r="AJ1004" s="165">
        <f>IF(J1004="","",IF('5.手当・賞与配分・洗い替え方式'!$O$4=1,ROUNDUP((J1004+$Q1004)*$AM$4,-1),ROUNDUP(J1004*$AM$4,-1)))</f>
        <v>1608000</v>
      </c>
      <c r="AK1004" s="154">
        <f>IF(K1004="","",IF('5.手当・賞与配分・洗い替え方式'!$O$4=1,ROUNDUP((K1004+$Q1004)*$AM$4,-1),ROUNDUP(K1004*$AM$4,-1)))</f>
        <v>1600000</v>
      </c>
      <c r="AL1004" s="154">
        <f>IF(L1004="","",IF('5.手当・賞与配分・洗い替え方式'!$O$4=1,ROUNDUP((L1004+$Q1004)*$AM$4,-1),ROUNDUP(L1004*$AM$4,-1)))</f>
        <v>1592000</v>
      </c>
      <c r="AM1004" s="154">
        <f>IF(M1004="","",IF('5.手当・賞与配分・洗い替え方式'!$O$4=1,ROUNDUP((M1004+$Q1004)*$AM$4,-1),ROUNDUP(M1004*$AM$4,-1)))</f>
        <v>1584000</v>
      </c>
      <c r="AN1004" s="166">
        <f>IF(N1004="","",IF('5.手当・賞与配分・洗い替え方式'!$O$4=1,ROUNDUP((N1004+$Q1004)*$AM$4,-1),ROUNDUP(N1004*$AM$4,-1)))</f>
        <v>1576000</v>
      </c>
      <c r="AO1004" s="369">
        <f t="shared" si="663"/>
        <v>10612800</v>
      </c>
      <c r="AP1004" s="77">
        <f t="shared" si="664"/>
        <v>10560000</v>
      </c>
      <c r="AQ1004" s="77">
        <f t="shared" si="647"/>
        <v>10507200</v>
      </c>
      <c r="AR1004" s="77">
        <f t="shared" si="648"/>
        <v>10454400</v>
      </c>
      <c r="AS1004" s="164">
        <f t="shared" si="649"/>
        <v>10401600</v>
      </c>
    </row>
    <row r="1005" spans="5:45" ht="18" customHeight="1">
      <c r="E1005" s="148" t="str">
        <f t="shared" si="650"/>
        <v>E-1</v>
      </c>
      <c r="F1005" s="167">
        <f t="shared" si="637"/>
        <v>4</v>
      </c>
      <c r="G1005" s="105">
        <f t="shared" si="638"/>
        <v>4</v>
      </c>
      <c r="H1005" s="105" t="str">
        <f t="shared" si="639"/>
        <v>E-1-4</v>
      </c>
      <c r="I1005" s="149">
        <v>51</v>
      </c>
      <c r="J1005" s="157">
        <f t="shared" si="651"/>
        <v>545600</v>
      </c>
      <c r="K1005" s="131">
        <f t="shared" si="652"/>
        <v>542400</v>
      </c>
      <c r="L1005" s="131">
        <f>IF($E1005="","",INDEX('3.サラリースケール'!$R$5:$BH$38,MATCH($E1005,'3.サラリースケール'!$R$5:$R$38,0),MATCH($I1005,'3.サラリースケール'!$R$5:$BH$5,0)))</f>
        <v>539200</v>
      </c>
      <c r="M1005" s="131">
        <f t="shared" si="653"/>
        <v>536000</v>
      </c>
      <c r="N1005" s="368">
        <f t="shared" si="654"/>
        <v>532800</v>
      </c>
      <c r="O1005" s="157">
        <f t="shared" si="655"/>
        <v>6400</v>
      </c>
      <c r="P1005" s="368">
        <f t="shared" si="640"/>
        <v>3200</v>
      </c>
      <c r="Q1005" s="158">
        <f>IF($L1005="","",VLOOKUP($E1005,'6.モデル年俸表の作成'!$C$7:$F$48,4,0))</f>
        <v>104000</v>
      </c>
      <c r="R1005" s="159">
        <f>IF($E1005="","",IF($G1005="","",VLOOKUP($E1005,'5.手当・賞与配分・洗い替え方式'!$C$7:$L$48,8,0)))</f>
        <v>0</v>
      </c>
      <c r="S1005" s="160">
        <f t="shared" si="656"/>
        <v>0</v>
      </c>
      <c r="T1005" s="160">
        <f t="shared" si="657"/>
        <v>0</v>
      </c>
      <c r="U1005" s="160">
        <f t="shared" si="666"/>
        <v>0</v>
      </c>
      <c r="V1005" s="160">
        <f t="shared" si="659"/>
        <v>0</v>
      </c>
      <c r="W1005" s="160">
        <f t="shared" si="660"/>
        <v>0</v>
      </c>
      <c r="X1005" s="164">
        <f t="shared" si="641"/>
        <v>0</v>
      </c>
      <c r="Y1005" s="162">
        <f t="shared" si="665"/>
        <v>649600</v>
      </c>
      <c r="Z1005" s="161">
        <f t="shared" si="642"/>
        <v>646400</v>
      </c>
      <c r="AA1005" s="161">
        <f t="shared" si="643"/>
        <v>643200</v>
      </c>
      <c r="AB1005" s="161">
        <f t="shared" si="644"/>
        <v>640000</v>
      </c>
      <c r="AC1005" s="163">
        <f t="shared" si="667"/>
        <v>636800</v>
      </c>
      <c r="AD1005" s="158">
        <f t="shared" si="662"/>
        <v>7718400</v>
      </c>
      <c r="AE1005" s="165">
        <f>IF(J1005="","",IF('5.手当・賞与配分・洗い替え方式'!$O$4=1,ROUNDUP((J1005+$Q1005)*$AH$4,-1),ROUNDUP(J1005*$AH$4,-1)))</f>
        <v>1299200</v>
      </c>
      <c r="AF1005" s="154">
        <f>IF(K1005="","",IF('5.手当・賞与配分・洗い替え方式'!$O$4=1,ROUNDUP((K1005+$Q1005)*$AH$4,-1),ROUNDUP(K1005*$AH$4,-1)))</f>
        <v>1292800</v>
      </c>
      <c r="AG1005" s="154">
        <f>IF(L1005="","",IF('5.手当・賞与配分・洗い替え方式'!$O$4=1,ROUNDUP((L1005+$Q1005)*$AH$4,-1),ROUNDUP(L1005*$AH$4,-1)))</f>
        <v>1286400</v>
      </c>
      <c r="AH1005" s="154">
        <f>IF(M1005="","",IF('5.手当・賞与配分・洗い替え方式'!$O$4=1,ROUNDUP((M1005+$Q1005)*$AH$4,-1),ROUNDUP(M1005*$AH$4,-1)))</f>
        <v>1280000</v>
      </c>
      <c r="AI1005" s="166">
        <f>IF(N1005="","",IF('5.手当・賞与配分・洗い替え方式'!$O$4=1,ROUNDUP((N1005+$Q1005)*$AH$4,-1),ROUNDUP(N1005*$AH$4,-1)))</f>
        <v>1273600</v>
      </c>
      <c r="AJ1005" s="165">
        <f>IF(J1005="","",IF('5.手当・賞与配分・洗い替え方式'!$O$4=1,ROUNDUP((J1005+$Q1005)*$AM$4,-1),ROUNDUP(J1005*$AM$4,-1)))</f>
        <v>1624000</v>
      </c>
      <c r="AK1005" s="154">
        <f>IF(K1005="","",IF('5.手当・賞与配分・洗い替え方式'!$O$4=1,ROUNDUP((K1005+$Q1005)*$AM$4,-1),ROUNDUP(K1005*$AM$4,-1)))</f>
        <v>1616000</v>
      </c>
      <c r="AL1005" s="154">
        <f>IF(L1005="","",IF('5.手当・賞与配分・洗い替え方式'!$O$4=1,ROUNDUP((L1005+$Q1005)*$AM$4,-1),ROUNDUP(L1005*$AM$4,-1)))</f>
        <v>1608000</v>
      </c>
      <c r="AM1005" s="154">
        <f>IF(M1005="","",IF('5.手当・賞与配分・洗い替え方式'!$O$4=1,ROUNDUP((M1005+$Q1005)*$AM$4,-1),ROUNDUP(M1005*$AM$4,-1)))</f>
        <v>1600000</v>
      </c>
      <c r="AN1005" s="166">
        <f>IF(N1005="","",IF('5.手当・賞与配分・洗い替え方式'!$O$4=1,ROUNDUP((N1005+$Q1005)*$AM$4,-1),ROUNDUP(N1005*$AM$4,-1)))</f>
        <v>1592000</v>
      </c>
      <c r="AO1005" s="369">
        <f t="shared" si="663"/>
        <v>10718400</v>
      </c>
      <c r="AP1005" s="77">
        <f t="shared" si="664"/>
        <v>10665600</v>
      </c>
      <c r="AQ1005" s="77">
        <f t="shared" si="647"/>
        <v>10612800</v>
      </c>
      <c r="AR1005" s="77">
        <f t="shared" si="648"/>
        <v>10560000</v>
      </c>
      <c r="AS1005" s="164">
        <f t="shared" si="649"/>
        <v>10507200</v>
      </c>
    </row>
    <row r="1006" spans="5:45" ht="18" customHeight="1">
      <c r="E1006" s="148" t="str">
        <f t="shared" si="650"/>
        <v>E-1</v>
      </c>
      <c r="F1006" s="167">
        <f t="shared" si="637"/>
        <v>5</v>
      </c>
      <c r="G1006" s="105">
        <f t="shared" si="638"/>
        <v>5</v>
      </c>
      <c r="H1006" s="105" t="str">
        <f t="shared" si="639"/>
        <v>E-1-5</v>
      </c>
      <c r="I1006" s="149">
        <v>52</v>
      </c>
      <c r="J1006" s="157">
        <f t="shared" si="651"/>
        <v>552000</v>
      </c>
      <c r="K1006" s="131">
        <f t="shared" si="652"/>
        <v>548800</v>
      </c>
      <c r="L1006" s="131">
        <f>IF($E1006="","",INDEX('3.サラリースケール'!$R$5:$BH$38,MATCH($E1006,'3.サラリースケール'!$R$5:$R$38,0),MATCH($I1006,'3.サラリースケール'!$R$5:$BH$5,0)))</f>
        <v>545600</v>
      </c>
      <c r="M1006" s="131">
        <f t="shared" si="653"/>
        <v>542400</v>
      </c>
      <c r="N1006" s="368">
        <f t="shared" si="654"/>
        <v>539200</v>
      </c>
      <c r="O1006" s="157">
        <f t="shared" si="655"/>
        <v>6400</v>
      </c>
      <c r="P1006" s="368">
        <f t="shared" si="640"/>
        <v>3200</v>
      </c>
      <c r="Q1006" s="158">
        <f>IF($L1006="","",VLOOKUP($E1006,'6.モデル年俸表の作成'!$C$7:$F$48,4,0))</f>
        <v>104000</v>
      </c>
      <c r="R1006" s="159">
        <f>IF($E1006="","",IF($G1006="","",VLOOKUP($E1006,'5.手当・賞与配分・洗い替え方式'!$C$7:$L$48,8,0)))</f>
        <v>0</v>
      </c>
      <c r="S1006" s="160">
        <f t="shared" si="656"/>
        <v>0</v>
      </c>
      <c r="T1006" s="160">
        <f t="shared" si="657"/>
        <v>0</v>
      </c>
      <c r="U1006" s="160">
        <f t="shared" si="666"/>
        <v>0</v>
      </c>
      <c r="V1006" s="160">
        <f t="shared" si="659"/>
        <v>0</v>
      </c>
      <c r="W1006" s="160">
        <f t="shared" si="660"/>
        <v>0</v>
      </c>
      <c r="X1006" s="164">
        <f t="shared" si="641"/>
        <v>0</v>
      </c>
      <c r="Y1006" s="162">
        <f t="shared" si="665"/>
        <v>656000</v>
      </c>
      <c r="Z1006" s="161">
        <f t="shared" si="642"/>
        <v>652800</v>
      </c>
      <c r="AA1006" s="161">
        <f t="shared" si="643"/>
        <v>649600</v>
      </c>
      <c r="AB1006" s="161">
        <f t="shared" si="644"/>
        <v>646400</v>
      </c>
      <c r="AC1006" s="163">
        <f t="shared" si="667"/>
        <v>643200</v>
      </c>
      <c r="AD1006" s="158">
        <f t="shared" si="662"/>
        <v>7795200</v>
      </c>
      <c r="AE1006" s="165">
        <f>IF(J1006="","",IF('5.手当・賞与配分・洗い替え方式'!$O$4=1,ROUNDUP((J1006+$Q1006)*$AH$4,-1),ROUNDUP(J1006*$AH$4,-1)))</f>
        <v>1312000</v>
      </c>
      <c r="AF1006" s="154">
        <f>IF(K1006="","",IF('5.手当・賞与配分・洗い替え方式'!$O$4=1,ROUNDUP((K1006+$Q1006)*$AH$4,-1),ROUNDUP(K1006*$AH$4,-1)))</f>
        <v>1305600</v>
      </c>
      <c r="AG1006" s="154">
        <f>IF(L1006="","",IF('5.手当・賞与配分・洗い替え方式'!$O$4=1,ROUNDUP((L1006+$Q1006)*$AH$4,-1),ROUNDUP(L1006*$AH$4,-1)))</f>
        <v>1299200</v>
      </c>
      <c r="AH1006" s="154">
        <f>IF(M1006="","",IF('5.手当・賞与配分・洗い替え方式'!$O$4=1,ROUNDUP((M1006+$Q1006)*$AH$4,-1),ROUNDUP(M1006*$AH$4,-1)))</f>
        <v>1292800</v>
      </c>
      <c r="AI1006" s="166">
        <f>IF(N1006="","",IF('5.手当・賞与配分・洗い替え方式'!$O$4=1,ROUNDUP((N1006+$Q1006)*$AH$4,-1),ROUNDUP(N1006*$AH$4,-1)))</f>
        <v>1286400</v>
      </c>
      <c r="AJ1006" s="165">
        <f>IF(J1006="","",IF('5.手当・賞与配分・洗い替え方式'!$O$4=1,ROUNDUP((J1006+$Q1006)*$AM$4,-1),ROUNDUP(J1006*$AM$4,-1)))</f>
        <v>1640000</v>
      </c>
      <c r="AK1006" s="154">
        <f>IF(K1006="","",IF('5.手当・賞与配分・洗い替え方式'!$O$4=1,ROUNDUP((K1006+$Q1006)*$AM$4,-1),ROUNDUP(K1006*$AM$4,-1)))</f>
        <v>1632000</v>
      </c>
      <c r="AL1006" s="154">
        <f>IF(L1006="","",IF('5.手当・賞与配分・洗い替え方式'!$O$4=1,ROUNDUP((L1006+$Q1006)*$AM$4,-1),ROUNDUP(L1006*$AM$4,-1)))</f>
        <v>1624000</v>
      </c>
      <c r="AM1006" s="154">
        <f>IF(M1006="","",IF('5.手当・賞与配分・洗い替え方式'!$O$4=1,ROUNDUP((M1006+$Q1006)*$AM$4,-1),ROUNDUP(M1006*$AM$4,-1)))</f>
        <v>1616000</v>
      </c>
      <c r="AN1006" s="166">
        <f>IF(N1006="","",IF('5.手当・賞与配分・洗い替え方式'!$O$4=1,ROUNDUP((N1006+$Q1006)*$AM$4,-1),ROUNDUP(N1006*$AM$4,-1)))</f>
        <v>1608000</v>
      </c>
      <c r="AO1006" s="369">
        <f t="shared" si="663"/>
        <v>10824000</v>
      </c>
      <c r="AP1006" s="77">
        <f t="shared" si="664"/>
        <v>10771200</v>
      </c>
      <c r="AQ1006" s="77">
        <f t="shared" si="647"/>
        <v>10718400</v>
      </c>
      <c r="AR1006" s="77">
        <f t="shared" si="648"/>
        <v>10665600</v>
      </c>
      <c r="AS1006" s="164">
        <f t="shared" si="649"/>
        <v>10612800</v>
      </c>
    </row>
    <row r="1007" spans="5:45" ht="18" customHeight="1">
      <c r="E1007" s="148" t="str">
        <f t="shared" si="650"/>
        <v>E-1</v>
      </c>
      <c r="F1007" s="167">
        <f t="shared" si="637"/>
        <v>6</v>
      </c>
      <c r="G1007" s="105">
        <f t="shared" si="638"/>
        <v>6</v>
      </c>
      <c r="H1007" s="105" t="str">
        <f t="shared" si="639"/>
        <v>E-1-6</v>
      </c>
      <c r="I1007" s="149">
        <v>53</v>
      </c>
      <c r="J1007" s="157">
        <f t="shared" si="651"/>
        <v>558400</v>
      </c>
      <c r="K1007" s="131">
        <f t="shared" si="652"/>
        <v>555200</v>
      </c>
      <c r="L1007" s="131">
        <f>IF($E1007="","",INDEX('3.サラリースケール'!$R$5:$BH$38,MATCH($E1007,'3.サラリースケール'!$R$5:$R$38,0),MATCH($I1007,'3.サラリースケール'!$R$5:$BH$5,0)))</f>
        <v>552000</v>
      </c>
      <c r="M1007" s="131">
        <f t="shared" si="653"/>
        <v>548800</v>
      </c>
      <c r="N1007" s="368">
        <f t="shared" si="654"/>
        <v>545600</v>
      </c>
      <c r="O1007" s="157">
        <f t="shared" si="655"/>
        <v>6400</v>
      </c>
      <c r="P1007" s="368">
        <f t="shared" si="640"/>
        <v>3200</v>
      </c>
      <c r="Q1007" s="158">
        <f>IF($L1007="","",VLOOKUP($E1007,'6.モデル年俸表の作成'!$C$7:$F$48,4,0))</f>
        <v>104000</v>
      </c>
      <c r="R1007" s="159">
        <f>IF($E1007="","",IF($G1007="","",VLOOKUP($E1007,'5.手当・賞与配分・洗い替え方式'!$C$7:$L$48,8,0)))</f>
        <v>0</v>
      </c>
      <c r="S1007" s="160">
        <f t="shared" si="656"/>
        <v>0</v>
      </c>
      <c r="T1007" s="160">
        <f t="shared" si="657"/>
        <v>0</v>
      </c>
      <c r="U1007" s="160">
        <f t="shared" si="666"/>
        <v>0</v>
      </c>
      <c r="V1007" s="160">
        <f t="shared" si="659"/>
        <v>0</v>
      </c>
      <c r="W1007" s="160">
        <f t="shared" si="660"/>
        <v>0</v>
      </c>
      <c r="X1007" s="164">
        <f t="shared" si="641"/>
        <v>0</v>
      </c>
      <c r="Y1007" s="162">
        <f t="shared" si="665"/>
        <v>662400</v>
      </c>
      <c r="Z1007" s="161">
        <f t="shared" si="642"/>
        <v>659200</v>
      </c>
      <c r="AA1007" s="161">
        <f t="shared" si="643"/>
        <v>656000</v>
      </c>
      <c r="AB1007" s="161">
        <f t="shared" si="644"/>
        <v>652800</v>
      </c>
      <c r="AC1007" s="163">
        <f t="shared" si="667"/>
        <v>649600</v>
      </c>
      <c r="AD1007" s="158">
        <f t="shared" si="662"/>
        <v>7872000</v>
      </c>
      <c r="AE1007" s="165">
        <f>IF(J1007="","",IF('5.手当・賞与配分・洗い替え方式'!$O$4=1,ROUNDUP((J1007+$Q1007)*$AH$4,-1),ROUNDUP(J1007*$AH$4,-1)))</f>
        <v>1324800</v>
      </c>
      <c r="AF1007" s="154">
        <f>IF(K1007="","",IF('5.手当・賞与配分・洗い替え方式'!$O$4=1,ROUNDUP((K1007+$Q1007)*$AH$4,-1),ROUNDUP(K1007*$AH$4,-1)))</f>
        <v>1318400</v>
      </c>
      <c r="AG1007" s="154">
        <f>IF(L1007="","",IF('5.手当・賞与配分・洗い替え方式'!$O$4=1,ROUNDUP((L1007+$Q1007)*$AH$4,-1),ROUNDUP(L1007*$AH$4,-1)))</f>
        <v>1312000</v>
      </c>
      <c r="AH1007" s="154">
        <f>IF(M1007="","",IF('5.手当・賞与配分・洗い替え方式'!$O$4=1,ROUNDUP((M1007+$Q1007)*$AH$4,-1),ROUNDUP(M1007*$AH$4,-1)))</f>
        <v>1305600</v>
      </c>
      <c r="AI1007" s="166">
        <f>IF(N1007="","",IF('5.手当・賞与配分・洗い替え方式'!$O$4=1,ROUNDUP((N1007+$Q1007)*$AH$4,-1),ROUNDUP(N1007*$AH$4,-1)))</f>
        <v>1299200</v>
      </c>
      <c r="AJ1007" s="165">
        <f>IF(J1007="","",IF('5.手当・賞与配分・洗い替え方式'!$O$4=1,ROUNDUP((J1007+$Q1007)*$AM$4,-1),ROUNDUP(J1007*$AM$4,-1)))</f>
        <v>1656000</v>
      </c>
      <c r="AK1007" s="154">
        <f>IF(K1007="","",IF('5.手当・賞与配分・洗い替え方式'!$O$4=1,ROUNDUP((K1007+$Q1007)*$AM$4,-1),ROUNDUP(K1007*$AM$4,-1)))</f>
        <v>1648000</v>
      </c>
      <c r="AL1007" s="154">
        <f>IF(L1007="","",IF('5.手当・賞与配分・洗い替え方式'!$O$4=1,ROUNDUP((L1007+$Q1007)*$AM$4,-1),ROUNDUP(L1007*$AM$4,-1)))</f>
        <v>1640000</v>
      </c>
      <c r="AM1007" s="154">
        <f>IF(M1007="","",IF('5.手当・賞与配分・洗い替え方式'!$O$4=1,ROUNDUP((M1007+$Q1007)*$AM$4,-1),ROUNDUP(M1007*$AM$4,-1)))</f>
        <v>1632000</v>
      </c>
      <c r="AN1007" s="166">
        <f>IF(N1007="","",IF('5.手当・賞与配分・洗い替え方式'!$O$4=1,ROUNDUP((N1007+$Q1007)*$AM$4,-1),ROUNDUP(N1007*$AM$4,-1)))</f>
        <v>1624000</v>
      </c>
      <c r="AO1007" s="369">
        <f t="shared" si="663"/>
        <v>10929600</v>
      </c>
      <c r="AP1007" s="77">
        <f t="shared" si="664"/>
        <v>10876800</v>
      </c>
      <c r="AQ1007" s="77">
        <f t="shared" si="647"/>
        <v>10824000</v>
      </c>
      <c r="AR1007" s="77">
        <f t="shared" si="648"/>
        <v>10771200</v>
      </c>
      <c r="AS1007" s="164">
        <f t="shared" si="649"/>
        <v>10718400</v>
      </c>
    </row>
    <row r="1008" spans="5:45" ht="18" customHeight="1">
      <c r="E1008" s="148" t="str">
        <f t="shared" si="650"/>
        <v>E-1</v>
      </c>
      <c r="F1008" s="167">
        <f t="shared" si="637"/>
        <v>7</v>
      </c>
      <c r="G1008" s="105">
        <f t="shared" si="638"/>
        <v>7</v>
      </c>
      <c r="H1008" s="105" t="str">
        <f t="shared" si="639"/>
        <v>E-1-7</v>
      </c>
      <c r="I1008" s="149">
        <v>54</v>
      </c>
      <c r="J1008" s="157">
        <f t="shared" si="651"/>
        <v>564800</v>
      </c>
      <c r="K1008" s="131">
        <f t="shared" si="652"/>
        <v>561600</v>
      </c>
      <c r="L1008" s="131">
        <f>IF($E1008="","",INDEX('3.サラリースケール'!$R$5:$BH$38,MATCH($E1008,'3.サラリースケール'!$R$5:$R$38,0),MATCH($I1008,'3.サラリースケール'!$R$5:$BH$5,0)))</f>
        <v>558400</v>
      </c>
      <c r="M1008" s="131">
        <f t="shared" si="653"/>
        <v>555200</v>
      </c>
      <c r="N1008" s="368">
        <f t="shared" si="654"/>
        <v>552000</v>
      </c>
      <c r="O1008" s="157">
        <f t="shared" si="655"/>
        <v>6400</v>
      </c>
      <c r="P1008" s="368">
        <f t="shared" si="640"/>
        <v>3200</v>
      </c>
      <c r="Q1008" s="158">
        <f>IF($L1008="","",VLOOKUP($E1008,'6.モデル年俸表の作成'!$C$7:$F$48,4,0))</f>
        <v>104000</v>
      </c>
      <c r="R1008" s="159">
        <f>IF($E1008="","",IF($G1008="","",VLOOKUP($E1008,'5.手当・賞与配分・洗い替え方式'!$C$7:$L$48,8,0)))</f>
        <v>0</v>
      </c>
      <c r="S1008" s="160">
        <f t="shared" si="656"/>
        <v>0</v>
      </c>
      <c r="T1008" s="160">
        <f t="shared" si="657"/>
        <v>0</v>
      </c>
      <c r="U1008" s="160">
        <f t="shared" si="666"/>
        <v>0</v>
      </c>
      <c r="V1008" s="160">
        <f t="shared" si="659"/>
        <v>0</v>
      </c>
      <c r="W1008" s="160">
        <f t="shared" si="660"/>
        <v>0</v>
      </c>
      <c r="X1008" s="164">
        <f t="shared" si="641"/>
        <v>0</v>
      </c>
      <c r="Y1008" s="162">
        <f t="shared" si="665"/>
        <v>668800</v>
      </c>
      <c r="Z1008" s="161">
        <f t="shared" si="642"/>
        <v>665600</v>
      </c>
      <c r="AA1008" s="161">
        <f t="shared" si="643"/>
        <v>662400</v>
      </c>
      <c r="AB1008" s="161">
        <f t="shared" si="644"/>
        <v>659200</v>
      </c>
      <c r="AC1008" s="163">
        <f t="shared" si="667"/>
        <v>656000</v>
      </c>
      <c r="AD1008" s="158">
        <f t="shared" si="662"/>
        <v>7948800</v>
      </c>
      <c r="AE1008" s="165">
        <f>IF(J1008="","",IF('5.手当・賞与配分・洗い替え方式'!$O$4=1,ROUNDUP((J1008+$Q1008)*$AH$4,-1),ROUNDUP(J1008*$AH$4,-1)))</f>
        <v>1337600</v>
      </c>
      <c r="AF1008" s="154">
        <f>IF(K1008="","",IF('5.手当・賞与配分・洗い替え方式'!$O$4=1,ROUNDUP((K1008+$Q1008)*$AH$4,-1),ROUNDUP(K1008*$AH$4,-1)))</f>
        <v>1331200</v>
      </c>
      <c r="AG1008" s="154">
        <f>IF(L1008="","",IF('5.手当・賞与配分・洗い替え方式'!$O$4=1,ROUNDUP((L1008+$Q1008)*$AH$4,-1),ROUNDUP(L1008*$AH$4,-1)))</f>
        <v>1324800</v>
      </c>
      <c r="AH1008" s="154">
        <f>IF(M1008="","",IF('5.手当・賞与配分・洗い替え方式'!$O$4=1,ROUNDUP((M1008+$Q1008)*$AH$4,-1),ROUNDUP(M1008*$AH$4,-1)))</f>
        <v>1318400</v>
      </c>
      <c r="AI1008" s="166">
        <f>IF(N1008="","",IF('5.手当・賞与配分・洗い替え方式'!$O$4=1,ROUNDUP((N1008+$Q1008)*$AH$4,-1),ROUNDUP(N1008*$AH$4,-1)))</f>
        <v>1312000</v>
      </c>
      <c r="AJ1008" s="165">
        <f>IF(J1008="","",IF('5.手当・賞与配分・洗い替え方式'!$O$4=1,ROUNDUP((J1008+$Q1008)*$AM$4,-1),ROUNDUP(J1008*$AM$4,-1)))</f>
        <v>1672000</v>
      </c>
      <c r="AK1008" s="154">
        <f>IF(K1008="","",IF('5.手当・賞与配分・洗い替え方式'!$O$4=1,ROUNDUP((K1008+$Q1008)*$AM$4,-1),ROUNDUP(K1008*$AM$4,-1)))</f>
        <v>1664000</v>
      </c>
      <c r="AL1008" s="154">
        <f>IF(L1008="","",IF('5.手当・賞与配分・洗い替え方式'!$O$4=1,ROUNDUP((L1008+$Q1008)*$AM$4,-1),ROUNDUP(L1008*$AM$4,-1)))</f>
        <v>1656000</v>
      </c>
      <c r="AM1008" s="154">
        <f>IF(M1008="","",IF('5.手当・賞与配分・洗い替え方式'!$O$4=1,ROUNDUP((M1008+$Q1008)*$AM$4,-1),ROUNDUP(M1008*$AM$4,-1)))</f>
        <v>1648000</v>
      </c>
      <c r="AN1008" s="166">
        <f>IF(N1008="","",IF('5.手当・賞与配分・洗い替え方式'!$O$4=1,ROUNDUP((N1008+$Q1008)*$AM$4,-1),ROUNDUP(N1008*$AM$4,-1)))</f>
        <v>1640000</v>
      </c>
      <c r="AO1008" s="369">
        <f t="shared" si="663"/>
        <v>11035200</v>
      </c>
      <c r="AP1008" s="77">
        <f t="shared" si="664"/>
        <v>10982400</v>
      </c>
      <c r="AQ1008" s="77">
        <f t="shared" si="647"/>
        <v>10929600</v>
      </c>
      <c r="AR1008" s="77">
        <f t="shared" si="648"/>
        <v>10876800</v>
      </c>
      <c r="AS1008" s="164">
        <f t="shared" si="649"/>
        <v>10824000</v>
      </c>
    </row>
    <row r="1009" spans="5:45" ht="18" customHeight="1">
      <c r="E1009" s="148" t="str">
        <f t="shared" si="650"/>
        <v>E-1</v>
      </c>
      <c r="F1009" s="167">
        <f t="shared" si="637"/>
        <v>8</v>
      </c>
      <c r="G1009" s="105">
        <f t="shared" si="638"/>
        <v>8</v>
      </c>
      <c r="H1009" s="105" t="str">
        <f t="shared" si="639"/>
        <v>E-1-8</v>
      </c>
      <c r="I1009" s="149">
        <v>55</v>
      </c>
      <c r="J1009" s="157">
        <f t="shared" si="651"/>
        <v>571200</v>
      </c>
      <c r="K1009" s="131">
        <f t="shared" si="652"/>
        <v>568000</v>
      </c>
      <c r="L1009" s="131">
        <f>IF($E1009="","",INDEX('3.サラリースケール'!$R$5:$BH$38,MATCH($E1009,'3.サラリースケール'!$R$5:$R$38,0),MATCH($I1009,'3.サラリースケール'!$R$5:$BH$5,0)))</f>
        <v>564800</v>
      </c>
      <c r="M1009" s="131">
        <f t="shared" si="653"/>
        <v>561600</v>
      </c>
      <c r="N1009" s="368">
        <f t="shared" si="654"/>
        <v>558400</v>
      </c>
      <c r="O1009" s="157">
        <f t="shared" si="655"/>
        <v>6400</v>
      </c>
      <c r="P1009" s="368">
        <f t="shared" si="640"/>
        <v>3200</v>
      </c>
      <c r="Q1009" s="158">
        <f>IF($L1009="","",VLOOKUP($E1009,'6.モデル年俸表の作成'!$C$7:$F$48,4,0))</f>
        <v>104000</v>
      </c>
      <c r="R1009" s="159">
        <f>IF($E1009="","",IF($G1009="","",VLOOKUP($E1009,'5.手当・賞与配分・洗い替え方式'!$C$7:$L$48,8,0)))</f>
        <v>0</v>
      </c>
      <c r="S1009" s="160">
        <f t="shared" si="656"/>
        <v>0</v>
      </c>
      <c r="T1009" s="160">
        <f t="shared" si="657"/>
        <v>0</v>
      </c>
      <c r="U1009" s="160">
        <f t="shared" si="666"/>
        <v>0</v>
      </c>
      <c r="V1009" s="160">
        <f t="shared" si="659"/>
        <v>0</v>
      </c>
      <c r="W1009" s="160">
        <f t="shared" si="660"/>
        <v>0</v>
      </c>
      <c r="X1009" s="164">
        <f t="shared" si="641"/>
        <v>0</v>
      </c>
      <c r="Y1009" s="162">
        <f t="shared" si="665"/>
        <v>675200</v>
      </c>
      <c r="Z1009" s="161">
        <f t="shared" si="642"/>
        <v>672000</v>
      </c>
      <c r="AA1009" s="161">
        <f t="shared" si="643"/>
        <v>668800</v>
      </c>
      <c r="AB1009" s="161">
        <f t="shared" si="644"/>
        <v>665600</v>
      </c>
      <c r="AC1009" s="163">
        <f t="shared" si="667"/>
        <v>662400</v>
      </c>
      <c r="AD1009" s="158">
        <f t="shared" si="662"/>
        <v>8025600</v>
      </c>
      <c r="AE1009" s="165">
        <f>IF(J1009="","",IF('5.手当・賞与配分・洗い替え方式'!$O$4=1,ROUNDUP((J1009+$Q1009)*$AH$4,-1),ROUNDUP(J1009*$AH$4,-1)))</f>
        <v>1350400</v>
      </c>
      <c r="AF1009" s="154">
        <f>IF(K1009="","",IF('5.手当・賞与配分・洗い替え方式'!$O$4=1,ROUNDUP((K1009+$Q1009)*$AH$4,-1),ROUNDUP(K1009*$AH$4,-1)))</f>
        <v>1344000</v>
      </c>
      <c r="AG1009" s="154">
        <f>IF(L1009="","",IF('5.手当・賞与配分・洗い替え方式'!$O$4=1,ROUNDUP((L1009+$Q1009)*$AH$4,-1),ROUNDUP(L1009*$AH$4,-1)))</f>
        <v>1337600</v>
      </c>
      <c r="AH1009" s="154">
        <f>IF(M1009="","",IF('5.手当・賞与配分・洗い替え方式'!$O$4=1,ROUNDUP((M1009+$Q1009)*$AH$4,-1),ROUNDUP(M1009*$AH$4,-1)))</f>
        <v>1331200</v>
      </c>
      <c r="AI1009" s="166">
        <f>IF(N1009="","",IF('5.手当・賞与配分・洗い替え方式'!$O$4=1,ROUNDUP((N1009+$Q1009)*$AH$4,-1),ROUNDUP(N1009*$AH$4,-1)))</f>
        <v>1324800</v>
      </c>
      <c r="AJ1009" s="165">
        <f>IF(J1009="","",IF('5.手当・賞与配分・洗い替え方式'!$O$4=1,ROUNDUP((J1009+$Q1009)*$AM$4,-1),ROUNDUP(J1009*$AM$4,-1)))</f>
        <v>1688000</v>
      </c>
      <c r="AK1009" s="154">
        <f>IF(K1009="","",IF('5.手当・賞与配分・洗い替え方式'!$O$4=1,ROUNDUP((K1009+$Q1009)*$AM$4,-1),ROUNDUP(K1009*$AM$4,-1)))</f>
        <v>1680000</v>
      </c>
      <c r="AL1009" s="154">
        <f>IF(L1009="","",IF('5.手当・賞与配分・洗い替え方式'!$O$4=1,ROUNDUP((L1009+$Q1009)*$AM$4,-1),ROUNDUP(L1009*$AM$4,-1)))</f>
        <v>1672000</v>
      </c>
      <c r="AM1009" s="154">
        <f>IF(M1009="","",IF('5.手当・賞与配分・洗い替え方式'!$O$4=1,ROUNDUP((M1009+$Q1009)*$AM$4,-1),ROUNDUP(M1009*$AM$4,-1)))</f>
        <v>1664000</v>
      </c>
      <c r="AN1009" s="166">
        <f>IF(N1009="","",IF('5.手当・賞与配分・洗い替え方式'!$O$4=1,ROUNDUP((N1009+$Q1009)*$AM$4,-1),ROUNDUP(N1009*$AM$4,-1)))</f>
        <v>1656000</v>
      </c>
      <c r="AO1009" s="369">
        <f t="shared" si="663"/>
        <v>11140800</v>
      </c>
      <c r="AP1009" s="77">
        <f t="shared" si="664"/>
        <v>11088000</v>
      </c>
      <c r="AQ1009" s="77">
        <f t="shared" si="647"/>
        <v>11035200</v>
      </c>
      <c r="AR1009" s="77">
        <f t="shared" si="648"/>
        <v>10982400</v>
      </c>
      <c r="AS1009" s="164">
        <f t="shared" si="649"/>
        <v>10929600</v>
      </c>
    </row>
    <row r="1010" spans="5:45" ht="18" customHeight="1">
      <c r="E1010" s="148" t="str">
        <f t="shared" si="650"/>
        <v>E-1</v>
      </c>
      <c r="F1010" s="167">
        <f t="shared" si="637"/>
        <v>9</v>
      </c>
      <c r="G1010" s="105">
        <f t="shared" si="638"/>
        <v>9</v>
      </c>
      <c r="H1010" s="105" t="str">
        <f t="shared" si="639"/>
        <v>E-1-9</v>
      </c>
      <c r="I1010" s="149">
        <v>56</v>
      </c>
      <c r="J1010" s="157">
        <f t="shared" si="651"/>
        <v>577600</v>
      </c>
      <c r="K1010" s="131">
        <f t="shared" si="652"/>
        <v>574400</v>
      </c>
      <c r="L1010" s="131">
        <f>IF($E1010="","",INDEX('3.サラリースケール'!$R$5:$BH$38,MATCH($E1010,'3.サラリースケール'!$R$5:$R$38,0),MATCH($I1010,'3.サラリースケール'!$R$5:$BH$5,0)))</f>
        <v>571200</v>
      </c>
      <c r="M1010" s="131">
        <f t="shared" si="653"/>
        <v>568000</v>
      </c>
      <c r="N1010" s="368">
        <f t="shared" si="654"/>
        <v>564800</v>
      </c>
      <c r="O1010" s="157">
        <f t="shared" si="655"/>
        <v>6400</v>
      </c>
      <c r="P1010" s="368">
        <f t="shared" si="640"/>
        <v>3200</v>
      </c>
      <c r="Q1010" s="158">
        <f>IF($L1010="","",VLOOKUP($E1010,'6.モデル年俸表の作成'!$C$7:$F$48,4,0))</f>
        <v>104000</v>
      </c>
      <c r="R1010" s="159">
        <f>IF($E1010="","",IF($G1010="","",VLOOKUP($E1010,'5.手当・賞与配分・洗い替え方式'!$C$7:$L$48,8,0)))</f>
        <v>0</v>
      </c>
      <c r="S1010" s="160">
        <f t="shared" si="656"/>
        <v>0</v>
      </c>
      <c r="T1010" s="160">
        <f t="shared" si="657"/>
        <v>0</v>
      </c>
      <c r="U1010" s="160">
        <f t="shared" si="666"/>
        <v>0</v>
      </c>
      <c r="V1010" s="160">
        <f t="shared" si="659"/>
        <v>0</v>
      </c>
      <c r="W1010" s="160">
        <f t="shared" si="660"/>
        <v>0</v>
      </c>
      <c r="X1010" s="164">
        <f t="shared" si="641"/>
        <v>0</v>
      </c>
      <c r="Y1010" s="162">
        <f t="shared" si="665"/>
        <v>681600</v>
      </c>
      <c r="Z1010" s="161">
        <f t="shared" si="642"/>
        <v>678400</v>
      </c>
      <c r="AA1010" s="161">
        <f t="shared" si="643"/>
        <v>675200</v>
      </c>
      <c r="AB1010" s="161">
        <f t="shared" si="644"/>
        <v>672000</v>
      </c>
      <c r="AC1010" s="163">
        <f t="shared" si="667"/>
        <v>668800</v>
      </c>
      <c r="AD1010" s="158">
        <f t="shared" si="662"/>
        <v>8102400</v>
      </c>
      <c r="AE1010" s="165">
        <f>IF(J1010="","",IF('5.手当・賞与配分・洗い替え方式'!$O$4=1,ROUNDUP((J1010+$Q1010)*$AH$4,-1),ROUNDUP(J1010*$AH$4,-1)))</f>
        <v>1363200</v>
      </c>
      <c r="AF1010" s="154">
        <f>IF(K1010="","",IF('5.手当・賞与配分・洗い替え方式'!$O$4=1,ROUNDUP((K1010+$Q1010)*$AH$4,-1),ROUNDUP(K1010*$AH$4,-1)))</f>
        <v>1356800</v>
      </c>
      <c r="AG1010" s="154">
        <f>IF(L1010="","",IF('5.手当・賞与配分・洗い替え方式'!$O$4=1,ROUNDUP((L1010+$Q1010)*$AH$4,-1),ROUNDUP(L1010*$AH$4,-1)))</f>
        <v>1350400</v>
      </c>
      <c r="AH1010" s="154">
        <f>IF(M1010="","",IF('5.手当・賞与配分・洗い替え方式'!$O$4=1,ROUNDUP((M1010+$Q1010)*$AH$4,-1),ROUNDUP(M1010*$AH$4,-1)))</f>
        <v>1344000</v>
      </c>
      <c r="AI1010" s="166">
        <f>IF(N1010="","",IF('5.手当・賞与配分・洗い替え方式'!$O$4=1,ROUNDUP((N1010+$Q1010)*$AH$4,-1),ROUNDUP(N1010*$AH$4,-1)))</f>
        <v>1337600</v>
      </c>
      <c r="AJ1010" s="165">
        <f>IF(J1010="","",IF('5.手当・賞与配分・洗い替え方式'!$O$4=1,ROUNDUP((J1010+$Q1010)*$AM$4,-1),ROUNDUP(J1010*$AM$4,-1)))</f>
        <v>1704000</v>
      </c>
      <c r="AK1010" s="154">
        <f>IF(K1010="","",IF('5.手当・賞与配分・洗い替え方式'!$O$4=1,ROUNDUP((K1010+$Q1010)*$AM$4,-1),ROUNDUP(K1010*$AM$4,-1)))</f>
        <v>1696000</v>
      </c>
      <c r="AL1010" s="154">
        <f>IF(L1010="","",IF('5.手当・賞与配分・洗い替え方式'!$O$4=1,ROUNDUP((L1010+$Q1010)*$AM$4,-1),ROUNDUP(L1010*$AM$4,-1)))</f>
        <v>1688000</v>
      </c>
      <c r="AM1010" s="154">
        <f>IF(M1010="","",IF('5.手当・賞与配分・洗い替え方式'!$O$4=1,ROUNDUP((M1010+$Q1010)*$AM$4,-1),ROUNDUP(M1010*$AM$4,-1)))</f>
        <v>1680000</v>
      </c>
      <c r="AN1010" s="166">
        <f>IF(N1010="","",IF('5.手当・賞与配分・洗い替え方式'!$O$4=1,ROUNDUP((N1010+$Q1010)*$AM$4,-1),ROUNDUP(N1010*$AM$4,-1)))</f>
        <v>1672000</v>
      </c>
      <c r="AO1010" s="369">
        <f t="shared" si="663"/>
        <v>11246400</v>
      </c>
      <c r="AP1010" s="77">
        <f t="shared" si="664"/>
        <v>11193600</v>
      </c>
      <c r="AQ1010" s="77">
        <f t="shared" si="647"/>
        <v>11140800</v>
      </c>
      <c r="AR1010" s="77">
        <f t="shared" si="648"/>
        <v>11088000</v>
      </c>
      <c r="AS1010" s="164">
        <f t="shared" si="649"/>
        <v>11035200</v>
      </c>
    </row>
    <row r="1011" spans="5:45" ht="18" customHeight="1">
      <c r="E1011" s="148" t="str">
        <f t="shared" si="650"/>
        <v>E-1</v>
      </c>
      <c r="F1011" s="167">
        <f t="shared" si="637"/>
        <v>10</v>
      </c>
      <c r="G1011" s="105">
        <f t="shared" si="638"/>
        <v>10</v>
      </c>
      <c r="H1011" s="105" t="str">
        <f t="shared" si="639"/>
        <v>E-1-10</v>
      </c>
      <c r="I1011" s="149">
        <v>57</v>
      </c>
      <c r="J1011" s="157">
        <f t="shared" si="651"/>
        <v>584000</v>
      </c>
      <c r="K1011" s="131">
        <f t="shared" si="652"/>
        <v>580800</v>
      </c>
      <c r="L1011" s="131">
        <f>IF($E1011="","",INDEX('3.サラリースケール'!$R$5:$BH$38,MATCH($E1011,'3.サラリースケール'!$R$5:$R$38,0),MATCH($I1011,'3.サラリースケール'!$R$5:$BH$5,0)))</f>
        <v>577600</v>
      </c>
      <c r="M1011" s="131">
        <f t="shared" si="653"/>
        <v>574400</v>
      </c>
      <c r="N1011" s="368">
        <f t="shared" si="654"/>
        <v>571200</v>
      </c>
      <c r="O1011" s="157">
        <f t="shared" si="655"/>
        <v>6400</v>
      </c>
      <c r="P1011" s="368">
        <f t="shared" si="640"/>
        <v>3200</v>
      </c>
      <c r="Q1011" s="158">
        <f>IF($L1011="","",VLOOKUP($E1011,'6.モデル年俸表の作成'!$C$7:$F$48,4,0))</f>
        <v>104000</v>
      </c>
      <c r="R1011" s="159">
        <f>IF($E1011="","",IF($G1011="","",VLOOKUP($E1011,'5.手当・賞与配分・洗い替え方式'!$C$7:$L$48,8,0)))</f>
        <v>0</v>
      </c>
      <c r="S1011" s="160">
        <f t="shared" si="656"/>
        <v>0</v>
      </c>
      <c r="T1011" s="160">
        <f t="shared" si="657"/>
        <v>0</v>
      </c>
      <c r="U1011" s="160">
        <f t="shared" si="666"/>
        <v>0</v>
      </c>
      <c r="V1011" s="160">
        <f t="shared" si="659"/>
        <v>0</v>
      </c>
      <c r="W1011" s="160">
        <f t="shared" si="660"/>
        <v>0</v>
      </c>
      <c r="X1011" s="164">
        <f t="shared" si="641"/>
        <v>0</v>
      </c>
      <c r="Y1011" s="162">
        <f t="shared" si="665"/>
        <v>688000</v>
      </c>
      <c r="Z1011" s="161">
        <f t="shared" si="642"/>
        <v>684800</v>
      </c>
      <c r="AA1011" s="161">
        <f t="shared" si="643"/>
        <v>681600</v>
      </c>
      <c r="AB1011" s="161">
        <f t="shared" si="644"/>
        <v>678400</v>
      </c>
      <c r="AC1011" s="163">
        <f t="shared" si="667"/>
        <v>675200</v>
      </c>
      <c r="AD1011" s="158">
        <f t="shared" si="662"/>
        <v>8179200</v>
      </c>
      <c r="AE1011" s="165">
        <f>IF(J1011="","",IF('5.手当・賞与配分・洗い替え方式'!$O$4=1,ROUNDUP((J1011+$Q1011)*$AH$4,-1),ROUNDUP(J1011*$AH$4,-1)))</f>
        <v>1376000</v>
      </c>
      <c r="AF1011" s="154">
        <f>IF(K1011="","",IF('5.手当・賞与配分・洗い替え方式'!$O$4=1,ROUNDUP((K1011+$Q1011)*$AH$4,-1),ROUNDUP(K1011*$AH$4,-1)))</f>
        <v>1369600</v>
      </c>
      <c r="AG1011" s="154">
        <f>IF(L1011="","",IF('5.手当・賞与配分・洗い替え方式'!$O$4=1,ROUNDUP((L1011+$Q1011)*$AH$4,-1),ROUNDUP(L1011*$AH$4,-1)))</f>
        <v>1363200</v>
      </c>
      <c r="AH1011" s="154">
        <f>IF(M1011="","",IF('5.手当・賞与配分・洗い替え方式'!$O$4=1,ROUNDUP((M1011+$Q1011)*$AH$4,-1),ROUNDUP(M1011*$AH$4,-1)))</f>
        <v>1356800</v>
      </c>
      <c r="AI1011" s="166">
        <f>IF(N1011="","",IF('5.手当・賞与配分・洗い替え方式'!$O$4=1,ROUNDUP((N1011+$Q1011)*$AH$4,-1),ROUNDUP(N1011*$AH$4,-1)))</f>
        <v>1350400</v>
      </c>
      <c r="AJ1011" s="165">
        <f>IF(J1011="","",IF('5.手当・賞与配分・洗い替え方式'!$O$4=1,ROUNDUP((J1011+$Q1011)*$AM$4,-1),ROUNDUP(J1011*$AM$4,-1)))</f>
        <v>1720000</v>
      </c>
      <c r="AK1011" s="154">
        <f>IF(K1011="","",IF('5.手当・賞与配分・洗い替え方式'!$O$4=1,ROUNDUP((K1011+$Q1011)*$AM$4,-1),ROUNDUP(K1011*$AM$4,-1)))</f>
        <v>1712000</v>
      </c>
      <c r="AL1011" s="154">
        <f>IF(L1011="","",IF('5.手当・賞与配分・洗い替え方式'!$O$4=1,ROUNDUP((L1011+$Q1011)*$AM$4,-1),ROUNDUP(L1011*$AM$4,-1)))</f>
        <v>1704000</v>
      </c>
      <c r="AM1011" s="154">
        <f>IF(M1011="","",IF('5.手当・賞与配分・洗い替え方式'!$O$4=1,ROUNDUP((M1011+$Q1011)*$AM$4,-1),ROUNDUP(M1011*$AM$4,-1)))</f>
        <v>1696000</v>
      </c>
      <c r="AN1011" s="166">
        <f>IF(N1011="","",IF('5.手当・賞与配分・洗い替え方式'!$O$4=1,ROUNDUP((N1011+$Q1011)*$AM$4,-1),ROUNDUP(N1011*$AM$4,-1)))</f>
        <v>1688000</v>
      </c>
      <c r="AO1011" s="369">
        <f t="shared" si="663"/>
        <v>11352000</v>
      </c>
      <c r="AP1011" s="77">
        <f t="shared" si="664"/>
        <v>11299200</v>
      </c>
      <c r="AQ1011" s="77">
        <f t="shared" si="647"/>
        <v>11246400</v>
      </c>
      <c r="AR1011" s="77">
        <f t="shared" si="648"/>
        <v>11193600</v>
      </c>
      <c r="AS1011" s="164">
        <f t="shared" si="649"/>
        <v>11140800</v>
      </c>
    </row>
    <row r="1012" spans="5:45" ht="18" customHeight="1">
      <c r="E1012" s="148" t="str">
        <f t="shared" si="650"/>
        <v>E-1</v>
      </c>
      <c r="F1012" s="167">
        <f t="shared" si="637"/>
        <v>11</v>
      </c>
      <c r="G1012" s="105">
        <f t="shared" si="638"/>
        <v>11</v>
      </c>
      <c r="H1012" s="105" t="str">
        <f t="shared" si="639"/>
        <v>E-1-11</v>
      </c>
      <c r="I1012" s="149">
        <v>58</v>
      </c>
      <c r="J1012" s="157">
        <f t="shared" si="651"/>
        <v>590400</v>
      </c>
      <c r="K1012" s="131">
        <f t="shared" si="652"/>
        <v>587200</v>
      </c>
      <c r="L1012" s="131">
        <f>IF($E1012="","",INDEX('3.サラリースケール'!$R$5:$BH$38,MATCH($E1012,'3.サラリースケール'!$R$5:$R$38,0),MATCH($I1012,'3.サラリースケール'!$R$5:$BH$5,0)))</f>
        <v>584000</v>
      </c>
      <c r="M1012" s="131">
        <f t="shared" si="653"/>
        <v>580800</v>
      </c>
      <c r="N1012" s="368">
        <f t="shared" si="654"/>
        <v>577600</v>
      </c>
      <c r="O1012" s="157">
        <f t="shared" si="655"/>
        <v>6400</v>
      </c>
      <c r="P1012" s="368">
        <f t="shared" si="640"/>
        <v>3200</v>
      </c>
      <c r="Q1012" s="158">
        <f>IF($L1012="","",VLOOKUP($E1012,'6.モデル年俸表の作成'!$C$7:$F$48,4,0))</f>
        <v>104000</v>
      </c>
      <c r="R1012" s="159">
        <f>IF($E1012="","",IF($G1012="","",VLOOKUP($E1012,'5.手当・賞与配分・洗い替え方式'!$C$7:$L$48,8,0)))</f>
        <v>0</v>
      </c>
      <c r="S1012" s="160">
        <f t="shared" si="656"/>
        <v>0</v>
      </c>
      <c r="T1012" s="160">
        <f t="shared" si="657"/>
        <v>0</v>
      </c>
      <c r="U1012" s="160">
        <f t="shared" si="666"/>
        <v>0</v>
      </c>
      <c r="V1012" s="160">
        <f t="shared" si="659"/>
        <v>0</v>
      </c>
      <c r="W1012" s="160">
        <f t="shared" si="660"/>
        <v>0</v>
      </c>
      <c r="X1012" s="164">
        <f t="shared" si="641"/>
        <v>0</v>
      </c>
      <c r="Y1012" s="162">
        <f t="shared" si="665"/>
        <v>694400</v>
      </c>
      <c r="Z1012" s="161">
        <f t="shared" si="642"/>
        <v>691200</v>
      </c>
      <c r="AA1012" s="161">
        <f t="shared" si="643"/>
        <v>688000</v>
      </c>
      <c r="AB1012" s="161">
        <f t="shared" si="644"/>
        <v>684800</v>
      </c>
      <c r="AC1012" s="163">
        <f t="shared" si="667"/>
        <v>681600</v>
      </c>
      <c r="AD1012" s="158">
        <f t="shared" si="662"/>
        <v>8256000</v>
      </c>
      <c r="AE1012" s="165">
        <f>IF(J1012="","",IF('5.手当・賞与配分・洗い替え方式'!$O$4=1,ROUNDUP((J1012+$Q1012)*$AH$4,-1),ROUNDUP(J1012*$AH$4,-1)))</f>
        <v>1388800</v>
      </c>
      <c r="AF1012" s="154">
        <f>IF(K1012="","",IF('5.手当・賞与配分・洗い替え方式'!$O$4=1,ROUNDUP((K1012+$Q1012)*$AH$4,-1),ROUNDUP(K1012*$AH$4,-1)))</f>
        <v>1382400</v>
      </c>
      <c r="AG1012" s="154">
        <f>IF(L1012="","",IF('5.手当・賞与配分・洗い替え方式'!$O$4=1,ROUNDUP((L1012+$Q1012)*$AH$4,-1),ROUNDUP(L1012*$AH$4,-1)))</f>
        <v>1376000</v>
      </c>
      <c r="AH1012" s="154">
        <f>IF(M1012="","",IF('5.手当・賞与配分・洗い替え方式'!$O$4=1,ROUNDUP((M1012+$Q1012)*$AH$4,-1),ROUNDUP(M1012*$AH$4,-1)))</f>
        <v>1369600</v>
      </c>
      <c r="AI1012" s="166">
        <f>IF(N1012="","",IF('5.手当・賞与配分・洗い替え方式'!$O$4=1,ROUNDUP((N1012+$Q1012)*$AH$4,-1),ROUNDUP(N1012*$AH$4,-1)))</f>
        <v>1363200</v>
      </c>
      <c r="AJ1012" s="165">
        <f>IF(J1012="","",IF('5.手当・賞与配分・洗い替え方式'!$O$4=1,ROUNDUP((J1012+$Q1012)*$AM$4,-1),ROUNDUP(J1012*$AM$4,-1)))</f>
        <v>1736000</v>
      </c>
      <c r="AK1012" s="154">
        <f>IF(K1012="","",IF('5.手当・賞与配分・洗い替え方式'!$O$4=1,ROUNDUP((K1012+$Q1012)*$AM$4,-1),ROUNDUP(K1012*$AM$4,-1)))</f>
        <v>1728000</v>
      </c>
      <c r="AL1012" s="154">
        <f>IF(L1012="","",IF('5.手当・賞与配分・洗い替え方式'!$O$4=1,ROUNDUP((L1012+$Q1012)*$AM$4,-1),ROUNDUP(L1012*$AM$4,-1)))</f>
        <v>1720000</v>
      </c>
      <c r="AM1012" s="154">
        <f>IF(M1012="","",IF('5.手当・賞与配分・洗い替え方式'!$O$4=1,ROUNDUP((M1012+$Q1012)*$AM$4,-1),ROUNDUP(M1012*$AM$4,-1)))</f>
        <v>1712000</v>
      </c>
      <c r="AN1012" s="166">
        <f>IF(N1012="","",IF('5.手当・賞与配分・洗い替え方式'!$O$4=1,ROUNDUP((N1012+$Q1012)*$AM$4,-1),ROUNDUP(N1012*$AM$4,-1)))</f>
        <v>1704000</v>
      </c>
      <c r="AO1012" s="369">
        <f t="shared" si="663"/>
        <v>11457600</v>
      </c>
      <c r="AP1012" s="77">
        <f t="shared" si="664"/>
        <v>11404800</v>
      </c>
      <c r="AQ1012" s="77">
        <f t="shared" si="647"/>
        <v>11352000</v>
      </c>
      <c r="AR1012" s="77">
        <f t="shared" si="648"/>
        <v>11299200</v>
      </c>
      <c r="AS1012" s="164">
        <f t="shared" si="649"/>
        <v>11246400</v>
      </c>
    </row>
    <row r="1013" spans="5:45" ht="18" customHeight="1" thickBot="1">
      <c r="E1013" s="148" t="str">
        <f t="shared" si="650"/>
        <v>E-1</v>
      </c>
      <c r="F1013" s="167">
        <f t="shared" si="637"/>
        <v>11</v>
      </c>
      <c r="G1013" s="105">
        <f t="shared" si="638"/>
        <v>11</v>
      </c>
      <c r="H1013" s="105" t="str">
        <f t="shared" si="639"/>
        <v/>
      </c>
      <c r="I1013" s="149">
        <v>59</v>
      </c>
      <c r="J1013" s="169">
        <f t="shared" si="651"/>
        <v>596800</v>
      </c>
      <c r="K1013" s="168">
        <f t="shared" si="652"/>
        <v>593600</v>
      </c>
      <c r="L1013" s="168">
        <f>IF($E1013="","",INDEX('3.サラリースケール'!$R$5:$BH$38,MATCH($E1013,'3.サラリースケール'!$R$5:$R$38,0),MATCH($I1013,'3.サラリースケール'!$R$5:$BH$5,0)))</f>
        <v>590400</v>
      </c>
      <c r="M1013" s="168">
        <f t="shared" si="653"/>
        <v>587200</v>
      </c>
      <c r="N1013" s="370">
        <f t="shared" si="654"/>
        <v>584000</v>
      </c>
      <c r="O1013" s="169">
        <f t="shared" si="655"/>
        <v>6400</v>
      </c>
      <c r="P1013" s="370">
        <f t="shared" si="640"/>
        <v>3200</v>
      </c>
      <c r="Q1013" s="170">
        <f>IF($L1013="","",VLOOKUP($E1013,'6.モデル年俸表の作成'!$C$7:$F$48,4,0))</f>
        <v>104000</v>
      </c>
      <c r="R1013" s="171">
        <f>IF($E1013="","",IF($G1013="","",VLOOKUP($E1013,'5.手当・賞与配分・洗い替え方式'!$C$7:$L$48,8,0)))</f>
        <v>0</v>
      </c>
      <c r="S1013" s="172">
        <f t="shared" si="656"/>
        <v>0</v>
      </c>
      <c r="T1013" s="172">
        <f t="shared" si="657"/>
        <v>0</v>
      </c>
      <c r="U1013" s="172">
        <f t="shared" si="666"/>
        <v>0</v>
      </c>
      <c r="V1013" s="172">
        <f t="shared" si="659"/>
        <v>0</v>
      </c>
      <c r="W1013" s="172">
        <f t="shared" si="660"/>
        <v>0</v>
      </c>
      <c r="X1013" s="178">
        <f t="shared" si="641"/>
        <v>0</v>
      </c>
      <c r="Y1013" s="371">
        <f t="shared" si="665"/>
        <v>700800</v>
      </c>
      <c r="Z1013" s="173">
        <f t="shared" si="642"/>
        <v>697600</v>
      </c>
      <c r="AA1013" s="173">
        <f t="shared" si="643"/>
        <v>694400</v>
      </c>
      <c r="AB1013" s="173">
        <f t="shared" si="644"/>
        <v>691200</v>
      </c>
      <c r="AC1013" s="372">
        <f t="shared" si="667"/>
        <v>688000</v>
      </c>
      <c r="AD1013" s="170">
        <f t="shared" si="662"/>
        <v>8332800</v>
      </c>
      <c r="AE1013" s="174">
        <f>IF(J1013="","",IF('5.手当・賞与配分・洗い替え方式'!$O$4=1,ROUNDUP((J1013+$Q1013)*$AH$4,-1),ROUNDUP(J1013*$AH$4,-1)))</f>
        <v>1401600</v>
      </c>
      <c r="AF1013" s="175">
        <f>IF(K1013="","",IF('5.手当・賞与配分・洗い替え方式'!$O$4=1,ROUNDUP((K1013+$Q1013)*$AH$4,-1),ROUNDUP(K1013*$AH$4,-1)))</f>
        <v>1395200</v>
      </c>
      <c r="AG1013" s="175">
        <f>IF(L1013="","",IF('5.手当・賞与配分・洗い替え方式'!$O$4=1,ROUNDUP((L1013+$Q1013)*$AH$4,-1),ROUNDUP(L1013*$AH$4,-1)))</f>
        <v>1388800</v>
      </c>
      <c r="AH1013" s="175">
        <f>IF(M1013="","",IF('5.手当・賞与配分・洗い替え方式'!$O$4=1,ROUNDUP((M1013+$Q1013)*$AH$4,-1),ROUNDUP(M1013*$AH$4,-1)))</f>
        <v>1382400</v>
      </c>
      <c r="AI1013" s="176">
        <f>IF(N1013="","",IF('5.手当・賞与配分・洗い替え方式'!$O$4=1,ROUNDUP((N1013+$Q1013)*$AH$4,-1),ROUNDUP(N1013*$AH$4,-1)))</f>
        <v>1376000</v>
      </c>
      <c r="AJ1013" s="174">
        <f>IF(J1013="","",IF('5.手当・賞与配分・洗い替え方式'!$O$4=1,ROUNDUP((J1013+$Q1013)*$AM$4,-1),ROUNDUP(J1013*$AM$4,-1)))</f>
        <v>1752000</v>
      </c>
      <c r="AK1013" s="175">
        <f>IF(K1013="","",IF('5.手当・賞与配分・洗い替え方式'!$O$4=1,ROUNDUP((K1013+$Q1013)*$AM$4,-1),ROUNDUP(K1013*$AM$4,-1)))</f>
        <v>1744000</v>
      </c>
      <c r="AL1013" s="175">
        <f>IF(L1013="","",IF('5.手当・賞与配分・洗い替え方式'!$O$4=1,ROUNDUP((L1013+$Q1013)*$AM$4,-1),ROUNDUP(L1013*$AM$4,-1)))</f>
        <v>1736000</v>
      </c>
      <c r="AM1013" s="175">
        <f>IF(M1013="","",IF('5.手当・賞与配分・洗い替え方式'!$O$4=1,ROUNDUP((M1013+$Q1013)*$AM$4,-1),ROUNDUP(M1013*$AM$4,-1)))</f>
        <v>1728000</v>
      </c>
      <c r="AN1013" s="176">
        <f>IF(N1013="","",IF('5.手当・賞与配分・洗い替え方式'!$O$4=1,ROUNDUP((N1013+$Q1013)*$AM$4,-1),ROUNDUP(N1013*$AM$4,-1)))</f>
        <v>1720000</v>
      </c>
      <c r="AO1013" s="373">
        <f t="shared" si="663"/>
        <v>11563200</v>
      </c>
      <c r="AP1013" s="177">
        <f t="shared" si="664"/>
        <v>11510400</v>
      </c>
      <c r="AQ1013" s="177">
        <f t="shared" si="647"/>
        <v>11457600</v>
      </c>
      <c r="AR1013" s="177">
        <f t="shared" si="648"/>
        <v>11404800</v>
      </c>
      <c r="AS1013" s="178">
        <f t="shared" si="649"/>
        <v>11352000</v>
      </c>
    </row>
    <row r="1014" spans="5:45" ht="9" customHeight="1"/>
    <row r="1015" spans="5:45" ht="20.100000000000001" customHeight="1" thickBot="1">
      <c r="E1015" s="83"/>
      <c r="F1015" s="83"/>
      <c r="G1015" s="83"/>
      <c r="H1015" s="83"/>
      <c r="Q1015" s="83"/>
      <c r="X1015" s="79" t="s">
        <v>91</v>
      </c>
      <c r="Y1015" s="79"/>
      <c r="Z1015" s="79"/>
      <c r="AJ1015" s="179"/>
      <c r="AK1015" s="179"/>
    </row>
    <row r="1016" spans="5:45" ht="23.1" customHeight="1" thickBot="1">
      <c r="E1016" s="138" t="s">
        <v>81</v>
      </c>
      <c r="F1016" s="139" t="s">
        <v>28</v>
      </c>
      <c r="G1016" s="508" t="s">
        <v>82</v>
      </c>
      <c r="H1016" s="508" t="s">
        <v>28</v>
      </c>
      <c r="I1016" s="510" t="s">
        <v>88</v>
      </c>
      <c r="J1016" s="512" t="s">
        <v>245</v>
      </c>
      <c r="K1016" s="513"/>
      <c r="L1016" s="513"/>
      <c r="M1016" s="513"/>
      <c r="N1016" s="514"/>
      <c r="O1016" s="515" t="s">
        <v>93</v>
      </c>
      <c r="P1016" s="523" t="s">
        <v>246</v>
      </c>
      <c r="Q1016" s="525" t="s">
        <v>90</v>
      </c>
      <c r="R1016" s="374" t="s">
        <v>247</v>
      </c>
      <c r="S1016" s="527" t="s">
        <v>248</v>
      </c>
      <c r="T1016" s="528"/>
      <c r="U1016" s="528"/>
      <c r="V1016" s="528"/>
      <c r="W1016" s="529"/>
      <c r="X1016" s="356">
        <f>IF('5.手当・賞与配分・洗い替え方式'!$L$4="","",'5.手当・賞与配分・洗い替え方式'!$L$4)</f>
        <v>173</v>
      </c>
      <c r="Y1016" s="512" t="s">
        <v>86</v>
      </c>
      <c r="Z1016" s="513"/>
      <c r="AA1016" s="513"/>
      <c r="AB1016" s="513"/>
      <c r="AC1016" s="514"/>
      <c r="AD1016" s="515" t="s">
        <v>249</v>
      </c>
      <c r="AE1016" s="530" t="s">
        <v>87</v>
      </c>
      <c r="AF1016" s="517"/>
      <c r="AG1016" s="517"/>
      <c r="AH1016" s="357">
        <f>IF($E1017="","",'5.手当・賞与配分・洗い替え方式'!$N$11)</f>
        <v>2</v>
      </c>
      <c r="AI1016" s="358"/>
      <c r="AJ1016" s="359" t="s">
        <v>250</v>
      </c>
      <c r="AK1016" s="517" t="str">
        <f>IF($AL$2="","","「"&amp;$AL$2&amp;"」"&amp;"評価反映")</f>
        <v>「B」評価反映</v>
      </c>
      <c r="AL1016" s="518"/>
      <c r="AM1016" s="357">
        <f>IF($E1017="","",'5.手当・賞与配分・洗い替え方式'!$O$11*'7.グレード別年俸表の作成'!$AM$2)</f>
        <v>2.5</v>
      </c>
      <c r="AN1016" s="360"/>
      <c r="AO1016" s="519" t="s">
        <v>251</v>
      </c>
      <c r="AP1016" s="520"/>
      <c r="AQ1016" s="521" t="str">
        <f>IF($AL$2="","","賞与"&amp;"「"&amp;$AL$2&amp;"」"&amp;"評価反映")</f>
        <v>賞与「B」評価反映</v>
      </c>
      <c r="AR1016" s="521"/>
      <c r="AS1016" s="522"/>
    </row>
    <row r="1017" spans="5:45" ht="27.9" customHeight="1" thickBot="1">
      <c r="E1017" s="142" t="str">
        <f>IF(C$27="","",$C$27)</f>
        <v>E-2</v>
      </c>
      <c r="F1017" s="139">
        <v>0</v>
      </c>
      <c r="G1017" s="509"/>
      <c r="H1017" s="509"/>
      <c r="I1017" s="511"/>
      <c r="J1017" s="413" t="str">
        <f>IF($E1017="","",$E1017&amp;"-"&amp;$O$2)</f>
        <v>E-2-S</v>
      </c>
      <c r="K1017" s="143" t="str">
        <f>IF($E1017="","",$E1017&amp;"-"&amp;$P$2)</f>
        <v>E-2-A</v>
      </c>
      <c r="L1017" s="143" t="str">
        <f>IF($E1017="","",$E1017&amp;"-"&amp;$Q$2)</f>
        <v>E-2-B</v>
      </c>
      <c r="M1017" s="143" t="str">
        <f>IF($E1017="","",$E1017&amp;"-"&amp;$R$2)</f>
        <v>E-2-C</v>
      </c>
      <c r="N1017" s="414" t="str">
        <f>IF($E1017="","",$E1017&amp;"-"&amp;$S$2)</f>
        <v>E-2-D</v>
      </c>
      <c r="O1017" s="516"/>
      <c r="P1017" s="524"/>
      <c r="Q1017" s="526"/>
      <c r="R1017" s="362">
        <f>IF($E1017="","",VLOOKUP($E1017,'5.手当・賞与配分・洗い替え方式'!$C$7:$L$48,8,0))</f>
        <v>0</v>
      </c>
      <c r="S1017" s="413" t="str">
        <f>$J1017</f>
        <v>E-2-S</v>
      </c>
      <c r="T1017" s="143" t="str">
        <f>$K1017</f>
        <v>E-2-A</v>
      </c>
      <c r="U1017" s="143" t="str">
        <f>$L1017</f>
        <v>E-2-B</v>
      </c>
      <c r="V1017" s="143" t="str">
        <f>$M1017</f>
        <v>E-2-C</v>
      </c>
      <c r="W1017" s="414" t="str">
        <f>$N1017</f>
        <v>E-2-D</v>
      </c>
      <c r="X1017" s="363" t="s">
        <v>85</v>
      </c>
      <c r="Y1017" s="413" t="str">
        <f>$J1017</f>
        <v>E-2-S</v>
      </c>
      <c r="Z1017" s="143" t="str">
        <f>$K1017</f>
        <v>E-2-A</v>
      </c>
      <c r="AA1017" s="143" t="str">
        <f>$L1017</f>
        <v>E-2-B</v>
      </c>
      <c r="AB1017" s="143" t="str">
        <f>$M1017</f>
        <v>E-2-C</v>
      </c>
      <c r="AC1017" s="414" t="str">
        <f>$N1017</f>
        <v>E-2-D</v>
      </c>
      <c r="AD1017" s="516"/>
      <c r="AE1017" s="144" t="str">
        <f>$J1017</f>
        <v>E-2-S</v>
      </c>
      <c r="AF1017" s="145" t="str">
        <f>$K1017</f>
        <v>E-2-A</v>
      </c>
      <c r="AG1017" s="145" t="str">
        <f>$L1017</f>
        <v>E-2-B</v>
      </c>
      <c r="AH1017" s="146" t="str">
        <f>$M1017</f>
        <v>E-2-C</v>
      </c>
      <c r="AI1017" s="364" t="str">
        <f>$N1017</f>
        <v>E-2-D</v>
      </c>
      <c r="AJ1017" s="365" t="str">
        <f>$J1017</f>
        <v>E-2-S</v>
      </c>
      <c r="AK1017" s="146" t="str">
        <f>$K1017</f>
        <v>E-2-A</v>
      </c>
      <c r="AL1017" s="146" t="str">
        <f>$L1017</f>
        <v>E-2-B</v>
      </c>
      <c r="AM1017" s="146" t="str">
        <f>$M1017</f>
        <v>E-2-C</v>
      </c>
      <c r="AN1017" s="147" t="str">
        <f>$N1017</f>
        <v>E-2-D</v>
      </c>
      <c r="AO1017" s="413" t="str">
        <f>$J1017</f>
        <v>E-2-S</v>
      </c>
      <c r="AP1017" s="143" t="str">
        <f>$K1017</f>
        <v>E-2-A</v>
      </c>
      <c r="AQ1017" s="143" t="str">
        <f>$L1017</f>
        <v>E-2-B</v>
      </c>
      <c r="AR1017" s="143" t="str">
        <f>$M1017</f>
        <v>E-2-C</v>
      </c>
      <c r="AS1017" s="414" t="str">
        <f>$N1017</f>
        <v>E-2-D</v>
      </c>
    </row>
    <row r="1018" spans="5:45" ht="18" customHeight="1">
      <c r="E1018" s="148" t="str">
        <f>IF($E$1017="","",$E$1017)</f>
        <v>E-2</v>
      </c>
      <c r="F1018" s="105">
        <f t="shared" ref="F1018:F1059" si="668">IF(L1018="",0,IF(AND(L1017&lt;L1018,L1018=L1019),F1017+1,IF(L1018&lt;L1019,F1017+1,F1017)))</f>
        <v>0</v>
      </c>
      <c r="G1018" s="105" t="str">
        <f t="shared" ref="G1018:G1059" si="669">IF(AND(F1018=0,L1018=""),"",IF(AND(F1018=0,L1018&gt;0),1,IF(F1018=0,"",F1018)))</f>
        <v/>
      </c>
      <c r="H1018" s="105" t="str">
        <f t="shared" ref="H1018:H1059" si="670">IF($G1018="","",IF(F1017&lt;F1018,$E1018&amp;"-"&amp;$G1018,""))</f>
        <v/>
      </c>
      <c r="I1018" s="149">
        <v>18</v>
      </c>
      <c r="J1018" s="151" t="str">
        <f>IF($F1018&lt;=1,"",IF($L1018="","",$K1018+$P1018))</f>
        <v/>
      </c>
      <c r="K1018" s="150" t="str">
        <f>IF($F1018&lt;=1,"",IF($L1018="","",$L1018+$P1018))</f>
        <v/>
      </c>
      <c r="L1018" s="150" t="str">
        <f>IF($E1018="","",INDEX('3.サラリースケール'!$R$5:$BH$38,MATCH($E1018,'3.サラリースケール'!$R$5:$R$38,0),MATCH($I1018,'3.サラリースケール'!$R$5:$BH$5,0)))</f>
        <v/>
      </c>
      <c r="M1018" s="150" t="str">
        <f>IF($F1018&lt;=1,"",IF($L1018="","",$L1018-$P1018))</f>
        <v/>
      </c>
      <c r="N1018" s="366" t="str">
        <f>IF($F1018&lt;=1,"",IF($L1018="","",$M1018-$P1018))</f>
        <v/>
      </c>
      <c r="O1018" s="151" t="str">
        <f>IF($F1018&lt;=1,"",IF($L1017="",0,$L1018-$L1017))</f>
        <v/>
      </c>
      <c r="P1018" s="368" t="str">
        <f t="shared" ref="P1018:P1059" si="671">IF($F1018&lt;=1,"",IF($L1018="","",IF($O1018=0,$P1017,ROUNDUP($O1018/$L$2,-1))))</f>
        <v/>
      </c>
      <c r="Q1018" s="152" t="str">
        <f>IF($L1018="","",VLOOKUP($E1018,'6.モデル年俸表の作成'!$C$7:$F$48,4,0))</f>
        <v/>
      </c>
      <c r="R1018" s="159" t="str">
        <f>IF($E1018="","",IF($G1018="","",VLOOKUP($E1018,'5.手当・賞与配分・洗い替え方式'!$C$7:$L$48,8,0)))</f>
        <v/>
      </c>
      <c r="S1018" s="153" t="str">
        <f>IF(J1018="","",ROUNDUP((J1018*$R1018),-1))</f>
        <v/>
      </c>
      <c r="T1018" s="153" t="str">
        <f>IF(K1018="","",ROUNDUP((K1018*$R1018),-1))</f>
        <v/>
      </c>
      <c r="U1018" s="153" t="str">
        <f>IF(L1018="","",ROUNDUP((L1018*$R1018),-1))</f>
        <v/>
      </c>
      <c r="V1018" s="153" t="str">
        <f>IF(M1018="","",ROUNDUP((M1018*$R1018),-1))</f>
        <v/>
      </c>
      <c r="W1018" s="153" t="str">
        <f>IF(N1018="","",ROUNDUP((N1018*$R1018),-1))</f>
        <v/>
      </c>
      <c r="X1018" s="155" t="str">
        <f t="shared" ref="X1018:X1059" si="672">IF($L1018="","",ROUNDDOWN($U1018/($L1018/$X$4*1.25),0))</f>
        <v/>
      </c>
      <c r="Y1018" s="165" t="str">
        <f>IF(J1018="","",J1018+$Q1018+S1018)</f>
        <v/>
      </c>
      <c r="Z1018" s="154" t="str">
        <f t="shared" ref="Z1018:Z1059" si="673">IF(K1018="","",K1018+$Q1018+T1018)</f>
        <v/>
      </c>
      <c r="AA1018" s="154" t="str">
        <f t="shared" ref="AA1018:AA1059" si="674">IF(L1018="","",L1018+$Q1018+U1018)</f>
        <v/>
      </c>
      <c r="AB1018" s="154" t="str">
        <f t="shared" ref="AB1018:AB1059" si="675">IF(M1018="","",M1018+$Q1018+V1018)</f>
        <v/>
      </c>
      <c r="AC1018" s="166" t="str">
        <f t="shared" ref="AC1018:AC1024" si="676">IF(N1018="","",N1018+$Q1018+W1018)</f>
        <v/>
      </c>
      <c r="AD1018" s="152" t="str">
        <f>IF($L1018="","",$AA1018*12)</f>
        <v/>
      </c>
      <c r="AE1018" s="165" t="str">
        <f>IF(J1018="","",IF('5.手当・賞与配分・洗い替え方式'!$O$4=1,ROUNDUP((J1018+$Q1018)*$AH$4,-1),ROUNDUP(J1018*$AH$4,-1)))</f>
        <v/>
      </c>
      <c r="AF1018" s="154" t="str">
        <f>IF(K1018="","",IF('5.手当・賞与配分・洗い替え方式'!$O$4=1,ROUNDUP((K1018+$Q1018)*$AH$4,-1),ROUNDUP(K1018*$AH$4,-1)))</f>
        <v/>
      </c>
      <c r="AG1018" s="154" t="str">
        <f>IF(L1018="","",IF('5.手当・賞与配分・洗い替え方式'!$O$4=1,ROUNDUP((L1018+$Q1018)*$AH$4,-1),ROUNDUP(L1018*$AH$4,-1)))</f>
        <v/>
      </c>
      <c r="AH1018" s="154" t="str">
        <f>IF(M1018="","",IF('5.手当・賞与配分・洗い替え方式'!$O$4=1,ROUNDUP((M1018+$Q1018)*$AH$4,-1),ROUNDUP(M1018*$AH$4,-1)))</f>
        <v/>
      </c>
      <c r="AI1018" s="166" t="str">
        <f>IF(N1018="","",IF('5.手当・賞与配分・洗い替え方式'!$O$4=1,ROUNDUP((N1018+$Q1018)*$AH$4,-1),ROUNDUP(N1018*$AH$4,-1)))</f>
        <v/>
      </c>
      <c r="AJ1018" s="165" t="str">
        <f>IF(J1018="","",IF('5.手当・賞与配分・洗い替え方式'!$O$4=1,ROUNDUP((J1018+$Q1018)*$AM$4,-1),ROUNDUP(J1018*$AM$4,-1)))</f>
        <v/>
      </c>
      <c r="AK1018" s="154" t="str">
        <f>IF(K1018="","",IF('5.手当・賞与配分・洗い替え方式'!$O$4=1,ROUNDUP((K1018+$Q1018)*$AM$4,-1),ROUNDUP(K1018*$AM$4,-1)))</f>
        <v/>
      </c>
      <c r="AL1018" s="154" t="str">
        <f>IF(L1018="","",IF('5.手当・賞与配分・洗い替え方式'!$O$4=1,ROUNDUP((L1018+$Q1018)*$AM$4,-1),ROUNDUP(L1018*$AM$4,-1)))</f>
        <v/>
      </c>
      <c r="AM1018" s="154" t="str">
        <f>IF(M1018="","",IF('5.手当・賞与配分・洗い替え方式'!$O$4=1,ROUNDUP((M1018+$Q1018)*$AM$4,-1),ROUNDUP(M1018*$AM$4,-1)))</f>
        <v/>
      </c>
      <c r="AN1018" s="166" t="str">
        <f>IF(N1018="","",IF('5.手当・賞与配分・洗い替え方式'!$O$4=1,ROUNDUP((N1018+$Q1018)*$AM$4,-1),ROUNDUP(N1018*$AM$4,-1)))</f>
        <v/>
      </c>
      <c r="AO1018" s="367" t="str">
        <f>IF(J1018="","",Y1018*12+AE1018+AJ1018)</f>
        <v/>
      </c>
      <c r="AP1018" s="133" t="str">
        <f t="shared" ref="AP1018" si="677">IF(K1018="","",Z1018*12+AF1018+AK1018)</f>
        <v/>
      </c>
      <c r="AQ1018" s="133" t="str">
        <f t="shared" ref="AQ1018:AQ1059" si="678">IF(L1018="","",AA1018*12+AG1018+AL1018)</f>
        <v/>
      </c>
      <c r="AR1018" s="133" t="str">
        <f t="shared" ref="AR1018:AR1059" si="679">IF(M1018="","",AB1018*12+AH1018+AM1018)</f>
        <v/>
      </c>
      <c r="AS1018" s="155" t="str">
        <f t="shared" ref="AS1018:AS1059" si="680">IF(N1018="","",AC1018*12+AI1018+AN1018)</f>
        <v/>
      </c>
    </row>
    <row r="1019" spans="5:45" ht="18" customHeight="1">
      <c r="E1019" s="148" t="str">
        <f t="shared" ref="E1019:E1059" si="681">IF($E$1017="","",$E$1017)</f>
        <v>E-2</v>
      </c>
      <c r="F1019" s="105">
        <f t="shared" si="668"/>
        <v>0</v>
      </c>
      <c r="G1019" s="105" t="str">
        <f t="shared" si="669"/>
        <v/>
      </c>
      <c r="H1019" s="105" t="str">
        <f t="shared" si="670"/>
        <v/>
      </c>
      <c r="I1019" s="149">
        <v>19</v>
      </c>
      <c r="J1019" s="157" t="str">
        <f t="shared" ref="J1019:J1059" si="682">IF($F1019&lt;=1,"",IF($L1019="","",$K1019+$P1019))</f>
        <v/>
      </c>
      <c r="K1019" s="131" t="str">
        <f t="shared" ref="K1019:K1059" si="683">IF($F1019&lt;=1,"",IF($L1019="","",$L1019+$P1019))</f>
        <v/>
      </c>
      <c r="L1019" s="150" t="str">
        <f>IF($E1019="","",INDEX('3.サラリースケール'!$R$5:$BH$38,MATCH($E1019,'3.サラリースケール'!$R$5:$R$38,0),MATCH($I1019,'3.サラリースケール'!$R$5:$BH$5,0)))</f>
        <v/>
      </c>
      <c r="M1019" s="131" t="str">
        <f t="shared" ref="M1019:M1059" si="684">IF($F1019&lt;=1,"",IF($L1019="","",$L1019-$P1019))</f>
        <v/>
      </c>
      <c r="N1019" s="368" t="str">
        <f t="shared" ref="N1019:N1059" si="685">IF($F1019&lt;=1,"",IF($L1019="","",$M1019-$P1019))</f>
        <v/>
      </c>
      <c r="O1019" s="157" t="str">
        <f t="shared" ref="O1019:O1059" si="686">IF($F1019&lt;=1,"",IF($L1018="",0,$L1019-$L1018))</f>
        <v/>
      </c>
      <c r="P1019" s="368" t="str">
        <f t="shared" si="671"/>
        <v/>
      </c>
      <c r="Q1019" s="158" t="str">
        <f>IF($L1019="","",VLOOKUP($E1019,'6.モデル年俸表の作成'!$C$7:$F$48,4,0))</f>
        <v/>
      </c>
      <c r="R1019" s="159" t="str">
        <f>IF($E1019="","",IF($G1019="","",VLOOKUP($E1019,'5.手当・賞与配分・洗い替え方式'!$C$7:$L$48,8,0)))</f>
        <v/>
      </c>
      <c r="S1019" s="160" t="str">
        <f t="shared" ref="S1019:S1059" si="687">IF(J1019="","",ROUNDUP((J1019*$R1019),-1))</f>
        <v/>
      </c>
      <c r="T1019" s="160" t="str">
        <f t="shared" ref="T1019:T1059" si="688">IF(K1019="","",ROUNDUP((K1019*$R1019),-1))</f>
        <v/>
      </c>
      <c r="U1019" s="160" t="str">
        <f t="shared" ref="U1019:U1023" si="689">IF(L1019="","",ROUNDUP((L1019*$R1019),-1))</f>
        <v/>
      </c>
      <c r="V1019" s="160" t="str">
        <f t="shared" ref="V1019:V1059" si="690">IF(M1019="","",ROUNDUP((M1019*$R1019),-1))</f>
        <v/>
      </c>
      <c r="W1019" s="160" t="str">
        <f t="shared" ref="W1019:W1059" si="691">IF(N1019="","",ROUNDUP((N1019*$R1019),-1))</f>
        <v/>
      </c>
      <c r="X1019" s="164" t="str">
        <f t="shared" si="672"/>
        <v/>
      </c>
      <c r="Y1019" s="162" t="str">
        <f t="shared" ref="Y1019:Y1021" si="692">IF(J1019="","",J1019+$Q1019+S1019)</f>
        <v/>
      </c>
      <c r="Z1019" s="161" t="str">
        <f t="shared" si="673"/>
        <v/>
      </c>
      <c r="AA1019" s="161" t="str">
        <f t="shared" si="674"/>
        <v/>
      </c>
      <c r="AB1019" s="161" t="str">
        <f t="shared" si="675"/>
        <v/>
      </c>
      <c r="AC1019" s="163" t="str">
        <f t="shared" si="676"/>
        <v/>
      </c>
      <c r="AD1019" s="158" t="str">
        <f t="shared" ref="AD1019:AD1059" si="693">IF(L1019="","",AA1019*12)</f>
        <v/>
      </c>
      <c r="AE1019" s="165" t="str">
        <f>IF(J1019="","",IF('5.手当・賞与配分・洗い替え方式'!$O$4=1,ROUNDUP((J1019+$Q1019)*$AH$4,-1),ROUNDUP(J1019*$AH$4,-1)))</f>
        <v/>
      </c>
      <c r="AF1019" s="154" t="str">
        <f>IF(K1019="","",IF('5.手当・賞与配分・洗い替え方式'!$O$4=1,ROUNDUP((K1019+$Q1019)*$AH$4,-1),ROUNDUP(K1019*$AH$4,-1)))</f>
        <v/>
      </c>
      <c r="AG1019" s="154" t="str">
        <f>IF(L1019="","",IF('5.手当・賞与配分・洗い替え方式'!$O$4=1,ROUNDUP((L1019+$Q1019)*$AH$4,-1),ROUNDUP(L1019*$AH$4,-1)))</f>
        <v/>
      </c>
      <c r="AH1019" s="154" t="str">
        <f>IF(M1019="","",IF('5.手当・賞与配分・洗い替え方式'!$O$4=1,ROUNDUP((M1019+$Q1019)*$AH$4,-1),ROUNDUP(M1019*$AH$4,-1)))</f>
        <v/>
      </c>
      <c r="AI1019" s="166" t="str">
        <f>IF(N1019="","",IF('5.手当・賞与配分・洗い替え方式'!$O$4=1,ROUNDUP((N1019+$Q1019)*$AH$4,-1),ROUNDUP(N1019*$AH$4,-1)))</f>
        <v/>
      </c>
      <c r="AJ1019" s="165" t="str">
        <f>IF(J1019="","",IF('5.手当・賞与配分・洗い替え方式'!$O$4=1,ROUNDUP((J1019+$Q1019)*$AM$4,-1),ROUNDUP(J1019*$AM$4,-1)))</f>
        <v/>
      </c>
      <c r="AK1019" s="154" t="str">
        <f>IF(K1019="","",IF('5.手当・賞与配分・洗い替え方式'!$O$4=1,ROUNDUP((K1019+$Q1019)*$AM$4,-1),ROUNDUP(K1019*$AM$4,-1)))</f>
        <v/>
      </c>
      <c r="AL1019" s="154" t="str">
        <f>IF(L1019="","",IF('5.手当・賞与配分・洗い替え方式'!$O$4=1,ROUNDUP((L1019+$Q1019)*$AM$4,-1),ROUNDUP(L1019*$AM$4,-1)))</f>
        <v/>
      </c>
      <c r="AM1019" s="154" t="str">
        <f>IF(M1019="","",IF('5.手当・賞与配分・洗い替え方式'!$O$4=1,ROUNDUP((M1019+$Q1019)*$AM$4,-1),ROUNDUP(M1019*$AM$4,-1)))</f>
        <v/>
      </c>
      <c r="AN1019" s="166" t="str">
        <f>IF(N1019="","",IF('5.手当・賞与配分・洗い替え方式'!$O$4=1,ROUNDUP((N1019+$Q1019)*$AM$4,-1),ROUNDUP(N1019*$AM$4,-1)))</f>
        <v/>
      </c>
      <c r="AO1019" s="369" t="str">
        <f>IF(J1019="","",Y1019*12+AE1019+AJ1019)</f>
        <v/>
      </c>
      <c r="AP1019" s="77" t="str">
        <f>IF(K1019="","",Z1019*12+AF1019+AK1019)</f>
        <v/>
      </c>
      <c r="AQ1019" s="77" t="str">
        <f t="shared" si="678"/>
        <v/>
      </c>
      <c r="AR1019" s="77" t="str">
        <f t="shared" si="679"/>
        <v/>
      </c>
      <c r="AS1019" s="164" t="str">
        <f t="shared" si="680"/>
        <v/>
      </c>
    </row>
    <row r="1020" spans="5:45" ht="18" customHeight="1">
      <c r="E1020" s="148" t="str">
        <f t="shared" si="681"/>
        <v>E-2</v>
      </c>
      <c r="F1020" s="105">
        <f t="shared" si="668"/>
        <v>0</v>
      </c>
      <c r="G1020" s="105" t="str">
        <f t="shared" si="669"/>
        <v/>
      </c>
      <c r="H1020" s="105" t="str">
        <f t="shared" si="670"/>
        <v/>
      </c>
      <c r="I1020" s="149">
        <v>20</v>
      </c>
      <c r="J1020" s="157" t="str">
        <f t="shared" si="682"/>
        <v/>
      </c>
      <c r="K1020" s="131" t="str">
        <f t="shared" si="683"/>
        <v/>
      </c>
      <c r="L1020" s="131" t="str">
        <f>IF($E1020="","",INDEX('3.サラリースケール'!$R$5:$BH$38,MATCH($E1020,'3.サラリースケール'!$R$5:$R$38,0),MATCH($I1020,'3.サラリースケール'!$R$5:$BH$5,0)))</f>
        <v/>
      </c>
      <c r="M1020" s="131" t="str">
        <f t="shared" si="684"/>
        <v/>
      </c>
      <c r="N1020" s="368" t="str">
        <f t="shared" si="685"/>
        <v/>
      </c>
      <c r="O1020" s="157" t="str">
        <f t="shared" si="686"/>
        <v/>
      </c>
      <c r="P1020" s="368" t="str">
        <f t="shared" si="671"/>
        <v/>
      </c>
      <c r="Q1020" s="158" t="str">
        <f>IF($L1020="","",VLOOKUP($E1020,'6.モデル年俸表の作成'!$C$7:$F$48,4,0))</f>
        <v/>
      </c>
      <c r="R1020" s="159" t="str">
        <f>IF($E1020="","",IF($G1020="","",VLOOKUP($E1020,'5.手当・賞与配分・洗い替え方式'!$C$7:$L$48,8,0)))</f>
        <v/>
      </c>
      <c r="S1020" s="160" t="str">
        <f t="shared" si="687"/>
        <v/>
      </c>
      <c r="T1020" s="160" t="str">
        <f t="shared" si="688"/>
        <v/>
      </c>
      <c r="U1020" s="160" t="str">
        <f t="shared" si="689"/>
        <v/>
      </c>
      <c r="V1020" s="160" t="str">
        <f t="shared" si="690"/>
        <v/>
      </c>
      <c r="W1020" s="160" t="str">
        <f t="shared" si="691"/>
        <v/>
      </c>
      <c r="X1020" s="164" t="str">
        <f t="shared" si="672"/>
        <v/>
      </c>
      <c r="Y1020" s="162" t="str">
        <f t="shared" si="692"/>
        <v/>
      </c>
      <c r="Z1020" s="161" t="str">
        <f t="shared" si="673"/>
        <v/>
      </c>
      <c r="AA1020" s="161" t="str">
        <f t="shared" si="674"/>
        <v/>
      </c>
      <c r="AB1020" s="161" t="str">
        <f t="shared" si="675"/>
        <v/>
      </c>
      <c r="AC1020" s="163" t="str">
        <f t="shared" si="676"/>
        <v/>
      </c>
      <c r="AD1020" s="158" t="str">
        <f t="shared" si="693"/>
        <v/>
      </c>
      <c r="AE1020" s="165" t="str">
        <f>IF(J1020="","",IF('5.手当・賞与配分・洗い替え方式'!$O$4=1,ROUNDUP((J1020+$Q1020)*$AH$4,-1),ROUNDUP(J1020*$AH$4,-1)))</f>
        <v/>
      </c>
      <c r="AF1020" s="154" t="str">
        <f>IF(K1020="","",IF('5.手当・賞与配分・洗い替え方式'!$O$4=1,ROUNDUP((K1020+$Q1020)*$AH$4,-1),ROUNDUP(K1020*$AH$4,-1)))</f>
        <v/>
      </c>
      <c r="AG1020" s="154" t="str">
        <f>IF(L1020="","",IF('5.手当・賞与配分・洗い替え方式'!$O$4=1,ROUNDUP((L1020+$Q1020)*$AH$4,-1),ROUNDUP(L1020*$AH$4,-1)))</f>
        <v/>
      </c>
      <c r="AH1020" s="154" t="str">
        <f>IF(M1020="","",IF('5.手当・賞与配分・洗い替え方式'!$O$4=1,ROUNDUP((M1020+$Q1020)*$AH$4,-1),ROUNDUP(M1020*$AH$4,-1)))</f>
        <v/>
      </c>
      <c r="AI1020" s="166" t="str">
        <f>IF(N1020="","",IF('5.手当・賞与配分・洗い替え方式'!$O$4=1,ROUNDUP((N1020+$Q1020)*$AH$4,-1),ROUNDUP(N1020*$AH$4,-1)))</f>
        <v/>
      </c>
      <c r="AJ1020" s="165" t="str">
        <f>IF(J1020="","",IF('5.手当・賞与配分・洗い替え方式'!$O$4=1,ROUNDUP((J1020+$Q1020)*$AM$4,-1),ROUNDUP(J1020*$AM$4,-1)))</f>
        <v/>
      </c>
      <c r="AK1020" s="154" t="str">
        <f>IF(K1020="","",IF('5.手当・賞与配分・洗い替え方式'!$O$4=1,ROUNDUP((K1020+$Q1020)*$AM$4,-1),ROUNDUP(K1020*$AM$4,-1)))</f>
        <v/>
      </c>
      <c r="AL1020" s="154" t="str">
        <f>IF(L1020="","",IF('5.手当・賞与配分・洗い替え方式'!$O$4=1,ROUNDUP((L1020+$Q1020)*$AM$4,-1),ROUNDUP(L1020*$AM$4,-1)))</f>
        <v/>
      </c>
      <c r="AM1020" s="154" t="str">
        <f>IF(M1020="","",IF('5.手当・賞与配分・洗い替え方式'!$O$4=1,ROUNDUP((M1020+$Q1020)*$AM$4,-1),ROUNDUP(M1020*$AM$4,-1)))</f>
        <v/>
      </c>
      <c r="AN1020" s="166" t="str">
        <f>IF(N1020="","",IF('5.手当・賞与配分・洗い替え方式'!$O$4=1,ROUNDUP((N1020+$Q1020)*$AM$4,-1),ROUNDUP(N1020*$AM$4,-1)))</f>
        <v/>
      </c>
      <c r="AO1020" s="369" t="str">
        <f t="shared" ref="AO1020:AO1059" si="694">IF(J1020="","",Y1020*12+AE1020+AJ1020)</f>
        <v/>
      </c>
      <c r="AP1020" s="77" t="str">
        <f t="shared" ref="AP1020:AP1059" si="695">IF(K1020="","",Z1020*12+AF1020+AK1020)</f>
        <v/>
      </c>
      <c r="AQ1020" s="77" t="str">
        <f t="shared" si="678"/>
        <v/>
      </c>
      <c r="AR1020" s="77" t="str">
        <f t="shared" si="679"/>
        <v/>
      </c>
      <c r="AS1020" s="164" t="str">
        <f t="shared" si="680"/>
        <v/>
      </c>
    </row>
    <row r="1021" spans="5:45" ht="18" customHeight="1">
      <c r="E1021" s="148" t="str">
        <f t="shared" si="681"/>
        <v>E-2</v>
      </c>
      <c r="F1021" s="105">
        <f t="shared" si="668"/>
        <v>0</v>
      </c>
      <c r="G1021" s="105" t="str">
        <f t="shared" si="669"/>
        <v/>
      </c>
      <c r="H1021" s="105" t="str">
        <f t="shared" si="670"/>
        <v/>
      </c>
      <c r="I1021" s="149">
        <v>21</v>
      </c>
      <c r="J1021" s="157" t="str">
        <f t="shared" si="682"/>
        <v/>
      </c>
      <c r="K1021" s="131" t="str">
        <f t="shared" si="683"/>
        <v/>
      </c>
      <c r="L1021" s="131" t="str">
        <f>IF($E1021="","",INDEX('3.サラリースケール'!$R$5:$BH$38,MATCH($E1021,'3.サラリースケール'!$R$5:$R$38,0),MATCH($I1021,'3.サラリースケール'!$R$5:$BH$5,0)))</f>
        <v/>
      </c>
      <c r="M1021" s="131" t="str">
        <f t="shared" si="684"/>
        <v/>
      </c>
      <c r="N1021" s="368" t="str">
        <f t="shared" si="685"/>
        <v/>
      </c>
      <c r="O1021" s="157" t="str">
        <f t="shared" si="686"/>
        <v/>
      </c>
      <c r="P1021" s="368" t="str">
        <f t="shared" si="671"/>
        <v/>
      </c>
      <c r="Q1021" s="158" t="str">
        <f>IF($L1021="","",VLOOKUP($E1021,'6.モデル年俸表の作成'!$C$7:$F$48,4,0))</f>
        <v/>
      </c>
      <c r="R1021" s="159" t="str">
        <f>IF($E1021="","",IF($G1021="","",VLOOKUP($E1021,'5.手当・賞与配分・洗い替え方式'!$C$7:$L$48,8,0)))</f>
        <v/>
      </c>
      <c r="S1021" s="160" t="str">
        <f t="shared" si="687"/>
        <v/>
      </c>
      <c r="T1021" s="160" t="str">
        <f t="shared" si="688"/>
        <v/>
      </c>
      <c r="U1021" s="160" t="str">
        <f t="shared" si="689"/>
        <v/>
      </c>
      <c r="V1021" s="160" t="str">
        <f t="shared" si="690"/>
        <v/>
      </c>
      <c r="W1021" s="160" t="str">
        <f t="shared" si="691"/>
        <v/>
      </c>
      <c r="X1021" s="164" t="str">
        <f t="shared" si="672"/>
        <v/>
      </c>
      <c r="Y1021" s="162" t="str">
        <f t="shared" si="692"/>
        <v/>
      </c>
      <c r="Z1021" s="161" t="str">
        <f t="shared" si="673"/>
        <v/>
      </c>
      <c r="AA1021" s="161" t="str">
        <f t="shared" si="674"/>
        <v/>
      </c>
      <c r="AB1021" s="161" t="str">
        <f t="shared" si="675"/>
        <v/>
      </c>
      <c r="AC1021" s="163" t="str">
        <f t="shared" si="676"/>
        <v/>
      </c>
      <c r="AD1021" s="158" t="str">
        <f t="shared" si="693"/>
        <v/>
      </c>
      <c r="AE1021" s="165" t="str">
        <f>IF(J1021="","",IF('5.手当・賞与配分・洗い替え方式'!$O$4=1,ROUNDUP((J1021+$Q1021)*$AH$4,-1),ROUNDUP(J1021*$AH$4,-1)))</f>
        <v/>
      </c>
      <c r="AF1021" s="154" t="str">
        <f>IF(K1021="","",IF('5.手当・賞与配分・洗い替え方式'!$O$4=1,ROUNDUP((K1021+$Q1021)*$AH$4,-1),ROUNDUP(K1021*$AH$4,-1)))</f>
        <v/>
      </c>
      <c r="AG1021" s="154" t="str">
        <f>IF(L1021="","",IF('5.手当・賞与配分・洗い替え方式'!$O$4=1,ROUNDUP((L1021+$Q1021)*$AH$4,-1),ROUNDUP(L1021*$AH$4,-1)))</f>
        <v/>
      </c>
      <c r="AH1021" s="154" t="str">
        <f>IF(M1021="","",IF('5.手当・賞与配分・洗い替え方式'!$O$4=1,ROUNDUP((M1021+$Q1021)*$AH$4,-1),ROUNDUP(M1021*$AH$4,-1)))</f>
        <v/>
      </c>
      <c r="AI1021" s="166" t="str">
        <f>IF(N1021="","",IF('5.手当・賞与配分・洗い替え方式'!$O$4=1,ROUNDUP((N1021+$Q1021)*$AH$4,-1),ROUNDUP(N1021*$AH$4,-1)))</f>
        <v/>
      </c>
      <c r="AJ1021" s="165" t="str">
        <f>IF(J1021="","",IF('5.手当・賞与配分・洗い替え方式'!$O$4=1,ROUNDUP((J1021+$Q1021)*$AM$4,-1),ROUNDUP(J1021*$AM$4,-1)))</f>
        <v/>
      </c>
      <c r="AK1021" s="154" t="str">
        <f>IF(K1021="","",IF('5.手当・賞与配分・洗い替え方式'!$O$4=1,ROUNDUP((K1021+$Q1021)*$AM$4,-1),ROUNDUP(K1021*$AM$4,-1)))</f>
        <v/>
      </c>
      <c r="AL1021" s="154" t="str">
        <f>IF(L1021="","",IF('5.手当・賞与配分・洗い替え方式'!$O$4=1,ROUNDUP((L1021+$Q1021)*$AM$4,-1),ROUNDUP(L1021*$AM$4,-1)))</f>
        <v/>
      </c>
      <c r="AM1021" s="154" t="str">
        <f>IF(M1021="","",IF('5.手当・賞与配分・洗い替え方式'!$O$4=1,ROUNDUP((M1021+$Q1021)*$AM$4,-1),ROUNDUP(M1021*$AM$4,-1)))</f>
        <v/>
      </c>
      <c r="AN1021" s="166" t="str">
        <f>IF(N1021="","",IF('5.手当・賞与配分・洗い替え方式'!$O$4=1,ROUNDUP((N1021+$Q1021)*$AM$4,-1),ROUNDUP(N1021*$AM$4,-1)))</f>
        <v/>
      </c>
      <c r="AO1021" s="369" t="str">
        <f t="shared" si="694"/>
        <v/>
      </c>
      <c r="AP1021" s="77" t="str">
        <f t="shared" si="695"/>
        <v/>
      </c>
      <c r="AQ1021" s="77" t="str">
        <f t="shared" si="678"/>
        <v/>
      </c>
      <c r="AR1021" s="77" t="str">
        <f t="shared" si="679"/>
        <v/>
      </c>
      <c r="AS1021" s="164" t="str">
        <f t="shared" si="680"/>
        <v/>
      </c>
    </row>
    <row r="1022" spans="5:45" ht="18" customHeight="1">
      <c r="E1022" s="148" t="str">
        <f t="shared" si="681"/>
        <v>E-2</v>
      </c>
      <c r="F1022" s="105">
        <f t="shared" si="668"/>
        <v>0</v>
      </c>
      <c r="G1022" s="105" t="str">
        <f t="shared" si="669"/>
        <v/>
      </c>
      <c r="H1022" s="105" t="str">
        <f t="shared" si="670"/>
        <v/>
      </c>
      <c r="I1022" s="149">
        <v>22</v>
      </c>
      <c r="J1022" s="157" t="str">
        <f t="shared" si="682"/>
        <v/>
      </c>
      <c r="K1022" s="131" t="str">
        <f t="shared" si="683"/>
        <v/>
      </c>
      <c r="L1022" s="131" t="str">
        <f>IF($E1022="","",INDEX('3.サラリースケール'!$R$5:$BH$38,MATCH($E1022,'3.サラリースケール'!$R$5:$R$38,0),MATCH($I1022,'3.サラリースケール'!$R$5:$BH$5,0)))</f>
        <v/>
      </c>
      <c r="M1022" s="131" t="str">
        <f t="shared" si="684"/>
        <v/>
      </c>
      <c r="N1022" s="368" t="str">
        <f t="shared" si="685"/>
        <v/>
      </c>
      <c r="O1022" s="157" t="str">
        <f t="shared" si="686"/>
        <v/>
      </c>
      <c r="P1022" s="368" t="str">
        <f t="shared" si="671"/>
        <v/>
      </c>
      <c r="Q1022" s="158" t="str">
        <f>IF($L1022="","",VLOOKUP($E1022,'6.モデル年俸表の作成'!$C$7:$F$48,4,0))</f>
        <v/>
      </c>
      <c r="R1022" s="159" t="str">
        <f>IF($E1022="","",IF($G1022="","",VLOOKUP($E1022,'5.手当・賞与配分・洗い替え方式'!$C$7:$L$48,8,0)))</f>
        <v/>
      </c>
      <c r="S1022" s="160" t="str">
        <f t="shared" si="687"/>
        <v/>
      </c>
      <c r="T1022" s="160" t="str">
        <f t="shared" si="688"/>
        <v/>
      </c>
      <c r="U1022" s="160" t="str">
        <f t="shared" si="689"/>
        <v/>
      </c>
      <c r="V1022" s="160" t="str">
        <f t="shared" si="690"/>
        <v/>
      </c>
      <c r="W1022" s="160" t="str">
        <f t="shared" si="691"/>
        <v/>
      </c>
      <c r="X1022" s="164" t="str">
        <f t="shared" si="672"/>
        <v/>
      </c>
      <c r="Y1022" s="162" t="str">
        <f>IF(J1022="","",J1022+$Q1022+S1022)</f>
        <v/>
      </c>
      <c r="Z1022" s="161" t="str">
        <f t="shared" si="673"/>
        <v/>
      </c>
      <c r="AA1022" s="161" t="str">
        <f t="shared" si="674"/>
        <v/>
      </c>
      <c r="AB1022" s="161" t="str">
        <f t="shared" si="675"/>
        <v/>
      </c>
      <c r="AC1022" s="163" t="str">
        <f t="shared" si="676"/>
        <v/>
      </c>
      <c r="AD1022" s="158" t="str">
        <f t="shared" si="693"/>
        <v/>
      </c>
      <c r="AE1022" s="165" t="str">
        <f>IF(J1022="","",IF('5.手当・賞与配分・洗い替え方式'!$O$4=1,ROUNDUP((J1022+$Q1022)*$AH$4,-1),ROUNDUP(J1022*$AH$4,-1)))</f>
        <v/>
      </c>
      <c r="AF1022" s="154" t="str">
        <f>IF(K1022="","",IF('5.手当・賞与配分・洗い替え方式'!$O$4=1,ROUNDUP((K1022+$Q1022)*$AH$4,-1),ROUNDUP(K1022*$AH$4,-1)))</f>
        <v/>
      </c>
      <c r="AG1022" s="154" t="str">
        <f>IF(L1022="","",IF('5.手当・賞与配分・洗い替え方式'!$O$4=1,ROUNDUP((L1022+$Q1022)*$AH$4,-1),ROUNDUP(L1022*$AH$4,-1)))</f>
        <v/>
      </c>
      <c r="AH1022" s="154" t="str">
        <f>IF(M1022="","",IF('5.手当・賞与配分・洗い替え方式'!$O$4=1,ROUNDUP((M1022+$Q1022)*$AH$4,-1),ROUNDUP(M1022*$AH$4,-1)))</f>
        <v/>
      </c>
      <c r="AI1022" s="166" t="str">
        <f>IF(N1022="","",IF('5.手当・賞与配分・洗い替え方式'!$O$4=1,ROUNDUP((N1022+$Q1022)*$AH$4,-1),ROUNDUP(N1022*$AH$4,-1)))</f>
        <v/>
      </c>
      <c r="AJ1022" s="165" t="str">
        <f>IF(J1022="","",IF('5.手当・賞与配分・洗い替え方式'!$O$4=1,ROUNDUP((J1022+$Q1022)*$AM$4,-1),ROUNDUP(J1022*$AM$4,-1)))</f>
        <v/>
      </c>
      <c r="AK1022" s="154" t="str">
        <f>IF(K1022="","",IF('5.手当・賞与配分・洗い替え方式'!$O$4=1,ROUNDUP((K1022+$Q1022)*$AM$4,-1),ROUNDUP(K1022*$AM$4,-1)))</f>
        <v/>
      </c>
      <c r="AL1022" s="154" t="str">
        <f>IF(L1022="","",IF('5.手当・賞与配分・洗い替え方式'!$O$4=1,ROUNDUP((L1022+$Q1022)*$AM$4,-1),ROUNDUP(L1022*$AM$4,-1)))</f>
        <v/>
      </c>
      <c r="AM1022" s="154" t="str">
        <f>IF(M1022="","",IF('5.手当・賞与配分・洗い替え方式'!$O$4=1,ROUNDUP((M1022+$Q1022)*$AM$4,-1),ROUNDUP(M1022*$AM$4,-1)))</f>
        <v/>
      </c>
      <c r="AN1022" s="166" t="str">
        <f>IF(N1022="","",IF('5.手当・賞与配分・洗い替え方式'!$O$4=1,ROUNDUP((N1022+$Q1022)*$AM$4,-1),ROUNDUP(N1022*$AM$4,-1)))</f>
        <v/>
      </c>
      <c r="AO1022" s="369" t="str">
        <f t="shared" si="694"/>
        <v/>
      </c>
      <c r="AP1022" s="77" t="str">
        <f t="shared" si="695"/>
        <v/>
      </c>
      <c r="AQ1022" s="77" t="str">
        <f t="shared" si="678"/>
        <v/>
      </c>
      <c r="AR1022" s="77" t="str">
        <f t="shared" si="679"/>
        <v/>
      </c>
      <c r="AS1022" s="164" t="str">
        <f t="shared" si="680"/>
        <v/>
      </c>
    </row>
    <row r="1023" spans="5:45" ht="18" customHeight="1">
      <c r="E1023" s="148" t="str">
        <f t="shared" si="681"/>
        <v>E-2</v>
      </c>
      <c r="F1023" s="105">
        <f t="shared" si="668"/>
        <v>0</v>
      </c>
      <c r="G1023" s="105" t="str">
        <f t="shared" si="669"/>
        <v/>
      </c>
      <c r="H1023" s="105" t="str">
        <f t="shared" si="670"/>
        <v/>
      </c>
      <c r="I1023" s="149">
        <v>23</v>
      </c>
      <c r="J1023" s="157" t="str">
        <f t="shared" si="682"/>
        <v/>
      </c>
      <c r="K1023" s="131" t="str">
        <f t="shared" si="683"/>
        <v/>
      </c>
      <c r="L1023" s="131" t="str">
        <f>IF($E1023="","",INDEX('3.サラリースケール'!$R$5:$BH$38,MATCH($E1023,'3.サラリースケール'!$R$5:$R$38,0),MATCH($I1023,'3.サラリースケール'!$R$5:$BH$5,0)))</f>
        <v/>
      </c>
      <c r="M1023" s="131" t="str">
        <f t="shared" si="684"/>
        <v/>
      </c>
      <c r="N1023" s="368" t="str">
        <f t="shared" si="685"/>
        <v/>
      </c>
      <c r="O1023" s="157" t="str">
        <f t="shared" si="686"/>
        <v/>
      </c>
      <c r="P1023" s="368" t="str">
        <f t="shared" si="671"/>
        <v/>
      </c>
      <c r="Q1023" s="158" t="str">
        <f>IF($L1023="","",VLOOKUP($E1023,'6.モデル年俸表の作成'!$C$7:$F$48,4,0))</f>
        <v/>
      </c>
      <c r="R1023" s="159" t="str">
        <f>IF($E1023="","",IF($G1023="","",VLOOKUP($E1023,'5.手当・賞与配分・洗い替え方式'!$C$7:$L$48,8,0)))</f>
        <v/>
      </c>
      <c r="S1023" s="160" t="str">
        <f t="shared" si="687"/>
        <v/>
      </c>
      <c r="T1023" s="160" t="str">
        <f t="shared" si="688"/>
        <v/>
      </c>
      <c r="U1023" s="160" t="str">
        <f t="shared" si="689"/>
        <v/>
      </c>
      <c r="V1023" s="160" t="str">
        <f t="shared" si="690"/>
        <v/>
      </c>
      <c r="W1023" s="160" t="str">
        <f t="shared" si="691"/>
        <v/>
      </c>
      <c r="X1023" s="164" t="str">
        <f t="shared" si="672"/>
        <v/>
      </c>
      <c r="Y1023" s="162" t="str">
        <f t="shared" ref="Y1023:Y1059" si="696">IF(J1023="","",J1023+$Q1023+S1023)</f>
        <v/>
      </c>
      <c r="Z1023" s="161" t="str">
        <f t="shared" si="673"/>
        <v/>
      </c>
      <c r="AA1023" s="161" t="str">
        <f t="shared" si="674"/>
        <v/>
      </c>
      <c r="AB1023" s="161" t="str">
        <f t="shared" si="675"/>
        <v/>
      </c>
      <c r="AC1023" s="163" t="str">
        <f t="shared" si="676"/>
        <v/>
      </c>
      <c r="AD1023" s="158" t="str">
        <f t="shared" si="693"/>
        <v/>
      </c>
      <c r="AE1023" s="165" t="str">
        <f>IF(J1023="","",IF('5.手当・賞与配分・洗い替え方式'!$O$4=1,ROUNDUP((J1023+$Q1023)*$AH$4,-1),ROUNDUP(J1023*$AH$4,-1)))</f>
        <v/>
      </c>
      <c r="AF1023" s="154" t="str">
        <f>IF(K1023="","",IF('5.手当・賞与配分・洗い替え方式'!$O$4=1,ROUNDUP((K1023+$Q1023)*$AH$4,-1),ROUNDUP(K1023*$AH$4,-1)))</f>
        <v/>
      </c>
      <c r="AG1023" s="154" t="str">
        <f>IF(L1023="","",IF('5.手当・賞与配分・洗い替え方式'!$O$4=1,ROUNDUP((L1023+$Q1023)*$AH$4,-1),ROUNDUP(L1023*$AH$4,-1)))</f>
        <v/>
      </c>
      <c r="AH1023" s="154" t="str">
        <f>IF(M1023="","",IF('5.手当・賞与配分・洗い替え方式'!$O$4=1,ROUNDUP((M1023+$Q1023)*$AH$4,-1),ROUNDUP(M1023*$AH$4,-1)))</f>
        <v/>
      </c>
      <c r="AI1023" s="166" t="str">
        <f>IF(N1023="","",IF('5.手当・賞与配分・洗い替え方式'!$O$4=1,ROUNDUP((N1023+$Q1023)*$AH$4,-1),ROUNDUP(N1023*$AH$4,-1)))</f>
        <v/>
      </c>
      <c r="AJ1023" s="165" t="str">
        <f>IF(J1023="","",IF('5.手当・賞与配分・洗い替え方式'!$O$4=1,ROUNDUP((J1023+$Q1023)*$AM$4,-1),ROUNDUP(J1023*$AM$4,-1)))</f>
        <v/>
      </c>
      <c r="AK1023" s="154" t="str">
        <f>IF(K1023="","",IF('5.手当・賞与配分・洗い替え方式'!$O$4=1,ROUNDUP((K1023+$Q1023)*$AM$4,-1),ROUNDUP(K1023*$AM$4,-1)))</f>
        <v/>
      </c>
      <c r="AL1023" s="154" t="str">
        <f>IF(L1023="","",IF('5.手当・賞与配分・洗い替え方式'!$O$4=1,ROUNDUP((L1023+$Q1023)*$AM$4,-1),ROUNDUP(L1023*$AM$4,-1)))</f>
        <v/>
      </c>
      <c r="AM1023" s="154" t="str">
        <f>IF(M1023="","",IF('5.手当・賞与配分・洗い替え方式'!$O$4=1,ROUNDUP((M1023+$Q1023)*$AM$4,-1),ROUNDUP(M1023*$AM$4,-1)))</f>
        <v/>
      </c>
      <c r="AN1023" s="166" t="str">
        <f>IF(N1023="","",IF('5.手当・賞与配分・洗い替え方式'!$O$4=1,ROUNDUP((N1023+$Q1023)*$AM$4,-1),ROUNDUP(N1023*$AM$4,-1)))</f>
        <v/>
      </c>
      <c r="AO1023" s="369" t="str">
        <f t="shared" si="694"/>
        <v/>
      </c>
      <c r="AP1023" s="77" t="str">
        <f t="shared" si="695"/>
        <v/>
      </c>
      <c r="AQ1023" s="77" t="str">
        <f t="shared" si="678"/>
        <v/>
      </c>
      <c r="AR1023" s="77" t="str">
        <f t="shared" si="679"/>
        <v/>
      </c>
      <c r="AS1023" s="164" t="str">
        <f t="shared" si="680"/>
        <v/>
      </c>
    </row>
    <row r="1024" spans="5:45" ht="18" customHeight="1">
      <c r="E1024" s="148" t="str">
        <f t="shared" si="681"/>
        <v>E-2</v>
      </c>
      <c r="F1024" s="105">
        <f t="shared" si="668"/>
        <v>0</v>
      </c>
      <c r="G1024" s="105" t="str">
        <f t="shared" si="669"/>
        <v/>
      </c>
      <c r="H1024" s="105" t="str">
        <f t="shared" si="670"/>
        <v/>
      </c>
      <c r="I1024" s="149">
        <v>24</v>
      </c>
      <c r="J1024" s="157" t="str">
        <f t="shared" si="682"/>
        <v/>
      </c>
      <c r="K1024" s="131" t="str">
        <f t="shared" si="683"/>
        <v/>
      </c>
      <c r="L1024" s="131" t="str">
        <f>IF($E1024="","",INDEX('3.サラリースケール'!$R$5:$BH$38,MATCH($E1024,'3.サラリースケール'!$R$5:$R$38,0),MATCH($I1024,'3.サラリースケール'!$R$5:$BH$5,0)))</f>
        <v/>
      </c>
      <c r="M1024" s="131" t="str">
        <f t="shared" si="684"/>
        <v/>
      </c>
      <c r="N1024" s="368" t="str">
        <f t="shared" si="685"/>
        <v/>
      </c>
      <c r="O1024" s="157" t="str">
        <f t="shared" si="686"/>
        <v/>
      </c>
      <c r="P1024" s="368" t="str">
        <f t="shared" si="671"/>
        <v/>
      </c>
      <c r="Q1024" s="158" t="str">
        <f>IF($L1024="","",VLOOKUP($E1024,'6.モデル年俸表の作成'!$C$7:$F$48,4,0))</f>
        <v/>
      </c>
      <c r="R1024" s="159" t="str">
        <f>IF($E1024="","",IF($G1024="","",VLOOKUP($E1024,'5.手当・賞与配分・洗い替え方式'!$C$7:$L$48,8,0)))</f>
        <v/>
      </c>
      <c r="S1024" s="160" t="str">
        <f t="shared" si="687"/>
        <v/>
      </c>
      <c r="T1024" s="160" t="str">
        <f t="shared" si="688"/>
        <v/>
      </c>
      <c r="U1024" s="160" t="str">
        <f>IF(L1024="","",ROUNDUP((L1024*$R1024),-1))</f>
        <v/>
      </c>
      <c r="V1024" s="160" t="str">
        <f t="shared" si="690"/>
        <v/>
      </c>
      <c r="W1024" s="160" t="str">
        <f t="shared" si="691"/>
        <v/>
      </c>
      <c r="X1024" s="164" t="str">
        <f t="shared" si="672"/>
        <v/>
      </c>
      <c r="Y1024" s="162" t="str">
        <f t="shared" si="696"/>
        <v/>
      </c>
      <c r="Z1024" s="161" t="str">
        <f t="shared" si="673"/>
        <v/>
      </c>
      <c r="AA1024" s="161" t="str">
        <f t="shared" si="674"/>
        <v/>
      </c>
      <c r="AB1024" s="161" t="str">
        <f t="shared" si="675"/>
        <v/>
      </c>
      <c r="AC1024" s="163" t="str">
        <f t="shared" si="676"/>
        <v/>
      </c>
      <c r="AD1024" s="158" t="str">
        <f t="shared" si="693"/>
        <v/>
      </c>
      <c r="AE1024" s="165" t="str">
        <f>IF(J1024="","",IF('5.手当・賞与配分・洗い替え方式'!$O$4=1,ROUNDUP((J1024+$Q1024)*$AH$4,-1),ROUNDUP(J1024*$AH$4,-1)))</f>
        <v/>
      </c>
      <c r="AF1024" s="154" t="str">
        <f>IF(K1024="","",IF('5.手当・賞与配分・洗い替え方式'!$O$4=1,ROUNDUP((K1024+$Q1024)*$AH$4,-1),ROUNDUP(K1024*$AH$4,-1)))</f>
        <v/>
      </c>
      <c r="AG1024" s="154" t="str">
        <f>IF(L1024="","",IF('5.手当・賞与配分・洗い替え方式'!$O$4=1,ROUNDUP((L1024+$Q1024)*$AH$4,-1),ROUNDUP(L1024*$AH$4,-1)))</f>
        <v/>
      </c>
      <c r="AH1024" s="154" t="str">
        <f>IF(M1024="","",IF('5.手当・賞与配分・洗い替え方式'!$O$4=1,ROUNDUP((M1024+$Q1024)*$AH$4,-1),ROUNDUP(M1024*$AH$4,-1)))</f>
        <v/>
      </c>
      <c r="AI1024" s="166" t="str">
        <f>IF(N1024="","",IF('5.手当・賞与配分・洗い替え方式'!$O$4=1,ROUNDUP((N1024+$Q1024)*$AH$4,-1),ROUNDUP(N1024*$AH$4,-1)))</f>
        <v/>
      </c>
      <c r="AJ1024" s="165" t="str">
        <f>IF(J1024="","",IF('5.手当・賞与配分・洗い替え方式'!$O$4=1,ROUNDUP((J1024+$Q1024)*$AM$4,-1),ROUNDUP(J1024*$AM$4,-1)))</f>
        <v/>
      </c>
      <c r="AK1024" s="154" t="str">
        <f>IF(K1024="","",IF('5.手当・賞与配分・洗い替え方式'!$O$4=1,ROUNDUP((K1024+$Q1024)*$AM$4,-1),ROUNDUP(K1024*$AM$4,-1)))</f>
        <v/>
      </c>
      <c r="AL1024" s="154" t="str">
        <f>IF(L1024="","",IF('5.手当・賞与配分・洗い替え方式'!$O$4=1,ROUNDUP((L1024+$Q1024)*$AM$4,-1),ROUNDUP(L1024*$AM$4,-1)))</f>
        <v/>
      </c>
      <c r="AM1024" s="154" t="str">
        <f>IF(M1024="","",IF('5.手当・賞与配分・洗い替え方式'!$O$4=1,ROUNDUP((M1024+$Q1024)*$AM$4,-1),ROUNDUP(M1024*$AM$4,-1)))</f>
        <v/>
      </c>
      <c r="AN1024" s="166" t="str">
        <f>IF(N1024="","",IF('5.手当・賞与配分・洗い替え方式'!$O$4=1,ROUNDUP((N1024+$Q1024)*$AM$4,-1),ROUNDUP(N1024*$AM$4,-1)))</f>
        <v/>
      </c>
      <c r="AO1024" s="369" t="str">
        <f t="shared" si="694"/>
        <v/>
      </c>
      <c r="AP1024" s="77" t="str">
        <f t="shared" si="695"/>
        <v/>
      </c>
      <c r="AQ1024" s="77" t="str">
        <f t="shared" si="678"/>
        <v/>
      </c>
      <c r="AR1024" s="77" t="str">
        <f t="shared" si="679"/>
        <v/>
      </c>
      <c r="AS1024" s="164" t="str">
        <f t="shared" si="680"/>
        <v/>
      </c>
    </row>
    <row r="1025" spans="5:45" ht="18" customHeight="1">
      <c r="E1025" s="148" t="str">
        <f t="shared" si="681"/>
        <v>E-2</v>
      </c>
      <c r="F1025" s="105">
        <f t="shared" si="668"/>
        <v>0</v>
      </c>
      <c r="G1025" s="105" t="str">
        <f t="shared" si="669"/>
        <v/>
      </c>
      <c r="H1025" s="105" t="str">
        <f t="shared" si="670"/>
        <v/>
      </c>
      <c r="I1025" s="149">
        <v>25</v>
      </c>
      <c r="J1025" s="157" t="str">
        <f t="shared" si="682"/>
        <v/>
      </c>
      <c r="K1025" s="131" t="str">
        <f t="shared" si="683"/>
        <v/>
      </c>
      <c r="L1025" s="131" t="str">
        <f>IF($E1025="","",INDEX('3.サラリースケール'!$R$5:$BH$38,MATCH($E1025,'3.サラリースケール'!$R$5:$R$38,0),MATCH($I1025,'3.サラリースケール'!$R$5:$BH$5,0)))</f>
        <v/>
      </c>
      <c r="M1025" s="131" t="str">
        <f t="shared" si="684"/>
        <v/>
      </c>
      <c r="N1025" s="368" t="str">
        <f t="shared" si="685"/>
        <v/>
      </c>
      <c r="O1025" s="157" t="str">
        <f t="shared" si="686"/>
        <v/>
      </c>
      <c r="P1025" s="368" t="str">
        <f t="shared" si="671"/>
        <v/>
      </c>
      <c r="Q1025" s="158" t="str">
        <f>IF($L1025="","",VLOOKUP($E1025,'6.モデル年俸表の作成'!$C$7:$F$48,4,0))</f>
        <v/>
      </c>
      <c r="R1025" s="159" t="str">
        <f>IF($E1025="","",IF($G1025="","",VLOOKUP($E1025,'5.手当・賞与配分・洗い替え方式'!$C$7:$L$48,8,0)))</f>
        <v/>
      </c>
      <c r="S1025" s="160" t="str">
        <f t="shared" si="687"/>
        <v/>
      </c>
      <c r="T1025" s="160" t="str">
        <f t="shared" si="688"/>
        <v/>
      </c>
      <c r="U1025" s="160" t="str">
        <f t="shared" ref="U1025:U1059" si="697">IF(L1025="","",ROUNDUP((L1025*$R1025),-1))</f>
        <v/>
      </c>
      <c r="V1025" s="160" t="str">
        <f t="shared" si="690"/>
        <v/>
      </c>
      <c r="W1025" s="160" t="str">
        <f t="shared" si="691"/>
        <v/>
      </c>
      <c r="X1025" s="164" t="str">
        <f t="shared" si="672"/>
        <v/>
      </c>
      <c r="Y1025" s="162" t="str">
        <f t="shared" si="696"/>
        <v/>
      </c>
      <c r="Z1025" s="161" t="str">
        <f t="shared" si="673"/>
        <v/>
      </c>
      <c r="AA1025" s="161" t="str">
        <f t="shared" si="674"/>
        <v/>
      </c>
      <c r="AB1025" s="161" t="str">
        <f t="shared" si="675"/>
        <v/>
      </c>
      <c r="AC1025" s="163" t="str">
        <f>IF(N1025="","",N1025+$Q1025+W1025)</f>
        <v/>
      </c>
      <c r="AD1025" s="158" t="str">
        <f t="shared" si="693"/>
        <v/>
      </c>
      <c r="AE1025" s="165" t="str">
        <f>IF(J1025="","",IF('5.手当・賞与配分・洗い替え方式'!$O$4=1,ROUNDUP((J1025+$Q1025)*$AH$4,-1),ROUNDUP(J1025*$AH$4,-1)))</f>
        <v/>
      </c>
      <c r="AF1025" s="154" t="str">
        <f>IF(K1025="","",IF('5.手当・賞与配分・洗い替え方式'!$O$4=1,ROUNDUP((K1025+$Q1025)*$AH$4,-1),ROUNDUP(K1025*$AH$4,-1)))</f>
        <v/>
      </c>
      <c r="AG1025" s="154" t="str">
        <f>IF(L1025="","",IF('5.手当・賞与配分・洗い替え方式'!$O$4=1,ROUNDUP((L1025+$Q1025)*$AH$4,-1),ROUNDUP(L1025*$AH$4,-1)))</f>
        <v/>
      </c>
      <c r="AH1025" s="154" t="str">
        <f>IF(M1025="","",IF('5.手当・賞与配分・洗い替え方式'!$O$4=1,ROUNDUP((M1025+$Q1025)*$AH$4,-1),ROUNDUP(M1025*$AH$4,-1)))</f>
        <v/>
      </c>
      <c r="AI1025" s="166" t="str">
        <f>IF(N1025="","",IF('5.手当・賞与配分・洗い替え方式'!$O$4=1,ROUNDUP((N1025+$Q1025)*$AH$4,-1),ROUNDUP(N1025*$AH$4,-1)))</f>
        <v/>
      </c>
      <c r="AJ1025" s="165" t="str">
        <f>IF(J1025="","",IF('5.手当・賞与配分・洗い替え方式'!$O$4=1,ROUNDUP((J1025+$Q1025)*$AM$4,-1),ROUNDUP(J1025*$AM$4,-1)))</f>
        <v/>
      </c>
      <c r="AK1025" s="154" t="str">
        <f>IF(K1025="","",IF('5.手当・賞与配分・洗い替え方式'!$O$4=1,ROUNDUP((K1025+$Q1025)*$AM$4,-1),ROUNDUP(K1025*$AM$4,-1)))</f>
        <v/>
      </c>
      <c r="AL1025" s="154" t="str">
        <f>IF(L1025="","",IF('5.手当・賞与配分・洗い替え方式'!$O$4=1,ROUNDUP((L1025+$Q1025)*$AM$4,-1),ROUNDUP(L1025*$AM$4,-1)))</f>
        <v/>
      </c>
      <c r="AM1025" s="154" t="str">
        <f>IF(M1025="","",IF('5.手当・賞与配分・洗い替え方式'!$O$4=1,ROUNDUP((M1025+$Q1025)*$AM$4,-1),ROUNDUP(M1025*$AM$4,-1)))</f>
        <v/>
      </c>
      <c r="AN1025" s="166" t="str">
        <f>IF(N1025="","",IF('5.手当・賞与配分・洗い替え方式'!$O$4=1,ROUNDUP((N1025+$Q1025)*$AM$4,-1),ROUNDUP(N1025*$AM$4,-1)))</f>
        <v/>
      </c>
      <c r="AO1025" s="369" t="str">
        <f t="shared" si="694"/>
        <v/>
      </c>
      <c r="AP1025" s="77" t="str">
        <f t="shared" si="695"/>
        <v/>
      </c>
      <c r="AQ1025" s="77" t="str">
        <f t="shared" si="678"/>
        <v/>
      </c>
      <c r="AR1025" s="77" t="str">
        <f t="shared" si="679"/>
        <v/>
      </c>
      <c r="AS1025" s="164" t="str">
        <f t="shared" si="680"/>
        <v/>
      </c>
    </row>
    <row r="1026" spans="5:45" ht="18" customHeight="1">
      <c r="E1026" s="148" t="str">
        <f t="shared" si="681"/>
        <v>E-2</v>
      </c>
      <c r="F1026" s="105">
        <f t="shared" si="668"/>
        <v>0</v>
      </c>
      <c r="G1026" s="105" t="str">
        <f t="shared" si="669"/>
        <v/>
      </c>
      <c r="H1026" s="105" t="str">
        <f t="shared" si="670"/>
        <v/>
      </c>
      <c r="I1026" s="149">
        <v>26</v>
      </c>
      <c r="J1026" s="157" t="str">
        <f t="shared" si="682"/>
        <v/>
      </c>
      <c r="K1026" s="131" t="str">
        <f t="shared" si="683"/>
        <v/>
      </c>
      <c r="L1026" s="131" t="str">
        <f>IF($E1026="","",INDEX('3.サラリースケール'!$R$5:$BH$38,MATCH($E1026,'3.サラリースケール'!$R$5:$R$38,0),MATCH($I1026,'3.サラリースケール'!$R$5:$BH$5,0)))</f>
        <v/>
      </c>
      <c r="M1026" s="131" t="str">
        <f t="shared" si="684"/>
        <v/>
      </c>
      <c r="N1026" s="368" t="str">
        <f t="shared" si="685"/>
        <v/>
      </c>
      <c r="O1026" s="157" t="str">
        <f t="shared" si="686"/>
        <v/>
      </c>
      <c r="P1026" s="368" t="str">
        <f t="shared" si="671"/>
        <v/>
      </c>
      <c r="Q1026" s="158" t="str">
        <f>IF($L1026="","",VLOOKUP($E1026,'6.モデル年俸表の作成'!$C$7:$F$48,4,0))</f>
        <v/>
      </c>
      <c r="R1026" s="159" t="str">
        <f>IF($E1026="","",IF($G1026="","",VLOOKUP($E1026,'5.手当・賞与配分・洗い替え方式'!$C$7:$L$48,8,0)))</f>
        <v/>
      </c>
      <c r="S1026" s="160" t="str">
        <f t="shared" si="687"/>
        <v/>
      </c>
      <c r="T1026" s="160" t="str">
        <f t="shared" si="688"/>
        <v/>
      </c>
      <c r="U1026" s="160" t="str">
        <f t="shared" si="697"/>
        <v/>
      </c>
      <c r="V1026" s="160" t="str">
        <f t="shared" si="690"/>
        <v/>
      </c>
      <c r="W1026" s="160" t="str">
        <f t="shared" si="691"/>
        <v/>
      </c>
      <c r="X1026" s="164" t="str">
        <f t="shared" si="672"/>
        <v/>
      </c>
      <c r="Y1026" s="162" t="str">
        <f t="shared" si="696"/>
        <v/>
      </c>
      <c r="Z1026" s="161" t="str">
        <f t="shared" si="673"/>
        <v/>
      </c>
      <c r="AA1026" s="161" t="str">
        <f t="shared" si="674"/>
        <v/>
      </c>
      <c r="AB1026" s="161" t="str">
        <f t="shared" si="675"/>
        <v/>
      </c>
      <c r="AC1026" s="163" t="str">
        <f t="shared" ref="AC1026:AC1059" si="698">IF(N1026="","",N1026+$Q1026+W1026)</f>
        <v/>
      </c>
      <c r="AD1026" s="158" t="str">
        <f t="shared" si="693"/>
        <v/>
      </c>
      <c r="AE1026" s="165" t="str">
        <f>IF(J1026="","",IF('5.手当・賞与配分・洗い替え方式'!$O$4=1,ROUNDUP((J1026+$Q1026)*$AH$4,-1),ROUNDUP(J1026*$AH$4,-1)))</f>
        <v/>
      </c>
      <c r="AF1026" s="154" t="str">
        <f>IF(K1026="","",IF('5.手当・賞与配分・洗い替え方式'!$O$4=1,ROUNDUP((K1026+$Q1026)*$AH$4,-1),ROUNDUP(K1026*$AH$4,-1)))</f>
        <v/>
      </c>
      <c r="AG1026" s="154" t="str">
        <f>IF(L1026="","",IF('5.手当・賞与配分・洗い替え方式'!$O$4=1,ROUNDUP((L1026+$Q1026)*$AH$4,-1),ROUNDUP(L1026*$AH$4,-1)))</f>
        <v/>
      </c>
      <c r="AH1026" s="154" t="str">
        <f>IF(M1026="","",IF('5.手当・賞与配分・洗い替え方式'!$O$4=1,ROUNDUP((M1026+$Q1026)*$AH$4,-1),ROUNDUP(M1026*$AH$4,-1)))</f>
        <v/>
      </c>
      <c r="AI1026" s="166" t="str">
        <f>IF(N1026="","",IF('5.手当・賞与配分・洗い替え方式'!$O$4=1,ROUNDUP((N1026+$Q1026)*$AH$4,-1),ROUNDUP(N1026*$AH$4,-1)))</f>
        <v/>
      </c>
      <c r="AJ1026" s="165" t="str">
        <f>IF(J1026="","",IF('5.手当・賞与配分・洗い替え方式'!$O$4=1,ROUNDUP((J1026+$Q1026)*$AM$4,-1),ROUNDUP(J1026*$AM$4,-1)))</f>
        <v/>
      </c>
      <c r="AK1026" s="154" t="str">
        <f>IF(K1026="","",IF('5.手当・賞与配分・洗い替え方式'!$O$4=1,ROUNDUP((K1026+$Q1026)*$AM$4,-1),ROUNDUP(K1026*$AM$4,-1)))</f>
        <v/>
      </c>
      <c r="AL1026" s="154" t="str">
        <f>IF(L1026="","",IF('5.手当・賞与配分・洗い替え方式'!$O$4=1,ROUNDUP((L1026+$Q1026)*$AM$4,-1),ROUNDUP(L1026*$AM$4,-1)))</f>
        <v/>
      </c>
      <c r="AM1026" s="154" t="str">
        <f>IF(M1026="","",IF('5.手当・賞与配分・洗い替え方式'!$O$4=1,ROUNDUP((M1026+$Q1026)*$AM$4,-1),ROUNDUP(M1026*$AM$4,-1)))</f>
        <v/>
      </c>
      <c r="AN1026" s="166" t="str">
        <f>IF(N1026="","",IF('5.手当・賞与配分・洗い替え方式'!$O$4=1,ROUNDUP((N1026+$Q1026)*$AM$4,-1),ROUNDUP(N1026*$AM$4,-1)))</f>
        <v/>
      </c>
      <c r="AO1026" s="369" t="str">
        <f t="shared" si="694"/>
        <v/>
      </c>
      <c r="AP1026" s="77" t="str">
        <f t="shared" si="695"/>
        <v/>
      </c>
      <c r="AQ1026" s="77" t="str">
        <f t="shared" si="678"/>
        <v/>
      </c>
      <c r="AR1026" s="77" t="str">
        <f t="shared" si="679"/>
        <v/>
      </c>
      <c r="AS1026" s="164" t="str">
        <f t="shared" si="680"/>
        <v/>
      </c>
    </row>
    <row r="1027" spans="5:45" ht="18" customHeight="1">
      <c r="E1027" s="148" t="str">
        <f t="shared" si="681"/>
        <v>E-2</v>
      </c>
      <c r="F1027" s="105">
        <f t="shared" si="668"/>
        <v>0</v>
      </c>
      <c r="G1027" s="105" t="str">
        <f t="shared" si="669"/>
        <v/>
      </c>
      <c r="H1027" s="105" t="str">
        <f t="shared" si="670"/>
        <v/>
      </c>
      <c r="I1027" s="149">
        <v>27</v>
      </c>
      <c r="J1027" s="157" t="str">
        <f t="shared" si="682"/>
        <v/>
      </c>
      <c r="K1027" s="131" t="str">
        <f t="shared" si="683"/>
        <v/>
      </c>
      <c r="L1027" s="131" t="str">
        <f>IF($E1027="","",INDEX('3.サラリースケール'!$R$5:$BH$38,MATCH($E1027,'3.サラリースケール'!$R$5:$R$38,0),MATCH($I1027,'3.サラリースケール'!$R$5:$BH$5,0)))</f>
        <v/>
      </c>
      <c r="M1027" s="131" t="str">
        <f t="shared" si="684"/>
        <v/>
      </c>
      <c r="N1027" s="368" t="str">
        <f t="shared" si="685"/>
        <v/>
      </c>
      <c r="O1027" s="157" t="str">
        <f t="shared" si="686"/>
        <v/>
      </c>
      <c r="P1027" s="368" t="str">
        <f t="shared" si="671"/>
        <v/>
      </c>
      <c r="Q1027" s="158" t="str">
        <f>IF($L1027="","",VLOOKUP($E1027,'6.モデル年俸表の作成'!$C$7:$F$48,4,0))</f>
        <v/>
      </c>
      <c r="R1027" s="159" t="str">
        <f>IF($E1027="","",IF($G1027="","",VLOOKUP($E1027,'5.手当・賞与配分・洗い替え方式'!$C$7:$L$48,8,0)))</f>
        <v/>
      </c>
      <c r="S1027" s="160" t="str">
        <f t="shared" si="687"/>
        <v/>
      </c>
      <c r="T1027" s="160" t="str">
        <f t="shared" si="688"/>
        <v/>
      </c>
      <c r="U1027" s="160" t="str">
        <f t="shared" si="697"/>
        <v/>
      </c>
      <c r="V1027" s="160" t="str">
        <f t="shared" si="690"/>
        <v/>
      </c>
      <c r="W1027" s="160" t="str">
        <f t="shared" si="691"/>
        <v/>
      </c>
      <c r="X1027" s="164" t="str">
        <f t="shared" si="672"/>
        <v/>
      </c>
      <c r="Y1027" s="162" t="str">
        <f t="shared" si="696"/>
        <v/>
      </c>
      <c r="Z1027" s="161" t="str">
        <f t="shared" si="673"/>
        <v/>
      </c>
      <c r="AA1027" s="161" t="str">
        <f t="shared" si="674"/>
        <v/>
      </c>
      <c r="AB1027" s="161" t="str">
        <f t="shared" si="675"/>
        <v/>
      </c>
      <c r="AC1027" s="163" t="str">
        <f t="shared" si="698"/>
        <v/>
      </c>
      <c r="AD1027" s="158" t="str">
        <f t="shared" si="693"/>
        <v/>
      </c>
      <c r="AE1027" s="165" t="str">
        <f>IF(J1027="","",IF('5.手当・賞与配分・洗い替え方式'!$O$4=1,ROUNDUP((J1027+$Q1027)*$AH$4,-1),ROUNDUP(J1027*$AH$4,-1)))</f>
        <v/>
      </c>
      <c r="AF1027" s="154" t="str">
        <f>IF(K1027="","",IF('5.手当・賞与配分・洗い替え方式'!$O$4=1,ROUNDUP((K1027+$Q1027)*$AH$4,-1),ROUNDUP(K1027*$AH$4,-1)))</f>
        <v/>
      </c>
      <c r="AG1027" s="154" t="str">
        <f>IF(L1027="","",IF('5.手当・賞与配分・洗い替え方式'!$O$4=1,ROUNDUP((L1027+$Q1027)*$AH$4,-1),ROUNDUP(L1027*$AH$4,-1)))</f>
        <v/>
      </c>
      <c r="AH1027" s="154" t="str">
        <f>IF(M1027="","",IF('5.手当・賞与配分・洗い替え方式'!$O$4=1,ROUNDUP((M1027+$Q1027)*$AH$4,-1),ROUNDUP(M1027*$AH$4,-1)))</f>
        <v/>
      </c>
      <c r="AI1027" s="166" t="str">
        <f>IF(N1027="","",IF('5.手当・賞与配分・洗い替え方式'!$O$4=1,ROUNDUP((N1027+$Q1027)*$AH$4,-1),ROUNDUP(N1027*$AH$4,-1)))</f>
        <v/>
      </c>
      <c r="AJ1027" s="165" t="str">
        <f>IF(J1027="","",IF('5.手当・賞与配分・洗い替え方式'!$O$4=1,ROUNDUP((J1027+$Q1027)*$AM$4,-1),ROUNDUP(J1027*$AM$4,-1)))</f>
        <v/>
      </c>
      <c r="AK1027" s="154" t="str">
        <f>IF(K1027="","",IF('5.手当・賞与配分・洗い替え方式'!$O$4=1,ROUNDUP((K1027+$Q1027)*$AM$4,-1),ROUNDUP(K1027*$AM$4,-1)))</f>
        <v/>
      </c>
      <c r="AL1027" s="154" t="str">
        <f>IF(L1027="","",IF('5.手当・賞与配分・洗い替え方式'!$O$4=1,ROUNDUP((L1027+$Q1027)*$AM$4,-1),ROUNDUP(L1027*$AM$4,-1)))</f>
        <v/>
      </c>
      <c r="AM1027" s="154" t="str">
        <f>IF(M1027="","",IF('5.手当・賞与配分・洗い替え方式'!$O$4=1,ROUNDUP((M1027+$Q1027)*$AM$4,-1),ROUNDUP(M1027*$AM$4,-1)))</f>
        <v/>
      </c>
      <c r="AN1027" s="166" t="str">
        <f>IF(N1027="","",IF('5.手当・賞与配分・洗い替え方式'!$O$4=1,ROUNDUP((N1027+$Q1027)*$AM$4,-1),ROUNDUP(N1027*$AM$4,-1)))</f>
        <v/>
      </c>
      <c r="AO1027" s="369" t="str">
        <f t="shared" si="694"/>
        <v/>
      </c>
      <c r="AP1027" s="77" t="str">
        <f t="shared" si="695"/>
        <v/>
      </c>
      <c r="AQ1027" s="77" t="str">
        <f t="shared" si="678"/>
        <v/>
      </c>
      <c r="AR1027" s="77" t="str">
        <f t="shared" si="679"/>
        <v/>
      </c>
      <c r="AS1027" s="164" t="str">
        <f t="shared" si="680"/>
        <v/>
      </c>
    </row>
    <row r="1028" spans="5:45" ht="18" customHeight="1">
      <c r="E1028" s="148" t="str">
        <f t="shared" si="681"/>
        <v>E-2</v>
      </c>
      <c r="F1028" s="105">
        <f t="shared" si="668"/>
        <v>0</v>
      </c>
      <c r="G1028" s="105" t="str">
        <f t="shared" si="669"/>
        <v/>
      </c>
      <c r="H1028" s="105" t="str">
        <f t="shared" si="670"/>
        <v/>
      </c>
      <c r="I1028" s="149">
        <v>28</v>
      </c>
      <c r="J1028" s="157" t="str">
        <f t="shared" si="682"/>
        <v/>
      </c>
      <c r="K1028" s="131" t="str">
        <f t="shared" si="683"/>
        <v/>
      </c>
      <c r="L1028" s="131" t="str">
        <f>IF($E1028="","",INDEX('3.サラリースケール'!$R$5:$BH$38,MATCH($E1028,'3.サラリースケール'!$R$5:$R$38,0),MATCH($I1028,'3.サラリースケール'!$R$5:$BH$5,0)))</f>
        <v/>
      </c>
      <c r="M1028" s="131" t="str">
        <f t="shared" si="684"/>
        <v/>
      </c>
      <c r="N1028" s="368" t="str">
        <f t="shared" si="685"/>
        <v/>
      </c>
      <c r="O1028" s="157" t="str">
        <f t="shared" si="686"/>
        <v/>
      </c>
      <c r="P1028" s="368" t="str">
        <f t="shared" si="671"/>
        <v/>
      </c>
      <c r="Q1028" s="158" t="str">
        <f>IF($L1028="","",VLOOKUP($E1028,'6.モデル年俸表の作成'!$C$7:$F$48,4,0))</f>
        <v/>
      </c>
      <c r="R1028" s="159" t="str">
        <f>IF($E1028="","",IF($G1028="","",VLOOKUP($E1028,'5.手当・賞与配分・洗い替え方式'!$C$7:$L$48,8,0)))</f>
        <v/>
      </c>
      <c r="S1028" s="160" t="str">
        <f t="shared" si="687"/>
        <v/>
      </c>
      <c r="T1028" s="160" t="str">
        <f t="shared" si="688"/>
        <v/>
      </c>
      <c r="U1028" s="160" t="str">
        <f t="shared" si="697"/>
        <v/>
      </c>
      <c r="V1028" s="160" t="str">
        <f t="shared" si="690"/>
        <v/>
      </c>
      <c r="W1028" s="160" t="str">
        <f t="shared" si="691"/>
        <v/>
      </c>
      <c r="X1028" s="164" t="str">
        <f t="shared" si="672"/>
        <v/>
      </c>
      <c r="Y1028" s="162" t="str">
        <f t="shared" si="696"/>
        <v/>
      </c>
      <c r="Z1028" s="161" t="str">
        <f t="shared" si="673"/>
        <v/>
      </c>
      <c r="AA1028" s="161" t="str">
        <f t="shared" si="674"/>
        <v/>
      </c>
      <c r="AB1028" s="161" t="str">
        <f t="shared" si="675"/>
        <v/>
      </c>
      <c r="AC1028" s="163" t="str">
        <f t="shared" si="698"/>
        <v/>
      </c>
      <c r="AD1028" s="158" t="str">
        <f t="shared" si="693"/>
        <v/>
      </c>
      <c r="AE1028" s="165" t="str">
        <f>IF(J1028="","",IF('5.手当・賞与配分・洗い替え方式'!$O$4=1,ROUNDUP((J1028+$Q1028)*$AH$4,-1),ROUNDUP(J1028*$AH$4,-1)))</f>
        <v/>
      </c>
      <c r="AF1028" s="154" t="str">
        <f>IF(K1028="","",IF('5.手当・賞与配分・洗い替え方式'!$O$4=1,ROUNDUP((K1028+$Q1028)*$AH$4,-1),ROUNDUP(K1028*$AH$4,-1)))</f>
        <v/>
      </c>
      <c r="AG1028" s="154" t="str">
        <f>IF(L1028="","",IF('5.手当・賞与配分・洗い替え方式'!$O$4=1,ROUNDUP((L1028+$Q1028)*$AH$4,-1),ROUNDUP(L1028*$AH$4,-1)))</f>
        <v/>
      </c>
      <c r="AH1028" s="154" t="str">
        <f>IF(M1028="","",IF('5.手当・賞与配分・洗い替え方式'!$O$4=1,ROUNDUP((M1028+$Q1028)*$AH$4,-1),ROUNDUP(M1028*$AH$4,-1)))</f>
        <v/>
      </c>
      <c r="AI1028" s="166" t="str">
        <f>IF(N1028="","",IF('5.手当・賞与配分・洗い替え方式'!$O$4=1,ROUNDUP((N1028+$Q1028)*$AH$4,-1),ROUNDUP(N1028*$AH$4,-1)))</f>
        <v/>
      </c>
      <c r="AJ1028" s="165" t="str">
        <f>IF(J1028="","",IF('5.手当・賞与配分・洗い替え方式'!$O$4=1,ROUNDUP((J1028+$Q1028)*$AM$4,-1),ROUNDUP(J1028*$AM$4,-1)))</f>
        <v/>
      </c>
      <c r="AK1028" s="154" t="str">
        <f>IF(K1028="","",IF('5.手当・賞与配分・洗い替え方式'!$O$4=1,ROUNDUP((K1028+$Q1028)*$AM$4,-1),ROUNDUP(K1028*$AM$4,-1)))</f>
        <v/>
      </c>
      <c r="AL1028" s="154" t="str">
        <f>IF(L1028="","",IF('5.手当・賞与配分・洗い替え方式'!$O$4=1,ROUNDUP((L1028+$Q1028)*$AM$4,-1),ROUNDUP(L1028*$AM$4,-1)))</f>
        <v/>
      </c>
      <c r="AM1028" s="154" t="str">
        <f>IF(M1028="","",IF('5.手当・賞与配分・洗い替え方式'!$O$4=1,ROUNDUP((M1028+$Q1028)*$AM$4,-1),ROUNDUP(M1028*$AM$4,-1)))</f>
        <v/>
      </c>
      <c r="AN1028" s="166" t="str">
        <f>IF(N1028="","",IF('5.手当・賞与配分・洗い替え方式'!$O$4=1,ROUNDUP((N1028+$Q1028)*$AM$4,-1),ROUNDUP(N1028*$AM$4,-1)))</f>
        <v/>
      </c>
      <c r="AO1028" s="369" t="str">
        <f t="shared" si="694"/>
        <v/>
      </c>
      <c r="AP1028" s="77" t="str">
        <f t="shared" si="695"/>
        <v/>
      </c>
      <c r="AQ1028" s="77" t="str">
        <f t="shared" si="678"/>
        <v/>
      </c>
      <c r="AR1028" s="77" t="str">
        <f t="shared" si="679"/>
        <v/>
      </c>
      <c r="AS1028" s="164" t="str">
        <f t="shared" si="680"/>
        <v/>
      </c>
    </row>
    <row r="1029" spans="5:45" ht="18" customHeight="1">
      <c r="E1029" s="148" t="str">
        <f t="shared" si="681"/>
        <v>E-2</v>
      </c>
      <c r="F1029" s="105">
        <f t="shared" si="668"/>
        <v>0</v>
      </c>
      <c r="G1029" s="105" t="str">
        <f t="shared" si="669"/>
        <v/>
      </c>
      <c r="H1029" s="105" t="str">
        <f t="shared" si="670"/>
        <v/>
      </c>
      <c r="I1029" s="149">
        <v>29</v>
      </c>
      <c r="J1029" s="157" t="str">
        <f t="shared" si="682"/>
        <v/>
      </c>
      <c r="K1029" s="131" t="str">
        <f t="shared" si="683"/>
        <v/>
      </c>
      <c r="L1029" s="131" t="str">
        <f>IF($E1029="","",INDEX('3.サラリースケール'!$R$5:$BH$38,MATCH($E1029,'3.サラリースケール'!$R$5:$R$38,0),MATCH($I1029,'3.サラリースケール'!$R$5:$BH$5,0)))</f>
        <v/>
      </c>
      <c r="M1029" s="131" t="str">
        <f t="shared" si="684"/>
        <v/>
      </c>
      <c r="N1029" s="368" t="str">
        <f t="shared" si="685"/>
        <v/>
      </c>
      <c r="O1029" s="157" t="str">
        <f t="shared" si="686"/>
        <v/>
      </c>
      <c r="P1029" s="368" t="str">
        <f t="shared" si="671"/>
        <v/>
      </c>
      <c r="Q1029" s="158" t="str">
        <f>IF($L1029="","",VLOOKUP($E1029,'6.モデル年俸表の作成'!$C$7:$F$48,4,0))</f>
        <v/>
      </c>
      <c r="R1029" s="159" t="str">
        <f>IF($E1029="","",IF($G1029="","",VLOOKUP($E1029,'5.手当・賞与配分・洗い替え方式'!$C$7:$L$48,8,0)))</f>
        <v/>
      </c>
      <c r="S1029" s="160" t="str">
        <f t="shared" si="687"/>
        <v/>
      </c>
      <c r="T1029" s="160" t="str">
        <f t="shared" si="688"/>
        <v/>
      </c>
      <c r="U1029" s="160" t="str">
        <f t="shared" si="697"/>
        <v/>
      </c>
      <c r="V1029" s="160" t="str">
        <f t="shared" si="690"/>
        <v/>
      </c>
      <c r="W1029" s="160" t="str">
        <f t="shared" si="691"/>
        <v/>
      </c>
      <c r="X1029" s="164" t="str">
        <f t="shared" si="672"/>
        <v/>
      </c>
      <c r="Y1029" s="162" t="str">
        <f t="shared" si="696"/>
        <v/>
      </c>
      <c r="Z1029" s="161" t="str">
        <f t="shared" si="673"/>
        <v/>
      </c>
      <c r="AA1029" s="161" t="str">
        <f t="shared" si="674"/>
        <v/>
      </c>
      <c r="AB1029" s="161" t="str">
        <f t="shared" si="675"/>
        <v/>
      </c>
      <c r="AC1029" s="163" t="str">
        <f t="shared" si="698"/>
        <v/>
      </c>
      <c r="AD1029" s="158" t="str">
        <f t="shared" si="693"/>
        <v/>
      </c>
      <c r="AE1029" s="165" t="str">
        <f>IF(J1029="","",IF('5.手当・賞与配分・洗い替え方式'!$O$4=1,ROUNDUP((J1029+$Q1029)*$AH$4,-1),ROUNDUP(J1029*$AH$4,-1)))</f>
        <v/>
      </c>
      <c r="AF1029" s="154" t="str">
        <f>IF(K1029="","",IF('5.手当・賞与配分・洗い替え方式'!$O$4=1,ROUNDUP((K1029+$Q1029)*$AH$4,-1),ROUNDUP(K1029*$AH$4,-1)))</f>
        <v/>
      </c>
      <c r="AG1029" s="154" t="str">
        <f>IF(L1029="","",IF('5.手当・賞与配分・洗い替え方式'!$O$4=1,ROUNDUP((L1029+$Q1029)*$AH$4,-1),ROUNDUP(L1029*$AH$4,-1)))</f>
        <v/>
      </c>
      <c r="AH1029" s="154" t="str">
        <f>IF(M1029="","",IF('5.手当・賞与配分・洗い替え方式'!$O$4=1,ROUNDUP((M1029+$Q1029)*$AH$4,-1),ROUNDUP(M1029*$AH$4,-1)))</f>
        <v/>
      </c>
      <c r="AI1029" s="166" t="str">
        <f>IF(N1029="","",IF('5.手当・賞与配分・洗い替え方式'!$O$4=1,ROUNDUP((N1029+$Q1029)*$AH$4,-1),ROUNDUP(N1029*$AH$4,-1)))</f>
        <v/>
      </c>
      <c r="AJ1029" s="165" t="str">
        <f>IF(J1029="","",IF('5.手当・賞与配分・洗い替え方式'!$O$4=1,ROUNDUP((J1029+$Q1029)*$AM$4,-1),ROUNDUP(J1029*$AM$4,-1)))</f>
        <v/>
      </c>
      <c r="AK1029" s="154" t="str">
        <f>IF(K1029="","",IF('5.手当・賞与配分・洗い替え方式'!$O$4=1,ROUNDUP((K1029+$Q1029)*$AM$4,-1),ROUNDUP(K1029*$AM$4,-1)))</f>
        <v/>
      </c>
      <c r="AL1029" s="154" t="str">
        <f>IF(L1029="","",IF('5.手当・賞与配分・洗い替え方式'!$O$4=1,ROUNDUP((L1029+$Q1029)*$AM$4,-1),ROUNDUP(L1029*$AM$4,-1)))</f>
        <v/>
      </c>
      <c r="AM1029" s="154" t="str">
        <f>IF(M1029="","",IF('5.手当・賞与配分・洗い替え方式'!$O$4=1,ROUNDUP((M1029+$Q1029)*$AM$4,-1),ROUNDUP(M1029*$AM$4,-1)))</f>
        <v/>
      </c>
      <c r="AN1029" s="166" t="str">
        <f>IF(N1029="","",IF('5.手当・賞与配分・洗い替え方式'!$O$4=1,ROUNDUP((N1029+$Q1029)*$AM$4,-1),ROUNDUP(N1029*$AM$4,-1)))</f>
        <v/>
      </c>
      <c r="AO1029" s="369" t="str">
        <f t="shared" si="694"/>
        <v/>
      </c>
      <c r="AP1029" s="77" t="str">
        <f t="shared" si="695"/>
        <v/>
      </c>
      <c r="AQ1029" s="77" t="str">
        <f t="shared" si="678"/>
        <v/>
      </c>
      <c r="AR1029" s="77" t="str">
        <f t="shared" si="679"/>
        <v/>
      </c>
      <c r="AS1029" s="164" t="str">
        <f t="shared" si="680"/>
        <v/>
      </c>
    </row>
    <row r="1030" spans="5:45" ht="18" customHeight="1">
      <c r="E1030" s="148" t="str">
        <f t="shared" si="681"/>
        <v>E-2</v>
      </c>
      <c r="F1030" s="105">
        <f t="shared" si="668"/>
        <v>0</v>
      </c>
      <c r="G1030" s="105" t="str">
        <f t="shared" si="669"/>
        <v/>
      </c>
      <c r="H1030" s="105" t="str">
        <f t="shared" si="670"/>
        <v/>
      </c>
      <c r="I1030" s="149">
        <v>30</v>
      </c>
      <c r="J1030" s="157" t="str">
        <f t="shared" si="682"/>
        <v/>
      </c>
      <c r="K1030" s="131" t="str">
        <f t="shared" si="683"/>
        <v/>
      </c>
      <c r="L1030" s="131" t="str">
        <f>IF($E1030="","",INDEX('3.サラリースケール'!$R$5:$BH$38,MATCH($E1030,'3.サラリースケール'!$R$5:$R$38,0),MATCH($I1030,'3.サラリースケール'!$R$5:$BH$5,0)))</f>
        <v/>
      </c>
      <c r="M1030" s="131" t="str">
        <f t="shared" si="684"/>
        <v/>
      </c>
      <c r="N1030" s="368" t="str">
        <f t="shared" si="685"/>
        <v/>
      </c>
      <c r="O1030" s="157" t="str">
        <f t="shared" si="686"/>
        <v/>
      </c>
      <c r="P1030" s="368" t="str">
        <f t="shared" si="671"/>
        <v/>
      </c>
      <c r="Q1030" s="158" t="str">
        <f>IF($L1030="","",VLOOKUP($E1030,'6.モデル年俸表の作成'!$C$7:$F$48,4,0))</f>
        <v/>
      </c>
      <c r="R1030" s="159" t="str">
        <f>IF($E1030="","",IF($G1030="","",VLOOKUP($E1030,'5.手当・賞与配分・洗い替え方式'!$C$7:$L$48,8,0)))</f>
        <v/>
      </c>
      <c r="S1030" s="160" t="str">
        <f t="shared" si="687"/>
        <v/>
      </c>
      <c r="T1030" s="160" t="str">
        <f t="shared" si="688"/>
        <v/>
      </c>
      <c r="U1030" s="160" t="str">
        <f t="shared" si="697"/>
        <v/>
      </c>
      <c r="V1030" s="160" t="str">
        <f t="shared" si="690"/>
        <v/>
      </c>
      <c r="W1030" s="160" t="str">
        <f t="shared" si="691"/>
        <v/>
      </c>
      <c r="X1030" s="164" t="str">
        <f t="shared" si="672"/>
        <v/>
      </c>
      <c r="Y1030" s="162" t="str">
        <f t="shared" si="696"/>
        <v/>
      </c>
      <c r="Z1030" s="161" t="str">
        <f t="shared" si="673"/>
        <v/>
      </c>
      <c r="AA1030" s="161" t="str">
        <f t="shared" si="674"/>
        <v/>
      </c>
      <c r="AB1030" s="161" t="str">
        <f t="shared" si="675"/>
        <v/>
      </c>
      <c r="AC1030" s="163" t="str">
        <f t="shared" si="698"/>
        <v/>
      </c>
      <c r="AD1030" s="158" t="str">
        <f t="shared" si="693"/>
        <v/>
      </c>
      <c r="AE1030" s="165" t="str">
        <f>IF(J1030="","",IF('5.手当・賞与配分・洗い替え方式'!$O$4=1,ROUNDUP((J1030+$Q1030)*$AH$4,-1),ROUNDUP(J1030*$AH$4,-1)))</f>
        <v/>
      </c>
      <c r="AF1030" s="154" t="str">
        <f>IF(K1030="","",IF('5.手当・賞与配分・洗い替え方式'!$O$4=1,ROUNDUP((K1030+$Q1030)*$AH$4,-1),ROUNDUP(K1030*$AH$4,-1)))</f>
        <v/>
      </c>
      <c r="AG1030" s="154" t="str">
        <f>IF(L1030="","",IF('5.手当・賞与配分・洗い替え方式'!$O$4=1,ROUNDUP((L1030+$Q1030)*$AH$4,-1),ROUNDUP(L1030*$AH$4,-1)))</f>
        <v/>
      </c>
      <c r="AH1030" s="154" t="str">
        <f>IF(M1030="","",IF('5.手当・賞与配分・洗い替え方式'!$O$4=1,ROUNDUP((M1030+$Q1030)*$AH$4,-1),ROUNDUP(M1030*$AH$4,-1)))</f>
        <v/>
      </c>
      <c r="AI1030" s="166" t="str">
        <f>IF(N1030="","",IF('5.手当・賞与配分・洗い替え方式'!$O$4=1,ROUNDUP((N1030+$Q1030)*$AH$4,-1),ROUNDUP(N1030*$AH$4,-1)))</f>
        <v/>
      </c>
      <c r="AJ1030" s="165" t="str">
        <f>IF(J1030="","",IF('5.手当・賞与配分・洗い替え方式'!$O$4=1,ROUNDUP((J1030+$Q1030)*$AM$4,-1),ROUNDUP(J1030*$AM$4,-1)))</f>
        <v/>
      </c>
      <c r="AK1030" s="154" t="str">
        <f>IF(K1030="","",IF('5.手当・賞与配分・洗い替え方式'!$O$4=1,ROUNDUP((K1030+$Q1030)*$AM$4,-1),ROUNDUP(K1030*$AM$4,-1)))</f>
        <v/>
      </c>
      <c r="AL1030" s="154" t="str">
        <f>IF(L1030="","",IF('5.手当・賞与配分・洗い替え方式'!$O$4=1,ROUNDUP((L1030+$Q1030)*$AM$4,-1),ROUNDUP(L1030*$AM$4,-1)))</f>
        <v/>
      </c>
      <c r="AM1030" s="154" t="str">
        <f>IF(M1030="","",IF('5.手当・賞与配分・洗い替え方式'!$O$4=1,ROUNDUP((M1030+$Q1030)*$AM$4,-1),ROUNDUP(M1030*$AM$4,-1)))</f>
        <v/>
      </c>
      <c r="AN1030" s="166" t="str">
        <f>IF(N1030="","",IF('5.手当・賞与配分・洗い替え方式'!$O$4=1,ROUNDUP((N1030+$Q1030)*$AM$4,-1),ROUNDUP(N1030*$AM$4,-1)))</f>
        <v/>
      </c>
      <c r="AO1030" s="369" t="str">
        <f t="shared" si="694"/>
        <v/>
      </c>
      <c r="AP1030" s="77" t="str">
        <f t="shared" si="695"/>
        <v/>
      </c>
      <c r="AQ1030" s="77" t="str">
        <f t="shared" si="678"/>
        <v/>
      </c>
      <c r="AR1030" s="77" t="str">
        <f t="shared" si="679"/>
        <v/>
      </c>
      <c r="AS1030" s="164" t="str">
        <f t="shared" si="680"/>
        <v/>
      </c>
    </row>
    <row r="1031" spans="5:45" ht="18" customHeight="1">
      <c r="E1031" s="148" t="str">
        <f t="shared" si="681"/>
        <v>E-2</v>
      </c>
      <c r="F1031" s="105">
        <f t="shared" si="668"/>
        <v>0</v>
      </c>
      <c r="G1031" s="105" t="str">
        <f t="shared" si="669"/>
        <v/>
      </c>
      <c r="H1031" s="105" t="str">
        <f t="shared" si="670"/>
        <v/>
      </c>
      <c r="I1031" s="149">
        <v>31</v>
      </c>
      <c r="J1031" s="157" t="str">
        <f t="shared" si="682"/>
        <v/>
      </c>
      <c r="K1031" s="131" t="str">
        <f t="shared" si="683"/>
        <v/>
      </c>
      <c r="L1031" s="131" t="str">
        <f>IF($E1031="","",INDEX('3.サラリースケール'!$R$5:$BH$38,MATCH($E1031,'3.サラリースケール'!$R$5:$R$38,0),MATCH($I1031,'3.サラリースケール'!$R$5:$BH$5,0)))</f>
        <v/>
      </c>
      <c r="M1031" s="131" t="str">
        <f t="shared" si="684"/>
        <v/>
      </c>
      <c r="N1031" s="368" t="str">
        <f t="shared" si="685"/>
        <v/>
      </c>
      <c r="O1031" s="157" t="str">
        <f t="shared" si="686"/>
        <v/>
      </c>
      <c r="P1031" s="368" t="str">
        <f t="shared" si="671"/>
        <v/>
      </c>
      <c r="Q1031" s="158" t="str">
        <f>IF($L1031="","",VLOOKUP($E1031,'6.モデル年俸表の作成'!$C$7:$F$48,4,0))</f>
        <v/>
      </c>
      <c r="R1031" s="159" t="str">
        <f>IF($E1031="","",IF($G1031="","",VLOOKUP($E1031,'5.手当・賞与配分・洗い替え方式'!$C$7:$L$48,8,0)))</f>
        <v/>
      </c>
      <c r="S1031" s="160" t="str">
        <f t="shared" si="687"/>
        <v/>
      </c>
      <c r="T1031" s="160" t="str">
        <f t="shared" si="688"/>
        <v/>
      </c>
      <c r="U1031" s="160" t="str">
        <f t="shared" si="697"/>
        <v/>
      </c>
      <c r="V1031" s="160" t="str">
        <f t="shared" si="690"/>
        <v/>
      </c>
      <c r="W1031" s="160" t="str">
        <f t="shared" si="691"/>
        <v/>
      </c>
      <c r="X1031" s="164" t="str">
        <f t="shared" si="672"/>
        <v/>
      </c>
      <c r="Y1031" s="162" t="str">
        <f t="shared" si="696"/>
        <v/>
      </c>
      <c r="Z1031" s="161" t="str">
        <f t="shared" si="673"/>
        <v/>
      </c>
      <c r="AA1031" s="161" t="str">
        <f t="shared" si="674"/>
        <v/>
      </c>
      <c r="AB1031" s="161" t="str">
        <f t="shared" si="675"/>
        <v/>
      </c>
      <c r="AC1031" s="163" t="str">
        <f t="shared" si="698"/>
        <v/>
      </c>
      <c r="AD1031" s="158" t="str">
        <f t="shared" si="693"/>
        <v/>
      </c>
      <c r="AE1031" s="165" t="str">
        <f>IF(J1031="","",IF('5.手当・賞与配分・洗い替え方式'!$O$4=1,ROUNDUP((J1031+$Q1031)*$AH$4,-1),ROUNDUP(J1031*$AH$4,-1)))</f>
        <v/>
      </c>
      <c r="AF1031" s="154" t="str">
        <f>IF(K1031="","",IF('5.手当・賞与配分・洗い替え方式'!$O$4=1,ROUNDUP((K1031+$Q1031)*$AH$4,-1),ROUNDUP(K1031*$AH$4,-1)))</f>
        <v/>
      </c>
      <c r="AG1031" s="154" t="str">
        <f>IF(L1031="","",IF('5.手当・賞与配分・洗い替え方式'!$O$4=1,ROUNDUP((L1031+$Q1031)*$AH$4,-1),ROUNDUP(L1031*$AH$4,-1)))</f>
        <v/>
      </c>
      <c r="AH1031" s="154" t="str">
        <f>IF(M1031="","",IF('5.手当・賞与配分・洗い替え方式'!$O$4=1,ROUNDUP((M1031+$Q1031)*$AH$4,-1),ROUNDUP(M1031*$AH$4,-1)))</f>
        <v/>
      </c>
      <c r="AI1031" s="166" t="str">
        <f>IF(N1031="","",IF('5.手当・賞与配分・洗い替え方式'!$O$4=1,ROUNDUP((N1031+$Q1031)*$AH$4,-1),ROUNDUP(N1031*$AH$4,-1)))</f>
        <v/>
      </c>
      <c r="AJ1031" s="165" t="str">
        <f>IF(J1031="","",IF('5.手当・賞与配分・洗い替え方式'!$O$4=1,ROUNDUP((J1031+$Q1031)*$AM$4,-1),ROUNDUP(J1031*$AM$4,-1)))</f>
        <v/>
      </c>
      <c r="AK1031" s="154" t="str">
        <f>IF(K1031="","",IF('5.手当・賞与配分・洗い替え方式'!$O$4=1,ROUNDUP((K1031+$Q1031)*$AM$4,-1),ROUNDUP(K1031*$AM$4,-1)))</f>
        <v/>
      </c>
      <c r="AL1031" s="154" t="str">
        <f>IF(L1031="","",IF('5.手当・賞与配分・洗い替え方式'!$O$4=1,ROUNDUP((L1031+$Q1031)*$AM$4,-1),ROUNDUP(L1031*$AM$4,-1)))</f>
        <v/>
      </c>
      <c r="AM1031" s="154" t="str">
        <f>IF(M1031="","",IF('5.手当・賞与配分・洗い替え方式'!$O$4=1,ROUNDUP((M1031+$Q1031)*$AM$4,-1),ROUNDUP(M1031*$AM$4,-1)))</f>
        <v/>
      </c>
      <c r="AN1031" s="166" t="str">
        <f>IF(N1031="","",IF('5.手当・賞与配分・洗い替え方式'!$O$4=1,ROUNDUP((N1031+$Q1031)*$AM$4,-1),ROUNDUP(N1031*$AM$4,-1)))</f>
        <v/>
      </c>
      <c r="AO1031" s="369" t="str">
        <f t="shared" si="694"/>
        <v/>
      </c>
      <c r="AP1031" s="77" t="str">
        <f t="shared" si="695"/>
        <v/>
      </c>
      <c r="AQ1031" s="77" t="str">
        <f t="shared" si="678"/>
        <v/>
      </c>
      <c r="AR1031" s="77" t="str">
        <f t="shared" si="679"/>
        <v/>
      </c>
      <c r="AS1031" s="164" t="str">
        <f t="shared" si="680"/>
        <v/>
      </c>
    </row>
    <row r="1032" spans="5:45" ht="18" customHeight="1">
      <c r="E1032" s="148" t="str">
        <f t="shared" si="681"/>
        <v>E-2</v>
      </c>
      <c r="F1032" s="105">
        <f t="shared" si="668"/>
        <v>0</v>
      </c>
      <c r="G1032" s="105" t="str">
        <f t="shared" si="669"/>
        <v/>
      </c>
      <c r="H1032" s="105" t="str">
        <f t="shared" si="670"/>
        <v/>
      </c>
      <c r="I1032" s="149">
        <v>32</v>
      </c>
      <c r="J1032" s="157" t="str">
        <f t="shared" si="682"/>
        <v/>
      </c>
      <c r="K1032" s="131" t="str">
        <f t="shared" si="683"/>
        <v/>
      </c>
      <c r="L1032" s="131" t="str">
        <f>IF($E1032="","",INDEX('3.サラリースケール'!$R$5:$BH$38,MATCH($E1032,'3.サラリースケール'!$R$5:$R$38,0),MATCH($I1032,'3.サラリースケール'!$R$5:$BH$5,0)))</f>
        <v/>
      </c>
      <c r="M1032" s="131" t="str">
        <f t="shared" si="684"/>
        <v/>
      </c>
      <c r="N1032" s="368" t="str">
        <f t="shared" si="685"/>
        <v/>
      </c>
      <c r="O1032" s="157" t="str">
        <f t="shared" si="686"/>
        <v/>
      </c>
      <c r="P1032" s="368" t="str">
        <f t="shared" si="671"/>
        <v/>
      </c>
      <c r="Q1032" s="158" t="str">
        <f>IF($L1032="","",VLOOKUP($E1032,'6.モデル年俸表の作成'!$C$7:$F$48,4,0))</f>
        <v/>
      </c>
      <c r="R1032" s="159" t="str">
        <f>IF($E1032="","",IF($G1032="","",VLOOKUP($E1032,'5.手当・賞与配分・洗い替え方式'!$C$7:$L$48,8,0)))</f>
        <v/>
      </c>
      <c r="S1032" s="160" t="str">
        <f t="shared" si="687"/>
        <v/>
      </c>
      <c r="T1032" s="160" t="str">
        <f t="shared" si="688"/>
        <v/>
      </c>
      <c r="U1032" s="160" t="str">
        <f t="shared" si="697"/>
        <v/>
      </c>
      <c r="V1032" s="160" t="str">
        <f t="shared" si="690"/>
        <v/>
      </c>
      <c r="W1032" s="160" t="str">
        <f t="shared" si="691"/>
        <v/>
      </c>
      <c r="X1032" s="164" t="str">
        <f t="shared" si="672"/>
        <v/>
      </c>
      <c r="Y1032" s="162" t="str">
        <f t="shared" si="696"/>
        <v/>
      </c>
      <c r="Z1032" s="161" t="str">
        <f t="shared" si="673"/>
        <v/>
      </c>
      <c r="AA1032" s="161" t="str">
        <f t="shared" si="674"/>
        <v/>
      </c>
      <c r="AB1032" s="161" t="str">
        <f t="shared" si="675"/>
        <v/>
      </c>
      <c r="AC1032" s="163" t="str">
        <f t="shared" si="698"/>
        <v/>
      </c>
      <c r="AD1032" s="158" t="str">
        <f t="shared" si="693"/>
        <v/>
      </c>
      <c r="AE1032" s="165" t="str">
        <f>IF(J1032="","",IF('5.手当・賞与配分・洗い替え方式'!$O$4=1,ROUNDUP((J1032+$Q1032)*$AH$4,-1),ROUNDUP(J1032*$AH$4,-1)))</f>
        <v/>
      </c>
      <c r="AF1032" s="154" t="str">
        <f>IF(K1032="","",IF('5.手当・賞与配分・洗い替え方式'!$O$4=1,ROUNDUP((K1032+$Q1032)*$AH$4,-1),ROUNDUP(K1032*$AH$4,-1)))</f>
        <v/>
      </c>
      <c r="AG1032" s="154" t="str">
        <f>IF(L1032="","",IF('5.手当・賞与配分・洗い替え方式'!$O$4=1,ROUNDUP((L1032+$Q1032)*$AH$4,-1),ROUNDUP(L1032*$AH$4,-1)))</f>
        <v/>
      </c>
      <c r="AH1032" s="154" t="str">
        <f>IF(M1032="","",IF('5.手当・賞与配分・洗い替え方式'!$O$4=1,ROUNDUP((M1032+$Q1032)*$AH$4,-1),ROUNDUP(M1032*$AH$4,-1)))</f>
        <v/>
      </c>
      <c r="AI1032" s="166" t="str">
        <f>IF(N1032="","",IF('5.手当・賞与配分・洗い替え方式'!$O$4=1,ROUNDUP((N1032+$Q1032)*$AH$4,-1),ROUNDUP(N1032*$AH$4,-1)))</f>
        <v/>
      </c>
      <c r="AJ1032" s="165" t="str">
        <f>IF(J1032="","",IF('5.手当・賞与配分・洗い替え方式'!$O$4=1,ROUNDUP((J1032+$Q1032)*$AM$4,-1),ROUNDUP(J1032*$AM$4,-1)))</f>
        <v/>
      </c>
      <c r="AK1032" s="154" t="str">
        <f>IF(K1032="","",IF('5.手当・賞与配分・洗い替え方式'!$O$4=1,ROUNDUP((K1032+$Q1032)*$AM$4,-1),ROUNDUP(K1032*$AM$4,-1)))</f>
        <v/>
      </c>
      <c r="AL1032" s="154" t="str">
        <f>IF(L1032="","",IF('5.手当・賞与配分・洗い替え方式'!$O$4=1,ROUNDUP((L1032+$Q1032)*$AM$4,-1),ROUNDUP(L1032*$AM$4,-1)))</f>
        <v/>
      </c>
      <c r="AM1032" s="154" t="str">
        <f>IF(M1032="","",IF('5.手当・賞与配分・洗い替え方式'!$O$4=1,ROUNDUP((M1032+$Q1032)*$AM$4,-1),ROUNDUP(M1032*$AM$4,-1)))</f>
        <v/>
      </c>
      <c r="AN1032" s="166" t="str">
        <f>IF(N1032="","",IF('5.手当・賞与配分・洗い替え方式'!$O$4=1,ROUNDUP((N1032+$Q1032)*$AM$4,-1),ROUNDUP(N1032*$AM$4,-1)))</f>
        <v/>
      </c>
      <c r="AO1032" s="369" t="str">
        <f t="shared" si="694"/>
        <v/>
      </c>
      <c r="AP1032" s="77" t="str">
        <f t="shared" si="695"/>
        <v/>
      </c>
      <c r="AQ1032" s="77" t="str">
        <f t="shared" si="678"/>
        <v/>
      </c>
      <c r="AR1032" s="77" t="str">
        <f t="shared" si="679"/>
        <v/>
      </c>
      <c r="AS1032" s="164" t="str">
        <f t="shared" si="680"/>
        <v/>
      </c>
    </row>
    <row r="1033" spans="5:45" ht="18" customHeight="1">
      <c r="E1033" s="148" t="str">
        <f t="shared" si="681"/>
        <v>E-2</v>
      </c>
      <c r="F1033" s="105">
        <f t="shared" si="668"/>
        <v>0</v>
      </c>
      <c r="G1033" s="105" t="str">
        <f t="shared" si="669"/>
        <v/>
      </c>
      <c r="H1033" s="105" t="str">
        <f t="shared" si="670"/>
        <v/>
      </c>
      <c r="I1033" s="149">
        <v>33</v>
      </c>
      <c r="J1033" s="157" t="str">
        <f t="shared" si="682"/>
        <v/>
      </c>
      <c r="K1033" s="131" t="str">
        <f t="shared" si="683"/>
        <v/>
      </c>
      <c r="L1033" s="131" t="str">
        <f>IF($E1033="","",INDEX('3.サラリースケール'!$R$5:$BH$38,MATCH($E1033,'3.サラリースケール'!$R$5:$R$38,0),MATCH($I1033,'3.サラリースケール'!$R$5:$BH$5,0)))</f>
        <v/>
      </c>
      <c r="M1033" s="131" t="str">
        <f t="shared" si="684"/>
        <v/>
      </c>
      <c r="N1033" s="368" t="str">
        <f t="shared" si="685"/>
        <v/>
      </c>
      <c r="O1033" s="157" t="str">
        <f t="shared" si="686"/>
        <v/>
      </c>
      <c r="P1033" s="368" t="str">
        <f t="shared" si="671"/>
        <v/>
      </c>
      <c r="Q1033" s="158" t="str">
        <f>IF($L1033="","",VLOOKUP($E1033,'6.モデル年俸表の作成'!$C$7:$F$48,4,0))</f>
        <v/>
      </c>
      <c r="R1033" s="159" t="str">
        <f>IF($E1033="","",IF($G1033="","",VLOOKUP($E1033,'5.手当・賞与配分・洗い替え方式'!$C$7:$L$48,8,0)))</f>
        <v/>
      </c>
      <c r="S1033" s="160" t="str">
        <f t="shared" si="687"/>
        <v/>
      </c>
      <c r="T1033" s="160" t="str">
        <f t="shared" si="688"/>
        <v/>
      </c>
      <c r="U1033" s="160" t="str">
        <f t="shared" si="697"/>
        <v/>
      </c>
      <c r="V1033" s="160" t="str">
        <f t="shared" si="690"/>
        <v/>
      </c>
      <c r="W1033" s="160" t="str">
        <f t="shared" si="691"/>
        <v/>
      </c>
      <c r="X1033" s="164" t="str">
        <f t="shared" si="672"/>
        <v/>
      </c>
      <c r="Y1033" s="162" t="str">
        <f t="shared" si="696"/>
        <v/>
      </c>
      <c r="Z1033" s="161" t="str">
        <f t="shared" si="673"/>
        <v/>
      </c>
      <c r="AA1033" s="161" t="str">
        <f t="shared" si="674"/>
        <v/>
      </c>
      <c r="AB1033" s="161" t="str">
        <f t="shared" si="675"/>
        <v/>
      </c>
      <c r="AC1033" s="163" t="str">
        <f t="shared" si="698"/>
        <v/>
      </c>
      <c r="AD1033" s="158" t="str">
        <f t="shared" si="693"/>
        <v/>
      </c>
      <c r="AE1033" s="165" t="str">
        <f>IF(J1033="","",IF('5.手当・賞与配分・洗い替え方式'!$O$4=1,ROUNDUP((J1033+$Q1033)*$AH$4,-1),ROUNDUP(J1033*$AH$4,-1)))</f>
        <v/>
      </c>
      <c r="AF1033" s="154" t="str">
        <f>IF(K1033="","",IF('5.手当・賞与配分・洗い替え方式'!$O$4=1,ROUNDUP((K1033+$Q1033)*$AH$4,-1),ROUNDUP(K1033*$AH$4,-1)))</f>
        <v/>
      </c>
      <c r="AG1033" s="154" t="str">
        <f>IF(L1033="","",IF('5.手当・賞与配分・洗い替え方式'!$O$4=1,ROUNDUP((L1033+$Q1033)*$AH$4,-1),ROUNDUP(L1033*$AH$4,-1)))</f>
        <v/>
      </c>
      <c r="AH1033" s="154" t="str">
        <f>IF(M1033="","",IF('5.手当・賞与配分・洗い替え方式'!$O$4=1,ROUNDUP((M1033+$Q1033)*$AH$4,-1),ROUNDUP(M1033*$AH$4,-1)))</f>
        <v/>
      </c>
      <c r="AI1033" s="166" t="str">
        <f>IF(N1033="","",IF('5.手当・賞与配分・洗い替え方式'!$O$4=1,ROUNDUP((N1033+$Q1033)*$AH$4,-1),ROUNDUP(N1033*$AH$4,-1)))</f>
        <v/>
      </c>
      <c r="AJ1033" s="165" t="str">
        <f>IF(J1033="","",IF('5.手当・賞与配分・洗い替え方式'!$O$4=1,ROUNDUP((J1033+$Q1033)*$AM$4,-1),ROUNDUP(J1033*$AM$4,-1)))</f>
        <v/>
      </c>
      <c r="AK1033" s="154" t="str">
        <f>IF(K1033="","",IF('5.手当・賞与配分・洗い替え方式'!$O$4=1,ROUNDUP((K1033+$Q1033)*$AM$4,-1),ROUNDUP(K1033*$AM$4,-1)))</f>
        <v/>
      </c>
      <c r="AL1033" s="154" t="str">
        <f>IF(L1033="","",IF('5.手当・賞与配分・洗い替え方式'!$O$4=1,ROUNDUP((L1033+$Q1033)*$AM$4,-1),ROUNDUP(L1033*$AM$4,-1)))</f>
        <v/>
      </c>
      <c r="AM1033" s="154" t="str">
        <f>IF(M1033="","",IF('5.手当・賞与配分・洗い替え方式'!$O$4=1,ROUNDUP((M1033+$Q1033)*$AM$4,-1),ROUNDUP(M1033*$AM$4,-1)))</f>
        <v/>
      </c>
      <c r="AN1033" s="166" t="str">
        <f>IF(N1033="","",IF('5.手当・賞与配分・洗い替え方式'!$O$4=1,ROUNDUP((N1033+$Q1033)*$AM$4,-1),ROUNDUP(N1033*$AM$4,-1)))</f>
        <v/>
      </c>
      <c r="AO1033" s="369" t="str">
        <f t="shared" si="694"/>
        <v/>
      </c>
      <c r="AP1033" s="77" t="str">
        <f t="shared" si="695"/>
        <v/>
      </c>
      <c r="AQ1033" s="77" t="str">
        <f t="shared" si="678"/>
        <v/>
      </c>
      <c r="AR1033" s="77" t="str">
        <f t="shared" si="679"/>
        <v/>
      </c>
      <c r="AS1033" s="164" t="str">
        <f t="shared" si="680"/>
        <v/>
      </c>
    </row>
    <row r="1034" spans="5:45" ht="18" customHeight="1">
      <c r="E1034" s="148" t="str">
        <f t="shared" si="681"/>
        <v>E-2</v>
      </c>
      <c r="F1034" s="105">
        <f t="shared" si="668"/>
        <v>0</v>
      </c>
      <c r="G1034" s="105" t="str">
        <f t="shared" si="669"/>
        <v/>
      </c>
      <c r="H1034" s="105" t="str">
        <f t="shared" si="670"/>
        <v/>
      </c>
      <c r="I1034" s="149">
        <v>34</v>
      </c>
      <c r="J1034" s="157" t="str">
        <f t="shared" si="682"/>
        <v/>
      </c>
      <c r="K1034" s="131" t="str">
        <f t="shared" si="683"/>
        <v/>
      </c>
      <c r="L1034" s="131" t="str">
        <f>IF($E1034="","",INDEX('3.サラリースケール'!$R$5:$BH$38,MATCH($E1034,'3.サラリースケール'!$R$5:$R$38,0),MATCH($I1034,'3.サラリースケール'!$R$5:$BH$5,0)))</f>
        <v/>
      </c>
      <c r="M1034" s="131" t="str">
        <f t="shared" si="684"/>
        <v/>
      </c>
      <c r="N1034" s="368" t="str">
        <f t="shared" si="685"/>
        <v/>
      </c>
      <c r="O1034" s="157" t="str">
        <f t="shared" si="686"/>
        <v/>
      </c>
      <c r="P1034" s="368" t="str">
        <f t="shared" si="671"/>
        <v/>
      </c>
      <c r="Q1034" s="158" t="str">
        <f>IF($L1034="","",VLOOKUP($E1034,'6.モデル年俸表の作成'!$C$7:$F$48,4,0))</f>
        <v/>
      </c>
      <c r="R1034" s="159" t="str">
        <f>IF($E1034="","",IF($G1034="","",VLOOKUP($E1034,'5.手当・賞与配分・洗い替え方式'!$C$7:$L$48,8,0)))</f>
        <v/>
      </c>
      <c r="S1034" s="160" t="str">
        <f t="shared" si="687"/>
        <v/>
      </c>
      <c r="T1034" s="160" t="str">
        <f t="shared" si="688"/>
        <v/>
      </c>
      <c r="U1034" s="160" t="str">
        <f t="shared" si="697"/>
        <v/>
      </c>
      <c r="V1034" s="160" t="str">
        <f t="shared" si="690"/>
        <v/>
      </c>
      <c r="W1034" s="160" t="str">
        <f t="shared" si="691"/>
        <v/>
      </c>
      <c r="X1034" s="164" t="str">
        <f t="shared" si="672"/>
        <v/>
      </c>
      <c r="Y1034" s="162" t="str">
        <f t="shared" si="696"/>
        <v/>
      </c>
      <c r="Z1034" s="161" t="str">
        <f t="shared" si="673"/>
        <v/>
      </c>
      <c r="AA1034" s="161" t="str">
        <f t="shared" si="674"/>
        <v/>
      </c>
      <c r="AB1034" s="161" t="str">
        <f t="shared" si="675"/>
        <v/>
      </c>
      <c r="AC1034" s="163" t="str">
        <f t="shared" si="698"/>
        <v/>
      </c>
      <c r="AD1034" s="158" t="str">
        <f t="shared" si="693"/>
        <v/>
      </c>
      <c r="AE1034" s="165" t="str">
        <f>IF(J1034="","",IF('5.手当・賞与配分・洗い替え方式'!$O$4=1,ROUNDUP((J1034+$Q1034)*$AH$4,-1),ROUNDUP(J1034*$AH$4,-1)))</f>
        <v/>
      </c>
      <c r="AF1034" s="154" t="str">
        <f>IF(K1034="","",IF('5.手当・賞与配分・洗い替え方式'!$O$4=1,ROUNDUP((K1034+$Q1034)*$AH$4,-1),ROUNDUP(K1034*$AH$4,-1)))</f>
        <v/>
      </c>
      <c r="AG1034" s="154" t="str">
        <f>IF(L1034="","",IF('5.手当・賞与配分・洗い替え方式'!$O$4=1,ROUNDUP((L1034+$Q1034)*$AH$4,-1),ROUNDUP(L1034*$AH$4,-1)))</f>
        <v/>
      </c>
      <c r="AH1034" s="154" t="str">
        <f>IF(M1034="","",IF('5.手当・賞与配分・洗い替え方式'!$O$4=1,ROUNDUP((M1034+$Q1034)*$AH$4,-1),ROUNDUP(M1034*$AH$4,-1)))</f>
        <v/>
      </c>
      <c r="AI1034" s="166" t="str">
        <f>IF(N1034="","",IF('5.手当・賞与配分・洗い替え方式'!$O$4=1,ROUNDUP((N1034+$Q1034)*$AH$4,-1),ROUNDUP(N1034*$AH$4,-1)))</f>
        <v/>
      </c>
      <c r="AJ1034" s="165" t="str">
        <f>IF(J1034="","",IF('5.手当・賞与配分・洗い替え方式'!$O$4=1,ROUNDUP((J1034+$Q1034)*$AM$4,-1),ROUNDUP(J1034*$AM$4,-1)))</f>
        <v/>
      </c>
      <c r="AK1034" s="154" t="str">
        <f>IF(K1034="","",IF('5.手当・賞与配分・洗い替え方式'!$O$4=1,ROUNDUP((K1034+$Q1034)*$AM$4,-1),ROUNDUP(K1034*$AM$4,-1)))</f>
        <v/>
      </c>
      <c r="AL1034" s="154" t="str">
        <f>IF(L1034="","",IF('5.手当・賞与配分・洗い替え方式'!$O$4=1,ROUNDUP((L1034+$Q1034)*$AM$4,-1),ROUNDUP(L1034*$AM$4,-1)))</f>
        <v/>
      </c>
      <c r="AM1034" s="154" t="str">
        <f>IF(M1034="","",IF('5.手当・賞与配分・洗い替え方式'!$O$4=1,ROUNDUP((M1034+$Q1034)*$AM$4,-1),ROUNDUP(M1034*$AM$4,-1)))</f>
        <v/>
      </c>
      <c r="AN1034" s="166" t="str">
        <f>IF(N1034="","",IF('5.手当・賞与配分・洗い替え方式'!$O$4=1,ROUNDUP((N1034+$Q1034)*$AM$4,-1),ROUNDUP(N1034*$AM$4,-1)))</f>
        <v/>
      </c>
      <c r="AO1034" s="369" t="str">
        <f t="shared" si="694"/>
        <v/>
      </c>
      <c r="AP1034" s="77" t="str">
        <f t="shared" si="695"/>
        <v/>
      </c>
      <c r="AQ1034" s="77" t="str">
        <f t="shared" si="678"/>
        <v/>
      </c>
      <c r="AR1034" s="77" t="str">
        <f t="shared" si="679"/>
        <v/>
      </c>
      <c r="AS1034" s="164" t="str">
        <f t="shared" si="680"/>
        <v/>
      </c>
    </row>
    <row r="1035" spans="5:45" ht="18" customHeight="1">
      <c r="E1035" s="148" t="str">
        <f t="shared" si="681"/>
        <v>E-2</v>
      </c>
      <c r="F1035" s="105">
        <f t="shared" si="668"/>
        <v>0</v>
      </c>
      <c r="G1035" s="105" t="str">
        <f t="shared" si="669"/>
        <v/>
      </c>
      <c r="H1035" s="105" t="str">
        <f t="shared" si="670"/>
        <v/>
      </c>
      <c r="I1035" s="149">
        <v>35</v>
      </c>
      <c r="J1035" s="157" t="str">
        <f t="shared" si="682"/>
        <v/>
      </c>
      <c r="K1035" s="131" t="str">
        <f t="shared" si="683"/>
        <v/>
      </c>
      <c r="L1035" s="131" t="str">
        <f>IF($E1035="","",INDEX('3.サラリースケール'!$R$5:$BH$38,MATCH($E1035,'3.サラリースケール'!$R$5:$R$38,0),MATCH($I1035,'3.サラリースケール'!$R$5:$BH$5,0)))</f>
        <v/>
      </c>
      <c r="M1035" s="131" t="str">
        <f t="shared" si="684"/>
        <v/>
      </c>
      <c r="N1035" s="368" t="str">
        <f t="shared" si="685"/>
        <v/>
      </c>
      <c r="O1035" s="157" t="str">
        <f t="shared" si="686"/>
        <v/>
      </c>
      <c r="P1035" s="368" t="str">
        <f t="shared" si="671"/>
        <v/>
      </c>
      <c r="Q1035" s="158" t="str">
        <f>IF($L1035="","",VLOOKUP($E1035,'6.モデル年俸表の作成'!$C$7:$F$48,4,0))</f>
        <v/>
      </c>
      <c r="R1035" s="159" t="str">
        <f>IF($E1035="","",IF($G1035="","",VLOOKUP($E1035,'5.手当・賞与配分・洗い替え方式'!$C$7:$L$48,8,0)))</f>
        <v/>
      </c>
      <c r="S1035" s="160" t="str">
        <f t="shared" si="687"/>
        <v/>
      </c>
      <c r="T1035" s="160" t="str">
        <f t="shared" si="688"/>
        <v/>
      </c>
      <c r="U1035" s="160" t="str">
        <f t="shared" si="697"/>
        <v/>
      </c>
      <c r="V1035" s="160" t="str">
        <f t="shared" si="690"/>
        <v/>
      </c>
      <c r="W1035" s="160" t="str">
        <f t="shared" si="691"/>
        <v/>
      </c>
      <c r="X1035" s="164" t="str">
        <f t="shared" si="672"/>
        <v/>
      </c>
      <c r="Y1035" s="162" t="str">
        <f t="shared" si="696"/>
        <v/>
      </c>
      <c r="Z1035" s="161" t="str">
        <f t="shared" si="673"/>
        <v/>
      </c>
      <c r="AA1035" s="161" t="str">
        <f t="shared" si="674"/>
        <v/>
      </c>
      <c r="AB1035" s="161" t="str">
        <f t="shared" si="675"/>
        <v/>
      </c>
      <c r="AC1035" s="163" t="str">
        <f t="shared" si="698"/>
        <v/>
      </c>
      <c r="AD1035" s="158" t="str">
        <f t="shared" si="693"/>
        <v/>
      </c>
      <c r="AE1035" s="165" t="str">
        <f>IF(J1035="","",IF('5.手当・賞与配分・洗い替え方式'!$O$4=1,ROUNDUP((J1035+$Q1035)*$AH$4,-1),ROUNDUP(J1035*$AH$4,-1)))</f>
        <v/>
      </c>
      <c r="AF1035" s="154" t="str">
        <f>IF(K1035="","",IF('5.手当・賞与配分・洗い替え方式'!$O$4=1,ROUNDUP((K1035+$Q1035)*$AH$4,-1),ROUNDUP(K1035*$AH$4,-1)))</f>
        <v/>
      </c>
      <c r="AG1035" s="154" t="str">
        <f>IF(L1035="","",IF('5.手当・賞与配分・洗い替え方式'!$O$4=1,ROUNDUP((L1035+$Q1035)*$AH$4,-1),ROUNDUP(L1035*$AH$4,-1)))</f>
        <v/>
      </c>
      <c r="AH1035" s="154" t="str">
        <f>IF(M1035="","",IF('5.手当・賞与配分・洗い替え方式'!$O$4=1,ROUNDUP((M1035+$Q1035)*$AH$4,-1),ROUNDUP(M1035*$AH$4,-1)))</f>
        <v/>
      </c>
      <c r="AI1035" s="166" t="str">
        <f>IF(N1035="","",IF('5.手当・賞与配分・洗い替え方式'!$O$4=1,ROUNDUP((N1035+$Q1035)*$AH$4,-1),ROUNDUP(N1035*$AH$4,-1)))</f>
        <v/>
      </c>
      <c r="AJ1035" s="165" t="str">
        <f>IF(J1035="","",IF('5.手当・賞与配分・洗い替え方式'!$O$4=1,ROUNDUP((J1035+$Q1035)*$AM$4,-1),ROUNDUP(J1035*$AM$4,-1)))</f>
        <v/>
      </c>
      <c r="AK1035" s="154" t="str">
        <f>IF(K1035="","",IF('5.手当・賞与配分・洗い替え方式'!$O$4=1,ROUNDUP((K1035+$Q1035)*$AM$4,-1),ROUNDUP(K1035*$AM$4,-1)))</f>
        <v/>
      </c>
      <c r="AL1035" s="154" t="str">
        <f>IF(L1035="","",IF('5.手当・賞与配分・洗い替え方式'!$O$4=1,ROUNDUP((L1035+$Q1035)*$AM$4,-1),ROUNDUP(L1035*$AM$4,-1)))</f>
        <v/>
      </c>
      <c r="AM1035" s="154" t="str">
        <f>IF(M1035="","",IF('5.手当・賞与配分・洗い替え方式'!$O$4=1,ROUNDUP((M1035+$Q1035)*$AM$4,-1),ROUNDUP(M1035*$AM$4,-1)))</f>
        <v/>
      </c>
      <c r="AN1035" s="166" t="str">
        <f>IF(N1035="","",IF('5.手当・賞与配分・洗い替え方式'!$O$4=1,ROUNDUP((N1035+$Q1035)*$AM$4,-1),ROUNDUP(N1035*$AM$4,-1)))</f>
        <v/>
      </c>
      <c r="AO1035" s="369" t="str">
        <f t="shared" si="694"/>
        <v/>
      </c>
      <c r="AP1035" s="77" t="str">
        <f t="shared" si="695"/>
        <v/>
      </c>
      <c r="AQ1035" s="77" t="str">
        <f t="shared" si="678"/>
        <v/>
      </c>
      <c r="AR1035" s="77" t="str">
        <f t="shared" si="679"/>
        <v/>
      </c>
      <c r="AS1035" s="164" t="str">
        <f t="shared" si="680"/>
        <v/>
      </c>
    </row>
    <row r="1036" spans="5:45" ht="18" customHeight="1">
      <c r="E1036" s="148" t="str">
        <f t="shared" si="681"/>
        <v>E-2</v>
      </c>
      <c r="F1036" s="105">
        <f t="shared" si="668"/>
        <v>0</v>
      </c>
      <c r="G1036" s="105" t="str">
        <f t="shared" si="669"/>
        <v/>
      </c>
      <c r="H1036" s="105" t="str">
        <f t="shared" si="670"/>
        <v/>
      </c>
      <c r="I1036" s="149">
        <v>36</v>
      </c>
      <c r="J1036" s="157" t="str">
        <f t="shared" si="682"/>
        <v/>
      </c>
      <c r="K1036" s="131" t="str">
        <f t="shared" si="683"/>
        <v/>
      </c>
      <c r="L1036" s="131" t="str">
        <f>IF($E1036="","",INDEX('3.サラリースケール'!$R$5:$BH$38,MATCH($E1036,'3.サラリースケール'!$R$5:$R$38,0),MATCH($I1036,'3.サラリースケール'!$R$5:$BH$5,0)))</f>
        <v/>
      </c>
      <c r="M1036" s="131" t="str">
        <f t="shared" si="684"/>
        <v/>
      </c>
      <c r="N1036" s="368" t="str">
        <f t="shared" si="685"/>
        <v/>
      </c>
      <c r="O1036" s="157" t="str">
        <f t="shared" si="686"/>
        <v/>
      </c>
      <c r="P1036" s="368" t="str">
        <f t="shared" si="671"/>
        <v/>
      </c>
      <c r="Q1036" s="158" t="str">
        <f>IF($L1036="","",VLOOKUP($E1036,'6.モデル年俸表の作成'!$C$7:$F$48,4,0))</f>
        <v/>
      </c>
      <c r="R1036" s="159" t="str">
        <f>IF($E1036="","",IF($G1036="","",VLOOKUP($E1036,'5.手当・賞与配分・洗い替え方式'!$C$7:$L$48,8,0)))</f>
        <v/>
      </c>
      <c r="S1036" s="160" t="str">
        <f t="shared" si="687"/>
        <v/>
      </c>
      <c r="T1036" s="160" t="str">
        <f t="shared" si="688"/>
        <v/>
      </c>
      <c r="U1036" s="160" t="str">
        <f t="shared" si="697"/>
        <v/>
      </c>
      <c r="V1036" s="160" t="str">
        <f t="shared" si="690"/>
        <v/>
      </c>
      <c r="W1036" s="160" t="str">
        <f t="shared" si="691"/>
        <v/>
      </c>
      <c r="X1036" s="164" t="str">
        <f t="shared" si="672"/>
        <v/>
      </c>
      <c r="Y1036" s="162" t="str">
        <f t="shared" si="696"/>
        <v/>
      </c>
      <c r="Z1036" s="161" t="str">
        <f t="shared" si="673"/>
        <v/>
      </c>
      <c r="AA1036" s="161" t="str">
        <f t="shared" si="674"/>
        <v/>
      </c>
      <c r="AB1036" s="161" t="str">
        <f t="shared" si="675"/>
        <v/>
      </c>
      <c r="AC1036" s="163" t="str">
        <f t="shared" si="698"/>
        <v/>
      </c>
      <c r="AD1036" s="158" t="str">
        <f t="shared" si="693"/>
        <v/>
      </c>
      <c r="AE1036" s="165" t="str">
        <f>IF(J1036="","",IF('5.手当・賞与配分・洗い替え方式'!$O$4=1,ROUNDUP((J1036+$Q1036)*$AH$4,-1),ROUNDUP(J1036*$AH$4,-1)))</f>
        <v/>
      </c>
      <c r="AF1036" s="154" t="str">
        <f>IF(K1036="","",IF('5.手当・賞与配分・洗い替え方式'!$O$4=1,ROUNDUP((K1036+$Q1036)*$AH$4,-1),ROUNDUP(K1036*$AH$4,-1)))</f>
        <v/>
      </c>
      <c r="AG1036" s="154" t="str">
        <f>IF(L1036="","",IF('5.手当・賞与配分・洗い替え方式'!$O$4=1,ROUNDUP((L1036+$Q1036)*$AH$4,-1),ROUNDUP(L1036*$AH$4,-1)))</f>
        <v/>
      </c>
      <c r="AH1036" s="154" t="str">
        <f>IF(M1036="","",IF('5.手当・賞与配分・洗い替え方式'!$O$4=1,ROUNDUP((M1036+$Q1036)*$AH$4,-1),ROUNDUP(M1036*$AH$4,-1)))</f>
        <v/>
      </c>
      <c r="AI1036" s="166" t="str">
        <f>IF(N1036="","",IF('5.手当・賞与配分・洗い替え方式'!$O$4=1,ROUNDUP((N1036+$Q1036)*$AH$4,-1),ROUNDUP(N1036*$AH$4,-1)))</f>
        <v/>
      </c>
      <c r="AJ1036" s="165" t="str">
        <f>IF(J1036="","",IF('5.手当・賞与配分・洗い替え方式'!$O$4=1,ROUNDUP((J1036+$Q1036)*$AM$4,-1),ROUNDUP(J1036*$AM$4,-1)))</f>
        <v/>
      </c>
      <c r="AK1036" s="154" t="str">
        <f>IF(K1036="","",IF('5.手当・賞与配分・洗い替え方式'!$O$4=1,ROUNDUP((K1036+$Q1036)*$AM$4,-1),ROUNDUP(K1036*$AM$4,-1)))</f>
        <v/>
      </c>
      <c r="AL1036" s="154" t="str">
        <f>IF(L1036="","",IF('5.手当・賞与配分・洗い替え方式'!$O$4=1,ROUNDUP((L1036+$Q1036)*$AM$4,-1),ROUNDUP(L1036*$AM$4,-1)))</f>
        <v/>
      </c>
      <c r="AM1036" s="154" t="str">
        <f>IF(M1036="","",IF('5.手当・賞与配分・洗い替え方式'!$O$4=1,ROUNDUP((M1036+$Q1036)*$AM$4,-1),ROUNDUP(M1036*$AM$4,-1)))</f>
        <v/>
      </c>
      <c r="AN1036" s="166" t="str">
        <f>IF(N1036="","",IF('5.手当・賞与配分・洗い替え方式'!$O$4=1,ROUNDUP((N1036+$Q1036)*$AM$4,-1),ROUNDUP(N1036*$AM$4,-1)))</f>
        <v/>
      </c>
      <c r="AO1036" s="369" t="str">
        <f t="shared" si="694"/>
        <v/>
      </c>
      <c r="AP1036" s="77" t="str">
        <f t="shared" si="695"/>
        <v/>
      </c>
      <c r="AQ1036" s="77" t="str">
        <f t="shared" si="678"/>
        <v/>
      </c>
      <c r="AR1036" s="77" t="str">
        <f t="shared" si="679"/>
        <v/>
      </c>
      <c r="AS1036" s="164" t="str">
        <f t="shared" si="680"/>
        <v/>
      </c>
    </row>
    <row r="1037" spans="5:45" ht="18" customHeight="1">
      <c r="E1037" s="148" t="str">
        <f t="shared" si="681"/>
        <v>E-2</v>
      </c>
      <c r="F1037" s="105">
        <f t="shared" si="668"/>
        <v>0</v>
      </c>
      <c r="G1037" s="105" t="str">
        <f t="shared" si="669"/>
        <v/>
      </c>
      <c r="H1037" s="105" t="str">
        <f t="shared" si="670"/>
        <v/>
      </c>
      <c r="I1037" s="149">
        <v>37</v>
      </c>
      <c r="J1037" s="157" t="str">
        <f t="shared" si="682"/>
        <v/>
      </c>
      <c r="K1037" s="131" t="str">
        <f t="shared" si="683"/>
        <v/>
      </c>
      <c r="L1037" s="131" t="str">
        <f>IF($E1037="","",INDEX('3.サラリースケール'!$R$5:$BH$38,MATCH($E1037,'3.サラリースケール'!$R$5:$R$38,0),MATCH($I1037,'3.サラリースケール'!$R$5:$BH$5,0)))</f>
        <v/>
      </c>
      <c r="M1037" s="131" t="str">
        <f t="shared" si="684"/>
        <v/>
      </c>
      <c r="N1037" s="368" t="str">
        <f t="shared" si="685"/>
        <v/>
      </c>
      <c r="O1037" s="157" t="str">
        <f t="shared" si="686"/>
        <v/>
      </c>
      <c r="P1037" s="368" t="str">
        <f t="shared" si="671"/>
        <v/>
      </c>
      <c r="Q1037" s="158" t="str">
        <f>IF($L1037="","",VLOOKUP($E1037,'6.モデル年俸表の作成'!$C$7:$F$48,4,0))</f>
        <v/>
      </c>
      <c r="R1037" s="159" t="str">
        <f>IF($E1037="","",IF($G1037="","",VLOOKUP($E1037,'5.手当・賞与配分・洗い替え方式'!$C$7:$L$48,8,0)))</f>
        <v/>
      </c>
      <c r="S1037" s="160" t="str">
        <f t="shared" si="687"/>
        <v/>
      </c>
      <c r="T1037" s="160" t="str">
        <f t="shared" si="688"/>
        <v/>
      </c>
      <c r="U1037" s="160" t="str">
        <f t="shared" si="697"/>
        <v/>
      </c>
      <c r="V1037" s="160" t="str">
        <f t="shared" si="690"/>
        <v/>
      </c>
      <c r="W1037" s="160" t="str">
        <f t="shared" si="691"/>
        <v/>
      </c>
      <c r="X1037" s="164" t="str">
        <f t="shared" si="672"/>
        <v/>
      </c>
      <c r="Y1037" s="162" t="str">
        <f t="shared" si="696"/>
        <v/>
      </c>
      <c r="Z1037" s="161" t="str">
        <f t="shared" si="673"/>
        <v/>
      </c>
      <c r="AA1037" s="161" t="str">
        <f t="shared" si="674"/>
        <v/>
      </c>
      <c r="AB1037" s="161" t="str">
        <f t="shared" si="675"/>
        <v/>
      </c>
      <c r="AC1037" s="163" t="str">
        <f t="shared" si="698"/>
        <v/>
      </c>
      <c r="AD1037" s="158" t="str">
        <f t="shared" si="693"/>
        <v/>
      </c>
      <c r="AE1037" s="165" t="str">
        <f>IF(J1037="","",IF('5.手当・賞与配分・洗い替え方式'!$O$4=1,ROUNDUP((J1037+$Q1037)*$AH$4,-1),ROUNDUP(J1037*$AH$4,-1)))</f>
        <v/>
      </c>
      <c r="AF1037" s="154" t="str">
        <f>IF(K1037="","",IF('5.手当・賞与配分・洗い替え方式'!$O$4=1,ROUNDUP((K1037+$Q1037)*$AH$4,-1),ROUNDUP(K1037*$AH$4,-1)))</f>
        <v/>
      </c>
      <c r="AG1037" s="154" t="str">
        <f>IF(L1037="","",IF('5.手当・賞与配分・洗い替え方式'!$O$4=1,ROUNDUP((L1037+$Q1037)*$AH$4,-1),ROUNDUP(L1037*$AH$4,-1)))</f>
        <v/>
      </c>
      <c r="AH1037" s="154" t="str">
        <f>IF(M1037="","",IF('5.手当・賞与配分・洗い替え方式'!$O$4=1,ROUNDUP((M1037+$Q1037)*$AH$4,-1),ROUNDUP(M1037*$AH$4,-1)))</f>
        <v/>
      </c>
      <c r="AI1037" s="166" t="str">
        <f>IF(N1037="","",IF('5.手当・賞与配分・洗い替え方式'!$O$4=1,ROUNDUP((N1037+$Q1037)*$AH$4,-1),ROUNDUP(N1037*$AH$4,-1)))</f>
        <v/>
      </c>
      <c r="AJ1037" s="165" t="str">
        <f>IF(J1037="","",IF('5.手当・賞与配分・洗い替え方式'!$O$4=1,ROUNDUP((J1037+$Q1037)*$AM$4,-1),ROUNDUP(J1037*$AM$4,-1)))</f>
        <v/>
      </c>
      <c r="AK1037" s="154" t="str">
        <f>IF(K1037="","",IF('5.手当・賞与配分・洗い替え方式'!$O$4=1,ROUNDUP((K1037+$Q1037)*$AM$4,-1),ROUNDUP(K1037*$AM$4,-1)))</f>
        <v/>
      </c>
      <c r="AL1037" s="154" t="str">
        <f>IF(L1037="","",IF('5.手当・賞与配分・洗い替え方式'!$O$4=1,ROUNDUP((L1037+$Q1037)*$AM$4,-1),ROUNDUP(L1037*$AM$4,-1)))</f>
        <v/>
      </c>
      <c r="AM1037" s="154" t="str">
        <f>IF(M1037="","",IF('5.手当・賞与配分・洗い替え方式'!$O$4=1,ROUNDUP((M1037+$Q1037)*$AM$4,-1),ROUNDUP(M1037*$AM$4,-1)))</f>
        <v/>
      </c>
      <c r="AN1037" s="166" t="str">
        <f>IF(N1037="","",IF('5.手当・賞与配分・洗い替え方式'!$O$4=1,ROUNDUP((N1037+$Q1037)*$AM$4,-1),ROUNDUP(N1037*$AM$4,-1)))</f>
        <v/>
      </c>
      <c r="AO1037" s="369" t="str">
        <f t="shared" si="694"/>
        <v/>
      </c>
      <c r="AP1037" s="77" t="str">
        <f t="shared" si="695"/>
        <v/>
      </c>
      <c r="AQ1037" s="77" t="str">
        <f t="shared" si="678"/>
        <v/>
      </c>
      <c r="AR1037" s="77" t="str">
        <f t="shared" si="679"/>
        <v/>
      </c>
      <c r="AS1037" s="164" t="str">
        <f t="shared" si="680"/>
        <v/>
      </c>
    </row>
    <row r="1038" spans="5:45" ht="18" customHeight="1">
      <c r="E1038" s="148" t="str">
        <f t="shared" si="681"/>
        <v>E-2</v>
      </c>
      <c r="F1038" s="105">
        <f t="shared" si="668"/>
        <v>0</v>
      </c>
      <c r="G1038" s="105" t="str">
        <f t="shared" si="669"/>
        <v/>
      </c>
      <c r="H1038" s="105" t="str">
        <f t="shared" si="670"/>
        <v/>
      </c>
      <c r="I1038" s="149">
        <v>38</v>
      </c>
      <c r="J1038" s="157" t="str">
        <f t="shared" si="682"/>
        <v/>
      </c>
      <c r="K1038" s="131" t="str">
        <f t="shared" si="683"/>
        <v/>
      </c>
      <c r="L1038" s="131" t="str">
        <f>IF($E1038="","",INDEX('3.サラリースケール'!$R$5:$BH$38,MATCH($E1038,'3.サラリースケール'!$R$5:$R$38,0),MATCH($I1038,'3.サラリースケール'!$R$5:$BH$5,0)))</f>
        <v/>
      </c>
      <c r="M1038" s="131" t="str">
        <f t="shared" si="684"/>
        <v/>
      </c>
      <c r="N1038" s="368" t="str">
        <f t="shared" si="685"/>
        <v/>
      </c>
      <c r="O1038" s="157" t="str">
        <f t="shared" si="686"/>
        <v/>
      </c>
      <c r="P1038" s="368" t="str">
        <f t="shared" si="671"/>
        <v/>
      </c>
      <c r="Q1038" s="158" t="str">
        <f>IF($L1038="","",VLOOKUP($E1038,'6.モデル年俸表の作成'!$C$7:$F$48,4,0))</f>
        <v/>
      </c>
      <c r="R1038" s="159" t="str">
        <f>IF($E1038="","",IF($G1038="","",VLOOKUP($E1038,'5.手当・賞与配分・洗い替え方式'!$C$7:$L$48,8,0)))</f>
        <v/>
      </c>
      <c r="S1038" s="160" t="str">
        <f t="shared" si="687"/>
        <v/>
      </c>
      <c r="T1038" s="160" t="str">
        <f t="shared" si="688"/>
        <v/>
      </c>
      <c r="U1038" s="160" t="str">
        <f t="shared" si="697"/>
        <v/>
      </c>
      <c r="V1038" s="160" t="str">
        <f t="shared" si="690"/>
        <v/>
      </c>
      <c r="W1038" s="160" t="str">
        <f t="shared" si="691"/>
        <v/>
      </c>
      <c r="X1038" s="164" t="str">
        <f t="shared" si="672"/>
        <v/>
      </c>
      <c r="Y1038" s="162" t="str">
        <f t="shared" si="696"/>
        <v/>
      </c>
      <c r="Z1038" s="161" t="str">
        <f t="shared" si="673"/>
        <v/>
      </c>
      <c r="AA1038" s="161" t="str">
        <f t="shared" si="674"/>
        <v/>
      </c>
      <c r="AB1038" s="161" t="str">
        <f t="shared" si="675"/>
        <v/>
      </c>
      <c r="AC1038" s="163" t="str">
        <f t="shared" si="698"/>
        <v/>
      </c>
      <c r="AD1038" s="158" t="str">
        <f t="shared" si="693"/>
        <v/>
      </c>
      <c r="AE1038" s="165" t="str">
        <f>IF(J1038="","",IF('5.手当・賞与配分・洗い替え方式'!$O$4=1,ROUNDUP((J1038+$Q1038)*$AH$4,-1),ROUNDUP(J1038*$AH$4,-1)))</f>
        <v/>
      </c>
      <c r="AF1038" s="154" t="str">
        <f>IF(K1038="","",IF('5.手当・賞与配分・洗い替え方式'!$O$4=1,ROUNDUP((K1038+$Q1038)*$AH$4,-1),ROUNDUP(K1038*$AH$4,-1)))</f>
        <v/>
      </c>
      <c r="AG1038" s="154" t="str">
        <f>IF(L1038="","",IF('5.手当・賞与配分・洗い替え方式'!$O$4=1,ROUNDUP((L1038+$Q1038)*$AH$4,-1),ROUNDUP(L1038*$AH$4,-1)))</f>
        <v/>
      </c>
      <c r="AH1038" s="154" t="str">
        <f>IF(M1038="","",IF('5.手当・賞与配分・洗い替え方式'!$O$4=1,ROUNDUP((M1038+$Q1038)*$AH$4,-1),ROUNDUP(M1038*$AH$4,-1)))</f>
        <v/>
      </c>
      <c r="AI1038" s="166" t="str">
        <f>IF(N1038="","",IF('5.手当・賞与配分・洗い替え方式'!$O$4=1,ROUNDUP((N1038+$Q1038)*$AH$4,-1),ROUNDUP(N1038*$AH$4,-1)))</f>
        <v/>
      </c>
      <c r="AJ1038" s="165" t="str">
        <f>IF(J1038="","",IF('5.手当・賞与配分・洗い替え方式'!$O$4=1,ROUNDUP((J1038+$Q1038)*$AM$4,-1),ROUNDUP(J1038*$AM$4,-1)))</f>
        <v/>
      </c>
      <c r="AK1038" s="154" t="str">
        <f>IF(K1038="","",IF('5.手当・賞与配分・洗い替え方式'!$O$4=1,ROUNDUP((K1038+$Q1038)*$AM$4,-1),ROUNDUP(K1038*$AM$4,-1)))</f>
        <v/>
      </c>
      <c r="AL1038" s="154" t="str">
        <f>IF(L1038="","",IF('5.手当・賞与配分・洗い替え方式'!$O$4=1,ROUNDUP((L1038+$Q1038)*$AM$4,-1),ROUNDUP(L1038*$AM$4,-1)))</f>
        <v/>
      </c>
      <c r="AM1038" s="154" t="str">
        <f>IF(M1038="","",IF('5.手当・賞与配分・洗い替え方式'!$O$4=1,ROUNDUP((M1038+$Q1038)*$AM$4,-1),ROUNDUP(M1038*$AM$4,-1)))</f>
        <v/>
      </c>
      <c r="AN1038" s="166" t="str">
        <f>IF(N1038="","",IF('5.手当・賞与配分・洗い替え方式'!$O$4=1,ROUNDUP((N1038+$Q1038)*$AM$4,-1),ROUNDUP(N1038*$AM$4,-1)))</f>
        <v/>
      </c>
      <c r="AO1038" s="369" t="str">
        <f t="shared" si="694"/>
        <v/>
      </c>
      <c r="AP1038" s="77" t="str">
        <f t="shared" si="695"/>
        <v/>
      </c>
      <c r="AQ1038" s="77" t="str">
        <f t="shared" si="678"/>
        <v/>
      </c>
      <c r="AR1038" s="77" t="str">
        <f t="shared" si="679"/>
        <v/>
      </c>
      <c r="AS1038" s="164" t="str">
        <f t="shared" si="680"/>
        <v/>
      </c>
    </row>
    <row r="1039" spans="5:45" ht="18" customHeight="1">
      <c r="E1039" s="148" t="str">
        <f t="shared" si="681"/>
        <v>E-2</v>
      </c>
      <c r="F1039" s="105">
        <f t="shared" si="668"/>
        <v>0</v>
      </c>
      <c r="G1039" s="105" t="str">
        <f t="shared" si="669"/>
        <v/>
      </c>
      <c r="H1039" s="105" t="str">
        <f t="shared" si="670"/>
        <v/>
      </c>
      <c r="I1039" s="149">
        <v>39</v>
      </c>
      <c r="J1039" s="157" t="str">
        <f t="shared" si="682"/>
        <v/>
      </c>
      <c r="K1039" s="131" t="str">
        <f t="shared" si="683"/>
        <v/>
      </c>
      <c r="L1039" s="131" t="str">
        <f>IF($E1039="","",INDEX('3.サラリースケール'!$R$5:$BH$38,MATCH($E1039,'3.サラリースケール'!$R$5:$R$38,0),MATCH($I1039,'3.サラリースケール'!$R$5:$BH$5,0)))</f>
        <v/>
      </c>
      <c r="M1039" s="131" t="str">
        <f t="shared" si="684"/>
        <v/>
      </c>
      <c r="N1039" s="368" t="str">
        <f t="shared" si="685"/>
        <v/>
      </c>
      <c r="O1039" s="157" t="str">
        <f t="shared" si="686"/>
        <v/>
      </c>
      <c r="P1039" s="368" t="str">
        <f t="shared" si="671"/>
        <v/>
      </c>
      <c r="Q1039" s="158" t="str">
        <f>IF($L1039="","",VLOOKUP($E1039,'6.モデル年俸表の作成'!$C$7:$F$48,4,0))</f>
        <v/>
      </c>
      <c r="R1039" s="159" t="str">
        <f>IF($E1039="","",IF($G1039="","",VLOOKUP($E1039,'5.手当・賞与配分・洗い替え方式'!$C$7:$L$48,8,0)))</f>
        <v/>
      </c>
      <c r="S1039" s="160" t="str">
        <f t="shared" si="687"/>
        <v/>
      </c>
      <c r="T1039" s="160" t="str">
        <f t="shared" si="688"/>
        <v/>
      </c>
      <c r="U1039" s="160" t="str">
        <f t="shared" si="697"/>
        <v/>
      </c>
      <c r="V1039" s="160" t="str">
        <f t="shared" si="690"/>
        <v/>
      </c>
      <c r="W1039" s="160" t="str">
        <f t="shared" si="691"/>
        <v/>
      </c>
      <c r="X1039" s="164" t="str">
        <f t="shared" si="672"/>
        <v/>
      </c>
      <c r="Y1039" s="162" t="str">
        <f t="shared" si="696"/>
        <v/>
      </c>
      <c r="Z1039" s="161" t="str">
        <f t="shared" si="673"/>
        <v/>
      </c>
      <c r="AA1039" s="161" t="str">
        <f t="shared" si="674"/>
        <v/>
      </c>
      <c r="AB1039" s="161" t="str">
        <f t="shared" si="675"/>
        <v/>
      </c>
      <c r="AC1039" s="163" t="str">
        <f t="shared" si="698"/>
        <v/>
      </c>
      <c r="AD1039" s="158" t="str">
        <f t="shared" si="693"/>
        <v/>
      </c>
      <c r="AE1039" s="165" t="str">
        <f>IF(J1039="","",IF('5.手当・賞与配分・洗い替え方式'!$O$4=1,ROUNDUP((J1039+$Q1039)*$AH$4,-1),ROUNDUP(J1039*$AH$4,-1)))</f>
        <v/>
      </c>
      <c r="AF1039" s="154" t="str">
        <f>IF(K1039="","",IF('5.手当・賞与配分・洗い替え方式'!$O$4=1,ROUNDUP((K1039+$Q1039)*$AH$4,-1),ROUNDUP(K1039*$AH$4,-1)))</f>
        <v/>
      </c>
      <c r="AG1039" s="154" t="str">
        <f>IF(L1039="","",IF('5.手当・賞与配分・洗い替え方式'!$O$4=1,ROUNDUP((L1039+$Q1039)*$AH$4,-1),ROUNDUP(L1039*$AH$4,-1)))</f>
        <v/>
      </c>
      <c r="AH1039" s="154" t="str">
        <f>IF(M1039="","",IF('5.手当・賞与配分・洗い替え方式'!$O$4=1,ROUNDUP((M1039+$Q1039)*$AH$4,-1),ROUNDUP(M1039*$AH$4,-1)))</f>
        <v/>
      </c>
      <c r="AI1039" s="166" t="str">
        <f>IF(N1039="","",IF('5.手当・賞与配分・洗い替え方式'!$O$4=1,ROUNDUP((N1039+$Q1039)*$AH$4,-1),ROUNDUP(N1039*$AH$4,-1)))</f>
        <v/>
      </c>
      <c r="AJ1039" s="165" t="str">
        <f>IF(J1039="","",IF('5.手当・賞与配分・洗い替え方式'!$O$4=1,ROUNDUP((J1039+$Q1039)*$AM$4,-1),ROUNDUP(J1039*$AM$4,-1)))</f>
        <v/>
      </c>
      <c r="AK1039" s="154" t="str">
        <f>IF(K1039="","",IF('5.手当・賞与配分・洗い替え方式'!$O$4=1,ROUNDUP((K1039+$Q1039)*$AM$4,-1),ROUNDUP(K1039*$AM$4,-1)))</f>
        <v/>
      </c>
      <c r="AL1039" s="154" t="str">
        <f>IF(L1039="","",IF('5.手当・賞与配分・洗い替え方式'!$O$4=1,ROUNDUP((L1039+$Q1039)*$AM$4,-1),ROUNDUP(L1039*$AM$4,-1)))</f>
        <v/>
      </c>
      <c r="AM1039" s="154" t="str">
        <f>IF(M1039="","",IF('5.手当・賞与配分・洗い替え方式'!$O$4=1,ROUNDUP((M1039+$Q1039)*$AM$4,-1),ROUNDUP(M1039*$AM$4,-1)))</f>
        <v/>
      </c>
      <c r="AN1039" s="166" t="str">
        <f>IF(N1039="","",IF('5.手当・賞与配分・洗い替え方式'!$O$4=1,ROUNDUP((N1039+$Q1039)*$AM$4,-1),ROUNDUP(N1039*$AM$4,-1)))</f>
        <v/>
      </c>
      <c r="AO1039" s="369" t="str">
        <f t="shared" si="694"/>
        <v/>
      </c>
      <c r="AP1039" s="77" t="str">
        <f t="shared" si="695"/>
        <v/>
      </c>
      <c r="AQ1039" s="77" t="str">
        <f t="shared" si="678"/>
        <v/>
      </c>
      <c r="AR1039" s="77" t="str">
        <f t="shared" si="679"/>
        <v/>
      </c>
      <c r="AS1039" s="164" t="str">
        <f t="shared" si="680"/>
        <v/>
      </c>
    </row>
    <row r="1040" spans="5:45" ht="18" customHeight="1">
      <c r="E1040" s="148" t="str">
        <f t="shared" si="681"/>
        <v>E-2</v>
      </c>
      <c r="F1040" s="105">
        <f t="shared" si="668"/>
        <v>0</v>
      </c>
      <c r="G1040" s="105" t="str">
        <f t="shared" si="669"/>
        <v/>
      </c>
      <c r="H1040" s="105" t="str">
        <f t="shared" si="670"/>
        <v/>
      </c>
      <c r="I1040" s="149">
        <v>40</v>
      </c>
      <c r="J1040" s="157" t="str">
        <f t="shared" si="682"/>
        <v/>
      </c>
      <c r="K1040" s="131" t="str">
        <f t="shared" si="683"/>
        <v/>
      </c>
      <c r="L1040" s="131" t="str">
        <f>IF($E1040="","",INDEX('3.サラリースケール'!$R$5:$BH$38,MATCH($E1040,'3.サラリースケール'!$R$5:$R$38,0),MATCH($I1040,'3.サラリースケール'!$R$5:$BH$5,0)))</f>
        <v/>
      </c>
      <c r="M1040" s="131" t="str">
        <f t="shared" si="684"/>
        <v/>
      </c>
      <c r="N1040" s="368" t="str">
        <f t="shared" si="685"/>
        <v/>
      </c>
      <c r="O1040" s="157" t="str">
        <f t="shared" si="686"/>
        <v/>
      </c>
      <c r="P1040" s="368" t="str">
        <f t="shared" si="671"/>
        <v/>
      </c>
      <c r="Q1040" s="158" t="str">
        <f>IF($L1040="","",VLOOKUP($E1040,'6.モデル年俸表の作成'!$C$7:$F$48,4,0))</f>
        <v/>
      </c>
      <c r="R1040" s="159" t="str">
        <f>IF($E1040="","",IF($G1040="","",VLOOKUP($E1040,'5.手当・賞与配分・洗い替え方式'!$C$7:$L$48,8,0)))</f>
        <v/>
      </c>
      <c r="S1040" s="160" t="str">
        <f t="shared" si="687"/>
        <v/>
      </c>
      <c r="T1040" s="160" t="str">
        <f t="shared" si="688"/>
        <v/>
      </c>
      <c r="U1040" s="160" t="str">
        <f t="shared" si="697"/>
        <v/>
      </c>
      <c r="V1040" s="160" t="str">
        <f t="shared" si="690"/>
        <v/>
      </c>
      <c r="W1040" s="160" t="str">
        <f t="shared" si="691"/>
        <v/>
      </c>
      <c r="X1040" s="164" t="str">
        <f t="shared" si="672"/>
        <v/>
      </c>
      <c r="Y1040" s="162" t="str">
        <f t="shared" si="696"/>
        <v/>
      </c>
      <c r="Z1040" s="161" t="str">
        <f t="shared" si="673"/>
        <v/>
      </c>
      <c r="AA1040" s="161" t="str">
        <f t="shared" si="674"/>
        <v/>
      </c>
      <c r="AB1040" s="161" t="str">
        <f t="shared" si="675"/>
        <v/>
      </c>
      <c r="AC1040" s="163" t="str">
        <f t="shared" si="698"/>
        <v/>
      </c>
      <c r="AD1040" s="158" t="str">
        <f t="shared" si="693"/>
        <v/>
      </c>
      <c r="AE1040" s="165" t="str">
        <f>IF(J1040="","",IF('5.手当・賞与配分・洗い替え方式'!$O$4=1,ROUNDUP((J1040+$Q1040)*$AH$4,-1),ROUNDUP(J1040*$AH$4,-1)))</f>
        <v/>
      </c>
      <c r="AF1040" s="154" t="str">
        <f>IF(K1040="","",IF('5.手当・賞与配分・洗い替え方式'!$O$4=1,ROUNDUP((K1040+$Q1040)*$AH$4,-1),ROUNDUP(K1040*$AH$4,-1)))</f>
        <v/>
      </c>
      <c r="AG1040" s="154" t="str">
        <f>IF(L1040="","",IF('5.手当・賞与配分・洗い替え方式'!$O$4=1,ROUNDUP((L1040+$Q1040)*$AH$4,-1),ROUNDUP(L1040*$AH$4,-1)))</f>
        <v/>
      </c>
      <c r="AH1040" s="154" t="str">
        <f>IF(M1040="","",IF('5.手当・賞与配分・洗い替え方式'!$O$4=1,ROUNDUP((M1040+$Q1040)*$AH$4,-1),ROUNDUP(M1040*$AH$4,-1)))</f>
        <v/>
      </c>
      <c r="AI1040" s="166" t="str">
        <f>IF(N1040="","",IF('5.手当・賞与配分・洗い替え方式'!$O$4=1,ROUNDUP((N1040+$Q1040)*$AH$4,-1),ROUNDUP(N1040*$AH$4,-1)))</f>
        <v/>
      </c>
      <c r="AJ1040" s="165" t="str">
        <f>IF(J1040="","",IF('5.手当・賞与配分・洗い替え方式'!$O$4=1,ROUNDUP((J1040+$Q1040)*$AM$4,-1),ROUNDUP(J1040*$AM$4,-1)))</f>
        <v/>
      </c>
      <c r="AK1040" s="154" t="str">
        <f>IF(K1040="","",IF('5.手当・賞与配分・洗い替え方式'!$O$4=1,ROUNDUP((K1040+$Q1040)*$AM$4,-1),ROUNDUP(K1040*$AM$4,-1)))</f>
        <v/>
      </c>
      <c r="AL1040" s="154" t="str">
        <f>IF(L1040="","",IF('5.手当・賞与配分・洗い替え方式'!$O$4=1,ROUNDUP((L1040+$Q1040)*$AM$4,-1),ROUNDUP(L1040*$AM$4,-1)))</f>
        <v/>
      </c>
      <c r="AM1040" s="154" t="str">
        <f>IF(M1040="","",IF('5.手当・賞与配分・洗い替え方式'!$O$4=1,ROUNDUP((M1040+$Q1040)*$AM$4,-1),ROUNDUP(M1040*$AM$4,-1)))</f>
        <v/>
      </c>
      <c r="AN1040" s="166" t="str">
        <f>IF(N1040="","",IF('5.手当・賞与配分・洗い替え方式'!$O$4=1,ROUNDUP((N1040+$Q1040)*$AM$4,-1),ROUNDUP(N1040*$AM$4,-1)))</f>
        <v/>
      </c>
      <c r="AO1040" s="369" t="str">
        <f t="shared" si="694"/>
        <v/>
      </c>
      <c r="AP1040" s="77" t="str">
        <f t="shared" si="695"/>
        <v/>
      </c>
      <c r="AQ1040" s="77" t="str">
        <f t="shared" si="678"/>
        <v/>
      </c>
      <c r="AR1040" s="77" t="str">
        <f t="shared" si="679"/>
        <v/>
      </c>
      <c r="AS1040" s="164" t="str">
        <f t="shared" si="680"/>
        <v/>
      </c>
    </row>
    <row r="1041" spans="5:45" ht="18" customHeight="1">
      <c r="E1041" s="148" t="str">
        <f t="shared" si="681"/>
        <v>E-2</v>
      </c>
      <c r="F1041" s="105">
        <f t="shared" si="668"/>
        <v>0</v>
      </c>
      <c r="G1041" s="105" t="str">
        <f t="shared" si="669"/>
        <v/>
      </c>
      <c r="H1041" s="105" t="str">
        <f t="shared" si="670"/>
        <v/>
      </c>
      <c r="I1041" s="149">
        <v>41</v>
      </c>
      <c r="J1041" s="157" t="str">
        <f t="shared" si="682"/>
        <v/>
      </c>
      <c r="K1041" s="131" t="str">
        <f t="shared" si="683"/>
        <v/>
      </c>
      <c r="L1041" s="131" t="str">
        <f>IF($E1041="","",INDEX('3.サラリースケール'!$R$5:$BH$38,MATCH($E1041,'3.サラリースケール'!$R$5:$R$38,0),MATCH($I1041,'3.サラリースケール'!$R$5:$BH$5,0)))</f>
        <v/>
      </c>
      <c r="M1041" s="131" t="str">
        <f t="shared" si="684"/>
        <v/>
      </c>
      <c r="N1041" s="368" t="str">
        <f t="shared" si="685"/>
        <v/>
      </c>
      <c r="O1041" s="157" t="str">
        <f t="shared" si="686"/>
        <v/>
      </c>
      <c r="P1041" s="368" t="str">
        <f t="shared" si="671"/>
        <v/>
      </c>
      <c r="Q1041" s="158" t="str">
        <f>IF($L1041="","",VLOOKUP($E1041,'6.モデル年俸表の作成'!$C$7:$F$48,4,0))</f>
        <v/>
      </c>
      <c r="R1041" s="159" t="str">
        <f>IF($E1041="","",IF($G1041="","",VLOOKUP($E1041,'5.手当・賞与配分・洗い替え方式'!$C$7:$L$48,8,0)))</f>
        <v/>
      </c>
      <c r="S1041" s="160" t="str">
        <f t="shared" si="687"/>
        <v/>
      </c>
      <c r="T1041" s="160" t="str">
        <f t="shared" si="688"/>
        <v/>
      </c>
      <c r="U1041" s="160" t="str">
        <f t="shared" si="697"/>
        <v/>
      </c>
      <c r="V1041" s="160" t="str">
        <f t="shared" si="690"/>
        <v/>
      </c>
      <c r="W1041" s="160" t="str">
        <f t="shared" si="691"/>
        <v/>
      </c>
      <c r="X1041" s="164" t="str">
        <f t="shared" si="672"/>
        <v/>
      </c>
      <c r="Y1041" s="162" t="str">
        <f t="shared" si="696"/>
        <v/>
      </c>
      <c r="Z1041" s="161" t="str">
        <f t="shared" si="673"/>
        <v/>
      </c>
      <c r="AA1041" s="161" t="str">
        <f t="shared" si="674"/>
        <v/>
      </c>
      <c r="AB1041" s="161" t="str">
        <f t="shared" si="675"/>
        <v/>
      </c>
      <c r="AC1041" s="163" t="str">
        <f t="shared" si="698"/>
        <v/>
      </c>
      <c r="AD1041" s="158" t="str">
        <f t="shared" si="693"/>
        <v/>
      </c>
      <c r="AE1041" s="165" t="str">
        <f>IF(J1041="","",IF('5.手当・賞与配分・洗い替え方式'!$O$4=1,ROUNDUP((J1041+$Q1041)*$AH$4,-1),ROUNDUP(J1041*$AH$4,-1)))</f>
        <v/>
      </c>
      <c r="AF1041" s="154" t="str">
        <f>IF(K1041="","",IF('5.手当・賞与配分・洗い替え方式'!$O$4=1,ROUNDUP((K1041+$Q1041)*$AH$4,-1),ROUNDUP(K1041*$AH$4,-1)))</f>
        <v/>
      </c>
      <c r="AG1041" s="154" t="str">
        <f>IF(L1041="","",IF('5.手当・賞与配分・洗い替え方式'!$O$4=1,ROUNDUP((L1041+$Q1041)*$AH$4,-1),ROUNDUP(L1041*$AH$4,-1)))</f>
        <v/>
      </c>
      <c r="AH1041" s="154" t="str">
        <f>IF(M1041="","",IF('5.手当・賞与配分・洗い替え方式'!$O$4=1,ROUNDUP((M1041+$Q1041)*$AH$4,-1),ROUNDUP(M1041*$AH$4,-1)))</f>
        <v/>
      </c>
      <c r="AI1041" s="166" t="str">
        <f>IF(N1041="","",IF('5.手当・賞与配分・洗い替え方式'!$O$4=1,ROUNDUP((N1041+$Q1041)*$AH$4,-1),ROUNDUP(N1041*$AH$4,-1)))</f>
        <v/>
      </c>
      <c r="AJ1041" s="165" t="str">
        <f>IF(J1041="","",IF('5.手当・賞与配分・洗い替え方式'!$O$4=1,ROUNDUP((J1041+$Q1041)*$AM$4,-1),ROUNDUP(J1041*$AM$4,-1)))</f>
        <v/>
      </c>
      <c r="AK1041" s="154" t="str">
        <f>IF(K1041="","",IF('5.手当・賞与配分・洗い替え方式'!$O$4=1,ROUNDUP((K1041+$Q1041)*$AM$4,-1),ROUNDUP(K1041*$AM$4,-1)))</f>
        <v/>
      </c>
      <c r="AL1041" s="154" t="str">
        <f>IF(L1041="","",IF('5.手当・賞与配分・洗い替え方式'!$O$4=1,ROUNDUP((L1041+$Q1041)*$AM$4,-1),ROUNDUP(L1041*$AM$4,-1)))</f>
        <v/>
      </c>
      <c r="AM1041" s="154" t="str">
        <f>IF(M1041="","",IF('5.手当・賞与配分・洗い替え方式'!$O$4=1,ROUNDUP((M1041+$Q1041)*$AM$4,-1),ROUNDUP(M1041*$AM$4,-1)))</f>
        <v/>
      </c>
      <c r="AN1041" s="166" t="str">
        <f>IF(N1041="","",IF('5.手当・賞与配分・洗い替え方式'!$O$4=1,ROUNDUP((N1041+$Q1041)*$AM$4,-1),ROUNDUP(N1041*$AM$4,-1)))</f>
        <v/>
      </c>
      <c r="AO1041" s="369" t="str">
        <f t="shared" si="694"/>
        <v/>
      </c>
      <c r="AP1041" s="77" t="str">
        <f t="shared" si="695"/>
        <v/>
      </c>
      <c r="AQ1041" s="77" t="str">
        <f t="shared" si="678"/>
        <v/>
      </c>
      <c r="AR1041" s="77" t="str">
        <f t="shared" si="679"/>
        <v/>
      </c>
      <c r="AS1041" s="164" t="str">
        <f t="shared" si="680"/>
        <v/>
      </c>
    </row>
    <row r="1042" spans="5:45" ht="18" customHeight="1">
      <c r="E1042" s="148" t="str">
        <f t="shared" si="681"/>
        <v>E-2</v>
      </c>
      <c r="F1042" s="105">
        <f t="shared" si="668"/>
        <v>0</v>
      </c>
      <c r="G1042" s="105" t="str">
        <f t="shared" si="669"/>
        <v/>
      </c>
      <c r="H1042" s="105" t="str">
        <f t="shared" si="670"/>
        <v/>
      </c>
      <c r="I1042" s="149">
        <v>42</v>
      </c>
      <c r="J1042" s="157" t="str">
        <f t="shared" si="682"/>
        <v/>
      </c>
      <c r="K1042" s="131" t="str">
        <f t="shared" si="683"/>
        <v/>
      </c>
      <c r="L1042" s="131" t="str">
        <f>IF($E1042="","",INDEX('3.サラリースケール'!$R$5:$BH$38,MATCH($E1042,'3.サラリースケール'!$R$5:$R$38,0),MATCH($I1042,'3.サラリースケール'!$R$5:$BH$5,0)))</f>
        <v/>
      </c>
      <c r="M1042" s="131" t="str">
        <f t="shared" si="684"/>
        <v/>
      </c>
      <c r="N1042" s="368" t="str">
        <f t="shared" si="685"/>
        <v/>
      </c>
      <c r="O1042" s="157" t="str">
        <f t="shared" si="686"/>
        <v/>
      </c>
      <c r="P1042" s="368" t="str">
        <f t="shared" si="671"/>
        <v/>
      </c>
      <c r="Q1042" s="158" t="str">
        <f>IF($L1042="","",VLOOKUP($E1042,'6.モデル年俸表の作成'!$C$7:$F$48,4,0))</f>
        <v/>
      </c>
      <c r="R1042" s="159" t="str">
        <f>IF($E1042="","",IF($G1042="","",VLOOKUP($E1042,'5.手当・賞与配分・洗い替え方式'!$C$7:$L$48,8,0)))</f>
        <v/>
      </c>
      <c r="S1042" s="160" t="str">
        <f t="shared" si="687"/>
        <v/>
      </c>
      <c r="T1042" s="160" t="str">
        <f t="shared" si="688"/>
        <v/>
      </c>
      <c r="U1042" s="160" t="str">
        <f t="shared" si="697"/>
        <v/>
      </c>
      <c r="V1042" s="160" t="str">
        <f t="shared" si="690"/>
        <v/>
      </c>
      <c r="W1042" s="160" t="str">
        <f t="shared" si="691"/>
        <v/>
      </c>
      <c r="X1042" s="164" t="str">
        <f t="shared" si="672"/>
        <v/>
      </c>
      <c r="Y1042" s="162" t="str">
        <f t="shared" si="696"/>
        <v/>
      </c>
      <c r="Z1042" s="161" t="str">
        <f t="shared" si="673"/>
        <v/>
      </c>
      <c r="AA1042" s="161" t="str">
        <f t="shared" si="674"/>
        <v/>
      </c>
      <c r="AB1042" s="161" t="str">
        <f t="shared" si="675"/>
        <v/>
      </c>
      <c r="AC1042" s="163" t="str">
        <f t="shared" si="698"/>
        <v/>
      </c>
      <c r="AD1042" s="158" t="str">
        <f t="shared" si="693"/>
        <v/>
      </c>
      <c r="AE1042" s="165" t="str">
        <f>IF(J1042="","",IF('5.手当・賞与配分・洗い替え方式'!$O$4=1,ROUNDUP((J1042+$Q1042)*$AH$4,-1),ROUNDUP(J1042*$AH$4,-1)))</f>
        <v/>
      </c>
      <c r="AF1042" s="154" t="str">
        <f>IF(K1042="","",IF('5.手当・賞与配分・洗い替え方式'!$O$4=1,ROUNDUP((K1042+$Q1042)*$AH$4,-1),ROUNDUP(K1042*$AH$4,-1)))</f>
        <v/>
      </c>
      <c r="AG1042" s="154" t="str">
        <f>IF(L1042="","",IF('5.手当・賞与配分・洗い替え方式'!$O$4=1,ROUNDUP((L1042+$Q1042)*$AH$4,-1),ROUNDUP(L1042*$AH$4,-1)))</f>
        <v/>
      </c>
      <c r="AH1042" s="154" t="str">
        <f>IF(M1042="","",IF('5.手当・賞与配分・洗い替え方式'!$O$4=1,ROUNDUP((M1042+$Q1042)*$AH$4,-1),ROUNDUP(M1042*$AH$4,-1)))</f>
        <v/>
      </c>
      <c r="AI1042" s="166" t="str">
        <f>IF(N1042="","",IF('5.手当・賞与配分・洗い替え方式'!$O$4=1,ROUNDUP((N1042+$Q1042)*$AH$4,-1),ROUNDUP(N1042*$AH$4,-1)))</f>
        <v/>
      </c>
      <c r="AJ1042" s="165" t="str">
        <f>IF(J1042="","",IF('5.手当・賞与配分・洗い替え方式'!$O$4=1,ROUNDUP((J1042+$Q1042)*$AM$4,-1),ROUNDUP(J1042*$AM$4,-1)))</f>
        <v/>
      </c>
      <c r="AK1042" s="154" t="str">
        <f>IF(K1042="","",IF('5.手当・賞与配分・洗い替え方式'!$O$4=1,ROUNDUP((K1042+$Q1042)*$AM$4,-1),ROUNDUP(K1042*$AM$4,-1)))</f>
        <v/>
      </c>
      <c r="AL1042" s="154" t="str">
        <f>IF(L1042="","",IF('5.手当・賞与配分・洗い替え方式'!$O$4=1,ROUNDUP((L1042+$Q1042)*$AM$4,-1),ROUNDUP(L1042*$AM$4,-1)))</f>
        <v/>
      </c>
      <c r="AM1042" s="154" t="str">
        <f>IF(M1042="","",IF('5.手当・賞与配分・洗い替え方式'!$O$4=1,ROUNDUP((M1042+$Q1042)*$AM$4,-1),ROUNDUP(M1042*$AM$4,-1)))</f>
        <v/>
      </c>
      <c r="AN1042" s="166" t="str">
        <f>IF(N1042="","",IF('5.手当・賞与配分・洗い替え方式'!$O$4=1,ROUNDUP((N1042+$Q1042)*$AM$4,-1),ROUNDUP(N1042*$AM$4,-1)))</f>
        <v/>
      </c>
      <c r="AO1042" s="369" t="str">
        <f t="shared" si="694"/>
        <v/>
      </c>
      <c r="AP1042" s="77" t="str">
        <f t="shared" si="695"/>
        <v/>
      </c>
      <c r="AQ1042" s="77" t="str">
        <f t="shared" si="678"/>
        <v/>
      </c>
      <c r="AR1042" s="77" t="str">
        <f t="shared" si="679"/>
        <v/>
      </c>
      <c r="AS1042" s="164" t="str">
        <f t="shared" si="680"/>
        <v/>
      </c>
    </row>
    <row r="1043" spans="5:45" ht="18" customHeight="1">
      <c r="E1043" s="148" t="str">
        <f t="shared" si="681"/>
        <v>E-2</v>
      </c>
      <c r="F1043" s="167">
        <f t="shared" si="668"/>
        <v>0</v>
      </c>
      <c r="G1043" s="105" t="str">
        <f t="shared" si="669"/>
        <v/>
      </c>
      <c r="H1043" s="105" t="str">
        <f t="shared" si="670"/>
        <v/>
      </c>
      <c r="I1043" s="149">
        <v>43</v>
      </c>
      <c r="J1043" s="157" t="str">
        <f t="shared" si="682"/>
        <v/>
      </c>
      <c r="K1043" s="131" t="str">
        <f t="shared" si="683"/>
        <v/>
      </c>
      <c r="L1043" s="131" t="str">
        <f>IF($E1043="","",INDEX('3.サラリースケール'!$R$5:$BH$38,MATCH($E1043,'3.サラリースケール'!$R$5:$R$38,0),MATCH($I1043,'3.サラリースケール'!$R$5:$BH$5,0)))</f>
        <v/>
      </c>
      <c r="M1043" s="131" t="str">
        <f t="shared" si="684"/>
        <v/>
      </c>
      <c r="N1043" s="368" t="str">
        <f t="shared" si="685"/>
        <v/>
      </c>
      <c r="O1043" s="157" t="str">
        <f t="shared" si="686"/>
        <v/>
      </c>
      <c r="P1043" s="368" t="str">
        <f t="shared" si="671"/>
        <v/>
      </c>
      <c r="Q1043" s="158" t="str">
        <f>IF($L1043="","",VLOOKUP($E1043,'6.モデル年俸表の作成'!$C$7:$F$48,4,0))</f>
        <v/>
      </c>
      <c r="R1043" s="159" t="str">
        <f>IF($E1043="","",IF($G1043="","",VLOOKUP($E1043,'5.手当・賞与配分・洗い替え方式'!$C$7:$L$48,8,0)))</f>
        <v/>
      </c>
      <c r="S1043" s="160" t="str">
        <f t="shared" si="687"/>
        <v/>
      </c>
      <c r="T1043" s="160" t="str">
        <f t="shared" si="688"/>
        <v/>
      </c>
      <c r="U1043" s="160" t="str">
        <f t="shared" si="697"/>
        <v/>
      </c>
      <c r="V1043" s="160" t="str">
        <f t="shared" si="690"/>
        <v/>
      </c>
      <c r="W1043" s="160" t="str">
        <f t="shared" si="691"/>
        <v/>
      </c>
      <c r="X1043" s="164" t="str">
        <f t="shared" si="672"/>
        <v/>
      </c>
      <c r="Y1043" s="162" t="str">
        <f t="shared" si="696"/>
        <v/>
      </c>
      <c r="Z1043" s="161" t="str">
        <f t="shared" si="673"/>
        <v/>
      </c>
      <c r="AA1043" s="161" t="str">
        <f t="shared" si="674"/>
        <v/>
      </c>
      <c r="AB1043" s="161" t="str">
        <f t="shared" si="675"/>
        <v/>
      </c>
      <c r="AC1043" s="163" t="str">
        <f t="shared" si="698"/>
        <v/>
      </c>
      <c r="AD1043" s="158" t="str">
        <f t="shared" si="693"/>
        <v/>
      </c>
      <c r="AE1043" s="165" t="str">
        <f>IF(J1043="","",IF('5.手当・賞与配分・洗い替え方式'!$O$4=1,ROUNDUP((J1043+$Q1043)*$AH$4,-1),ROUNDUP(J1043*$AH$4,-1)))</f>
        <v/>
      </c>
      <c r="AF1043" s="154" t="str">
        <f>IF(K1043="","",IF('5.手当・賞与配分・洗い替え方式'!$O$4=1,ROUNDUP((K1043+$Q1043)*$AH$4,-1),ROUNDUP(K1043*$AH$4,-1)))</f>
        <v/>
      </c>
      <c r="AG1043" s="154" t="str">
        <f>IF(L1043="","",IF('5.手当・賞与配分・洗い替え方式'!$O$4=1,ROUNDUP((L1043+$Q1043)*$AH$4,-1),ROUNDUP(L1043*$AH$4,-1)))</f>
        <v/>
      </c>
      <c r="AH1043" s="154" t="str">
        <f>IF(M1043="","",IF('5.手当・賞与配分・洗い替え方式'!$O$4=1,ROUNDUP((M1043+$Q1043)*$AH$4,-1),ROUNDUP(M1043*$AH$4,-1)))</f>
        <v/>
      </c>
      <c r="AI1043" s="166" t="str">
        <f>IF(N1043="","",IF('5.手当・賞与配分・洗い替え方式'!$O$4=1,ROUNDUP((N1043+$Q1043)*$AH$4,-1),ROUNDUP(N1043*$AH$4,-1)))</f>
        <v/>
      </c>
      <c r="AJ1043" s="165" t="str">
        <f>IF(J1043="","",IF('5.手当・賞与配分・洗い替え方式'!$O$4=1,ROUNDUP((J1043+$Q1043)*$AM$4,-1),ROUNDUP(J1043*$AM$4,-1)))</f>
        <v/>
      </c>
      <c r="AK1043" s="154" t="str">
        <f>IF(K1043="","",IF('5.手当・賞与配分・洗い替え方式'!$O$4=1,ROUNDUP((K1043+$Q1043)*$AM$4,-1),ROUNDUP(K1043*$AM$4,-1)))</f>
        <v/>
      </c>
      <c r="AL1043" s="154" t="str">
        <f>IF(L1043="","",IF('5.手当・賞与配分・洗い替え方式'!$O$4=1,ROUNDUP((L1043+$Q1043)*$AM$4,-1),ROUNDUP(L1043*$AM$4,-1)))</f>
        <v/>
      </c>
      <c r="AM1043" s="154" t="str">
        <f>IF(M1043="","",IF('5.手当・賞与配分・洗い替え方式'!$O$4=1,ROUNDUP((M1043+$Q1043)*$AM$4,-1),ROUNDUP(M1043*$AM$4,-1)))</f>
        <v/>
      </c>
      <c r="AN1043" s="166" t="str">
        <f>IF(N1043="","",IF('5.手当・賞与配分・洗い替え方式'!$O$4=1,ROUNDUP((N1043+$Q1043)*$AM$4,-1),ROUNDUP(N1043*$AM$4,-1)))</f>
        <v/>
      </c>
      <c r="AO1043" s="369" t="str">
        <f t="shared" si="694"/>
        <v/>
      </c>
      <c r="AP1043" s="77" t="str">
        <f t="shared" si="695"/>
        <v/>
      </c>
      <c r="AQ1043" s="77" t="str">
        <f t="shared" si="678"/>
        <v/>
      </c>
      <c r="AR1043" s="77" t="str">
        <f t="shared" si="679"/>
        <v/>
      </c>
      <c r="AS1043" s="164" t="str">
        <f t="shared" si="680"/>
        <v/>
      </c>
    </row>
    <row r="1044" spans="5:45" ht="18" customHeight="1">
      <c r="E1044" s="148" t="str">
        <f t="shared" si="681"/>
        <v>E-2</v>
      </c>
      <c r="F1044" s="167">
        <f t="shared" si="668"/>
        <v>0</v>
      </c>
      <c r="G1044" s="105" t="str">
        <f t="shared" si="669"/>
        <v/>
      </c>
      <c r="H1044" s="105" t="str">
        <f t="shared" si="670"/>
        <v/>
      </c>
      <c r="I1044" s="149">
        <v>44</v>
      </c>
      <c r="J1044" s="157" t="str">
        <f t="shared" si="682"/>
        <v/>
      </c>
      <c r="K1044" s="131" t="str">
        <f t="shared" si="683"/>
        <v/>
      </c>
      <c r="L1044" s="131" t="str">
        <f>IF($E1044="","",INDEX('3.サラリースケール'!$R$5:$BH$38,MATCH($E1044,'3.サラリースケール'!$R$5:$R$38,0),MATCH($I1044,'3.サラリースケール'!$R$5:$BH$5,0)))</f>
        <v/>
      </c>
      <c r="M1044" s="131" t="str">
        <f t="shared" si="684"/>
        <v/>
      </c>
      <c r="N1044" s="368" t="str">
        <f t="shared" si="685"/>
        <v/>
      </c>
      <c r="O1044" s="157" t="str">
        <f t="shared" si="686"/>
        <v/>
      </c>
      <c r="P1044" s="368" t="str">
        <f t="shared" si="671"/>
        <v/>
      </c>
      <c r="Q1044" s="158" t="str">
        <f>IF($L1044="","",VLOOKUP($E1044,'6.モデル年俸表の作成'!$C$7:$F$48,4,0))</f>
        <v/>
      </c>
      <c r="R1044" s="159" t="str">
        <f>IF($E1044="","",IF($G1044="","",VLOOKUP($E1044,'5.手当・賞与配分・洗い替え方式'!$C$7:$L$48,8,0)))</f>
        <v/>
      </c>
      <c r="S1044" s="160" t="str">
        <f t="shared" si="687"/>
        <v/>
      </c>
      <c r="T1044" s="160" t="str">
        <f t="shared" si="688"/>
        <v/>
      </c>
      <c r="U1044" s="160" t="str">
        <f t="shared" si="697"/>
        <v/>
      </c>
      <c r="V1044" s="160" t="str">
        <f t="shared" si="690"/>
        <v/>
      </c>
      <c r="W1044" s="160" t="str">
        <f t="shared" si="691"/>
        <v/>
      </c>
      <c r="X1044" s="164" t="str">
        <f t="shared" si="672"/>
        <v/>
      </c>
      <c r="Y1044" s="162" t="str">
        <f t="shared" si="696"/>
        <v/>
      </c>
      <c r="Z1044" s="161" t="str">
        <f t="shared" si="673"/>
        <v/>
      </c>
      <c r="AA1044" s="161" t="str">
        <f t="shared" si="674"/>
        <v/>
      </c>
      <c r="AB1044" s="161" t="str">
        <f t="shared" si="675"/>
        <v/>
      </c>
      <c r="AC1044" s="163" t="str">
        <f t="shared" si="698"/>
        <v/>
      </c>
      <c r="AD1044" s="158" t="str">
        <f t="shared" si="693"/>
        <v/>
      </c>
      <c r="AE1044" s="165" t="str">
        <f>IF(J1044="","",IF('5.手当・賞与配分・洗い替え方式'!$O$4=1,ROUNDUP((J1044+$Q1044)*$AH$4,-1),ROUNDUP(J1044*$AH$4,-1)))</f>
        <v/>
      </c>
      <c r="AF1044" s="154" t="str">
        <f>IF(K1044="","",IF('5.手当・賞与配分・洗い替え方式'!$O$4=1,ROUNDUP((K1044+$Q1044)*$AH$4,-1),ROUNDUP(K1044*$AH$4,-1)))</f>
        <v/>
      </c>
      <c r="AG1044" s="154" t="str">
        <f>IF(L1044="","",IF('5.手当・賞与配分・洗い替え方式'!$O$4=1,ROUNDUP((L1044+$Q1044)*$AH$4,-1),ROUNDUP(L1044*$AH$4,-1)))</f>
        <v/>
      </c>
      <c r="AH1044" s="154" t="str">
        <f>IF(M1044="","",IF('5.手当・賞与配分・洗い替え方式'!$O$4=1,ROUNDUP((M1044+$Q1044)*$AH$4,-1),ROUNDUP(M1044*$AH$4,-1)))</f>
        <v/>
      </c>
      <c r="AI1044" s="166" t="str">
        <f>IF(N1044="","",IF('5.手当・賞与配分・洗い替え方式'!$O$4=1,ROUNDUP((N1044+$Q1044)*$AH$4,-1),ROUNDUP(N1044*$AH$4,-1)))</f>
        <v/>
      </c>
      <c r="AJ1044" s="165" t="str">
        <f>IF(J1044="","",IF('5.手当・賞与配分・洗い替え方式'!$O$4=1,ROUNDUP((J1044+$Q1044)*$AM$4,-1),ROUNDUP(J1044*$AM$4,-1)))</f>
        <v/>
      </c>
      <c r="AK1044" s="154" t="str">
        <f>IF(K1044="","",IF('5.手当・賞与配分・洗い替え方式'!$O$4=1,ROUNDUP((K1044+$Q1044)*$AM$4,-1),ROUNDUP(K1044*$AM$4,-1)))</f>
        <v/>
      </c>
      <c r="AL1044" s="154" t="str">
        <f>IF(L1044="","",IF('5.手当・賞与配分・洗い替え方式'!$O$4=1,ROUNDUP((L1044+$Q1044)*$AM$4,-1),ROUNDUP(L1044*$AM$4,-1)))</f>
        <v/>
      </c>
      <c r="AM1044" s="154" t="str">
        <f>IF(M1044="","",IF('5.手当・賞与配分・洗い替え方式'!$O$4=1,ROUNDUP((M1044+$Q1044)*$AM$4,-1),ROUNDUP(M1044*$AM$4,-1)))</f>
        <v/>
      </c>
      <c r="AN1044" s="166" t="str">
        <f>IF(N1044="","",IF('5.手当・賞与配分・洗い替え方式'!$O$4=1,ROUNDUP((N1044+$Q1044)*$AM$4,-1),ROUNDUP(N1044*$AM$4,-1)))</f>
        <v/>
      </c>
      <c r="AO1044" s="369" t="str">
        <f t="shared" si="694"/>
        <v/>
      </c>
      <c r="AP1044" s="77" t="str">
        <f t="shared" si="695"/>
        <v/>
      </c>
      <c r="AQ1044" s="77" t="str">
        <f t="shared" si="678"/>
        <v/>
      </c>
      <c r="AR1044" s="77" t="str">
        <f t="shared" si="679"/>
        <v/>
      </c>
      <c r="AS1044" s="164" t="str">
        <f t="shared" si="680"/>
        <v/>
      </c>
    </row>
    <row r="1045" spans="5:45" ht="18" customHeight="1">
      <c r="E1045" s="148" t="str">
        <f t="shared" si="681"/>
        <v>E-2</v>
      </c>
      <c r="F1045" s="167">
        <f t="shared" si="668"/>
        <v>0</v>
      </c>
      <c r="G1045" s="105" t="str">
        <f t="shared" si="669"/>
        <v/>
      </c>
      <c r="H1045" s="105" t="str">
        <f t="shared" si="670"/>
        <v/>
      </c>
      <c r="I1045" s="149">
        <v>45</v>
      </c>
      <c r="J1045" s="157" t="str">
        <f t="shared" si="682"/>
        <v/>
      </c>
      <c r="K1045" s="131" t="str">
        <f t="shared" si="683"/>
        <v/>
      </c>
      <c r="L1045" s="131" t="str">
        <f>IF($E1045="","",INDEX('3.サラリースケール'!$R$5:$BH$38,MATCH($E1045,'3.サラリースケール'!$R$5:$R$38,0),MATCH($I1045,'3.サラリースケール'!$R$5:$BH$5,0)))</f>
        <v/>
      </c>
      <c r="M1045" s="131" t="str">
        <f t="shared" si="684"/>
        <v/>
      </c>
      <c r="N1045" s="368" t="str">
        <f t="shared" si="685"/>
        <v/>
      </c>
      <c r="O1045" s="157" t="str">
        <f t="shared" si="686"/>
        <v/>
      </c>
      <c r="P1045" s="368" t="str">
        <f t="shared" si="671"/>
        <v/>
      </c>
      <c r="Q1045" s="158" t="str">
        <f>IF($L1045="","",VLOOKUP($E1045,'6.モデル年俸表の作成'!$C$7:$F$48,4,0))</f>
        <v/>
      </c>
      <c r="R1045" s="159" t="str">
        <f>IF($E1045="","",IF($G1045="","",VLOOKUP($E1045,'5.手当・賞与配分・洗い替え方式'!$C$7:$L$48,8,0)))</f>
        <v/>
      </c>
      <c r="S1045" s="160" t="str">
        <f t="shared" si="687"/>
        <v/>
      </c>
      <c r="T1045" s="160" t="str">
        <f t="shared" si="688"/>
        <v/>
      </c>
      <c r="U1045" s="160" t="str">
        <f t="shared" si="697"/>
        <v/>
      </c>
      <c r="V1045" s="160" t="str">
        <f t="shared" si="690"/>
        <v/>
      </c>
      <c r="W1045" s="160" t="str">
        <f t="shared" si="691"/>
        <v/>
      </c>
      <c r="X1045" s="164" t="str">
        <f t="shared" si="672"/>
        <v/>
      </c>
      <c r="Y1045" s="162" t="str">
        <f t="shared" si="696"/>
        <v/>
      </c>
      <c r="Z1045" s="161" t="str">
        <f t="shared" si="673"/>
        <v/>
      </c>
      <c r="AA1045" s="161" t="str">
        <f t="shared" si="674"/>
        <v/>
      </c>
      <c r="AB1045" s="161" t="str">
        <f t="shared" si="675"/>
        <v/>
      </c>
      <c r="AC1045" s="163" t="str">
        <f t="shared" si="698"/>
        <v/>
      </c>
      <c r="AD1045" s="158" t="str">
        <f t="shared" si="693"/>
        <v/>
      </c>
      <c r="AE1045" s="165" t="str">
        <f>IF(J1045="","",IF('5.手当・賞与配分・洗い替え方式'!$O$4=1,ROUNDUP((J1045+$Q1045)*$AH$4,-1),ROUNDUP(J1045*$AH$4,-1)))</f>
        <v/>
      </c>
      <c r="AF1045" s="154" t="str">
        <f>IF(K1045="","",IF('5.手当・賞与配分・洗い替え方式'!$O$4=1,ROUNDUP((K1045+$Q1045)*$AH$4,-1),ROUNDUP(K1045*$AH$4,-1)))</f>
        <v/>
      </c>
      <c r="AG1045" s="154" t="str">
        <f>IF(L1045="","",IF('5.手当・賞与配分・洗い替え方式'!$O$4=1,ROUNDUP((L1045+$Q1045)*$AH$4,-1),ROUNDUP(L1045*$AH$4,-1)))</f>
        <v/>
      </c>
      <c r="AH1045" s="154" t="str">
        <f>IF(M1045="","",IF('5.手当・賞与配分・洗い替え方式'!$O$4=1,ROUNDUP((M1045+$Q1045)*$AH$4,-1),ROUNDUP(M1045*$AH$4,-1)))</f>
        <v/>
      </c>
      <c r="AI1045" s="166" t="str">
        <f>IF(N1045="","",IF('5.手当・賞与配分・洗い替え方式'!$O$4=1,ROUNDUP((N1045+$Q1045)*$AH$4,-1),ROUNDUP(N1045*$AH$4,-1)))</f>
        <v/>
      </c>
      <c r="AJ1045" s="165" t="str">
        <f>IF(J1045="","",IF('5.手当・賞与配分・洗い替え方式'!$O$4=1,ROUNDUP((J1045+$Q1045)*$AM$4,-1),ROUNDUP(J1045*$AM$4,-1)))</f>
        <v/>
      </c>
      <c r="AK1045" s="154" t="str">
        <f>IF(K1045="","",IF('5.手当・賞与配分・洗い替え方式'!$O$4=1,ROUNDUP((K1045+$Q1045)*$AM$4,-1),ROUNDUP(K1045*$AM$4,-1)))</f>
        <v/>
      </c>
      <c r="AL1045" s="154" t="str">
        <f>IF(L1045="","",IF('5.手当・賞与配分・洗い替え方式'!$O$4=1,ROUNDUP((L1045+$Q1045)*$AM$4,-1),ROUNDUP(L1045*$AM$4,-1)))</f>
        <v/>
      </c>
      <c r="AM1045" s="154" t="str">
        <f>IF(M1045="","",IF('5.手当・賞与配分・洗い替え方式'!$O$4=1,ROUNDUP((M1045+$Q1045)*$AM$4,-1),ROUNDUP(M1045*$AM$4,-1)))</f>
        <v/>
      </c>
      <c r="AN1045" s="166" t="str">
        <f>IF(N1045="","",IF('5.手当・賞与配分・洗い替え方式'!$O$4=1,ROUNDUP((N1045+$Q1045)*$AM$4,-1),ROUNDUP(N1045*$AM$4,-1)))</f>
        <v/>
      </c>
      <c r="AO1045" s="369" t="str">
        <f t="shared" si="694"/>
        <v/>
      </c>
      <c r="AP1045" s="77" t="str">
        <f t="shared" si="695"/>
        <v/>
      </c>
      <c r="AQ1045" s="77" t="str">
        <f t="shared" si="678"/>
        <v/>
      </c>
      <c r="AR1045" s="77" t="str">
        <f t="shared" si="679"/>
        <v/>
      </c>
      <c r="AS1045" s="164" t="str">
        <f t="shared" si="680"/>
        <v/>
      </c>
    </row>
    <row r="1046" spans="5:45" ht="18" customHeight="1">
      <c r="E1046" s="148" t="str">
        <f t="shared" si="681"/>
        <v>E-2</v>
      </c>
      <c r="F1046" s="167">
        <f t="shared" si="668"/>
        <v>0</v>
      </c>
      <c r="G1046" s="105" t="str">
        <f t="shared" si="669"/>
        <v/>
      </c>
      <c r="H1046" s="105" t="str">
        <f t="shared" si="670"/>
        <v/>
      </c>
      <c r="I1046" s="149">
        <v>46</v>
      </c>
      <c r="J1046" s="157" t="str">
        <f t="shared" si="682"/>
        <v/>
      </c>
      <c r="K1046" s="131" t="str">
        <f t="shared" si="683"/>
        <v/>
      </c>
      <c r="L1046" s="131" t="str">
        <f>IF($E1046="","",INDEX('3.サラリースケール'!$R$5:$BH$38,MATCH($E1046,'3.サラリースケール'!$R$5:$R$38,0),MATCH($I1046,'3.サラリースケール'!$R$5:$BH$5,0)))</f>
        <v/>
      </c>
      <c r="M1046" s="131" t="str">
        <f t="shared" si="684"/>
        <v/>
      </c>
      <c r="N1046" s="368" t="str">
        <f t="shared" si="685"/>
        <v/>
      </c>
      <c r="O1046" s="157" t="str">
        <f t="shared" si="686"/>
        <v/>
      </c>
      <c r="P1046" s="368" t="str">
        <f t="shared" si="671"/>
        <v/>
      </c>
      <c r="Q1046" s="158" t="str">
        <f>IF($L1046="","",VLOOKUP($E1046,'6.モデル年俸表の作成'!$C$7:$F$48,4,0))</f>
        <v/>
      </c>
      <c r="R1046" s="159" t="str">
        <f>IF($E1046="","",IF($G1046="","",VLOOKUP($E1046,'5.手当・賞与配分・洗い替え方式'!$C$7:$L$48,8,0)))</f>
        <v/>
      </c>
      <c r="S1046" s="160" t="str">
        <f t="shared" si="687"/>
        <v/>
      </c>
      <c r="T1046" s="160" t="str">
        <f t="shared" si="688"/>
        <v/>
      </c>
      <c r="U1046" s="160" t="str">
        <f t="shared" si="697"/>
        <v/>
      </c>
      <c r="V1046" s="160" t="str">
        <f t="shared" si="690"/>
        <v/>
      </c>
      <c r="W1046" s="160" t="str">
        <f t="shared" si="691"/>
        <v/>
      </c>
      <c r="X1046" s="164" t="str">
        <f t="shared" si="672"/>
        <v/>
      </c>
      <c r="Y1046" s="162" t="str">
        <f t="shared" si="696"/>
        <v/>
      </c>
      <c r="Z1046" s="161" t="str">
        <f t="shared" si="673"/>
        <v/>
      </c>
      <c r="AA1046" s="161" t="str">
        <f t="shared" si="674"/>
        <v/>
      </c>
      <c r="AB1046" s="161" t="str">
        <f t="shared" si="675"/>
        <v/>
      </c>
      <c r="AC1046" s="163" t="str">
        <f t="shared" si="698"/>
        <v/>
      </c>
      <c r="AD1046" s="158" t="str">
        <f t="shared" si="693"/>
        <v/>
      </c>
      <c r="AE1046" s="165" t="str">
        <f>IF(J1046="","",IF('5.手当・賞与配分・洗い替え方式'!$O$4=1,ROUNDUP((J1046+$Q1046)*$AH$4,-1),ROUNDUP(J1046*$AH$4,-1)))</f>
        <v/>
      </c>
      <c r="AF1046" s="154" t="str">
        <f>IF(K1046="","",IF('5.手当・賞与配分・洗い替え方式'!$O$4=1,ROUNDUP((K1046+$Q1046)*$AH$4,-1),ROUNDUP(K1046*$AH$4,-1)))</f>
        <v/>
      </c>
      <c r="AG1046" s="154" t="str">
        <f>IF(L1046="","",IF('5.手当・賞与配分・洗い替え方式'!$O$4=1,ROUNDUP((L1046+$Q1046)*$AH$4,-1),ROUNDUP(L1046*$AH$4,-1)))</f>
        <v/>
      </c>
      <c r="AH1046" s="154" t="str">
        <f>IF(M1046="","",IF('5.手当・賞与配分・洗い替え方式'!$O$4=1,ROUNDUP((M1046+$Q1046)*$AH$4,-1),ROUNDUP(M1046*$AH$4,-1)))</f>
        <v/>
      </c>
      <c r="AI1046" s="166" t="str">
        <f>IF(N1046="","",IF('5.手当・賞与配分・洗い替え方式'!$O$4=1,ROUNDUP((N1046+$Q1046)*$AH$4,-1),ROUNDUP(N1046*$AH$4,-1)))</f>
        <v/>
      </c>
      <c r="AJ1046" s="165" t="str">
        <f>IF(J1046="","",IF('5.手当・賞与配分・洗い替え方式'!$O$4=1,ROUNDUP((J1046+$Q1046)*$AM$4,-1),ROUNDUP(J1046*$AM$4,-1)))</f>
        <v/>
      </c>
      <c r="AK1046" s="154" t="str">
        <f>IF(K1046="","",IF('5.手当・賞与配分・洗い替え方式'!$O$4=1,ROUNDUP((K1046+$Q1046)*$AM$4,-1),ROUNDUP(K1046*$AM$4,-1)))</f>
        <v/>
      </c>
      <c r="AL1046" s="154" t="str">
        <f>IF(L1046="","",IF('5.手当・賞与配分・洗い替え方式'!$O$4=1,ROUNDUP((L1046+$Q1046)*$AM$4,-1),ROUNDUP(L1046*$AM$4,-1)))</f>
        <v/>
      </c>
      <c r="AM1046" s="154" t="str">
        <f>IF(M1046="","",IF('5.手当・賞与配分・洗い替え方式'!$O$4=1,ROUNDUP((M1046+$Q1046)*$AM$4,-1),ROUNDUP(M1046*$AM$4,-1)))</f>
        <v/>
      </c>
      <c r="AN1046" s="166" t="str">
        <f>IF(N1046="","",IF('5.手当・賞与配分・洗い替え方式'!$O$4=1,ROUNDUP((N1046+$Q1046)*$AM$4,-1),ROUNDUP(N1046*$AM$4,-1)))</f>
        <v/>
      </c>
      <c r="AO1046" s="369" t="str">
        <f t="shared" si="694"/>
        <v/>
      </c>
      <c r="AP1046" s="77" t="str">
        <f t="shared" si="695"/>
        <v/>
      </c>
      <c r="AQ1046" s="77" t="str">
        <f t="shared" si="678"/>
        <v/>
      </c>
      <c r="AR1046" s="77" t="str">
        <f t="shared" si="679"/>
        <v/>
      </c>
      <c r="AS1046" s="164" t="str">
        <f t="shared" si="680"/>
        <v/>
      </c>
    </row>
    <row r="1047" spans="5:45" ht="18" customHeight="1">
      <c r="E1047" s="148" t="str">
        <f t="shared" si="681"/>
        <v>E-2</v>
      </c>
      <c r="F1047" s="167">
        <f t="shared" si="668"/>
        <v>0</v>
      </c>
      <c r="G1047" s="105" t="str">
        <f t="shared" si="669"/>
        <v/>
      </c>
      <c r="H1047" s="105" t="str">
        <f t="shared" si="670"/>
        <v/>
      </c>
      <c r="I1047" s="149">
        <v>47</v>
      </c>
      <c r="J1047" s="157" t="str">
        <f t="shared" si="682"/>
        <v/>
      </c>
      <c r="K1047" s="131" t="str">
        <f t="shared" si="683"/>
        <v/>
      </c>
      <c r="L1047" s="131" t="str">
        <f>IF($E1047="","",INDEX('3.サラリースケール'!$R$5:$BH$38,MATCH($E1047,'3.サラリースケール'!$R$5:$R$38,0),MATCH($I1047,'3.サラリースケール'!$R$5:$BH$5,0)))</f>
        <v/>
      </c>
      <c r="M1047" s="131" t="str">
        <f t="shared" si="684"/>
        <v/>
      </c>
      <c r="N1047" s="368" t="str">
        <f t="shared" si="685"/>
        <v/>
      </c>
      <c r="O1047" s="157" t="str">
        <f t="shared" si="686"/>
        <v/>
      </c>
      <c r="P1047" s="368" t="str">
        <f t="shared" si="671"/>
        <v/>
      </c>
      <c r="Q1047" s="158" t="str">
        <f>IF($L1047="","",VLOOKUP($E1047,'6.モデル年俸表の作成'!$C$7:$F$48,4,0))</f>
        <v/>
      </c>
      <c r="R1047" s="159" t="str">
        <f>IF($E1047="","",IF($G1047="","",VLOOKUP($E1047,'5.手当・賞与配分・洗い替え方式'!$C$7:$L$48,8,0)))</f>
        <v/>
      </c>
      <c r="S1047" s="160" t="str">
        <f t="shared" si="687"/>
        <v/>
      </c>
      <c r="T1047" s="160" t="str">
        <f t="shared" si="688"/>
        <v/>
      </c>
      <c r="U1047" s="160" t="str">
        <f t="shared" si="697"/>
        <v/>
      </c>
      <c r="V1047" s="160" t="str">
        <f t="shared" si="690"/>
        <v/>
      </c>
      <c r="W1047" s="160" t="str">
        <f t="shared" si="691"/>
        <v/>
      </c>
      <c r="X1047" s="164" t="str">
        <f t="shared" si="672"/>
        <v/>
      </c>
      <c r="Y1047" s="162" t="str">
        <f t="shared" si="696"/>
        <v/>
      </c>
      <c r="Z1047" s="161" t="str">
        <f t="shared" si="673"/>
        <v/>
      </c>
      <c r="AA1047" s="161" t="str">
        <f t="shared" si="674"/>
        <v/>
      </c>
      <c r="AB1047" s="161" t="str">
        <f t="shared" si="675"/>
        <v/>
      </c>
      <c r="AC1047" s="163" t="str">
        <f t="shared" si="698"/>
        <v/>
      </c>
      <c r="AD1047" s="158" t="str">
        <f t="shared" si="693"/>
        <v/>
      </c>
      <c r="AE1047" s="165" t="str">
        <f>IF(J1047="","",IF('5.手当・賞与配分・洗い替え方式'!$O$4=1,ROUNDUP((J1047+$Q1047)*$AH$4,-1),ROUNDUP(J1047*$AH$4,-1)))</f>
        <v/>
      </c>
      <c r="AF1047" s="154" t="str">
        <f>IF(K1047="","",IF('5.手当・賞与配分・洗い替え方式'!$O$4=1,ROUNDUP((K1047+$Q1047)*$AH$4,-1),ROUNDUP(K1047*$AH$4,-1)))</f>
        <v/>
      </c>
      <c r="AG1047" s="154" t="str">
        <f>IF(L1047="","",IF('5.手当・賞与配分・洗い替え方式'!$O$4=1,ROUNDUP((L1047+$Q1047)*$AH$4,-1),ROUNDUP(L1047*$AH$4,-1)))</f>
        <v/>
      </c>
      <c r="AH1047" s="154" t="str">
        <f>IF(M1047="","",IF('5.手当・賞与配分・洗い替え方式'!$O$4=1,ROUNDUP((M1047+$Q1047)*$AH$4,-1),ROUNDUP(M1047*$AH$4,-1)))</f>
        <v/>
      </c>
      <c r="AI1047" s="166" t="str">
        <f>IF(N1047="","",IF('5.手当・賞与配分・洗い替え方式'!$O$4=1,ROUNDUP((N1047+$Q1047)*$AH$4,-1),ROUNDUP(N1047*$AH$4,-1)))</f>
        <v/>
      </c>
      <c r="AJ1047" s="165" t="str">
        <f>IF(J1047="","",IF('5.手当・賞与配分・洗い替え方式'!$O$4=1,ROUNDUP((J1047+$Q1047)*$AM$4,-1),ROUNDUP(J1047*$AM$4,-1)))</f>
        <v/>
      </c>
      <c r="AK1047" s="154" t="str">
        <f>IF(K1047="","",IF('5.手当・賞与配分・洗い替え方式'!$O$4=1,ROUNDUP((K1047+$Q1047)*$AM$4,-1),ROUNDUP(K1047*$AM$4,-1)))</f>
        <v/>
      </c>
      <c r="AL1047" s="154" t="str">
        <f>IF(L1047="","",IF('5.手当・賞与配分・洗い替え方式'!$O$4=1,ROUNDUP((L1047+$Q1047)*$AM$4,-1),ROUNDUP(L1047*$AM$4,-1)))</f>
        <v/>
      </c>
      <c r="AM1047" s="154" t="str">
        <f>IF(M1047="","",IF('5.手当・賞与配分・洗い替え方式'!$O$4=1,ROUNDUP((M1047+$Q1047)*$AM$4,-1),ROUNDUP(M1047*$AM$4,-1)))</f>
        <v/>
      </c>
      <c r="AN1047" s="166" t="str">
        <f>IF(N1047="","",IF('5.手当・賞与配分・洗い替え方式'!$O$4=1,ROUNDUP((N1047+$Q1047)*$AM$4,-1),ROUNDUP(N1047*$AM$4,-1)))</f>
        <v/>
      </c>
      <c r="AO1047" s="369" t="str">
        <f t="shared" si="694"/>
        <v/>
      </c>
      <c r="AP1047" s="77" t="str">
        <f t="shared" si="695"/>
        <v/>
      </c>
      <c r="AQ1047" s="77" t="str">
        <f t="shared" si="678"/>
        <v/>
      </c>
      <c r="AR1047" s="77" t="str">
        <f t="shared" si="679"/>
        <v/>
      </c>
      <c r="AS1047" s="164" t="str">
        <f t="shared" si="680"/>
        <v/>
      </c>
    </row>
    <row r="1048" spans="5:45" ht="18" customHeight="1">
      <c r="E1048" s="148" t="str">
        <f t="shared" si="681"/>
        <v>E-2</v>
      </c>
      <c r="F1048" s="167">
        <f t="shared" si="668"/>
        <v>0</v>
      </c>
      <c r="G1048" s="105" t="str">
        <f t="shared" si="669"/>
        <v/>
      </c>
      <c r="H1048" s="105" t="str">
        <f t="shared" si="670"/>
        <v/>
      </c>
      <c r="I1048" s="149">
        <v>48</v>
      </c>
      <c r="J1048" s="157" t="str">
        <f t="shared" si="682"/>
        <v/>
      </c>
      <c r="K1048" s="131" t="str">
        <f t="shared" si="683"/>
        <v/>
      </c>
      <c r="L1048" s="131" t="str">
        <f>IF($E1048="","",INDEX('3.サラリースケール'!$R$5:$BH$38,MATCH($E1048,'3.サラリースケール'!$R$5:$R$38,0),MATCH($I1048,'3.サラリースケール'!$R$5:$BH$5,0)))</f>
        <v/>
      </c>
      <c r="M1048" s="131" t="str">
        <f t="shared" si="684"/>
        <v/>
      </c>
      <c r="N1048" s="368" t="str">
        <f t="shared" si="685"/>
        <v/>
      </c>
      <c r="O1048" s="157" t="str">
        <f t="shared" si="686"/>
        <v/>
      </c>
      <c r="P1048" s="368" t="str">
        <f t="shared" si="671"/>
        <v/>
      </c>
      <c r="Q1048" s="158" t="str">
        <f>IF($L1048="","",VLOOKUP($E1048,'6.モデル年俸表の作成'!$C$7:$F$48,4,0))</f>
        <v/>
      </c>
      <c r="R1048" s="159" t="str">
        <f>IF($E1048="","",IF($G1048="","",VLOOKUP($E1048,'5.手当・賞与配分・洗い替え方式'!$C$7:$L$48,8,0)))</f>
        <v/>
      </c>
      <c r="S1048" s="160" t="str">
        <f t="shared" si="687"/>
        <v/>
      </c>
      <c r="T1048" s="160" t="str">
        <f t="shared" si="688"/>
        <v/>
      </c>
      <c r="U1048" s="160" t="str">
        <f t="shared" si="697"/>
        <v/>
      </c>
      <c r="V1048" s="160" t="str">
        <f t="shared" si="690"/>
        <v/>
      </c>
      <c r="W1048" s="160" t="str">
        <f t="shared" si="691"/>
        <v/>
      </c>
      <c r="X1048" s="164" t="str">
        <f t="shared" si="672"/>
        <v/>
      </c>
      <c r="Y1048" s="162" t="str">
        <f t="shared" si="696"/>
        <v/>
      </c>
      <c r="Z1048" s="161" t="str">
        <f t="shared" si="673"/>
        <v/>
      </c>
      <c r="AA1048" s="161" t="str">
        <f t="shared" si="674"/>
        <v/>
      </c>
      <c r="AB1048" s="161" t="str">
        <f t="shared" si="675"/>
        <v/>
      </c>
      <c r="AC1048" s="163" t="str">
        <f t="shared" si="698"/>
        <v/>
      </c>
      <c r="AD1048" s="158" t="str">
        <f t="shared" si="693"/>
        <v/>
      </c>
      <c r="AE1048" s="165" t="str">
        <f>IF(J1048="","",IF('5.手当・賞与配分・洗い替え方式'!$O$4=1,ROUNDUP((J1048+$Q1048)*$AH$4,-1),ROUNDUP(J1048*$AH$4,-1)))</f>
        <v/>
      </c>
      <c r="AF1048" s="154" t="str">
        <f>IF(K1048="","",IF('5.手当・賞与配分・洗い替え方式'!$O$4=1,ROUNDUP((K1048+$Q1048)*$AH$4,-1),ROUNDUP(K1048*$AH$4,-1)))</f>
        <v/>
      </c>
      <c r="AG1048" s="154" t="str">
        <f>IF(L1048="","",IF('5.手当・賞与配分・洗い替え方式'!$O$4=1,ROUNDUP((L1048+$Q1048)*$AH$4,-1),ROUNDUP(L1048*$AH$4,-1)))</f>
        <v/>
      </c>
      <c r="AH1048" s="154" t="str">
        <f>IF(M1048="","",IF('5.手当・賞与配分・洗い替え方式'!$O$4=1,ROUNDUP((M1048+$Q1048)*$AH$4,-1),ROUNDUP(M1048*$AH$4,-1)))</f>
        <v/>
      </c>
      <c r="AI1048" s="166" t="str">
        <f>IF(N1048="","",IF('5.手当・賞与配分・洗い替え方式'!$O$4=1,ROUNDUP((N1048+$Q1048)*$AH$4,-1),ROUNDUP(N1048*$AH$4,-1)))</f>
        <v/>
      </c>
      <c r="AJ1048" s="165" t="str">
        <f>IF(J1048="","",IF('5.手当・賞与配分・洗い替え方式'!$O$4=1,ROUNDUP((J1048+$Q1048)*$AM$4,-1),ROUNDUP(J1048*$AM$4,-1)))</f>
        <v/>
      </c>
      <c r="AK1048" s="154" t="str">
        <f>IF(K1048="","",IF('5.手当・賞与配分・洗い替え方式'!$O$4=1,ROUNDUP((K1048+$Q1048)*$AM$4,-1),ROUNDUP(K1048*$AM$4,-1)))</f>
        <v/>
      </c>
      <c r="AL1048" s="154" t="str">
        <f>IF(L1048="","",IF('5.手当・賞与配分・洗い替え方式'!$O$4=1,ROUNDUP((L1048+$Q1048)*$AM$4,-1),ROUNDUP(L1048*$AM$4,-1)))</f>
        <v/>
      </c>
      <c r="AM1048" s="154" t="str">
        <f>IF(M1048="","",IF('5.手当・賞与配分・洗い替え方式'!$O$4=1,ROUNDUP((M1048+$Q1048)*$AM$4,-1),ROUNDUP(M1048*$AM$4,-1)))</f>
        <v/>
      </c>
      <c r="AN1048" s="166" t="str">
        <f>IF(N1048="","",IF('5.手当・賞与配分・洗い替え方式'!$O$4=1,ROUNDUP((N1048+$Q1048)*$AM$4,-1),ROUNDUP(N1048*$AM$4,-1)))</f>
        <v/>
      </c>
      <c r="AO1048" s="369" t="str">
        <f t="shared" si="694"/>
        <v/>
      </c>
      <c r="AP1048" s="77" t="str">
        <f t="shared" si="695"/>
        <v/>
      </c>
      <c r="AQ1048" s="77" t="str">
        <f t="shared" si="678"/>
        <v/>
      </c>
      <c r="AR1048" s="77" t="str">
        <f t="shared" si="679"/>
        <v/>
      </c>
      <c r="AS1048" s="164" t="str">
        <f t="shared" si="680"/>
        <v/>
      </c>
    </row>
    <row r="1049" spans="5:45" ht="18" customHeight="1">
      <c r="E1049" s="148" t="str">
        <f t="shared" si="681"/>
        <v>E-2</v>
      </c>
      <c r="F1049" s="167">
        <f t="shared" si="668"/>
        <v>0</v>
      </c>
      <c r="G1049" s="105" t="str">
        <f t="shared" si="669"/>
        <v/>
      </c>
      <c r="H1049" s="105" t="str">
        <f t="shared" si="670"/>
        <v/>
      </c>
      <c r="I1049" s="149">
        <v>49</v>
      </c>
      <c r="J1049" s="157" t="str">
        <f t="shared" si="682"/>
        <v/>
      </c>
      <c r="K1049" s="131" t="str">
        <f t="shared" si="683"/>
        <v/>
      </c>
      <c r="L1049" s="131" t="str">
        <f>IF($E1049="","",INDEX('3.サラリースケール'!$R$5:$BH$38,MATCH($E1049,'3.サラリースケール'!$R$5:$R$38,0),MATCH($I1049,'3.サラリースケール'!$R$5:$BH$5,0)))</f>
        <v/>
      </c>
      <c r="M1049" s="131" t="str">
        <f t="shared" si="684"/>
        <v/>
      </c>
      <c r="N1049" s="368" t="str">
        <f t="shared" si="685"/>
        <v/>
      </c>
      <c r="O1049" s="157" t="str">
        <f t="shared" si="686"/>
        <v/>
      </c>
      <c r="P1049" s="368" t="str">
        <f t="shared" si="671"/>
        <v/>
      </c>
      <c r="Q1049" s="158" t="str">
        <f>IF($L1049="","",VLOOKUP($E1049,'6.モデル年俸表の作成'!$C$7:$F$48,4,0))</f>
        <v/>
      </c>
      <c r="R1049" s="159" t="str">
        <f>IF($E1049="","",IF($G1049="","",VLOOKUP($E1049,'5.手当・賞与配分・洗い替え方式'!$C$7:$L$48,8,0)))</f>
        <v/>
      </c>
      <c r="S1049" s="160" t="str">
        <f t="shared" si="687"/>
        <v/>
      </c>
      <c r="T1049" s="160" t="str">
        <f t="shared" si="688"/>
        <v/>
      </c>
      <c r="U1049" s="160" t="str">
        <f t="shared" si="697"/>
        <v/>
      </c>
      <c r="V1049" s="160" t="str">
        <f t="shared" si="690"/>
        <v/>
      </c>
      <c r="W1049" s="160" t="str">
        <f t="shared" si="691"/>
        <v/>
      </c>
      <c r="X1049" s="164" t="str">
        <f t="shared" si="672"/>
        <v/>
      </c>
      <c r="Y1049" s="162" t="str">
        <f t="shared" si="696"/>
        <v/>
      </c>
      <c r="Z1049" s="161" t="str">
        <f t="shared" si="673"/>
        <v/>
      </c>
      <c r="AA1049" s="161" t="str">
        <f t="shared" si="674"/>
        <v/>
      </c>
      <c r="AB1049" s="161" t="str">
        <f t="shared" si="675"/>
        <v/>
      </c>
      <c r="AC1049" s="163" t="str">
        <f t="shared" si="698"/>
        <v/>
      </c>
      <c r="AD1049" s="158" t="str">
        <f t="shared" si="693"/>
        <v/>
      </c>
      <c r="AE1049" s="165" t="str">
        <f>IF(J1049="","",IF('5.手当・賞与配分・洗い替え方式'!$O$4=1,ROUNDUP((J1049+$Q1049)*$AH$4,-1),ROUNDUP(J1049*$AH$4,-1)))</f>
        <v/>
      </c>
      <c r="AF1049" s="154" t="str">
        <f>IF(K1049="","",IF('5.手当・賞与配分・洗い替え方式'!$O$4=1,ROUNDUP((K1049+$Q1049)*$AH$4,-1),ROUNDUP(K1049*$AH$4,-1)))</f>
        <v/>
      </c>
      <c r="AG1049" s="154" t="str">
        <f>IF(L1049="","",IF('5.手当・賞与配分・洗い替え方式'!$O$4=1,ROUNDUP((L1049+$Q1049)*$AH$4,-1),ROUNDUP(L1049*$AH$4,-1)))</f>
        <v/>
      </c>
      <c r="AH1049" s="154" t="str">
        <f>IF(M1049="","",IF('5.手当・賞与配分・洗い替え方式'!$O$4=1,ROUNDUP((M1049+$Q1049)*$AH$4,-1),ROUNDUP(M1049*$AH$4,-1)))</f>
        <v/>
      </c>
      <c r="AI1049" s="166" t="str">
        <f>IF(N1049="","",IF('5.手当・賞与配分・洗い替え方式'!$O$4=1,ROUNDUP((N1049+$Q1049)*$AH$4,-1),ROUNDUP(N1049*$AH$4,-1)))</f>
        <v/>
      </c>
      <c r="AJ1049" s="165" t="str">
        <f>IF(J1049="","",IF('5.手当・賞与配分・洗い替え方式'!$O$4=1,ROUNDUP((J1049+$Q1049)*$AM$4,-1),ROUNDUP(J1049*$AM$4,-1)))</f>
        <v/>
      </c>
      <c r="AK1049" s="154" t="str">
        <f>IF(K1049="","",IF('5.手当・賞与配分・洗い替え方式'!$O$4=1,ROUNDUP((K1049+$Q1049)*$AM$4,-1),ROUNDUP(K1049*$AM$4,-1)))</f>
        <v/>
      </c>
      <c r="AL1049" s="154" t="str">
        <f>IF(L1049="","",IF('5.手当・賞与配分・洗い替え方式'!$O$4=1,ROUNDUP((L1049+$Q1049)*$AM$4,-1),ROUNDUP(L1049*$AM$4,-1)))</f>
        <v/>
      </c>
      <c r="AM1049" s="154" t="str">
        <f>IF(M1049="","",IF('5.手当・賞与配分・洗い替え方式'!$O$4=1,ROUNDUP((M1049+$Q1049)*$AM$4,-1),ROUNDUP(M1049*$AM$4,-1)))</f>
        <v/>
      </c>
      <c r="AN1049" s="166" t="str">
        <f>IF(N1049="","",IF('5.手当・賞与配分・洗い替え方式'!$O$4=1,ROUNDUP((N1049+$Q1049)*$AM$4,-1),ROUNDUP(N1049*$AM$4,-1)))</f>
        <v/>
      </c>
      <c r="AO1049" s="369" t="str">
        <f t="shared" si="694"/>
        <v/>
      </c>
      <c r="AP1049" s="77" t="str">
        <f t="shared" si="695"/>
        <v/>
      </c>
      <c r="AQ1049" s="77" t="str">
        <f t="shared" si="678"/>
        <v/>
      </c>
      <c r="AR1049" s="77" t="str">
        <f t="shared" si="679"/>
        <v/>
      </c>
      <c r="AS1049" s="164" t="str">
        <f t="shared" si="680"/>
        <v/>
      </c>
    </row>
    <row r="1050" spans="5:45" ht="18" customHeight="1">
      <c r="E1050" s="148" t="str">
        <f t="shared" si="681"/>
        <v>E-2</v>
      </c>
      <c r="F1050" s="167">
        <f t="shared" si="668"/>
        <v>1</v>
      </c>
      <c r="G1050" s="105">
        <f t="shared" si="669"/>
        <v>1</v>
      </c>
      <c r="H1050" s="105" t="str">
        <f t="shared" si="670"/>
        <v>E-2-1</v>
      </c>
      <c r="I1050" s="149">
        <v>50</v>
      </c>
      <c r="J1050" s="157" t="str">
        <f t="shared" si="682"/>
        <v/>
      </c>
      <c r="K1050" s="131" t="str">
        <f t="shared" si="683"/>
        <v/>
      </c>
      <c r="L1050" s="131">
        <f>IF($E1050="","",INDEX('3.サラリースケール'!$R$5:$BH$38,MATCH($E1050,'3.サラリースケール'!$R$5:$R$38,0),MATCH($I1050,'3.サラリースケール'!$R$5:$BH$5,0)))</f>
        <v>538900</v>
      </c>
      <c r="M1050" s="131" t="str">
        <f t="shared" si="684"/>
        <v/>
      </c>
      <c r="N1050" s="368" t="str">
        <f t="shared" si="685"/>
        <v/>
      </c>
      <c r="O1050" s="157" t="str">
        <f t="shared" si="686"/>
        <v/>
      </c>
      <c r="P1050" s="368" t="str">
        <f t="shared" si="671"/>
        <v/>
      </c>
      <c r="Q1050" s="158">
        <f>IF($L1050="","",VLOOKUP($E1050,'6.モデル年俸表の作成'!$C$7:$F$48,4,0))</f>
        <v>107800</v>
      </c>
      <c r="R1050" s="159">
        <f>IF($E1050="","",IF($G1050="","",VLOOKUP($E1050,'5.手当・賞与配分・洗い替え方式'!$C$7:$L$48,8,0)))</f>
        <v>0</v>
      </c>
      <c r="S1050" s="160" t="str">
        <f t="shared" si="687"/>
        <v/>
      </c>
      <c r="T1050" s="160" t="str">
        <f t="shared" si="688"/>
        <v/>
      </c>
      <c r="U1050" s="160">
        <f t="shared" si="697"/>
        <v>0</v>
      </c>
      <c r="V1050" s="160" t="str">
        <f t="shared" si="690"/>
        <v/>
      </c>
      <c r="W1050" s="160" t="str">
        <f t="shared" si="691"/>
        <v/>
      </c>
      <c r="X1050" s="164">
        <f t="shared" si="672"/>
        <v>0</v>
      </c>
      <c r="Y1050" s="162" t="str">
        <f t="shared" si="696"/>
        <v/>
      </c>
      <c r="Z1050" s="161" t="str">
        <f t="shared" si="673"/>
        <v/>
      </c>
      <c r="AA1050" s="161">
        <f t="shared" si="674"/>
        <v>646700</v>
      </c>
      <c r="AB1050" s="161" t="str">
        <f t="shared" si="675"/>
        <v/>
      </c>
      <c r="AC1050" s="163" t="str">
        <f t="shared" si="698"/>
        <v/>
      </c>
      <c r="AD1050" s="158">
        <f t="shared" si="693"/>
        <v>7760400</v>
      </c>
      <c r="AE1050" s="165" t="str">
        <f>IF(J1050="","",IF('5.手当・賞与配分・洗い替え方式'!$O$4=1,ROUNDUP((J1050+$Q1050)*$AH$4,-1),ROUNDUP(J1050*$AH$4,-1)))</f>
        <v/>
      </c>
      <c r="AF1050" s="154" t="str">
        <f>IF(K1050="","",IF('5.手当・賞与配分・洗い替え方式'!$O$4=1,ROUNDUP((K1050+$Q1050)*$AH$4,-1),ROUNDUP(K1050*$AH$4,-1)))</f>
        <v/>
      </c>
      <c r="AG1050" s="154">
        <f>IF(L1050="","",IF('5.手当・賞与配分・洗い替え方式'!$O$4=1,ROUNDUP((L1050+$Q1050)*$AH$4,-1),ROUNDUP(L1050*$AH$4,-1)))</f>
        <v>1293400</v>
      </c>
      <c r="AH1050" s="154" t="str">
        <f>IF(M1050="","",IF('5.手当・賞与配分・洗い替え方式'!$O$4=1,ROUNDUP((M1050+$Q1050)*$AH$4,-1),ROUNDUP(M1050*$AH$4,-1)))</f>
        <v/>
      </c>
      <c r="AI1050" s="166" t="str">
        <f>IF(N1050="","",IF('5.手当・賞与配分・洗い替え方式'!$O$4=1,ROUNDUP((N1050+$Q1050)*$AH$4,-1),ROUNDUP(N1050*$AH$4,-1)))</f>
        <v/>
      </c>
      <c r="AJ1050" s="165" t="str">
        <f>IF(J1050="","",IF('5.手当・賞与配分・洗い替え方式'!$O$4=1,ROUNDUP((J1050+$Q1050)*$AM$4,-1),ROUNDUP(J1050*$AM$4,-1)))</f>
        <v/>
      </c>
      <c r="AK1050" s="154" t="str">
        <f>IF(K1050="","",IF('5.手当・賞与配分・洗い替え方式'!$O$4=1,ROUNDUP((K1050+$Q1050)*$AM$4,-1),ROUNDUP(K1050*$AM$4,-1)))</f>
        <v/>
      </c>
      <c r="AL1050" s="154">
        <f>IF(L1050="","",IF('5.手当・賞与配分・洗い替え方式'!$O$4=1,ROUNDUP((L1050+$Q1050)*$AM$4,-1),ROUNDUP(L1050*$AM$4,-1)))</f>
        <v>1616750</v>
      </c>
      <c r="AM1050" s="154" t="str">
        <f>IF(M1050="","",IF('5.手当・賞与配分・洗い替え方式'!$O$4=1,ROUNDUP((M1050+$Q1050)*$AM$4,-1),ROUNDUP(M1050*$AM$4,-1)))</f>
        <v/>
      </c>
      <c r="AN1050" s="166" t="str">
        <f>IF(N1050="","",IF('5.手当・賞与配分・洗い替え方式'!$O$4=1,ROUNDUP((N1050+$Q1050)*$AM$4,-1),ROUNDUP(N1050*$AM$4,-1)))</f>
        <v/>
      </c>
      <c r="AO1050" s="369" t="str">
        <f t="shared" si="694"/>
        <v/>
      </c>
      <c r="AP1050" s="77" t="str">
        <f t="shared" si="695"/>
        <v/>
      </c>
      <c r="AQ1050" s="77">
        <f t="shared" si="678"/>
        <v>10670550</v>
      </c>
      <c r="AR1050" s="77" t="str">
        <f t="shared" si="679"/>
        <v/>
      </c>
      <c r="AS1050" s="164" t="str">
        <f t="shared" si="680"/>
        <v/>
      </c>
    </row>
    <row r="1051" spans="5:45" ht="18" customHeight="1">
      <c r="E1051" s="148" t="str">
        <f t="shared" si="681"/>
        <v>E-2</v>
      </c>
      <c r="F1051" s="167">
        <f t="shared" si="668"/>
        <v>2</v>
      </c>
      <c r="G1051" s="105">
        <f t="shared" si="669"/>
        <v>2</v>
      </c>
      <c r="H1051" s="105" t="str">
        <f t="shared" si="670"/>
        <v>E-2-2</v>
      </c>
      <c r="I1051" s="149">
        <v>51</v>
      </c>
      <c r="J1051" s="157">
        <f t="shared" si="682"/>
        <v>551700</v>
      </c>
      <c r="K1051" s="131">
        <f t="shared" si="683"/>
        <v>548500</v>
      </c>
      <c r="L1051" s="131">
        <f>IF($E1051="","",INDEX('3.サラリースケール'!$R$5:$BH$38,MATCH($E1051,'3.サラリースケール'!$R$5:$R$38,0),MATCH($I1051,'3.サラリースケール'!$R$5:$BH$5,0)))</f>
        <v>545300</v>
      </c>
      <c r="M1051" s="131">
        <f t="shared" si="684"/>
        <v>542100</v>
      </c>
      <c r="N1051" s="368">
        <f t="shared" si="685"/>
        <v>538900</v>
      </c>
      <c r="O1051" s="157">
        <f t="shared" si="686"/>
        <v>6400</v>
      </c>
      <c r="P1051" s="368">
        <f t="shared" si="671"/>
        <v>3200</v>
      </c>
      <c r="Q1051" s="158">
        <f>IF($L1051="","",VLOOKUP($E1051,'6.モデル年俸表の作成'!$C$7:$F$48,4,0))</f>
        <v>107800</v>
      </c>
      <c r="R1051" s="159">
        <f>IF($E1051="","",IF($G1051="","",VLOOKUP($E1051,'5.手当・賞与配分・洗い替え方式'!$C$7:$L$48,8,0)))</f>
        <v>0</v>
      </c>
      <c r="S1051" s="160">
        <f t="shared" si="687"/>
        <v>0</v>
      </c>
      <c r="T1051" s="160">
        <f t="shared" si="688"/>
        <v>0</v>
      </c>
      <c r="U1051" s="160">
        <f t="shared" si="697"/>
        <v>0</v>
      </c>
      <c r="V1051" s="160">
        <f t="shared" si="690"/>
        <v>0</v>
      </c>
      <c r="W1051" s="160">
        <f t="shared" si="691"/>
        <v>0</v>
      </c>
      <c r="X1051" s="164">
        <f t="shared" si="672"/>
        <v>0</v>
      </c>
      <c r="Y1051" s="162">
        <f t="shared" si="696"/>
        <v>659500</v>
      </c>
      <c r="Z1051" s="161">
        <f t="shared" si="673"/>
        <v>656300</v>
      </c>
      <c r="AA1051" s="161">
        <f t="shared" si="674"/>
        <v>653100</v>
      </c>
      <c r="AB1051" s="161">
        <f t="shared" si="675"/>
        <v>649900</v>
      </c>
      <c r="AC1051" s="163">
        <f t="shared" si="698"/>
        <v>646700</v>
      </c>
      <c r="AD1051" s="158">
        <f t="shared" si="693"/>
        <v>7837200</v>
      </c>
      <c r="AE1051" s="165">
        <f>IF(J1051="","",IF('5.手当・賞与配分・洗い替え方式'!$O$4=1,ROUNDUP((J1051+$Q1051)*$AH$4,-1),ROUNDUP(J1051*$AH$4,-1)))</f>
        <v>1319000</v>
      </c>
      <c r="AF1051" s="154">
        <f>IF(K1051="","",IF('5.手当・賞与配分・洗い替え方式'!$O$4=1,ROUNDUP((K1051+$Q1051)*$AH$4,-1),ROUNDUP(K1051*$AH$4,-1)))</f>
        <v>1312600</v>
      </c>
      <c r="AG1051" s="154">
        <f>IF(L1051="","",IF('5.手当・賞与配分・洗い替え方式'!$O$4=1,ROUNDUP((L1051+$Q1051)*$AH$4,-1),ROUNDUP(L1051*$AH$4,-1)))</f>
        <v>1306200</v>
      </c>
      <c r="AH1051" s="154">
        <f>IF(M1051="","",IF('5.手当・賞与配分・洗い替え方式'!$O$4=1,ROUNDUP((M1051+$Q1051)*$AH$4,-1),ROUNDUP(M1051*$AH$4,-1)))</f>
        <v>1299800</v>
      </c>
      <c r="AI1051" s="166">
        <f>IF(N1051="","",IF('5.手当・賞与配分・洗い替え方式'!$O$4=1,ROUNDUP((N1051+$Q1051)*$AH$4,-1),ROUNDUP(N1051*$AH$4,-1)))</f>
        <v>1293400</v>
      </c>
      <c r="AJ1051" s="165">
        <f>IF(J1051="","",IF('5.手当・賞与配分・洗い替え方式'!$O$4=1,ROUNDUP((J1051+$Q1051)*$AM$4,-1),ROUNDUP(J1051*$AM$4,-1)))</f>
        <v>1648750</v>
      </c>
      <c r="AK1051" s="154">
        <f>IF(K1051="","",IF('5.手当・賞与配分・洗い替え方式'!$O$4=1,ROUNDUP((K1051+$Q1051)*$AM$4,-1),ROUNDUP(K1051*$AM$4,-1)))</f>
        <v>1640750</v>
      </c>
      <c r="AL1051" s="154">
        <f>IF(L1051="","",IF('5.手当・賞与配分・洗い替え方式'!$O$4=1,ROUNDUP((L1051+$Q1051)*$AM$4,-1),ROUNDUP(L1051*$AM$4,-1)))</f>
        <v>1632750</v>
      </c>
      <c r="AM1051" s="154">
        <f>IF(M1051="","",IF('5.手当・賞与配分・洗い替え方式'!$O$4=1,ROUNDUP((M1051+$Q1051)*$AM$4,-1),ROUNDUP(M1051*$AM$4,-1)))</f>
        <v>1624750</v>
      </c>
      <c r="AN1051" s="166">
        <f>IF(N1051="","",IF('5.手当・賞与配分・洗い替え方式'!$O$4=1,ROUNDUP((N1051+$Q1051)*$AM$4,-1),ROUNDUP(N1051*$AM$4,-1)))</f>
        <v>1616750</v>
      </c>
      <c r="AO1051" s="369">
        <f t="shared" si="694"/>
        <v>10881750</v>
      </c>
      <c r="AP1051" s="77">
        <f t="shared" si="695"/>
        <v>10828950</v>
      </c>
      <c r="AQ1051" s="77">
        <f t="shared" si="678"/>
        <v>10776150</v>
      </c>
      <c r="AR1051" s="77">
        <f t="shared" si="679"/>
        <v>10723350</v>
      </c>
      <c r="AS1051" s="164">
        <f t="shared" si="680"/>
        <v>10670550</v>
      </c>
    </row>
    <row r="1052" spans="5:45" ht="18" customHeight="1">
      <c r="E1052" s="148" t="str">
        <f t="shared" si="681"/>
        <v>E-2</v>
      </c>
      <c r="F1052" s="167">
        <f t="shared" si="668"/>
        <v>3</v>
      </c>
      <c r="G1052" s="105">
        <f t="shared" si="669"/>
        <v>3</v>
      </c>
      <c r="H1052" s="105" t="str">
        <f t="shared" si="670"/>
        <v>E-2-3</v>
      </c>
      <c r="I1052" s="149">
        <v>52</v>
      </c>
      <c r="J1052" s="157">
        <f t="shared" si="682"/>
        <v>558100</v>
      </c>
      <c r="K1052" s="131">
        <f t="shared" si="683"/>
        <v>554900</v>
      </c>
      <c r="L1052" s="131">
        <f>IF($E1052="","",INDEX('3.サラリースケール'!$R$5:$BH$38,MATCH($E1052,'3.サラリースケール'!$R$5:$R$38,0),MATCH($I1052,'3.サラリースケール'!$R$5:$BH$5,0)))</f>
        <v>551700</v>
      </c>
      <c r="M1052" s="131">
        <f t="shared" si="684"/>
        <v>548500</v>
      </c>
      <c r="N1052" s="368">
        <f t="shared" si="685"/>
        <v>545300</v>
      </c>
      <c r="O1052" s="157">
        <f t="shared" si="686"/>
        <v>6400</v>
      </c>
      <c r="P1052" s="368">
        <f t="shared" si="671"/>
        <v>3200</v>
      </c>
      <c r="Q1052" s="158">
        <f>IF($L1052="","",VLOOKUP($E1052,'6.モデル年俸表の作成'!$C$7:$F$48,4,0))</f>
        <v>107800</v>
      </c>
      <c r="R1052" s="159">
        <f>IF($E1052="","",IF($G1052="","",VLOOKUP($E1052,'5.手当・賞与配分・洗い替え方式'!$C$7:$L$48,8,0)))</f>
        <v>0</v>
      </c>
      <c r="S1052" s="160">
        <f t="shared" si="687"/>
        <v>0</v>
      </c>
      <c r="T1052" s="160">
        <f t="shared" si="688"/>
        <v>0</v>
      </c>
      <c r="U1052" s="160">
        <f t="shared" si="697"/>
        <v>0</v>
      </c>
      <c r="V1052" s="160">
        <f t="shared" si="690"/>
        <v>0</v>
      </c>
      <c r="W1052" s="160">
        <f t="shared" si="691"/>
        <v>0</v>
      </c>
      <c r="X1052" s="164">
        <f t="shared" si="672"/>
        <v>0</v>
      </c>
      <c r="Y1052" s="162">
        <f t="shared" si="696"/>
        <v>665900</v>
      </c>
      <c r="Z1052" s="161">
        <f t="shared" si="673"/>
        <v>662700</v>
      </c>
      <c r="AA1052" s="161">
        <f t="shared" si="674"/>
        <v>659500</v>
      </c>
      <c r="AB1052" s="161">
        <f t="shared" si="675"/>
        <v>656300</v>
      </c>
      <c r="AC1052" s="163">
        <f t="shared" si="698"/>
        <v>653100</v>
      </c>
      <c r="AD1052" s="158">
        <f t="shared" si="693"/>
        <v>7914000</v>
      </c>
      <c r="AE1052" s="165">
        <f>IF(J1052="","",IF('5.手当・賞与配分・洗い替え方式'!$O$4=1,ROUNDUP((J1052+$Q1052)*$AH$4,-1),ROUNDUP(J1052*$AH$4,-1)))</f>
        <v>1331800</v>
      </c>
      <c r="AF1052" s="154">
        <f>IF(K1052="","",IF('5.手当・賞与配分・洗い替え方式'!$O$4=1,ROUNDUP((K1052+$Q1052)*$AH$4,-1),ROUNDUP(K1052*$AH$4,-1)))</f>
        <v>1325400</v>
      </c>
      <c r="AG1052" s="154">
        <f>IF(L1052="","",IF('5.手当・賞与配分・洗い替え方式'!$O$4=1,ROUNDUP((L1052+$Q1052)*$AH$4,-1),ROUNDUP(L1052*$AH$4,-1)))</f>
        <v>1319000</v>
      </c>
      <c r="AH1052" s="154">
        <f>IF(M1052="","",IF('5.手当・賞与配分・洗い替え方式'!$O$4=1,ROUNDUP((M1052+$Q1052)*$AH$4,-1),ROUNDUP(M1052*$AH$4,-1)))</f>
        <v>1312600</v>
      </c>
      <c r="AI1052" s="166">
        <f>IF(N1052="","",IF('5.手当・賞与配分・洗い替え方式'!$O$4=1,ROUNDUP((N1052+$Q1052)*$AH$4,-1),ROUNDUP(N1052*$AH$4,-1)))</f>
        <v>1306200</v>
      </c>
      <c r="AJ1052" s="165">
        <f>IF(J1052="","",IF('5.手当・賞与配分・洗い替え方式'!$O$4=1,ROUNDUP((J1052+$Q1052)*$AM$4,-1),ROUNDUP(J1052*$AM$4,-1)))</f>
        <v>1664750</v>
      </c>
      <c r="AK1052" s="154">
        <f>IF(K1052="","",IF('5.手当・賞与配分・洗い替え方式'!$O$4=1,ROUNDUP((K1052+$Q1052)*$AM$4,-1),ROUNDUP(K1052*$AM$4,-1)))</f>
        <v>1656750</v>
      </c>
      <c r="AL1052" s="154">
        <f>IF(L1052="","",IF('5.手当・賞与配分・洗い替え方式'!$O$4=1,ROUNDUP((L1052+$Q1052)*$AM$4,-1),ROUNDUP(L1052*$AM$4,-1)))</f>
        <v>1648750</v>
      </c>
      <c r="AM1052" s="154">
        <f>IF(M1052="","",IF('5.手当・賞与配分・洗い替え方式'!$O$4=1,ROUNDUP((M1052+$Q1052)*$AM$4,-1),ROUNDUP(M1052*$AM$4,-1)))</f>
        <v>1640750</v>
      </c>
      <c r="AN1052" s="166">
        <f>IF(N1052="","",IF('5.手当・賞与配分・洗い替え方式'!$O$4=1,ROUNDUP((N1052+$Q1052)*$AM$4,-1),ROUNDUP(N1052*$AM$4,-1)))</f>
        <v>1632750</v>
      </c>
      <c r="AO1052" s="369">
        <f t="shared" si="694"/>
        <v>10987350</v>
      </c>
      <c r="AP1052" s="77">
        <f t="shared" si="695"/>
        <v>10934550</v>
      </c>
      <c r="AQ1052" s="77">
        <f t="shared" si="678"/>
        <v>10881750</v>
      </c>
      <c r="AR1052" s="77">
        <f t="shared" si="679"/>
        <v>10828950</v>
      </c>
      <c r="AS1052" s="164">
        <f t="shared" si="680"/>
        <v>10776150</v>
      </c>
    </row>
    <row r="1053" spans="5:45" ht="18" customHeight="1">
      <c r="E1053" s="148" t="str">
        <f t="shared" si="681"/>
        <v>E-2</v>
      </c>
      <c r="F1053" s="167">
        <f t="shared" si="668"/>
        <v>4</v>
      </c>
      <c r="G1053" s="105">
        <f t="shared" si="669"/>
        <v>4</v>
      </c>
      <c r="H1053" s="105" t="str">
        <f t="shared" si="670"/>
        <v>E-2-4</v>
      </c>
      <c r="I1053" s="149">
        <v>53</v>
      </c>
      <c r="J1053" s="157">
        <f t="shared" si="682"/>
        <v>564500</v>
      </c>
      <c r="K1053" s="131">
        <f t="shared" si="683"/>
        <v>561300</v>
      </c>
      <c r="L1053" s="131">
        <f>IF($E1053="","",INDEX('3.サラリースケール'!$R$5:$BH$38,MATCH($E1053,'3.サラリースケール'!$R$5:$R$38,0),MATCH($I1053,'3.サラリースケール'!$R$5:$BH$5,0)))</f>
        <v>558100</v>
      </c>
      <c r="M1053" s="131">
        <f t="shared" si="684"/>
        <v>554900</v>
      </c>
      <c r="N1053" s="368">
        <f t="shared" si="685"/>
        <v>551700</v>
      </c>
      <c r="O1053" s="157">
        <f t="shared" si="686"/>
        <v>6400</v>
      </c>
      <c r="P1053" s="368">
        <f t="shared" si="671"/>
        <v>3200</v>
      </c>
      <c r="Q1053" s="158">
        <f>IF($L1053="","",VLOOKUP($E1053,'6.モデル年俸表の作成'!$C$7:$F$48,4,0))</f>
        <v>107800</v>
      </c>
      <c r="R1053" s="159">
        <f>IF($E1053="","",IF($G1053="","",VLOOKUP($E1053,'5.手当・賞与配分・洗い替え方式'!$C$7:$L$48,8,0)))</f>
        <v>0</v>
      </c>
      <c r="S1053" s="160">
        <f t="shared" si="687"/>
        <v>0</v>
      </c>
      <c r="T1053" s="160">
        <f t="shared" si="688"/>
        <v>0</v>
      </c>
      <c r="U1053" s="160">
        <f t="shared" si="697"/>
        <v>0</v>
      </c>
      <c r="V1053" s="160">
        <f t="shared" si="690"/>
        <v>0</v>
      </c>
      <c r="W1053" s="160">
        <f t="shared" si="691"/>
        <v>0</v>
      </c>
      <c r="X1053" s="164">
        <f t="shared" si="672"/>
        <v>0</v>
      </c>
      <c r="Y1053" s="162">
        <f t="shared" si="696"/>
        <v>672300</v>
      </c>
      <c r="Z1053" s="161">
        <f t="shared" si="673"/>
        <v>669100</v>
      </c>
      <c r="AA1053" s="161">
        <f t="shared" si="674"/>
        <v>665900</v>
      </c>
      <c r="AB1053" s="161">
        <f t="shared" si="675"/>
        <v>662700</v>
      </c>
      <c r="AC1053" s="163">
        <f t="shared" si="698"/>
        <v>659500</v>
      </c>
      <c r="AD1053" s="158">
        <f t="shared" si="693"/>
        <v>7990800</v>
      </c>
      <c r="AE1053" s="165">
        <f>IF(J1053="","",IF('5.手当・賞与配分・洗い替え方式'!$O$4=1,ROUNDUP((J1053+$Q1053)*$AH$4,-1),ROUNDUP(J1053*$AH$4,-1)))</f>
        <v>1344600</v>
      </c>
      <c r="AF1053" s="154">
        <f>IF(K1053="","",IF('5.手当・賞与配分・洗い替え方式'!$O$4=1,ROUNDUP((K1053+$Q1053)*$AH$4,-1),ROUNDUP(K1053*$AH$4,-1)))</f>
        <v>1338200</v>
      </c>
      <c r="AG1053" s="154">
        <f>IF(L1053="","",IF('5.手当・賞与配分・洗い替え方式'!$O$4=1,ROUNDUP((L1053+$Q1053)*$AH$4,-1),ROUNDUP(L1053*$AH$4,-1)))</f>
        <v>1331800</v>
      </c>
      <c r="AH1053" s="154">
        <f>IF(M1053="","",IF('5.手当・賞与配分・洗い替え方式'!$O$4=1,ROUNDUP((M1053+$Q1053)*$AH$4,-1),ROUNDUP(M1053*$AH$4,-1)))</f>
        <v>1325400</v>
      </c>
      <c r="AI1053" s="166">
        <f>IF(N1053="","",IF('5.手当・賞与配分・洗い替え方式'!$O$4=1,ROUNDUP((N1053+$Q1053)*$AH$4,-1),ROUNDUP(N1053*$AH$4,-1)))</f>
        <v>1319000</v>
      </c>
      <c r="AJ1053" s="165">
        <f>IF(J1053="","",IF('5.手当・賞与配分・洗い替え方式'!$O$4=1,ROUNDUP((J1053+$Q1053)*$AM$4,-1),ROUNDUP(J1053*$AM$4,-1)))</f>
        <v>1680750</v>
      </c>
      <c r="AK1053" s="154">
        <f>IF(K1053="","",IF('5.手当・賞与配分・洗い替え方式'!$O$4=1,ROUNDUP((K1053+$Q1053)*$AM$4,-1),ROUNDUP(K1053*$AM$4,-1)))</f>
        <v>1672750</v>
      </c>
      <c r="AL1053" s="154">
        <f>IF(L1053="","",IF('5.手当・賞与配分・洗い替え方式'!$O$4=1,ROUNDUP((L1053+$Q1053)*$AM$4,-1),ROUNDUP(L1053*$AM$4,-1)))</f>
        <v>1664750</v>
      </c>
      <c r="AM1053" s="154">
        <f>IF(M1053="","",IF('5.手当・賞与配分・洗い替え方式'!$O$4=1,ROUNDUP((M1053+$Q1053)*$AM$4,-1),ROUNDUP(M1053*$AM$4,-1)))</f>
        <v>1656750</v>
      </c>
      <c r="AN1053" s="166">
        <f>IF(N1053="","",IF('5.手当・賞与配分・洗い替え方式'!$O$4=1,ROUNDUP((N1053+$Q1053)*$AM$4,-1),ROUNDUP(N1053*$AM$4,-1)))</f>
        <v>1648750</v>
      </c>
      <c r="AO1053" s="369">
        <f t="shared" si="694"/>
        <v>11092950</v>
      </c>
      <c r="AP1053" s="77">
        <f t="shared" si="695"/>
        <v>11040150</v>
      </c>
      <c r="AQ1053" s="77">
        <f t="shared" si="678"/>
        <v>10987350</v>
      </c>
      <c r="AR1053" s="77">
        <f t="shared" si="679"/>
        <v>10934550</v>
      </c>
      <c r="AS1053" s="164">
        <f t="shared" si="680"/>
        <v>10881750</v>
      </c>
    </row>
    <row r="1054" spans="5:45" ht="18" customHeight="1">
      <c r="E1054" s="148" t="str">
        <f t="shared" si="681"/>
        <v>E-2</v>
      </c>
      <c r="F1054" s="167">
        <f t="shared" si="668"/>
        <v>5</v>
      </c>
      <c r="G1054" s="105">
        <f t="shared" si="669"/>
        <v>5</v>
      </c>
      <c r="H1054" s="105" t="str">
        <f t="shared" si="670"/>
        <v>E-2-5</v>
      </c>
      <c r="I1054" s="149">
        <v>54</v>
      </c>
      <c r="J1054" s="157">
        <f t="shared" si="682"/>
        <v>570900</v>
      </c>
      <c r="K1054" s="131">
        <f t="shared" si="683"/>
        <v>567700</v>
      </c>
      <c r="L1054" s="131">
        <f>IF($E1054="","",INDEX('3.サラリースケール'!$R$5:$BH$38,MATCH($E1054,'3.サラリースケール'!$R$5:$R$38,0),MATCH($I1054,'3.サラリースケール'!$R$5:$BH$5,0)))</f>
        <v>564500</v>
      </c>
      <c r="M1054" s="131">
        <f t="shared" si="684"/>
        <v>561300</v>
      </c>
      <c r="N1054" s="368">
        <f t="shared" si="685"/>
        <v>558100</v>
      </c>
      <c r="O1054" s="157">
        <f t="shared" si="686"/>
        <v>6400</v>
      </c>
      <c r="P1054" s="368">
        <f t="shared" si="671"/>
        <v>3200</v>
      </c>
      <c r="Q1054" s="158">
        <f>IF($L1054="","",VLOOKUP($E1054,'6.モデル年俸表の作成'!$C$7:$F$48,4,0))</f>
        <v>107800</v>
      </c>
      <c r="R1054" s="159">
        <f>IF($E1054="","",IF($G1054="","",VLOOKUP($E1054,'5.手当・賞与配分・洗い替え方式'!$C$7:$L$48,8,0)))</f>
        <v>0</v>
      </c>
      <c r="S1054" s="160">
        <f t="shared" si="687"/>
        <v>0</v>
      </c>
      <c r="T1054" s="160">
        <f t="shared" si="688"/>
        <v>0</v>
      </c>
      <c r="U1054" s="160">
        <f t="shared" si="697"/>
        <v>0</v>
      </c>
      <c r="V1054" s="160">
        <f t="shared" si="690"/>
        <v>0</v>
      </c>
      <c r="W1054" s="160">
        <f t="shared" si="691"/>
        <v>0</v>
      </c>
      <c r="X1054" s="164">
        <f t="shared" si="672"/>
        <v>0</v>
      </c>
      <c r="Y1054" s="162">
        <f t="shared" si="696"/>
        <v>678700</v>
      </c>
      <c r="Z1054" s="161">
        <f t="shared" si="673"/>
        <v>675500</v>
      </c>
      <c r="AA1054" s="161">
        <f t="shared" si="674"/>
        <v>672300</v>
      </c>
      <c r="AB1054" s="161">
        <f t="shared" si="675"/>
        <v>669100</v>
      </c>
      <c r="AC1054" s="163">
        <f t="shared" si="698"/>
        <v>665900</v>
      </c>
      <c r="AD1054" s="158">
        <f t="shared" si="693"/>
        <v>8067600</v>
      </c>
      <c r="AE1054" s="165">
        <f>IF(J1054="","",IF('5.手当・賞与配分・洗い替え方式'!$O$4=1,ROUNDUP((J1054+$Q1054)*$AH$4,-1),ROUNDUP(J1054*$AH$4,-1)))</f>
        <v>1357400</v>
      </c>
      <c r="AF1054" s="154">
        <f>IF(K1054="","",IF('5.手当・賞与配分・洗い替え方式'!$O$4=1,ROUNDUP((K1054+$Q1054)*$AH$4,-1),ROUNDUP(K1054*$AH$4,-1)))</f>
        <v>1351000</v>
      </c>
      <c r="AG1054" s="154">
        <f>IF(L1054="","",IF('5.手当・賞与配分・洗い替え方式'!$O$4=1,ROUNDUP((L1054+$Q1054)*$AH$4,-1),ROUNDUP(L1054*$AH$4,-1)))</f>
        <v>1344600</v>
      </c>
      <c r="AH1054" s="154">
        <f>IF(M1054="","",IF('5.手当・賞与配分・洗い替え方式'!$O$4=1,ROUNDUP((M1054+$Q1054)*$AH$4,-1),ROUNDUP(M1054*$AH$4,-1)))</f>
        <v>1338200</v>
      </c>
      <c r="AI1054" s="166">
        <f>IF(N1054="","",IF('5.手当・賞与配分・洗い替え方式'!$O$4=1,ROUNDUP((N1054+$Q1054)*$AH$4,-1),ROUNDUP(N1054*$AH$4,-1)))</f>
        <v>1331800</v>
      </c>
      <c r="AJ1054" s="165">
        <f>IF(J1054="","",IF('5.手当・賞与配分・洗い替え方式'!$O$4=1,ROUNDUP((J1054+$Q1054)*$AM$4,-1),ROUNDUP(J1054*$AM$4,-1)))</f>
        <v>1696750</v>
      </c>
      <c r="AK1054" s="154">
        <f>IF(K1054="","",IF('5.手当・賞与配分・洗い替え方式'!$O$4=1,ROUNDUP((K1054+$Q1054)*$AM$4,-1),ROUNDUP(K1054*$AM$4,-1)))</f>
        <v>1688750</v>
      </c>
      <c r="AL1054" s="154">
        <f>IF(L1054="","",IF('5.手当・賞与配分・洗い替え方式'!$O$4=1,ROUNDUP((L1054+$Q1054)*$AM$4,-1),ROUNDUP(L1054*$AM$4,-1)))</f>
        <v>1680750</v>
      </c>
      <c r="AM1054" s="154">
        <f>IF(M1054="","",IF('5.手当・賞与配分・洗い替え方式'!$O$4=1,ROUNDUP((M1054+$Q1054)*$AM$4,-1),ROUNDUP(M1054*$AM$4,-1)))</f>
        <v>1672750</v>
      </c>
      <c r="AN1054" s="166">
        <f>IF(N1054="","",IF('5.手当・賞与配分・洗い替え方式'!$O$4=1,ROUNDUP((N1054+$Q1054)*$AM$4,-1),ROUNDUP(N1054*$AM$4,-1)))</f>
        <v>1664750</v>
      </c>
      <c r="AO1054" s="369">
        <f t="shared" si="694"/>
        <v>11198550</v>
      </c>
      <c r="AP1054" s="77">
        <f t="shared" si="695"/>
        <v>11145750</v>
      </c>
      <c r="AQ1054" s="77">
        <f t="shared" si="678"/>
        <v>11092950</v>
      </c>
      <c r="AR1054" s="77">
        <f t="shared" si="679"/>
        <v>11040150</v>
      </c>
      <c r="AS1054" s="164">
        <f t="shared" si="680"/>
        <v>10987350</v>
      </c>
    </row>
    <row r="1055" spans="5:45" ht="18" customHeight="1">
      <c r="E1055" s="148" t="str">
        <f t="shared" si="681"/>
        <v>E-2</v>
      </c>
      <c r="F1055" s="167">
        <f t="shared" si="668"/>
        <v>6</v>
      </c>
      <c r="G1055" s="105">
        <f t="shared" si="669"/>
        <v>6</v>
      </c>
      <c r="H1055" s="105" t="str">
        <f t="shared" si="670"/>
        <v>E-2-6</v>
      </c>
      <c r="I1055" s="149">
        <v>55</v>
      </c>
      <c r="J1055" s="157">
        <f t="shared" si="682"/>
        <v>577300</v>
      </c>
      <c r="K1055" s="131">
        <f t="shared" si="683"/>
        <v>574100</v>
      </c>
      <c r="L1055" s="131">
        <f>IF($E1055="","",INDEX('3.サラリースケール'!$R$5:$BH$38,MATCH($E1055,'3.サラリースケール'!$R$5:$R$38,0),MATCH($I1055,'3.サラリースケール'!$R$5:$BH$5,0)))</f>
        <v>570900</v>
      </c>
      <c r="M1055" s="131">
        <f t="shared" si="684"/>
        <v>567700</v>
      </c>
      <c r="N1055" s="368">
        <f t="shared" si="685"/>
        <v>564500</v>
      </c>
      <c r="O1055" s="157">
        <f t="shared" si="686"/>
        <v>6400</v>
      </c>
      <c r="P1055" s="368">
        <f t="shared" si="671"/>
        <v>3200</v>
      </c>
      <c r="Q1055" s="158">
        <f>IF($L1055="","",VLOOKUP($E1055,'6.モデル年俸表の作成'!$C$7:$F$48,4,0))</f>
        <v>107800</v>
      </c>
      <c r="R1055" s="159">
        <f>IF($E1055="","",IF($G1055="","",VLOOKUP($E1055,'5.手当・賞与配分・洗い替え方式'!$C$7:$L$48,8,0)))</f>
        <v>0</v>
      </c>
      <c r="S1055" s="160">
        <f t="shared" si="687"/>
        <v>0</v>
      </c>
      <c r="T1055" s="160">
        <f t="shared" si="688"/>
        <v>0</v>
      </c>
      <c r="U1055" s="160">
        <f t="shared" si="697"/>
        <v>0</v>
      </c>
      <c r="V1055" s="160">
        <f t="shared" si="690"/>
        <v>0</v>
      </c>
      <c r="W1055" s="160">
        <f t="shared" si="691"/>
        <v>0</v>
      </c>
      <c r="X1055" s="164">
        <f t="shared" si="672"/>
        <v>0</v>
      </c>
      <c r="Y1055" s="162">
        <f t="shared" si="696"/>
        <v>685100</v>
      </c>
      <c r="Z1055" s="161">
        <f t="shared" si="673"/>
        <v>681900</v>
      </c>
      <c r="AA1055" s="161">
        <f t="shared" si="674"/>
        <v>678700</v>
      </c>
      <c r="AB1055" s="161">
        <f t="shared" si="675"/>
        <v>675500</v>
      </c>
      <c r="AC1055" s="163">
        <f t="shared" si="698"/>
        <v>672300</v>
      </c>
      <c r="AD1055" s="158">
        <f t="shared" si="693"/>
        <v>8144400</v>
      </c>
      <c r="AE1055" s="165">
        <f>IF(J1055="","",IF('5.手当・賞与配分・洗い替え方式'!$O$4=1,ROUNDUP((J1055+$Q1055)*$AH$4,-1),ROUNDUP(J1055*$AH$4,-1)))</f>
        <v>1370200</v>
      </c>
      <c r="AF1055" s="154">
        <f>IF(K1055="","",IF('5.手当・賞与配分・洗い替え方式'!$O$4=1,ROUNDUP((K1055+$Q1055)*$AH$4,-1),ROUNDUP(K1055*$AH$4,-1)))</f>
        <v>1363800</v>
      </c>
      <c r="AG1055" s="154">
        <f>IF(L1055="","",IF('5.手当・賞与配分・洗い替え方式'!$O$4=1,ROUNDUP((L1055+$Q1055)*$AH$4,-1),ROUNDUP(L1055*$AH$4,-1)))</f>
        <v>1357400</v>
      </c>
      <c r="AH1055" s="154">
        <f>IF(M1055="","",IF('5.手当・賞与配分・洗い替え方式'!$O$4=1,ROUNDUP((M1055+$Q1055)*$AH$4,-1),ROUNDUP(M1055*$AH$4,-1)))</f>
        <v>1351000</v>
      </c>
      <c r="AI1055" s="166">
        <f>IF(N1055="","",IF('5.手当・賞与配分・洗い替え方式'!$O$4=1,ROUNDUP((N1055+$Q1055)*$AH$4,-1),ROUNDUP(N1055*$AH$4,-1)))</f>
        <v>1344600</v>
      </c>
      <c r="AJ1055" s="165">
        <f>IF(J1055="","",IF('5.手当・賞与配分・洗い替え方式'!$O$4=1,ROUNDUP((J1055+$Q1055)*$AM$4,-1),ROUNDUP(J1055*$AM$4,-1)))</f>
        <v>1712750</v>
      </c>
      <c r="AK1055" s="154">
        <f>IF(K1055="","",IF('5.手当・賞与配分・洗い替え方式'!$O$4=1,ROUNDUP((K1055+$Q1055)*$AM$4,-1),ROUNDUP(K1055*$AM$4,-1)))</f>
        <v>1704750</v>
      </c>
      <c r="AL1055" s="154">
        <f>IF(L1055="","",IF('5.手当・賞与配分・洗い替え方式'!$O$4=1,ROUNDUP((L1055+$Q1055)*$AM$4,-1),ROUNDUP(L1055*$AM$4,-1)))</f>
        <v>1696750</v>
      </c>
      <c r="AM1055" s="154">
        <f>IF(M1055="","",IF('5.手当・賞与配分・洗い替え方式'!$O$4=1,ROUNDUP((M1055+$Q1055)*$AM$4,-1),ROUNDUP(M1055*$AM$4,-1)))</f>
        <v>1688750</v>
      </c>
      <c r="AN1055" s="166">
        <f>IF(N1055="","",IF('5.手当・賞与配分・洗い替え方式'!$O$4=1,ROUNDUP((N1055+$Q1055)*$AM$4,-1),ROUNDUP(N1055*$AM$4,-1)))</f>
        <v>1680750</v>
      </c>
      <c r="AO1055" s="369">
        <f t="shared" si="694"/>
        <v>11304150</v>
      </c>
      <c r="AP1055" s="77">
        <f t="shared" si="695"/>
        <v>11251350</v>
      </c>
      <c r="AQ1055" s="77">
        <f t="shared" si="678"/>
        <v>11198550</v>
      </c>
      <c r="AR1055" s="77">
        <f t="shared" si="679"/>
        <v>11145750</v>
      </c>
      <c r="AS1055" s="164">
        <f t="shared" si="680"/>
        <v>11092950</v>
      </c>
    </row>
    <row r="1056" spans="5:45" ht="18" customHeight="1">
      <c r="E1056" s="148" t="str">
        <f t="shared" si="681"/>
        <v>E-2</v>
      </c>
      <c r="F1056" s="167">
        <f t="shared" si="668"/>
        <v>7</v>
      </c>
      <c r="G1056" s="105">
        <f t="shared" si="669"/>
        <v>7</v>
      </c>
      <c r="H1056" s="105" t="str">
        <f t="shared" si="670"/>
        <v>E-2-7</v>
      </c>
      <c r="I1056" s="149">
        <v>56</v>
      </c>
      <c r="J1056" s="157">
        <f t="shared" si="682"/>
        <v>583700</v>
      </c>
      <c r="K1056" s="131">
        <f t="shared" si="683"/>
        <v>580500</v>
      </c>
      <c r="L1056" s="131">
        <f>IF($E1056="","",INDEX('3.サラリースケール'!$R$5:$BH$38,MATCH($E1056,'3.サラリースケール'!$R$5:$R$38,0),MATCH($I1056,'3.サラリースケール'!$R$5:$BH$5,0)))</f>
        <v>577300</v>
      </c>
      <c r="M1056" s="131">
        <f t="shared" si="684"/>
        <v>574100</v>
      </c>
      <c r="N1056" s="368">
        <f t="shared" si="685"/>
        <v>570900</v>
      </c>
      <c r="O1056" s="157">
        <f t="shared" si="686"/>
        <v>6400</v>
      </c>
      <c r="P1056" s="368">
        <f t="shared" si="671"/>
        <v>3200</v>
      </c>
      <c r="Q1056" s="158">
        <f>IF($L1056="","",VLOOKUP($E1056,'6.モデル年俸表の作成'!$C$7:$F$48,4,0))</f>
        <v>107800</v>
      </c>
      <c r="R1056" s="159">
        <f>IF($E1056="","",IF($G1056="","",VLOOKUP($E1056,'5.手当・賞与配分・洗い替え方式'!$C$7:$L$48,8,0)))</f>
        <v>0</v>
      </c>
      <c r="S1056" s="160">
        <f t="shared" si="687"/>
        <v>0</v>
      </c>
      <c r="T1056" s="160">
        <f t="shared" si="688"/>
        <v>0</v>
      </c>
      <c r="U1056" s="160">
        <f t="shared" si="697"/>
        <v>0</v>
      </c>
      <c r="V1056" s="160">
        <f t="shared" si="690"/>
        <v>0</v>
      </c>
      <c r="W1056" s="160">
        <f t="shared" si="691"/>
        <v>0</v>
      </c>
      <c r="X1056" s="164">
        <f t="shared" si="672"/>
        <v>0</v>
      </c>
      <c r="Y1056" s="162">
        <f t="shared" si="696"/>
        <v>691500</v>
      </c>
      <c r="Z1056" s="161">
        <f t="shared" si="673"/>
        <v>688300</v>
      </c>
      <c r="AA1056" s="161">
        <f t="shared" si="674"/>
        <v>685100</v>
      </c>
      <c r="AB1056" s="161">
        <f t="shared" si="675"/>
        <v>681900</v>
      </c>
      <c r="AC1056" s="163">
        <f t="shared" si="698"/>
        <v>678700</v>
      </c>
      <c r="AD1056" s="158">
        <f t="shared" si="693"/>
        <v>8221200</v>
      </c>
      <c r="AE1056" s="165">
        <f>IF(J1056="","",IF('5.手当・賞与配分・洗い替え方式'!$O$4=1,ROUNDUP((J1056+$Q1056)*$AH$4,-1),ROUNDUP(J1056*$AH$4,-1)))</f>
        <v>1383000</v>
      </c>
      <c r="AF1056" s="154">
        <f>IF(K1056="","",IF('5.手当・賞与配分・洗い替え方式'!$O$4=1,ROUNDUP((K1056+$Q1056)*$AH$4,-1),ROUNDUP(K1056*$AH$4,-1)))</f>
        <v>1376600</v>
      </c>
      <c r="AG1056" s="154">
        <f>IF(L1056="","",IF('5.手当・賞与配分・洗い替え方式'!$O$4=1,ROUNDUP((L1056+$Q1056)*$AH$4,-1),ROUNDUP(L1056*$AH$4,-1)))</f>
        <v>1370200</v>
      </c>
      <c r="AH1056" s="154">
        <f>IF(M1056="","",IF('5.手当・賞与配分・洗い替え方式'!$O$4=1,ROUNDUP((M1056+$Q1056)*$AH$4,-1),ROUNDUP(M1056*$AH$4,-1)))</f>
        <v>1363800</v>
      </c>
      <c r="AI1056" s="166">
        <f>IF(N1056="","",IF('5.手当・賞与配分・洗い替え方式'!$O$4=1,ROUNDUP((N1056+$Q1056)*$AH$4,-1),ROUNDUP(N1056*$AH$4,-1)))</f>
        <v>1357400</v>
      </c>
      <c r="AJ1056" s="165">
        <f>IF(J1056="","",IF('5.手当・賞与配分・洗い替え方式'!$O$4=1,ROUNDUP((J1056+$Q1056)*$AM$4,-1),ROUNDUP(J1056*$AM$4,-1)))</f>
        <v>1728750</v>
      </c>
      <c r="AK1056" s="154">
        <f>IF(K1056="","",IF('5.手当・賞与配分・洗い替え方式'!$O$4=1,ROUNDUP((K1056+$Q1056)*$AM$4,-1),ROUNDUP(K1056*$AM$4,-1)))</f>
        <v>1720750</v>
      </c>
      <c r="AL1056" s="154">
        <f>IF(L1056="","",IF('5.手当・賞与配分・洗い替え方式'!$O$4=1,ROUNDUP((L1056+$Q1056)*$AM$4,-1),ROUNDUP(L1056*$AM$4,-1)))</f>
        <v>1712750</v>
      </c>
      <c r="AM1056" s="154">
        <f>IF(M1056="","",IF('5.手当・賞与配分・洗い替え方式'!$O$4=1,ROUNDUP((M1056+$Q1056)*$AM$4,-1),ROUNDUP(M1056*$AM$4,-1)))</f>
        <v>1704750</v>
      </c>
      <c r="AN1056" s="166">
        <f>IF(N1056="","",IF('5.手当・賞与配分・洗い替え方式'!$O$4=1,ROUNDUP((N1056+$Q1056)*$AM$4,-1),ROUNDUP(N1056*$AM$4,-1)))</f>
        <v>1696750</v>
      </c>
      <c r="AO1056" s="369">
        <f t="shared" si="694"/>
        <v>11409750</v>
      </c>
      <c r="AP1056" s="77">
        <f t="shared" si="695"/>
        <v>11356950</v>
      </c>
      <c r="AQ1056" s="77">
        <f t="shared" si="678"/>
        <v>11304150</v>
      </c>
      <c r="AR1056" s="77">
        <f t="shared" si="679"/>
        <v>11251350</v>
      </c>
      <c r="AS1056" s="164">
        <f t="shared" si="680"/>
        <v>11198550</v>
      </c>
    </row>
    <row r="1057" spans="5:45" ht="18" customHeight="1">
      <c r="E1057" s="148" t="str">
        <f t="shared" si="681"/>
        <v>E-2</v>
      </c>
      <c r="F1057" s="167">
        <f t="shared" si="668"/>
        <v>8</v>
      </c>
      <c r="G1057" s="105">
        <f t="shared" si="669"/>
        <v>8</v>
      </c>
      <c r="H1057" s="105" t="str">
        <f t="shared" si="670"/>
        <v>E-2-8</v>
      </c>
      <c r="I1057" s="149">
        <v>57</v>
      </c>
      <c r="J1057" s="157">
        <f t="shared" si="682"/>
        <v>590100</v>
      </c>
      <c r="K1057" s="131">
        <f t="shared" si="683"/>
        <v>586900</v>
      </c>
      <c r="L1057" s="131">
        <f>IF($E1057="","",INDEX('3.サラリースケール'!$R$5:$BH$38,MATCH($E1057,'3.サラリースケール'!$R$5:$R$38,0),MATCH($I1057,'3.サラリースケール'!$R$5:$BH$5,0)))</f>
        <v>583700</v>
      </c>
      <c r="M1057" s="131">
        <f t="shared" si="684"/>
        <v>580500</v>
      </c>
      <c r="N1057" s="368">
        <f t="shared" si="685"/>
        <v>577300</v>
      </c>
      <c r="O1057" s="157">
        <f t="shared" si="686"/>
        <v>6400</v>
      </c>
      <c r="P1057" s="368">
        <f t="shared" si="671"/>
        <v>3200</v>
      </c>
      <c r="Q1057" s="158">
        <f>IF($L1057="","",VLOOKUP($E1057,'6.モデル年俸表の作成'!$C$7:$F$48,4,0))</f>
        <v>107800</v>
      </c>
      <c r="R1057" s="159">
        <f>IF($E1057="","",IF($G1057="","",VLOOKUP($E1057,'5.手当・賞与配分・洗い替え方式'!$C$7:$L$48,8,0)))</f>
        <v>0</v>
      </c>
      <c r="S1057" s="160">
        <f t="shared" si="687"/>
        <v>0</v>
      </c>
      <c r="T1057" s="160">
        <f t="shared" si="688"/>
        <v>0</v>
      </c>
      <c r="U1057" s="160">
        <f t="shared" si="697"/>
        <v>0</v>
      </c>
      <c r="V1057" s="160">
        <f t="shared" si="690"/>
        <v>0</v>
      </c>
      <c r="W1057" s="160">
        <f t="shared" si="691"/>
        <v>0</v>
      </c>
      <c r="X1057" s="164">
        <f t="shared" si="672"/>
        <v>0</v>
      </c>
      <c r="Y1057" s="162">
        <f t="shared" si="696"/>
        <v>697900</v>
      </c>
      <c r="Z1057" s="161">
        <f t="shared" si="673"/>
        <v>694700</v>
      </c>
      <c r="AA1057" s="161">
        <f t="shared" si="674"/>
        <v>691500</v>
      </c>
      <c r="AB1057" s="161">
        <f t="shared" si="675"/>
        <v>688300</v>
      </c>
      <c r="AC1057" s="163">
        <f t="shared" si="698"/>
        <v>685100</v>
      </c>
      <c r="AD1057" s="158">
        <f t="shared" si="693"/>
        <v>8298000</v>
      </c>
      <c r="AE1057" s="165">
        <f>IF(J1057="","",IF('5.手当・賞与配分・洗い替え方式'!$O$4=1,ROUNDUP((J1057+$Q1057)*$AH$4,-1),ROUNDUP(J1057*$AH$4,-1)))</f>
        <v>1395800</v>
      </c>
      <c r="AF1057" s="154">
        <f>IF(K1057="","",IF('5.手当・賞与配分・洗い替え方式'!$O$4=1,ROUNDUP((K1057+$Q1057)*$AH$4,-1),ROUNDUP(K1057*$AH$4,-1)))</f>
        <v>1389400</v>
      </c>
      <c r="AG1057" s="154">
        <f>IF(L1057="","",IF('5.手当・賞与配分・洗い替え方式'!$O$4=1,ROUNDUP((L1057+$Q1057)*$AH$4,-1),ROUNDUP(L1057*$AH$4,-1)))</f>
        <v>1383000</v>
      </c>
      <c r="AH1057" s="154">
        <f>IF(M1057="","",IF('5.手当・賞与配分・洗い替え方式'!$O$4=1,ROUNDUP((M1057+$Q1057)*$AH$4,-1),ROUNDUP(M1057*$AH$4,-1)))</f>
        <v>1376600</v>
      </c>
      <c r="AI1057" s="166">
        <f>IF(N1057="","",IF('5.手当・賞与配分・洗い替え方式'!$O$4=1,ROUNDUP((N1057+$Q1057)*$AH$4,-1),ROUNDUP(N1057*$AH$4,-1)))</f>
        <v>1370200</v>
      </c>
      <c r="AJ1057" s="165">
        <f>IF(J1057="","",IF('5.手当・賞与配分・洗い替え方式'!$O$4=1,ROUNDUP((J1057+$Q1057)*$AM$4,-1),ROUNDUP(J1057*$AM$4,-1)))</f>
        <v>1744750</v>
      </c>
      <c r="AK1057" s="154">
        <f>IF(K1057="","",IF('5.手当・賞与配分・洗い替え方式'!$O$4=1,ROUNDUP((K1057+$Q1057)*$AM$4,-1),ROUNDUP(K1057*$AM$4,-1)))</f>
        <v>1736750</v>
      </c>
      <c r="AL1057" s="154">
        <f>IF(L1057="","",IF('5.手当・賞与配分・洗い替え方式'!$O$4=1,ROUNDUP((L1057+$Q1057)*$AM$4,-1),ROUNDUP(L1057*$AM$4,-1)))</f>
        <v>1728750</v>
      </c>
      <c r="AM1057" s="154">
        <f>IF(M1057="","",IF('5.手当・賞与配分・洗い替え方式'!$O$4=1,ROUNDUP((M1057+$Q1057)*$AM$4,-1),ROUNDUP(M1057*$AM$4,-1)))</f>
        <v>1720750</v>
      </c>
      <c r="AN1057" s="166">
        <f>IF(N1057="","",IF('5.手当・賞与配分・洗い替え方式'!$O$4=1,ROUNDUP((N1057+$Q1057)*$AM$4,-1),ROUNDUP(N1057*$AM$4,-1)))</f>
        <v>1712750</v>
      </c>
      <c r="AO1057" s="369">
        <f t="shared" si="694"/>
        <v>11515350</v>
      </c>
      <c r="AP1057" s="77">
        <f t="shared" si="695"/>
        <v>11462550</v>
      </c>
      <c r="AQ1057" s="77">
        <f t="shared" si="678"/>
        <v>11409750</v>
      </c>
      <c r="AR1057" s="77">
        <f t="shared" si="679"/>
        <v>11356950</v>
      </c>
      <c r="AS1057" s="164">
        <f t="shared" si="680"/>
        <v>11304150</v>
      </c>
    </row>
    <row r="1058" spans="5:45" ht="18" customHeight="1">
      <c r="E1058" s="148" t="str">
        <f t="shared" si="681"/>
        <v>E-2</v>
      </c>
      <c r="F1058" s="167">
        <f t="shared" si="668"/>
        <v>9</v>
      </c>
      <c r="G1058" s="105">
        <f t="shared" si="669"/>
        <v>9</v>
      </c>
      <c r="H1058" s="105" t="str">
        <f t="shared" si="670"/>
        <v>E-2-9</v>
      </c>
      <c r="I1058" s="149">
        <v>58</v>
      </c>
      <c r="J1058" s="157">
        <f t="shared" si="682"/>
        <v>596500</v>
      </c>
      <c r="K1058" s="131">
        <f t="shared" si="683"/>
        <v>593300</v>
      </c>
      <c r="L1058" s="131">
        <f>IF($E1058="","",INDEX('3.サラリースケール'!$R$5:$BH$38,MATCH($E1058,'3.サラリースケール'!$R$5:$R$38,0),MATCH($I1058,'3.サラリースケール'!$R$5:$BH$5,0)))</f>
        <v>590100</v>
      </c>
      <c r="M1058" s="131">
        <f t="shared" si="684"/>
        <v>586900</v>
      </c>
      <c r="N1058" s="368">
        <f t="shared" si="685"/>
        <v>583700</v>
      </c>
      <c r="O1058" s="157">
        <f t="shared" si="686"/>
        <v>6400</v>
      </c>
      <c r="P1058" s="368">
        <f t="shared" si="671"/>
        <v>3200</v>
      </c>
      <c r="Q1058" s="158">
        <f>IF($L1058="","",VLOOKUP($E1058,'6.モデル年俸表の作成'!$C$7:$F$48,4,0))</f>
        <v>107800</v>
      </c>
      <c r="R1058" s="159">
        <f>IF($E1058="","",IF($G1058="","",VLOOKUP($E1058,'5.手当・賞与配分・洗い替え方式'!$C$7:$L$48,8,0)))</f>
        <v>0</v>
      </c>
      <c r="S1058" s="160">
        <f t="shared" si="687"/>
        <v>0</v>
      </c>
      <c r="T1058" s="160">
        <f t="shared" si="688"/>
        <v>0</v>
      </c>
      <c r="U1058" s="160">
        <f t="shared" si="697"/>
        <v>0</v>
      </c>
      <c r="V1058" s="160">
        <f t="shared" si="690"/>
        <v>0</v>
      </c>
      <c r="W1058" s="160">
        <f t="shared" si="691"/>
        <v>0</v>
      </c>
      <c r="X1058" s="164">
        <f t="shared" si="672"/>
        <v>0</v>
      </c>
      <c r="Y1058" s="162">
        <f t="shared" si="696"/>
        <v>704300</v>
      </c>
      <c r="Z1058" s="161">
        <f t="shared" si="673"/>
        <v>701100</v>
      </c>
      <c r="AA1058" s="161">
        <f t="shared" si="674"/>
        <v>697900</v>
      </c>
      <c r="AB1058" s="161">
        <f t="shared" si="675"/>
        <v>694700</v>
      </c>
      <c r="AC1058" s="163">
        <f t="shared" si="698"/>
        <v>691500</v>
      </c>
      <c r="AD1058" s="158">
        <f t="shared" si="693"/>
        <v>8374800</v>
      </c>
      <c r="AE1058" s="165">
        <f>IF(J1058="","",IF('5.手当・賞与配分・洗い替え方式'!$O$4=1,ROUNDUP((J1058+$Q1058)*$AH$4,-1),ROUNDUP(J1058*$AH$4,-1)))</f>
        <v>1408600</v>
      </c>
      <c r="AF1058" s="154">
        <f>IF(K1058="","",IF('5.手当・賞与配分・洗い替え方式'!$O$4=1,ROUNDUP((K1058+$Q1058)*$AH$4,-1),ROUNDUP(K1058*$AH$4,-1)))</f>
        <v>1402200</v>
      </c>
      <c r="AG1058" s="154">
        <f>IF(L1058="","",IF('5.手当・賞与配分・洗い替え方式'!$O$4=1,ROUNDUP((L1058+$Q1058)*$AH$4,-1),ROUNDUP(L1058*$AH$4,-1)))</f>
        <v>1395800</v>
      </c>
      <c r="AH1058" s="154">
        <f>IF(M1058="","",IF('5.手当・賞与配分・洗い替え方式'!$O$4=1,ROUNDUP((M1058+$Q1058)*$AH$4,-1),ROUNDUP(M1058*$AH$4,-1)))</f>
        <v>1389400</v>
      </c>
      <c r="AI1058" s="166">
        <f>IF(N1058="","",IF('5.手当・賞与配分・洗い替え方式'!$O$4=1,ROUNDUP((N1058+$Q1058)*$AH$4,-1),ROUNDUP(N1058*$AH$4,-1)))</f>
        <v>1383000</v>
      </c>
      <c r="AJ1058" s="165">
        <f>IF(J1058="","",IF('5.手当・賞与配分・洗い替え方式'!$O$4=1,ROUNDUP((J1058+$Q1058)*$AM$4,-1),ROUNDUP(J1058*$AM$4,-1)))</f>
        <v>1760750</v>
      </c>
      <c r="AK1058" s="154">
        <f>IF(K1058="","",IF('5.手当・賞与配分・洗い替え方式'!$O$4=1,ROUNDUP((K1058+$Q1058)*$AM$4,-1),ROUNDUP(K1058*$AM$4,-1)))</f>
        <v>1752750</v>
      </c>
      <c r="AL1058" s="154">
        <f>IF(L1058="","",IF('5.手当・賞与配分・洗い替え方式'!$O$4=1,ROUNDUP((L1058+$Q1058)*$AM$4,-1),ROUNDUP(L1058*$AM$4,-1)))</f>
        <v>1744750</v>
      </c>
      <c r="AM1058" s="154">
        <f>IF(M1058="","",IF('5.手当・賞与配分・洗い替え方式'!$O$4=1,ROUNDUP((M1058+$Q1058)*$AM$4,-1),ROUNDUP(M1058*$AM$4,-1)))</f>
        <v>1736750</v>
      </c>
      <c r="AN1058" s="166">
        <f>IF(N1058="","",IF('5.手当・賞与配分・洗い替え方式'!$O$4=1,ROUNDUP((N1058+$Q1058)*$AM$4,-1),ROUNDUP(N1058*$AM$4,-1)))</f>
        <v>1728750</v>
      </c>
      <c r="AO1058" s="369">
        <f t="shared" si="694"/>
        <v>11620950</v>
      </c>
      <c r="AP1058" s="77">
        <f t="shared" si="695"/>
        <v>11568150</v>
      </c>
      <c r="AQ1058" s="77">
        <f t="shared" si="678"/>
        <v>11515350</v>
      </c>
      <c r="AR1058" s="77">
        <f t="shared" si="679"/>
        <v>11462550</v>
      </c>
      <c r="AS1058" s="164">
        <f t="shared" si="680"/>
        <v>11409750</v>
      </c>
    </row>
    <row r="1059" spans="5:45" ht="18" customHeight="1" thickBot="1">
      <c r="E1059" s="148" t="str">
        <f t="shared" si="681"/>
        <v>E-2</v>
      </c>
      <c r="F1059" s="167">
        <f t="shared" si="668"/>
        <v>9</v>
      </c>
      <c r="G1059" s="105">
        <f t="shared" si="669"/>
        <v>9</v>
      </c>
      <c r="H1059" s="105" t="str">
        <f t="shared" si="670"/>
        <v/>
      </c>
      <c r="I1059" s="149">
        <v>59</v>
      </c>
      <c r="J1059" s="169">
        <f t="shared" si="682"/>
        <v>602900</v>
      </c>
      <c r="K1059" s="168">
        <f t="shared" si="683"/>
        <v>599700</v>
      </c>
      <c r="L1059" s="168">
        <f>IF($E1059="","",INDEX('3.サラリースケール'!$R$5:$BH$38,MATCH($E1059,'3.サラリースケール'!$R$5:$R$38,0),MATCH($I1059,'3.サラリースケール'!$R$5:$BH$5,0)))</f>
        <v>596500</v>
      </c>
      <c r="M1059" s="168">
        <f t="shared" si="684"/>
        <v>593300</v>
      </c>
      <c r="N1059" s="370">
        <f t="shared" si="685"/>
        <v>590100</v>
      </c>
      <c r="O1059" s="169">
        <f t="shared" si="686"/>
        <v>6400</v>
      </c>
      <c r="P1059" s="370">
        <f t="shared" si="671"/>
        <v>3200</v>
      </c>
      <c r="Q1059" s="170">
        <f>IF($L1059="","",VLOOKUP($E1059,'6.モデル年俸表の作成'!$C$7:$F$48,4,0))</f>
        <v>107800</v>
      </c>
      <c r="R1059" s="171">
        <f>IF($E1059="","",IF($G1059="","",VLOOKUP($E1059,'5.手当・賞与配分・洗い替え方式'!$C$7:$L$48,8,0)))</f>
        <v>0</v>
      </c>
      <c r="S1059" s="172">
        <f t="shared" si="687"/>
        <v>0</v>
      </c>
      <c r="T1059" s="172">
        <f t="shared" si="688"/>
        <v>0</v>
      </c>
      <c r="U1059" s="172">
        <f t="shared" si="697"/>
        <v>0</v>
      </c>
      <c r="V1059" s="172">
        <f t="shared" si="690"/>
        <v>0</v>
      </c>
      <c r="W1059" s="172">
        <f t="shared" si="691"/>
        <v>0</v>
      </c>
      <c r="X1059" s="178">
        <f t="shared" si="672"/>
        <v>0</v>
      </c>
      <c r="Y1059" s="371">
        <f t="shared" si="696"/>
        <v>710700</v>
      </c>
      <c r="Z1059" s="173">
        <f t="shared" si="673"/>
        <v>707500</v>
      </c>
      <c r="AA1059" s="173">
        <f t="shared" si="674"/>
        <v>704300</v>
      </c>
      <c r="AB1059" s="173">
        <f t="shared" si="675"/>
        <v>701100</v>
      </c>
      <c r="AC1059" s="372">
        <f t="shared" si="698"/>
        <v>697900</v>
      </c>
      <c r="AD1059" s="170">
        <f t="shared" si="693"/>
        <v>8451600</v>
      </c>
      <c r="AE1059" s="174">
        <f>IF(J1059="","",IF('5.手当・賞与配分・洗い替え方式'!$O$4=1,ROUNDUP((J1059+$Q1059)*$AH$4,-1),ROUNDUP(J1059*$AH$4,-1)))</f>
        <v>1421400</v>
      </c>
      <c r="AF1059" s="175">
        <f>IF(K1059="","",IF('5.手当・賞与配分・洗い替え方式'!$O$4=1,ROUNDUP((K1059+$Q1059)*$AH$4,-1),ROUNDUP(K1059*$AH$4,-1)))</f>
        <v>1415000</v>
      </c>
      <c r="AG1059" s="175">
        <f>IF(L1059="","",IF('5.手当・賞与配分・洗い替え方式'!$O$4=1,ROUNDUP((L1059+$Q1059)*$AH$4,-1),ROUNDUP(L1059*$AH$4,-1)))</f>
        <v>1408600</v>
      </c>
      <c r="AH1059" s="175">
        <f>IF(M1059="","",IF('5.手当・賞与配分・洗い替え方式'!$O$4=1,ROUNDUP((M1059+$Q1059)*$AH$4,-1),ROUNDUP(M1059*$AH$4,-1)))</f>
        <v>1402200</v>
      </c>
      <c r="AI1059" s="176">
        <f>IF(N1059="","",IF('5.手当・賞与配分・洗い替え方式'!$O$4=1,ROUNDUP((N1059+$Q1059)*$AH$4,-1),ROUNDUP(N1059*$AH$4,-1)))</f>
        <v>1395800</v>
      </c>
      <c r="AJ1059" s="174">
        <f>IF(J1059="","",IF('5.手当・賞与配分・洗い替え方式'!$O$4=1,ROUNDUP((J1059+$Q1059)*$AM$4,-1),ROUNDUP(J1059*$AM$4,-1)))</f>
        <v>1776750</v>
      </c>
      <c r="AK1059" s="175">
        <f>IF(K1059="","",IF('5.手当・賞与配分・洗い替え方式'!$O$4=1,ROUNDUP((K1059+$Q1059)*$AM$4,-1),ROUNDUP(K1059*$AM$4,-1)))</f>
        <v>1768750</v>
      </c>
      <c r="AL1059" s="175">
        <f>IF(L1059="","",IF('5.手当・賞与配分・洗い替え方式'!$O$4=1,ROUNDUP((L1059+$Q1059)*$AM$4,-1),ROUNDUP(L1059*$AM$4,-1)))</f>
        <v>1760750</v>
      </c>
      <c r="AM1059" s="175">
        <f>IF(M1059="","",IF('5.手当・賞与配分・洗い替え方式'!$O$4=1,ROUNDUP((M1059+$Q1059)*$AM$4,-1),ROUNDUP(M1059*$AM$4,-1)))</f>
        <v>1752750</v>
      </c>
      <c r="AN1059" s="176">
        <f>IF(N1059="","",IF('5.手当・賞与配分・洗い替え方式'!$O$4=1,ROUNDUP((N1059+$Q1059)*$AM$4,-1),ROUNDUP(N1059*$AM$4,-1)))</f>
        <v>1744750</v>
      </c>
      <c r="AO1059" s="373">
        <f t="shared" si="694"/>
        <v>11726550</v>
      </c>
      <c r="AP1059" s="177">
        <f t="shared" si="695"/>
        <v>11673750</v>
      </c>
      <c r="AQ1059" s="177">
        <f t="shared" si="678"/>
        <v>11620950</v>
      </c>
      <c r="AR1059" s="177">
        <f t="shared" si="679"/>
        <v>11568150</v>
      </c>
      <c r="AS1059" s="178">
        <f t="shared" si="680"/>
        <v>11515350</v>
      </c>
    </row>
    <row r="1060" spans="5:45" ht="9" customHeight="1">
      <c r="R1060" s="80"/>
      <c r="S1060" s="80"/>
      <c r="T1060" s="80"/>
    </row>
    <row r="1061" spans="5:45" ht="20.100000000000001" customHeight="1" thickBot="1">
      <c r="E1061" s="83"/>
      <c r="F1061" s="83"/>
      <c r="G1061" s="83"/>
      <c r="H1061" s="83"/>
      <c r="Q1061" s="83"/>
      <c r="X1061" s="79" t="s">
        <v>91</v>
      </c>
      <c r="Y1061" s="79"/>
      <c r="Z1061" s="79"/>
      <c r="AJ1061" s="179"/>
      <c r="AK1061" s="179"/>
    </row>
    <row r="1062" spans="5:45" ht="23.1" customHeight="1" thickBot="1">
      <c r="E1062" s="138" t="s">
        <v>81</v>
      </c>
      <c r="F1062" s="139" t="s">
        <v>28</v>
      </c>
      <c r="G1062" s="508" t="s">
        <v>82</v>
      </c>
      <c r="H1062" s="508" t="s">
        <v>28</v>
      </c>
      <c r="I1062" s="510" t="s">
        <v>88</v>
      </c>
      <c r="J1062" s="512" t="s">
        <v>245</v>
      </c>
      <c r="K1062" s="513"/>
      <c r="L1062" s="513"/>
      <c r="M1062" s="513"/>
      <c r="N1062" s="514"/>
      <c r="O1062" s="515" t="s">
        <v>93</v>
      </c>
      <c r="P1062" s="523" t="s">
        <v>246</v>
      </c>
      <c r="Q1062" s="525" t="s">
        <v>90</v>
      </c>
      <c r="R1062" s="374" t="s">
        <v>247</v>
      </c>
      <c r="S1062" s="527" t="s">
        <v>248</v>
      </c>
      <c r="T1062" s="528"/>
      <c r="U1062" s="528"/>
      <c r="V1062" s="528"/>
      <c r="W1062" s="529"/>
      <c r="X1062" s="356">
        <f>IF('5.手当・賞与配分・洗い替え方式'!$L$4="","",'5.手当・賞与配分・洗い替え方式'!$L$4)</f>
        <v>173</v>
      </c>
      <c r="Y1062" s="512" t="s">
        <v>86</v>
      </c>
      <c r="Z1062" s="513"/>
      <c r="AA1062" s="513"/>
      <c r="AB1062" s="513"/>
      <c r="AC1062" s="514"/>
      <c r="AD1062" s="515" t="s">
        <v>249</v>
      </c>
      <c r="AE1062" s="530" t="s">
        <v>87</v>
      </c>
      <c r="AF1062" s="517"/>
      <c r="AG1062" s="517"/>
      <c r="AH1062" s="357">
        <f>IF($E1063="","",'5.手当・賞与配分・洗い替え方式'!$N$11)</f>
        <v>2</v>
      </c>
      <c r="AI1062" s="358"/>
      <c r="AJ1062" s="359" t="s">
        <v>250</v>
      </c>
      <c r="AK1062" s="517" t="str">
        <f>IF($AL$2="","","「"&amp;$AL$2&amp;"」"&amp;"評価反映")</f>
        <v>「B」評価反映</v>
      </c>
      <c r="AL1062" s="518"/>
      <c r="AM1062" s="357">
        <f>IF($E1063="","",'5.手当・賞与配分・洗い替え方式'!$O$11*'7.グレード別年俸表の作成'!$AM$2)</f>
        <v>2.5</v>
      </c>
      <c r="AN1062" s="360"/>
      <c r="AO1062" s="519" t="s">
        <v>251</v>
      </c>
      <c r="AP1062" s="520"/>
      <c r="AQ1062" s="521" t="str">
        <f>IF($AL$2="","","賞与"&amp;"「"&amp;$AL$2&amp;"」"&amp;"評価反映")</f>
        <v>賞与「B」評価反映</v>
      </c>
      <c r="AR1062" s="521"/>
      <c r="AS1062" s="522"/>
    </row>
    <row r="1063" spans="5:45" ht="27.9" customHeight="1" thickBot="1">
      <c r="E1063" s="142" t="str">
        <f>IF(C$28="","",$C$28)</f>
        <v>E-3</v>
      </c>
      <c r="F1063" s="139">
        <v>0</v>
      </c>
      <c r="G1063" s="509"/>
      <c r="H1063" s="509"/>
      <c r="I1063" s="511"/>
      <c r="J1063" s="413" t="str">
        <f>IF($E1063="","",$E1063&amp;"-"&amp;$O$2)</f>
        <v>E-3-S</v>
      </c>
      <c r="K1063" s="143" t="str">
        <f>IF($E1063="","",$E1063&amp;"-"&amp;$P$2)</f>
        <v>E-3-A</v>
      </c>
      <c r="L1063" s="143" t="str">
        <f>IF($E1063="","",$E1063&amp;"-"&amp;$Q$2)</f>
        <v>E-3-B</v>
      </c>
      <c r="M1063" s="143" t="str">
        <f>IF($E1063="","",$E1063&amp;"-"&amp;$R$2)</f>
        <v>E-3-C</v>
      </c>
      <c r="N1063" s="414" t="str">
        <f>IF($E1063="","",$E1063&amp;"-"&amp;$S$2)</f>
        <v>E-3-D</v>
      </c>
      <c r="O1063" s="516"/>
      <c r="P1063" s="524"/>
      <c r="Q1063" s="526"/>
      <c r="R1063" s="362">
        <f>IF($E1063="","",VLOOKUP($E1063,'5.手当・賞与配分・洗い替え方式'!$C$7:$L$48,8,0))</f>
        <v>0</v>
      </c>
      <c r="S1063" s="413" t="str">
        <f>$J1063</f>
        <v>E-3-S</v>
      </c>
      <c r="T1063" s="143" t="str">
        <f>$K1063</f>
        <v>E-3-A</v>
      </c>
      <c r="U1063" s="143" t="str">
        <f>$L1063</f>
        <v>E-3-B</v>
      </c>
      <c r="V1063" s="143" t="str">
        <f>$M1063</f>
        <v>E-3-C</v>
      </c>
      <c r="W1063" s="414" t="str">
        <f>$N1063</f>
        <v>E-3-D</v>
      </c>
      <c r="X1063" s="363" t="s">
        <v>85</v>
      </c>
      <c r="Y1063" s="413" t="str">
        <f>$J1063</f>
        <v>E-3-S</v>
      </c>
      <c r="Z1063" s="143" t="str">
        <f>$K1063</f>
        <v>E-3-A</v>
      </c>
      <c r="AA1063" s="143" t="str">
        <f>$L1063</f>
        <v>E-3-B</v>
      </c>
      <c r="AB1063" s="143" t="str">
        <f>$M1063</f>
        <v>E-3-C</v>
      </c>
      <c r="AC1063" s="414" t="str">
        <f>$N1063</f>
        <v>E-3-D</v>
      </c>
      <c r="AD1063" s="516"/>
      <c r="AE1063" s="144" t="str">
        <f>$J1063</f>
        <v>E-3-S</v>
      </c>
      <c r="AF1063" s="145" t="str">
        <f>$K1063</f>
        <v>E-3-A</v>
      </c>
      <c r="AG1063" s="145" t="str">
        <f>$L1063</f>
        <v>E-3-B</v>
      </c>
      <c r="AH1063" s="146" t="str">
        <f>$M1063</f>
        <v>E-3-C</v>
      </c>
      <c r="AI1063" s="364" t="str">
        <f>$N1063</f>
        <v>E-3-D</v>
      </c>
      <c r="AJ1063" s="365" t="str">
        <f>$J1063</f>
        <v>E-3-S</v>
      </c>
      <c r="AK1063" s="146" t="str">
        <f>$K1063</f>
        <v>E-3-A</v>
      </c>
      <c r="AL1063" s="146" t="str">
        <f>$L1063</f>
        <v>E-3-B</v>
      </c>
      <c r="AM1063" s="146" t="str">
        <f>$M1063</f>
        <v>E-3-C</v>
      </c>
      <c r="AN1063" s="147" t="str">
        <f>$N1063</f>
        <v>E-3-D</v>
      </c>
      <c r="AO1063" s="413" t="str">
        <f>$J1063</f>
        <v>E-3-S</v>
      </c>
      <c r="AP1063" s="143" t="str">
        <f>$K1063</f>
        <v>E-3-A</v>
      </c>
      <c r="AQ1063" s="143" t="str">
        <f>$L1063</f>
        <v>E-3-B</v>
      </c>
      <c r="AR1063" s="143" t="str">
        <f>$M1063</f>
        <v>E-3-C</v>
      </c>
      <c r="AS1063" s="414" t="str">
        <f>$N1063</f>
        <v>E-3-D</v>
      </c>
    </row>
    <row r="1064" spans="5:45" ht="18" customHeight="1">
      <c r="E1064" s="148" t="str">
        <f>IF($E$1063="","",$E$1063)</f>
        <v>E-3</v>
      </c>
      <c r="F1064" s="105">
        <f t="shared" ref="F1064:F1105" si="699">IF(L1064="",0,IF(AND(L1063&lt;L1064,L1064=L1065),F1063+1,IF(L1064&lt;L1065,F1063+1,F1063)))</f>
        <v>0</v>
      </c>
      <c r="G1064" s="105" t="str">
        <f t="shared" ref="G1064:G1105" si="700">IF(AND(F1064=0,L1064=""),"",IF(AND(F1064=0,L1064&gt;0),1,IF(F1064=0,"",F1064)))</f>
        <v/>
      </c>
      <c r="H1064" s="105" t="str">
        <f t="shared" ref="H1064:H1105" si="701">IF($G1064="","",IF(F1063&lt;F1064,$E1064&amp;"-"&amp;$G1064,""))</f>
        <v/>
      </c>
      <c r="I1064" s="149">
        <v>18</v>
      </c>
      <c r="J1064" s="151" t="str">
        <f>IF($F1064&lt;=1,"",IF($L1064="","",$K1064+$P1064))</f>
        <v/>
      </c>
      <c r="K1064" s="150" t="str">
        <f>IF($F1064&lt;=1,"",IF($L1064="","",$L1064+$P1064))</f>
        <v/>
      </c>
      <c r="L1064" s="150" t="str">
        <f>IF($E1064="","",INDEX('3.サラリースケール'!$R$5:$BH$38,MATCH($E1064,'3.サラリースケール'!$R$5:$R$38,0),MATCH($I1064,'3.サラリースケール'!$R$5:$BH$5,0)))</f>
        <v/>
      </c>
      <c r="M1064" s="150" t="str">
        <f>IF($F1064&lt;=1,"",IF($L1064="","",$L1064-$P1064))</f>
        <v/>
      </c>
      <c r="N1064" s="366" t="str">
        <f>IF($F1064&lt;=1,"",IF($L1064="","",$M1064-$P1064))</f>
        <v/>
      </c>
      <c r="O1064" s="151" t="str">
        <f>IF($F1064&lt;=1,"",IF($L1063="",0,$L1064-$L1063))</f>
        <v/>
      </c>
      <c r="P1064" s="368" t="str">
        <f t="shared" ref="P1064:P1105" si="702">IF($F1064&lt;=1,"",IF($L1064="","",IF($O1064=0,$P1063,ROUNDUP($O1064/$L$2,-1))))</f>
        <v/>
      </c>
      <c r="Q1064" s="152" t="str">
        <f>IF($L1064="","",VLOOKUP($E1064,'6.モデル年俸表の作成'!$C$7:$F$48,4,0))</f>
        <v/>
      </c>
      <c r="R1064" s="159" t="str">
        <f>IF($E1064="","",IF($G1064="","",VLOOKUP($E1064,'5.手当・賞与配分・洗い替え方式'!$C$7:$L$48,8,0)))</f>
        <v/>
      </c>
      <c r="S1064" s="153" t="str">
        <f>IF(J1064="","",ROUNDUP((J1064*$R1064),-1))</f>
        <v/>
      </c>
      <c r="T1064" s="153" t="str">
        <f>IF(K1064="","",ROUNDUP((K1064*$R1064),-1))</f>
        <v/>
      </c>
      <c r="U1064" s="153" t="str">
        <f>IF(L1064="","",ROUNDUP((L1064*$R1064),-1))</f>
        <v/>
      </c>
      <c r="V1064" s="153" t="str">
        <f>IF(M1064="","",ROUNDUP((M1064*$R1064),-1))</f>
        <v/>
      </c>
      <c r="W1064" s="153" t="str">
        <f>IF(N1064="","",ROUNDUP((N1064*$R1064),-1))</f>
        <v/>
      </c>
      <c r="X1064" s="155" t="str">
        <f t="shared" ref="X1064:X1105" si="703">IF($L1064="","",ROUNDDOWN($U1064/($L1064/$X$4*1.25),0))</f>
        <v/>
      </c>
      <c r="Y1064" s="165" t="str">
        <f>IF(J1064="","",J1064+$Q1064+S1064)</f>
        <v/>
      </c>
      <c r="Z1064" s="154" t="str">
        <f t="shared" ref="Z1064:Z1105" si="704">IF(K1064="","",K1064+$Q1064+T1064)</f>
        <v/>
      </c>
      <c r="AA1064" s="154" t="str">
        <f t="shared" ref="AA1064:AA1105" si="705">IF(L1064="","",L1064+$Q1064+U1064)</f>
        <v/>
      </c>
      <c r="AB1064" s="154" t="str">
        <f t="shared" ref="AB1064:AB1105" si="706">IF(M1064="","",M1064+$Q1064+V1064)</f>
        <v/>
      </c>
      <c r="AC1064" s="166" t="str">
        <f t="shared" ref="AC1064:AC1070" si="707">IF(N1064="","",N1064+$Q1064+W1064)</f>
        <v/>
      </c>
      <c r="AD1064" s="152" t="str">
        <f>IF($L1064="","",$AA1064*12)</f>
        <v/>
      </c>
      <c r="AE1064" s="165" t="str">
        <f>IF(J1064="","",IF('5.手当・賞与配分・洗い替え方式'!$O$4=1,ROUNDUP((J1064+$Q1064)*$AH$4,-1),ROUNDUP(J1064*$AH$4,-1)))</f>
        <v/>
      </c>
      <c r="AF1064" s="154" t="str">
        <f>IF(K1064="","",IF('5.手当・賞与配分・洗い替え方式'!$O$4=1,ROUNDUP((K1064+$Q1064)*$AH$4,-1),ROUNDUP(K1064*$AH$4,-1)))</f>
        <v/>
      </c>
      <c r="AG1064" s="154" t="str">
        <f>IF(L1064="","",IF('5.手当・賞与配分・洗い替え方式'!$O$4=1,ROUNDUP((L1064+$Q1064)*$AH$4,-1),ROUNDUP(L1064*$AH$4,-1)))</f>
        <v/>
      </c>
      <c r="AH1064" s="154" t="str">
        <f>IF(M1064="","",IF('5.手当・賞与配分・洗い替え方式'!$O$4=1,ROUNDUP((M1064+$Q1064)*$AH$4,-1),ROUNDUP(M1064*$AH$4,-1)))</f>
        <v/>
      </c>
      <c r="AI1064" s="166" t="str">
        <f>IF(N1064="","",IF('5.手当・賞与配分・洗い替え方式'!$O$4=1,ROUNDUP((N1064+$Q1064)*$AH$4,-1),ROUNDUP(N1064*$AH$4,-1)))</f>
        <v/>
      </c>
      <c r="AJ1064" s="165" t="str">
        <f>IF(J1064="","",IF('5.手当・賞与配分・洗い替え方式'!$O$4=1,ROUNDUP((J1064+$Q1064)*$AM$4,-1),ROUNDUP(J1064*$AM$4,-1)))</f>
        <v/>
      </c>
      <c r="AK1064" s="154" t="str">
        <f>IF(K1064="","",IF('5.手当・賞与配分・洗い替え方式'!$O$4=1,ROUNDUP((K1064+$Q1064)*$AM$4,-1),ROUNDUP(K1064*$AM$4,-1)))</f>
        <v/>
      </c>
      <c r="AL1064" s="154" t="str">
        <f>IF(L1064="","",IF('5.手当・賞与配分・洗い替え方式'!$O$4=1,ROUNDUP((L1064+$Q1064)*$AM$4,-1),ROUNDUP(L1064*$AM$4,-1)))</f>
        <v/>
      </c>
      <c r="AM1064" s="154" t="str">
        <f>IF(M1064="","",IF('5.手当・賞与配分・洗い替え方式'!$O$4=1,ROUNDUP((M1064+$Q1064)*$AM$4,-1),ROUNDUP(M1064*$AM$4,-1)))</f>
        <v/>
      </c>
      <c r="AN1064" s="166" t="str">
        <f>IF(N1064="","",IF('5.手当・賞与配分・洗い替え方式'!$O$4=1,ROUNDUP((N1064+$Q1064)*$AM$4,-1),ROUNDUP(N1064*$AM$4,-1)))</f>
        <v/>
      </c>
      <c r="AO1064" s="367" t="str">
        <f>IF(J1064="","",Y1064*12+AE1064+AJ1064)</f>
        <v/>
      </c>
      <c r="AP1064" s="133" t="str">
        <f t="shared" ref="AP1064" si="708">IF(K1064="","",Z1064*12+AF1064+AK1064)</f>
        <v/>
      </c>
      <c r="AQ1064" s="133" t="str">
        <f t="shared" ref="AQ1064:AQ1105" si="709">IF(L1064="","",AA1064*12+AG1064+AL1064)</f>
        <v/>
      </c>
      <c r="AR1064" s="133" t="str">
        <f t="shared" ref="AR1064:AR1105" si="710">IF(M1064="","",AB1064*12+AH1064+AM1064)</f>
        <v/>
      </c>
      <c r="AS1064" s="155" t="str">
        <f t="shared" ref="AS1064:AS1105" si="711">IF(N1064="","",AC1064*12+AI1064+AN1064)</f>
        <v/>
      </c>
    </row>
    <row r="1065" spans="5:45" ht="18" customHeight="1">
      <c r="E1065" s="148" t="str">
        <f t="shared" ref="E1065:E1105" si="712">IF($E$1063="","",$E$1063)</f>
        <v>E-3</v>
      </c>
      <c r="F1065" s="105">
        <f t="shared" si="699"/>
        <v>0</v>
      </c>
      <c r="G1065" s="105" t="str">
        <f t="shared" si="700"/>
        <v/>
      </c>
      <c r="H1065" s="105" t="str">
        <f t="shared" si="701"/>
        <v/>
      </c>
      <c r="I1065" s="149">
        <v>19</v>
      </c>
      <c r="J1065" s="157" t="str">
        <f t="shared" ref="J1065:J1105" si="713">IF($F1065&lt;=1,"",IF($L1065="","",$K1065+$P1065))</f>
        <v/>
      </c>
      <c r="K1065" s="131" t="str">
        <f t="shared" ref="K1065:K1105" si="714">IF($F1065&lt;=1,"",IF($L1065="","",$L1065+$P1065))</f>
        <v/>
      </c>
      <c r="L1065" s="150" t="str">
        <f>IF($E1065="","",INDEX('3.サラリースケール'!$R$5:$BH$38,MATCH($E1065,'3.サラリースケール'!$R$5:$R$38,0),MATCH($I1065,'3.サラリースケール'!$R$5:$BH$5,0)))</f>
        <v/>
      </c>
      <c r="M1065" s="131" t="str">
        <f t="shared" ref="M1065:M1105" si="715">IF($F1065&lt;=1,"",IF($L1065="","",$L1065-$P1065))</f>
        <v/>
      </c>
      <c r="N1065" s="368" t="str">
        <f t="shared" ref="N1065:N1105" si="716">IF($F1065&lt;=1,"",IF($L1065="","",$M1065-$P1065))</f>
        <v/>
      </c>
      <c r="O1065" s="157" t="str">
        <f t="shared" ref="O1065:O1105" si="717">IF($F1065&lt;=1,"",IF($L1064="",0,$L1065-$L1064))</f>
        <v/>
      </c>
      <c r="P1065" s="368" t="str">
        <f t="shared" si="702"/>
        <v/>
      </c>
      <c r="Q1065" s="158" t="str">
        <f>IF($L1065="","",VLOOKUP($E1065,'6.モデル年俸表の作成'!$C$7:$F$48,4,0))</f>
        <v/>
      </c>
      <c r="R1065" s="159" t="str">
        <f>IF($E1065="","",IF($G1065="","",VLOOKUP($E1065,'5.手当・賞与配分・洗い替え方式'!$C$7:$L$48,8,0)))</f>
        <v/>
      </c>
      <c r="S1065" s="160" t="str">
        <f t="shared" ref="S1065:S1105" si="718">IF(J1065="","",ROUNDUP((J1065*$R1065),-1))</f>
        <v/>
      </c>
      <c r="T1065" s="160" t="str">
        <f t="shared" ref="T1065:T1105" si="719">IF(K1065="","",ROUNDUP((K1065*$R1065),-1))</f>
        <v/>
      </c>
      <c r="U1065" s="160" t="str">
        <f t="shared" ref="U1065:U1069" si="720">IF(L1065="","",ROUNDUP((L1065*$R1065),-1))</f>
        <v/>
      </c>
      <c r="V1065" s="160" t="str">
        <f t="shared" ref="V1065:V1105" si="721">IF(M1065="","",ROUNDUP((M1065*$R1065),-1))</f>
        <v/>
      </c>
      <c r="W1065" s="160" t="str">
        <f t="shared" ref="W1065:W1105" si="722">IF(N1065="","",ROUNDUP((N1065*$R1065),-1))</f>
        <v/>
      </c>
      <c r="X1065" s="164" t="str">
        <f t="shared" si="703"/>
        <v/>
      </c>
      <c r="Y1065" s="162" t="str">
        <f t="shared" ref="Y1065:Y1067" si="723">IF(J1065="","",J1065+$Q1065+S1065)</f>
        <v/>
      </c>
      <c r="Z1065" s="161" t="str">
        <f t="shared" si="704"/>
        <v/>
      </c>
      <c r="AA1065" s="161" t="str">
        <f t="shared" si="705"/>
        <v/>
      </c>
      <c r="AB1065" s="161" t="str">
        <f t="shared" si="706"/>
        <v/>
      </c>
      <c r="AC1065" s="163" t="str">
        <f t="shared" si="707"/>
        <v/>
      </c>
      <c r="AD1065" s="158" t="str">
        <f t="shared" ref="AD1065:AD1105" si="724">IF(L1065="","",AA1065*12)</f>
        <v/>
      </c>
      <c r="AE1065" s="165" t="str">
        <f>IF(J1065="","",IF('5.手当・賞与配分・洗い替え方式'!$O$4=1,ROUNDUP((J1065+$Q1065)*$AH$4,-1),ROUNDUP(J1065*$AH$4,-1)))</f>
        <v/>
      </c>
      <c r="AF1065" s="154" t="str">
        <f>IF(K1065="","",IF('5.手当・賞与配分・洗い替え方式'!$O$4=1,ROUNDUP((K1065+$Q1065)*$AH$4,-1),ROUNDUP(K1065*$AH$4,-1)))</f>
        <v/>
      </c>
      <c r="AG1065" s="154" t="str">
        <f>IF(L1065="","",IF('5.手当・賞与配分・洗い替え方式'!$O$4=1,ROUNDUP((L1065+$Q1065)*$AH$4,-1),ROUNDUP(L1065*$AH$4,-1)))</f>
        <v/>
      </c>
      <c r="AH1065" s="154" t="str">
        <f>IF(M1065="","",IF('5.手当・賞与配分・洗い替え方式'!$O$4=1,ROUNDUP((M1065+$Q1065)*$AH$4,-1),ROUNDUP(M1065*$AH$4,-1)))</f>
        <v/>
      </c>
      <c r="AI1065" s="166" t="str">
        <f>IF(N1065="","",IF('5.手当・賞与配分・洗い替え方式'!$O$4=1,ROUNDUP((N1065+$Q1065)*$AH$4,-1),ROUNDUP(N1065*$AH$4,-1)))</f>
        <v/>
      </c>
      <c r="AJ1065" s="165" t="str">
        <f>IF(J1065="","",IF('5.手当・賞与配分・洗い替え方式'!$O$4=1,ROUNDUP((J1065+$Q1065)*$AM$4,-1),ROUNDUP(J1065*$AM$4,-1)))</f>
        <v/>
      </c>
      <c r="AK1065" s="154" t="str">
        <f>IF(K1065="","",IF('5.手当・賞与配分・洗い替え方式'!$O$4=1,ROUNDUP((K1065+$Q1065)*$AM$4,-1),ROUNDUP(K1065*$AM$4,-1)))</f>
        <v/>
      </c>
      <c r="AL1065" s="154" t="str">
        <f>IF(L1065="","",IF('5.手当・賞与配分・洗い替え方式'!$O$4=1,ROUNDUP((L1065+$Q1065)*$AM$4,-1),ROUNDUP(L1065*$AM$4,-1)))</f>
        <v/>
      </c>
      <c r="AM1065" s="154" t="str">
        <f>IF(M1065="","",IF('5.手当・賞与配分・洗い替え方式'!$O$4=1,ROUNDUP((M1065+$Q1065)*$AM$4,-1),ROUNDUP(M1065*$AM$4,-1)))</f>
        <v/>
      </c>
      <c r="AN1065" s="166" t="str">
        <f>IF(N1065="","",IF('5.手当・賞与配分・洗い替え方式'!$O$4=1,ROUNDUP((N1065+$Q1065)*$AM$4,-1),ROUNDUP(N1065*$AM$4,-1)))</f>
        <v/>
      </c>
      <c r="AO1065" s="369" t="str">
        <f>IF(J1065="","",Y1065*12+AE1065+AJ1065)</f>
        <v/>
      </c>
      <c r="AP1065" s="77" t="str">
        <f>IF(K1065="","",Z1065*12+AF1065+AK1065)</f>
        <v/>
      </c>
      <c r="AQ1065" s="77" t="str">
        <f t="shared" si="709"/>
        <v/>
      </c>
      <c r="AR1065" s="77" t="str">
        <f t="shared" si="710"/>
        <v/>
      </c>
      <c r="AS1065" s="164" t="str">
        <f t="shared" si="711"/>
        <v/>
      </c>
    </row>
    <row r="1066" spans="5:45" ht="18" customHeight="1">
      <c r="E1066" s="148" t="str">
        <f t="shared" si="712"/>
        <v>E-3</v>
      </c>
      <c r="F1066" s="105">
        <f t="shared" si="699"/>
        <v>0</v>
      </c>
      <c r="G1066" s="105" t="str">
        <f t="shared" si="700"/>
        <v/>
      </c>
      <c r="H1066" s="105" t="str">
        <f t="shared" si="701"/>
        <v/>
      </c>
      <c r="I1066" s="149">
        <v>20</v>
      </c>
      <c r="J1066" s="157" t="str">
        <f t="shared" si="713"/>
        <v/>
      </c>
      <c r="K1066" s="131" t="str">
        <f t="shared" si="714"/>
        <v/>
      </c>
      <c r="L1066" s="131" t="str">
        <f>IF($E1066="","",INDEX('3.サラリースケール'!$R$5:$BH$38,MATCH($E1066,'3.サラリースケール'!$R$5:$R$38,0),MATCH($I1066,'3.サラリースケール'!$R$5:$BH$5,0)))</f>
        <v/>
      </c>
      <c r="M1066" s="131" t="str">
        <f t="shared" si="715"/>
        <v/>
      </c>
      <c r="N1066" s="368" t="str">
        <f t="shared" si="716"/>
        <v/>
      </c>
      <c r="O1066" s="157" t="str">
        <f t="shared" si="717"/>
        <v/>
      </c>
      <c r="P1066" s="368" t="str">
        <f t="shared" si="702"/>
        <v/>
      </c>
      <c r="Q1066" s="158" t="str">
        <f>IF($L1066="","",VLOOKUP($E1066,'6.モデル年俸表の作成'!$C$7:$F$48,4,0))</f>
        <v/>
      </c>
      <c r="R1066" s="159" t="str">
        <f>IF($E1066="","",IF($G1066="","",VLOOKUP($E1066,'5.手当・賞与配分・洗い替え方式'!$C$7:$L$48,8,0)))</f>
        <v/>
      </c>
      <c r="S1066" s="160" t="str">
        <f t="shared" si="718"/>
        <v/>
      </c>
      <c r="T1066" s="160" t="str">
        <f t="shared" si="719"/>
        <v/>
      </c>
      <c r="U1066" s="160" t="str">
        <f t="shared" si="720"/>
        <v/>
      </c>
      <c r="V1066" s="160" t="str">
        <f t="shared" si="721"/>
        <v/>
      </c>
      <c r="W1066" s="160" t="str">
        <f t="shared" si="722"/>
        <v/>
      </c>
      <c r="X1066" s="164" t="str">
        <f t="shared" si="703"/>
        <v/>
      </c>
      <c r="Y1066" s="162" t="str">
        <f t="shared" si="723"/>
        <v/>
      </c>
      <c r="Z1066" s="161" t="str">
        <f t="shared" si="704"/>
        <v/>
      </c>
      <c r="AA1066" s="161" t="str">
        <f t="shared" si="705"/>
        <v/>
      </c>
      <c r="AB1066" s="161" t="str">
        <f t="shared" si="706"/>
        <v/>
      </c>
      <c r="AC1066" s="163" t="str">
        <f t="shared" si="707"/>
        <v/>
      </c>
      <c r="AD1066" s="158" t="str">
        <f t="shared" si="724"/>
        <v/>
      </c>
      <c r="AE1066" s="165" t="str">
        <f>IF(J1066="","",IF('5.手当・賞与配分・洗い替え方式'!$O$4=1,ROUNDUP((J1066+$Q1066)*$AH$4,-1),ROUNDUP(J1066*$AH$4,-1)))</f>
        <v/>
      </c>
      <c r="AF1066" s="154" t="str">
        <f>IF(K1066="","",IF('5.手当・賞与配分・洗い替え方式'!$O$4=1,ROUNDUP((K1066+$Q1066)*$AH$4,-1),ROUNDUP(K1066*$AH$4,-1)))</f>
        <v/>
      </c>
      <c r="AG1066" s="154" t="str">
        <f>IF(L1066="","",IF('5.手当・賞与配分・洗い替え方式'!$O$4=1,ROUNDUP((L1066+$Q1066)*$AH$4,-1),ROUNDUP(L1066*$AH$4,-1)))</f>
        <v/>
      </c>
      <c r="AH1066" s="154" t="str">
        <f>IF(M1066="","",IF('5.手当・賞与配分・洗い替え方式'!$O$4=1,ROUNDUP((M1066+$Q1066)*$AH$4,-1),ROUNDUP(M1066*$AH$4,-1)))</f>
        <v/>
      </c>
      <c r="AI1066" s="166" t="str">
        <f>IF(N1066="","",IF('5.手当・賞与配分・洗い替え方式'!$O$4=1,ROUNDUP((N1066+$Q1066)*$AH$4,-1),ROUNDUP(N1066*$AH$4,-1)))</f>
        <v/>
      </c>
      <c r="AJ1066" s="165" t="str">
        <f>IF(J1066="","",IF('5.手当・賞与配分・洗い替え方式'!$O$4=1,ROUNDUP((J1066+$Q1066)*$AM$4,-1),ROUNDUP(J1066*$AM$4,-1)))</f>
        <v/>
      </c>
      <c r="AK1066" s="154" t="str">
        <f>IF(K1066="","",IF('5.手当・賞与配分・洗い替え方式'!$O$4=1,ROUNDUP((K1066+$Q1066)*$AM$4,-1),ROUNDUP(K1066*$AM$4,-1)))</f>
        <v/>
      </c>
      <c r="AL1066" s="154" t="str">
        <f>IF(L1066="","",IF('5.手当・賞与配分・洗い替え方式'!$O$4=1,ROUNDUP((L1066+$Q1066)*$AM$4,-1),ROUNDUP(L1066*$AM$4,-1)))</f>
        <v/>
      </c>
      <c r="AM1066" s="154" t="str">
        <f>IF(M1066="","",IF('5.手当・賞与配分・洗い替え方式'!$O$4=1,ROUNDUP((M1066+$Q1066)*$AM$4,-1),ROUNDUP(M1066*$AM$4,-1)))</f>
        <v/>
      </c>
      <c r="AN1066" s="166" t="str">
        <f>IF(N1066="","",IF('5.手当・賞与配分・洗い替え方式'!$O$4=1,ROUNDUP((N1066+$Q1066)*$AM$4,-1),ROUNDUP(N1066*$AM$4,-1)))</f>
        <v/>
      </c>
      <c r="AO1066" s="369" t="str">
        <f t="shared" ref="AO1066:AO1105" si="725">IF(J1066="","",Y1066*12+AE1066+AJ1066)</f>
        <v/>
      </c>
      <c r="AP1066" s="77" t="str">
        <f t="shared" ref="AP1066:AP1105" si="726">IF(K1066="","",Z1066*12+AF1066+AK1066)</f>
        <v/>
      </c>
      <c r="AQ1066" s="77" t="str">
        <f t="shared" si="709"/>
        <v/>
      </c>
      <c r="AR1066" s="77" t="str">
        <f t="shared" si="710"/>
        <v/>
      </c>
      <c r="AS1066" s="164" t="str">
        <f t="shared" si="711"/>
        <v/>
      </c>
    </row>
    <row r="1067" spans="5:45" ht="18" customHeight="1">
      <c r="E1067" s="148" t="str">
        <f t="shared" si="712"/>
        <v>E-3</v>
      </c>
      <c r="F1067" s="105">
        <f t="shared" si="699"/>
        <v>0</v>
      </c>
      <c r="G1067" s="105" t="str">
        <f t="shared" si="700"/>
        <v/>
      </c>
      <c r="H1067" s="105" t="str">
        <f t="shared" si="701"/>
        <v/>
      </c>
      <c r="I1067" s="149">
        <v>21</v>
      </c>
      <c r="J1067" s="157" t="str">
        <f t="shared" si="713"/>
        <v/>
      </c>
      <c r="K1067" s="131" t="str">
        <f t="shared" si="714"/>
        <v/>
      </c>
      <c r="L1067" s="131" t="str">
        <f>IF($E1067="","",INDEX('3.サラリースケール'!$R$5:$BH$38,MATCH($E1067,'3.サラリースケール'!$R$5:$R$38,0),MATCH($I1067,'3.サラリースケール'!$R$5:$BH$5,0)))</f>
        <v/>
      </c>
      <c r="M1067" s="131" t="str">
        <f t="shared" si="715"/>
        <v/>
      </c>
      <c r="N1067" s="368" t="str">
        <f t="shared" si="716"/>
        <v/>
      </c>
      <c r="O1067" s="157" t="str">
        <f t="shared" si="717"/>
        <v/>
      </c>
      <c r="P1067" s="368" t="str">
        <f t="shared" si="702"/>
        <v/>
      </c>
      <c r="Q1067" s="158" t="str">
        <f>IF($L1067="","",VLOOKUP($E1067,'6.モデル年俸表の作成'!$C$7:$F$48,4,0))</f>
        <v/>
      </c>
      <c r="R1067" s="159" t="str">
        <f>IF($E1067="","",IF($G1067="","",VLOOKUP($E1067,'5.手当・賞与配分・洗い替え方式'!$C$7:$L$48,8,0)))</f>
        <v/>
      </c>
      <c r="S1067" s="160" t="str">
        <f t="shared" si="718"/>
        <v/>
      </c>
      <c r="T1067" s="160" t="str">
        <f t="shared" si="719"/>
        <v/>
      </c>
      <c r="U1067" s="160" t="str">
        <f t="shared" si="720"/>
        <v/>
      </c>
      <c r="V1067" s="160" t="str">
        <f t="shared" si="721"/>
        <v/>
      </c>
      <c r="W1067" s="160" t="str">
        <f t="shared" si="722"/>
        <v/>
      </c>
      <c r="X1067" s="164" t="str">
        <f t="shared" si="703"/>
        <v/>
      </c>
      <c r="Y1067" s="162" t="str">
        <f t="shared" si="723"/>
        <v/>
      </c>
      <c r="Z1067" s="161" t="str">
        <f t="shared" si="704"/>
        <v/>
      </c>
      <c r="AA1067" s="161" t="str">
        <f t="shared" si="705"/>
        <v/>
      </c>
      <c r="AB1067" s="161" t="str">
        <f t="shared" si="706"/>
        <v/>
      </c>
      <c r="AC1067" s="163" t="str">
        <f t="shared" si="707"/>
        <v/>
      </c>
      <c r="AD1067" s="158" t="str">
        <f t="shared" si="724"/>
        <v/>
      </c>
      <c r="AE1067" s="165" t="str">
        <f>IF(J1067="","",IF('5.手当・賞与配分・洗い替え方式'!$O$4=1,ROUNDUP((J1067+$Q1067)*$AH$4,-1),ROUNDUP(J1067*$AH$4,-1)))</f>
        <v/>
      </c>
      <c r="AF1067" s="154" t="str">
        <f>IF(K1067="","",IF('5.手当・賞与配分・洗い替え方式'!$O$4=1,ROUNDUP((K1067+$Q1067)*$AH$4,-1),ROUNDUP(K1067*$AH$4,-1)))</f>
        <v/>
      </c>
      <c r="AG1067" s="154" t="str">
        <f>IF(L1067="","",IF('5.手当・賞与配分・洗い替え方式'!$O$4=1,ROUNDUP((L1067+$Q1067)*$AH$4,-1),ROUNDUP(L1067*$AH$4,-1)))</f>
        <v/>
      </c>
      <c r="AH1067" s="154" t="str">
        <f>IF(M1067="","",IF('5.手当・賞与配分・洗い替え方式'!$O$4=1,ROUNDUP((M1067+$Q1067)*$AH$4,-1),ROUNDUP(M1067*$AH$4,-1)))</f>
        <v/>
      </c>
      <c r="AI1067" s="166" t="str">
        <f>IF(N1067="","",IF('5.手当・賞与配分・洗い替え方式'!$O$4=1,ROUNDUP((N1067+$Q1067)*$AH$4,-1),ROUNDUP(N1067*$AH$4,-1)))</f>
        <v/>
      </c>
      <c r="AJ1067" s="165" t="str">
        <f>IF(J1067="","",IF('5.手当・賞与配分・洗い替え方式'!$O$4=1,ROUNDUP((J1067+$Q1067)*$AM$4,-1),ROUNDUP(J1067*$AM$4,-1)))</f>
        <v/>
      </c>
      <c r="AK1067" s="154" t="str">
        <f>IF(K1067="","",IF('5.手当・賞与配分・洗い替え方式'!$O$4=1,ROUNDUP((K1067+$Q1067)*$AM$4,-1),ROUNDUP(K1067*$AM$4,-1)))</f>
        <v/>
      </c>
      <c r="AL1067" s="154" t="str">
        <f>IF(L1067="","",IF('5.手当・賞与配分・洗い替え方式'!$O$4=1,ROUNDUP((L1067+$Q1067)*$AM$4,-1),ROUNDUP(L1067*$AM$4,-1)))</f>
        <v/>
      </c>
      <c r="AM1067" s="154" t="str">
        <f>IF(M1067="","",IF('5.手当・賞与配分・洗い替え方式'!$O$4=1,ROUNDUP((M1067+$Q1067)*$AM$4,-1),ROUNDUP(M1067*$AM$4,-1)))</f>
        <v/>
      </c>
      <c r="AN1067" s="166" t="str">
        <f>IF(N1067="","",IF('5.手当・賞与配分・洗い替え方式'!$O$4=1,ROUNDUP((N1067+$Q1067)*$AM$4,-1),ROUNDUP(N1067*$AM$4,-1)))</f>
        <v/>
      </c>
      <c r="AO1067" s="369" t="str">
        <f t="shared" si="725"/>
        <v/>
      </c>
      <c r="AP1067" s="77" t="str">
        <f t="shared" si="726"/>
        <v/>
      </c>
      <c r="AQ1067" s="77" t="str">
        <f t="shared" si="709"/>
        <v/>
      </c>
      <c r="AR1067" s="77" t="str">
        <f t="shared" si="710"/>
        <v/>
      </c>
      <c r="AS1067" s="164" t="str">
        <f t="shared" si="711"/>
        <v/>
      </c>
    </row>
    <row r="1068" spans="5:45" ht="18" customHeight="1">
      <c r="E1068" s="148" t="str">
        <f t="shared" si="712"/>
        <v>E-3</v>
      </c>
      <c r="F1068" s="105">
        <f t="shared" si="699"/>
        <v>0</v>
      </c>
      <c r="G1068" s="105" t="str">
        <f t="shared" si="700"/>
        <v/>
      </c>
      <c r="H1068" s="105" t="str">
        <f t="shared" si="701"/>
        <v/>
      </c>
      <c r="I1068" s="149">
        <v>22</v>
      </c>
      <c r="J1068" s="157" t="str">
        <f t="shared" si="713"/>
        <v/>
      </c>
      <c r="K1068" s="131" t="str">
        <f t="shared" si="714"/>
        <v/>
      </c>
      <c r="L1068" s="131" t="str">
        <f>IF($E1068="","",INDEX('3.サラリースケール'!$R$5:$BH$38,MATCH($E1068,'3.サラリースケール'!$R$5:$R$38,0),MATCH($I1068,'3.サラリースケール'!$R$5:$BH$5,0)))</f>
        <v/>
      </c>
      <c r="M1068" s="131" t="str">
        <f t="shared" si="715"/>
        <v/>
      </c>
      <c r="N1068" s="368" t="str">
        <f t="shared" si="716"/>
        <v/>
      </c>
      <c r="O1068" s="157" t="str">
        <f t="shared" si="717"/>
        <v/>
      </c>
      <c r="P1068" s="368" t="str">
        <f t="shared" si="702"/>
        <v/>
      </c>
      <c r="Q1068" s="158" t="str">
        <f>IF($L1068="","",VLOOKUP($E1068,'6.モデル年俸表の作成'!$C$7:$F$48,4,0))</f>
        <v/>
      </c>
      <c r="R1068" s="159" t="str">
        <f>IF($E1068="","",IF($G1068="","",VLOOKUP($E1068,'5.手当・賞与配分・洗い替え方式'!$C$7:$L$48,8,0)))</f>
        <v/>
      </c>
      <c r="S1068" s="160" t="str">
        <f t="shared" si="718"/>
        <v/>
      </c>
      <c r="T1068" s="160" t="str">
        <f t="shared" si="719"/>
        <v/>
      </c>
      <c r="U1068" s="160" t="str">
        <f t="shared" si="720"/>
        <v/>
      </c>
      <c r="V1068" s="160" t="str">
        <f t="shared" si="721"/>
        <v/>
      </c>
      <c r="W1068" s="160" t="str">
        <f t="shared" si="722"/>
        <v/>
      </c>
      <c r="X1068" s="164" t="str">
        <f t="shared" si="703"/>
        <v/>
      </c>
      <c r="Y1068" s="162" t="str">
        <f>IF(J1068="","",J1068+$Q1068+S1068)</f>
        <v/>
      </c>
      <c r="Z1068" s="161" t="str">
        <f t="shared" si="704"/>
        <v/>
      </c>
      <c r="AA1068" s="161" t="str">
        <f t="shared" si="705"/>
        <v/>
      </c>
      <c r="AB1068" s="161" t="str">
        <f t="shared" si="706"/>
        <v/>
      </c>
      <c r="AC1068" s="163" t="str">
        <f t="shared" si="707"/>
        <v/>
      </c>
      <c r="AD1068" s="158" t="str">
        <f t="shared" si="724"/>
        <v/>
      </c>
      <c r="AE1068" s="165" t="str">
        <f>IF(J1068="","",IF('5.手当・賞与配分・洗い替え方式'!$O$4=1,ROUNDUP((J1068+$Q1068)*$AH$4,-1),ROUNDUP(J1068*$AH$4,-1)))</f>
        <v/>
      </c>
      <c r="AF1068" s="154" t="str">
        <f>IF(K1068="","",IF('5.手当・賞与配分・洗い替え方式'!$O$4=1,ROUNDUP((K1068+$Q1068)*$AH$4,-1),ROUNDUP(K1068*$AH$4,-1)))</f>
        <v/>
      </c>
      <c r="AG1068" s="154" t="str">
        <f>IF(L1068="","",IF('5.手当・賞与配分・洗い替え方式'!$O$4=1,ROUNDUP((L1068+$Q1068)*$AH$4,-1),ROUNDUP(L1068*$AH$4,-1)))</f>
        <v/>
      </c>
      <c r="AH1068" s="154" t="str">
        <f>IF(M1068="","",IF('5.手当・賞与配分・洗い替え方式'!$O$4=1,ROUNDUP((M1068+$Q1068)*$AH$4,-1),ROUNDUP(M1068*$AH$4,-1)))</f>
        <v/>
      </c>
      <c r="AI1068" s="166" t="str">
        <f>IF(N1068="","",IF('5.手当・賞与配分・洗い替え方式'!$O$4=1,ROUNDUP((N1068+$Q1068)*$AH$4,-1),ROUNDUP(N1068*$AH$4,-1)))</f>
        <v/>
      </c>
      <c r="AJ1068" s="165" t="str">
        <f>IF(J1068="","",IF('5.手当・賞与配分・洗い替え方式'!$O$4=1,ROUNDUP((J1068+$Q1068)*$AM$4,-1),ROUNDUP(J1068*$AM$4,-1)))</f>
        <v/>
      </c>
      <c r="AK1068" s="154" t="str">
        <f>IF(K1068="","",IF('5.手当・賞与配分・洗い替え方式'!$O$4=1,ROUNDUP((K1068+$Q1068)*$AM$4,-1),ROUNDUP(K1068*$AM$4,-1)))</f>
        <v/>
      </c>
      <c r="AL1068" s="154" t="str">
        <f>IF(L1068="","",IF('5.手当・賞与配分・洗い替え方式'!$O$4=1,ROUNDUP((L1068+$Q1068)*$AM$4,-1),ROUNDUP(L1068*$AM$4,-1)))</f>
        <v/>
      </c>
      <c r="AM1068" s="154" t="str">
        <f>IF(M1068="","",IF('5.手当・賞与配分・洗い替え方式'!$O$4=1,ROUNDUP((M1068+$Q1068)*$AM$4,-1),ROUNDUP(M1068*$AM$4,-1)))</f>
        <v/>
      </c>
      <c r="AN1068" s="166" t="str">
        <f>IF(N1068="","",IF('5.手当・賞与配分・洗い替え方式'!$O$4=1,ROUNDUP((N1068+$Q1068)*$AM$4,-1),ROUNDUP(N1068*$AM$4,-1)))</f>
        <v/>
      </c>
      <c r="AO1068" s="369" t="str">
        <f t="shared" si="725"/>
        <v/>
      </c>
      <c r="AP1068" s="77" t="str">
        <f t="shared" si="726"/>
        <v/>
      </c>
      <c r="AQ1068" s="77" t="str">
        <f t="shared" si="709"/>
        <v/>
      </c>
      <c r="AR1068" s="77" t="str">
        <f t="shared" si="710"/>
        <v/>
      </c>
      <c r="AS1068" s="164" t="str">
        <f t="shared" si="711"/>
        <v/>
      </c>
    </row>
    <row r="1069" spans="5:45" ht="18" customHeight="1">
      <c r="E1069" s="148" t="str">
        <f t="shared" si="712"/>
        <v>E-3</v>
      </c>
      <c r="F1069" s="105">
        <f t="shared" si="699"/>
        <v>0</v>
      </c>
      <c r="G1069" s="105" t="str">
        <f t="shared" si="700"/>
        <v/>
      </c>
      <c r="H1069" s="105" t="str">
        <f t="shared" si="701"/>
        <v/>
      </c>
      <c r="I1069" s="149">
        <v>23</v>
      </c>
      <c r="J1069" s="157" t="str">
        <f t="shared" si="713"/>
        <v/>
      </c>
      <c r="K1069" s="131" t="str">
        <f t="shared" si="714"/>
        <v/>
      </c>
      <c r="L1069" s="131" t="str">
        <f>IF($E1069="","",INDEX('3.サラリースケール'!$R$5:$BH$38,MATCH($E1069,'3.サラリースケール'!$R$5:$R$38,0),MATCH($I1069,'3.サラリースケール'!$R$5:$BH$5,0)))</f>
        <v/>
      </c>
      <c r="M1069" s="131" t="str">
        <f t="shared" si="715"/>
        <v/>
      </c>
      <c r="N1069" s="368" t="str">
        <f t="shared" si="716"/>
        <v/>
      </c>
      <c r="O1069" s="157" t="str">
        <f t="shared" si="717"/>
        <v/>
      </c>
      <c r="P1069" s="368" t="str">
        <f t="shared" si="702"/>
        <v/>
      </c>
      <c r="Q1069" s="158" t="str">
        <f>IF($L1069="","",VLOOKUP($E1069,'6.モデル年俸表の作成'!$C$7:$F$48,4,0))</f>
        <v/>
      </c>
      <c r="R1069" s="159" t="str">
        <f>IF($E1069="","",IF($G1069="","",VLOOKUP($E1069,'5.手当・賞与配分・洗い替え方式'!$C$7:$L$48,8,0)))</f>
        <v/>
      </c>
      <c r="S1069" s="160" t="str">
        <f t="shared" si="718"/>
        <v/>
      </c>
      <c r="T1069" s="160" t="str">
        <f t="shared" si="719"/>
        <v/>
      </c>
      <c r="U1069" s="160" t="str">
        <f t="shared" si="720"/>
        <v/>
      </c>
      <c r="V1069" s="160" t="str">
        <f t="shared" si="721"/>
        <v/>
      </c>
      <c r="W1069" s="160" t="str">
        <f t="shared" si="722"/>
        <v/>
      </c>
      <c r="X1069" s="164" t="str">
        <f t="shared" si="703"/>
        <v/>
      </c>
      <c r="Y1069" s="162" t="str">
        <f t="shared" ref="Y1069:Y1105" si="727">IF(J1069="","",J1069+$Q1069+S1069)</f>
        <v/>
      </c>
      <c r="Z1069" s="161" t="str">
        <f t="shared" si="704"/>
        <v/>
      </c>
      <c r="AA1069" s="161" t="str">
        <f t="shared" si="705"/>
        <v/>
      </c>
      <c r="AB1069" s="161" t="str">
        <f t="shared" si="706"/>
        <v/>
      </c>
      <c r="AC1069" s="163" t="str">
        <f t="shared" si="707"/>
        <v/>
      </c>
      <c r="AD1069" s="158" t="str">
        <f t="shared" si="724"/>
        <v/>
      </c>
      <c r="AE1069" s="165" t="str">
        <f>IF(J1069="","",IF('5.手当・賞与配分・洗い替え方式'!$O$4=1,ROUNDUP((J1069+$Q1069)*$AH$4,-1),ROUNDUP(J1069*$AH$4,-1)))</f>
        <v/>
      </c>
      <c r="AF1069" s="154" t="str">
        <f>IF(K1069="","",IF('5.手当・賞与配分・洗い替え方式'!$O$4=1,ROUNDUP((K1069+$Q1069)*$AH$4,-1),ROUNDUP(K1069*$AH$4,-1)))</f>
        <v/>
      </c>
      <c r="AG1069" s="154" t="str">
        <f>IF(L1069="","",IF('5.手当・賞与配分・洗い替え方式'!$O$4=1,ROUNDUP((L1069+$Q1069)*$AH$4,-1),ROUNDUP(L1069*$AH$4,-1)))</f>
        <v/>
      </c>
      <c r="AH1069" s="154" t="str">
        <f>IF(M1069="","",IF('5.手当・賞与配分・洗い替え方式'!$O$4=1,ROUNDUP((M1069+$Q1069)*$AH$4,-1),ROUNDUP(M1069*$AH$4,-1)))</f>
        <v/>
      </c>
      <c r="AI1069" s="166" t="str">
        <f>IF(N1069="","",IF('5.手当・賞与配分・洗い替え方式'!$O$4=1,ROUNDUP((N1069+$Q1069)*$AH$4,-1),ROUNDUP(N1069*$AH$4,-1)))</f>
        <v/>
      </c>
      <c r="AJ1069" s="165" t="str">
        <f>IF(J1069="","",IF('5.手当・賞与配分・洗い替え方式'!$O$4=1,ROUNDUP((J1069+$Q1069)*$AM$4,-1),ROUNDUP(J1069*$AM$4,-1)))</f>
        <v/>
      </c>
      <c r="AK1069" s="154" t="str">
        <f>IF(K1069="","",IF('5.手当・賞与配分・洗い替え方式'!$O$4=1,ROUNDUP((K1069+$Q1069)*$AM$4,-1),ROUNDUP(K1069*$AM$4,-1)))</f>
        <v/>
      </c>
      <c r="AL1069" s="154" t="str">
        <f>IF(L1069="","",IF('5.手当・賞与配分・洗い替え方式'!$O$4=1,ROUNDUP((L1069+$Q1069)*$AM$4,-1),ROUNDUP(L1069*$AM$4,-1)))</f>
        <v/>
      </c>
      <c r="AM1069" s="154" t="str">
        <f>IF(M1069="","",IF('5.手当・賞与配分・洗い替え方式'!$O$4=1,ROUNDUP((M1069+$Q1069)*$AM$4,-1),ROUNDUP(M1069*$AM$4,-1)))</f>
        <v/>
      </c>
      <c r="AN1069" s="166" t="str">
        <f>IF(N1069="","",IF('5.手当・賞与配分・洗い替え方式'!$O$4=1,ROUNDUP((N1069+$Q1069)*$AM$4,-1),ROUNDUP(N1069*$AM$4,-1)))</f>
        <v/>
      </c>
      <c r="AO1069" s="369" t="str">
        <f t="shared" si="725"/>
        <v/>
      </c>
      <c r="AP1069" s="77" t="str">
        <f t="shared" si="726"/>
        <v/>
      </c>
      <c r="AQ1069" s="77" t="str">
        <f t="shared" si="709"/>
        <v/>
      </c>
      <c r="AR1069" s="77" t="str">
        <f t="shared" si="710"/>
        <v/>
      </c>
      <c r="AS1069" s="164" t="str">
        <f t="shared" si="711"/>
        <v/>
      </c>
    </row>
    <row r="1070" spans="5:45" ht="18" customHeight="1">
      <c r="E1070" s="148" t="str">
        <f t="shared" si="712"/>
        <v>E-3</v>
      </c>
      <c r="F1070" s="105">
        <f t="shared" si="699"/>
        <v>0</v>
      </c>
      <c r="G1070" s="105" t="str">
        <f t="shared" si="700"/>
        <v/>
      </c>
      <c r="H1070" s="105" t="str">
        <f t="shared" si="701"/>
        <v/>
      </c>
      <c r="I1070" s="149">
        <v>24</v>
      </c>
      <c r="J1070" s="157" t="str">
        <f t="shared" si="713"/>
        <v/>
      </c>
      <c r="K1070" s="131" t="str">
        <f t="shared" si="714"/>
        <v/>
      </c>
      <c r="L1070" s="131" t="str">
        <f>IF($E1070="","",INDEX('3.サラリースケール'!$R$5:$BH$38,MATCH($E1070,'3.サラリースケール'!$R$5:$R$38,0),MATCH($I1070,'3.サラリースケール'!$R$5:$BH$5,0)))</f>
        <v/>
      </c>
      <c r="M1070" s="131" t="str">
        <f t="shared" si="715"/>
        <v/>
      </c>
      <c r="N1070" s="368" t="str">
        <f t="shared" si="716"/>
        <v/>
      </c>
      <c r="O1070" s="157" t="str">
        <f t="shared" si="717"/>
        <v/>
      </c>
      <c r="P1070" s="368" t="str">
        <f t="shared" si="702"/>
        <v/>
      </c>
      <c r="Q1070" s="158" t="str">
        <f>IF($L1070="","",VLOOKUP($E1070,'6.モデル年俸表の作成'!$C$7:$F$48,4,0))</f>
        <v/>
      </c>
      <c r="R1070" s="159" t="str">
        <f>IF($E1070="","",IF($G1070="","",VLOOKUP($E1070,'5.手当・賞与配分・洗い替え方式'!$C$7:$L$48,8,0)))</f>
        <v/>
      </c>
      <c r="S1070" s="160" t="str">
        <f t="shared" si="718"/>
        <v/>
      </c>
      <c r="T1070" s="160" t="str">
        <f t="shared" si="719"/>
        <v/>
      </c>
      <c r="U1070" s="160" t="str">
        <f>IF(L1070="","",ROUNDUP((L1070*$R1070),-1))</f>
        <v/>
      </c>
      <c r="V1070" s="160" t="str">
        <f t="shared" si="721"/>
        <v/>
      </c>
      <c r="W1070" s="160" t="str">
        <f t="shared" si="722"/>
        <v/>
      </c>
      <c r="X1070" s="164" t="str">
        <f t="shared" si="703"/>
        <v/>
      </c>
      <c r="Y1070" s="162" t="str">
        <f t="shared" si="727"/>
        <v/>
      </c>
      <c r="Z1070" s="161" t="str">
        <f t="shared" si="704"/>
        <v/>
      </c>
      <c r="AA1070" s="161" t="str">
        <f t="shared" si="705"/>
        <v/>
      </c>
      <c r="AB1070" s="161" t="str">
        <f t="shared" si="706"/>
        <v/>
      </c>
      <c r="AC1070" s="163" t="str">
        <f t="shared" si="707"/>
        <v/>
      </c>
      <c r="AD1070" s="158" t="str">
        <f t="shared" si="724"/>
        <v/>
      </c>
      <c r="AE1070" s="165" t="str">
        <f>IF(J1070="","",IF('5.手当・賞与配分・洗い替え方式'!$O$4=1,ROUNDUP((J1070+$Q1070)*$AH$4,-1),ROUNDUP(J1070*$AH$4,-1)))</f>
        <v/>
      </c>
      <c r="AF1070" s="154" t="str">
        <f>IF(K1070="","",IF('5.手当・賞与配分・洗い替え方式'!$O$4=1,ROUNDUP((K1070+$Q1070)*$AH$4,-1),ROUNDUP(K1070*$AH$4,-1)))</f>
        <v/>
      </c>
      <c r="AG1070" s="154" t="str">
        <f>IF(L1070="","",IF('5.手当・賞与配分・洗い替え方式'!$O$4=1,ROUNDUP((L1070+$Q1070)*$AH$4,-1),ROUNDUP(L1070*$AH$4,-1)))</f>
        <v/>
      </c>
      <c r="AH1070" s="154" t="str">
        <f>IF(M1070="","",IF('5.手当・賞与配分・洗い替え方式'!$O$4=1,ROUNDUP((M1070+$Q1070)*$AH$4,-1),ROUNDUP(M1070*$AH$4,-1)))</f>
        <v/>
      </c>
      <c r="AI1070" s="166" t="str">
        <f>IF(N1070="","",IF('5.手当・賞与配分・洗い替え方式'!$O$4=1,ROUNDUP((N1070+$Q1070)*$AH$4,-1),ROUNDUP(N1070*$AH$4,-1)))</f>
        <v/>
      </c>
      <c r="AJ1070" s="165" t="str">
        <f>IF(J1070="","",IF('5.手当・賞与配分・洗い替え方式'!$O$4=1,ROUNDUP((J1070+$Q1070)*$AM$4,-1),ROUNDUP(J1070*$AM$4,-1)))</f>
        <v/>
      </c>
      <c r="AK1070" s="154" t="str">
        <f>IF(K1070="","",IF('5.手当・賞与配分・洗い替え方式'!$O$4=1,ROUNDUP((K1070+$Q1070)*$AM$4,-1),ROUNDUP(K1070*$AM$4,-1)))</f>
        <v/>
      </c>
      <c r="AL1070" s="154" t="str">
        <f>IF(L1070="","",IF('5.手当・賞与配分・洗い替え方式'!$O$4=1,ROUNDUP((L1070+$Q1070)*$AM$4,-1),ROUNDUP(L1070*$AM$4,-1)))</f>
        <v/>
      </c>
      <c r="AM1070" s="154" t="str">
        <f>IF(M1070="","",IF('5.手当・賞与配分・洗い替え方式'!$O$4=1,ROUNDUP((M1070+$Q1070)*$AM$4,-1),ROUNDUP(M1070*$AM$4,-1)))</f>
        <v/>
      </c>
      <c r="AN1070" s="166" t="str">
        <f>IF(N1070="","",IF('5.手当・賞与配分・洗い替え方式'!$O$4=1,ROUNDUP((N1070+$Q1070)*$AM$4,-1),ROUNDUP(N1070*$AM$4,-1)))</f>
        <v/>
      </c>
      <c r="AO1070" s="369" t="str">
        <f t="shared" si="725"/>
        <v/>
      </c>
      <c r="AP1070" s="77" t="str">
        <f t="shared" si="726"/>
        <v/>
      </c>
      <c r="AQ1070" s="77" t="str">
        <f t="shared" si="709"/>
        <v/>
      </c>
      <c r="AR1070" s="77" t="str">
        <f t="shared" si="710"/>
        <v/>
      </c>
      <c r="AS1070" s="164" t="str">
        <f t="shared" si="711"/>
        <v/>
      </c>
    </row>
    <row r="1071" spans="5:45" ht="18" customHeight="1">
      <c r="E1071" s="148" t="str">
        <f t="shared" si="712"/>
        <v>E-3</v>
      </c>
      <c r="F1071" s="105">
        <f t="shared" si="699"/>
        <v>0</v>
      </c>
      <c r="G1071" s="105" t="str">
        <f t="shared" si="700"/>
        <v/>
      </c>
      <c r="H1071" s="105" t="str">
        <f t="shared" si="701"/>
        <v/>
      </c>
      <c r="I1071" s="149">
        <v>25</v>
      </c>
      <c r="J1071" s="157" t="str">
        <f t="shared" si="713"/>
        <v/>
      </c>
      <c r="K1071" s="131" t="str">
        <f t="shared" si="714"/>
        <v/>
      </c>
      <c r="L1071" s="131" t="str">
        <f>IF($E1071="","",INDEX('3.サラリースケール'!$R$5:$BH$38,MATCH($E1071,'3.サラリースケール'!$R$5:$R$38,0),MATCH($I1071,'3.サラリースケール'!$R$5:$BH$5,0)))</f>
        <v/>
      </c>
      <c r="M1071" s="131" t="str">
        <f t="shared" si="715"/>
        <v/>
      </c>
      <c r="N1071" s="368" t="str">
        <f t="shared" si="716"/>
        <v/>
      </c>
      <c r="O1071" s="157" t="str">
        <f t="shared" si="717"/>
        <v/>
      </c>
      <c r="P1071" s="368" t="str">
        <f t="shared" si="702"/>
        <v/>
      </c>
      <c r="Q1071" s="158" t="str">
        <f>IF($L1071="","",VLOOKUP($E1071,'6.モデル年俸表の作成'!$C$7:$F$48,4,0))</f>
        <v/>
      </c>
      <c r="R1071" s="159" t="str">
        <f>IF($E1071="","",IF($G1071="","",VLOOKUP($E1071,'5.手当・賞与配分・洗い替え方式'!$C$7:$L$48,8,0)))</f>
        <v/>
      </c>
      <c r="S1071" s="160" t="str">
        <f t="shared" si="718"/>
        <v/>
      </c>
      <c r="T1071" s="160" t="str">
        <f t="shared" si="719"/>
        <v/>
      </c>
      <c r="U1071" s="160" t="str">
        <f t="shared" ref="U1071:U1105" si="728">IF(L1071="","",ROUNDUP((L1071*$R1071),-1))</f>
        <v/>
      </c>
      <c r="V1071" s="160" t="str">
        <f t="shared" si="721"/>
        <v/>
      </c>
      <c r="W1071" s="160" t="str">
        <f t="shared" si="722"/>
        <v/>
      </c>
      <c r="X1071" s="164" t="str">
        <f t="shared" si="703"/>
        <v/>
      </c>
      <c r="Y1071" s="162" t="str">
        <f t="shared" si="727"/>
        <v/>
      </c>
      <c r="Z1071" s="161" t="str">
        <f t="shared" si="704"/>
        <v/>
      </c>
      <c r="AA1071" s="161" t="str">
        <f t="shared" si="705"/>
        <v/>
      </c>
      <c r="AB1071" s="161" t="str">
        <f t="shared" si="706"/>
        <v/>
      </c>
      <c r="AC1071" s="163" t="str">
        <f>IF(N1071="","",N1071+$Q1071+W1071)</f>
        <v/>
      </c>
      <c r="AD1071" s="158" t="str">
        <f t="shared" si="724"/>
        <v/>
      </c>
      <c r="AE1071" s="165" t="str">
        <f>IF(J1071="","",IF('5.手当・賞与配分・洗い替え方式'!$O$4=1,ROUNDUP((J1071+$Q1071)*$AH$4,-1),ROUNDUP(J1071*$AH$4,-1)))</f>
        <v/>
      </c>
      <c r="AF1071" s="154" t="str">
        <f>IF(K1071="","",IF('5.手当・賞与配分・洗い替え方式'!$O$4=1,ROUNDUP((K1071+$Q1071)*$AH$4,-1),ROUNDUP(K1071*$AH$4,-1)))</f>
        <v/>
      </c>
      <c r="AG1071" s="154" t="str">
        <f>IF(L1071="","",IF('5.手当・賞与配分・洗い替え方式'!$O$4=1,ROUNDUP((L1071+$Q1071)*$AH$4,-1),ROUNDUP(L1071*$AH$4,-1)))</f>
        <v/>
      </c>
      <c r="AH1071" s="154" t="str">
        <f>IF(M1071="","",IF('5.手当・賞与配分・洗い替え方式'!$O$4=1,ROUNDUP((M1071+$Q1071)*$AH$4,-1),ROUNDUP(M1071*$AH$4,-1)))</f>
        <v/>
      </c>
      <c r="AI1071" s="166" t="str">
        <f>IF(N1071="","",IF('5.手当・賞与配分・洗い替え方式'!$O$4=1,ROUNDUP((N1071+$Q1071)*$AH$4,-1),ROUNDUP(N1071*$AH$4,-1)))</f>
        <v/>
      </c>
      <c r="AJ1071" s="165" t="str">
        <f>IF(J1071="","",IF('5.手当・賞与配分・洗い替え方式'!$O$4=1,ROUNDUP((J1071+$Q1071)*$AM$4,-1),ROUNDUP(J1071*$AM$4,-1)))</f>
        <v/>
      </c>
      <c r="AK1071" s="154" t="str">
        <f>IF(K1071="","",IF('5.手当・賞与配分・洗い替え方式'!$O$4=1,ROUNDUP((K1071+$Q1071)*$AM$4,-1),ROUNDUP(K1071*$AM$4,-1)))</f>
        <v/>
      </c>
      <c r="AL1071" s="154" t="str">
        <f>IF(L1071="","",IF('5.手当・賞与配分・洗い替え方式'!$O$4=1,ROUNDUP((L1071+$Q1071)*$AM$4,-1),ROUNDUP(L1071*$AM$4,-1)))</f>
        <v/>
      </c>
      <c r="AM1071" s="154" t="str">
        <f>IF(M1071="","",IF('5.手当・賞与配分・洗い替え方式'!$O$4=1,ROUNDUP((M1071+$Q1071)*$AM$4,-1),ROUNDUP(M1071*$AM$4,-1)))</f>
        <v/>
      </c>
      <c r="AN1071" s="166" t="str">
        <f>IF(N1071="","",IF('5.手当・賞与配分・洗い替え方式'!$O$4=1,ROUNDUP((N1071+$Q1071)*$AM$4,-1),ROUNDUP(N1071*$AM$4,-1)))</f>
        <v/>
      </c>
      <c r="AO1071" s="369" t="str">
        <f t="shared" si="725"/>
        <v/>
      </c>
      <c r="AP1071" s="77" t="str">
        <f t="shared" si="726"/>
        <v/>
      </c>
      <c r="AQ1071" s="77" t="str">
        <f t="shared" si="709"/>
        <v/>
      </c>
      <c r="AR1071" s="77" t="str">
        <f t="shared" si="710"/>
        <v/>
      </c>
      <c r="AS1071" s="164" t="str">
        <f t="shared" si="711"/>
        <v/>
      </c>
    </row>
    <row r="1072" spans="5:45" ht="18" customHeight="1">
      <c r="E1072" s="148" t="str">
        <f t="shared" si="712"/>
        <v>E-3</v>
      </c>
      <c r="F1072" s="105">
        <f t="shared" si="699"/>
        <v>0</v>
      </c>
      <c r="G1072" s="105" t="str">
        <f t="shared" si="700"/>
        <v/>
      </c>
      <c r="H1072" s="105" t="str">
        <f t="shared" si="701"/>
        <v/>
      </c>
      <c r="I1072" s="149">
        <v>26</v>
      </c>
      <c r="J1072" s="157" t="str">
        <f t="shared" si="713"/>
        <v/>
      </c>
      <c r="K1072" s="131" t="str">
        <f t="shared" si="714"/>
        <v/>
      </c>
      <c r="L1072" s="131" t="str">
        <f>IF($E1072="","",INDEX('3.サラリースケール'!$R$5:$BH$38,MATCH($E1072,'3.サラリースケール'!$R$5:$R$38,0),MATCH($I1072,'3.サラリースケール'!$R$5:$BH$5,0)))</f>
        <v/>
      </c>
      <c r="M1072" s="131" t="str">
        <f t="shared" si="715"/>
        <v/>
      </c>
      <c r="N1072" s="368" t="str">
        <f t="shared" si="716"/>
        <v/>
      </c>
      <c r="O1072" s="157" t="str">
        <f t="shared" si="717"/>
        <v/>
      </c>
      <c r="P1072" s="368" t="str">
        <f t="shared" si="702"/>
        <v/>
      </c>
      <c r="Q1072" s="158" t="str">
        <f>IF($L1072="","",VLOOKUP($E1072,'6.モデル年俸表の作成'!$C$7:$F$48,4,0))</f>
        <v/>
      </c>
      <c r="R1072" s="159" t="str">
        <f>IF($E1072="","",IF($G1072="","",VLOOKUP($E1072,'5.手当・賞与配分・洗い替え方式'!$C$7:$L$48,8,0)))</f>
        <v/>
      </c>
      <c r="S1072" s="160" t="str">
        <f t="shared" si="718"/>
        <v/>
      </c>
      <c r="T1072" s="160" t="str">
        <f t="shared" si="719"/>
        <v/>
      </c>
      <c r="U1072" s="160" t="str">
        <f t="shared" si="728"/>
        <v/>
      </c>
      <c r="V1072" s="160" t="str">
        <f t="shared" si="721"/>
        <v/>
      </c>
      <c r="W1072" s="160" t="str">
        <f t="shared" si="722"/>
        <v/>
      </c>
      <c r="X1072" s="164" t="str">
        <f t="shared" si="703"/>
        <v/>
      </c>
      <c r="Y1072" s="162" t="str">
        <f t="shared" si="727"/>
        <v/>
      </c>
      <c r="Z1072" s="161" t="str">
        <f t="shared" si="704"/>
        <v/>
      </c>
      <c r="AA1072" s="161" t="str">
        <f t="shared" si="705"/>
        <v/>
      </c>
      <c r="AB1072" s="161" t="str">
        <f t="shared" si="706"/>
        <v/>
      </c>
      <c r="AC1072" s="163" t="str">
        <f t="shared" ref="AC1072:AC1105" si="729">IF(N1072="","",N1072+$Q1072+W1072)</f>
        <v/>
      </c>
      <c r="AD1072" s="158" t="str">
        <f t="shared" si="724"/>
        <v/>
      </c>
      <c r="AE1072" s="165" t="str">
        <f>IF(J1072="","",IF('5.手当・賞与配分・洗い替え方式'!$O$4=1,ROUNDUP((J1072+$Q1072)*$AH$4,-1),ROUNDUP(J1072*$AH$4,-1)))</f>
        <v/>
      </c>
      <c r="AF1072" s="154" t="str">
        <f>IF(K1072="","",IF('5.手当・賞与配分・洗い替え方式'!$O$4=1,ROUNDUP((K1072+$Q1072)*$AH$4,-1),ROUNDUP(K1072*$AH$4,-1)))</f>
        <v/>
      </c>
      <c r="AG1072" s="154" t="str">
        <f>IF(L1072="","",IF('5.手当・賞与配分・洗い替え方式'!$O$4=1,ROUNDUP((L1072+$Q1072)*$AH$4,-1),ROUNDUP(L1072*$AH$4,-1)))</f>
        <v/>
      </c>
      <c r="AH1072" s="154" t="str">
        <f>IF(M1072="","",IF('5.手当・賞与配分・洗い替え方式'!$O$4=1,ROUNDUP((M1072+$Q1072)*$AH$4,-1),ROUNDUP(M1072*$AH$4,-1)))</f>
        <v/>
      </c>
      <c r="AI1072" s="166" t="str">
        <f>IF(N1072="","",IF('5.手当・賞与配分・洗い替え方式'!$O$4=1,ROUNDUP((N1072+$Q1072)*$AH$4,-1),ROUNDUP(N1072*$AH$4,-1)))</f>
        <v/>
      </c>
      <c r="AJ1072" s="165" t="str">
        <f>IF(J1072="","",IF('5.手当・賞与配分・洗い替え方式'!$O$4=1,ROUNDUP((J1072+$Q1072)*$AM$4,-1),ROUNDUP(J1072*$AM$4,-1)))</f>
        <v/>
      </c>
      <c r="AK1072" s="154" t="str">
        <f>IF(K1072="","",IF('5.手当・賞与配分・洗い替え方式'!$O$4=1,ROUNDUP((K1072+$Q1072)*$AM$4,-1),ROUNDUP(K1072*$AM$4,-1)))</f>
        <v/>
      </c>
      <c r="AL1072" s="154" t="str">
        <f>IF(L1072="","",IF('5.手当・賞与配分・洗い替え方式'!$O$4=1,ROUNDUP((L1072+$Q1072)*$AM$4,-1),ROUNDUP(L1072*$AM$4,-1)))</f>
        <v/>
      </c>
      <c r="AM1072" s="154" t="str">
        <f>IF(M1072="","",IF('5.手当・賞与配分・洗い替え方式'!$O$4=1,ROUNDUP((M1072+$Q1072)*$AM$4,-1),ROUNDUP(M1072*$AM$4,-1)))</f>
        <v/>
      </c>
      <c r="AN1072" s="166" t="str">
        <f>IF(N1072="","",IF('5.手当・賞与配分・洗い替え方式'!$O$4=1,ROUNDUP((N1072+$Q1072)*$AM$4,-1),ROUNDUP(N1072*$AM$4,-1)))</f>
        <v/>
      </c>
      <c r="AO1072" s="369" t="str">
        <f t="shared" si="725"/>
        <v/>
      </c>
      <c r="AP1072" s="77" t="str">
        <f t="shared" si="726"/>
        <v/>
      </c>
      <c r="AQ1072" s="77" t="str">
        <f t="shared" si="709"/>
        <v/>
      </c>
      <c r="AR1072" s="77" t="str">
        <f t="shared" si="710"/>
        <v/>
      </c>
      <c r="AS1072" s="164" t="str">
        <f t="shared" si="711"/>
        <v/>
      </c>
    </row>
    <row r="1073" spans="5:45" ht="18" customHeight="1">
      <c r="E1073" s="148" t="str">
        <f t="shared" si="712"/>
        <v>E-3</v>
      </c>
      <c r="F1073" s="105">
        <f t="shared" si="699"/>
        <v>0</v>
      </c>
      <c r="G1073" s="105" t="str">
        <f t="shared" si="700"/>
        <v/>
      </c>
      <c r="H1073" s="105" t="str">
        <f t="shared" si="701"/>
        <v/>
      </c>
      <c r="I1073" s="149">
        <v>27</v>
      </c>
      <c r="J1073" s="157" t="str">
        <f t="shared" si="713"/>
        <v/>
      </c>
      <c r="K1073" s="131" t="str">
        <f t="shared" si="714"/>
        <v/>
      </c>
      <c r="L1073" s="131" t="str">
        <f>IF($E1073="","",INDEX('3.サラリースケール'!$R$5:$BH$38,MATCH($E1073,'3.サラリースケール'!$R$5:$R$38,0),MATCH($I1073,'3.サラリースケール'!$R$5:$BH$5,0)))</f>
        <v/>
      </c>
      <c r="M1073" s="131" t="str">
        <f t="shared" si="715"/>
        <v/>
      </c>
      <c r="N1073" s="368" t="str">
        <f t="shared" si="716"/>
        <v/>
      </c>
      <c r="O1073" s="157" t="str">
        <f t="shared" si="717"/>
        <v/>
      </c>
      <c r="P1073" s="368" t="str">
        <f t="shared" si="702"/>
        <v/>
      </c>
      <c r="Q1073" s="158" t="str">
        <f>IF($L1073="","",VLOOKUP($E1073,'6.モデル年俸表の作成'!$C$7:$F$48,4,0))</f>
        <v/>
      </c>
      <c r="R1073" s="159" t="str">
        <f>IF($E1073="","",IF($G1073="","",VLOOKUP($E1073,'5.手当・賞与配分・洗い替え方式'!$C$7:$L$48,8,0)))</f>
        <v/>
      </c>
      <c r="S1073" s="160" t="str">
        <f t="shared" si="718"/>
        <v/>
      </c>
      <c r="T1073" s="160" t="str">
        <f t="shared" si="719"/>
        <v/>
      </c>
      <c r="U1073" s="160" t="str">
        <f t="shared" si="728"/>
        <v/>
      </c>
      <c r="V1073" s="160" t="str">
        <f t="shared" si="721"/>
        <v/>
      </c>
      <c r="W1073" s="160" t="str">
        <f t="shared" si="722"/>
        <v/>
      </c>
      <c r="X1073" s="164" t="str">
        <f t="shared" si="703"/>
        <v/>
      </c>
      <c r="Y1073" s="162" t="str">
        <f t="shared" si="727"/>
        <v/>
      </c>
      <c r="Z1073" s="161" t="str">
        <f t="shared" si="704"/>
        <v/>
      </c>
      <c r="AA1073" s="161" t="str">
        <f t="shared" si="705"/>
        <v/>
      </c>
      <c r="AB1073" s="161" t="str">
        <f t="shared" si="706"/>
        <v/>
      </c>
      <c r="AC1073" s="163" t="str">
        <f t="shared" si="729"/>
        <v/>
      </c>
      <c r="AD1073" s="158" t="str">
        <f t="shared" si="724"/>
        <v/>
      </c>
      <c r="AE1073" s="165" t="str">
        <f>IF(J1073="","",IF('5.手当・賞与配分・洗い替え方式'!$O$4=1,ROUNDUP((J1073+$Q1073)*$AH$4,-1),ROUNDUP(J1073*$AH$4,-1)))</f>
        <v/>
      </c>
      <c r="AF1073" s="154" t="str">
        <f>IF(K1073="","",IF('5.手当・賞与配分・洗い替え方式'!$O$4=1,ROUNDUP((K1073+$Q1073)*$AH$4,-1),ROUNDUP(K1073*$AH$4,-1)))</f>
        <v/>
      </c>
      <c r="AG1073" s="154" t="str">
        <f>IF(L1073="","",IF('5.手当・賞与配分・洗い替え方式'!$O$4=1,ROUNDUP((L1073+$Q1073)*$AH$4,-1),ROUNDUP(L1073*$AH$4,-1)))</f>
        <v/>
      </c>
      <c r="AH1073" s="154" t="str">
        <f>IF(M1073="","",IF('5.手当・賞与配分・洗い替え方式'!$O$4=1,ROUNDUP((M1073+$Q1073)*$AH$4,-1),ROUNDUP(M1073*$AH$4,-1)))</f>
        <v/>
      </c>
      <c r="AI1073" s="166" t="str">
        <f>IF(N1073="","",IF('5.手当・賞与配分・洗い替え方式'!$O$4=1,ROUNDUP((N1073+$Q1073)*$AH$4,-1),ROUNDUP(N1073*$AH$4,-1)))</f>
        <v/>
      </c>
      <c r="AJ1073" s="165" t="str">
        <f>IF(J1073="","",IF('5.手当・賞与配分・洗い替え方式'!$O$4=1,ROUNDUP((J1073+$Q1073)*$AM$4,-1),ROUNDUP(J1073*$AM$4,-1)))</f>
        <v/>
      </c>
      <c r="AK1073" s="154" t="str">
        <f>IF(K1073="","",IF('5.手当・賞与配分・洗い替え方式'!$O$4=1,ROUNDUP((K1073+$Q1073)*$AM$4,-1),ROUNDUP(K1073*$AM$4,-1)))</f>
        <v/>
      </c>
      <c r="AL1073" s="154" t="str">
        <f>IF(L1073="","",IF('5.手当・賞与配分・洗い替え方式'!$O$4=1,ROUNDUP((L1073+$Q1073)*$AM$4,-1),ROUNDUP(L1073*$AM$4,-1)))</f>
        <v/>
      </c>
      <c r="AM1073" s="154" t="str">
        <f>IF(M1073="","",IF('5.手当・賞与配分・洗い替え方式'!$O$4=1,ROUNDUP((M1073+$Q1073)*$AM$4,-1),ROUNDUP(M1073*$AM$4,-1)))</f>
        <v/>
      </c>
      <c r="AN1073" s="166" t="str">
        <f>IF(N1073="","",IF('5.手当・賞与配分・洗い替え方式'!$O$4=1,ROUNDUP((N1073+$Q1073)*$AM$4,-1),ROUNDUP(N1073*$AM$4,-1)))</f>
        <v/>
      </c>
      <c r="AO1073" s="369" t="str">
        <f t="shared" si="725"/>
        <v/>
      </c>
      <c r="AP1073" s="77" t="str">
        <f t="shared" si="726"/>
        <v/>
      </c>
      <c r="AQ1073" s="77" t="str">
        <f t="shared" si="709"/>
        <v/>
      </c>
      <c r="AR1073" s="77" t="str">
        <f t="shared" si="710"/>
        <v/>
      </c>
      <c r="AS1073" s="164" t="str">
        <f t="shared" si="711"/>
        <v/>
      </c>
    </row>
    <row r="1074" spans="5:45" ht="18" customHeight="1">
      <c r="E1074" s="148" t="str">
        <f t="shared" si="712"/>
        <v>E-3</v>
      </c>
      <c r="F1074" s="105">
        <f t="shared" si="699"/>
        <v>0</v>
      </c>
      <c r="G1074" s="105" t="str">
        <f t="shared" si="700"/>
        <v/>
      </c>
      <c r="H1074" s="105" t="str">
        <f t="shared" si="701"/>
        <v/>
      </c>
      <c r="I1074" s="149">
        <v>28</v>
      </c>
      <c r="J1074" s="157" t="str">
        <f t="shared" si="713"/>
        <v/>
      </c>
      <c r="K1074" s="131" t="str">
        <f t="shared" si="714"/>
        <v/>
      </c>
      <c r="L1074" s="131" t="str">
        <f>IF($E1074="","",INDEX('3.サラリースケール'!$R$5:$BH$38,MATCH($E1074,'3.サラリースケール'!$R$5:$R$38,0),MATCH($I1074,'3.サラリースケール'!$R$5:$BH$5,0)))</f>
        <v/>
      </c>
      <c r="M1074" s="131" t="str">
        <f t="shared" si="715"/>
        <v/>
      </c>
      <c r="N1074" s="368" t="str">
        <f t="shared" si="716"/>
        <v/>
      </c>
      <c r="O1074" s="157" t="str">
        <f t="shared" si="717"/>
        <v/>
      </c>
      <c r="P1074" s="368" t="str">
        <f t="shared" si="702"/>
        <v/>
      </c>
      <c r="Q1074" s="158" t="str">
        <f>IF($L1074="","",VLOOKUP($E1074,'6.モデル年俸表の作成'!$C$7:$F$48,4,0))</f>
        <v/>
      </c>
      <c r="R1074" s="159" t="str">
        <f>IF($E1074="","",IF($G1074="","",VLOOKUP($E1074,'5.手当・賞与配分・洗い替え方式'!$C$7:$L$48,8,0)))</f>
        <v/>
      </c>
      <c r="S1074" s="160" t="str">
        <f t="shared" si="718"/>
        <v/>
      </c>
      <c r="T1074" s="160" t="str">
        <f t="shared" si="719"/>
        <v/>
      </c>
      <c r="U1074" s="160" t="str">
        <f t="shared" si="728"/>
        <v/>
      </c>
      <c r="V1074" s="160" t="str">
        <f t="shared" si="721"/>
        <v/>
      </c>
      <c r="W1074" s="160" t="str">
        <f t="shared" si="722"/>
        <v/>
      </c>
      <c r="X1074" s="164" t="str">
        <f t="shared" si="703"/>
        <v/>
      </c>
      <c r="Y1074" s="162" t="str">
        <f t="shared" si="727"/>
        <v/>
      </c>
      <c r="Z1074" s="161" t="str">
        <f t="shared" si="704"/>
        <v/>
      </c>
      <c r="AA1074" s="161" t="str">
        <f t="shared" si="705"/>
        <v/>
      </c>
      <c r="AB1074" s="161" t="str">
        <f t="shared" si="706"/>
        <v/>
      </c>
      <c r="AC1074" s="163" t="str">
        <f t="shared" si="729"/>
        <v/>
      </c>
      <c r="AD1074" s="158" t="str">
        <f t="shared" si="724"/>
        <v/>
      </c>
      <c r="AE1074" s="165" t="str">
        <f>IF(J1074="","",IF('5.手当・賞与配分・洗い替え方式'!$O$4=1,ROUNDUP((J1074+$Q1074)*$AH$4,-1),ROUNDUP(J1074*$AH$4,-1)))</f>
        <v/>
      </c>
      <c r="AF1074" s="154" t="str">
        <f>IF(K1074="","",IF('5.手当・賞与配分・洗い替え方式'!$O$4=1,ROUNDUP((K1074+$Q1074)*$AH$4,-1),ROUNDUP(K1074*$AH$4,-1)))</f>
        <v/>
      </c>
      <c r="AG1074" s="154" t="str">
        <f>IF(L1074="","",IF('5.手当・賞与配分・洗い替え方式'!$O$4=1,ROUNDUP((L1074+$Q1074)*$AH$4,-1),ROUNDUP(L1074*$AH$4,-1)))</f>
        <v/>
      </c>
      <c r="AH1074" s="154" t="str">
        <f>IF(M1074="","",IF('5.手当・賞与配分・洗い替え方式'!$O$4=1,ROUNDUP((M1074+$Q1074)*$AH$4,-1),ROUNDUP(M1074*$AH$4,-1)))</f>
        <v/>
      </c>
      <c r="AI1074" s="166" t="str">
        <f>IF(N1074="","",IF('5.手当・賞与配分・洗い替え方式'!$O$4=1,ROUNDUP((N1074+$Q1074)*$AH$4,-1),ROUNDUP(N1074*$AH$4,-1)))</f>
        <v/>
      </c>
      <c r="AJ1074" s="165" t="str">
        <f>IF(J1074="","",IF('5.手当・賞与配分・洗い替え方式'!$O$4=1,ROUNDUP((J1074+$Q1074)*$AM$4,-1),ROUNDUP(J1074*$AM$4,-1)))</f>
        <v/>
      </c>
      <c r="AK1074" s="154" t="str">
        <f>IF(K1074="","",IF('5.手当・賞与配分・洗い替え方式'!$O$4=1,ROUNDUP((K1074+$Q1074)*$AM$4,-1),ROUNDUP(K1074*$AM$4,-1)))</f>
        <v/>
      </c>
      <c r="AL1074" s="154" t="str">
        <f>IF(L1074="","",IF('5.手当・賞与配分・洗い替え方式'!$O$4=1,ROUNDUP((L1074+$Q1074)*$AM$4,-1),ROUNDUP(L1074*$AM$4,-1)))</f>
        <v/>
      </c>
      <c r="AM1074" s="154" t="str">
        <f>IF(M1074="","",IF('5.手当・賞与配分・洗い替え方式'!$O$4=1,ROUNDUP((M1074+$Q1074)*$AM$4,-1),ROUNDUP(M1074*$AM$4,-1)))</f>
        <v/>
      </c>
      <c r="AN1074" s="166" t="str">
        <f>IF(N1074="","",IF('5.手当・賞与配分・洗い替え方式'!$O$4=1,ROUNDUP((N1074+$Q1074)*$AM$4,-1),ROUNDUP(N1074*$AM$4,-1)))</f>
        <v/>
      </c>
      <c r="AO1074" s="369" t="str">
        <f t="shared" si="725"/>
        <v/>
      </c>
      <c r="AP1074" s="77" t="str">
        <f t="shared" si="726"/>
        <v/>
      </c>
      <c r="AQ1074" s="77" t="str">
        <f t="shared" si="709"/>
        <v/>
      </c>
      <c r="AR1074" s="77" t="str">
        <f t="shared" si="710"/>
        <v/>
      </c>
      <c r="AS1074" s="164" t="str">
        <f t="shared" si="711"/>
        <v/>
      </c>
    </row>
    <row r="1075" spans="5:45" ht="18" customHeight="1">
      <c r="E1075" s="148" t="str">
        <f t="shared" si="712"/>
        <v>E-3</v>
      </c>
      <c r="F1075" s="105">
        <f t="shared" si="699"/>
        <v>0</v>
      </c>
      <c r="G1075" s="105" t="str">
        <f t="shared" si="700"/>
        <v/>
      </c>
      <c r="H1075" s="105" t="str">
        <f t="shared" si="701"/>
        <v/>
      </c>
      <c r="I1075" s="149">
        <v>29</v>
      </c>
      <c r="J1075" s="157" t="str">
        <f t="shared" si="713"/>
        <v/>
      </c>
      <c r="K1075" s="131" t="str">
        <f t="shared" si="714"/>
        <v/>
      </c>
      <c r="L1075" s="131" t="str">
        <f>IF($E1075="","",INDEX('3.サラリースケール'!$R$5:$BH$38,MATCH($E1075,'3.サラリースケール'!$R$5:$R$38,0),MATCH($I1075,'3.サラリースケール'!$R$5:$BH$5,0)))</f>
        <v/>
      </c>
      <c r="M1075" s="131" t="str">
        <f t="shared" si="715"/>
        <v/>
      </c>
      <c r="N1075" s="368" t="str">
        <f t="shared" si="716"/>
        <v/>
      </c>
      <c r="O1075" s="157" t="str">
        <f t="shared" si="717"/>
        <v/>
      </c>
      <c r="P1075" s="368" t="str">
        <f t="shared" si="702"/>
        <v/>
      </c>
      <c r="Q1075" s="158" t="str">
        <f>IF($L1075="","",VLOOKUP($E1075,'6.モデル年俸表の作成'!$C$7:$F$48,4,0))</f>
        <v/>
      </c>
      <c r="R1075" s="159" t="str">
        <f>IF($E1075="","",IF($G1075="","",VLOOKUP($E1075,'5.手当・賞与配分・洗い替え方式'!$C$7:$L$48,8,0)))</f>
        <v/>
      </c>
      <c r="S1075" s="160" t="str">
        <f t="shared" si="718"/>
        <v/>
      </c>
      <c r="T1075" s="160" t="str">
        <f t="shared" si="719"/>
        <v/>
      </c>
      <c r="U1075" s="160" t="str">
        <f t="shared" si="728"/>
        <v/>
      </c>
      <c r="V1075" s="160" t="str">
        <f t="shared" si="721"/>
        <v/>
      </c>
      <c r="W1075" s="160" t="str">
        <f t="shared" si="722"/>
        <v/>
      </c>
      <c r="X1075" s="164" t="str">
        <f t="shared" si="703"/>
        <v/>
      </c>
      <c r="Y1075" s="162" t="str">
        <f t="shared" si="727"/>
        <v/>
      </c>
      <c r="Z1075" s="161" t="str">
        <f t="shared" si="704"/>
        <v/>
      </c>
      <c r="AA1075" s="161" t="str">
        <f t="shared" si="705"/>
        <v/>
      </c>
      <c r="AB1075" s="161" t="str">
        <f t="shared" si="706"/>
        <v/>
      </c>
      <c r="AC1075" s="163" t="str">
        <f t="shared" si="729"/>
        <v/>
      </c>
      <c r="AD1075" s="158" t="str">
        <f t="shared" si="724"/>
        <v/>
      </c>
      <c r="AE1075" s="165" t="str">
        <f>IF(J1075="","",IF('5.手当・賞与配分・洗い替え方式'!$O$4=1,ROUNDUP((J1075+$Q1075)*$AH$4,-1),ROUNDUP(J1075*$AH$4,-1)))</f>
        <v/>
      </c>
      <c r="AF1075" s="154" t="str">
        <f>IF(K1075="","",IF('5.手当・賞与配分・洗い替え方式'!$O$4=1,ROUNDUP((K1075+$Q1075)*$AH$4,-1),ROUNDUP(K1075*$AH$4,-1)))</f>
        <v/>
      </c>
      <c r="AG1075" s="154" t="str">
        <f>IF(L1075="","",IF('5.手当・賞与配分・洗い替え方式'!$O$4=1,ROUNDUP((L1075+$Q1075)*$AH$4,-1),ROUNDUP(L1075*$AH$4,-1)))</f>
        <v/>
      </c>
      <c r="AH1075" s="154" t="str">
        <f>IF(M1075="","",IF('5.手当・賞与配分・洗い替え方式'!$O$4=1,ROUNDUP((M1075+$Q1075)*$AH$4,-1),ROUNDUP(M1075*$AH$4,-1)))</f>
        <v/>
      </c>
      <c r="AI1075" s="166" t="str">
        <f>IF(N1075="","",IF('5.手当・賞与配分・洗い替え方式'!$O$4=1,ROUNDUP((N1075+$Q1075)*$AH$4,-1),ROUNDUP(N1075*$AH$4,-1)))</f>
        <v/>
      </c>
      <c r="AJ1075" s="165" t="str">
        <f>IF(J1075="","",IF('5.手当・賞与配分・洗い替え方式'!$O$4=1,ROUNDUP((J1075+$Q1075)*$AM$4,-1),ROUNDUP(J1075*$AM$4,-1)))</f>
        <v/>
      </c>
      <c r="AK1075" s="154" t="str">
        <f>IF(K1075="","",IF('5.手当・賞与配分・洗い替え方式'!$O$4=1,ROUNDUP((K1075+$Q1075)*$AM$4,-1),ROUNDUP(K1075*$AM$4,-1)))</f>
        <v/>
      </c>
      <c r="AL1075" s="154" t="str">
        <f>IF(L1075="","",IF('5.手当・賞与配分・洗い替え方式'!$O$4=1,ROUNDUP((L1075+$Q1075)*$AM$4,-1),ROUNDUP(L1075*$AM$4,-1)))</f>
        <v/>
      </c>
      <c r="AM1075" s="154" t="str">
        <f>IF(M1075="","",IF('5.手当・賞与配分・洗い替え方式'!$O$4=1,ROUNDUP((M1075+$Q1075)*$AM$4,-1),ROUNDUP(M1075*$AM$4,-1)))</f>
        <v/>
      </c>
      <c r="AN1075" s="166" t="str">
        <f>IF(N1075="","",IF('5.手当・賞与配分・洗い替え方式'!$O$4=1,ROUNDUP((N1075+$Q1075)*$AM$4,-1),ROUNDUP(N1075*$AM$4,-1)))</f>
        <v/>
      </c>
      <c r="AO1075" s="369" t="str">
        <f t="shared" si="725"/>
        <v/>
      </c>
      <c r="AP1075" s="77" t="str">
        <f t="shared" si="726"/>
        <v/>
      </c>
      <c r="AQ1075" s="77" t="str">
        <f t="shared" si="709"/>
        <v/>
      </c>
      <c r="AR1075" s="77" t="str">
        <f t="shared" si="710"/>
        <v/>
      </c>
      <c r="AS1075" s="164" t="str">
        <f t="shared" si="711"/>
        <v/>
      </c>
    </row>
    <row r="1076" spans="5:45" ht="18" customHeight="1">
      <c r="E1076" s="148" t="str">
        <f t="shared" si="712"/>
        <v>E-3</v>
      </c>
      <c r="F1076" s="105">
        <f t="shared" si="699"/>
        <v>0</v>
      </c>
      <c r="G1076" s="105" t="str">
        <f t="shared" si="700"/>
        <v/>
      </c>
      <c r="H1076" s="105" t="str">
        <f t="shared" si="701"/>
        <v/>
      </c>
      <c r="I1076" s="149">
        <v>30</v>
      </c>
      <c r="J1076" s="157" t="str">
        <f t="shared" si="713"/>
        <v/>
      </c>
      <c r="K1076" s="131" t="str">
        <f t="shared" si="714"/>
        <v/>
      </c>
      <c r="L1076" s="131" t="str">
        <f>IF($E1076="","",INDEX('3.サラリースケール'!$R$5:$BH$38,MATCH($E1076,'3.サラリースケール'!$R$5:$R$38,0),MATCH($I1076,'3.サラリースケール'!$R$5:$BH$5,0)))</f>
        <v/>
      </c>
      <c r="M1076" s="131" t="str">
        <f t="shared" si="715"/>
        <v/>
      </c>
      <c r="N1076" s="368" t="str">
        <f t="shared" si="716"/>
        <v/>
      </c>
      <c r="O1076" s="157" t="str">
        <f t="shared" si="717"/>
        <v/>
      </c>
      <c r="P1076" s="368" t="str">
        <f t="shared" si="702"/>
        <v/>
      </c>
      <c r="Q1076" s="158" t="str">
        <f>IF($L1076="","",VLOOKUP($E1076,'6.モデル年俸表の作成'!$C$7:$F$48,4,0))</f>
        <v/>
      </c>
      <c r="R1076" s="159" t="str">
        <f>IF($E1076="","",IF($G1076="","",VLOOKUP($E1076,'5.手当・賞与配分・洗い替え方式'!$C$7:$L$48,8,0)))</f>
        <v/>
      </c>
      <c r="S1076" s="160" t="str">
        <f t="shared" si="718"/>
        <v/>
      </c>
      <c r="T1076" s="160" t="str">
        <f t="shared" si="719"/>
        <v/>
      </c>
      <c r="U1076" s="160" t="str">
        <f t="shared" si="728"/>
        <v/>
      </c>
      <c r="V1076" s="160" t="str">
        <f t="shared" si="721"/>
        <v/>
      </c>
      <c r="W1076" s="160" t="str">
        <f t="shared" si="722"/>
        <v/>
      </c>
      <c r="X1076" s="164" t="str">
        <f t="shared" si="703"/>
        <v/>
      </c>
      <c r="Y1076" s="162" t="str">
        <f t="shared" si="727"/>
        <v/>
      </c>
      <c r="Z1076" s="161" t="str">
        <f t="shared" si="704"/>
        <v/>
      </c>
      <c r="AA1076" s="161" t="str">
        <f t="shared" si="705"/>
        <v/>
      </c>
      <c r="AB1076" s="161" t="str">
        <f t="shared" si="706"/>
        <v/>
      </c>
      <c r="AC1076" s="163" t="str">
        <f t="shared" si="729"/>
        <v/>
      </c>
      <c r="AD1076" s="158" t="str">
        <f t="shared" si="724"/>
        <v/>
      </c>
      <c r="AE1076" s="165" t="str">
        <f>IF(J1076="","",IF('5.手当・賞与配分・洗い替え方式'!$O$4=1,ROUNDUP((J1076+$Q1076)*$AH$4,-1),ROUNDUP(J1076*$AH$4,-1)))</f>
        <v/>
      </c>
      <c r="AF1076" s="154" t="str">
        <f>IF(K1076="","",IF('5.手当・賞与配分・洗い替え方式'!$O$4=1,ROUNDUP((K1076+$Q1076)*$AH$4,-1),ROUNDUP(K1076*$AH$4,-1)))</f>
        <v/>
      </c>
      <c r="AG1076" s="154" t="str">
        <f>IF(L1076="","",IF('5.手当・賞与配分・洗い替え方式'!$O$4=1,ROUNDUP((L1076+$Q1076)*$AH$4,-1),ROUNDUP(L1076*$AH$4,-1)))</f>
        <v/>
      </c>
      <c r="AH1076" s="154" t="str">
        <f>IF(M1076="","",IF('5.手当・賞与配分・洗い替え方式'!$O$4=1,ROUNDUP((M1076+$Q1076)*$AH$4,-1),ROUNDUP(M1076*$AH$4,-1)))</f>
        <v/>
      </c>
      <c r="AI1076" s="166" t="str">
        <f>IF(N1076="","",IF('5.手当・賞与配分・洗い替え方式'!$O$4=1,ROUNDUP((N1076+$Q1076)*$AH$4,-1),ROUNDUP(N1076*$AH$4,-1)))</f>
        <v/>
      </c>
      <c r="AJ1076" s="165" t="str">
        <f>IF(J1076="","",IF('5.手当・賞与配分・洗い替え方式'!$O$4=1,ROUNDUP((J1076+$Q1076)*$AM$4,-1),ROUNDUP(J1076*$AM$4,-1)))</f>
        <v/>
      </c>
      <c r="AK1076" s="154" t="str">
        <f>IF(K1076="","",IF('5.手当・賞与配分・洗い替え方式'!$O$4=1,ROUNDUP((K1076+$Q1076)*$AM$4,-1),ROUNDUP(K1076*$AM$4,-1)))</f>
        <v/>
      </c>
      <c r="AL1076" s="154" t="str">
        <f>IF(L1076="","",IF('5.手当・賞与配分・洗い替え方式'!$O$4=1,ROUNDUP((L1076+$Q1076)*$AM$4,-1),ROUNDUP(L1076*$AM$4,-1)))</f>
        <v/>
      </c>
      <c r="AM1076" s="154" t="str">
        <f>IF(M1076="","",IF('5.手当・賞与配分・洗い替え方式'!$O$4=1,ROUNDUP((M1076+$Q1076)*$AM$4,-1),ROUNDUP(M1076*$AM$4,-1)))</f>
        <v/>
      </c>
      <c r="AN1076" s="166" t="str">
        <f>IF(N1076="","",IF('5.手当・賞与配分・洗い替え方式'!$O$4=1,ROUNDUP((N1076+$Q1076)*$AM$4,-1),ROUNDUP(N1076*$AM$4,-1)))</f>
        <v/>
      </c>
      <c r="AO1076" s="369" t="str">
        <f t="shared" si="725"/>
        <v/>
      </c>
      <c r="AP1076" s="77" t="str">
        <f t="shared" si="726"/>
        <v/>
      </c>
      <c r="AQ1076" s="77" t="str">
        <f t="shared" si="709"/>
        <v/>
      </c>
      <c r="AR1076" s="77" t="str">
        <f t="shared" si="710"/>
        <v/>
      </c>
      <c r="AS1076" s="164" t="str">
        <f t="shared" si="711"/>
        <v/>
      </c>
    </row>
    <row r="1077" spans="5:45" ht="18" customHeight="1">
      <c r="E1077" s="148" t="str">
        <f t="shared" si="712"/>
        <v>E-3</v>
      </c>
      <c r="F1077" s="105">
        <f t="shared" si="699"/>
        <v>0</v>
      </c>
      <c r="G1077" s="105" t="str">
        <f t="shared" si="700"/>
        <v/>
      </c>
      <c r="H1077" s="105" t="str">
        <f t="shared" si="701"/>
        <v/>
      </c>
      <c r="I1077" s="149">
        <v>31</v>
      </c>
      <c r="J1077" s="157" t="str">
        <f t="shared" si="713"/>
        <v/>
      </c>
      <c r="K1077" s="131" t="str">
        <f t="shared" si="714"/>
        <v/>
      </c>
      <c r="L1077" s="131" t="str">
        <f>IF($E1077="","",INDEX('3.サラリースケール'!$R$5:$BH$38,MATCH($E1077,'3.サラリースケール'!$R$5:$R$38,0),MATCH($I1077,'3.サラリースケール'!$R$5:$BH$5,0)))</f>
        <v/>
      </c>
      <c r="M1077" s="131" t="str">
        <f t="shared" si="715"/>
        <v/>
      </c>
      <c r="N1077" s="368" t="str">
        <f t="shared" si="716"/>
        <v/>
      </c>
      <c r="O1077" s="157" t="str">
        <f t="shared" si="717"/>
        <v/>
      </c>
      <c r="P1077" s="368" t="str">
        <f t="shared" si="702"/>
        <v/>
      </c>
      <c r="Q1077" s="158" t="str">
        <f>IF($L1077="","",VLOOKUP($E1077,'6.モデル年俸表の作成'!$C$7:$F$48,4,0))</f>
        <v/>
      </c>
      <c r="R1077" s="159" t="str">
        <f>IF($E1077="","",IF($G1077="","",VLOOKUP($E1077,'5.手当・賞与配分・洗い替え方式'!$C$7:$L$48,8,0)))</f>
        <v/>
      </c>
      <c r="S1077" s="160" t="str">
        <f t="shared" si="718"/>
        <v/>
      </c>
      <c r="T1077" s="160" t="str">
        <f t="shared" si="719"/>
        <v/>
      </c>
      <c r="U1077" s="160" t="str">
        <f t="shared" si="728"/>
        <v/>
      </c>
      <c r="V1077" s="160" t="str">
        <f t="shared" si="721"/>
        <v/>
      </c>
      <c r="W1077" s="160" t="str">
        <f t="shared" si="722"/>
        <v/>
      </c>
      <c r="X1077" s="164" t="str">
        <f t="shared" si="703"/>
        <v/>
      </c>
      <c r="Y1077" s="162" t="str">
        <f t="shared" si="727"/>
        <v/>
      </c>
      <c r="Z1077" s="161" t="str">
        <f t="shared" si="704"/>
        <v/>
      </c>
      <c r="AA1077" s="161" t="str">
        <f t="shared" si="705"/>
        <v/>
      </c>
      <c r="AB1077" s="161" t="str">
        <f t="shared" si="706"/>
        <v/>
      </c>
      <c r="AC1077" s="163" t="str">
        <f t="shared" si="729"/>
        <v/>
      </c>
      <c r="AD1077" s="158" t="str">
        <f t="shared" si="724"/>
        <v/>
      </c>
      <c r="AE1077" s="165" t="str">
        <f>IF(J1077="","",IF('5.手当・賞与配分・洗い替え方式'!$O$4=1,ROUNDUP((J1077+$Q1077)*$AH$4,-1),ROUNDUP(J1077*$AH$4,-1)))</f>
        <v/>
      </c>
      <c r="AF1077" s="154" t="str">
        <f>IF(K1077="","",IF('5.手当・賞与配分・洗い替え方式'!$O$4=1,ROUNDUP((K1077+$Q1077)*$AH$4,-1),ROUNDUP(K1077*$AH$4,-1)))</f>
        <v/>
      </c>
      <c r="AG1077" s="154" t="str">
        <f>IF(L1077="","",IF('5.手当・賞与配分・洗い替え方式'!$O$4=1,ROUNDUP((L1077+$Q1077)*$AH$4,-1),ROUNDUP(L1077*$AH$4,-1)))</f>
        <v/>
      </c>
      <c r="AH1077" s="154" t="str">
        <f>IF(M1077="","",IF('5.手当・賞与配分・洗い替え方式'!$O$4=1,ROUNDUP((M1077+$Q1077)*$AH$4,-1),ROUNDUP(M1077*$AH$4,-1)))</f>
        <v/>
      </c>
      <c r="AI1077" s="166" t="str">
        <f>IF(N1077="","",IF('5.手当・賞与配分・洗い替え方式'!$O$4=1,ROUNDUP((N1077+$Q1077)*$AH$4,-1),ROUNDUP(N1077*$AH$4,-1)))</f>
        <v/>
      </c>
      <c r="AJ1077" s="165" t="str">
        <f>IF(J1077="","",IF('5.手当・賞与配分・洗い替え方式'!$O$4=1,ROUNDUP((J1077+$Q1077)*$AM$4,-1),ROUNDUP(J1077*$AM$4,-1)))</f>
        <v/>
      </c>
      <c r="AK1077" s="154" t="str">
        <f>IF(K1077="","",IF('5.手当・賞与配分・洗い替え方式'!$O$4=1,ROUNDUP((K1077+$Q1077)*$AM$4,-1),ROUNDUP(K1077*$AM$4,-1)))</f>
        <v/>
      </c>
      <c r="AL1077" s="154" t="str">
        <f>IF(L1077="","",IF('5.手当・賞与配分・洗い替え方式'!$O$4=1,ROUNDUP((L1077+$Q1077)*$AM$4,-1),ROUNDUP(L1077*$AM$4,-1)))</f>
        <v/>
      </c>
      <c r="AM1077" s="154" t="str">
        <f>IF(M1077="","",IF('5.手当・賞与配分・洗い替え方式'!$O$4=1,ROUNDUP((M1077+$Q1077)*$AM$4,-1),ROUNDUP(M1077*$AM$4,-1)))</f>
        <v/>
      </c>
      <c r="AN1077" s="166" t="str">
        <f>IF(N1077="","",IF('5.手当・賞与配分・洗い替え方式'!$O$4=1,ROUNDUP((N1077+$Q1077)*$AM$4,-1),ROUNDUP(N1077*$AM$4,-1)))</f>
        <v/>
      </c>
      <c r="AO1077" s="369" t="str">
        <f t="shared" si="725"/>
        <v/>
      </c>
      <c r="AP1077" s="77" t="str">
        <f t="shared" si="726"/>
        <v/>
      </c>
      <c r="AQ1077" s="77" t="str">
        <f t="shared" si="709"/>
        <v/>
      </c>
      <c r="AR1077" s="77" t="str">
        <f t="shared" si="710"/>
        <v/>
      </c>
      <c r="AS1077" s="164" t="str">
        <f t="shared" si="711"/>
        <v/>
      </c>
    </row>
    <row r="1078" spans="5:45" ht="18" customHeight="1">
      <c r="E1078" s="148" t="str">
        <f t="shared" si="712"/>
        <v>E-3</v>
      </c>
      <c r="F1078" s="105">
        <f t="shared" si="699"/>
        <v>0</v>
      </c>
      <c r="G1078" s="105" t="str">
        <f t="shared" si="700"/>
        <v/>
      </c>
      <c r="H1078" s="105" t="str">
        <f t="shared" si="701"/>
        <v/>
      </c>
      <c r="I1078" s="149">
        <v>32</v>
      </c>
      <c r="J1078" s="157" t="str">
        <f t="shared" si="713"/>
        <v/>
      </c>
      <c r="K1078" s="131" t="str">
        <f t="shared" si="714"/>
        <v/>
      </c>
      <c r="L1078" s="131" t="str">
        <f>IF($E1078="","",INDEX('3.サラリースケール'!$R$5:$BH$38,MATCH($E1078,'3.サラリースケール'!$R$5:$R$38,0),MATCH($I1078,'3.サラリースケール'!$R$5:$BH$5,0)))</f>
        <v/>
      </c>
      <c r="M1078" s="131" t="str">
        <f t="shared" si="715"/>
        <v/>
      </c>
      <c r="N1078" s="368" t="str">
        <f t="shared" si="716"/>
        <v/>
      </c>
      <c r="O1078" s="157" t="str">
        <f t="shared" si="717"/>
        <v/>
      </c>
      <c r="P1078" s="368" t="str">
        <f t="shared" si="702"/>
        <v/>
      </c>
      <c r="Q1078" s="158" t="str">
        <f>IF($L1078="","",VLOOKUP($E1078,'6.モデル年俸表の作成'!$C$7:$F$48,4,0))</f>
        <v/>
      </c>
      <c r="R1078" s="159" t="str">
        <f>IF($E1078="","",IF($G1078="","",VLOOKUP($E1078,'5.手当・賞与配分・洗い替え方式'!$C$7:$L$48,8,0)))</f>
        <v/>
      </c>
      <c r="S1078" s="160" t="str">
        <f t="shared" si="718"/>
        <v/>
      </c>
      <c r="T1078" s="160" t="str">
        <f t="shared" si="719"/>
        <v/>
      </c>
      <c r="U1078" s="160" t="str">
        <f t="shared" si="728"/>
        <v/>
      </c>
      <c r="V1078" s="160" t="str">
        <f t="shared" si="721"/>
        <v/>
      </c>
      <c r="W1078" s="160" t="str">
        <f t="shared" si="722"/>
        <v/>
      </c>
      <c r="X1078" s="164" t="str">
        <f t="shared" si="703"/>
        <v/>
      </c>
      <c r="Y1078" s="162" t="str">
        <f t="shared" si="727"/>
        <v/>
      </c>
      <c r="Z1078" s="161" t="str">
        <f t="shared" si="704"/>
        <v/>
      </c>
      <c r="AA1078" s="161" t="str">
        <f t="shared" si="705"/>
        <v/>
      </c>
      <c r="AB1078" s="161" t="str">
        <f t="shared" si="706"/>
        <v/>
      </c>
      <c r="AC1078" s="163" t="str">
        <f t="shared" si="729"/>
        <v/>
      </c>
      <c r="AD1078" s="158" t="str">
        <f t="shared" si="724"/>
        <v/>
      </c>
      <c r="AE1078" s="165" t="str">
        <f>IF(J1078="","",IF('5.手当・賞与配分・洗い替え方式'!$O$4=1,ROUNDUP((J1078+$Q1078)*$AH$4,-1),ROUNDUP(J1078*$AH$4,-1)))</f>
        <v/>
      </c>
      <c r="AF1078" s="154" t="str">
        <f>IF(K1078="","",IF('5.手当・賞与配分・洗い替え方式'!$O$4=1,ROUNDUP((K1078+$Q1078)*$AH$4,-1),ROUNDUP(K1078*$AH$4,-1)))</f>
        <v/>
      </c>
      <c r="AG1078" s="154" t="str">
        <f>IF(L1078="","",IF('5.手当・賞与配分・洗い替え方式'!$O$4=1,ROUNDUP((L1078+$Q1078)*$AH$4,-1),ROUNDUP(L1078*$AH$4,-1)))</f>
        <v/>
      </c>
      <c r="AH1078" s="154" t="str">
        <f>IF(M1078="","",IF('5.手当・賞与配分・洗い替え方式'!$O$4=1,ROUNDUP((M1078+$Q1078)*$AH$4,-1),ROUNDUP(M1078*$AH$4,-1)))</f>
        <v/>
      </c>
      <c r="AI1078" s="166" t="str">
        <f>IF(N1078="","",IF('5.手当・賞与配分・洗い替え方式'!$O$4=1,ROUNDUP((N1078+$Q1078)*$AH$4,-1),ROUNDUP(N1078*$AH$4,-1)))</f>
        <v/>
      </c>
      <c r="AJ1078" s="165" t="str">
        <f>IF(J1078="","",IF('5.手当・賞与配分・洗い替え方式'!$O$4=1,ROUNDUP((J1078+$Q1078)*$AM$4,-1),ROUNDUP(J1078*$AM$4,-1)))</f>
        <v/>
      </c>
      <c r="AK1078" s="154" t="str">
        <f>IF(K1078="","",IF('5.手当・賞与配分・洗い替え方式'!$O$4=1,ROUNDUP((K1078+$Q1078)*$AM$4,-1),ROUNDUP(K1078*$AM$4,-1)))</f>
        <v/>
      </c>
      <c r="AL1078" s="154" t="str">
        <f>IF(L1078="","",IF('5.手当・賞与配分・洗い替え方式'!$O$4=1,ROUNDUP((L1078+$Q1078)*$AM$4,-1),ROUNDUP(L1078*$AM$4,-1)))</f>
        <v/>
      </c>
      <c r="AM1078" s="154" t="str">
        <f>IF(M1078="","",IF('5.手当・賞与配分・洗い替え方式'!$O$4=1,ROUNDUP((M1078+$Q1078)*$AM$4,-1),ROUNDUP(M1078*$AM$4,-1)))</f>
        <v/>
      </c>
      <c r="AN1078" s="166" t="str">
        <f>IF(N1078="","",IF('5.手当・賞与配分・洗い替え方式'!$O$4=1,ROUNDUP((N1078+$Q1078)*$AM$4,-1),ROUNDUP(N1078*$AM$4,-1)))</f>
        <v/>
      </c>
      <c r="AO1078" s="369" t="str">
        <f t="shared" si="725"/>
        <v/>
      </c>
      <c r="AP1078" s="77" t="str">
        <f t="shared" si="726"/>
        <v/>
      </c>
      <c r="AQ1078" s="77" t="str">
        <f t="shared" si="709"/>
        <v/>
      </c>
      <c r="AR1078" s="77" t="str">
        <f t="shared" si="710"/>
        <v/>
      </c>
      <c r="AS1078" s="164" t="str">
        <f t="shared" si="711"/>
        <v/>
      </c>
    </row>
    <row r="1079" spans="5:45" ht="18" customHeight="1">
      <c r="E1079" s="148" t="str">
        <f t="shared" si="712"/>
        <v>E-3</v>
      </c>
      <c r="F1079" s="105">
        <f t="shared" si="699"/>
        <v>0</v>
      </c>
      <c r="G1079" s="105" t="str">
        <f t="shared" si="700"/>
        <v/>
      </c>
      <c r="H1079" s="105" t="str">
        <f t="shared" si="701"/>
        <v/>
      </c>
      <c r="I1079" s="149">
        <v>33</v>
      </c>
      <c r="J1079" s="157" t="str">
        <f t="shared" si="713"/>
        <v/>
      </c>
      <c r="K1079" s="131" t="str">
        <f t="shared" si="714"/>
        <v/>
      </c>
      <c r="L1079" s="131" t="str">
        <f>IF($E1079="","",INDEX('3.サラリースケール'!$R$5:$BH$38,MATCH($E1079,'3.サラリースケール'!$R$5:$R$38,0),MATCH($I1079,'3.サラリースケール'!$R$5:$BH$5,0)))</f>
        <v/>
      </c>
      <c r="M1079" s="131" t="str">
        <f t="shared" si="715"/>
        <v/>
      </c>
      <c r="N1079" s="368" t="str">
        <f t="shared" si="716"/>
        <v/>
      </c>
      <c r="O1079" s="157" t="str">
        <f t="shared" si="717"/>
        <v/>
      </c>
      <c r="P1079" s="368" t="str">
        <f t="shared" si="702"/>
        <v/>
      </c>
      <c r="Q1079" s="158" t="str">
        <f>IF($L1079="","",VLOOKUP($E1079,'6.モデル年俸表の作成'!$C$7:$F$48,4,0))</f>
        <v/>
      </c>
      <c r="R1079" s="159" t="str">
        <f>IF($E1079="","",IF($G1079="","",VLOOKUP($E1079,'5.手当・賞与配分・洗い替え方式'!$C$7:$L$48,8,0)))</f>
        <v/>
      </c>
      <c r="S1079" s="160" t="str">
        <f t="shared" si="718"/>
        <v/>
      </c>
      <c r="T1079" s="160" t="str">
        <f t="shared" si="719"/>
        <v/>
      </c>
      <c r="U1079" s="160" t="str">
        <f t="shared" si="728"/>
        <v/>
      </c>
      <c r="V1079" s="160" t="str">
        <f t="shared" si="721"/>
        <v/>
      </c>
      <c r="W1079" s="160" t="str">
        <f t="shared" si="722"/>
        <v/>
      </c>
      <c r="X1079" s="164" t="str">
        <f t="shared" si="703"/>
        <v/>
      </c>
      <c r="Y1079" s="162" t="str">
        <f t="shared" si="727"/>
        <v/>
      </c>
      <c r="Z1079" s="161" t="str">
        <f t="shared" si="704"/>
        <v/>
      </c>
      <c r="AA1079" s="161" t="str">
        <f t="shared" si="705"/>
        <v/>
      </c>
      <c r="AB1079" s="161" t="str">
        <f t="shared" si="706"/>
        <v/>
      </c>
      <c r="AC1079" s="163" t="str">
        <f t="shared" si="729"/>
        <v/>
      </c>
      <c r="AD1079" s="158" t="str">
        <f t="shared" si="724"/>
        <v/>
      </c>
      <c r="AE1079" s="165" t="str">
        <f>IF(J1079="","",IF('5.手当・賞与配分・洗い替え方式'!$O$4=1,ROUNDUP((J1079+$Q1079)*$AH$4,-1),ROUNDUP(J1079*$AH$4,-1)))</f>
        <v/>
      </c>
      <c r="AF1079" s="154" t="str">
        <f>IF(K1079="","",IF('5.手当・賞与配分・洗い替え方式'!$O$4=1,ROUNDUP((K1079+$Q1079)*$AH$4,-1),ROUNDUP(K1079*$AH$4,-1)))</f>
        <v/>
      </c>
      <c r="AG1079" s="154" t="str">
        <f>IF(L1079="","",IF('5.手当・賞与配分・洗い替え方式'!$O$4=1,ROUNDUP((L1079+$Q1079)*$AH$4,-1),ROUNDUP(L1079*$AH$4,-1)))</f>
        <v/>
      </c>
      <c r="AH1079" s="154" t="str">
        <f>IF(M1079="","",IF('5.手当・賞与配分・洗い替え方式'!$O$4=1,ROUNDUP((M1079+$Q1079)*$AH$4,-1),ROUNDUP(M1079*$AH$4,-1)))</f>
        <v/>
      </c>
      <c r="AI1079" s="166" t="str">
        <f>IF(N1079="","",IF('5.手当・賞与配分・洗い替え方式'!$O$4=1,ROUNDUP((N1079+$Q1079)*$AH$4,-1),ROUNDUP(N1079*$AH$4,-1)))</f>
        <v/>
      </c>
      <c r="AJ1079" s="165" t="str">
        <f>IF(J1079="","",IF('5.手当・賞与配分・洗い替え方式'!$O$4=1,ROUNDUP((J1079+$Q1079)*$AM$4,-1),ROUNDUP(J1079*$AM$4,-1)))</f>
        <v/>
      </c>
      <c r="AK1079" s="154" t="str">
        <f>IF(K1079="","",IF('5.手当・賞与配分・洗い替え方式'!$O$4=1,ROUNDUP((K1079+$Q1079)*$AM$4,-1),ROUNDUP(K1079*$AM$4,-1)))</f>
        <v/>
      </c>
      <c r="AL1079" s="154" t="str">
        <f>IF(L1079="","",IF('5.手当・賞与配分・洗い替え方式'!$O$4=1,ROUNDUP((L1079+$Q1079)*$AM$4,-1),ROUNDUP(L1079*$AM$4,-1)))</f>
        <v/>
      </c>
      <c r="AM1079" s="154" t="str">
        <f>IF(M1079="","",IF('5.手当・賞与配分・洗い替え方式'!$O$4=1,ROUNDUP((M1079+$Q1079)*$AM$4,-1),ROUNDUP(M1079*$AM$4,-1)))</f>
        <v/>
      </c>
      <c r="AN1079" s="166" t="str">
        <f>IF(N1079="","",IF('5.手当・賞与配分・洗い替え方式'!$O$4=1,ROUNDUP((N1079+$Q1079)*$AM$4,-1),ROUNDUP(N1079*$AM$4,-1)))</f>
        <v/>
      </c>
      <c r="AO1079" s="369" t="str">
        <f t="shared" si="725"/>
        <v/>
      </c>
      <c r="AP1079" s="77" t="str">
        <f t="shared" si="726"/>
        <v/>
      </c>
      <c r="AQ1079" s="77" t="str">
        <f t="shared" si="709"/>
        <v/>
      </c>
      <c r="AR1079" s="77" t="str">
        <f t="shared" si="710"/>
        <v/>
      </c>
      <c r="AS1079" s="164" t="str">
        <f t="shared" si="711"/>
        <v/>
      </c>
    </row>
    <row r="1080" spans="5:45" ht="18" customHeight="1">
      <c r="E1080" s="148" t="str">
        <f t="shared" si="712"/>
        <v>E-3</v>
      </c>
      <c r="F1080" s="105">
        <f t="shared" si="699"/>
        <v>0</v>
      </c>
      <c r="G1080" s="105" t="str">
        <f t="shared" si="700"/>
        <v/>
      </c>
      <c r="H1080" s="105" t="str">
        <f t="shared" si="701"/>
        <v/>
      </c>
      <c r="I1080" s="149">
        <v>34</v>
      </c>
      <c r="J1080" s="157" t="str">
        <f t="shared" si="713"/>
        <v/>
      </c>
      <c r="K1080" s="131" t="str">
        <f t="shared" si="714"/>
        <v/>
      </c>
      <c r="L1080" s="131" t="str">
        <f>IF($E1080="","",INDEX('3.サラリースケール'!$R$5:$BH$38,MATCH($E1080,'3.サラリースケール'!$R$5:$R$38,0),MATCH($I1080,'3.サラリースケール'!$R$5:$BH$5,0)))</f>
        <v/>
      </c>
      <c r="M1080" s="131" t="str">
        <f t="shared" si="715"/>
        <v/>
      </c>
      <c r="N1080" s="368" t="str">
        <f t="shared" si="716"/>
        <v/>
      </c>
      <c r="O1080" s="157" t="str">
        <f t="shared" si="717"/>
        <v/>
      </c>
      <c r="P1080" s="368" t="str">
        <f t="shared" si="702"/>
        <v/>
      </c>
      <c r="Q1080" s="158" t="str">
        <f>IF($L1080="","",VLOOKUP($E1080,'6.モデル年俸表の作成'!$C$7:$F$48,4,0))</f>
        <v/>
      </c>
      <c r="R1080" s="159" t="str">
        <f>IF($E1080="","",IF($G1080="","",VLOOKUP($E1080,'5.手当・賞与配分・洗い替え方式'!$C$7:$L$48,8,0)))</f>
        <v/>
      </c>
      <c r="S1080" s="160" t="str">
        <f t="shared" si="718"/>
        <v/>
      </c>
      <c r="T1080" s="160" t="str">
        <f t="shared" si="719"/>
        <v/>
      </c>
      <c r="U1080" s="160" t="str">
        <f t="shared" si="728"/>
        <v/>
      </c>
      <c r="V1080" s="160" t="str">
        <f t="shared" si="721"/>
        <v/>
      </c>
      <c r="W1080" s="160" t="str">
        <f t="shared" si="722"/>
        <v/>
      </c>
      <c r="X1080" s="164" t="str">
        <f t="shared" si="703"/>
        <v/>
      </c>
      <c r="Y1080" s="162" t="str">
        <f t="shared" si="727"/>
        <v/>
      </c>
      <c r="Z1080" s="161" t="str">
        <f t="shared" si="704"/>
        <v/>
      </c>
      <c r="AA1080" s="161" t="str">
        <f t="shared" si="705"/>
        <v/>
      </c>
      <c r="AB1080" s="161" t="str">
        <f t="shared" si="706"/>
        <v/>
      </c>
      <c r="AC1080" s="163" t="str">
        <f t="shared" si="729"/>
        <v/>
      </c>
      <c r="AD1080" s="158" t="str">
        <f t="shared" si="724"/>
        <v/>
      </c>
      <c r="AE1080" s="165" t="str">
        <f>IF(J1080="","",IF('5.手当・賞与配分・洗い替え方式'!$O$4=1,ROUNDUP((J1080+$Q1080)*$AH$4,-1),ROUNDUP(J1080*$AH$4,-1)))</f>
        <v/>
      </c>
      <c r="AF1080" s="154" t="str">
        <f>IF(K1080="","",IF('5.手当・賞与配分・洗い替え方式'!$O$4=1,ROUNDUP((K1080+$Q1080)*$AH$4,-1),ROUNDUP(K1080*$AH$4,-1)))</f>
        <v/>
      </c>
      <c r="AG1080" s="154" t="str">
        <f>IF(L1080="","",IF('5.手当・賞与配分・洗い替え方式'!$O$4=1,ROUNDUP((L1080+$Q1080)*$AH$4,-1),ROUNDUP(L1080*$AH$4,-1)))</f>
        <v/>
      </c>
      <c r="AH1080" s="154" t="str">
        <f>IF(M1080="","",IF('5.手当・賞与配分・洗い替え方式'!$O$4=1,ROUNDUP((M1080+$Q1080)*$AH$4,-1),ROUNDUP(M1080*$AH$4,-1)))</f>
        <v/>
      </c>
      <c r="AI1080" s="166" t="str">
        <f>IF(N1080="","",IF('5.手当・賞与配分・洗い替え方式'!$O$4=1,ROUNDUP((N1080+$Q1080)*$AH$4,-1),ROUNDUP(N1080*$AH$4,-1)))</f>
        <v/>
      </c>
      <c r="AJ1080" s="165" t="str">
        <f>IF(J1080="","",IF('5.手当・賞与配分・洗い替え方式'!$O$4=1,ROUNDUP((J1080+$Q1080)*$AM$4,-1),ROUNDUP(J1080*$AM$4,-1)))</f>
        <v/>
      </c>
      <c r="AK1080" s="154" t="str">
        <f>IF(K1080="","",IF('5.手当・賞与配分・洗い替え方式'!$O$4=1,ROUNDUP((K1080+$Q1080)*$AM$4,-1),ROUNDUP(K1080*$AM$4,-1)))</f>
        <v/>
      </c>
      <c r="AL1080" s="154" t="str">
        <f>IF(L1080="","",IF('5.手当・賞与配分・洗い替え方式'!$O$4=1,ROUNDUP((L1080+$Q1080)*$AM$4,-1),ROUNDUP(L1080*$AM$4,-1)))</f>
        <v/>
      </c>
      <c r="AM1080" s="154" t="str">
        <f>IF(M1080="","",IF('5.手当・賞与配分・洗い替え方式'!$O$4=1,ROUNDUP((M1080+$Q1080)*$AM$4,-1),ROUNDUP(M1080*$AM$4,-1)))</f>
        <v/>
      </c>
      <c r="AN1080" s="166" t="str">
        <f>IF(N1080="","",IF('5.手当・賞与配分・洗い替え方式'!$O$4=1,ROUNDUP((N1080+$Q1080)*$AM$4,-1),ROUNDUP(N1080*$AM$4,-1)))</f>
        <v/>
      </c>
      <c r="AO1080" s="369" t="str">
        <f t="shared" si="725"/>
        <v/>
      </c>
      <c r="AP1080" s="77" t="str">
        <f t="shared" si="726"/>
        <v/>
      </c>
      <c r="AQ1080" s="77" t="str">
        <f t="shared" si="709"/>
        <v/>
      </c>
      <c r="AR1080" s="77" t="str">
        <f t="shared" si="710"/>
        <v/>
      </c>
      <c r="AS1080" s="164" t="str">
        <f t="shared" si="711"/>
        <v/>
      </c>
    </row>
    <row r="1081" spans="5:45" ht="18" customHeight="1">
      <c r="E1081" s="148" t="str">
        <f t="shared" si="712"/>
        <v>E-3</v>
      </c>
      <c r="F1081" s="105">
        <f t="shared" si="699"/>
        <v>0</v>
      </c>
      <c r="G1081" s="105" t="str">
        <f t="shared" si="700"/>
        <v/>
      </c>
      <c r="H1081" s="105" t="str">
        <f t="shared" si="701"/>
        <v/>
      </c>
      <c r="I1081" s="149">
        <v>35</v>
      </c>
      <c r="J1081" s="157" t="str">
        <f t="shared" si="713"/>
        <v/>
      </c>
      <c r="K1081" s="131" t="str">
        <f t="shared" si="714"/>
        <v/>
      </c>
      <c r="L1081" s="131" t="str">
        <f>IF($E1081="","",INDEX('3.サラリースケール'!$R$5:$BH$38,MATCH($E1081,'3.サラリースケール'!$R$5:$R$38,0),MATCH($I1081,'3.サラリースケール'!$R$5:$BH$5,0)))</f>
        <v/>
      </c>
      <c r="M1081" s="131" t="str">
        <f t="shared" si="715"/>
        <v/>
      </c>
      <c r="N1081" s="368" t="str">
        <f t="shared" si="716"/>
        <v/>
      </c>
      <c r="O1081" s="157" t="str">
        <f t="shared" si="717"/>
        <v/>
      </c>
      <c r="P1081" s="368" t="str">
        <f t="shared" si="702"/>
        <v/>
      </c>
      <c r="Q1081" s="158" t="str">
        <f>IF($L1081="","",VLOOKUP($E1081,'6.モデル年俸表の作成'!$C$7:$F$48,4,0))</f>
        <v/>
      </c>
      <c r="R1081" s="159" t="str">
        <f>IF($E1081="","",IF($G1081="","",VLOOKUP($E1081,'5.手当・賞与配分・洗い替え方式'!$C$7:$L$48,8,0)))</f>
        <v/>
      </c>
      <c r="S1081" s="160" t="str">
        <f t="shared" si="718"/>
        <v/>
      </c>
      <c r="T1081" s="160" t="str">
        <f t="shared" si="719"/>
        <v/>
      </c>
      <c r="U1081" s="160" t="str">
        <f t="shared" si="728"/>
        <v/>
      </c>
      <c r="V1081" s="160" t="str">
        <f t="shared" si="721"/>
        <v/>
      </c>
      <c r="W1081" s="160" t="str">
        <f t="shared" si="722"/>
        <v/>
      </c>
      <c r="X1081" s="164" t="str">
        <f t="shared" si="703"/>
        <v/>
      </c>
      <c r="Y1081" s="162" t="str">
        <f t="shared" si="727"/>
        <v/>
      </c>
      <c r="Z1081" s="161" t="str">
        <f t="shared" si="704"/>
        <v/>
      </c>
      <c r="AA1081" s="161" t="str">
        <f t="shared" si="705"/>
        <v/>
      </c>
      <c r="AB1081" s="161" t="str">
        <f t="shared" si="706"/>
        <v/>
      </c>
      <c r="AC1081" s="163" t="str">
        <f t="shared" si="729"/>
        <v/>
      </c>
      <c r="AD1081" s="158" t="str">
        <f t="shared" si="724"/>
        <v/>
      </c>
      <c r="AE1081" s="165" t="str">
        <f>IF(J1081="","",IF('5.手当・賞与配分・洗い替え方式'!$O$4=1,ROUNDUP((J1081+$Q1081)*$AH$4,-1),ROUNDUP(J1081*$AH$4,-1)))</f>
        <v/>
      </c>
      <c r="AF1081" s="154" t="str">
        <f>IF(K1081="","",IF('5.手当・賞与配分・洗い替え方式'!$O$4=1,ROUNDUP((K1081+$Q1081)*$AH$4,-1),ROUNDUP(K1081*$AH$4,-1)))</f>
        <v/>
      </c>
      <c r="AG1081" s="154" t="str">
        <f>IF(L1081="","",IF('5.手当・賞与配分・洗い替え方式'!$O$4=1,ROUNDUP((L1081+$Q1081)*$AH$4,-1),ROUNDUP(L1081*$AH$4,-1)))</f>
        <v/>
      </c>
      <c r="AH1081" s="154" t="str">
        <f>IF(M1081="","",IF('5.手当・賞与配分・洗い替え方式'!$O$4=1,ROUNDUP((M1081+$Q1081)*$AH$4,-1),ROUNDUP(M1081*$AH$4,-1)))</f>
        <v/>
      </c>
      <c r="AI1081" s="166" t="str">
        <f>IF(N1081="","",IF('5.手当・賞与配分・洗い替え方式'!$O$4=1,ROUNDUP((N1081+$Q1081)*$AH$4,-1),ROUNDUP(N1081*$AH$4,-1)))</f>
        <v/>
      </c>
      <c r="AJ1081" s="165" t="str">
        <f>IF(J1081="","",IF('5.手当・賞与配分・洗い替え方式'!$O$4=1,ROUNDUP((J1081+$Q1081)*$AM$4,-1),ROUNDUP(J1081*$AM$4,-1)))</f>
        <v/>
      </c>
      <c r="AK1081" s="154" t="str">
        <f>IF(K1081="","",IF('5.手当・賞与配分・洗い替え方式'!$O$4=1,ROUNDUP((K1081+$Q1081)*$AM$4,-1),ROUNDUP(K1081*$AM$4,-1)))</f>
        <v/>
      </c>
      <c r="AL1081" s="154" t="str">
        <f>IF(L1081="","",IF('5.手当・賞与配分・洗い替え方式'!$O$4=1,ROUNDUP((L1081+$Q1081)*$AM$4,-1),ROUNDUP(L1081*$AM$4,-1)))</f>
        <v/>
      </c>
      <c r="AM1081" s="154" t="str">
        <f>IF(M1081="","",IF('5.手当・賞与配分・洗い替え方式'!$O$4=1,ROUNDUP((M1081+$Q1081)*$AM$4,-1),ROUNDUP(M1081*$AM$4,-1)))</f>
        <v/>
      </c>
      <c r="AN1081" s="166" t="str">
        <f>IF(N1081="","",IF('5.手当・賞与配分・洗い替え方式'!$O$4=1,ROUNDUP((N1081+$Q1081)*$AM$4,-1),ROUNDUP(N1081*$AM$4,-1)))</f>
        <v/>
      </c>
      <c r="AO1081" s="369" t="str">
        <f t="shared" si="725"/>
        <v/>
      </c>
      <c r="AP1081" s="77" t="str">
        <f t="shared" si="726"/>
        <v/>
      </c>
      <c r="AQ1081" s="77" t="str">
        <f t="shared" si="709"/>
        <v/>
      </c>
      <c r="AR1081" s="77" t="str">
        <f t="shared" si="710"/>
        <v/>
      </c>
      <c r="AS1081" s="164" t="str">
        <f t="shared" si="711"/>
        <v/>
      </c>
    </row>
    <row r="1082" spans="5:45" ht="18" customHeight="1">
      <c r="E1082" s="148" t="str">
        <f t="shared" si="712"/>
        <v>E-3</v>
      </c>
      <c r="F1082" s="105">
        <f t="shared" si="699"/>
        <v>0</v>
      </c>
      <c r="G1082" s="105" t="str">
        <f t="shared" si="700"/>
        <v/>
      </c>
      <c r="H1082" s="105" t="str">
        <f t="shared" si="701"/>
        <v/>
      </c>
      <c r="I1082" s="149">
        <v>36</v>
      </c>
      <c r="J1082" s="157" t="str">
        <f t="shared" si="713"/>
        <v/>
      </c>
      <c r="K1082" s="131" t="str">
        <f t="shared" si="714"/>
        <v/>
      </c>
      <c r="L1082" s="131" t="str">
        <f>IF($E1082="","",INDEX('3.サラリースケール'!$R$5:$BH$38,MATCH($E1082,'3.サラリースケール'!$R$5:$R$38,0),MATCH($I1082,'3.サラリースケール'!$R$5:$BH$5,0)))</f>
        <v/>
      </c>
      <c r="M1082" s="131" t="str">
        <f t="shared" si="715"/>
        <v/>
      </c>
      <c r="N1082" s="368" t="str">
        <f t="shared" si="716"/>
        <v/>
      </c>
      <c r="O1082" s="157" t="str">
        <f t="shared" si="717"/>
        <v/>
      </c>
      <c r="P1082" s="368" t="str">
        <f t="shared" si="702"/>
        <v/>
      </c>
      <c r="Q1082" s="158" t="str">
        <f>IF($L1082="","",VLOOKUP($E1082,'6.モデル年俸表の作成'!$C$7:$F$48,4,0))</f>
        <v/>
      </c>
      <c r="R1082" s="159" t="str">
        <f>IF($E1082="","",IF($G1082="","",VLOOKUP($E1082,'5.手当・賞与配分・洗い替え方式'!$C$7:$L$48,8,0)))</f>
        <v/>
      </c>
      <c r="S1082" s="160" t="str">
        <f t="shared" si="718"/>
        <v/>
      </c>
      <c r="T1082" s="160" t="str">
        <f t="shared" si="719"/>
        <v/>
      </c>
      <c r="U1082" s="160" t="str">
        <f t="shared" si="728"/>
        <v/>
      </c>
      <c r="V1082" s="160" t="str">
        <f t="shared" si="721"/>
        <v/>
      </c>
      <c r="W1082" s="160" t="str">
        <f t="shared" si="722"/>
        <v/>
      </c>
      <c r="X1082" s="164" t="str">
        <f t="shared" si="703"/>
        <v/>
      </c>
      <c r="Y1082" s="162" t="str">
        <f t="shared" si="727"/>
        <v/>
      </c>
      <c r="Z1082" s="161" t="str">
        <f t="shared" si="704"/>
        <v/>
      </c>
      <c r="AA1082" s="161" t="str">
        <f t="shared" si="705"/>
        <v/>
      </c>
      <c r="AB1082" s="161" t="str">
        <f t="shared" si="706"/>
        <v/>
      </c>
      <c r="AC1082" s="163" t="str">
        <f t="shared" si="729"/>
        <v/>
      </c>
      <c r="AD1082" s="158" t="str">
        <f t="shared" si="724"/>
        <v/>
      </c>
      <c r="AE1082" s="165" t="str">
        <f>IF(J1082="","",IF('5.手当・賞与配分・洗い替え方式'!$O$4=1,ROUNDUP((J1082+$Q1082)*$AH$4,-1),ROUNDUP(J1082*$AH$4,-1)))</f>
        <v/>
      </c>
      <c r="AF1082" s="154" t="str">
        <f>IF(K1082="","",IF('5.手当・賞与配分・洗い替え方式'!$O$4=1,ROUNDUP((K1082+$Q1082)*$AH$4,-1),ROUNDUP(K1082*$AH$4,-1)))</f>
        <v/>
      </c>
      <c r="AG1082" s="154" t="str">
        <f>IF(L1082="","",IF('5.手当・賞与配分・洗い替え方式'!$O$4=1,ROUNDUP((L1082+$Q1082)*$AH$4,-1),ROUNDUP(L1082*$AH$4,-1)))</f>
        <v/>
      </c>
      <c r="AH1082" s="154" t="str">
        <f>IF(M1082="","",IF('5.手当・賞与配分・洗い替え方式'!$O$4=1,ROUNDUP((M1082+$Q1082)*$AH$4,-1),ROUNDUP(M1082*$AH$4,-1)))</f>
        <v/>
      </c>
      <c r="AI1082" s="166" t="str">
        <f>IF(N1082="","",IF('5.手当・賞与配分・洗い替え方式'!$O$4=1,ROUNDUP((N1082+$Q1082)*$AH$4,-1),ROUNDUP(N1082*$AH$4,-1)))</f>
        <v/>
      </c>
      <c r="AJ1082" s="165" t="str">
        <f>IF(J1082="","",IF('5.手当・賞与配分・洗い替え方式'!$O$4=1,ROUNDUP((J1082+$Q1082)*$AM$4,-1),ROUNDUP(J1082*$AM$4,-1)))</f>
        <v/>
      </c>
      <c r="AK1082" s="154" t="str">
        <f>IF(K1082="","",IF('5.手当・賞与配分・洗い替え方式'!$O$4=1,ROUNDUP((K1082+$Q1082)*$AM$4,-1),ROUNDUP(K1082*$AM$4,-1)))</f>
        <v/>
      </c>
      <c r="AL1082" s="154" t="str">
        <f>IF(L1082="","",IF('5.手当・賞与配分・洗い替え方式'!$O$4=1,ROUNDUP((L1082+$Q1082)*$AM$4,-1),ROUNDUP(L1082*$AM$4,-1)))</f>
        <v/>
      </c>
      <c r="AM1082" s="154" t="str">
        <f>IF(M1082="","",IF('5.手当・賞与配分・洗い替え方式'!$O$4=1,ROUNDUP((M1082+$Q1082)*$AM$4,-1),ROUNDUP(M1082*$AM$4,-1)))</f>
        <v/>
      </c>
      <c r="AN1082" s="166" t="str">
        <f>IF(N1082="","",IF('5.手当・賞与配分・洗い替え方式'!$O$4=1,ROUNDUP((N1082+$Q1082)*$AM$4,-1),ROUNDUP(N1082*$AM$4,-1)))</f>
        <v/>
      </c>
      <c r="AO1082" s="369" t="str">
        <f t="shared" si="725"/>
        <v/>
      </c>
      <c r="AP1082" s="77" t="str">
        <f t="shared" si="726"/>
        <v/>
      </c>
      <c r="AQ1082" s="77" t="str">
        <f t="shared" si="709"/>
        <v/>
      </c>
      <c r="AR1082" s="77" t="str">
        <f t="shared" si="710"/>
        <v/>
      </c>
      <c r="AS1082" s="164" t="str">
        <f t="shared" si="711"/>
        <v/>
      </c>
    </row>
    <row r="1083" spans="5:45" ht="18" customHeight="1">
      <c r="E1083" s="148" t="str">
        <f t="shared" si="712"/>
        <v>E-3</v>
      </c>
      <c r="F1083" s="105">
        <f t="shared" si="699"/>
        <v>0</v>
      </c>
      <c r="G1083" s="105" t="str">
        <f t="shared" si="700"/>
        <v/>
      </c>
      <c r="H1083" s="105" t="str">
        <f t="shared" si="701"/>
        <v/>
      </c>
      <c r="I1083" s="149">
        <v>37</v>
      </c>
      <c r="J1083" s="157" t="str">
        <f t="shared" si="713"/>
        <v/>
      </c>
      <c r="K1083" s="131" t="str">
        <f t="shared" si="714"/>
        <v/>
      </c>
      <c r="L1083" s="131" t="str">
        <f>IF($E1083="","",INDEX('3.サラリースケール'!$R$5:$BH$38,MATCH($E1083,'3.サラリースケール'!$R$5:$R$38,0),MATCH($I1083,'3.サラリースケール'!$R$5:$BH$5,0)))</f>
        <v/>
      </c>
      <c r="M1083" s="131" t="str">
        <f t="shared" si="715"/>
        <v/>
      </c>
      <c r="N1083" s="368" t="str">
        <f t="shared" si="716"/>
        <v/>
      </c>
      <c r="O1083" s="157" t="str">
        <f t="shared" si="717"/>
        <v/>
      </c>
      <c r="P1083" s="368" t="str">
        <f t="shared" si="702"/>
        <v/>
      </c>
      <c r="Q1083" s="158" t="str">
        <f>IF($L1083="","",VLOOKUP($E1083,'6.モデル年俸表の作成'!$C$7:$F$48,4,0))</f>
        <v/>
      </c>
      <c r="R1083" s="159" t="str">
        <f>IF($E1083="","",IF($G1083="","",VLOOKUP($E1083,'5.手当・賞与配分・洗い替え方式'!$C$7:$L$48,8,0)))</f>
        <v/>
      </c>
      <c r="S1083" s="160" t="str">
        <f t="shared" si="718"/>
        <v/>
      </c>
      <c r="T1083" s="160" t="str">
        <f t="shared" si="719"/>
        <v/>
      </c>
      <c r="U1083" s="160" t="str">
        <f t="shared" si="728"/>
        <v/>
      </c>
      <c r="V1083" s="160" t="str">
        <f t="shared" si="721"/>
        <v/>
      </c>
      <c r="W1083" s="160" t="str">
        <f t="shared" si="722"/>
        <v/>
      </c>
      <c r="X1083" s="164" t="str">
        <f t="shared" si="703"/>
        <v/>
      </c>
      <c r="Y1083" s="162" t="str">
        <f t="shared" si="727"/>
        <v/>
      </c>
      <c r="Z1083" s="161" t="str">
        <f t="shared" si="704"/>
        <v/>
      </c>
      <c r="AA1083" s="161" t="str">
        <f t="shared" si="705"/>
        <v/>
      </c>
      <c r="AB1083" s="161" t="str">
        <f t="shared" si="706"/>
        <v/>
      </c>
      <c r="AC1083" s="163" t="str">
        <f t="shared" si="729"/>
        <v/>
      </c>
      <c r="AD1083" s="158" t="str">
        <f t="shared" si="724"/>
        <v/>
      </c>
      <c r="AE1083" s="165" t="str">
        <f>IF(J1083="","",IF('5.手当・賞与配分・洗い替え方式'!$O$4=1,ROUNDUP((J1083+$Q1083)*$AH$4,-1),ROUNDUP(J1083*$AH$4,-1)))</f>
        <v/>
      </c>
      <c r="AF1083" s="154" t="str">
        <f>IF(K1083="","",IF('5.手当・賞与配分・洗い替え方式'!$O$4=1,ROUNDUP((K1083+$Q1083)*$AH$4,-1),ROUNDUP(K1083*$AH$4,-1)))</f>
        <v/>
      </c>
      <c r="AG1083" s="154" t="str">
        <f>IF(L1083="","",IF('5.手当・賞与配分・洗い替え方式'!$O$4=1,ROUNDUP((L1083+$Q1083)*$AH$4,-1),ROUNDUP(L1083*$AH$4,-1)))</f>
        <v/>
      </c>
      <c r="AH1083" s="154" t="str">
        <f>IF(M1083="","",IF('5.手当・賞与配分・洗い替え方式'!$O$4=1,ROUNDUP((M1083+$Q1083)*$AH$4,-1),ROUNDUP(M1083*$AH$4,-1)))</f>
        <v/>
      </c>
      <c r="AI1083" s="166" t="str">
        <f>IF(N1083="","",IF('5.手当・賞与配分・洗い替え方式'!$O$4=1,ROUNDUP((N1083+$Q1083)*$AH$4,-1),ROUNDUP(N1083*$AH$4,-1)))</f>
        <v/>
      </c>
      <c r="AJ1083" s="165" t="str">
        <f>IF(J1083="","",IF('5.手当・賞与配分・洗い替え方式'!$O$4=1,ROUNDUP((J1083+$Q1083)*$AM$4,-1),ROUNDUP(J1083*$AM$4,-1)))</f>
        <v/>
      </c>
      <c r="AK1083" s="154" t="str">
        <f>IF(K1083="","",IF('5.手当・賞与配分・洗い替え方式'!$O$4=1,ROUNDUP((K1083+$Q1083)*$AM$4,-1),ROUNDUP(K1083*$AM$4,-1)))</f>
        <v/>
      </c>
      <c r="AL1083" s="154" t="str">
        <f>IF(L1083="","",IF('5.手当・賞与配分・洗い替え方式'!$O$4=1,ROUNDUP((L1083+$Q1083)*$AM$4,-1),ROUNDUP(L1083*$AM$4,-1)))</f>
        <v/>
      </c>
      <c r="AM1083" s="154" t="str">
        <f>IF(M1083="","",IF('5.手当・賞与配分・洗い替え方式'!$O$4=1,ROUNDUP((M1083+$Q1083)*$AM$4,-1),ROUNDUP(M1083*$AM$4,-1)))</f>
        <v/>
      </c>
      <c r="AN1083" s="166" t="str">
        <f>IF(N1083="","",IF('5.手当・賞与配分・洗い替え方式'!$O$4=1,ROUNDUP((N1083+$Q1083)*$AM$4,-1),ROUNDUP(N1083*$AM$4,-1)))</f>
        <v/>
      </c>
      <c r="AO1083" s="369" t="str">
        <f t="shared" si="725"/>
        <v/>
      </c>
      <c r="AP1083" s="77" t="str">
        <f t="shared" si="726"/>
        <v/>
      </c>
      <c r="AQ1083" s="77" t="str">
        <f t="shared" si="709"/>
        <v/>
      </c>
      <c r="AR1083" s="77" t="str">
        <f t="shared" si="710"/>
        <v/>
      </c>
      <c r="AS1083" s="164" t="str">
        <f t="shared" si="711"/>
        <v/>
      </c>
    </row>
    <row r="1084" spans="5:45" ht="18" customHeight="1">
      <c r="E1084" s="148" t="str">
        <f t="shared" si="712"/>
        <v>E-3</v>
      </c>
      <c r="F1084" s="105">
        <f t="shared" si="699"/>
        <v>0</v>
      </c>
      <c r="G1084" s="105" t="str">
        <f t="shared" si="700"/>
        <v/>
      </c>
      <c r="H1084" s="105" t="str">
        <f t="shared" si="701"/>
        <v/>
      </c>
      <c r="I1084" s="149">
        <v>38</v>
      </c>
      <c r="J1084" s="157" t="str">
        <f t="shared" si="713"/>
        <v/>
      </c>
      <c r="K1084" s="131" t="str">
        <f t="shared" si="714"/>
        <v/>
      </c>
      <c r="L1084" s="131" t="str">
        <f>IF($E1084="","",INDEX('3.サラリースケール'!$R$5:$BH$38,MATCH($E1084,'3.サラリースケール'!$R$5:$R$38,0),MATCH($I1084,'3.サラリースケール'!$R$5:$BH$5,0)))</f>
        <v/>
      </c>
      <c r="M1084" s="131" t="str">
        <f t="shared" si="715"/>
        <v/>
      </c>
      <c r="N1084" s="368" t="str">
        <f t="shared" si="716"/>
        <v/>
      </c>
      <c r="O1084" s="157" t="str">
        <f t="shared" si="717"/>
        <v/>
      </c>
      <c r="P1084" s="368" t="str">
        <f t="shared" si="702"/>
        <v/>
      </c>
      <c r="Q1084" s="158" t="str">
        <f>IF($L1084="","",VLOOKUP($E1084,'6.モデル年俸表の作成'!$C$7:$F$48,4,0))</f>
        <v/>
      </c>
      <c r="R1084" s="159" t="str">
        <f>IF($E1084="","",IF($G1084="","",VLOOKUP($E1084,'5.手当・賞与配分・洗い替え方式'!$C$7:$L$48,8,0)))</f>
        <v/>
      </c>
      <c r="S1084" s="160" t="str">
        <f t="shared" si="718"/>
        <v/>
      </c>
      <c r="T1084" s="160" t="str">
        <f t="shared" si="719"/>
        <v/>
      </c>
      <c r="U1084" s="160" t="str">
        <f t="shared" si="728"/>
        <v/>
      </c>
      <c r="V1084" s="160" t="str">
        <f t="shared" si="721"/>
        <v/>
      </c>
      <c r="W1084" s="160" t="str">
        <f t="shared" si="722"/>
        <v/>
      </c>
      <c r="X1084" s="164" t="str">
        <f t="shared" si="703"/>
        <v/>
      </c>
      <c r="Y1084" s="162" t="str">
        <f t="shared" si="727"/>
        <v/>
      </c>
      <c r="Z1084" s="161" t="str">
        <f t="shared" si="704"/>
        <v/>
      </c>
      <c r="AA1084" s="161" t="str">
        <f t="shared" si="705"/>
        <v/>
      </c>
      <c r="AB1084" s="161" t="str">
        <f t="shared" si="706"/>
        <v/>
      </c>
      <c r="AC1084" s="163" t="str">
        <f t="shared" si="729"/>
        <v/>
      </c>
      <c r="AD1084" s="158" t="str">
        <f t="shared" si="724"/>
        <v/>
      </c>
      <c r="AE1084" s="165" t="str">
        <f>IF(J1084="","",IF('5.手当・賞与配分・洗い替え方式'!$O$4=1,ROUNDUP((J1084+$Q1084)*$AH$4,-1),ROUNDUP(J1084*$AH$4,-1)))</f>
        <v/>
      </c>
      <c r="AF1084" s="154" t="str">
        <f>IF(K1084="","",IF('5.手当・賞与配分・洗い替え方式'!$O$4=1,ROUNDUP((K1084+$Q1084)*$AH$4,-1),ROUNDUP(K1084*$AH$4,-1)))</f>
        <v/>
      </c>
      <c r="AG1084" s="154" t="str">
        <f>IF(L1084="","",IF('5.手当・賞与配分・洗い替え方式'!$O$4=1,ROUNDUP((L1084+$Q1084)*$AH$4,-1),ROUNDUP(L1084*$AH$4,-1)))</f>
        <v/>
      </c>
      <c r="AH1084" s="154" t="str">
        <f>IF(M1084="","",IF('5.手当・賞与配分・洗い替え方式'!$O$4=1,ROUNDUP((M1084+$Q1084)*$AH$4,-1),ROUNDUP(M1084*$AH$4,-1)))</f>
        <v/>
      </c>
      <c r="AI1084" s="166" t="str">
        <f>IF(N1084="","",IF('5.手当・賞与配分・洗い替え方式'!$O$4=1,ROUNDUP((N1084+$Q1084)*$AH$4,-1),ROUNDUP(N1084*$AH$4,-1)))</f>
        <v/>
      </c>
      <c r="AJ1084" s="165" t="str">
        <f>IF(J1084="","",IF('5.手当・賞与配分・洗い替え方式'!$O$4=1,ROUNDUP((J1084+$Q1084)*$AM$4,-1),ROUNDUP(J1084*$AM$4,-1)))</f>
        <v/>
      </c>
      <c r="AK1084" s="154" t="str">
        <f>IF(K1084="","",IF('5.手当・賞与配分・洗い替え方式'!$O$4=1,ROUNDUP((K1084+$Q1084)*$AM$4,-1),ROUNDUP(K1084*$AM$4,-1)))</f>
        <v/>
      </c>
      <c r="AL1084" s="154" t="str">
        <f>IF(L1084="","",IF('5.手当・賞与配分・洗い替え方式'!$O$4=1,ROUNDUP((L1084+$Q1084)*$AM$4,-1),ROUNDUP(L1084*$AM$4,-1)))</f>
        <v/>
      </c>
      <c r="AM1084" s="154" t="str">
        <f>IF(M1084="","",IF('5.手当・賞与配分・洗い替え方式'!$O$4=1,ROUNDUP((M1084+$Q1084)*$AM$4,-1),ROUNDUP(M1084*$AM$4,-1)))</f>
        <v/>
      </c>
      <c r="AN1084" s="166" t="str">
        <f>IF(N1084="","",IF('5.手当・賞与配分・洗い替え方式'!$O$4=1,ROUNDUP((N1084+$Q1084)*$AM$4,-1),ROUNDUP(N1084*$AM$4,-1)))</f>
        <v/>
      </c>
      <c r="AO1084" s="369" t="str">
        <f t="shared" si="725"/>
        <v/>
      </c>
      <c r="AP1084" s="77" t="str">
        <f t="shared" si="726"/>
        <v/>
      </c>
      <c r="AQ1084" s="77" t="str">
        <f t="shared" si="709"/>
        <v/>
      </c>
      <c r="AR1084" s="77" t="str">
        <f t="shared" si="710"/>
        <v/>
      </c>
      <c r="AS1084" s="164" t="str">
        <f t="shared" si="711"/>
        <v/>
      </c>
    </row>
    <row r="1085" spans="5:45" ht="18" customHeight="1">
      <c r="E1085" s="148" t="str">
        <f t="shared" si="712"/>
        <v>E-3</v>
      </c>
      <c r="F1085" s="105">
        <f t="shared" si="699"/>
        <v>0</v>
      </c>
      <c r="G1085" s="105" t="str">
        <f t="shared" si="700"/>
        <v/>
      </c>
      <c r="H1085" s="105" t="str">
        <f t="shared" si="701"/>
        <v/>
      </c>
      <c r="I1085" s="149">
        <v>39</v>
      </c>
      <c r="J1085" s="157" t="str">
        <f t="shared" si="713"/>
        <v/>
      </c>
      <c r="K1085" s="131" t="str">
        <f t="shared" si="714"/>
        <v/>
      </c>
      <c r="L1085" s="131" t="str">
        <f>IF($E1085="","",INDEX('3.サラリースケール'!$R$5:$BH$38,MATCH($E1085,'3.サラリースケール'!$R$5:$R$38,0),MATCH($I1085,'3.サラリースケール'!$R$5:$BH$5,0)))</f>
        <v/>
      </c>
      <c r="M1085" s="131" t="str">
        <f t="shared" si="715"/>
        <v/>
      </c>
      <c r="N1085" s="368" t="str">
        <f t="shared" si="716"/>
        <v/>
      </c>
      <c r="O1085" s="157" t="str">
        <f t="shared" si="717"/>
        <v/>
      </c>
      <c r="P1085" s="368" t="str">
        <f t="shared" si="702"/>
        <v/>
      </c>
      <c r="Q1085" s="158" t="str">
        <f>IF($L1085="","",VLOOKUP($E1085,'6.モデル年俸表の作成'!$C$7:$F$48,4,0))</f>
        <v/>
      </c>
      <c r="R1085" s="159" t="str">
        <f>IF($E1085="","",IF($G1085="","",VLOOKUP($E1085,'5.手当・賞与配分・洗い替え方式'!$C$7:$L$48,8,0)))</f>
        <v/>
      </c>
      <c r="S1085" s="160" t="str">
        <f t="shared" si="718"/>
        <v/>
      </c>
      <c r="T1085" s="160" t="str">
        <f t="shared" si="719"/>
        <v/>
      </c>
      <c r="U1085" s="160" t="str">
        <f t="shared" si="728"/>
        <v/>
      </c>
      <c r="V1085" s="160" t="str">
        <f t="shared" si="721"/>
        <v/>
      </c>
      <c r="W1085" s="160" t="str">
        <f t="shared" si="722"/>
        <v/>
      </c>
      <c r="X1085" s="164" t="str">
        <f t="shared" si="703"/>
        <v/>
      </c>
      <c r="Y1085" s="162" t="str">
        <f t="shared" si="727"/>
        <v/>
      </c>
      <c r="Z1085" s="161" t="str">
        <f t="shared" si="704"/>
        <v/>
      </c>
      <c r="AA1085" s="161" t="str">
        <f t="shared" si="705"/>
        <v/>
      </c>
      <c r="AB1085" s="161" t="str">
        <f t="shared" si="706"/>
        <v/>
      </c>
      <c r="AC1085" s="163" t="str">
        <f t="shared" si="729"/>
        <v/>
      </c>
      <c r="AD1085" s="158" t="str">
        <f t="shared" si="724"/>
        <v/>
      </c>
      <c r="AE1085" s="165" t="str">
        <f>IF(J1085="","",IF('5.手当・賞与配分・洗い替え方式'!$O$4=1,ROUNDUP((J1085+$Q1085)*$AH$4,-1),ROUNDUP(J1085*$AH$4,-1)))</f>
        <v/>
      </c>
      <c r="AF1085" s="154" t="str">
        <f>IF(K1085="","",IF('5.手当・賞与配分・洗い替え方式'!$O$4=1,ROUNDUP((K1085+$Q1085)*$AH$4,-1),ROUNDUP(K1085*$AH$4,-1)))</f>
        <v/>
      </c>
      <c r="AG1085" s="154" t="str">
        <f>IF(L1085="","",IF('5.手当・賞与配分・洗い替え方式'!$O$4=1,ROUNDUP((L1085+$Q1085)*$AH$4,-1),ROUNDUP(L1085*$AH$4,-1)))</f>
        <v/>
      </c>
      <c r="AH1085" s="154" t="str">
        <f>IF(M1085="","",IF('5.手当・賞与配分・洗い替え方式'!$O$4=1,ROUNDUP((M1085+$Q1085)*$AH$4,-1),ROUNDUP(M1085*$AH$4,-1)))</f>
        <v/>
      </c>
      <c r="AI1085" s="166" t="str">
        <f>IF(N1085="","",IF('5.手当・賞与配分・洗い替え方式'!$O$4=1,ROUNDUP((N1085+$Q1085)*$AH$4,-1),ROUNDUP(N1085*$AH$4,-1)))</f>
        <v/>
      </c>
      <c r="AJ1085" s="165" t="str">
        <f>IF(J1085="","",IF('5.手当・賞与配分・洗い替え方式'!$O$4=1,ROUNDUP((J1085+$Q1085)*$AM$4,-1),ROUNDUP(J1085*$AM$4,-1)))</f>
        <v/>
      </c>
      <c r="AK1085" s="154" t="str">
        <f>IF(K1085="","",IF('5.手当・賞与配分・洗い替え方式'!$O$4=1,ROUNDUP((K1085+$Q1085)*$AM$4,-1),ROUNDUP(K1085*$AM$4,-1)))</f>
        <v/>
      </c>
      <c r="AL1085" s="154" t="str">
        <f>IF(L1085="","",IF('5.手当・賞与配分・洗い替え方式'!$O$4=1,ROUNDUP((L1085+$Q1085)*$AM$4,-1),ROUNDUP(L1085*$AM$4,-1)))</f>
        <v/>
      </c>
      <c r="AM1085" s="154" t="str">
        <f>IF(M1085="","",IF('5.手当・賞与配分・洗い替え方式'!$O$4=1,ROUNDUP((M1085+$Q1085)*$AM$4,-1),ROUNDUP(M1085*$AM$4,-1)))</f>
        <v/>
      </c>
      <c r="AN1085" s="166" t="str">
        <f>IF(N1085="","",IF('5.手当・賞与配分・洗い替え方式'!$O$4=1,ROUNDUP((N1085+$Q1085)*$AM$4,-1),ROUNDUP(N1085*$AM$4,-1)))</f>
        <v/>
      </c>
      <c r="AO1085" s="369" t="str">
        <f t="shared" si="725"/>
        <v/>
      </c>
      <c r="AP1085" s="77" t="str">
        <f t="shared" si="726"/>
        <v/>
      </c>
      <c r="AQ1085" s="77" t="str">
        <f t="shared" si="709"/>
        <v/>
      </c>
      <c r="AR1085" s="77" t="str">
        <f t="shared" si="710"/>
        <v/>
      </c>
      <c r="AS1085" s="164" t="str">
        <f t="shared" si="711"/>
        <v/>
      </c>
    </row>
    <row r="1086" spans="5:45" ht="18" customHeight="1">
      <c r="E1086" s="148" t="str">
        <f t="shared" si="712"/>
        <v>E-3</v>
      </c>
      <c r="F1086" s="105">
        <f t="shared" si="699"/>
        <v>0</v>
      </c>
      <c r="G1086" s="105" t="str">
        <f t="shared" si="700"/>
        <v/>
      </c>
      <c r="H1086" s="105" t="str">
        <f t="shared" si="701"/>
        <v/>
      </c>
      <c r="I1086" s="149">
        <v>40</v>
      </c>
      <c r="J1086" s="157" t="str">
        <f t="shared" si="713"/>
        <v/>
      </c>
      <c r="K1086" s="131" t="str">
        <f t="shared" si="714"/>
        <v/>
      </c>
      <c r="L1086" s="131" t="str">
        <f>IF($E1086="","",INDEX('3.サラリースケール'!$R$5:$BH$38,MATCH($E1086,'3.サラリースケール'!$R$5:$R$38,0),MATCH($I1086,'3.サラリースケール'!$R$5:$BH$5,0)))</f>
        <v/>
      </c>
      <c r="M1086" s="131" t="str">
        <f t="shared" si="715"/>
        <v/>
      </c>
      <c r="N1086" s="368" t="str">
        <f t="shared" si="716"/>
        <v/>
      </c>
      <c r="O1086" s="157" t="str">
        <f t="shared" si="717"/>
        <v/>
      </c>
      <c r="P1086" s="368" t="str">
        <f t="shared" si="702"/>
        <v/>
      </c>
      <c r="Q1086" s="158" t="str">
        <f>IF($L1086="","",VLOOKUP($E1086,'6.モデル年俸表の作成'!$C$7:$F$48,4,0))</f>
        <v/>
      </c>
      <c r="R1086" s="159" t="str">
        <f>IF($E1086="","",IF($G1086="","",VLOOKUP($E1086,'5.手当・賞与配分・洗い替え方式'!$C$7:$L$48,8,0)))</f>
        <v/>
      </c>
      <c r="S1086" s="160" t="str">
        <f t="shared" si="718"/>
        <v/>
      </c>
      <c r="T1086" s="160" t="str">
        <f t="shared" si="719"/>
        <v/>
      </c>
      <c r="U1086" s="160" t="str">
        <f t="shared" si="728"/>
        <v/>
      </c>
      <c r="V1086" s="160" t="str">
        <f t="shared" si="721"/>
        <v/>
      </c>
      <c r="W1086" s="160" t="str">
        <f t="shared" si="722"/>
        <v/>
      </c>
      <c r="X1086" s="164" t="str">
        <f t="shared" si="703"/>
        <v/>
      </c>
      <c r="Y1086" s="162" t="str">
        <f t="shared" si="727"/>
        <v/>
      </c>
      <c r="Z1086" s="161" t="str">
        <f t="shared" si="704"/>
        <v/>
      </c>
      <c r="AA1086" s="161" t="str">
        <f t="shared" si="705"/>
        <v/>
      </c>
      <c r="AB1086" s="161" t="str">
        <f t="shared" si="706"/>
        <v/>
      </c>
      <c r="AC1086" s="163" t="str">
        <f t="shared" si="729"/>
        <v/>
      </c>
      <c r="AD1086" s="158" t="str">
        <f t="shared" si="724"/>
        <v/>
      </c>
      <c r="AE1086" s="165" t="str">
        <f>IF(J1086="","",IF('5.手当・賞与配分・洗い替え方式'!$O$4=1,ROUNDUP((J1086+$Q1086)*$AH$4,-1),ROUNDUP(J1086*$AH$4,-1)))</f>
        <v/>
      </c>
      <c r="AF1086" s="154" t="str">
        <f>IF(K1086="","",IF('5.手当・賞与配分・洗い替え方式'!$O$4=1,ROUNDUP((K1086+$Q1086)*$AH$4,-1),ROUNDUP(K1086*$AH$4,-1)))</f>
        <v/>
      </c>
      <c r="AG1086" s="154" t="str">
        <f>IF(L1086="","",IF('5.手当・賞与配分・洗い替え方式'!$O$4=1,ROUNDUP((L1086+$Q1086)*$AH$4,-1),ROUNDUP(L1086*$AH$4,-1)))</f>
        <v/>
      </c>
      <c r="AH1086" s="154" t="str">
        <f>IF(M1086="","",IF('5.手当・賞与配分・洗い替え方式'!$O$4=1,ROUNDUP((M1086+$Q1086)*$AH$4,-1),ROUNDUP(M1086*$AH$4,-1)))</f>
        <v/>
      </c>
      <c r="AI1086" s="166" t="str">
        <f>IF(N1086="","",IF('5.手当・賞与配分・洗い替え方式'!$O$4=1,ROUNDUP((N1086+$Q1086)*$AH$4,-1),ROUNDUP(N1086*$AH$4,-1)))</f>
        <v/>
      </c>
      <c r="AJ1086" s="165" t="str">
        <f>IF(J1086="","",IF('5.手当・賞与配分・洗い替え方式'!$O$4=1,ROUNDUP((J1086+$Q1086)*$AM$4,-1),ROUNDUP(J1086*$AM$4,-1)))</f>
        <v/>
      </c>
      <c r="AK1086" s="154" t="str">
        <f>IF(K1086="","",IF('5.手当・賞与配分・洗い替え方式'!$O$4=1,ROUNDUP((K1086+$Q1086)*$AM$4,-1),ROUNDUP(K1086*$AM$4,-1)))</f>
        <v/>
      </c>
      <c r="AL1086" s="154" t="str">
        <f>IF(L1086="","",IF('5.手当・賞与配分・洗い替え方式'!$O$4=1,ROUNDUP((L1086+$Q1086)*$AM$4,-1),ROUNDUP(L1086*$AM$4,-1)))</f>
        <v/>
      </c>
      <c r="AM1086" s="154" t="str">
        <f>IF(M1086="","",IF('5.手当・賞与配分・洗い替え方式'!$O$4=1,ROUNDUP((M1086+$Q1086)*$AM$4,-1),ROUNDUP(M1086*$AM$4,-1)))</f>
        <v/>
      </c>
      <c r="AN1086" s="166" t="str">
        <f>IF(N1086="","",IF('5.手当・賞与配分・洗い替え方式'!$O$4=1,ROUNDUP((N1086+$Q1086)*$AM$4,-1),ROUNDUP(N1086*$AM$4,-1)))</f>
        <v/>
      </c>
      <c r="AO1086" s="369" t="str">
        <f t="shared" si="725"/>
        <v/>
      </c>
      <c r="AP1086" s="77" t="str">
        <f t="shared" si="726"/>
        <v/>
      </c>
      <c r="AQ1086" s="77" t="str">
        <f t="shared" si="709"/>
        <v/>
      </c>
      <c r="AR1086" s="77" t="str">
        <f t="shared" si="710"/>
        <v/>
      </c>
      <c r="AS1086" s="164" t="str">
        <f t="shared" si="711"/>
        <v/>
      </c>
    </row>
    <row r="1087" spans="5:45" ht="18" customHeight="1">
      <c r="E1087" s="148" t="str">
        <f t="shared" si="712"/>
        <v>E-3</v>
      </c>
      <c r="F1087" s="105">
        <f t="shared" si="699"/>
        <v>0</v>
      </c>
      <c r="G1087" s="105" t="str">
        <f t="shared" si="700"/>
        <v/>
      </c>
      <c r="H1087" s="105" t="str">
        <f t="shared" si="701"/>
        <v/>
      </c>
      <c r="I1087" s="149">
        <v>41</v>
      </c>
      <c r="J1087" s="157" t="str">
        <f t="shared" si="713"/>
        <v/>
      </c>
      <c r="K1087" s="131" t="str">
        <f t="shared" si="714"/>
        <v/>
      </c>
      <c r="L1087" s="131" t="str">
        <f>IF($E1087="","",INDEX('3.サラリースケール'!$R$5:$BH$38,MATCH($E1087,'3.サラリースケール'!$R$5:$R$38,0),MATCH($I1087,'3.サラリースケール'!$R$5:$BH$5,0)))</f>
        <v/>
      </c>
      <c r="M1087" s="131" t="str">
        <f t="shared" si="715"/>
        <v/>
      </c>
      <c r="N1087" s="368" t="str">
        <f t="shared" si="716"/>
        <v/>
      </c>
      <c r="O1087" s="157" t="str">
        <f t="shared" si="717"/>
        <v/>
      </c>
      <c r="P1087" s="368" t="str">
        <f t="shared" si="702"/>
        <v/>
      </c>
      <c r="Q1087" s="158" t="str">
        <f>IF($L1087="","",VLOOKUP($E1087,'6.モデル年俸表の作成'!$C$7:$F$48,4,0))</f>
        <v/>
      </c>
      <c r="R1087" s="159" t="str">
        <f>IF($E1087="","",IF($G1087="","",VLOOKUP($E1087,'5.手当・賞与配分・洗い替え方式'!$C$7:$L$48,8,0)))</f>
        <v/>
      </c>
      <c r="S1087" s="160" t="str">
        <f t="shared" si="718"/>
        <v/>
      </c>
      <c r="T1087" s="160" t="str">
        <f t="shared" si="719"/>
        <v/>
      </c>
      <c r="U1087" s="160" t="str">
        <f t="shared" si="728"/>
        <v/>
      </c>
      <c r="V1087" s="160" t="str">
        <f t="shared" si="721"/>
        <v/>
      </c>
      <c r="W1087" s="160" t="str">
        <f t="shared" si="722"/>
        <v/>
      </c>
      <c r="X1087" s="164" t="str">
        <f t="shared" si="703"/>
        <v/>
      </c>
      <c r="Y1087" s="162" t="str">
        <f t="shared" si="727"/>
        <v/>
      </c>
      <c r="Z1087" s="161" t="str">
        <f t="shared" si="704"/>
        <v/>
      </c>
      <c r="AA1087" s="161" t="str">
        <f t="shared" si="705"/>
        <v/>
      </c>
      <c r="AB1087" s="161" t="str">
        <f t="shared" si="706"/>
        <v/>
      </c>
      <c r="AC1087" s="163" t="str">
        <f t="shared" si="729"/>
        <v/>
      </c>
      <c r="AD1087" s="158" t="str">
        <f t="shared" si="724"/>
        <v/>
      </c>
      <c r="AE1087" s="165" t="str">
        <f>IF(J1087="","",IF('5.手当・賞与配分・洗い替え方式'!$O$4=1,ROUNDUP((J1087+$Q1087)*$AH$4,-1),ROUNDUP(J1087*$AH$4,-1)))</f>
        <v/>
      </c>
      <c r="AF1087" s="154" t="str">
        <f>IF(K1087="","",IF('5.手当・賞与配分・洗い替え方式'!$O$4=1,ROUNDUP((K1087+$Q1087)*$AH$4,-1),ROUNDUP(K1087*$AH$4,-1)))</f>
        <v/>
      </c>
      <c r="AG1087" s="154" t="str">
        <f>IF(L1087="","",IF('5.手当・賞与配分・洗い替え方式'!$O$4=1,ROUNDUP((L1087+$Q1087)*$AH$4,-1),ROUNDUP(L1087*$AH$4,-1)))</f>
        <v/>
      </c>
      <c r="AH1087" s="154" t="str">
        <f>IF(M1087="","",IF('5.手当・賞与配分・洗い替え方式'!$O$4=1,ROUNDUP((M1087+$Q1087)*$AH$4,-1),ROUNDUP(M1087*$AH$4,-1)))</f>
        <v/>
      </c>
      <c r="AI1087" s="166" t="str">
        <f>IF(N1087="","",IF('5.手当・賞与配分・洗い替え方式'!$O$4=1,ROUNDUP((N1087+$Q1087)*$AH$4,-1),ROUNDUP(N1087*$AH$4,-1)))</f>
        <v/>
      </c>
      <c r="AJ1087" s="165" t="str">
        <f>IF(J1087="","",IF('5.手当・賞与配分・洗い替え方式'!$O$4=1,ROUNDUP((J1087+$Q1087)*$AM$4,-1),ROUNDUP(J1087*$AM$4,-1)))</f>
        <v/>
      </c>
      <c r="AK1087" s="154" t="str">
        <f>IF(K1087="","",IF('5.手当・賞与配分・洗い替え方式'!$O$4=1,ROUNDUP((K1087+$Q1087)*$AM$4,-1),ROUNDUP(K1087*$AM$4,-1)))</f>
        <v/>
      </c>
      <c r="AL1087" s="154" t="str">
        <f>IF(L1087="","",IF('5.手当・賞与配分・洗い替え方式'!$O$4=1,ROUNDUP((L1087+$Q1087)*$AM$4,-1),ROUNDUP(L1087*$AM$4,-1)))</f>
        <v/>
      </c>
      <c r="AM1087" s="154" t="str">
        <f>IF(M1087="","",IF('5.手当・賞与配分・洗い替え方式'!$O$4=1,ROUNDUP((M1087+$Q1087)*$AM$4,-1),ROUNDUP(M1087*$AM$4,-1)))</f>
        <v/>
      </c>
      <c r="AN1087" s="166" t="str">
        <f>IF(N1087="","",IF('5.手当・賞与配分・洗い替え方式'!$O$4=1,ROUNDUP((N1087+$Q1087)*$AM$4,-1),ROUNDUP(N1087*$AM$4,-1)))</f>
        <v/>
      </c>
      <c r="AO1087" s="369" t="str">
        <f t="shared" si="725"/>
        <v/>
      </c>
      <c r="AP1087" s="77" t="str">
        <f t="shared" si="726"/>
        <v/>
      </c>
      <c r="AQ1087" s="77" t="str">
        <f t="shared" si="709"/>
        <v/>
      </c>
      <c r="AR1087" s="77" t="str">
        <f t="shared" si="710"/>
        <v/>
      </c>
      <c r="AS1087" s="164" t="str">
        <f t="shared" si="711"/>
        <v/>
      </c>
    </row>
    <row r="1088" spans="5:45" ht="18" customHeight="1">
      <c r="E1088" s="148" t="str">
        <f t="shared" si="712"/>
        <v>E-3</v>
      </c>
      <c r="F1088" s="105">
        <f t="shared" si="699"/>
        <v>0</v>
      </c>
      <c r="G1088" s="105" t="str">
        <f t="shared" si="700"/>
        <v/>
      </c>
      <c r="H1088" s="105" t="str">
        <f t="shared" si="701"/>
        <v/>
      </c>
      <c r="I1088" s="149">
        <v>42</v>
      </c>
      <c r="J1088" s="157" t="str">
        <f t="shared" si="713"/>
        <v/>
      </c>
      <c r="K1088" s="131" t="str">
        <f t="shared" si="714"/>
        <v/>
      </c>
      <c r="L1088" s="131" t="str">
        <f>IF($E1088="","",INDEX('3.サラリースケール'!$R$5:$BH$38,MATCH($E1088,'3.サラリースケール'!$R$5:$R$38,0),MATCH($I1088,'3.サラリースケール'!$R$5:$BH$5,0)))</f>
        <v/>
      </c>
      <c r="M1088" s="131" t="str">
        <f t="shared" si="715"/>
        <v/>
      </c>
      <c r="N1088" s="368" t="str">
        <f t="shared" si="716"/>
        <v/>
      </c>
      <c r="O1088" s="157" t="str">
        <f t="shared" si="717"/>
        <v/>
      </c>
      <c r="P1088" s="368" t="str">
        <f t="shared" si="702"/>
        <v/>
      </c>
      <c r="Q1088" s="158" t="str">
        <f>IF($L1088="","",VLOOKUP($E1088,'6.モデル年俸表の作成'!$C$7:$F$48,4,0))</f>
        <v/>
      </c>
      <c r="R1088" s="159" t="str">
        <f>IF($E1088="","",IF($G1088="","",VLOOKUP($E1088,'5.手当・賞与配分・洗い替え方式'!$C$7:$L$48,8,0)))</f>
        <v/>
      </c>
      <c r="S1088" s="160" t="str">
        <f t="shared" si="718"/>
        <v/>
      </c>
      <c r="T1088" s="160" t="str">
        <f t="shared" si="719"/>
        <v/>
      </c>
      <c r="U1088" s="160" t="str">
        <f t="shared" si="728"/>
        <v/>
      </c>
      <c r="V1088" s="160" t="str">
        <f t="shared" si="721"/>
        <v/>
      </c>
      <c r="W1088" s="160" t="str">
        <f t="shared" si="722"/>
        <v/>
      </c>
      <c r="X1088" s="164" t="str">
        <f t="shared" si="703"/>
        <v/>
      </c>
      <c r="Y1088" s="162" t="str">
        <f t="shared" si="727"/>
        <v/>
      </c>
      <c r="Z1088" s="161" t="str">
        <f t="shared" si="704"/>
        <v/>
      </c>
      <c r="AA1088" s="161" t="str">
        <f t="shared" si="705"/>
        <v/>
      </c>
      <c r="AB1088" s="161" t="str">
        <f t="shared" si="706"/>
        <v/>
      </c>
      <c r="AC1088" s="163" t="str">
        <f t="shared" si="729"/>
        <v/>
      </c>
      <c r="AD1088" s="158" t="str">
        <f t="shared" si="724"/>
        <v/>
      </c>
      <c r="AE1088" s="165" t="str">
        <f>IF(J1088="","",IF('5.手当・賞与配分・洗い替え方式'!$O$4=1,ROUNDUP((J1088+$Q1088)*$AH$4,-1),ROUNDUP(J1088*$AH$4,-1)))</f>
        <v/>
      </c>
      <c r="AF1088" s="154" t="str">
        <f>IF(K1088="","",IF('5.手当・賞与配分・洗い替え方式'!$O$4=1,ROUNDUP((K1088+$Q1088)*$AH$4,-1),ROUNDUP(K1088*$AH$4,-1)))</f>
        <v/>
      </c>
      <c r="AG1088" s="154" t="str">
        <f>IF(L1088="","",IF('5.手当・賞与配分・洗い替え方式'!$O$4=1,ROUNDUP((L1088+$Q1088)*$AH$4,-1),ROUNDUP(L1088*$AH$4,-1)))</f>
        <v/>
      </c>
      <c r="AH1088" s="154" t="str">
        <f>IF(M1088="","",IF('5.手当・賞与配分・洗い替え方式'!$O$4=1,ROUNDUP((M1088+$Q1088)*$AH$4,-1),ROUNDUP(M1088*$AH$4,-1)))</f>
        <v/>
      </c>
      <c r="AI1088" s="166" t="str">
        <f>IF(N1088="","",IF('5.手当・賞与配分・洗い替え方式'!$O$4=1,ROUNDUP((N1088+$Q1088)*$AH$4,-1),ROUNDUP(N1088*$AH$4,-1)))</f>
        <v/>
      </c>
      <c r="AJ1088" s="165" t="str">
        <f>IF(J1088="","",IF('5.手当・賞与配分・洗い替え方式'!$O$4=1,ROUNDUP((J1088+$Q1088)*$AM$4,-1),ROUNDUP(J1088*$AM$4,-1)))</f>
        <v/>
      </c>
      <c r="AK1088" s="154" t="str">
        <f>IF(K1088="","",IF('5.手当・賞与配分・洗い替え方式'!$O$4=1,ROUNDUP((K1088+$Q1088)*$AM$4,-1),ROUNDUP(K1088*$AM$4,-1)))</f>
        <v/>
      </c>
      <c r="AL1088" s="154" t="str">
        <f>IF(L1088="","",IF('5.手当・賞与配分・洗い替え方式'!$O$4=1,ROUNDUP((L1088+$Q1088)*$AM$4,-1),ROUNDUP(L1088*$AM$4,-1)))</f>
        <v/>
      </c>
      <c r="AM1088" s="154" t="str">
        <f>IF(M1088="","",IF('5.手当・賞与配分・洗い替え方式'!$O$4=1,ROUNDUP((M1088+$Q1088)*$AM$4,-1),ROUNDUP(M1088*$AM$4,-1)))</f>
        <v/>
      </c>
      <c r="AN1088" s="166" t="str">
        <f>IF(N1088="","",IF('5.手当・賞与配分・洗い替え方式'!$O$4=1,ROUNDUP((N1088+$Q1088)*$AM$4,-1),ROUNDUP(N1088*$AM$4,-1)))</f>
        <v/>
      </c>
      <c r="AO1088" s="369" t="str">
        <f t="shared" si="725"/>
        <v/>
      </c>
      <c r="AP1088" s="77" t="str">
        <f t="shared" si="726"/>
        <v/>
      </c>
      <c r="AQ1088" s="77" t="str">
        <f t="shared" si="709"/>
        <v/>
      </c>
      <c r="AR1088" s="77" t="str">
        <f t="shared" si="710"/>
        <v/>
      </c>
      <c r="AS1088" s="164" t="str">
        <f t="shared" si="711"/>
        <v/>
      </c>
    </row>
    <row r="1089" spans="5:45" ht="18" customHeight="1">
      <c r="E1089" s="148" t="str">
        <f t="shared" si="712"/>
        <v>E-3</v>
      </c>
      <c r="F1089" s="167">
        <f t="shared" si="699"/>
        <v>0</v>
      </c>
      <c r="G1089" s="105" t="str">
        <f t="shared" si="700"/>
        <v/>
      </c>
      <c r="H1089" s="105" t="str">
        <f t="shared" si="701"/>
        <v/>
      </c>
      <c r="I1089" s="149">
        <v>43</v>
      </c>
      <c r="J1089" s="157" t="str">
        <f t="shared" si="713"/>
        <v/>
      </c>
      <c r="K1089" s="131" t="str">
        <f t="shared" si="714"/>
        <v/>
      </c>
      <c r="L1089" s="131" t="str">
        <f>IF($E1089="","",INDEX('3.サラリースケール'!$R$5:$BH$38,MATCH($E1089,'3.サラリースケール'!$R$5:$R$38,0),MATCH($I1089,'3.サラリースケール'!$R$5:$BH$5,0)))</f>
        <v/>
      </c>
      <c r="M1089" s="131" t="str">
        <f t="shared" si="715"/>
        <v/>
      </c>
      <c r="N1089" s="368" t="str">
        <f t="shared" si="716"/>
        <v/>
      </c>
      <c r="O1089" s="157" t="str">
        <f t="shared" si="717"/>
        <v/>
      </c>
      <c r="P1089" s="368" t="str">
        <f t="shared" si="702"/>
        <v/>
      </c>
      <c r="Q1089" s="158" t="str">
        <f>IF($L1089="","",VLOOKUP($E1089,'6.モデル年俸表の作成'!$C$7:$F$48,4,0))</f>
        <v/>
      </c>
      <c r="R1089" s="159" t="str">
        <f>IF($E1089="","",IF($G1089="","",VLOOKUP($E1089,'5.手当・賞与配分・洗い替え方式'!$C$7:$L$48,8,0)))</f>
        <v/>
      </c>
      <c r="S1089" s="160" t="str">
        <f t="shared" si="718"/>
        <v/>
      </c>
      <c r="T1089" s="160" t="str">
        <f t="shared" si="719"/>
        <v/>
      </c>
      <c r="U1089" s="160" t="str">
        <f t="shared" si="728"/>
        <v/>
      </c>
      <c r="V1089" s="160" t="str">
        <f t="shared" si="721"/>
        <v/>
      </c>
      <c r="W1089" s="160" t="str">
        <f t="shared" si="722"/>
        <v/>
      </c>
      <c r="X1089" s="164" t="str">
        <f t="shared" si="703"/>
        <v/>
      </c>
      <c r="Y1089" s="162" t="str">
        <f t="shared" si="727"/>
        <v/>
      </c>
      <c r="Z1089" s="161" t="str">
        <f t="shared" si="704"/>
        <v/>
      </c>
      <c r="AA1089" s="161" t="str">
        <f t="shared" si="705"/>
        <v/>
      </c>
      <c r="AB1089" s="161" t="str">
        <f t="shared" si="706"/>
        <v/>
      </c>
      <c r="AC1089" s="163" t="str">
        <f t="shared" si="729"/>
        <v/>
      </c>
      <c r="AD1089" s="158" t="str">
        <f t="shared" si="724"/>
        <v/>
      </c>
      <c r="AE1089" s="165" t="str">
        <f>IF(J1089="","",IF('5.手当・賞与配分・洗い替え方式'!$O$4=1,ROUNDUP((J1089+$Q1089)*$AH$4,-1),ROUNDUP(J1089*$AH$4,-1)))</f>
        <v/>
      </c>
      <c r="AF1089" s="154" t="str">
        <f>IF(K1089="","",IF('5.手当・賞与配分・洗い替え方式'!$O$4=1,ROUNDUP((K1089+$Q1089)*$AH$4,-1),ROUNDUP(K1089*$AH$4,-1)))</f>
        <v/>
      </c>
      <c r="AG1089" s="154" t="str">
        <f>IF(L1089="","",IF('5.手当・賞与配分・洗い替え方式'!$O$4=1,ROUNDUP((L1089+$Q1089)*$AH$4,-1),ROUNDUP(L1089*$AH$4,-1)))</f>
        <v/>
      </c>
      <c r="AH1089" s="154" t="str">
        <f>IF(M1089="","",IF('5.手当・賞与配分・洗い替え方式'!$O$4=1,ROUNDUP((M1089+$Q1089)*$AH$4,-1),ROUNDUP(M1089*$AH$4,-1)))</f>
        <v/>
      </c>
      <c r="AI1089" s="166" t="str">
        <f>IF(N1089="","",IF('5.手当・賞与配分・洗い替え方式'!$O$4=1,ROUNDUP((N1089+$Q1089)*$AH$4,-1),ROUNDUP(N1089*$AH$4,-1)))</f>
        <v/>
      </c>
      <c r="AJ1089" s="165" t="str">
        <f>IF(J1089="","",IF('5.手当・賞与配分・洗い替え方式'!$O$4=1,ROUNDUP((J1089+$Q1089)*$AM$4,-1),ROUNDUP(J1089*$AM$4,-1)))</f>
        <v/>
      </c>
      <c r="AK1089" s="154" t="str">
        <f>IF(K1089="","",IF('5.手当・賞与配分・洗い替え方式'!$O$4=1,ROUNDUP((K1089+$Q1089)*$AM$4,-1),ROUNDUP(K1089*$AM$4,-1)))</f>
        <v/>
      </c>
      <c r="AL1089" s="154" t="str">
        <f>IF(L1089="","",IF('5.手当・賞与配分・洗い替え方式'!$O$4=1,ROUNDUP((L1089+$Q1089)*$AM$4,-1),ROUNDUP(L1089*$AM$4,-1)))</f>
        <v/>
      </c>
      <c r="AM1089" s="154" t="str">
        <f>IF(M1089="","",IF('5.手当・賞与配分・洗い替え方式'!$O$4=1,ROUNDUP((M1089+$Q1089)*$AM$4,-1),ROUNDUP(M1089*$AM$4,-1)))</f>
        <v/>
      </c>
      <c r="AN1089" s="166" t="str">
        <f>IF(N1089="","",IF('5.手当・賞与配分・洗い替え方式'!$O$4=1,ROUNDUP((N1089+$Q1089)*$AM$4,-1),ROUNDUP(N1089*$AM$4,-1)))</f>
        <v/>
      </c>
      <c r="AO1089" s="369" t="str">
        <f t="shared" si="725"/>
        <v/>
      </c>
      <c r="AP1089" s="77" t="str">
        <f t="shared" si="726"/>
        <v/>
      </c>
      <c r="AQ1089" s="77" t="str">
        <f t="shared" si="709"/>
        <v/>
      </c>
      <c r="AR1089" s="77" t="str">
        <f t="shared" si="710"/>
        <v/>
      </c>
      <c r="AS1089" s="164" t="str">
        <f t="shared" si="711"/>
        <v/>
      </c>
    </row>
    <row r="1090" spans="5:45" ht="18" customHeight="1">
      <c r="E1090" s="148" t="str">
        <f t="shared" si="712"/>
        <v>E-3</v>
      </c>
      <c r="F1090" s="167">
        <f t="shared" si="699"/>
        <v>0</v>
      </c>
      <c r="G1090" s="105" t="str">
        <f t="shared" si="700"/>
        <v/>
      </c>
      <c r="H1090" s="105" t="str">
        <f t="shared" si="701"/>
        <v/>
      </c>
      <c r="I1090" s="149">
        <v>44</v>
      </c>
      <c r="J1090" s="157" t="str">
        <f t="shared" si="713"/>
        <v/>
      </c>
      <c r="K1090" s="131" t="str">
        <f t="shared" si="714"/>
        <v/>
      </c>
      <c r="L1090" s="131" t="str">
        <f>IF($E1090="","",INDEX('3.サラリースケール'!$R$5:$BH$38,MATCH($E1090,'3.サラリースケール'!$R$5:$R$38,0),MATCH($I1090,'3.サラリースケール'!$R$5:$BH$5,0)))</f>
        <v/>
      </c>
      <c r="M1090" s="131" t="str">
        <f t="shared" si="715"/>
        <v/>
      </c>
      <c r="N1090" s="368" t="str">
        <f t="shared" si="716"/>
        <v/>
      </c>
      <c r="O1090" s="157" t="str">
        <f t="shared" si="717"/>
        <v/>
      </c>
      <c r="P1090" s="368" t="str">
        <f t="shared" si="702"/>
        <v/>
      </c>
      <c r="Q1090" s="158" t="str">
        <f>IF($L1090="","",VLOOKUP($E1090,'6.モデル年俸表の作成'!$C$7:$F$48,4,0))</f>
        <v/>
      </c>
      <c r="R1090" s="159" t="str">
        <f>IF($E1090="","",IF($G1090="","",VLOOKUP($E1090,'5.手当・賞与配分・洗い替え方式'!$C$7:$L$48,8,0)))</f>
        <v/>
      </c>
      <c r="S1090" s="160" t="str">
        <f t="shared" si="718"/>
        <v/>
      </c>
      <c r="T1090" s="160" t="str">
        <f t="shared" si="719"/>
        <v/>
      </c>
      <c r="U1090" s="160" t="str">
        <f t="shared" si="728"/>
        <v/>
      </c>
      <c r="V1090" s="160" t="str">
        <f t="shared" si="721"/>
        <v/>
      </c>
      <c r="W1090" s="160" t="str">
        <f t="shared" si="722"/>
        <v/>
      </c>
      <c r="X1090" s="164" t="str">
        <f t="shared" si="703"/>
        <v/>
      </c>
      <c r="Y1090" s="162" t="str">
        <f t="shared" si="727"/>
        <v/>
      </c>
      <c r="Z1090" s="161" t="str">
        <f t="shared" si="704"/>
        <v/>
      </c>
      <c r="AA1090" s="161" t="str">
        <f t="shared" si="705"/>
        <v/>
      </c>
      <c r="AB1090" s="161" t="str">
        <f t="shared" si="706"/>
        <v/>
      </c>
      <c r="AC1090" s="163" t="str">
        <f t="shared" si="729"/>
        <v/>
      </c>
      <c r="AD1090" s="158" t="str">
        <f t="shared" si="724"/>
        <v/>
      </c>
      <c r="AE1090" s="165" t="str">
        <f>IF(J1090="","",IF('5.手当・賞与配分・洗い替え方式'!$O$4=1,ROUNDUP((J1090+$Q1090)*$AH$4,-1),ROUNDUP(J1090*$AH$4,-1)))</f>
        <v/>
      </c>
      <c r="AF1090" s="154" t="str">
        <f>IF(K1090="","",IF('5.手当・賞与配分・洗い替え方式'!$O$4=1,ROUNDUP((K1090+$Q1090)*$AH$4,-1),ROUNDUP(K1090*$AH$4,-1)))</f>
        <v/>
      </c>
      <c r="AG1090" s="154" t="str">
        <f>IF(L1090="","",IF('5.手当・賞与配分・洗い替え方式'!$O$4=1,ROUNDUP((L1090+$Q1090)*$AH$4,-1),ROUNDUP(L1090*$AH$4,-1)))</f>
        <v/>
      </c>
      <c r="AH1090" s="154" t="str">
        <f>IF(M1090="","",IF('5.手当・賞与配分・洗い替え方式'!$O$4=1,ROUNDUP((M1090+$Q1090)*$AH$4,-1),ROUNDUP(M1090*$AH$4,-1)))</f>
        <v/>
      </c>
      <c r="AI1090" s="166" t="str">
        <f>IF(N1090="","",IF('5.手当・賞与配分・洗い替え方式'!$O$4=1,ROUNDUP((N1090+$Q1090)*$AH$4,-1),ROUNDUP(N1090*$AH$4,-1)))</f>
        <v/>
      </c>
      <c r="AJ1090" s="165" t="str">
        <f>IF(J1090="","",IF('5.手当・賞与配分・洗い替え方式'!$O$4=1,ROUNDUP((J1090+$Q1090)*$AM$4,-1),ROUNDUP(J1090*$AM$4,-1)))</f>
        <v/>
      </c>
      <c r="AK1090" s="154" t="str">
        <f>IF(K1090="","",IF('5.手当・賞与配分・洗い替え方式'!$O$4=1,ROUNDUP((K1090+$Q1090)*$AM$4,-1),ROUNDUP(K1090*$AM$4,-1)))</f>
        <v/>
      </c>
      <c r="AL1090" s="154" t="str">
        <f>IF(L1090="","",IF('5.手当・賞与配分・洗い替え方式'!$O$4=1,ROUNDUP((L1090+$Q1090)*$AM$4,-1),ROUNDUP(L1090*$AM$4,-1)))</f>
        <v/>
      </c>
      <c r="AM1090" s="154" t="str">
        <f>IF(M1090="","",IF('5.手当・賞与配分・洗い替え方式'!$O$4=1,ROUNDUP((M1090+$Q1090)*$AM$4,-1),ROUNDUP(M1090*$AM$4,-1)))</f>
        <v/>
      </c>
      <c r="AN1090" s="166" t="str">
        <f>IF(N1090="","",IF('5.手当・賞与配分・洗い替え方式'!$O$4=1,ROUNDUP((N1090+$Q1090)*$AM$4,-1),ROUNDUP(N1090*$AM$4,-1)))</f>
        <v/>
      </c>
      <c r="AO1090" s="369" t="str">
        <f t="shared" si="725"/>
        <v/>
      </c>
      <c r="AP1090" s="77" t="str">
        <f t="shared" si="726"/>
        <v/>
      </c>
      <c r="AQ1090" s="77" t="str">
        <f t="shared" si="709"/>
        <v/>
      </c>
      <c r="AR1090" s="77" t="str">
        <f t="shared" si="710"/>
        <v/>
      </c>
      <c r="AS1090" s="164" t="str">
        <f t="shared" si="711"/>
        <v/>
      </c>
    </row>
    <row r="1091" spans="5:45" ht="18" customHeight="1">
      <c r="E1091" s="148" t="str">
        <f t="shared" si="712"/>
        <v>E-3</v>
      </c>
      <c r="F1091" s="167">
        <f t="shared" si="699"/>
        <v>0</v>
      </c>
      <c r="G1091" s="105" t="str">
        <f t="shared" si="700"/>
        <v/>
      </c>
      <c r="H1091" s="105" t="str">
        <f t="shared" si="701"/>
        <v/>
      </c>
      <c r="I1091" s="149">
        <v>45</v>
      </c>
      <c r="J1091" s="157" t="str">
        <f t="shared" si="713"/>
        <v/>
      </c>
      <c r="K1091" s="131" t="str">
        <f t="shared" si="714"/>
        <v/>
      </c>
      <c r="L1091" s="131" t="str">
        <f>IF($E1091="","",INDEX('3.サラリースケール'!$R$5:$BH$38,MATCH($E1091,'3.サラリースケール'!$R$5:$R$38,0),MATCH($I1091,'3.サラリースケール'!$R$5:$BH$5,0)))</f>
        <v/>
      </c>
      <c r="M1091" s="131" t="str">
        <f t="shared" si="715"/>
        <v/>
      </c>
      <c r="N1091" s="368" t="str">
        <f t="shared" si="716"/>
        <v/>
      </c>
      <c r="O1091" s="157" t="str">
        <f t="shared" si="717"/>
        <v/>
      </c>
      <c r="P1091" s="368" t="str">
        <f t="shared" si="702"/>
        <v/>
      </c>
      <c r="Q1091" s="158" t="str">
        <f>IF($L1091="","",VLOOKUP($E1091,'6.モデル年俸表の作成'!$C$7:$F$48,4,0))</f>
        <v/>
      </c>
      <c r="R1091" s="159" t="str">
        <f>IF($E1091="","",IF($G1091="","",VLOOKUP($E1091,'5.手当・賞与配分・洗い替え方式'!$C$7:$L$48,8,0)))</f>
        <v/>
      </c>
      <c r="S1091" s="160" t="str">
        <f t="shared" si="718"/>
        <v/>
      </c>
      <c r="T1091" s="160" t="str">
        <f t="shared" si="719"/>
        <v/>
      </c>
      <c r="U1091" s="160" t="str">
        <f t="shared" si="728"/>
        <v/>
      </c>
      <c r="V1091" s="160" t="str">
        <f t="shared" si="721"/>
        <v/>
      </c>
      <c r="W1091" s="160" t="str">
        <f t="shared" si="722"/>
        <v/>
      </c>
      <c r="X1091" s="164" t="str">
        <f t="shared" si="703"/>
        <v/>
      </c>
      <c r="Y1091" s="162" t="str">
        <f t="shared" si="727"/>
        <v/>
      </c>
      <c r="Z1091" s="161" t="str">
        <f t="shared" si="704"/>
        <v/>
      </c>
      <c r="AA1091" s="161" t="str">
        <f t="shared" si="705"/>
        <v/>
      </c>
      <c r="AB1091" s="161" t="str">
        <f t="shared" si="706"/>
        <v/>
      </c>
      <c r="AC1091" s="163" t="str">
        <f t="shared" si="729"/>
        <v/>
      </c>
      <c r="AD1091" s="158" t="str">
        <f t="shared" si="724"/>
        <v/>
      </c>
      <c r="AE1091" s="165" t="str">
        <f>IF(J1091="","",IF('5.手当・賞与配分・洗い替え方式'!$O$4=1,ROUNDUP((J1091+$Q1091)*$AH$4,-1),ROUNDUP(J1091*$AH$4,-1)))</f>
        <v/>
      </c>
      <c r="AF1091" s="154" t="str">
        <f>IF(K1091="","",IF('5.手当・賞与配分・洗い替え方式'!$O$4=1,ROUNDUP((K1091+$Q1091)*$AH$4,-1),ROUNDUP(K1091*$AH$4,-1)))</f>
        <v/>
      </c>
      <c r="AG1091" s="154" t="str">
        <f>IF(L1091="","",IF('5.手当・賞与配分・洗い替え方式'!$O$4=1,ROUNDUP((L1091+$Q1091)*$AH$4,-1),ROUNDUP(L1091*$AH$4,-1)))</f>
        <v/>
      </c>
      <c r="AH1091" s="154" t="str">
        <f>IF(M1091="","",IF('5.手当・賞与配分・洗い替え方式'!$O$4=1,ROUNDUP((M1091+$Q1091)*$AH$4,-1),ROUNDUP(M1091*$AH$4,-1)))</f>
        <v/>
      </c>
      <c r="AI1091" s="166" t="str">
        <f>IF(N1091="","",IF('5.手当・賞与配分・洗い替え方式'!$O$4=1,ROUNDUP((N1091+$Q1091)*$AH$4,-1),ROUNDUP(N1091*$AH$4,-1)))</f>
        <v/>
      </c>
      <c r="AJ1091" s="165" t="str">
        <f>IF(J1091="","",IF('5.手当・賞与配分・洗い替え方式'!$O$4=1,ROUNDUP((J1091+$Q1091)*$AM$4,-1),ROUNDUP(J1091*$AM$4,-1)))</f>
        <v/>
      </c>
      <c r="AK1091" s="154" t="str">
        <f>IF(K1091="","",IF('5.手当・賞与配分・洗い替え方式'!$O$4=1,ROUNDUP((K1091+$Q1091)*$AM$4,-1),ROUNDUP(K1091*$AM$4,-1)))</f>
        <v/>
      </c>
      <c r="AL1091" s="154" t="str">
        <f>IF(L1091="","",IF('5.手当・賞与配分・洗い替え方式'!$O$4=1,ROUNDUP((L1091+$Q1091)*$AM$4,-1),ROUNDUP(L1091*$AM$4,-1)))</f>
        <v/>
      </c>
      <c r="AM1091" s="154" t="str">
        <f>IF(M1091="","",IF('5.手当・賞与配分・洗い替え方式'!$O$4=1,ROUNDUP((M1091+$Q1091)*$AM$4,-1),ROUNDUP(M1091*$AM$4,-1)))</f>
        <v/>
      </c>
      <c r="AN1091" s="166" t="str">
        <f>IF(N1091="","",IF('5.手当・賞与配分・洗い替え方式'!$O$4=1,ROUNDUP((N1091+$Q1091)*$AM$4,-1),ROUNDUP(N1091*$AM$4,-1)))</f>
        <v/>
      </c>
      <c r="AO1091" s="369" t="str">
        <f t="shared" si="725"/>
        <v/>
      </c>
      <c r="AP1091" s="77" t="str">
        <f t="shared" si="726"/>
        <v/>
      </c>
      <c r="AQ1091" s="77" t="str">
        <f t="shared" si="709"/>
        <v/>
      </c>
      <c r="AR1091" s="77" t="str">
        <f t="shared" si="710"/>
        <v/>
      </c>
      <c r="AS1091" s="164" t="str">
        <f t="shared" si="711"/>
        <v/>
      </c>
    </row>
    <row r="1092" spans="5:45" ht="18" customHeight="1">
      <c r="E1092" s="148" t="str">
        <f t="shared" si="712"/>
        <v>E-3</v>
      </c>
      <c r="F1092" s="167">
        <f t="shared" si="699"/>
        <v>0</v>
      </c>
      <c r="G1092" s="105" t="str">
        <f t="shared" si="700"/>
        <v/>
      </c>
      <c r="H1092" s="105" t="str">
        <f t="shared" si="701"/>
        <v/>
      </c>
      <c r="I1092" s="149">
        <v>46</v>
      </c>
      <c r="J1092" s="157" t="str">
        <f t="shared" si="713"/>
        <v/>
      </c>
      <c r="K1092" s="131" t="str">
        <f t="shared" si="714"/>
        <v/>
      </c>
      <c r="L1092" s="131" t="str">
        <f>IF($E1092="","",INDEX('3.サラリースケール'!$R$5:$BH$38,MATCH($E1092,'3.サラリースケール'!$R$5:$R$38,0),MATCH($I1092,'3.サラリースケール'!$R$5:$BH$5,0)))</f>
        <v/>
      </c>
      <c r="M1092" s="131" t="str">
        <f t="shared" si="715"/>
        <v/>
      </c>
      <c r="N1092" s="368" t="str">
        <f t="shared" si="716"/>
        <v/>
      </c>
      <c r="O1092" s="157" t="str">
        <f t="shared" si="717"/>
        <v/>
      </c>
      <c r="P1092" s="368" t="str">
        <f t="shared" si="702"/>
        <v/>
      </c>
      <c r="Q1092" s="158" t="str">
        <f>IF($L1092="","",VLOOKUP($E1092,'6.モデル年俸表の作成'!$C$7:$F$48,4,0))</f>
        <v/>
      </c>
      <c r="R1092" s="159" t="str">
        <f>IF($E1092="","",IF($G1092="","",VLOOKUP($E1092,'5.手当・賞与配分・洗い替え方式'!$C$7:$L$48,8,0)))</f>
        <v/>
      </c>
      <c r="S1092" s="160" t="str">
        <f t="shared" si="718"/>
        <v/>
      </c>
      <c r="T1092" s="160" t="str">
        <f t="shared" si="719"/>
        <v/>
      </c>
      <c r="U1092" s="160" t="str">
        <f t="shared" si="728"/>
        <v/>
      </c>
      <c r="V1092" s="160" t="str">
        <f t="shared" si="721"/>
        <v/>
      </c>
      <c r="W1092" s="160" t="str">
        <f t="shared" si="722"/>
        <v/>
      </c>
      <c r="X1092" s="164" t="str">
        <f t="shared" si="703"/>
        <v/>
      </c>
      <c r="Y1092" s="162" t="str">
        <f t="shared" si="727"/>
        <v/>
      </c>
      <c r="Z1092" s="161" t="str">
        <f t="shared" si="704"/>
        <v/>
      </c>
      <c r="AA1092" s="161" t="str">
        <f t="shared" si="705"/>
        <v/>
      </c>
      <c r="AB1092" s="161" t="str">
        <f t="shared" si="706"/>
        <v/>
      </c>
      <c r="AC1092" s="163" t="str">
        <f t="shared" si="729"/>
        <v/>
      </c>
      <c r="AD1092" s="158" t="str">
        <f t="shared" si="724"/>
        <v/>
      </c>
      <c r="AE1092" s="165" t="str">
        <f>IF(J1092="","",IF('5.手当・賞与配分・洗い替え方式'!$O$4=1,ROUNDUP((J1092+$Q1092)*$AH$4,-1),ROUNDUP(J1092*$AH$4,-1)))</f>
        <v/>
      </c>
      <c r="AF1092" s="154" t="str">
        <f>IF(K1092="","",IF('5.手当・賞与配分・洗い替え方式'!$O$4=1,ROUNDUP((K1092+$Q1092)*$AH$4,-1),ROUNDUP(K1092*$AH$4,-1)))</f>
        <v/>
      </c>
      <c r="AG1092" s="154" t="str">
        <f>IF(L1092="","",IF('5.手当・賞与配分・洗い替え方式'!$O$4=1,ROUNDUP((L1092+$Q1092)*$AH$4,-1),ROUNDUP(L1092*$AH$4,-1)))</f>
        <v/>
      </c>
      <c r="AH1092" s="154" t="str">
        <f>IF(M1092="","",IF('5.手当・賞与配分・洗い替え方式'!$O$4=1,ROUNDUP((M1092+$Q1092)*$AH$4,-1),ROUNDUP(M1092*$AH$4,-1)))</f>
        <v/>
      </c>
      <c r="AI1092" s="166" t="str">
        <f>IF(N1092="","",IF('5.手当・賞与配分・洗い替え方式'!$O$4=1,ROUNDUP((N1092+$Q1092)*$AH$4,-1),ROUNDUP(N1092*$AH$4,-1)))</f>
        <v/>
      </c>
      <c r="AJ1092" s="165" t="str">
        <f>IF(J1092="","",IF('5.手当・賞与配分・洗い替え方式'!$O$4=1,ROUNDUP((J1092+$Q1092)*$AM$4,-1),ROUNDUP(J1092*$AM$4,-1)))</f>
        <v/>
      </c>
      <c r="AK1092" s="154" t="str">
        <f>IF(K1092="","",IF('5.手当・賞与配分・洗い替え方式'!$O$4=1,ROUNDUP((K1092+$Q1092)*$AM$4,-1),ROUNDUP(K1092*$AM$4,-1)))</f>
        <v/>
      </c>
      <c r="AL1092" s="154" t="str">
        <f>IF(L1092="","",IF('5.手当・賞与配分・洗い替え方式'!$O$4=1,ROUNDUP((L1092+$Q1092)*$AM$4,-1),ROUNDUP(L1092*$AM$4,-1)))</f>
        <v/>
      </c>
      <c r="AM1092" s="154" t="str">
        <f>IF(M1092="","",IF('5.手当・賞与配分・洗い替え方式'!$O$4=1,ROUNDUP((M1092+$Q1092)*$AM$4,-1),ROUNDUP(M1092*$AM$4,-1)))</f>
        <v/>
      </c>
      <c r="AN1092" s="166" t="str">
        <f>IF(N1092="","",IF('5.手当・賞与配分・洗い替え方式'!$O$4=1,ROUNDUP((N1092+$Q1092)*$AM$4,-1),ROUNDUP(N1092*$AM$4,-1)))</f>
        <v/>
      </c>
      <c r="AO1092" s="369" t="str">
        <f t="shared" si="725"/>
        <v/>
      </c>
      <c r="AP1092" s="77" t="str">
        <f t="shared" si="726"/>
        <v/>
      </c>
      <c r="AQ1092" s="77" t="str">
        <f t="shared" si="709"/>
        <v/>
      </c>
      <c r="AR1092" s="77" t="str">
        <f t="shared" si="710"/>
        <v/>
      </c>
      <c r="AS1092" s="164" t="str">
        <f t="shared" si="711"/>
        <v/>
      </c>
    </row>
    <row r="1093" spans="5:45" ht="18" customHeight="1">
      <c r="E1093" s="148" t="str">
        <f t="shared" si="712"/>
        <v>E-3</v>
      </c>
      <c r="F1093" s="167">
        <f t="shared" si="699"/>
        <v>0</v>
      </c>
      <c r="G1093" s="105" t="str">
        <f t="shared" si="700"/>
        <v/>
      </c>
      <c r="H1093" s="105" t="str">
        <f t="shared" si="701"/>
        <v/>
      </c>
      <c r="I1093" s="149">
        <v>47</v>
      </c>
      <c r="J1093" s="157" t="str">
        <f t="shared" si="713"/>
        <v/>
      </c>
      <c r="K1093" s="131" t="str">
        <f t="shared" si="714"/>
        <v/>
      </c>
      <c r="L1093" s="131" t="str">
        <f>IF($E1093="","",INDEX('3.サラリースケール'!$R$5:$BH$38,MATCH($E1093,'3.サラリースケール'!$R$5:$R$38,0),MATCH($I1093,'3.サラリースケール'!$R$5:$BH$5,0)))</f>
        <v/>
      </c>
      <c r="M1093" s="131" t="str">
        <f t="shared" si="715"/>
        <v/>
      </c>
      <c r="N1093" s="368" t="str">
        <f t="shared" si="716"/>
        <v/>
      </c>
      <c r="O1093" s="157" t="str">
        <f t="shared" si="717"/>
        <v/>
      </c>
      <c r="P1093" s="368" t="str">
        <f t="shared" si="702"/>
        <v/>
      </c>
      <c r="Q1093" s="158" t="str">
        <f>IF($L1093="","",VLOOKUP($E1093,'6.モデル年俸表の作成'!$C$7:$F$48,4,0))</f>
        <v/>
      </c>
      <c r="R1093" s="159" t="str">
        <f>IF($E1093="","",IF($G1093="","",VLOOKUP($E1093,'5.手当・賞与配分・洗い替え方式'!$C$7:$L$48,8,0)))</f>
        <v/>
      </c>
      <c r="S1093" s="160" t="str">
        <f t="shared" si="718"/>
        <v/>
      </c>
      <c r="T1093" s="160" t="str">
        <f t="shared" si="719"/>
        <v/>
      </c>
      <c r="U1093" s="160" t="str">
        <f t="shared" si="728"/>
        <v/>
      </c>
      <c r="V1093" s="160" t="str">
        <f t="shared" si="721"/>
        <v/>
      </c>
      <c r="W1093" s="160" t="str">
        <f t="shared" si="722"/>
        <v/>
      </c>
      <c r="X1093" s="164" t="str">
        <f t="shared" si="703"/>
        <v/>
      </c>
      <c r="Y1093" s="162" t="str">
        <f t="shared" si="727"/>
        <v/>
      </c>
      <c r="Z1093" s="161" t="str">
        <f t="shared" si="704"/>
        <v/>
      </c>
      <c r="AA1093" s="161" t="str">
        <f t="shared" si="705"/>
        <v/>
      </c>
      <c r="AB1093" s="161" t="str">
        <f t="shared" si="706"/>
        <v/>
      </c>
      <c r="AC1093" s="163" t="str">
        <f t="shared" si="729"/>
        <v/>
      </c>
      <c r="AD1093" s="158" t="str">
        <f t="shared" si="724"/>
        <v/>
      </c>
      <c r="AE1093" s="165" t="str">
        <f>IF(J1093="","",IF('5.手当・賞与配分・洗い替え方式'!$O$4=1,ROUNDUP((J1093+$Q1093)*$AH$4,-1),ROUNDUP(J1093*$AH$4,-1)))</f>
        <v/>
      </c>
      <c r="AF1093" s="154" t="str">
        <f>IF(K1093="","",IF('5.手当・賞与配分・洗い替え方式'!$O$4=1,ROUNDUP((K1093+$Q1093)*$AH$4,-1),ROUNDUP(K1093*$AH$4,-1)))</f>
        <v/>
      </c>
      <c r="AG1093" s="154" t="str">
        <f>IF(L1093="","",IF('5.手当・賞与配分・洗い替え方式'!$O$4=1,ROUNDUP((L1093+$Q1093)*$AH$4,-1),ROUNDUP(L1093*$AH$4,-1)))</f>
        <v/>
      </c>
      <c r="AH1093" s="154" t="str">
        <f>IF(M1093="","",IF('5.手当・賞与配分・洗い替え方式'!$O$4=1,ROUNDUP((M1093+$Q1093)*$AH$4,-1),ROUNDUP(M1093*$AH$4,-1)))</f>
        <v/>
      </c>
      <c r="AI1093" s="166" t="str">
        <f>IF(N1093="","",IF('5.手当・賞与配分・洗い替え方式'!$O$4=1,ROUNDUP((N1093+$Q1093)*$AH$4,-1),ROUNDUP(N1093*$AH$4,-1)))</f>
        <v/>
      </c>
      <c r="AJ1093" s="165" t="str">
        <f>IF(J1093="","",IF('5.手当・賞与配分・洗い替え方式'!$O$4=1,ROUNDUP((J1093+$Q1093)*$AM$4,-1),ROUNDUP(J1093*$AM$4,-1)))</f>
        <v/>
      </c>
      <c r="AK1093" s="154" t="str">
        <f>IF(K1093="","",IF('5.手当・賞与配分・洗い替え方式'!$O$4=1,ROUNDUP((K1093+$Q1093)*$AM$4,-1),ROUNDUP(K1093*$AM$4,-1)))</f>
        <v/>
      </c>
      <c r="AL1093" s="154" t="str">
        <f>IF(L1093="","",IF('5.手当・賞与配分・洗い替え方式'!$O$4=1,ROUNDUP((L1093+$Q1093)*$AM$4,-1),ROUNDUP(L1093*$AM$4,-1)))</f>
        <v/>
      </c>
      <c r="AM1093" s="154" t="str">
        <f>IF(M1093="","",IF('5.手当・賞与配分・洗い替え方式'!$O$4=1,ROUNDUP((M1093+$Q1093)*$AM$4,-1),ROUNDUP(M1093*$AM$4,-1)))</f>
        <v/>
      </c>
      <c r="AN1093" s="166" t="str">
        <f>IF(N1093="","",IF('5.手当・賞与配分・洗い替え方式'!$O$4=1,ROUNDUP((N1093+$Q1093)*$AM$4,-1),ROUNDUP(N1093*$AM$4,-1)))</f>
        <v/>
      </c>
      <c r="AO1093" s="369" t="str">
        <f t="shared" si="725"/>
        <v/>
      </c>
      <c r="AP1093" s="77" t="str">
        <f t="shared" si="726"/>
        <v/>
      </c>
      <c r="AQ1093" s="77" t="str">
        <f t="shared" si="709"/>
        <v/>
      </c>
      <c r="AR1093" s="77" t="str">
        <f t="shared" si="710"/>
        <v/>
      </c>
      <c r="AS1093" s="164" t="str">
        <f t="shared" si="711"/>
        <v/>
      </c>
    </row>
    <row r="1094" spans="5:45" ht="18" customHeight="1">
      <c r="E1094" s="148" t="str">
        <f t="shared" si="712"/>
        <v>E-3</v>
      </c>
      <c r="F1094" s="167">
        <f t="shared" si="699"/>
        <v>0</v>
      </c>
      <c r="G1094" s="105" t="str">
        <f t="shared" si="700"/>
        <v/>
      </c>
      <c r="H1094" s="105" t="str">
        <f t="shared" si="701"/>
        <v/>
      </c>
      <c r="I1094" s="149">
        <v>48</v>
      </c>
      <c r="J1094" s="157" t="str">
        <f t="shared" si="713"/>
        <v/>
      </c>
      <c r="K1094" s="131" t="str">
        <f t="shared" si="714"/>
        <v/>
      </c>
      <c r="L1094" s="131" t="str">
        <f>IF($E1094="","",INDEX('3.サラリースケール'!$R$5:$BH$38,MATCH($E1094,'3.サラリースケール'!$R$5:$R$38,0),MATCH($I1094,'3.サラリースケール'!$R$5:$BH$5,0)))</f>
        <v/>
      </c>
      <c r="M1094" s="131" t="str">
        <f t="shared" si="715"/>
        <v/>
      </c>
      <c r="N1094" s="368" t="str">
        <f t="shared" si="716"/>
        <v/>
      </c>
      <c r="O1094" s="157" t="str">
        <f t="shared" si="717"/>
        <v/>
      </c>
      <c r="P1094" s="368" t="str">
        <f t="shared" si="702"/>
        <v/>
      </c>
      <c r="Q1094" s="158" t="str">
        <f>IF($L1094="","",VLOOKUP($E1094,'6.モデル年俸表の作成'!$C$7:$F$48,4,0))</f>
        <v/>
      </c>
      <c r="R1094" s="159" t="str">
        <f>IF($E1094="","",IF($G1094="","",VLOOKUP($E1094,'5.手当・賞与配分・洗い替え方式'!$C$7:$L$48,8,0)))</f>
        <v/>
      </c>
      <c r="S1094" s="160" t="str">
        <f t="shared" si="718"/>
        <v/>
      </c>
      <c r="T1094" s="160" t="str">
        <f t="shared" si="719"/>
        <v/>
      </c>
      <c r="U1094" s="160" t="str">
        <f t="shared" si="728"/>
        <v/>
      </c>
      <c r="V1094" s="160" t="str">
        <f t="shared" si="721"/>
        <v/>
      </c>
      <c r="W1094" s="160" t="str">
        <f t="shared" si="722"/>
        <v/>
      </c>
      <c r="X1094" s="164" t="str">
        <f t="shared" si="703"/>
        <v/>
      </c>
      <c r="Y1094" s="162" t="str">
        <f t="shared" si="727"/>
        <v/>
      </c>
      <c r="Z1094" s="161" t="str">
        <f t="shared" si="704"/>
        <v/>
      </c>
      <c r="AA1094" s="161" t="str">
        <f t="shared" si="705"/>
        <v/>
      </c>
      <c r="AB1094" s="161" t="str">
        <f t="shared" si="706"/>
        <v/>
      </c>
      <c r="AC1094" s="163" t="str">
        <f t="shared" si="729"/>
        <v/>
      </c>
      <c r="AD1094" s="158" t="str">
        <f t="shared" si="724"/>
        <v/>
      </c>
      <c r="AE1094" s="165" t="str">
        <f>IF(J1094="","",IF('5.手当・賞与配分・洗い替え方式'!$O$4=1,ROUNDUP((J1094+$Q1094)*$AH$4,-1),ROUNDUP(J1094*$AH$4,-1)))</f>
        <v/>
      </c>
      <c r="AF1094" s="154" t="str">
        <f>IF(K1094="","",IF('5.手当・賞与配分・洗い替え方式'!$O$4=1,ROUNDUP((K1094+$Q1094)*$AH$4,-1),ROUNDUP(K1094*$AH$4,-1)))</f>
        <v/>
      </c>
      <c r="AG1094" s="154" t="str">
        <f>IF(L1094="","",IF('5.手当・賞与配分・洗い替え方式'!$O$4=1,ROUNDUP((L1094+$Q1094)*$AH$4,-1),ROUNDUP(L1094*$AH$4,-1)))</f>
        <v/>
      </c>
      <c r="AH1094" s="154" t="str">
        <f>IF(M1094="","",IF('5.手当・賞与配分・洗い替え方式'!$O$4=1,ROUNDUP((M1094+$Q1094)*$AH$4,-1),ROUNDUP(M1094*$AH$4,-1)))</f>
        <v/>
      </c>
      <c r="AI1094" s="166" t="str">
        <f>IF(N1094="","",IF('5.手当・賞与配分・洗い替え方式'!$O$4=1,ROUNDUP((N1094+$Q1094)*$AH$4,-1),ROUNDUP(N1094*$AH$4,-1)))</f>
        <v/>
      </c>
      <c r="AJ1094" s="165" t="str">
        <f>IF(J1094="","",IF('5.手当・賞与配分・洗い替え方式'!$O$4=1,ROUNDUP((J1094+$Q1094)*$AM$4,-1),ROUNDUP(J1094*$AM$4,-1)))</f>
        <v/>
      </c>
      <c r="AK1094" s="154" t="str">
        <f>IF(K1094="","",IF('5.手当・賞与配分・洗い替え方式'!$O$4=1,ROUNDUP((K1094+$Q1094)*$AM$4,-1),ROUNDUP(K1094*$AM$4,-1)))</f>
        <v/>
      </c>
      <c r="AL1094" s="154" t="str">
        <f>IF(L1094="","",IF('5.手当・賞与配分・洗い替え方式'!$O$4=1,ROUNDUP((L1094+$Q1094)*$AM$4,-1),ROUNDUP(L1094*$AM$4,-1)))</f>
        <v/>
      </c>
      <c r="AM1094" s="154" t="str">
        <f>IF(M1094="","",IF('5.手当・賞与配分・洗い替え方式'!$O$4=1,ROUNDUP((M1094+$Q1094)*$AM$4,-1),ROUNDUP(M1094*$AM$4,-1)))</f>
        <v/>
      </c>
      <c r="AN1094" s="166" t="str">
        <f>IF(N1094="","",IF('5.手当・賞与配分・洗い替え方式'!$O$4=1,ROUNDUP((N1094+$Q1094)*$AM$4,-1),ROUNDUP(N1094*$AM$4,-1)))</f>
        <v/>
      </c>
      <c r="AO1094" s="369" t="str">
        <f t="shared" si="725"/>
        <v/>
      </c>
      <c r="AP1094" s="77" t="str">
        <f t="shared" si="726"/>
        <v/>
      </c>
      <c r="AQ1094" s="77" t="str">
        <f t="shared" si="709"/>
        <v/>
      </c>
      <c r="AR1094" s="77" t="str">
        <f t="shared" si="710"/>
        <v/>
      </c>
      <c r="AS1094" s="164" t="str">
        <f t="shared" si="711"/>
        <v/>
      </c>
    </row>
    <row r="1095" spans="5:45" ht="18" customHeight="1">
      <c r="E1095" s="148" t="str">
        <f t="shared" si="712"/>
        <v>E-3</v>
      </c>
      <c r="F1095" s="167">
        <f t="shared" si="699"/>
        <v>0</v>
      </c>
      <c r="G1095" s="105" t="str">
        <f t="shared" si="700"/>
        <v/>
      </c>
      <c r="H1095" s="105" t="str">
        <f t="shared" si="701"/>
        <v/>
      </c>
      <c r="I1095" s="149">
        <v>49</v>
      </c>
      <c r="J1095" s="157" t="str">
        <f t="shared" si="713"/>
        <v/>
      </c>
      <c r="K1095" s="131" t="str">
        <f t="shared" si="714"/>
        <v/>
      </c>
      <c r="L1095" s="131" t="str">
        <f>IF($E1095="","",INDEX('3.サラリースケール'!$R$5:$BH$38,MATCH($E1095,'3.サラリースケール'!$R$5:$R$38,0),MATCH($I1095,'3.サラリースケール'!$R$5:$BH$5,0)))</f>
        <v/>
      </c>
      <c r="M1095" s="131" t="str">
        <f t="shared" si="715"/>
        <v/>
      </c>
      <c r="N1095" s="368" t="str">
        <f t="shared" si="716"/>
        <v/>
      </c>
      <c r="O1095" s="157" t="str">
        <f t="shared" si="717"/>
        <v/>
      </c>
      <c r="P1095" s="368" t="str">
        <f t="shared" si="702"/>
        <v/>
      </c>
      <c r="Q1095" s="158" t="str">
        <f>IF($L1095="","",VLOOKUP($E1095,'6.モデル年俸表の作成'!$C$7:$F$48,4,0))</f>
        <v/>
      </c>
      <c r="R1095" s="159" t="str">
        <f>IF($E1095="","",IF($G1095="","",VLOOKUP($E1095,'5.手当・賞与配分・洗い替え方式'!$C$7:$L$48,8,0)))</f>
        <v/>
      </c>
      <c r="S1095" s="160" t="str">
        <f t="shared" si="718"/>
        <v/>
      </c>
      <c r="T1095" s="160" t="str">
        <f t="shared" si="719"/>
        <v/>
      </c>
      <c r="U1095" s="160" t="str">
        <f t="shared" si="728"/>
        <v/>
      </c>
      <c r="V1095" s="160" t="str">
        <f t="shared" si="721"/>
        <v/>
      </c>
      <c r="W1095" s="160" t="str">
        <f t="shared" si="722"/>
        <v/>
      </c>
      <c r="X1095" s="164" t="str">
        <f t="shared" si="703"/>
        <v/>
      </c>
      <c r="Y1095" s="162" t="str">
        <f t="shared" si="727"/>
        <v/>
      </c>
      <c r="Z1095" s="161" t="str">
        <f t="shared" si="704"/>
        <v/>
      </c>
      <c r="AA1095" s="161" t="str">
        <f t="shared" si="705"/>
        <v/>
      </c>
      <c r="AB1095" s="161" t="str">
        <f t="shared" si="706"/>
        <v/>
      </c>
      <c r="AC1095" s="163" t="str">
        <f t="shared" si="729"/>
        <v/>
      </c>
      <c r="AD1095" s="158" t="str">
        <f t="shared" si="724"/>
        <v/>
      </c>
      <c r="AE1095" s="165" t="str">
        <f>IF(J1095="","",IF('5.手当・賞与配分・洗い替え方式'!$O$4=1,ROUNDUP((J1095+$Q1095)*$AH$4,-1),ROUNDUP(J1095*$AH$4,-1)))</f>
        <v/>
      </c>
      <c r="AF1095" s="154" t="str">
        <f>IF(K1095="","",IF('5.手当・賞与配分・洗い替え方式'!$O$4=1,ROUNDUP((K1095+$Q1095)*$AH$4,-1),ROUNDUP(K1095*$AH$4,-1)))</f>
        <v/>
      </c>
      <c r="AG1095" s="154" t="str">
        <f>IF(L1095="","",IF('5.手当・賞与配分・洗い替え方式'!$O$4=1,ROUNDUP((L1095+$Q1095)*$AH$4,-1),ROUNDUP(L1095*$AH$4,-1)))</f>
        <v/>
      </c>
      <c r="AH1095" s="154" t="str">
        <f>IF(M1095="","",IF('5.手当・賞与配分・洗い替え方式'!$O$4=1,ROUNDUP((M1095+$Q1095)*$AH$4,-1),ROUNDUP(M1095*$AH$4,-1)))</f>
        <v/>
      </c>
      <c r="AI1095" s="166" t="str">
        <f>IF(N1095="","",IF('5.手当・賞与配分・洗い替え方式'!$O$4=1,ROUNDUP((N1095+$Q1095)*$AH$4,-1),ROUNDUP(N1095*$AH$4,-1)))</f>
        <v/>
      </c>
      <c r="AJ1095" s="165" t="str">
        <f>IF(J1095="","",IF('5.手当・賞与配分・洗い替え方式'!$O$4=1,ROUNDUP((J1095+$Q1095)*$AM$4,-1),ROUNDUP(J1095*$AM$4,-1)))</f>
        <v/>
      </c>
      <c r="AK1095" s="154" t="str">
        <f>IF(K1095="","",IF('5.手当・賞与配分・洗い替え方式'!$O$4=1,ROUNDUP((K1095+$Q1095)*$AM$4,-1),ROUNDUP(K1095*$AM$4,-1)))</f>
        <v/>
      </c>
      <c r="AL1095" s="154" t="str">
        <f>IF(L1095="","",IF('5.手当・賞与配分・洗い替え方式'!$O$4=1,ROUNDUP((L1095+$Q1095)*$AM$4,-1),ROUNDUP(L1095*$AM$4,-1)))</f>
        <v/>
      </c>
      <c r="AM1095" s="154" t="str">
        <f>IF(M1095="","",IF('5.手当・賞与配分・洗い替え方式'!$O$4=1,ROUNDUP((M1095+$Q1095)*$AM$4,-1),ROUNDUP(M1095*$AM$4,-1)))</f>
        <v/>
      </c>
      <c r="AN1095" s="166" t="str">
        <f>IF(N1095="","",IF('5.手当・賞与配分・洗い替え方式'!$O$4=1,ROUNDUP((N1095+$Q1095)*$AM$4,-1),ROUNDUP(N1095*$AM$4,-1)))</f>
        <v/>
      </c>
      <c r="AO1095" s="369" t="str">
        <f t="shared" si="725"/>
        <v/>
      </c>
      <c r="AP1095" s="77" t="str">
        <f t="shared" si="726"/>
        <v/>
      </c>
      <c r="AQ1095" s="77" t="str">
        <f t="shared" si="709"/>
        <v/>
      </c>
      <c r="AR1095" s="77" t="str">
        <f t="shared" si="710"/>
        <v/>
      </c>
      <c r="AS1095" s="164" t="str">
        <f t="shared" si="711"/>
        <v/>
      </c>
    </row>
    <row r="1096" spans="5:45" ht="18" customHeight="1">
      <c r="E1096" s="148" t="str">
        <f t="shared" si="712"/>
        <v>E-3</v>
      </c>
      <c r="F1096" s="167">
        <f t="shared" si="699"/>
        <v>0</v>
      </c>
      <c r="G1096" s="105" t="str">
        <f t="shared" si="700"/>
        <v/>
      </c>
      <c r="H1096" s="105" t="str">
        <f t="shared" si="701"/>
        <v/>
      </c>
      <c r="I1096" s="149">
        <v>50</v>
      </c>
      <c r="J1096" s="157" t="str">
        <f t="shared" si="713"/>
        <v/>
      </c>
      <c r="K1096" s="131" t="str">
        <f t="shared" si="714"/>
        <v/>
      </c>
      <c r="L1096" s="131" t="str">
        <f>IF($E1096="","",INDEX('3.サラリースケール'!$R$5:$BH$38,MATCH($E1096,'3.サラリースケール'!$R$5:$R$38,0),MATCH($I1096,'3.サラリースケール'!$R$5:$BH$5,0)))</f>
        <v/>
      </c>
      <c r="M1096" s="131" t="str">
        <f t="shared" si="715"/>
        <v/>
      </c>
      <c r="N1096" s="368" t="str">
        <f t="shared" si="716"/>
        <v/>
      </c>
      <c r="O1096" s="157" t="str">
        <f t="shared" si="717"/>
        <v/>
      </c>
      <c r="P1096" s="368" t="str">
        <f t="shared" si="702"/>
        <v/>
      </c>
      <c r="Q1096" s="158" t="str">
        <f>IF($L1096="","",VLOOKUP($E1096,'6.モデル年俸表の作成'!$C$7:$F$48,4,0))</f>
        <v/>
      </c>
      <c r="R1096" s="159" t="str">
        <f>IF($E1096="","",IF($G1096="","",VLOOKUP($E1096,'5.手当・賞与配分・洗い替え方式'!$C$7:$L$48,8,0)))</f>
        <v/>
      </c>
      <c r="S1096" s="160" t="str">
        <f t="shared" si="718"/>
        <v/>
      </c>
      <c r="T1096" s="160" t="str">
        <f t="shared" si="719"/>
        <v/>
      </c>
      <c r="U1096" s="160" t="str">
        <f t="shared" si="728"/>
        <v/>
      </c>
      <c r="V1096" s="160" t="str">
        <f t="shared" si="721"/>
        <v/>
      </c>
      <c r="W1096" s="160" t="str">
        <f t="shared" si="722"/>
        <v/>
      </c>
      <c r="X1096" s="164" t="str">
        <f t="shared" si="703"/>
        <v/>
      </c>
      <c r="Y1096" s="162" t="str">
        <f t="shared" si="727"/>
        <v/>
      </c>
      <c r="Z1096" s="161" t="str">
        <f t="shared" si="704"/>
        <v/>
      </c>
      <c r="AA1096" s="161" t="str">
        <f t="shared" si="705"/>
        <v/>
      </c>
      <c r="AB1096" s="161" t="str">
        <f t="shared" si="706"/>
        <v/>
      </c>
      <c r="AC1096" s="163" t="str">
        <f t="shared" si="729"/>
        <v/>
      </c>
      <c r="AD1096" s="158" t="str">
        <f t="shared" si="724"/>
        <v/>
      </c>
      <c r="AE1096" s="165" t="str">
        <f>IF(J1096="","",IF('5.手当・賞与配分・洗い替え方式'!$O$4=1,ROUNDUP((J1096+$Q1096)*$AH$4,-1),ROUNDUP(J1096*$AH$4,-1)))</f>
        <v/>
      </c>
      <c r="AF1096" s="154" t="str">
        <f>IF(K1096="","",IF('5.手当・賞与配分・洗い替え方式'!$O$4=1,ROUNDUP((K1096+$Q1096)*$AH$4,-1),ROUNDUP(K1096*$AH$4,-1)))</f>
        <v/>
      </c>
      <c r="AG1096" s="154" t="str">
        <f>IF(L1096="","",IF('5.手当・賞与配分・洗い替え方式'!$O$4=1,ROUNDUP((L1096+$Q1096)*$AH$4,-1),ROUNDUP(L1096*$AH$4,-1)))</f>
        <v/>
      </c>
      <c r="AH1096" s="154" t="str">
        <f>IF(M1096="","",IF('5.手当・賞与配分・洗い替え方式'!$O$4=1,ROUNDUP((M1096+$Q1096)*$AH$4,-1),ROUNDUP(M1096*$AH$4,-1)))</f>
        <v/>
      </c>
      <c r="AI1096" s="166" t="str">
        <f>IF(N1096="","",IF('5.手当・賞与配分・洗い替え方式'!$O$4=1,ROUNDUP((N1096+$Q1096)*$AH$4,-1),ROUNDUP(N1096*$AH$4,-1)))</f>
        <v/>
      </c>
      <c r="AJ1096" s="165" t="str">
        <f>IF(J1096="","",IF('5.手当・賞与配分・洗い替え方式'!$O$4=1,ROUNDUP((J1096+$Q1096)*$AM$4,-1),ROUNDUP(J1096*$AM$4,-1)))</f>
        <v/>
      </c>
      <c r="AK1096" s="154" t="str">
        <f>IF(K1096="","",IF('5.手当・賞与配分・洗い替え方式'!$O$4=1,ROUNDUP((K1096+$Q1096)*$AM$4,-1),ROUNDUP(K1096*$AM$4,-1)))</f>
        <v/>
      </c>
      <c r="AL1096" s="154" t="str">
        <f>IF(L1096="","",IF('5.手当・賞与配分・洗い替え方式'!$O$4=1,ROUNDUP((L1096+$Q1096)*$AM$4,-1),ROUNDUP(L1096*$AM$4,-1)))</f>
        <v/>
      </c>
      <c r="AM1096" s="154" t="str">
        <f>IF(M1096="","",IF('5.手当・賞与配分・洗い替え方式'!$O$4=1,ROUNDUP((M1096+$Q1096)*$AM$4,-1),ROUNDUP(M1096*$AM$4,-1)))</f>
        <v/>
      </c>
      <c r="AN1096" s="166" t="str">
        <f>IF(N1096="","",IF('5.手当・賞与配分・洗い替え方式'!$O$4=1,ROUNDUP((N1096+$Q1096)*$AM$4,-1),ROUNDUP(N1096*$AM$4,-1)))</f>
        <v/>
      </c>
      <c r="AO1096" s="369" t="str">
        <f t="shared" si="725"/>
        <v/>
      </c>
      <c r="AP1096" s="77" t="str">
        <f t="shared" si="726"/>
        <v/>
      </c>
      <c r="AQ1096" s="77" t="str">
        <f t="shared" si="709"/>
        <v/>
      </c>
      <c r="AR1096" s="77" t="str">
        <f t="shared" si="710"/>
        <v/>
      </c>
      <c r="AS1096" s="164" t="str">
        <f t="shared" si="711"/>
        <v/>
      </c>
    </row>
    <row r="1097" spans="5:45" ht="18" customHeight="1">
      <c r="E1097" s="148" t="str">
        <f t="shared" si="712"/>
        <v>E-3</v>
      </c>
      <c r="F1097" s="167">
        <f t="shared" si="699"/>
        <v>0</v>
      </c>
      <c r="G1097" s="105" t="str">
        <f t="shared" si="700"/>
        <v/>
      </c>
      <c r="H1097" s="105" t="str">
        <f t="shared" si="701"/>
        <v/>
      </c>
      <c r="I1097" s="149">
        <v>51</v>
      </c>
      <c r="J1097" s="157" t="str">
        <f t="shared" si="713"/>
        <v/>
      </c>
      <c r="K1097" s="131" t="str">
        <f t="shared" si="714"/>
        <v/>
      </c>
      <c r="L1097" s="131" t="str">
        <f>IF($E1097="","",INDEX('3.サラリースケール'!$R$5:$BH$38,MATCH($E1097,'3.サラリースケール'!$R$5:$R$38,0),MATCH($I1097,'3.サラリースケール'!$R$5:$BH$5,0)))</f>
        <v/>
      </c>
      <c r="M1097" s="131" t="str">
        <f t="shared" si="715"/>
        <v/>
      </c>
      <c r="N1097" s="368" t="str">
        <f t="shared" si="716"/>
        <v/>
      </c>
      <c r="O1097" s="157" t="str">
        <f t="shared" si="717"/>
        <v/>
      </c>
      <c r="P1097" s="368" t="str">
        <f t="shared" si="702"/>
        <v/>
      </c>
      <c r="Q1097" s="158" t="str">
        <f>IF($L1097="","",VLOOKUP($E1097,'6.モデル年俸表の作成'!$C$7:$F$48,4,0))</f>
        <v/>
      </c>
      <c r="R1097" s="159" t="str">
        <f>IF($E1097="","",IF($G1097="","",VLOOKUP($E1097,'5.手当・賞与配分・洗い替え方式'!$C$7:$L$48,8,0)))</f>
        <v/>
      </c>
      <c r="S1097" s="160" t="str">
        <f t="shared" si="718"/>
        <v/>
      </c>
      <c r="T1097" s="160" t="str">
        <f t="shared" si="719"/>
        <v/>
      </c>
      <c r="U1097" s="160" t="str">
        <f t="shared" si="728"/>
        <v/>
      </c>
      <c r="V1097" s="160" t="str">
        <f t="shared" si="721"/>
        <v/>
      </c>
      <c r="W1097" s="160" t="str">
        <f t="shared" si="722"/>
        <v/>
      </c>
      <c r="X1097" s="164" t="str">
        <f t="shared" si="703"/>
        <v/>
      </c>
      <c r="Y1097" s="162" t="str">
        <f t="shared" si="727"/>
        <v/>
      </c>
      <c r="Z1097" s="161" t="str">
        <f t="shared" si="704"/>
        <v/>
      </c>
      <c r="AA1097" s="161" t="str">
        <f t="shared" si="705"/>
        <v/>
      </c>
      <c r="AB1097" s="161" t="str">
        <f t="shared" si="706"/>
        <v/>
      </c>
      <c r="AC1097" s="163" t="str">
        <f t="shared" si="729"/>
        <v/>
      </c>
      <c r="AD1097" s="158" t="str">
        <f t="shared" si="724"/>
        <v/>
      </c>
      <c r="AE1097" s="165" t="str">
        <f>IF(J1097="","",IF('5.手当・賞与配分・洗い替え方式'!$O$4=1,ROUNDUP((J1097+$Q1097)*$AH$4,-1),ROUNDUP(J1097*$AH$4,-1)))</f>
        <v/>
      </c>
      <c r="AF1097" s="154" t="str">
        <f>IF(K1097="","",IF('5.手当・賞与配分・洗い替え方式'!$O$4=1,ROUNDUP((K1097+$Q1097)*$AH$4,-1),ROUNDUP(K1097*$AH$4,-1)))</f>
        <v/>
      </c>
      <c r="AG1097" s="154" t="str">
        <f>IF(L1097="","",IF('5.手当・賞与配分・洗い替え方式'!$O$4=1,ROUNDUP((L1097+$Q1097)*$AH$4,-1),ROUNDUP(L1097*$AH$4,-1)))</f>
        <v/>
      </c>
      <c r="AH1097" s="154" t="str">
        <f>IF(M1097="","",IF('5.手当・賞与配分・洗い替え方式'!$O$4=1,ROUNDUP((M1097+$Q1097)*$AH$4,-1),ROUNDUP(M1097*$AH$4,-1)))</f>
        <v/>
      </c>
      <c r="AI1097" s="166" t="str">
        <f>IF(N1097="","",IF('5.手当・賞与配分・洗い替え方式'!$O$4=1,ROUNDUP((N1097+$Q1097)*$AH$4,-1),ROUNDUP(N1097*$AH$4,-1)))</f>
        <v/>
      </c>
      <c r="AJ1097" s="165" t="str">
        <f>IF(J1097="","",IF('5.手当・賞与配分・洗い替え方式'!$O$4=1,ROUNDUP((J1097+$Q1097)*$AM$4,-1),ROUNDUP(J1097*$AM$4,-1)))</f>
        <v/>
      </c>
      <c r="AK1097" s="154" t="str">
        <f>IF(K1097="","",IF('5.手当・賞与配分・洗い替え方式'!$O$4=1,ROUNDUP((K1097+$Q1097)*$AM$4,-1),ROUNDUP(K1097*$AM$4,-1)))</f>
        <v/>
      </c>
      <c r="AL1097" s="154" t="str">
        <f>IF(L1097="","",IF('5.手当・賞与配分・洗い替え方式'!$O$4=1,ROUNDUP((L1097+$Q1097)*$AM$4,-1),ROUNDUP(L1097*$AM$4,-1)))</f>
        <v/>
      </c>
      <c r="AM1097" s="154" t="str">
        <f>IF(M1097="","",IF('5.手当・賞与配分・洗い替え方式'!$O$4=1,ROUNDUP((M1097+$Q1097)*$AM$4,-1),ROUNDUP(M1097*$AM$4,-1)))</f>
        <v/>
      </c>
      <c r="AN1097" s="166" t="str">
        <f>IF(N1097="","",IF('5.手当・賞与配分・洗い替え方式'!$O$4=1,ROUNDUP((N1097+$Q1097)*$AM$4,-1),ROUNDUP(N1097*$AM$4,-1)))</f>
        <v/>
      </c>
      <c r="AO1097" s="369" t="str">
        <f t="shared" si="725"/>
        <v/>
      </c>
      <c r="AP1097" s="77" t="str">
        <f t="shared" si="726"/>
        <v/>
      </c>
      <c r="AQ1097" s="77" t="str">
        <f t="shared" si="709"/>
        <v/>
      </c>
      <c r="AR1097" s="77" t="str">
        <f t="shared" si="710"/>
        <v/>
      </c>
      <c r="AS1097" s="164" t="str">
        <f t="shared" si="711"/>
        <v/>
      </c>
    </row>
    <row r="1098" spans="5:45" ht="18" customHeight="1">
      <c r="E1098" s="148" t="str">
        <f t="shared" si="712"/>
        <v>E-3</v>
      </c>
      <c r="F1098" s="167">
        <f t="shared" si="699"/>
        <v>1</v>
      </c>
      <c r="G1098" s="105">
        <f t="shared" si="700"/>
        <v>1</v>
      </c>
      <c r="H1098" s="105" t="str">
        <f t="shared" si="701"/>
        <v>E-3-1</v>
      </c>
      <c r="I1098" s="149">
        <v>52</v>
      </c>
      <c r="J1098" s="157" t="str">
        <f t="shared" si="713"/>
        <v/>
      </c>
      <c r="K1098" s="131" t="str">
        <f t="shared" si="714"/>
        <v/>
      </c>
      <c r="L1098" s="131">
        <f>IF($E1098="","",INDEX('3.サラリースケール'!$R$5:$BH$38,MATCH($E1098,'3.サラリースケール'!$R$5:$R$38,0),MATCH($I1098,'3.サラリースケール'!$R$5:$BH$5,0)))</f>
        <v>557800</v>
      </c>
      <c r="M1098" s="131" t="str">
        <f t="shared" si="715"/>
        <v/>
      </c>
      <c r="N1098" s="368" t="str">
        <f t="shared" si="716"/>
        <v/>
      </c>
      <c r="O1098" s="157" t="str">
        <f t="shared" si="717"/>
        <v/>
      </c>
      <c r="P1098" s="368" t="str">
        <f t="shared" si="702"/>
        <v/>
      </c>
      <c r="Q1098" s="158">
        <f>IF($L1098="","",VLOOKUP($E1098,'6.モデル年俸表の作成'!$C$7:$F$48,4,0))</f>
        <v>111600</v>
      </c>
      <c r="R1098" s="159">
        <f>IF($E1098="","",IF($G1098="","",VLOOKUP($E1098,'5.手当・賞与配分・洗い替え方式'!$C$7:$L$48,8,0)))</f>
        <v>0</v>
      </c>
      <c r="S1098" s="160" t="str">
        <f t="shared" si="718"/>
        <v/>
      </c>
      <c r="T1098" s="160" t="str">
        <f t="shared" si="719"/>
        <v/>
      </c>
      <c r="U1098" s="160">
        <f t="shared" si="728"/>
        <v>0</v>
      </c>
      <c r="V1098" s="160" t="str">
        <f t="shared" si="721"/>
        <v/>
      </c>
      <c r="W1098" s="160" t="str">
        <f t="shared" si="722"/>
        <v/>
      </c>
      <c r="X1098" s="164">
        <f t="shared" si="703"/>
        <v>0</v>
      </c>
      <c r="Y1098" s="162" t="str">
        <f t="shared" si="727"/>
        <v/>
      </c>
      <c r="Z1098" s="161" t="str">
        <f t="shared" si="704"/>
        <v/>
      </c>
      <c r="AA1098" s="161">
        <f t="shared" si="705"/>
        <v>669400</v>
      </c>
      <c r="AB1098" s="161" t="str">
        <f t="shared" si="706"/>
        <v/>
      </c>
      <c r="AC1098" s="163" t="str">
        <f t="shared" si="729"/>
        <v/>
      </c>
      <c r="AD1098" s="158">
        <f t="shared" si="724"/>
        <v>8032800</v>
      </c>
      <c r="AE1098" s="165" t="str">
        <f>IF(J1098="","",IF('5.手当・賞与配分・洗い替え方式'!$O$4=1,ROUNDUP((J1098+$Q1098)*$AH$4,-1),ROUNDUP(J1098*$AH$4,-1)))</f>
        <v/>
      </c>
      <c r="AF1098" s="154" t="str">
        <f>IF(K1098="","",IF('5.手当・賞与配分・洗い替え方式'!$O$4=1,ROUNDUP((K1098+$Q1098)*$AH$4,-1),ROUNDUP(K1098*$AH$4,-1)))</f>
        <v/>
      </c>
      <c r="AG1098" s="154">
        <f>IF(L1098="","",IF('5.手当・賞与配分・洗い替え方式'!$O$4=1,ROUNDUP((L1098+$Q1098)*$AH$4,-1),ROUNDUP(L1098*$AH$4,-1)))</f>
        <v>1338800</v>
      </c>
      <c r="AH1098" s="154" t="str">
        <f>IF(M1098="","",IF('5.手当・賞与配分・洗い替え方式'!$O$4=1,ROUNDUP((M1098+$Q1098)*$AH$4,-1),ROUNDUP(M1098*$AH$4,-1)))</f>
        <v/>
      </c>
      <c r="AI1098" s="166" t="str">
        <f>IF(N1098="","",IF('5.手当・賞与配分・洗い替え方式'!$O$4=1,ROUNDUP((N1098+$Q1098)*$AH$4,-1),ROUNDUP(N1098*$AH$4,-1)))</f>
        <v/>
      </c>
      <c r="AJ1098" s="165" t="str">
        <f>IF(J1098="","",IF('5.手当・賞与配分・洗い替え方式'!$O$4=1,ROUNDUP((J1098+$Q1098)*$AM$4,-1),ROUNDUP(J1098*$AM$4,-1)))</f>
        <v/>
      </c>
      <c r="AK1098" s="154" t="str">
        <f>IF(K1098="","",IF('5.手当・賞与配分・洗い替え方式'!$O$4=1,ROUNDUP((K1098+$Q1098)*$AM$4,-1),ROUNDUP(K1098*$AM$4,-1)))</f>
        <v/>
      </c>
      <c r="AL1098" s="154">
        <f>IF(L1098="","",IF('5.手当・賞与配分・洗い替え方式'!$O$4=1,ROUNDUP((L1098+$Q1098)*$AM$4,-1),ROUNDUP(L1098*$AM$4,-1)))</f>
        <v>1673500</v>
      </c>
      <c r="AM1098" s="154" t="str">
        <f>IF(M1098="","",IF('5.手当・賞与配分・洗い替え方式'!$O$4=1,ROUNDUP((M1098+$Q1098)*$AM$4,-1),ROUNDUP(M1098*$AM$4,-1)))</f>
        <v/>
      </c>
      <c r="AN1098" s="166" t="str">
        <f>IF(N1098="","",IF('5.手当・賞与配分・洗い替え方式'!$O$4=1,ROUNDUP((N1098+$Q1098)*$AM$4,-1),ROUNDUP(N1098*$AM$4,-1)))</f>
        <v/>
      </c>
      <c r="AO1098" s="369" t="str">
        <f t="shared" si="725"/>
        <v/>
      </c>
      <c r="AP1098" s="77" t="str">
        <f t="shared" si="726"/>
        <v/>
      </c>
      <c r="AQ1098" s="77">
        <f t="shared" si="709"/>
        <v>11045100</v>
      </c>
      <c r="AR1098" s="77" t="str">
        <f t="shared" si="710"/>
        <v/>
      </c>
      <c r="AS1098" s="164" t="str">
        <f t="shared" si="711"/>
        <v/>
      </c>
    </row>
    <row r="1099" spans="5:45" ht="18" customHeight="1">
      <c r="E1099" s="148" t="str">
        <f t="shared" si="712"/>
        <v>E-3</v>
      </c>
      <c r="F1099" s="167">
        <f t="shared" si="699"/>
        <v>2</v>
      </c>
      <c r="G1099" s="105">
        <f t="shared" si="700"/>
        <v>2</v>
      </c>
      <c r="H1099" s="105" t="str">
        <f t="shared" si="701"/>
        <v>E-3-2</v>
      </c>
      <c r="I1099" s="149">
        <v>53</v>
      </c>
      <c r="J1099" s="157">
        <f t="shared" si="713"/>
        <v>570600</v>
      </c>
      <c r="K1099" s="131">
        <f t="shared" si="714"/>
        <v>567400</v>
      </c>
      <c r="L1099" s="131">
        <f>IF($E1099="","",INDEX('3.サラリースケール'!$R$5:$BH$38,MATCH($E1099,'3.サラリースケール'!$R$5:$R$38,0),MATCH($I1099,'3.サラリースケール'!$R$5:$BH$5,0)))</f>
        <v>564200</v>
      </c>
      <c r="M1099" s="131">
        <f t="shared" si="715"/>
        <v>561000</v>
      </c>
      <c r="N1099" s="368">
        <f t="shared" si="716"/>
        <v>557800</v>
      </c>
      <c r="O1099" s="157">
        <f t="shared" si="717"/>
        <v>6400</v>
      </c>
      <c r="P1099" s="368">
        <f t="shared" si="702"/>
        <v>3200</v>
      </c>
      <c r="Q1099" s="158">
        <f>IF($L1099="","",VLOOKUP($E1099,'6.モデル年俸表の作成'!$C$7:$F$48,4,0))</f>
        <v>111600</v>
      </c>
      <c r="R1099" s="159">
        <f>IF($E1099="","",IF($G1099="","",VLOOKUP($E1099,'5.手当・賞与配分・洗い替え方式'!$C$7:$L$48,8,0)))</f>
        <v>0</v>
      </c>
      <c r="S1099" s="160">
        <f t="shared" si="718"/>
        <v>0</v>
      </c>
      <c r="T1099" s="160">
        <f t="shared" si="719"/>
        <v>0</v>
      </c>
      <c r="U1099" s="160">
        <f t="shared" si="728"/>
        <v>0</v>
      </c>
      <c r="V1099" s="160">
        <f t="shared" si="721"/>
        <v>0</v>
      </c>
      <c r="W1099" s="160">
        <f t="shared" si="722"/>
        <v>0</v>
      </c>
      <c r="X1099" s="164">
        <f t="shared" si="703"/>
        <v>0</v>
      </c>
      <c r="Y1099" s="162">
        <f t="shared" si="727"/>
        <v>682200</v>
      </c>
      <c r="Z1099" s="161">
        <f t="shared" si="704"/>
        <v>679000</v>
      </c>
      <c r="AA1099" s="161">
        <f t="shared" si="705"/>
        <v>675800</v>
      </c>
      <c r="AB1099" s="161">
        <f t="shared" si="706"/>
        <v>672600</v>
      </c>
      <c r="AC1099" s="163">
        <f t="shared" si="729"/>
        <v>669400</v>
      </c>
      <c r="AD1099" s="158">
        <f t="shared" si="724"/>
        <v>8109600</v>
      </c>
      <c r="AE1099" s="165">
        <f>IF(J1099="","",IF('5.手当・賞与配分・洗い替え方式'!$O$4=1,ROUNDUP((J1099+$Q1099)*$AH$4,-1),ROUNDUP(J1099*$AH$4,-1)))</f>
        <v>1364400</v>
      </c>
      <c r="AF1099" s="154">
        <f>IF(K1099="","",IF('5.手当・賞与配分・洗い替え方式'!$O$4=1,ROUNDUP((K1099+$Q1099)*$AH$4,-1),ROUNDUP(K1099*$AH$4,-1)))</f>
        <v>1358000</v>
      </c>
      <c r="AG1099" s="154">
        <f>IF(L1099="","",IF('5.手当・賞与配分・洗い替え方式'!$O$4=1,ROUNDUP((L1099+$Q1099)*$AH$4,-1),ROUNDUP(L1099*$AH$4,-1)))</f>
        <v>1351600</v>
      </c>
      <c r="AH1099" s="154">
        <f>IF(M1099="","",IF('5.手当・賞与配分・洗い替え方式'!$O$4=1,ROUNDUP((M1099+$Q1099)*$AH$4,-1),ROUNDUP(M1099*$AH$4,-1)))</f>
        <v>1345200</v>
      </c>
      <c r="AI1099" s="166">
        <f>IF(N1099="","",IF('5.手当・賞与配分・洗い替え方式'!$O$4=1,ROUNDUP((N1099+$Q1099)*$AH$4,-1),ROUNDUP(N1099*$AH$4,-1)))</f>
        <v>1338800</v>
      </c>
      <c r="AJ1099" s="165">
        <f>IF(J1099="","",IF('5.手当・賞与配分・洗い替え方式'!$O$4=1,ROUNDUP((J1099+$Q1099)*$AM$4,-1),ROUNDUP(J1099*$AM$4,-1)))</f>
        <v>1705500</v>
      </c>
      <c r="AK1099" s="154">
        <f>IF(K1099="","",IF('5.手当・賞与配分・洗い替え方式'!$O$4=1,ROUNDUP((K1099+$Q1099)*$AM$4,-1),ROUNDUP(K1099*$AM$4,-1)))</f>
        <v>1697500</v>
      </c>
      <c r="AL1099" s="154">
        <f>IF(L1099="","",IF('5.手当・賞与配分・洗い替え方式'!$O$4=1,ROUNDUP((L1099+$Q1099)*$AM$4,-1),ROUNDUP(L1099*$AM$4,-1)))</f>
        <v>1689500</v>
      </c>
      <c r="AM1099" s="154">
        <f>IF(M1099="","",IF('5.手当・賞与配分・洗い替え方式'!$O$4=1,ROUNDUP((M1099+$Q1099)*$AM$4,-1),ROUNDUP(M1099*$AM$4,-1)))</f>
        <v>1681500</v>
      </c>
      <c r="AN1099" s="166">
        <f>IF(N1099="","",IF('5.手当・賞与配分・洗い替え方式'!$O$4=1,ROUNDUP((N1099+$Q1099)*$AM$4,-1),ROUNDUP(N1099*$AM$4,-1)))</f>
        <v>1673500</v>
      </c>
      <c r="AO1099" s="369">
        <f t="shared" si="725"/>
        <v>11256300</v>
      </c>
      <c r="AP1099" s="77">
        <f t="shared" si="726"/>
        <v>11203500</v>
      </c>
      <c r="AQ1099" s="77">
        <f t="shared" si="709"/>
        <v>11150700</v>
      </c>
      <c r="AR1099" s="77">
        <f t="shared" si="710"/>
        <v>11097900</v>
      </c>
      <c r="AS1099" s="164">
        <f t="shared" si="711"/>
        <v>11045100</v>
      </c>
    </row>
    <row r="1100" spans="5:45" ht="18" customHeight="1">
      <c r="E1100" s="148" t="str">
        <f t="shared" si="712"/>
        <v>E-3</v>
      </c>
      <c r="F1100" s="167">
        <f t="shared" si="699"/>
        <v>3</v>
      </c>
      <c r="G1100" s="105">
        <f t="shared" si="700"/>
        <v>3</v>
      </c>
      <c r="H1100" s="105" t="str">
        <f t="shared" si="701"/>
        <v>E-3-3</v>
      </c>
      <c r="I1100" s="149">
        <v>54</v>
      </c>
      <c r="J1100" s="157">
        <f t="shared" si="713"/>
        <v>577000</v>
      </c>
      <c r="K1100" s="131">
        <f t="shared" si="714"/>
        <v>573800</v>
      </c>
      <c r="L1100" s="131">
        <f>IF($E1100="","",INDEX('3.サラリースケール'!$R$5:$BH$38,MATCH($E1100,'3.サラリースケール'!$R$5:$R$38,0),MATCH($I1100,'3.サラリースケール'!$R$5:$BH$5,0)))</f>
        <v>570600</v>
      </c>
      <c r="M1100" s="131">
        <f t="shared" si="715"/>
        <v>567400</v>
      </c>
      <c r="N1100" s="368">
        <f t="shared" si="716"/>
        <v>564200</v>
      </c>
      <c r="O1100" s="157">
        <f t="shared" si="717"/>
        <v>6400</v>
      </c>
      <c r="P1100" s="368">
        <f t="shared" si="702"/>
        <v>3200</v>
      </c>
      <c r="Q1100" s="158">
        <f>IF($L1100="","",VLOOKUP($E1100,'6.モデル年俸表の作成'!$C$7:$F$48,4,0))</f>
        <v>111600</v>
      </c>
      <c r="R1100" s="159">
        <f>IF($E1100="","",IF($G1100="","",VLOOKUP($E1100,'5.手当・賞与配分・洗い替え方式'!$C$7:$L$48,8,0)))</f>
        <v>0</v>
      </c>
      <c r="S1100" s="160">
        <f t="shared" si="718"/>
        <v>0</v>
      </c>
      <c r="T1100" s="160">
        <f t="shared" si="719"/>
        <v>0</v>
      </c>
      <c r="U1100" s="160">
        <f t="shared" si="728"/>
        <v>0</v>
      </c>
      <c r="V1100" s="160">
        <f t="shared" si="721"/>
        <v>0</v>
      </c>
      <c r="W1100" s="160">
        <f t="shared" si="722"/>
        <v>0</v>
      </c>
      <c r="X1100" s="164">
        <f t="shared" si="703"/>
        <v>0</v>
      </c>
      <c r="Y1100" s="162">
        <f t="shared" si="727"/>
        <v>688600</v>
      </c>
      <c r="Z1100" s="161">
        <f t="shared" si="704"/>
        <v>685400</v>
      </c>
      <c r="AA1100" s="161">
        <f t="shared" si="705"/>
        <v>682200</v>
      </c>
      <c r="AB1100" s="161">
        <f t="shared" si="706"/>
        <v>679000</v>
      </c>
      <c r="AC1100" s="163">
        <f t="shared" si="729"/>
        <v>675800</v>
      </c>
      <c r="AD1100" s="158">
        <f t="shared" si="724"/>
        <v>8186400</v>
      </c>
      <c r="AE1100" s="165">
        <f>IF(J1100="","",IF('5.手当・賞与配分・洗い替え方式'!$O$4=1,ROUNDUP((J1100+$Q1100)*$AH$4,-1),ROUNDUP(J1100*$AH$4,-1)))</f>
        <v>1377200</v>
      </c>
      <c r="AF1100" s="154">
        <f>IF(K1100="","",IF('5.手当・賞与配分・洗い替え方式'!$O$4=1,ROUNDUP((K1100+$Q1100)*$AH$4,-1),ROUNDUP(K1100*$AH$4,-1)))</f>
        <v>1370800</v>
      </c>
      <c r="AG1100" s="154">
        <f>IF(L1100="","",IF('5.手当・賞与配分・洗い替え方式'!$O$4=1,ROUNDUP((L1100+$Q1100)*$AH$4,-1),ROUNDUP(L1100*$AH$4,-1)))</f>
        <v>1364400</v>
      </c>
      <c r="AH1100" s="154">
        <f>IF(M1100="","",IF('5.手当・賞与配分・洗い替え方式'!$O$4=1,ROUNDUP((M1100+$Q1100)*$AH$4,-1),ROUNDUP(M1100*$AH$4,-1)))</f>
        <v>1358000</v>
      </c>
      <c r="AI1100" s="166">
        <f>IF(N1100="","",IF('5.手当・賞与配分・洗い替え方式'!$O$4=1,ROUNDUP((N1100+$Q1100)*$AH$4,-1),ROUNDUP(N1100*$AH$4,-1)))</f>
        <v>1351600</v>
      </c>
      <c r="AJ1100" s="165">
        <f>IF(J1100="","",IF('5.手当・賞与配分・洗い替え方式'!$O$4=1,ROUNDUP((J1100+$Q1100)*$AM$4,-1),ROUNDUP(J1100*$AM$4,-1)))</f>
        <v>1721500</v>
      </c>
      <c r="AK1100" s="154">
        <f>IF(K1100="","",IF('5.手当・賞与配分・洗い替え方式'!$O$4=1,ROUNDUP((K1100+$Q1100)*$AM$4,-1),ROUNDUP(K1100*$AM$4,-1)))</f>
        <v>1713500</v>
      </c>
      <c r="AL1100" s="154">
        <f>IF(L1100="","",IF('5.手当・賞与配分・洗い替え方式'!$O$4=1,ROUNDUP((L1100+$Q1100)*$AM$4,-1),ROUNDUP(L1100*$AM$4,-1)))</f>
        <v>1705500</v>
      </c>
      <c r="AM1100" s="154">
        <f>IF(M1100="","",IF('5.手当・賞与配分・洗い替え方式'!$O$4=1,ROUNDUP((M1100+$Q1100)*$AM$4,-1),ROUNDUP(M1100*$AM$4,-1)))</f>
        <v>1697500</v>
      </c>
      <c r="AN1100" s="166">
        <f>IF(N1100="","",IF('5.手当・賞与配分・洗い替え方式'!$O$4=1,ROUNDUP((N1100+$Q1100)*$AM$4,-1),ROUNDUP(N1100*$AM$4,-1)))</f>
        <v>1689500</v>
      </c>
      <c r="AO1100" s="369">
        <f t="shared" si="725"/>
        <v>11361900</v>
      </c>
      <c r="AP1100" s="77">
        <f t="shared" si="726"/>
        <v>11309100</v>
      </c>
      <c r="AQ1100" s="77">
        <f t="shared" si="709"/>
        <v>11256300</v>
      </c>
      <c r="AR1100" s="77">
        <f t="shared" si="710"/>
        <v>11203500</v>
      </c>
      <c r="AS1100" s="164">
        <f t="shared" si="711"/>
        <v>11150700</v>
      </c>
    </row>
    <row r="1101" spans="5:45" ht="18" customHeight="1">
      <c r="E1101" s="148" t="str">
        <f t="shared" si="712"/>
        <v>E-3</v>
      </c>
      <c r="F1101" s="167">
        <f t="shared" si="699"/>
        <v>4</v>
      </c>
      <c r="G1101" s="105">
        <f t="shared" si="700"/>
        <v>4</v>
      </c>
      <c r="H1101" s="105" t="str">
        <f t="shared" si="701"/>
        <v>E-3-4</v>
      </c>
      <c r="I1101" s="149">
        <v>55</v>
      </c>
      <c r="J1101" s="157">
        <f t="shared" si="713"/>
        <v>583400</v>
      </c>
      <c r="K1101" s="131">
        <f t="shared" si="714"/>
        <v>580200</v>
      </c>
      <c r="L1101" s="131">
        <f>IF($E1101="","",INDEX('3.サラリースケール'!$R$5:$BH$38,MATCH($E1101,'3.サラリースケール'!$R$5:$R$38,0),MATCH($I1101,'3.サラリースケール'!$R$5:$BH$5,0)))</f>
        <v>577000</v>
      </c>
      <c r="M1101" s="131">
        <f t="shared" si="715"/>
        <v>573800</v>
      </c>
      <c r="N1101" s="368">
        <f t="shared" si="716"/>
        <v>570600</v>
      </c>
      <c r="O1101" s="157">
        <f t="shared" si="717"/>
        <v>6400</v>
      </c>
      <c r="P1101" s="368">
        <f t="shared" si="702"/>
        <v>3200</v>
      </c>
      <c r="Q1101" s="158">
        <f>IF($L1101="","",VLOOKUP($E1101,'6.モデル年俸表の作成'!$C$7:$F$48,4,0))</f>
        <v>111600</v>
      </c>
      <c r="R1101" s="159">
        <f>IF($E1101="","",IF($G1101="","",VLOOKUP($E1101,'5.手当・賞与配分・洗い替え方式'!$C$7:$L$48,8,0)))</f>
        <v>0</v>
      </c>
      <c r="S1101" s="160">
        <f t="shared" si="718"/>
        <v>0</v>
      </c>
      <c r="T1101" s="160">
        <f t="shared" si="719"/>
        <v>0</v>
      </c>
      <c r="U1101" s="160">
        <f t="shared" si="728"/>
        <v>0</v>
      </c>
      <c r="V1101" s="160">
        <f t="shared" si="721"/>
        <v>0</v>
      </c>
      <c r="W1101" s="160">
        <f t="shared" si="722"/>
        <v>0</v>
      </c>
      <c r="X1101" s="164">
        <f t="shared" si="703"/>
        <v>0</v>
      </c>
      <c r="Y1101" s="162">
        <f t="shared" si="727"/>
        <v>695000</v>
      </c>
      <c r="Z1101" s="161">
        <f t="shared" si="704"/>
        <v>691800</v>
      </c>
      <c r="AA1101" s="161">
        <f t="shared" si="705"/>
        <v>688600</v>
      </c>
      <c r="AB1101" s="161">
        <f t="shared" si="706"/>
        <v>685400</v>
      </c>
      <c r="AC1101" s="163">
        <f t="shared" si="729"/>
        <v>682200</v>
      </c>
      <c r="AD1101" s="158">
        <f t="shared" si="724"/>
        <v>8263200</v>
      </c>
      <c r="AE1101" s="165">
        <f>IF(J1101="","",IF('5.手当・賞与配分・洗い替え方式'!$O$4=1,ROUNDUP((J1101+$Q1101)*$AH$4,-1),ROUNDUP(J1101*$AH$4,-1)))</f>
        <v>1390000</v>
      </c>
      <c r="AF1101" s="154">
        <f>IF(K1101="","",IF('5.手当・賞与配分・洗い替え方式'!$O$4=1,ROUNDUP((K1101+$Q1101)*$AH$4,-1),ROUNDUP(K1101*$AH$4,-1)))</f>
        <v>1383600</v>
      </c>
      <c r="AG1101" s="154">
        <f>IF(L1101="","",IF('5.手当・賞与配分・洗い替え方式'!$O$4=1,ROUNDUP((L1101+$Q1101)*$AH$4,-1),ROUNDUP(L1101*$AH$4,-1)))</f>
        <v>1377200</v>
      </c>
      <c r="AH1101" s="154">
        <f>IF(M1101="","",IF('5.手当・賞与配分・洗い替え方式'!$O$4=1,ROUNDUP((M1101+$Q1101)*$AH$4,-1),ROUNDUP(M1101*$AH$4,-1)))</f>
        <v>1370800</v>
      </c>
      <c r="AI1101" s="166">
        <f>IF(N1101="","",IF('5.手当・賞与配分・洗い替え方式'!$O$4=1,ROUNDUP((N1101+$Q1101)*$AH$4,-1),ROUNDUP(N1101*$AH$4,-1)))</f>
        <v>1364400</v>
      </c>
      <c r="AJ1101" s="165">
        <f>IF(J1101="","",IF('5.手当・賞与配分・洗い替え方式'!$O$4=1,ROUNDUP((J1101+$Q1101)*$AM$4,-1),ROUNDUP(J1101*$AM$4,-1)))</f>
        <v>1737500</v>
      </c>
      <c r="AK1101" s="154">
        <f>IF(K1101="","",IF('5.手当・賞与配分・洗い替え方式'!$O$4=1,ROUNDUP((K1101+$Q1101)*$AM$4,-1),ROUNDUP(K1101*$AM$4,-1)))</f>
        <v>1729500</v>
      </c>
      <c r="AL1101" s="154">
        <f>IF(L1101="","",IF('5.手当・賞与配分・洗い替え方式'!$O$4=1,ROUNDUP((L1101+$Q1101)*$AM$4,-1),ROUNDUP(L1101*$AM$4,-1)))</f>
        <v>1721500</v>
      </c>
      <c r="AM1101" s="154">
        <f>IF(M1101="","",IF('5.手当・賞与配分・洗い替え方式'!$O$4=1,ROUNDUP((M1101+$Q1101)*$AM$4,-1),ROUNDUP(M1101*$AM$4,-1)))</f>
        <v>1713500</v>
      </c>
      <c r="AN1101" s="166">
        <f>IF(N1101="","",IF('5.手当・賞与配分・洗い替え方式'!$O$4=1,ROUNDUP((N1101+$Q1101)*$AM$4,-1),ROUNDUP(N1101*$AM$4,-1)))</f>
        <v>1705500</v>
      </c>
      <c r="AO1101" s="369">
        <f t="shared" si="725"/>
        <v>11467500</v>
      </c>
      <c r="AP1101" s="77">
        <f t="shared" si="726"/>
        <v>11414700</v>
      </c>
      <c r="AQ1101" s="77">
        <f t="shared" si="709"/>
        <v>11361900</v>
      </c>
      <c r="AR1101" s="77">
        <f t="shared" si="710"/>
        <v>11309100</v>
      </c>
      <c r="AS1101" s="164">
        <f t="shared" si="711"/>
        <v>11256300</v>
      </c>
    </row>
    <row r="1102" spans="5:45" ht="18" customHeight="1">
      <c r="E1102" s="148" t="str">
        <f t="shared" si="712"/>
        <v>E-3</v>
      </c>
      <c r="F1102" s="167">
        <f t="shared" si="699"/>
        <v>5</v>
      </c>
      <c r="G1102" s="105">
        <f t="shared" si="700"/>
        <v>5</v>
      </c>
      <c r="H1102" s="105" t="str">
        <f t="shared" si="701"/>
        <v>E-3-5</v>
      </c>
      <c r="I1102" s="149">
        <v>56</v>
      </c>
      <c r="J1102" s="157">
        <f t="shared" si="713"/>
        <v>589800</v>
      </c>
      <c r="K1102" s="131">
        <f t="shared" si="714"/>
        <v>586600</v>
      </c>
      <c r="L1102" s="131">
        <f>IF($E1102="","",INDEX('3.サラリースケール'!$R$5:$BH$38,MATCH($E1102,'3.サラリースケール'!$R$5:$R$38,0),MATCH($I1102,'3.サラリースケール'!$R$5:$BH$5,0)))</f>
        <v>583400</v>
      </c>
      <c r="M1102" s="131">
        <f t="shared" si="715"/>
        <v>580200</v>
      </c>
      <c r="N1102" s="368">
        <f t="shared" si="716"/>
        <v>577000</v>
      </c>
      <c r="O1102" s="157">
        <f t="shared" si="717"/>
        <v>6400</v>
      </c>
      <c r="P1102" s="368">
        <f t="shared" si="702"/>
        <v>3200</v>
      </c>
      <c r="Q1102" s="158">
        <f>IF($L1102="","",VLOOKUP($E1102,'6.モデル年俸表の作成'!$C$7:$F$48,4,0))</f>
        <v>111600</v>
      </c>
      <c r="R1102" s="159">
        <f>IF($E1102="","",IF($G1102="","",VLOOKUP($E1102,'5.手当・賞与配分・洗い替え方式'!$C$7:$L$48,8,0)))</f>
        <v>0</v>
      </c>
      <c r="S1102" s="160">
        <f t="shared" si="718"/>
        <v>0</v>
      </c>
      <c r="T1102" s="160">
        <f t="shared" si="719"/>
        <v>0</v>
      </c>
      <c r="U1102" s="160">
        <f t="shared" si="728"/>
        <v>0</v>
      </c>
      <c r="V1102" s="160">
        <f t="shared" si="721"/>
        <v>0</v>
      </c>
      <c r="W1102" s="160">
        <f t="shared" si="722"/>
        <v>0</v>
      </c>
      <c r="X1102" s="164">
        <f t="shared" si="703"/>
        <v>0</v>
      </c>
      <c r="Y1102" s="162">
        <f t="shared" si="727"/>
        <v>701400</v>
      </c>
      <c r="Z1102" s="161">
        <f t="shared" si="704"/>
        <v>698200</v>
      </c>
      <c r="AA1102" s="161">
        <f t="shared" si="705"/>
        <v>695000</v>
      </c>
      <c r="AB1102" s="161">
        <f t="shared" si="706"/>
        <v>691800</v>
      </c>
      <c r="AC1102" s="163">
        <f t="shared" si="729"/>
        <v>688600</v>
      </c>
      <c r="AD1102" s="158">
        <f t="shared" si="724"/>
        <v>8340000</v>
      </c>
      <c r="AE1102" s="165">
        <f>IF(J1102="","",IF('5.手当・賞与配分・洗い替え方式'!$O$4=1,ROUNDUP((J1102+$Q1102)*$AH$4,-1),ROUNDUP(J1102*$AH$4,-1)))</f>
        <v>1402800</v>
      </c>
      <c r="AF1102" s="154">
        <f>IF(K1102="","",IF('5.手当・賞与配分・洗い替え方式'!$O$4=1,ROUNDUP((K1102+$Q1102)*$AH$4,-1),ROUNDUP(K1102*$AH$4,-1)))</f>
        <v>1396400</v>
      </c>
      <c r="AG1102" s="154">
        <f>IF(L1102="","",IF('5.手当・賞与配分・洗い替え方式'!$O$4=1,ROUNDUP((L1102+$Q1102)*$AH$4,-1),ROUNDUP(L1102*$AH$4,-1)))</f>
        <v>1390000</v>
      </c>
      <c r="AH1102" s="154">
        <f>IF(M1102="","",IF('5.手当・賞与配分・洗い替え方式'!$O$4=1,ROUNDUP((M1102+$Q1102)*$AH$4,-1),ROUNDUP(M1102*$AH$4,-1)))</f>
        <v>1383600</v>
      </c>
      <c r="AI1102" s="166">
        <f>IF(N1102="","",IF('5.手当・賞与配分・洗い替え方式'!$O$4=1,ROUNDUP((N1102+$Q1102)*$AH$4,-1),ROUNDUP(N1102*$AH$4,-1)))</f>
        <v>1377200</v>
      </c>
      <c r="AJ1102" s="165">
        <f>IF(J1102="","",IF('5.手当・賞与配分・洗い替え方式'!$O$4=1,ROUNDUP((J1102+$Q1102)*$AM$4,-1),ROUNDUP(J1102*$AM$4,-1)))</f>
        <v>1753500</v>
      </c>
      <c r="AK1102" s="154">
        <f>IF(K1102="","",IF('5.手当・賞与配分・洗い替え方式'!$O$4=1,ROUNDUP((K1102+$Q1102)*$AM$4,-1),ROUNDUP(K1102*$AM$4,-1)))</f>
        <v>1745500</v>
      </c>
      <c r="AL1102" s="154">
        <f>IF(L1102="","",IF('5.手当・賞与配分・洗い替え方式'!$O$4=1,ROUNDUP((L1102+$Q1102)*$AM$4,-1),ROUNDUP(L1102*$AM$4,-1)))</f>
        <v>1737500</v>
      </c>
      <c r="AM1102" s="154">
        <f>IF(M1102="","",IF('5.手当・賞与配分・洗い替え方式'!$O$4=1,ROUNDUP((M1102+$Q1102)*$AM$4,-1),ROUNDUP(M1102*$AM$4,-1)))</f>
        <v>1729500</v>
      </c>
      <c r="AN1102" s="166">
        <f>IF(N1102="","",IF('5.手当・賞与配分・洗い替え方式'!$O$4=1,ROUNDUP((N1102+$Q1102)*$AM$4,-1),ROUNDUP(N1102*$AM$4,-1)))</f>
        <v>1721500</v>
      </c>
      <c r="AO1102" s="369">
        <f t="shared" si="725"/>
        <v>11573100</v>
      </c>
      <c r="AP1102" s="77">
        <f t="shared" si="726"/>
        <v>11520300</v>
      </c>
      <c r="AQ1102" s="77">
        <f t="shared" si="709"/>
        <v>11467500</v>
      </c>
      <c r="AR1102" s="77">
        <f t="shared" si="710"/>
        <v>11414700</v>
      </c>
      <c r="AS1102" s="164">
        <f t="shared" si="711"/>
        <v>11361900</v>
      </c>
    </row>
    <row r="1103" spans="5:45" ht="18" customHeight="1">
      <c r="E1103" s="148" t="str">
        <f t="shared" si="712"/>
        <v>E-3</v>
      </c>
      <c r="F1103" s="167">
        <f t="shared" si="699"/>
        <v>6</v>
      </c>
      <c r="G1103" s="105">
        <f t="shared" si="700"/>
        <v>6</v>
      </c>
      <c r="H1103" s="105" t="str">
        <f t="shared" si="701"/>
        <v>E-3-6</v>
      </c>
      <c r="I1103" s="149">
        <v>57</v>
      </c>
      <c r="J1103" s="157">
        <f t="shared" si="713"/>
        <v>596200</v>
      </c>
      <c r="K1103" s="131">
        <f t="shared" si="714"/>
        <v>593000</v>
      </c>
      <c r="L1103" s="131">
        <f>IF($E1103="","",INDEX('3.サラリースケール'!$R$5:$BH$38,MATCH($E1103,'3.サラリースケール'!$R$5:$R$38,0),MATCH($I1103,'3.サラリースケール'!$R$5:$BH$5,0)))</f>
        <v>589800</v>
      </c>
      <c r="M1103" s="131">
        <f t="shared" si="715"/>
        <v>586600</v>
      </c>
      <c r="N1103" s="368">
        <f t="shared" si="716"/>
        <v>583400</v>
      </c>
      <c r="O1103" s="157">
        <f t="shared" si="717"/>
        <v>6400</v>
      </c>
      <c r="P1103" s="368">
        <f t="shared" si="702"/>
        <v>3200</v>
      </c>
      <c r="Q1103" s="158">
        <f>IF($L1103="","",VLOOKUP($E1103,'6.モデル年俸表の作成'!$C$7:$F$48,4,0))</f>
        <v>111600</v>
      </c>
      <c r="R1103" s="159">
        <f>IF($E1103="","",IF($G1103="","",VLOOKUP($E1103,'5.手当・賞与配分・洗い替え方式'!$C$7:$L$48,8,0)))</f>
        <v>0</v>
      </c>
      <c r="S1103" s="160">
        <f t="shared" si="718"/>
        <v>0</v>
      </c>
      <c r="T1103" s="160">
        <f t="shared" si="719"/>
        <v>0</v>
      </c>
      <c r="U1103" s="160">
        <f t="shared" si="728"/>
        <v>0</v>
      </c>
      <c r="V1103" s="160">
        <f t="shared" si="721"/>
        <v>0</v>
      </c>
      <c r="W1103" s="160">
        <f t="shared" si="722"/>
        <v>0</v>
      </c>
      <c r="X1103" s="164">
        <f t="shared" si="703"/>
        <v>0</v>
      </c>
      <c r="Y1103" s="162">
        <f t="shared" si="727"/>
        <v>707800</v>
      </c>
      <c r="Z1103" s="161">
        <f t="shared" si="704"/>
        <v>704600</v>
      </c>
      <c r="AA1103" s="161">
        <f t="shared" si="705"/>
        <v>701400</v>
      </c>
      <c r="AB1103" s="161">
        <f t="shared" si="706"/>
        <v>698200</v>
      </c>
      <c r="AC1103" s="163">
        <f t="shared" si="729"/>
        <v>695000</v>
      </c>
      <c r="AD1103" s="158">
        <f t="shared" si="724"/>
        <v>8416800</v>
      </c>
      <c r="AE1103" s="165">
        <f>IF(J1103="","",IF('5.手当・賞与配分・洗い替え方式'!$O$4=1,ROUNDUP((J1103+$Q1103)*$AH$4,-1),ROUNDUP(J1103*$AH$4,-1)))</f>
        <v>1415600</v>
      </c>
      <c r="AF1103" s="154">
        <f>IF(K1103="","",IF('5.手当・賞与配分・洗い替え方式'!$O$4=1,ROUNDUP((K1103+$Q1103)*$AH$4,-1),ROUNDUP(K1103*$AH$4,-1)))</f>
        <v>1409200</v>
      </c>
      <c r="AG1103" s="154">
        <f>IF(L1103="","",IF('5.手当・賞与配分・洗い替え方式'!$O$4=1,ROUNDUP((L1103+$Q1103)*$AH$4,-1),ROUNDUP(L1103*$AH$4,-1)))</f>
        <v>1402800</v>
      </c>
      <c r="AH1103" s="154">
        <f>IF(M1103="","",IF('5.手当・賞与配分・洗い替え方式'!$O$4=1,ROUNDUP((M1103+$Q1103)*$AH$4,-1),ROUNDUP(M1103*$AH$4,-1)))</f>
        <v>1396400</v>
      </c>
      <c r="AI1103" s="166">
        <f>IF(N1103="","",IF('5.手当・賞与配分・洗い替え方式'!$O$4=1,ROUNDUP((N1103+$Q1103)*$AH$4,-1),ROUNDUP(N1103*$AH$4,-1)))</f>
        <v>1390000</v>
      </c>
      <c r="AJ1103" s="165">
        <f>IF(J1103="","",IF('5.手当・賞与配分・洗い替え方式'!$O$4=1,ROUNDUP((J1103+$Q1103)*$AM$4,-1),ROUNDUP(J1103*$AM$4,-1)))</f>
        <v>1769500</v>
      </c>
      <c r="AK1103" s="154">
        <f>IF(K1103="","",IF('5.手当・賞与配分・洗い替え方式'!$O$4=1,ROUNDUP((K1103+$Q1103)*$AM$4,-1),ROUNDUP(K1103*$AM$4,-1)))</f>
        <v>1761500</v>
      </c>
      <c r="AL1103" s="154">
        <f>IF(L1103="","",IF('5.手当・賞与配分・洗い替え方式'!$O$4=1,ROUNDUP((L1103+$Q1103)*$AM$4,-1),ROUNDUP(L1103*$AM$4,-1)))</f>
        <v>1753500</v>
      </c>
      <c r="AM1103" s="154">
        <f>IF(M1103="","",IF('5.手当・賞与配分・洗い替え方式'!$O$4=1,ROUNDUP((M1103+$Q1103)*$AM$4,-1),ROUNDUP(M1103*$AM$4,-1)))</f>
        <v>1745500</v>
      </c>
      <c r="AN1103" s="166">
        <f>IF(N1103="","",IF('5.手当・賞与配分・洗い替え方式'!$O$4=1,ROUNDUP((N1103+$Q1103)*$AM$4,-1),ROUNDUP(N1103*$AM$4,-1)))</f>
        <v>1737500</v>
      </c>
      <c r="AO1103" s="369">
        <f t="shared" si="725"/>
        <v>11678700</v>
      </c>
      <c r="AP1103" s="77">
        <f t="shared" si="726"/>
        <v>11625900</v>
      </c>
      <c r="AQ1103" s="77">
        <f t="shared" si="709"/>
        <v>11573100</v>
      </c>
      <c r="AR1103" s="77">
        <f t="shared" si="710"/>
        <v>11520300</v>
      </c>
      <c r="AS1103" s="164">
        <f t="shared" si="711"/>
        <v>11467500</v>
      </c>
    </row>
    <row r="1104" spans="5:45" ht="18" customHeight="1">
      <c r="E1104" s="148" t="str">
        <f t="shared" si="712"/>
        <v>E-3</v>
      </c>
      <c r="F1104" s="167">
        <f t="shared" si="699"/>
        <v>7</v>
      </c>
      <c r="G1104" s="105">
        <f t="shared" si="700"/>
        <v>7</v>
      </c>
      <c r="H1104" s="105" t="str">
        <f t="shared" si="701"/>
        <v>E-3-7</v>
      </c>
      <c r="I1104" s="149">
        <v>58</v>
      </c>
      <c r="J1104" s="157">
        <f t="shared" si="713"/>
        <v>602600</v>
      </c>
      <c r="K1104" s="131">
        <f t="shared" si="714"/>
        <v>599400</v>
      </c>
      <c r="L1104" s="131">
        <f>IF($E1104="","",INDEX('3.サラリースケール'!$R$5:$BH$38,MATCH($E1104,'3.サラリースケール'!$R$5:$R$38,0),MATCH($I1104,'3.サラリースケール'!$R$5:$BH$5,0)))</f>
        <v>596200</v>
      </c>
      <c r="M1104" s="131">
        <f t="shared" si="715"/>
        <v>593000</v>
      </c>
      <c r="N1104" s="368">
        <f t="shared" si="716"/>
        <v>589800</v>
      </c>
      <c r="O1104" s="157">
        <f t="shared" si="717"/>
        <v>6400</v>
      </c>
      <c r="P1104" s="368">
        <f t="shared" si="702"/>
        <v>3200</v>
      </c>
      <c r="Q1104" s="158">
        <f>IF($L1104="","",VLOOKUP($E1104,'6.モデル年俸表の作成'!$C$7:$F$48,4,0))</f>
        <v>111600</v>
      </c>
      <c r="R1104" s="159">
        <f>IF($E1104="","",IF($G1104="","",VLOOKUP($E1104,'5.手当・賞与配分・洗い替え方式'!$C$7:$L$48,8,0)))</f>
        <v>0</v>
      </c>
      <c r="S1104" s="160">
        <f t="shared" si="718"/>
        <v>0</v>
      </c>
      <c r="T1104" s="160">
        <f t="shared" si="719"/>
        <v>0</v>
      </c>
      <c r="U1104" s="160">
        <f t="shared" si="728"/>
        <v>0</v>
      </c>
      <c r="V1104" s="160">
        <f t="shared" si="721"/>
        <v>0</v>
      </c>
      <c r="W1104" s="160">
        <f t="shared" si="722"/>
        <v>0</v>
      </c>
      <c r="X1104" s="164">
        <f t="shared" si="703"/>
        <v>0</v>
      </c>
      <c r="Y1104" s="162">
        <f t="shared" si="727"/>
        <v>714200</v>
      </c>
      <c r="Z1104" s="161">
        <f t="shared" si="704"/>
        <v>711000</v>
      </c>
      <c r="AA1104" s="161">
        <f t="shared" si="705"/>
        <v>707800</v>
      </c>
      <c r="AB1104" s="161">
        <f t="shared" si="706"/>
        <v>704600</v>
      </c>
      <c r="AC1104" s="163">
        <f t="shared" si="729"/>
        <v>701400</v>
      </c>
      <c r="AD1104" s="158">
        <f t="shared" si="724"/>
        <v>8493600</v>
      </c>
      <c r="AE1104" s="165">
        <f>IF(J1104="","",IF('5.手当・賞与配分・洗い替え方式'!$O$4=1,ROUNDUP((J1104+$Q1104)*$AH$4,-1),ROUNDUP(J1104*$AH$4,-1)))</f>
        <v>1428400</v>
      </c>
      <c r="AF1104" s="154">
        <f>IF(K1104="","",IF('5.手当・賞与配分・洗い替え方式'!$O$4=1,ROUNDUP((K1104+$Q1104)*$AH$4,-1),ROUNDUP(K1104*$AH$4,-1)))</f>
        <v>1422000</v>
      </c>
      <c r="AG1104" s="154">
        <f>IF(L1104="","",IF('5.手当・賞与配分・洗い替え方式'!$O$4=1,ROUNDUP((L1104+$Q1104)*$AH$4,-1),ROUNDUP(L1104*$AH$4,-1)))</f>
        <v>1415600</v>
      </c>
      <c r="AH1104" s="154">
        <f>IF(M1104="","",IF('5.手当・賞与配分・洗い替え方式'!$O$4=1,ROUNDUP((M1104+$Q1104)*$AH$4,-1),ROUNDUP(M1104*$AH$4,-1)))</f>
        <v>1409200</v>
      </c>
      <c r="AI1104" s="166">
        <f>IF(N1104="","",IF('5.手当・賞与配分・洗い替え方式'!$O$4=1,ROUNDUP((N1104+$Q1104)*$AH$4,-1),ROUNDUP(N1104*$AH$4,-1)))</f>
        <v>1402800</v>
      </c>
      <c r="AJ1104" s="165">
        <f>IF(J1104="","",IF('5.手当・賞与配分・洗い替え方式'!$O$4=1,ROUNDUP((J1104+$Q1104)*$AM$4,-1),ROUNDUP(J1104*$AM$4,-1)))</f>
        <v>1785500</v>
      </c>
      <c r="AK1104" s="154">
        <f>IF(K1104="","",IF('5.手当・賞与配分・洗い替え方式'!$O$4=1,ROUNDUP((K1104+$Q1104)*$AM$4,-1),ROUNDUP(K1104*$AM$4,-1)))</f>
        <v>1777500</v>
      </c>
      <c r="AL1104" s="154">
        <f>IF(L1104="","",IF('5.手当・賞与配分・洗い替え方式'!$O$4=1,ROUNDUP((L1104+$Q1104)*$AM$4,-1),ROUNDUP(L1104*$AM$4,-1)))</f>
        <v>1769500</v>
      </c>
      <c r="AM1104" s="154">
        <f>IF(M1104="","",IF('5.手当・賞与配分・洗い替え方式'!$O$4=1,ROUNDUP((M1104+$Q1104)*$AM$4,-1),ROUNDUP(M1104*$AM$4,-1)))</f>
        <v>1761500</v>
      </c>
      <c r="AN1104" s="166">
        <f>IF(N1104="","",IF('5.手当・賞与配分・洗い替え方式'!$O$4=1,ROUNDUP((N1104+$Q1104)*$AM$4,-1),ROUNDUP(N1104*$AM$4,-1)))</f>
        <v>1753500</v>
      </c>
      <c r="AO1104" s="369">
        <f t="shared" si="725"/>
        <v>11784300</v>
      </c>
      <c r="AP1104" s="77">
        <f t="shared" si="726"/>
        <v>11731500</v>
      </c>
      <c r="AQ1104" s="77">
        <f t="shared" si="709"/>
        <v>11678700</v>
      </c>
      <c r="AR1104" s="77">
        <f t="shared" si="710"/>
        <v>11625900</v>
      </c>
      <c r="AS1104" s="164">
        <f t="shared" si="711"/>
        <v>11573100</v>
      </c>
    </row>
    <row r="1105" spans="5:45" ht="18" customHeight="1" thickBot="1">
      <c r="E1105" s="148" t="str">
        <f t="shared" si="712"/>
        <v>E-3</v>
      </c>
      <c r="F1105" s="167">
        <f t="shared" si="699"/>
        <v>7</v>
      </c>
      <c r="G1105" s="105">
        <f t="shared" si="700"/>
        <v>7</v>
      </c>
      <c r="H1105" s="105" t="str">
        <f t="shared" si="701"/>
        <v/>
      </c>
      <c r="I1105" s="149">
        <v>59</v>
      </c>
      <c r="J1105" s="169">
        <f t="shared" si="713"/>
        <v>609000</v>
      </c>
      <c r="K1105" s="168">
        <f t="shared" si="714"/>
        <v>605800</v>
      </c>
      <c r="L1105" s="168">
        <f>IF($E1105="","",INDEX('3.サラリースケール'!$R$5:$BH$38,MATCH($E1105,'3.サラリースケール'!$R$5:$R$38,0),MATCH($I1105,'3.サラリースケール'!$R$5:$BH$5,0)))</f>
        <v>602600</v>
      </c>
      <c r="M1105" s="168">
        <f t="shared" si="715"/>
        <v>599400</v>
      </c>
      <c r="N1105" s="370">
        <f t="shared" si="716"/>
        <v>596200</v>
      </c>
      <c r="O1105" s="169">
        <f t="shared" si="717"/>
        <v>6400</v>
      </c>
      <c r="P1105" s="370">
        <f t="shared" si="702"/>
        <v>3200</v>
      </c>
      <c r="Q1105" s="170">
        <f>IF($L1105="","",VLOOKUP($E1105,'6.モデル年俸表の作成'!$C$7:$F$48,4,0))</f>
        <v>111600</v>
      </c>
      <c r="R1105" s="171">
        <f>IF($E1105="","",IF($G1105="","",VLOOKUP($E1105,'5.手当・賞与配分・洗い替え方式'!$C$7:$L$48,8,0)))</f>
        <v>0</v>
      </c>
      <c r="S1105" s="172">
        <f t="shared" si="718"/>
        <v>0</v>
      </c>
      <c r="T1105" s="172">
        <f t="shared" si="719"/>
        <v>0</v>
      </c>
      <c r="U1105" s="172">
        <f t="shared" si="728"/>
        <v>0</v>
      </c>
      <c r="V1105" s="172">
        <f t="shared" si="721"/>
        <v>0</v>
      </c>
      <c r="W1105" s="172">
        <f t="shared" si="722"/>
        <v>0</v>
      </c>
      <c r="X1105" s="178">
        <f t="shared" si="703"/>
        <v>0</v>
      </c>
      <c r="Y1105" s="371">
        <f t="shared" si="727"/>
        <v>720600</v>
      </c>
      <c r="Z1105" s="173">
        <f t="shared" si="704"/>
        <v>717400</v>
      </c>
      <c r="AA1105" s="173">
        <f t="shared" si="705"/>
        <v>714200</v>
      </c>
      <c r="AB1105" s="173">
        <f t="shared" si="706"/>
        <v>711000</v>
      </c>
      <c r="AC1105" s="372">
        <f t="shared" si="729"/>
        <v>707800</v>
      </c>
      <c r="AD1105" s="170">
        <f t="shared" si="724"/>
        <v>8570400</v>
      </c>
      <c r="AE1105" s="174">
        <f>IF(J1105="","",IF('5.手当・賞与配分・洗い替え方式'!$O$4=1,ROUNDUP((J1105+$Q1105)*$AH$4,-1),ROUNDUP(J1105*$AH$4,-1)))</f>
        <v>1441200</v>
      </c>
      <c r="AF1105" s="175">
        <f>IF(K1105="","",IF('5.手当・賞与配分・洗い替え方式'!$O$4=1,ROUNDUP((K1105+$Q1105)*$AH$4,-1),ROUNDUP(K1105*$AH$4,-1)))</f>
        <v>1434800</v>
      </c>
      <c r="AG1105" s="175">
        <f>IF(L1105="","",IF('5.手当・賞与配分・洗い替え方式'!$O$4=1,ROUNDUP((L1105+$Q1105)*$AH$4,-1),ROUNDUP(L1105*$AH$4,-1)))</f>
        <v>1428400</v>
      </c>
      <c r="AH1105" s="175">
        <f>IF(M1105="","",IF('5.手当・賞与配分・洗い替え方式'!$O$4=1,ROUNDUP((M1105+$Q1105)*$AH$4,-1),ROUNDUP(M1105*$AH$4,-1)))</f>
        <v>1422000</v>
      </c>
      <c r="AI1105" s="176">
        <f>IF(N1105="","",IF('5.手当・賞与配分・洗い替え方式'!$O$4=1,ROUNDUP((N1105+$Q1105)*$AH$4,-1),ROUNDUP(N1105*$AH$4,-1)))</f>
        <v>1415600</v>
      </c>
      <c r="AJ1105" s="174">
        <f>IF(J1105="","",IF('5.手当・賞与配分・洗い替え方式'!$O$4=1,ROUNDUP((J1105+$Q1105)*$AM$4,-1),ROUNDUP(J1105*$AM$4,-1)))</f>
        <v>1801500</v>
      </c>
      <c r="AK1105" s="175">
        <f>IF(K1105="","",IF('5.手当・賞与配分・洗い替え方式'!$O$4=1,ROUNDUP((K1105+$Q1105)*$AM$4,-1),ROUNDUP(K1105*$AM$4,-1)))</f>
        <v>1793500</v>
      </c>
      <c r="AL1105" s="175">
        <f>IF(L1105="","",IF('5.手当・賞与配分・洗い替え方式'!$O$4=1,ROUNDUP((L1105+$Q1105)*$AM$4,-1),ROUNDUP(L1105*$AM$4,-1)))</f>
        <v>1785500</v>
      </c>
      <c r="AM1105" s="175">
        <f>IF(M1105="","",IF('5.手当・賞与配分・洗い替え方式'!$O$4=1,ROUNDUP((M1105+$Q1105)*$AM$4,-1),ROUNDUP(M1105*$AM$4,-1)))</f>
        <v>1777500</v>
      </c>
      <c r="AN1105" s="176">
        <f>IF(N1105="","",IF('5.手当・賞与配分・洗い替え方式'!$O$4=1,ROUNDUP((N1105+$Q1105)*$AM$4,-1),ROUNDUP(N1105*$AM$4,-1)))</f>
        <v>1769500</v>
      </c>
      <c r="AO1105" s="373">
        <f t="shared" si="725"/>
        <v>11889900</v>
      </c>
      <c r="AP1105" s="177">
        <f t="shared" si="726"/>
        <v>11837100</v>
      </c>
      <c r="AQ1105" s="177">
        <f t="shared" si="709"/>
        <v>11784300</v>
      </c>
      <c r="AR1105" s="177">
        <f t="shared" si="710"/>
        <v>11731500</v>
      </c>
      <c r="AS1105" s="178">
        <f t="shared" si="711"/>
        <v>11678700</v>
      </c>
    </row>
    <row r="1106" spans="5:45" ht="9" customHeight="1">
      <c r="R1106" s="80"/>
      <c r="S1106" s="80"/>
      <c r="T1106" s="80"/>
    </row>
    <row r="1107" spans="5:45" ht="20.100000000000001" customHeight="1" thickBot="1">
      <c r="E1107" s="83"/>
      <c r="F1107" s="83"/>
      <c r="G1107" s="83"/>
      <c r="H1107" s="83"/>
      <c r="Q1107" s="83"/>
      <c r="X1107" s="79" t="s">
        <v>91</v>
      </c>
      <c r="Y1107" s="79"/>
      <c r="Z1107" s="79"/>
      <c r="AJ1107" s="179"/>
      <c r="AK1107" s="179"/>
    </row>
    <row r="1108" spans="5:45" ht="23.1" customHeight="1" thickBot="1">
      <c r="E1108" s="138" t="s">
        <v>81</v>
      </c>
      <c r="F1108" s="139" t="s">
        <v>28</v>
      </c>
      <c r="G1108" s="508" t="s">
        <v>82</v>
      </c>
      <c r="H1108" s="508" t="s">
        <v>28</v>
      </c>
      <c r="I1108" s="510" t="s">
        <v>88</v>
      </c>
      <c r="J1108" s="512" t="s">
        <v>245</v>
      </c>
      <c r="K1108" s="513"/>
      <c r="L1108" s="513"/>
      <c r="M1108" s="513"/>
      <c r="N1108" s="514"/>
      <c r="O1108" s="515" t="s">
        <v>93</v>
      </c>
      <c r="P1108" s="523" t="s">
        <v>246</v>
      </c>
      <c r="Q1108" s="525" t="s">
        <v>90</v>
      </c>
      <c r="R1108" s="374" t="s">
        <v>247</v>
      </c>
      <c r="S1108" s="527" t="s">
        <v>248</v>
      </c>
      <c r="T1108" s="528"/>
      <c r="U1108" s="528"/>
      <c r="V1108" s="528"/>
      <c r="W1108" s="529"/>
      <c r="X1108" s="356">
        <f>IF('5.手当・賞与配分・洗い替え方式'!$L$4="","",'5.手当・賞与配分・洗い替え方式'!$L$4)</f>
        <v>173</v>
      </c>
      <c r="Y1108" s="512" t="s">
        <v>86</v>
      </c>
      <c r="Z1108" s="513"/>
      <c r="AA1108" s="513"/>
      <c r="AB1108" s="513"/>
      <c r="AC1108" s="514"/>
      <c r="AD1108" s="515" t="s">
        <v>249</v>
      </c>
      <c r="AE1108" s="530" t="s">
        <v>87</v>
      </c>
      <c r="AF1108" s="517"/>
      <c r="AG1108" s="517"/>
      <c r="AH1108" s="357" t="str">
        <f>IF($E1109="","",'5.手当・賞与配分・洗い替え方式'!$N$11)</f>
        <v/>
      </c>
      <c r="AI1108" s="358"/>
      <c r="AJ1108" s="359" t="s">
        <v>250</v>
      </c>
      <c r="AK1108" s="517" t="str">
        <f>IF($AL$2="","","「"&amp;$AL$2&amp;"」"&amp;"評価反映")</f>
        <v>「B」評価反映</v>
      </c>
      <c r="AL1108" s="518"/>
      <c r="AM1108" s="357" t="str">
        <f>IF($E1109="","",'5.手当・賞与配分・洗い替え方式'!$O$11*'7.グレード別年俸表の作成'!$AM$2)</f>
        <v/>
      </c>
      <c r="AN1108" s="360"/>
      <c r="AO1108" s="519" t="s">
        <v>251</v>
      </c>
      <c r="AP1108" s="520"/>
      <c r="AQ1108" s="521" t="str">
        <f>IF($AL$2="","","賞与"&amp;"「"&amp;$AL$2&amp;"」"&amp;"評価反映")</f>
        <v>賞与「B」評価反映</v>
      </c>
      <c r="AR1108" s="521"/>
      <c r="AS1108" s="522"/>
    </row>
    <row r="1109" spans="5:45" ht="27.9" customHeight="1" thickBot="1">
      <c r="E1109" s="142" t="str">
        <f>IF(C$29="","",$C$29)</f>
        <v/>
      </c>
      <c r="F1109" s="139">
        <v>0</v>
      </c>
      <c r="G1109" s="509"/>
      <c r="H1109" s="509"/>
      <c r="I1109" s="511"/>
      <c r="J1109" s="413" t="str">
        <f>IF($E1109="","",$E1109&amp;"-"&amp;$O$2)</f>
        <v/>
      </c>
      <c r="K1109" s="143" t="str">
        <f>IF($E1109="","",$E1109&amp;"-"&amp;$P$2)</f>
        <v/>
      </c>
      <c r="L1109" s="143" t="str">
        <f>IF($E1109="","",$E1109&amp;"-"&amp;$Q$2)</f>
        <v/>
      </c>
      <c r="M1109" s="143" t="str">
        <f>IF($E1109="","",$E1109&amp;"-"&amp;$R$2)</f>
        <v/>
      </c>
      <c r="N1109" s="414" t="str">
        <f>IF($E1109="","",$E1109&amp;"-"&amp;$S$2)</f>
        <v/>
      </c>
      <c r="O1109" s="516"/>
      <c r="P1109" s="524"/>
      <c r="Q1109" s="526"/>
      <c r="R1109" s="362" t="str">
        <f>IF($E1109="","",VLOOKUP($E1109,'5.手当・賞与配分・洗い替え方式'!$C$7:$L$48,8,0))</f>
        <v/>
      </c>
      <c r="S1109" s="413" t="str">
        <f>$J1109</f>
        <v/>
      </c>
      <c r="T1109" s="143" t="str">
        <f>$K1109</f>
        <v/>
      </c>
      <c r="U1109" s="143" t="str">
        <f>$L1109</f>
        <v/>
      </c>
      <c r="V1109" s="143" t="str">
        <f>$M1109</f>
        <v/>
      </c>
      <c r="W1109" s="414" t="str">
        <f>$N1109</f>
        <v/>
      </c>
      <c r="X1109" s="363" t="s">
        <v>85</v>
      </c>
      <c r="Y1109" s="413" t="str">
        <f>$J1109</f>
        <v/>
      </c>
      <c r="Z1109" s="143" t="str">
        <f>$K1109</f>
        <v/>
      </c>
      <c r="AA1109" s="143" t="str">
        <f>$L1109</f>
        <v/>
      </c>
      <c r="AB1109" s="143" t="str">
        <f>$M1109</f>
        <v/>
      </c>
      <c r="AC1109" s="414" t="str">
        <f>$N1109</f>
        <v/>
      </c>
      <c r="AD1109" s="516"/>
      <c r="AE1109" s="144" t="str">
        <f>$J1109</f>
        <v/>
      </c>
      <c r="AF1109" s="145" t="str">
        <f>$K1109</f>
        <v/>
      </c>
      <c r="AG1109" s="145" t="str">
        <f>$L1109</f>
        <v/>
      </c>
      <c r="AH1109" s="146" t="str">
        <f>$M1109</f>
        <v/>
      </c>
      <c r="AI1109" s="364" t="str">
        <f>$N1109</f>
        <v/>
      </c>
      <c r="AJ1109" s="365" t="str">
        <f>$J1109</f>
        <v/>
      </c>
      <c r="AK1109" s="146" t="str">
        <f>$K1109</f>
        <v/>
      </c>
      <c r="AL1109" s="146" t="str">
        <f>$L1109</f>
        <v/>
      </c>
      <c r="AM1109" s="146" t="str">
        <f>$M1109</f>
        <v/>
      </c>
      <c r="AN1109" s="147" t="str">
        <f>$N1109</f>
        <v/>
      </c>
      <c r="AO1109" s="413" t="str">
        <f>$J1109</f>
        <v/>
      </c>
      <c r="AP1109" s="143" t="str">
        <f>$K1109</f>
        <v/>
      </c>
      <c r="AQ1109" s="143" t="str">
        <f>$L1109</f>
        <v/>
      </c>
      <c r="AR1109" s="143" t="str">
        <f>$M1109</f>
        <v/>
      </c>
      <c r="AS1109" s="414" t="str">
        <f>$N1109</f>
        <v/>
      </c>
    </row>
    <row r="1110" spans="5:45" ht="18" customHeight="1">
      <c r="E1110" s="148" t="str">
        <f>IF($E$1109="","",$E$1109)</f>
        <v/>
      </c>
      <c r="F1110" s="105">
        <f t="shared" ref="F1110:F1151" si="730">IF(L1110="",0,IF(AND(L1109&lt;L1110,L1110=L1111),F1109+1,IF(L1110&lt;L1111,F1109+1,F1109)))</f>
        <v>0</v>
      </c>
      <c r="G1110" s="105" t="str">
        <f t="shared" ref="G1110:G1151" si="731">IF(AND(F1110=0,L1110=""),"",IF(AND(F1110=0,L1110&gt;0),1,IF(F1110=0,"",F1110)))</f>
        <v/>
      </c>
      <c r="H1110" s="105" t="str">
        <f t="shared" ref="H1110:H1151" si="732">IF($G1110="","",IF(F1109&lt;F1110,$E1110&amp;"-"&amp;$G1110,""))</f>
        <v/>
      </c>
      <c r="I1110" s="149">
        <v>18</v>
      </c>
      <c r="J1110" s="151" t="str">
        <f>IF($F1110&lt;=1,"",IF($L1110="","",$K1110+$P1110))</f>
        <v/>
      </c>
      <c r="K1110" s="150" t="str">
        <f>IF($F1110&lt;=1,"",IF($L1110="","",$L1110+$P1110))</f>
        <v/>
      </c>
      <c r="L1110" s="150" t="str">
        <f>IF($E1110="","",INDEX('3.サラリースケール'!$R$5:$BH$38,MATCH($E1110,'3.サラリースケール'!$R$5:$R$38,0),MATCH($I1110,'3.サラリースケール'!$R$5:$BH$5,0)))</f>
        <v/>
      </c>
      <c r="M1110" s="150" t="str">
        <f>IF($F1110&lt;=1,"",IF($L1110="","",$L1110-$P1110))</f>
        <v/>
      </c>
      <c r="N1110" s="366" t="str">
        <f>IF($F1110&lt;=1,"",IF($L1110="","",$M1110-$P1110))</f>
        <v/>
      </c>
      <c r="O1110" s="151" t="str">
        <f>IF($F1110&lt;=1,"",IF($L1109="",0,$L1110-$L1109))</f>
        <v/>
      </c>
      <c r="P1110" s="368" t="str">
        <f t="shared" ref="P1110:P1151" si="733">IF($F1110&lt;=1,"",IF($L1110="","",IF($O1110=0,$P1109,ROUNDUP($O1110/$L$2,-1))))</f>
        <v/>
      </c>
      <c r="Q1110" s="152" t="str">
        <f>IF($L1110="","",VLOOKUP($E1110,'6.モデル年俸表の作成'!$C$7:$F$48,4,0))</f>
        <v/>
      </c>
      <c r="R1110" s="159" t="str">
        <f>IF($E1110="","",IF($G1110="","",VLOOKUP($E1110,'5.手当・賞与配分・洗い替え方式'!$C$7:$L$48,8,0)))</f>
        <v/>
      </c>
      <c r="S1110" s="153" t="str">
        <f>IF(J1110="","",ROUNDUP((J1110*$R1110),-1))</f>
        <v/>
      </c>
      <c r="T1110" s="153" t="str">
        <f>IF(K1110="","",ROUNDUP((K1110*$R1110),-1))</f>
        <v/>
      </c>
      <c r="U1110" s="153" t="str">
        <f>IF(L1110="","",ROUNDUP((L1110*$R1110),-1))</f>
        <v/>
      </c>
      <c r="V1110" s="153" t="str">
        <f>IF(M1110="","",ROUNDUP((M1110*$R1110),-1))</f>
        <v/>
      </c>
      <c r="W1110" s="153" t="str">
        <f>IF(N1110="","",ROUNDUP((N1110*$R1110),-1))</f>
        <v/>
      </c>
      <c r="X1110" s="155" t="str">
        <f t="shared" ref="X1110:X1151" si="734">IF($L1110="","",ROUNDDOWN($U1110/($L1110/$X$4*1.25),0))</f>
        <v/>
      </c>
      <c r="Y1110" s="165" t="str">
        <f>IF(J1110="","",J1110+$Q1110+S1110)</f>
        <v/>
      </c>
      <c r="Z1110" s="154" t="str">
        <f t="shared" ref="Z1110:Z1151" si="735">IF(K1110="","",K1110+$Q1110+T1110)</f>
        <v/>
      </c>
      <c r="AA1110" s="154" t="str">
        <f t="shared" ref="AA1110:AA1151" si="736">IF(L1110="","",L1110+$Q1110+U1110)</f>
        <v/>
      </c>
      <c r="AB1110" s="154" t="str">
        <f t="shared" ref="AB1110:AB1151" si="737">IF(M1110="","",M1110+$Q1110+V1110)</f>
        <v/>
      </c>
      <c r="AC1110" s="166" t="str">
        <f t="shared" ref="AC1110:AC1116" si="738">IF(N1110="","",N1110+$Q1110+W1110)</f>
        <v/>
      </c>
      <c r="AD1110" s="152" t="str">
        <f>IF($L1110="","",$AA1110*12)</f>
        <v/>
      </c>
      <c r="AE1110" s="165" t="str">
        <f>IF(J1110="","",IF('5.手当・賞与配分・洗い替え方式'!$O$4=1,ROUNDUP((J1110+$Q1110)*$AH$4,-1),ROUNDUP(J1110*$AH$4,-1)))</f>
        <v/>
      </c>
      <c r="AF1110" s="154" t="str">
        <f>IF(K1110="","",IF('5.手当・賞与配分・洗い替え方式'!$O$4=1,ROUNDUP((K1110+$Q1110)*$AH$4,-1),ROUNDUP(K1110*$AH$4,-1)))</f>
        <v/>
      </c>
      <c r="AG1110" s="154" t="str">
        <f>IF(L1110="","",IF('5.手当・賞与配分・洗い替え方式'!$O$4=1,ROUNDUP((L1110+$Q1110)*$AH$4,-1),ROUNDUP(L1110*$AH$4,-1)))</f>
        <v/>
      </c>
      <c r="AH1110" s="154" t="str">
        <f>IF(M1110="","",IF('5.手当・賞与配分・洗い替え方式'!$O$4=1,ROUNDUP((M1110+$Q1110)*$AH$4,-1),ROUNDUP(M1110*$AH$4,-1)))</f>
        <v/>
      </c>
      <c r="AI1110" s="166" t="str">
        <f>IF(N1110="","",IF('5.手当・賞与配分・洗い替え方式'!$O$4=1,ROUNDUP((N1110+$Q1110)*$AH$4,-1),ROUNDUP(N1110*$AH$4,-1)))</f>
        <v/>
      </c>
      <c r="AJ1110" s="165" t="str">
        <f>IF(J1110="","",IF('5.手当・賞与配分・洗い替え方式'!$O$4=1,ROUNDUP((J1110+$Q1110)*$AM$4,-1),ROUNDUP(J1110*$AM$4,-1)))</f>
        <v/>
      </c>
      <c r="AK1110" s="154" t="str">
        <f>IF(K1110="","",IF('5.手当・賞与配分・洗い替え方式'!$O$4=1,ROUNDUP((K1110+$Q1110)*$AM$4,-1),ROUNDUP(K1110*$AM$4,-1)))</f>
        <v/>
      </c>
      <c r="AL1110" s="154" t="str">
        <f>IF(L1110="","",IF('5.手当・賞与配分・洗い替え方式'!$O$4=1,ROUNDUP((L1110+$Q1110)*$AM$4,-1),ROUNDUP(L1110*$AM$4,-1)))</f>
        <v/>
      </c>
      <c r="AM1110" s="154" t="str">
        <f>IF(M1110="","",IF('5.手当・賞与配分・洗い替え方式'!$O$4=1,ROUNDUP((M1110+$Q1110)*$AM$4,-1),ROUNDUP(M1110*$AM$4,-1)))</f>
        <v/>
      </c>
      <c r="AN1110" s="166" t="str">
        <f>IF(N1110="","",IF('5.手当・賞与配分・洗い替え方式'!$O$4=1,ROUNDUP((N1110+$Q1110)*$AM$4,-1),ROUNDUP(N1110*$AM$4,-1)))</f>
        <v/>
      </c>
      <c r="AO1110" s="367" t="str">
        <f>IF(J1110="","",Y1110*12+AE1110+AJ1110)</f>
        <v/>
      </c>
      <c r="AP1110" s="133" t="str">
        <f t="shared" ref="AP1110" si="739">IF(K1110="","",Z1110*12+AF1110+AK1110)</f>
        <v/>
      </c>
      <c r="AQ1110" s="133" t="str">
        <f t="shared" ref="AQ1110:AQ1151" si="740">IF(L1110="","",AA1110*12+AG1110+AL1110)</f>
        <v/>
      </c>
      <c r="AR1110" s="133" t="str">
        <f t="shared" ref="AR1110:AR1151" si="741">IF(M1110="","",AB1110*12+AH1110+AM1110)</f>
        <v/>
      </c>
      <c r="AS1110" s="155" t="str">
        <f t="shared" ref="AS1110:AS1151" si="742">IF(N1110="","",AC1110*12+AI1110+AN1110)</f>
        <v/>
      </c>
    </row>
    <row r="1111" spans="5:45" ht="18" customHeight="1">
      <c r="E1111" s="148" t="str">
        <f t="shared" ref="E1111:E1151" si="743">IF($E$1109="","",$E$1109)</f>
        <v/>
      </c>
      <c r="F1111" s="105">
        <f t="shared" si="730"/>
        <v>0</v>
      </c>
      <c r="G1111" s="105" t="str">
        <f t="shared" si="731"/>
        <v/>
      </c>
      <c r="H1111" s="105" t="str">
        <f t="shared" si="732"/>
        <v/>
      </c>
      <c r="I1111" s="149">
        <v>19</v>
      </c>
      <c r="J1111" s="157" t="str">
        <f t="shared" ref="J1111:J1151" si="744">IF($F1111&lt;=1,"",IF($L1111="","",$K1111+$P1111))</f>
        <v/>
      </c>
      <c r="K1111" s="131" t="str">
        <f t="shared" ref="K1111:K1151" si="745">IF($F1111&lt;=1,"",IF($L1111="","",$L1111+$P1111))</f>
        <v/>
      </c>
      <c r="L1111" s="150" t="str">
        <f>IF($E1111="","",INDEX('3.サラリースケール'!$R$5:$BH$38,MATCH($E1111,'3.サラリースケール'!$R$5:$R$38,0),MATCH($I1111,'3.サラリースケール'!$R$5:$BH$5,0)))</f>
        <v/>
      </c>
      <c r="M1111" s="131" t="str">
        <f t="shared" ref="M1111:M1151" si="746">IF($F1111&lt;=1,"",IF($L1111="","",$L1111-$P1111))</f>
        <v/>
      </c>
      <c r="N1111" s="368" t="str">
        <f t="shared" ref="N1111:N1151" si="747">IF($F1111&lt;=1,"",IF($L1111="","",$M1111-$P1111))</f>
        <v/>
      </c>
      <c r="O1111" s="157" t="str">
        <f t="shared" ref="O1111:O1151" si="748">IF($F1111&lt;=1,"",IF($L1110="",0,$L1111-$L1110))</f>
        <v/>
      </c>
      <c r="P1111" s="368" t="str">
        <f t="shared" si="733"/>
        <v/>
      </c>
      <c r="Q1111" s="158" t="str">
        <f>IF($L1111="","",VLOOKUP($E1111,'6.モデル年俸表の作成'!$C$7:$F$48,4,0))</f>
        <v/>
      </c>
      <c r="R1111" s="159" t="str">
        <f>IF($E1111="","",IF($G1111="","",VLOOKUP($E1111,'5.手当・賞与配分・洗い替え方式'!$C$7:$L$48,8,0)))</f>
        <v/>
      </c>
      <c r="S1111" s="160" t="str">
        <f t="shared" ref="S1111:S1151" si="749">IF(J1111="","",ROUNDUP((J1111*$R1111),-1))</f>
        <v/>
      </c>
      <c r="T1111" s="160" t="str">
        <f t="shared" ref="T1111:T1151" si="750">IF(K1111="","",ROUNDUP((K1111*$R1111),-1))</f>
        <v/>
      </c>
      <c r="U1111" s="160" t="str">
        <f t="shared" ref="U1111:U1115" si="751">IF(L1111="","",ROUNDUP((L1111*$R1111),-1))</f>
        <v/>
      </c>
      <c r="V1111" s="160" t="str">
        <f t="shared" ref="V1111:V1151" si="752">IF(M1111="","",ROUNDUP((M1111*$R1111),-1))</f>
        <v/>
      </c>
      <c r="W1111" s="160" t="str">
        <f t="shared" ref="W1111:W1151" si="753">IF(N1111="","",ROUNDUP((N1111*$R1111),-1))</f>
        <v/>
      </c>
      <c r="X1111" s="164" t="str">
        <f t="shared" si="734"/>
        <v/>
      </c>
      <c r="Y1111" s="162" t="str">
        <f t="shared" ref="Y1111:Y1113" si="754">IF(J1111="","",J1111+$Q1111+S1111)</f>
        <v/>
      </c>
      <c r="Z1111" s="161" t="str">
        <f t="shared" si="735"/>
        <v/>
      </c>
      <c r="AA1111" s="161" t="str">
        <f t="shared" si="736"/>
        <v/>
      </c>
      <c r="AB1111" s="161" t="str">
        <f t="shared" si="737"/>
        <v/>
      </c>
      <c r="AC1111" s="163" t="str">
        <f t="shared" si="738"/>
        <v/>
      </c>
      <c r="AD1111" s="158" t="str">
        <f t="shared" ref="AD1111:AD1151" si="755">IF(L1111="","",AA1111*12)</f>
        <v/>
      </c>
      <c r="AE1111" s="165" t="str">
        <f>IF(J1111="","",IF('5.手当・賞与配分・洗い替え方式'!$O$4=1,ROUNDUP((J1111+$Q1111)*$AH$4,-1),ROUNDUP(J1111*$AH$4,-1)))</f>
        <v/>
      </c>
      <c r="AF1111" s="154" t="str">
        <f>IF(K1111="","",IF('5.手当・賞与配分・洗い替え方式'!$O$4=1,ROUNDUP((K1111+$Q1111)*$AH$4,-1),ROUNDUP(K1111*$AH$4,-1)))</f>
        <v/>
      </c>
      <c r="AG1111" s="154" t="str">
        <f>IF(L1111="","",IF('5.手当・賞与配分・洗い替え方式'!$O$4=1,ROUNDUP((L1111+$Q1111)*$AH$4,-1),ROUNDUP(L1111*$AH$4,-1)))</f>
        <v/>
      </c>
      <c r="AH1111" s="154" t="str">
        <f>IF(M1111="","",IF('5.手当・賞与配分・洗い替え方式'!$O$4=1,ROUNDUP((M1111+$Q1111)*$AH$4,-1),ROUNDUP(M1111*$AH$4,-1)))</f>
        <v/>
      </c>
      <c r="AI1111" s="166" t="str">
        <f>IF(N1111="","",IF('5.手当・賞与配分・洗い替え方式'!$O$4=1,ROUNDUP((N1111+$Q1111)*$AH$4,-1),ROUNDUP(N1111*$AH$4,-1)))</f>
        <v/>
      </c>
      <c r="AJ1111" s="165" t="str">
        <f>IF(J1111="","",IF('5.手当・賞与配分・洗い替え方式'!$O$4=1,ROUNDUP((J1111+$Q1111)*$AM$4,-1),ROUNDUP(J1111*$AM$4,-1)))</f>
        <v/>
      </c>
      <c r="AK1111" s="154" t="str">
        <f>IF(K1111="","",IF('5.手当・賞与配分・洗い替え方式'!$O$4=1,ROUNDUP((K1111+$Q1111)*$AM$4,-1),ROUNDUP(K1111*$AM$4,-1)))</f>
        <v/>
      </c>
      <c r="AL1111" s="154" t="str">
        <f>IF(L1111="","",IF('5.手当・賞与配分・洗い替え方式'!$O$4=1,ROUNDUP((L1111+$Q1111)*$AM$4,-1),ROUNDUP(L1111*$AM$4,-1)))</f>
        <v/>
      </c>
      <c r="AM1111" s="154" t="str">
        <f>IF(M1111="","",IF('5.手当・賞与配分・洗い替え方式'!$O$4=1,ROUNDUP((M1111+$Q1111)*$AM$4,-1),ROUNDUP(M1111*$AM$4,-1)))</f>
        <v/>
      </c>
      <c r="AN1111" s="166" t="str">
        <f>IF(N1111="","",IF('5.手当・賞与配分・洗い替え方式'!$O$4=1,ROUNDUP((N1111+$Q1111)*$AM$4,-1),ROUNDUP(N1111*$AM$4,-1)))</f>
        <v/>
      </c>
      <c r="AO1111" s="369" t="str">
        <f>IF(J1111="","",Y1111*12+AE1111+AJ1111)</f>
        <v/>
      </c>
      <c r="AP1111" s="77" t="str">
        <f>IF(K1111="","",Z1111*12+AF1111+AK1111)</f>
        <v/>
      </c>
      <c r="AQ1111" s="77" t="str">
        <f t="shared" si="740"/>
        <v/>
      </c>
      <c r="AR1111" s="77" t="str">
        <f t="shared" si="741"/>
        <v/>
      </c>
      <c r="AS1111" s="164" t="str">
        <f t="shared" si="742"/>
        <v/>
      </c>
    </row>
    <row r="1112" spans="5:45" ht="18" customHeight="1">
      <c r="E1112" s="148" t="str">
        <f t="shared" si="743"/>
        <v/>
      </c>
      <c r="F1112" s="105">
        <f t="shared" si="730"/>
        <v>0</v>
      </c>
      <c r="G1112" s="105" t="str">
        <f t="shared" si="731"/>
        <v/>
      </c>
      <c r="H1112" s="105" t="str">
        <f t="shared" si="732"/>
        <v/>
      </c>
      <c r="I1112" s="149">
        <v>20</v>
      </c>
      <c r="J1112" s="157" t="str">
        <f t="shared" si="744"/>
        <v/>
      </c>
      <c r="K1112" s="131" t="str">
        <f t="shared" si="745"/>
        <v/>
      </c>
      <c r="L1112" s="131" t="str">
        <f>IF($E1112="","",INDEX('3.サラリースケール'!$R$5:$BH$38,MATCH($E1112,'3.サラリースケール'!$R$5:$R$38,0),MATCH($I1112,'3.サラリースケール'!$R$5:$BH$5,0)))</f>
        <v/>
      </c>
      <c r="M1112" s="131" t="str">
        <f t="shared" si="746"/>
        <v/>
      </c>
      <c r="N1112" s="368" t="str">
        <f t="shared" si="747"/>
        <v/>
      </c>
      <c r="O1112" s="157" t="str">
        <f t="shared" si="748"/>
        <v/>
      </c>
      <c r="P1112" s="368" t="str">
        <f t="shared" si="733"/>
        <v/>
      </c>
      <c r="Q1112" s="158" t="str">
        <f>IF($L1112="","",VLOOKUP($E1112,'6.モデル年俸表の作成'!$C$7:$F$48,4,0))</f>
        <v/>
      </c>
      <c r="R1112" s="159" t="str">
        <f>IF($E1112="","",IF($G1112="","",VLOOKUP($E1112,'5.手当・賞与配分・洗い替え方式'!$C$7:$L$48,8,0)))</f>
        <v/>
      </c>
      <c r="S1112" s="160" t="str">
        <f t="shared" si="749"/>
        <v/>
      </c>
      <c r="T1112" s="160" t="str">
        <f t="shared" si="750"/>
        <v/>
      </c>
      <c r="U1112" s="160" t="str">
        <f t="shared" si="751"/>
        <v/>
      </c>
      <c r="V1112" s="160" t="str">
        <f t="shared" si="752"/>
        <v/>
      </c>
      <c r="W1112" s="160" t="str">
        <f t="shared" si="753"/>
        <v/>
      </c>
      <c r="X1112" s="164" t="str">
        <f t="shared" si="734"/>
        <v/>
      </c>
      <c r="Y1112" s="162" t="str">
        <f t="shared" si="754"/>
        <v/>
      </c>
      <c r="Z1112" s="161" t="str">
        <f t="shared" si="735"/>
        <v/>
      </c>
      <c r="AA1112" s="161" t="str">
        <f t="shared" si="736"/>
        <v/>
      </c>
      <c r="AB1112" s="161" t="str">
        <f t="shared" si="737"/>
        <v/>
      </c>
      <c r="AC1112" s="163" t="str">
        <f t="shared" si="738"/>
        <v/>
      </c>
      <c r="AD1112" s="158" t="str">
        <f t="shared" si="755"/>
        <v/>
      </c>
      <c r="AE1112" s="165" t="str">
        <f>IF(J1112="","",IF('5.手当・賞与配分・洗い替え方式'!$O$4=1,ROUNDUP((J1112+$Q1112)*$AH$4,-1),ROUNDUP(J1112*$AH$4,-1)))</f>
        <v/>
      </c>
      <c r="AF1112" s="154" t="str">
        <f>IF(K1112="","",IF('5.手当・賞与配分・洗い替え方式'!$O$4=1,ROUNDUP((K1112+$Q1112)*$AH$4,-1),ROUNDUP(K1112*$AH$4,-1)))</f>
        <v/>
      </c>
      <c r="AG1112" s="154" t="str">
        <f>IF(L1112="","",IF('5.手当・賞与配分・洗い替え方式'!$O$4=1,ROUNDUP((L1112+$Q1112)*$AH$4,-1),ROUNDUP(L1112*$AH$4,-1)))</f>
        <v/>
      </c>
      <c r="AH1112" s="154" t="str">
        <f>IF(M1112="","",IF('5.手当・賞与配分・洗い替え方式'!$O$4=1,ROUNDUP((M1112+$Q1112)*$AH$4,-1),ROUNDUP(M1112*$AH$4,-1)))</f>
        <v/>
      </c>
      <c r="AI1112" s="166" t="str">
        <f>IF(N1112="","",IF('5.手当・賞与配分・洗い替え方式'!$O$4=1,ROUNDUP((N1112+$Q1112)*$AH$4,-1),ROUNDUP(N1112*$AH$4,-1)))</f>
        <v/>
      </c>
      <c r="AJ1112" s="165" t="str">
        <f>IF(J1112="","",IF('5.手当・賞与配分・洗い替え方式'!$O$4=1,ROUNDUP((J1112+$Q1112)*$AM$4,-1),ROUNDUP(J1112*$AM$4,-1)))</f>
        <v/>
      </c>
      <c r="AK1112" s="154" t="str">
        <f>IF(K1112="","",IF('5.手当・賞与配分・洗い替え方式'!$O$4=1,ROUNDUP((K1112+$Q1112)*$AM$4,-1),ROUNDUP(K1112*$AM$4,-1)))</f>
        <v/>
      </c>
      <c r="AL1112" s="154" t="str">
        <f>IF(L1112="","",IF('5.手当・賞与配分・洗い替え方式'!$O$4=1,ROUNDUP((L1112+$Q1112)*$AM$4,-1),ROUNDUP(L1112*$AM$4,-1)))</f>
        <v/>
      </c>
      <c r="AM1112" s="154" t="str">
        <f>IF(M1112="","",IF('5.手当・賞与配分・洗い替え方式'!$O$4=1,ROUNDUP((M1112+$Q1112)*$AM$4,-1),ROUNDUP(M1112*$AM$4,-1)))</f>
        <v/>
      </c>
      <c r="AN1112" s="166" t="str">
        <f>IF(N1112="","",IF('5.手当・賞与配分・洗い替え方式'!$O$4=1,ROUNDUP((N1112+$Q1112)*$AM$4,-1),ROUNDUP(N1112*$AM$4,-1)))</f>
        <v/>
      </c>
      <c r="AO1112" s="369" t="str">
        <f t="shared" ref="AO1112:AO1151" si="756">IF(J1112="","",Y1112*12+AE1112+AJ1112)</f>
        <v/>
      </c>
      <c r="AP1112" s="77" t="str">
        <f t="shared" ref="AP1112:AP1151" si="757">IF(K1112="","",Z1112*12+AF1112+AK1112)</f>
        <v/>
      </c>
      <c r="AQ1112" s="77" t="str">
        <f t="shared" si="740"/>
        <v/>
      </c>
      <c r="AR1112" s="77" t="str">
        <f t="shared" si="741"/>
        <v/>
      </c>
      <c r="AS1112" s="164" t="str">
        <f t="shared" si="742"/>
        <v/>
      </c>
    </row>
    <row r="1113" spans="5:45" ht="18" customHeight="1">
      <c r="E1113" s="148" t="str">
        <f t="shared" si="743"/>
        <v/>
      </c>
      <c r="F1113" s="105">
        <f t="shared" si="730"/>
        <v>0</v>
      </c>
      <c r="G1113" s="105" t="str">
        <f t="shared" si="731"/>
        <v/>
      </c>
      <c r="H1113" s="105" t="str">
        <f t="shared" si="732"/>
        <v/>
      </c>
      <c r="I1113" s="149">
        <v>21</v>
      </c>
      <c r="J1113" s="157" t="str">
        <f t="shared" si="744"/>
        <v/>
      </c>
      <c r="K1113" s="131" t="str">
        <f t="shared" si="745"/>
        <v/>
      </c>
      <c r="L1113" s="131" t="str">
        <f>IF($E1113="","",INDEX('3.サラリースケール'!$R$5:$BH$38,MATCH($E1113,'3.サラリースケール'!$R$5:$R$38,0),MATCH($I1113,'3.サラリースケール'!$R$5:$BH$5,0)))</f>
        <v/>
      </c>
      <c r="M1113" s="131" t="str">
        <f t="shared" si="746"/>
        <v/>
      </c>
      <c r="N1113" s="368" t="str">
        <f t="shared" si="747"/>
        <v/>
      </c>
      <c r="O1113" s="157" t="str">
        <f t="shared" si="748"/>
        <v/>
      </c>
      <c r="P1113" s="368" t="str">
        <f t="shared" si="733"/>
        <v/>
      </c>
      <c r="Q1113" s="158" t="str">
        <f>IF($L1113="","",VLOOKUP($E1113,'6.モデル年俸表の作成'!$C$7:$F$48,4,0))</f>
        <v/>
      </c>
      <c r="R1113" s="159" t="str">
        <f>IF($E1113="","",IF($G1113="","",VLOOKUP($E1113,'5.手当・賞与配分・洗い替え方式'!$C$7:$L$48,8,0)))</f>
        <v/>
      </c>
      <c r="S1113" s="160" t="str">
        <f t="shared" si="749"/>
        <v/>
      </c>
      <c r="T1113" s="160" t="str">
        <f t="shared" si="750"/>
        <v/>
      </c>
      <c r="U1113" s="160" t="str">
        <f t="shared" si="751"/>
        <v/>
      </c>
      <c r="V1113" s="160" t="str">
        <f t="shared" si="752"/>
        <v/>
      </c>
      <c r="W1113" s="160" t="str">
        <f t="shared" si="753"/>
        <v/>
      </c>
      <c r="X1113" s="164" t="str">
        <f t="shared" si="734"/>
        <v/>
      </c>
      <c r="Y1113" s="162" t="str">
        <f t="shared" si="754"/>
        <v/>
      </c>
      <c r="Z1113" s="161" t="str">
        <f t="shared" si="735"/>
        <v/>
      </c>
      <c r="AA1113" s="161" t="str">
        <f t="shared" si="736"/>
        <v/>
      </c>
      <c r="AB1113" s="161" t="str">
        <f t="shared" si="737"/>
        <v/>
      </c>
      <c r="AC1113" s="163" t="str">
        <f t="shared" si="738"/>
        <v/>
      </c>
      <c r="AD1113" s="158" t="str">
        <f t="shared" si="755"/>
        <v/>
      </c>
      <c r="AE1113" s="165" t="str">
        <f>IF(J1113="","",IF('5.手当・賞与配分・洗い替え方式'!$O$4=1,ROUNDUP((J1113+$Q1113)*$AH$4,-1),ROUNDUP(J1113*$AH$4,-1)))</f>
        <v/>
      </c>
      <c r="AF1113" s="154" t="str">
        <f>IF(K1113="","",IF('5.手当・賞与配分・洗い替え方式'!$O$4=1,ROUNDUP((K1113+$Q1113)*$AH$4,-1),ROUNDUP(K1113*$AH$4,-1)))</f>
        <v/>
      </c>
      <c r="AG1113" s="154" t="str">
        <f>IF(L1113="","",IF('5.手当・賞与配分・洗い替え方式'!$O$4=1,ROUNDUP((L1113+$Q1113)*$AH$4,-1),ROUNDUP(L1113*$AH$4,-1)))</f>
        <v/>
      </c>
      <c r="AH1113" s="154" t="str">
        <f>IF(M1113="","",IF('5.手当・賞与配分・洗い替え方式'!$O$4=1,ROUNDUP((M1113+$Q1113)*$AH$4,-1),ROUNDUP(M1113*$AH$4,-1)))</f>
        <v/>
      </c>
      <c r="AI1113" s="166" t="str">
        <f>IF(N1113="","",IF('5.手当・賞与配分・洗い替え方式'!$O$4=1,ROUNDUP((N1113+$Q1113)*$AH$4,-1),ROUNDUP(N1113*$AH$4,-1)))</f>
        <v/>
      </c>
      <c r="AJ1113" s="165" t="str">
        <f>IF(J1113="","",IF('5.手当・賞与配分・洗い替え方式'!$O$4=1,ROUNDUP((J1113+$Q1113)*$AM$4,-1),ROUNDUP(J1113*$AM$4,-1)))</f>
        <v/>
      </c>
      <c r="AK1113" s="154" t="str">
        <f>IF(K1113="","",IF('5.手当・賞与配分・洗い替え方式'!$O$4=1,ROUNDUP((K1113+$Q1113)*$AM$4,-1),ROUNDUP(K1113*$AM$4,-1)))</f>
        <v/>
      </c>
      <c r="AL1113" s="154" t="str">
        <f>IF(L1113="","",IF('5.手当・賞与配分・洗い替え方式'!$O$4=1,ROUNDUP((L1113+$Q1113)*$AM$4,-1),ROUNDUP(L1113*$AM$4,-1)))</f>
        <v/>
      </c>
      <c r="AM1113" s="154" t="str">
        <f>IF(M1113="","",IF('5.手当・賞与配分・洗い替え方式'!$O$4=1,ROUNDUP((M1113+$Q1113)*$AM$4,-1),ROUNDUP(M1113*$AM$4,-1)))</f>
        <v/>
      </c>
      <c r="AN1113" s="166" t="str">
        <f>IF(N1113="","",IF('5.手当・賞与配分・洗い替え方式'!$O$4=1,ROUNDUP((N1113+$Q1113)*$AM$4,-1),ROUNDUP(N1113*$AM$4,-1)))</f>
        <v/>
      </c>
      <c r="AO1113" s="369" t="str">
        <f t="shared" si="756"/>
        <v/>
      </c>
      <c r="AP1113" s="77" t="str">
        <f t="shared" si="757"/>
        <v/>
      </c>
      <c r="AQ1113" s="77" t="str">
        <f t="shared" si="740"/>
        <v/>
      </c>
      <c r="AR1113" s="77" t="str">
        <f t="shared" si="741"/>
        <v/>
      </c>
      <c r="AS1113" s="164" t="str">
        <f t="shared" si="742"/>
        <v/>
      </c>
    </row>
    <row r="1114" spans="5:45" ht="18" customHeight="1">
      <c r="E1114" s="148" t="str">
        <f t="shared" si="743"/>
        <v/>
      </c>
      <c r="F1114" s="105">
        <f t="shared" si="730"/>
        <v>0</v>
      </c>
      <c r="G1114" s="105" t="str">
        <f t="shared" si="731"/>
        <v/>
      </c>
      <c r="H1114" s="105" t="str">
        <f t="shared" si="732"/>
        <v/>
      </c>
      <c r="I1114" s="149">
        <v>22</v>
      </c>
      <c r="J1114" s="157" t="str">
        <f t="shared" si="744"/>
        <v/>
      </c>
      <c r="K1114" s="131" t="str">
        <f t="shared" si="745"/>
        <v/>
      </c>
      <c r="L1114" s="131" t="str">
        <f>IF($E1114="","",INDEX('3.サラリースケール'!$R$5:$BH$38,MATCH($E1114,'3.サラリースケール'!$R$5:$R$38,0),MATCH($I1114,'3.サラリースケール'!$R$5:$BH$5,0)))</f>
        <v/>
      </c>
      <c r="M1114" s="131" t="str">
        <f t="shared" si="746"/>
        <v/>
      </c>
      <c r="N1114" s="368" t="str">
        <f t="shared" si="747"/>
        <v/>
      </c>
      <c r="O1114" s="157" t="str">
        <f t="shared" si="748"/>
        <v/>
      </c>
      <c r="P1114" s="368" t="str">
        <f t="shared" si="733"/>
        <v/>
      </c>
      <c r="Q1114" s="158" t="str">
        <f>IF($L1114="","",VLOOKUP($E1114,'6.モデル年俸表の作成'!$C$7:$F$48,4,0))</f>
        <v/>
      </c>
      <c r="R1114" s="159" t="str">
        <f>IF($E1114="","",IF($G1114="","",VLOOKUP($E1114,'5.手当・賞与配分・洗い替え方式'!$C$7:$L$48,8,0)))</f>
        <v/>
      </c>
      <c r="S1114" s="160" t="str">
        <f t="shared" si="749"/>
        <v/>
      </c>
      <c r="T1114" s="160" t="str">
        <f t="shared" si="750"/>
        <v/>
      </c>
      <c r="U1114" s="160" t="str">
        <f t="shared" si="751"/>
        <v/>
      </c>
      <c r="V1114" s="160" t="str">
        <f t="shared" si="752"/>
        <v/>
      </c>
      <c r="W1114" s="160" t="str">
        <f t="shared" si="753"/>
        <v/>
      </c>
      <c r="X1114" s="164" t="str">
        <f t="shared" si="734"/>
        <v/>
      </c>
      <c r="Y1114" s="162" t="str">
        <f>IF(J1114="","",J1114+$Q1114+S1114)</f>
        <v/>
      </c>
      <c r="Z1114" s="161" t="str">
        <f t="shared" si="735"/>
        <v/>
      </c>
      <c r="AA1114" s="161" t="str">
        <f t="shared" si="736"/>
        <v/>
      </c>
      <c r="AB1114" s="161" t="str">
        <f t="shared" si="737"/>
        <v/>
      </c>
      <c r="AC1114" s="163" t="str">
        <f t="shared" si="738"/>
        <v/>
      </c>
      <c r="AD1114" s="158" t="str">
        <f t="shared" si="755"/>
        <v/>
      </c>
      <c r="AE1114" s="165" t="str">
        <f>IF(J1114="","",IF('5.手当・賞与配分・洗い替え方式'!$O$4=1,ROUNDUP((J1114+$Q1114)*$AH$4,-1),ROUNDUP(J1114*$AH$4,-1)))</f>
        <v/>
      </c>
      <c r="AF1114" s="154" t="str">
        <f>IF(K1114="","",IF('5.手当・賞与配分・洗い替え方式'!$O$4=1,ROUNDUP((K1114+$Q1114)*$AH$4,-1),ROUNDUP(K1114*$AH$4,-1)))</f>
        <v/>
      </c>
      <c r="AG1114" s="154" t="str">
        <f>IF(L1114="","",IF('5.手当・賞与配分・洗い替え方式'!$O$4=1,ROUNDUP((L1114+$Q1114)*$AH$4,-1),ROUNDUP(L1114*$AH$4,-1)))</f>
        <v/>
      </c>
      <c r="AH1114" s="154" t="str">
        <f>IF(M1114="","",IF('5.手当・賞与配分・洗い替え方式'!$O$4=1,ROUNDUP((M1114+$Q1114)*$AH$4,-1),ROUNDUP(M1114*$AH$4,-1)))</f>
        <v/>
      </c>
      <c r="AI1114" s="166" t="str">
        <f>IF(N1114="","",IF('5.手当・賞与配分・洗い替え方式'!$O$4=1,ROUNDUP((N1114+$Q1114)*$AH$4,-1),ROUNDUP(N1114*$AH$4,-1)))</f>
        <v/>
      </c>
      <c r="AJ1114" s="165" t="str">
        <f>IF(J1114="","",IF('5.手当・賞与配分・洗い替え方式'!$O$4=1,ROUNDUP((J1114+$Q1114)*$AM$4,-1),ROUNDUP(J1114*$AM$4,-1)))</f>
        <v/>
      </c>
      <c r="AK1114" s="154" t="str">
        <f>IF(K1114="","",IF('5.手当・賞与配分・洗い替え方式'!$O$4=1,ROUNDUP((K1114+$Q1114)*$AM$4,-1),ROUNDUP(K1114*$AM$4,-1)))</f>
        <v/>
      </c>
      <c r="AL1114" s="154" t="str">
        <f>IF(L1114="","",IF('5.手当・賞与配分・洗い替え方式'!$O$4=1,ROUNDUP((L1114+$Q1114)*$AM$4,-1),ROUNDUP(L1114*$AM$4,-1)))</f>
        <v/>
      </c>
      <c r="AM1114" s="154" t="str">
        <f>IF(M1114="","",IF('5.手当・賞与配分・洗い替え方式'!$O$4=1,ROUNDUP((M1114+$Q1114)*$AM$4,-1),ROUNDUP(M1114*$AM$4,-1)))</f>
        <v/>
      </c>
      <c r="AN1114" s="166" t="str">
        <f>IF(N1114="","",IF('5.手当・賞与配分・洗い替え方式'!$O$4=1,ROUNDUP((N1114+$Q1114)*$AM$4,-1),ROUNDUP(N1114*$AM$4,-1)))</f>
        <v/>
      </c>
      <c r="AO1114" s="369" t="str">
        <f t="shared" si="756"/>
        <v/>
      </c>
      <c r="AP1114" s="77" t="str">
        <f t="shared" si="757"/>
        <v/>
      </c>
      <c r="AQ1114" s="77" t="str">
        <f t="shared" si="740"/>
        <v/>
      </c>
      <c r="AR1114" s="77" t="str">
        <f t="shared" si="741"/>
        <v/>
      </c>
      <c r="AS1114" s="164" t="str">
        <f t="shared" si="742"/>
        <v/>
      </c>
    </row>
    <row r="1115" spans="5:45" ht="18" customHeight="1">
      <c r="E1115" s="148" t="str">
        <f t="shared" si="743"/>
        <v/>
      </c>
      <c r="F1115" s="105">
        <f t="shared" si="730"/>
        <v>0</v>
      </c>
      <c r="G1115" s="105" t="str">
        <f t="shared" si="731"/>
        <v/>
      </c>
      <c r="H1115" s="105" t="str">
        <f t="shared" si="732"/>
        <v/>
      </c>
      <c r="I1115" s="149">
        <v>23</v>
      </c>
      <c r="J1115" s="157" t="str">
        <f t="shared" si="744"/>
        <v/>
      </c>
      <c r="K1115" s="131" t="str">
        <f t="shared" si="745"/>
        <v/>
      </c>
      <c r="L1115" s="131" t="str">
        <f>IF($E1115="","",INDEX('3.サラリースケール'!$R$5:$BH$38,MATCH($E1115,'3.サラリースケール'!$R$5:$R$38,0),MATCH($I1115,'3.サラリースケール'!$R$5:$BH$5,0)))</f>
        <v/>
      </c>
      <c r="M1115" s="131" t="str">
        <f t="shared" si="746"/>
        <v/>
      </c>
      <c r="N1115" s="368" t="str">
        <f t="shared" si="747"/>
        <v/>
      </c>
      <c r="O1115" s="157" t="str">
        <f t="shared" si="748"/>
        <v/>
      </c>
      <c r="P1115" s="368" t="str">
        <f t="shared" si="733"/>
        <v/>
      </c>
      <c r="Q1115" s="158" t="str">
        <f>IF($L1115="","",VLOOKUP($E1115,'6.モデル年俸表の作成'!$C$7:$F$48,4,0))</f>
        <v/>
      </c>
      <c r="R1115" s="159" t="str">
        <f>IF($E1115="","",IF($G1115="","",VLOOKUP($E1115,'5.手当・賞与配分・洗い替え方式'!$C$7:$L$48,8,0)))</f>
        <v/>
      </c>
      <c r="S1115" s="160" t="str">
        <f t="shared" si="749"/>
        <v/>
      </c>
      <c r="T1115" s="160" t="str">
        <f t="shared" si="750"/>
        <v/>
      </c>
      <c r="U1115" s="160" t="str">
        <f t="shared" si="751"/>
        <v/>
      </c>
      <c r="V1115" s="160" t="str">
        <f t="shared" si="752"/>
        <v/>
      </c>
      <c r="W1115" s="160" t="str">
        <f t="shared" si="753"/>
        <v/>
      </c>
      <c r="X1115" s="164" t="str">
        <f t="shared" si="734"/>
        <v/>
      </c>
      <c r="Y1115" s="162" t="str">
        <f t="shared" ref="Y1115:Y1151" si="758">IF(J1115="","",J1115+$Q1115+S1115)</f>
        <v/>
      </c>
      <c r="Z1115" s="161" t="str">
        <f t="shared" si="735"/>
        <v/>
      </c>
      <c r="AA1115" s="161" t="str">
        <f t="shared" si="736"/>
        <v/>
      </c>
      <c r="AB1115" s="161" t="str">
        <f t="shared" si="737"/>
        <v/>
      </c>
      <c r="AC1115" s="163" t="str">
        <f t="shared" si="738"/>
        <v/>
      </c>
      <c r="AD1115" s="158" t="str">
        <f t="shared" si="755"/>
        <v/>
      </c>
      <c r="AE1115" s="165" t="str">
        <f>IF(J1115="","",IF('5.手当・賞与配分・洗い替え方式'!$O$4=1,ROUNDUP((J1115+$Q1115)*$AH$4,-1),ROUNDUP(J1115*$AH$4,-1)))</f>
        <v/>
      </c>
      <c r="AF1115" s="154" t="str">
        <f>IF(K1115="","",IF('5.手当・賞与配分・洗い替え方式'!$O$4=1,ROUNDUP((K1115+$Q1115)*$AH$4,-1),ROUNDUP(K1115*$AH$4,-1)))</f>
        <v/>
      </c>
      <c r="AG1115" s="154" t="str">
        <f>IF(L1115="","",IF('5.手当・賞与配分・洗い替え方式'!$O$4=1,ROUNDUP((L1115+$Q1115)*$AH$4,-1),ROUNDUP(L1115*$AH$4,-1)))</f>
        <v/>
      </c>
      <c r="AH1115" s="154" t="str">
        <f>IF(M1115="","",IF('5.手当・賞与配分・洗い替え方式'!$O$4=1,ROUNDUP((M1115+$Q1115)*$AH$4,-1),ROUNDUP(M1115*$AH$4,-1)))</f>
        <v/>
      </c>
      <c r="AI1115" s="166" t="str">
        <f>IF(N1115="","",IF('5.手当・賞与配分・洗い替え方式'!$O$4=1,ROUNDUP((N1115+$Q1115)*$AH$4,-1),ROUNDUP(N1115*$AH$4,-1)))</f>
        <v/>
      </c>
      <c r="AJ1115" s="165" t="str">
        <f>IF(J1115="","",IF('5.手当・賞与配分・洗い替え方式'!$O$4=1,ROUNDUP((J1115+$Q1115)*$AM$4,-1),ROUNDUP(J1115*$AM$4,-1)))</f>
        <v/>
      </c>
      <c r="AK1115" s="154" t="str">
        <f>IF(K1115="","",IF('5.手当・賞与配分・洗い替え方式'!$O$4=1,ROUNDUP((K1115+$Q1115)*$AM$4,-1),ROUNDUP(K1115*$AM$4,-1)))</f>
        <v/>
      </c>
      <c r="AL1115" s="154" t="str">
        <f>IF(L1115="","",IF('5.手当・賞与配分・洗い替え方式'!$O$4=1,ROUNDUP((L1115+$Q1115)*$AM$4,-1),ROUNDUP(L1115*$AM$4,-1)))</f>
        <v/>
      </c>
      <c r="AM1115" s="154" t="str">
        <f>IF(M1115="","",IF('5.手当・賞与配分・洗い替え方式'!$O$4=1,ROUNDUP((M1115+$Q1115)*$AM$4,-1),ROUNDUP(M1115*$AM$4,-1)))</f>
        <v/>
      </c>
      <c r="AN1115" s="166" t="str">
        <f>IF(N1115="","",IF('5.手当・賞与配分・洗い替え方式'!$O$4=1,ROUNDUP((N1115+$Q1115)*$AM$4,-1),ROUNDUP(N1115*$AM$4,-1)))</f>
        <v/>
      </c>
      <c r="AO1115" s="369" t="str">
        <f t="shared" si="756"/>
        <v/>
      </c>
      <c r="AP1115" s="77" t="str">
        <f t="shared" si="757"/>
        <v/>
      </c>
      <c r="AQ1115" s="77" t="str">
        <f t="shared" si="740"/>
        <v/>
      </c>
      <c r="AR1115" s="77" t="str">
        <f t="shared" si="741"/>
        <v/>
      </c>
      <c r="AS1115" s="164" t="str">
        <f t="shared" si="742"/>
        <v/>
      </c>
    </row>
    <row r="1116" spans="5:45" ht="18" customHeight="1">
      <c r="E1116" s="148" t="str">
        <f t="shared" si="743"/>
        <v/>
      </c>
      <c r="F1116" s="105">
        <f t="shared" si="730"/>
        <v>0</v>
      </c>
      <c r="G1116" s="105" t="str">
        <f t="shared" si="731"/>
        <v/>
      </c>
      <c r="H1116" s="105" t="str">
        <f t="shared" si="732"/>
        <v/>
      </c>
      <c r="I1116" s="149">
        <v>24</v>
      </c>
      <c r="J1116" s="157" t="str">
        <f t="shared" si="744"/>
        <v/>
      </c>
      <c r="K1116" s="131" t="str">
        <f t="shared" si="745"/>
        <v/>
      </c>
      <c r="L1116" s="131" t="str">
        <f>IF($E1116="","",INDEX('3.サラリースケール'!$R$5:$BH$38,MATCH($E1116,'3.サラリースケール'!$R$5:$R$38,0),MATCH($I1116,'3.サラリースケール'!$R$5:$BH$5,0)))</f>
        <v/>
      </c>
      <c r="M1116" s="131" t="str">
        <f t="shared" si="746"/>
        <v/>
      </c>
      <c r="N1116" s="368" t="str">
        <f t="shared" si="747"/>
        <v/>
      </c>
      <c r="O1116" s="157" t="str">
        <f t="shared" si="748"/>
        <v/>
      </c>
      <c r="P1116" s="368" t="str">
        <f t="shared" si="733"/>
        <v/>
      </c>
      <c r="Q1116" s="158" t="str">
        <f>IF($L1116="","",VLOOKUP($E1116,'6.モデル年俸表の作成'!$C$7:$F$48,4,0))</f>
        <v/>
      </c>
      <c r="R1116" s="159" t="str">
        <f>IF($E1116="","",IF($G1116="","",VLOOKUP($E1116,'5.手当・賞与配分・洗い替え方式'!$C$7:$L$48,8,0)))</f>
        <v/>
      </c>
      <c r="S1116" s="160" t="str">
        <f t="shared" si="749"/>
        <v/>
      </c>
      <c r="T1116" s="160" t="str">
        <f t="shared" si="750"/>
        <v/>
      </c>
      <c r="U1116" s="160" t="str">
        <f>IF(L1116="","",ROUNDUP((L1116*$R1116),-1))</f>
        <v/>
      </c>
      <c r="V1116" s="160" t="str">
        <f t="shared" si="752"/>
        <v/>
      </c>
      <c r="W1116" s="160" t="str">
        <f t="shared" si="753"/>
        <v/>
      </c>
      <c r="X1116" s="164" t="str">
        <f t="shared" si="734"/>
        <v/>
      </c>
      <c r="Y1116" s="162" t="str">
        <f t="shared" si="758"/>
        <v/>
      </c>
      <c r="Z1116" s="161" t="str">
        <f t="shared" si="735"/>
        <v/>
      </c>
      <c r="AA1116" s="161" t="str">
        <f t="shared" si="736"/>
        <v/>
      </c>
      <c r="AB1116" s="161" t="str">
        <f t="shared" si="737"/>
        <v/>
      </c>
      <c r="AC1116" s="163" t="str">
        <f t="shared" si="738"/>
        <v/>
      </c>
      <c r="AD1116" s="158" t="str">
        <f t="shared" si="755"/>
        <v/>
      </c>
      <c r="AE1116" s="165" t="str">
        <f>IF(J1116="","",IF('5.手当・賞与配分・洗い替え方式'!$O$4=1,ROUNDUP((J1116+$Q1116)*$AH$4,-1),ROUNDUP(J1116*$AH$4,-1)))</f>
        <v/>
      </c>
      <c r="AF1116" s="154" t="str">
        <f>IF(K1116="","",IF('5.手当・賞与配分・洗い替え方式'!$O$4=1,ROUNDUP((K1116+$Q1116)*$AH$4,-1),ROUNDUP(K1116*$AH$4,-1)))</f>
        <v/>
      </c>
      <c r="AG1116" s="154" t="str">
        <f>IF(L1116="","",IF('5.手当・賞与配分・洗い替え方式'!$O$4=1,ROUNDUP((L1116+$Q1116)*$AH$4,-1),ROUNDUP(L1116*$AH$4,-1)))</f>
        <v/>
      </c>
      <c r="AH1116" s="154" t="str">
        <f>IF(M1116="","",IF('5.手当・賞与配分・洗い替え方式'!$O$4=1,ROUNDUP((M1116+$Q1116)*$AH$4,-1),ROUNDUP(M1116*$AH$4,-1)))</f>
        <v/>
      </c>
      <c r="AI1116" s="166" t="str">
        <f>IF(N1116="","",IF('5.手当・賞与配分・洗い替え方式'!$O$4=1,ROUNDUP((N1116+$Q1116)*$AH$4,-1),ROUNDUP(N1116*$AH$4,-1)))</f>
        <v/>
      </c>
      <c r="AJ1116" s="165" t="str">
        <f>IF(J1116="","",IF('5.手当・賞与配分・洗い替え方式'!$O$4=1,ROUNDUP((J1116+$Q1116)*$AM$4,-1),ROUNDUP(J1116*$AM$4,-1)))</f>
        <v/>
      </c>
      <c r="AK1116" s="154" t="str">
        <f>IF(K1116="","",IF('5.手当・賞与配分・洗い替え方式'!$O$4=1,ROUNDUP((K1116+$Q1116)*$AM$4,-1),ROUNDUP(K1116*$AM$4,-1)))</f>
        <v/>
      </c>
      <c r="AL1116" s="154" t="str">
        <f>IF(L1116="","",IF('5.手当・賞与配分・洗い替え方式'!$O$4=1,ROUNDUP((L1116+$Q1116)*$AM$4,-1),ROUNDUP(L1116*$AM$4,-1)))</f>
        <v/>
      </c>
      <c r="AM1116" s="154" t="str">
        <f>IF(M1116="","",IF('5.手当・賞与配分・洗い替え方式'!$O$4=1,ROUNDUP((M1116+$Q1116)*$AM$4,-1),ROUNDUP(M1116*$AM$4,-1)))</f>
        <v/>
      </c>
      <c r="AN1116" s="166" t="str">
        <f>IF(N1116="","",IF('5.手当・賞与配分・洗い替え方式'!$O$4=1,ROUNDUP((N1116+$Q1116)*$AM$4,-1),ROUNDUP(N1116*$AM$4,-1)))</f>
        <v/>
      </c>
      <c r="AO1116" s="369" t="str">
        <f t="shared" si="756"/>
        <v/>
      </c>
      <c r="AP1116" s="77" t="str">
        <f t="shared" si="757"/>
        <v/>
      </c>
      <c r="AQ1116" s="77" t="str">
        <f t="shared" si="740"/>
        <v/>
      </c>
      <c r="AR1116" s="77" t="str">
        <f t="shared" si="741"/>
        <v/>
      </c>
      <c r="AS1116" s="164" t="str">
        <f t="shared" si="742"/>
        <v/>
      </c>
    </row>
    <row r="1117" spans="5:45" ht="18" customHeight="1">
      <c r="E1117" s="148" t="str">
        <f t="shared" si="743"/>
        <v/>
      </c>
      <c r="F1117" s="105">
        <f t="shared" si="730"/>
        <v>0</v>
      </c>
      <c r="G1117" s="105" t="str">
        <f t="shared" si="731"/>
        <v/>
      </c>
      <c r="H1117" s="105" t="str">
        <f t="shared" si="732"/>
        <v/>
      </c>
      <c r="I1117" s="149">
        <v>25</v>
      </c>
      <c r="J1117" s="157" t="str">
        <f t="shared" si="744"/>
        <v/>
      </c>
      <c r="K1117" s="131" t="str">
        <f t="shared" si="745"/>
        <v/>
      </c>
      <c r="L1117" s="131" t="str">
        <f>IF($E1117="","",INDEX('3.サラリースケール'!$R$5:$BH$38,MATCH($E1117,'3.サラリースケール'!$R$5:$R$38,0),MATCH($I1117,'3.サラリースケール'!$R$5:$BH$5,0)))</f>
        <v/>
      </c>
      <c r="M1117" s="131" t="str">
        <f t="shared" si="746"/>
        <v/>
      </c>
      <c r="N1117" s="368" t="str">
        <f t="shared" si="747"/>
        <v/>
      </c>
      <c r="O1117" s="157" t="str">
        <f t="shared" si="748"/>
        <v/>
      </c>
      <c r="P1117" s="368" t="str">
        <f t="shared" si="733"/>
        <v/>
      </c>
      <c r="Q1117" s="158" t="str">
        <f>IF($L1117="","",VLOOKUP($E1117,'6.モデル年俸表の作成'!$C$7:$F$48,4,0))</f>
        <v/>
      </c>
      <c r="R1117" s="159" t="str">
        <f>IF($E1117="","",IF($G1117="","",VLOOKUP($E1117,'5.手当・賞与配分・洗い替え方式'!$C$7:$L$48,8,0)))</f>
        <v/>
      </c>
      <c r="S1117" s="160" t="str">
        <f t="shared" si="749"/>
        <v/>
      </c>
      <c r="T1117" s="160" t="str">
        <f t="shared" si="750"/>
        <v/>
      </c>
      <c r="U1117" s="160" t="str">
        <f t="shared" ref="U1117:U1151" si="759">IF(L1117="","",ROUNDUP((L1117*$R1117),-1))</f>
        <v/>
      </c>
      <c r="V1117" s="160" t="str">
        <f t="shared" si="752"/>
        <v/>
      </c>
      <c r="W1117" s="160" t="str">
        <f t="shared" si="753"/>
        <v/>
      </c>
      <c r="X1117" s="164" t="str">
        <f t="shared" si="734"/>
        <v/>
      </c>
      <c r="Y1117" s="162" t="str">
        <f t="shared" si="758"/>
        <v/>
      </c>
      <c r="Z1117" s="161" t="str">
        <f t="shared" si="735"/>
        <v/>
      </c>
      <c r="AA1117" s="161" t="str">
        <f t="shared" si="736"/>
        <v/>
      </c>
      <c r="AB1117" s="161" t="str">
        <f t="shared" si="737"/>
        <v/>
      </c>
      <c r="AC1117" s="163" t="str">
        <f>IF(N1117="","",N1117+$Q1117+W1117)</f>
        <v/>
      </c>
      <c r="AD1117" s="158" t="str">
        <f t="shared" si="755"/>
        <v/>
      </c>
      <c r="AE1117" s="165" t="str">
        <f>IF(J1117="","",IF('5.手当・賞与配分・洗い替え方式'!$O$4=1,ROUNDUP((J1117+$Q1117)*$AH$4,-1),ROUNDUP(J1117*$AH$4,-1)))</f>
        <v/>
      </c>
      <c r="AF1117" s="154" t="str">
        <f>IF(K1117="","",IF('5.手当・賞与配分・洗い替え方式'!$O$4=1,ROUNDUP((K1117+$Q1117)*$AH$4,-1),ROUNDUP(K1117*$AH$4,-1)))</f>
        <v/>
      </c>
      <c r="AG1117" s="154" t="str">
        <f>IF(L1117="","",IF('5.手当・賞与配分・洗い替え方式'!$O$4=1,ROUNDUP((L1117+$Q1117)*$AH$4,-1),ROUNDUP(L1117*$AH$4,-1)))</f>
        <v/>
      </c>
      <c r="AH1117" s="154" t="str">
        <f>IF(M1117="","",IF('5.手当・賞与配分・洗い替え方式'!$O$4=1,ROUNDUP((M1117+$Q1117)*$AH$4,-1),ROUNDUP(M1117*$AH$4,-1)))</f>
        <v/>
      </c>
      <c r="AI1117" s="166" t="str">
        <f>IF(N1117="","",IF('5.手当・賞与配分・洗い替え方式'!$O$4=1,ROUNDUP((N1117+$Q1117)*$AH$4,-1),ROUNDUP(N1117*$AH$4,-1)))</f>
        <v/>
      </c>
      <c r="AJ1117" s="165" t="str">
        <f>IF(J1117="","",IF('5.手当・賞与配分・洗い替え方式'!$O$4=1,ROUNDUP((J1117+$Q1117)*$AM$4,-1),ROUNDUP(J1117*$AM$4,-1)))</f>
        <v/>
      </c>
      <c r="AK1117" s="154" t="str">
        <f>IF(K1117="","",IF('5.手当・賞与配分・洗い替え方式'!$O$4=1,ROUNDUP((K1117+$Q1117)*$AM$4,-1),ROUNDUP(K1117*$AM$4,-1)))</f>
        <v/>
      </c>
      <c r="AL1117" s="154" t="str">
        <f>IF(L1117="","",IF('5.手当・賞与配分・洗い替え方式'!$O$4=1,ROUNDUP((L1117+$Q1117)*$AM$4,-1),ROUNDUP(L1117*$AM$4,-1)))</f>
        <v/>
      </c>
      <c r="AM1117" s="154" t="str">
        <f>IF(M1117="","",IF('5.手当・賞与配分・洗い替え方式'!$O$4=1,ROUNDUP((M1117+$Q1117)*$AM$4,-1),ROUNDUP(M1117*$AM$4,-1)))</f>
        <v/>
      </c>
      <c r="AN1117" s="166" t="str">
        <f>IF(N1117="","",IF('5.手当・賞与配分・洗い替え方式'!$O$4=1,ROUNDUP((N1117+$Q1117)*$AM$4,-1),ROUNDUP(N1117*$AM$4,-1)))</f>
        <v/>
      </c>
      <c r="AO1117" s="369" t="str">
        <f t="shared" si="756"/>
        <v/>
      </c>
      <c r="AP1117" s="77" t="str">
        <f t="shared" si="757"/>
        <v/>
      </c>
      <c r="AQ1117" s="77" t="str">
        <f t="shared" si="740"/>
        <v/>
      </c>
      <c r="AR1117" s="77" t="str">
        <f t="shared" si="741"/>
        <v/>
      </c>
      <c r="AS1117" s="164" t="str">
        <f t="shared" si="742"/>
        <v/>
      </c>
    </row>
    <row r="1118" spans="5:45" ht="18" customHeight="1">
      <c r="E1118" s="148" t="str">
        <f t="shared" si="743"/>
        <v/>
      </c>
      <c r="F1118" s="105">
        <f t="shared" si="730"/>
        <v>0</v>
      </c>
      <c r="G1118" s="105" t="str">
        <f t="shared" si="731"/>
        <v/>
      </c>
      <c r="H1118" s="105" t="str">
        <f t="shared" si="732"/>
        <v/>
      </c>
      <c r="I1118" s="149">
        <v>26</v>
      </c>
      <c r="J1118" s="157" t="str">
        <f t="shared" si="744"/>
        <v/>
      </c>
      <c r="K1118" s="131" t="str">
        <f t="shared" si="745"/>
        <v/>
      </c>
      <c r="L1118" s="131" t="str">
        <f>IF($E1118="","",INDEX('3.サラリースケール'!$R$5:$BH$38,MATCH($E1118,'3.サラリースケール'!$R$5:$R$38,0),MATCH($I1118,'3.サラリースケール'!$R$5:$BH$5,0)))</f>
        <v/>
      </c>
      <c r="M1118" s="131" t="str">
        <f t="shared" si="746"/>
        <v/>
      </c>
      <c r="N1118" s="368" t="str">
        <f t="shared" si="747"/>
        <v/>
      </c>
      <c r="O1118" s="157" t="str">
        <f t="shared" si="748"/>
        <v/>
      </c>
      <c r="P1118" s="368" t="str">
        <f t="shared" si="733"/>
        <v/>
      </c>
      <c r="Q1118" s="158" t="str">
        <f>IF($L1118="","",VLOOKUP($E1118,'6.モデル年俸表の作成'!$C$7:$F$48,4,0))</f>
        <v/>
      </c>
      <c r="R1118" s="159" t="str">
        <f>IF($E1118="","",IF($G1118="","",VLOOKUP($E1118,'5.手当・賞与配分・洗い替え方式'!$C$7:$L$48,8,0)))</f>
        <v/>
      </c>
      <c r="S1118" s="160" t="str">
        <f t="shared" si="749"/>
        <v/>
      </c>
      <c r="T1118" s="160" t="str">
        <f t="shared" si="750"/>
        <v/>
      </c>
      <c r="U1118" s="160" t="str">
        <f t="shared" si="759"/>
        <v/>
      </c>
      <c r="V1118" s="160" t="str">
        <f t="shared" si="752"/>
        <v/>
      </c>
      <c r="W1118" s="160" t="str">
        <f t="shared" si="753"/>
        <v/>
      </c>
      <c r="X1118" s="164" t="str">
        <f t="shared" si="734"/>
        <v/>
      </c>
      <c r="Y1118" s="162" t="str">
        <f t="shared" si="758"/>
        <v/>
      </c>
      <c r="Z1118" s="161" t="str">
        <f t="shared" si="735"/>
        <v/>
      </c>
      <c r="AA1118" s="161" t="str">
        <f t="shared" si="736"/>
        <v/>
      </c>
      <c r="AB1118" s="161" t="str">
        <f t="shared" si="737"/>
        <v/>
      </c>
      <c r="AC1118" s="163" t="str">
        <f t="shared" ref="AC1118:AC1151" si="760">IF(N1118="","",N1118+$Q1118+W1118)</f>
        <v/>
      </c>
      <c r="AD1118" s="158" t="str">
        <f t="shared" si="755"/>
        <v/>
      </c>
      <c r="AE1118" s="165" t="str">
        <f>IF(J1118="","",IF('5.手当・賞与配分・洗い替え方式'!$O$4=1,ROUNDUP((J1118+$Q1118)*$AH$4,-1),ROUNDUP(J1118*$AH$4,-1)))</f>
        <v/>
      </c>
      <c r="AF1118" s="154" t="str">
        <f>IF(K1118="","",IF('5.手当・賞与配分・洗い替え方式'!$O$4=1,ROUNDUP((K1118+$Q1118)*$AH$4,-1),ROUNDUP(K1118*$AH$4,-1)))</f>
        <v/>
      </c>
      <c r="AG1118" s="154" t="str">
        <f>IF(L1118="","",IF('5.手当・賞与配分・洗い替え方式'!$O$4=1,ROUNDUP((L1118+$Q1118)*$AH$4,-1),ROUNDUP(L1118*$AH$4,-1)))</f>
        <v/>
      </c>
      <c r="AH1118" s="154" t="str">
        <f>IF(M1118="","",IF('5.手当・賞与配分・洗い替え方式'!$O$4=1,ROUNDUP((M1118+$Q1118)*$AH$4,-1),ROUNDUP(M1118*$AH$4,-1)))</f>
        <v/>
      </c>
      <c r="AI1118" s="166" t="str">
        <f>IF(N1118="","",IF('5.手当・賞与配分・洗い替え方式'!$O$4=1,ROUNDUP((N1118+$Q1118)*$AH$4,-1),ROUNDUP(N1118*$AH$4,-1)))</f>
        <v/>
      </c>
      <c r="AJ1118" s="165" t="str">
        <f>IF(J1118="","",IF('5.手当・賞与配分・洗い替え方式'!$O$4=1,ROUNDUP((J1118+$Q1118)*$AM$4,-1),ROUNDUP(J1118*$AM$4,-1)))</f>
        <v/>
      </c>
      <c r="AK1118" s="154" t="str">
        <f>IF(K1118="","",IF('5.手当・賞与配分・洗い替え方式'!$O$4=1,ROUNDUP((K1118+$Q1118)*$AM$4,-1),ROUNDUP(K1118*$AM$4,-1)))</f>
        <v/>
      </c>
      <c r="AL1118" s="154" t="str">
        <f>IF(L1118="","",IF('5.手当・賞与配分・洗い替え方式'!$O$4=1,ROUNDUP((L1118+$Q1118)*$AM$4,-1),ROUNDUP(L1118*$AM$4,-1)))</f>
        <v/>
      </c>
      <c r="AM1118" s="154" t="str">
        <f>IF(M1118="","",IF('5.手当・賞与配分・洗い替え方式'!$O$4=1,ROUNDUP((M1118+$Q1118)*$AM$4,-1),ROUNDUP(M1118*$AM$4,-1)))</f>
        <v/>
      </c>
      <c r="AN1118" s="166" t="str">
        <f>IF(N1118="","",IF('5.手当・賞与配分・洗い替え方式'!$O$4=1,ROUNDUP((N1118+$Q1118)*$AM$4,-1),ROUNDUP(N1118*$AM$4,-1)))</f>
        <v/>
      </c>
      <c r="AO1118" s="369" t="str">
        <f t="shared" si="756"/>
        <v/>
      </c>
      <c r="AP1118" s="77" t="str">
        <f t="shared" si="757"/>
        <v/>
      </c>
      <c r="AQ1118" s="77" t="str">
        <f t="shared" si="740"/>
        <v/>
      </c>
      <c r="AR1118" s="77" t="str">
        <f t="shared" si="741"/>
        <v/>
      </c>
      <c r="AS1118" s="164" t="str">
        <f t="shared" si="742"/>
        <v/>
      </c>
    </row>
    <row r="1119" spans="5:45" ht="18" customHeight="1">
      <c r="E1119" s="148" t="str">
        <f t="shared" si="743"/>
        <v/>
      </c>
      <c r="F1119" s="105">
        <f t="shared" si="730"/>
        <v>0</v>
      </c>
      <c r="G1119" s="105" t="str">
        <f t="shared" si="731"/>
        <v/>
      </c>
      <c r="H1119" s="105" t="str">
        <f t="shared" si="732"/>
        <v/>
      </c>
      <c r="I1119" s="149">
        <v>27</v>
      </c>
      <c r="J1119" s="157" t="str">
        <f t="shared" si="744"/>
        <v/>
      </c>
      <c r="K1119" s="131" t="str">
        <f t="shared" si="745"/>
        <v/>
      </c>
      <c r="L1119" s="131" t="str">
        <f>IF($E1119="","",INDEX('3.サラリースケール'!$R$5:$BH$38,MATCH($E1119,'3.サラリースケール'!$R$5:$R$38,0),MATCH($I1119,'3.サラリースケール'!$R$5:$BH$5,0)))</f>
        <v/>
      </c>
      <c r="M1119" s="131" t="str">
        <f t="shared" si="746"/>
        <v/>
      </c>
      <c r="N1119" s="368" t="str">
        <f t="shared" si="747"/>
        <v/>
      </c>
      <c r="O1119" s="157" t="str">
        <f t="shared" si="748"/>
        <v/>
      </c>
      <c r="P1119" s="368" t="str">
        <f t="shared" si="733"/>
        <v/>
      </c>
      <c r="Q1119" s="158" t="str">
        <f>IF($L1119="","",VLOOKUP($E1119,'6.モデル年俸表の作成'!$C$7:$F$48,4,0))</f>
        <v/>
      </c>
      <c r="R1119" s="159" t="str">
        <f>IF($E1119="","",IF($G1119="","",VLOOKUP($E1119,'5.手当・賞与配分・洗い替え方式'!$C$7:$L$48,8,0)))</f>
        <v/>
      </c>
      <c r="S1119" s="160" t="str">
        <f t="shared" si="749"/>
        <v/>
      </c>
      <c r="T1119" s="160" t="str">
        <f t="shared" si="750"/>
        <v/>
      </c>
      <c r="U1119" s="160" t="str">
        <f t="shared" si="759"/>
        <v/>
      </c>
      <c r="V1119" s="160" t="str">
        <f t="shared" si="752"/>
        <v/>
      </c>
      <c r="W1119" s="160" t="str">
        <f t="shared" si="753"/>
        <v/>
      </c>
      <c r="X1119" s="164" t="str">
        <f t="shared" si="734"/>
        <v/>
      </c>
      <c r="Y1119" s="162" t="str">
        <f t="shared" si="758"/>
        <v/>
      </c>
      <c r="Z1119" s="161" t="str">
        <f t="shared" si="735"/>
        <v/>
      </c>
      <c r="AA1119" s="161" t="str">
        <f t="shared" si="736"/>
        <v/>
      </c>
      <c r="AB1119" s="161" t="str">
        <f t="shared" si="737"/>
        <v/>
      </c>
      <c r="AC1119" s="163" t="str">
        <f t="shared" si="760"/>
        <v/>
      </c>
      <c r="AD1119" s="158" t="str">
        <f t="shared" si="755"/>
        <v/>
      </c>
      <c r="AE1119" s="165" t="str">
        <f>IF(J1119="","",IF('5.手当・賞与配分・洗い替え方式'!$O$4=1,ROUNDUP((J1119+$Q1119)*$AH$4,-1),ROUNDUP(J1119*$AH$4,-1)))</f>
        <v/>
      </c>
      <c r="AF1119" s="154" t="str">
        <f>IF(K1119="","",IF('5.手当・賞与配分・洗い替え方式'!$O$4=1,ROUNDUP((K1119+$Q1119)*$AH$4,-1),ROUNDUP(K1119*$AH$4,-1)))</f>
        <v/>
      </c>
      <c r="AG1119" s="154" t="str">
        <f>IF(L1119="","",IF('5.手当・賞与配分・洗い替え方式'!$O$4=1,ROUNDUP((L1119+$Q1119)*$AH$4,-1),ROUNDUP(L1119*$AH$4,-1)))</f>
        <v/>
      </c>
      <c r="AH1119" s="154" t="str">
        <f>IF(M1119="","",IF('5.手当・賞与配分・洗い替え方式'!$O$4=1,ROUNDUP((M1119+$Q1119)*$AH$4,-1),ROUNDUP(M1119*$AH$4,-1)))</f>
        <v/>
      </c>
      <c r="AI1119" s="166" t="str">
        <f>IF(N1119="","",IF('5.手当・賞与配分・洗い替え方式'!$O$4=1,ROUNDUP((N1119+$Q1119)*$AH$4,-1),ROUNDUP(N1119*$AH$4,-1)))</f>
        <v/>
      </c>
      <c r="AJ1119" s="165" t="str">
        <f>IF(J1119="","",IF('5.手当・賞与配分・洗い替え方式'!$O$4=1,ROUNDUP((J1119+$Q1119)*$AM$4,-1),ROUNDUP(J1119*$AM$4,-1)))</f>
        <v/>
      </c>
      <c r="AK1119" s="154" t="str">
        <f>IF(K1119="","",IF('5.手当・賞与配分・洗い替え方式'!$O$4=1,ROUNDUP((K1119+$Q1119)*$AM$4,-1),ROUNDUP(K1119*$AM$4,-1)))</f>
        <v/>
      </c>
      <c r="AL1119" s="154" t="str">
        <f>IF(L1119="","",IF('5.手当・賞与配分・洗い替え方式'!$O$4=1,ROUNDUP((L1119+$Q1119)*$AM$4,-1),ROUNDUP(L1119*$AM$4,-1)))</f>
        <v/>
      </c>
      <c r="AM1119" s="154" t="str">
        <f>IF(M1119="","",IF('5.手当・賞与配分・洗い替え方式'!$O$4=1,ROUNDUP((M1119+$Q1119)*$AM$4,-1),ROUNDUP(M1119*$AM$4,-1)))</f>
        <v/>
      </c>
      <c r="AN1119" s="166" t="str">
        <f>IF(N1119="","",IF('5.手当・賞与配分・洗い替え方式'!$O$4=1,ROUNDUP((N1119+$Q1119)*$AM$4,-1),ROUNDUP(N1119*$AM$4,-1)))</f>
        <v/>
      </c>
      <c r="AO1119" s="369" t="str">
        <f t="shared" si="756"/>
        <v/>
      </c>
      <c r="AP1119" s="77" t="str">
        <f t="shared" si="757"/>
        <v/>
      </c>
      <c r="AQ1119" s="77" t="str">
        <f t="shared" si="740"/>
        <v/>
      </c>
      <c r="AR1119" s="77" t="str">
        <f t="shared" si="741"/>
        <v/>
      </c>
      <c r="AS1119" s="164" t="str">
        <f t="shared" si="742"/>
        <v/>
      </c>
    </row>
    <row r="1120" spans="5:45" ht="18" customHeight="1">
      <c r="E1120" s="148" t="str">
        <f t="shared" si="743"/>
        <v/>
      </c>
      <c r="F1120" s="105">
        <f t="shared" si="730"/>
        <v>0</v>
      </c>
      <c r="G1120" s="105" t="str">
        <f t="shared" si="731"/>
        <v/>
      </c>
      <c r="H1120" s="105" t="str">
        <f t="shared" si="732"/>
        <v/>
      </c>
      <c r="I1120" s="149">
        <v>28</v>
      </c>
      <c r="J1120" s="157" t="str">
        <f t="shared" si="744"/>
        <v/>
      </c>
      <c r="K1120" s="131" t="str">
        <f t="shared" si="745"/>
        <v/>
      </c>
      <c r="L1120" s="131" t="str">
        <f>IF($E1120="","",INDEX('3.サラリースケール'!$R$5:$BH$38,MATCH($E1120,'3.サラリースケール'!$R$5:$R$38,0),MATCH($I1120,'3.サラリースケール'!$R$5:$BH$5,0)))</f>
        <v/>
      </c>
      <c r="M1120" s="131" t="str">
        <f t="shared" si="746"/>
        <v/>
      </c>
      <c r="N1120" s="368" t="str">
        <f t="shared" si="747"/>
        <v/>
      </c>
      <c r="O1120" s="157" t="str">
        <f t="shared" si="748"/>
        <v/>
      </c>
      <c r="P1120" s="368" t="str">
        <f t="shared" si="733"/>
        <v/>
      </c>
      <c r="Q1120" s="158" t="str">
        <f>IF($L1120="","",VLOOKUP($E1120,'6.モデル年俸表の作成'!$C$7:$F$48,4,0))</f>
        <v/>
      </c>
      <c r="R1120" s="159" t="str">
        <f>IF($E1120="","",IF($G1120="","",VLOOKUP($E1120,'5.手当・賞与配分・洗い替え方式'!$C$7:$L$48,8,0)))</f>
        <v/>
      </c>
      <c r="S1120" s="160" t="str">
        <f t="shared" si="749"/>
        <v/>
      </c>
      <c r="T1120" s="160" t="str">
        <f t="shared" si="750"/>
        <v/>
      </c>
      <c r="U1120" s="160" t="str">
        <f t="shared" si="759"/>
        <v/>
      </c>
      <c r="V1120" s="160" t="str">
        <f t="shared" si="752"/>
        <v/>
      </c>
      <c r="W1120" s="160" t="str">
        <f t="shared" si="753"/>
        <v/>
      </c>
      <c r="X1120" s="164" t="str">
        <f t="shared" si="734"/>
        <v/>
      </c>
      <c r="Y1120" s="162" t="str">
        <f t="shared" si="758"/>
        <v/>
      </c>
      <c r="Z1120" s="161" t="str">
        <f t="shared" si="735"/>
        <v/>
      </c>
      <c r="AA1120" s="161" t="str">
        <f t="shared" si="736"/>
        <v/>
      </c>
      <c r="AB1120" s="161" t="str">
        <f t="shared" si="737"/>
        <v/>
      </c>
      <c r="AC1120" s="163" t="str">
        <f t="shared" si="760"/>
        <v/>
      </c>
      <c r="AD1120" s="158" t="str">
        <f t="shared" si="755"/>
        <v/>
      </c>
      <c r="AE1120" s="165" t="str">
        <f>IF(J1120="","",IF('5.手当・賞与配分・洗い替え方式'!$O$4=1,ROUNDUP((J1120+$Q1120)*$AH$4,-1),ROUNDUP(J1120*$AH$4,-1)))</f>
        <v/>
      </c>
      <c r="AF1120" s="154" t="str">
        <f>IF(K1120="","",IF('5.手当・賞与配分・洗い替え方式'!$O$4=1,ROUNDUP((K1120+$Q1120)*$AH$4,-1),ROUNDUP(K1120*$AH$4,-1)))</f>
        <v/>
      </c>
      <c r="AG1120" s="154" t="str">
        <f>IF(L1120="","",IF('5.手当・賞与配分・洗い替え方式'!$O$4=1,ROUNDUP((L1120+$Q1120)*$AH$4,-1),ROUNDUP(L1120*$AH$4,-1)))</f>
        <v/>
      </c>
      <c r="AH1120" s="154" t="str">
        <f>IF(M1120="","",IF('5.手当・賞与配分・洗い替え方式'!$O$4=1,ROUNDUP((M1120+$Q1120)*$AH$4,-1),ROUNDUP(M1120*$AH$4,-1)))</f>
        <v/>
      </c>
      <c r="AI1120" s="166" t="str">
        <f>IF(N1120="","",IF('5.手当・賞与配分・洗い替え方式'!$O$4=1,ROUNDUP((N1120+$Q1120)*$AH$4,-1),ROUNDUP(N1120*$AH$4,-1)))</f>
        <v/>
      </c>
      <c r="AJ1120" s="165" t="str">
        <f>IF(J1120="","",IF('5.手当・賞与配分・洗い替え方式'!$O$4=1,ROUNDUP((J1120+$Q1120)*$AM$4,-1),ROUNDUP(J1120*$AM$4,-1)))</f>
        <v/>
      </c>
      <c r="AK1120" s="154" t="str">
        <f>IF(K1120="","",IF('5.手当・賞与配分・洗い替え方式'!$O$4=1,ROUNDUP((K1120+$Q1120)*$AM$4,-1),ROUNDUP(K1120*$AM$4,-1)))</f>
        <v/>
      </c>
      <c r="AL1120" s="154" t="str">
        <f>IF(L1120="","",IF('5.手当・賞与配分・洗い替え方式'!$O$4=1,ROUNDUP((L1120+$Q1120)*$AM$4,-1),ROUNDUP(L1120*$AM$4,-1)))</f>
        <v/>
      </c>
      <c r="AM1120" s="154" t="str">
        <f>IF(M1120="","",IF('5.手当・賞与配分・洗い替え方式'!$O$4=1,ROUNDUP((M1120+$Q1120)*$AM$4,-1),ROUNDUP(M1120*$AM$4,-1)))</f>
        <v/>
      </c>
      <c r="AN1120" s="166" t="str">
        <f>IF(N1120="","",IF('5.手当・賞与配分・洗い替え方式'!$O$4=1,ROUNDUP((N1120+$Q1120)*$AM$4,-1),ROUNDUP(N1120*$AM$4,-1)))</f>
        <v/>
      </c>
      <c r="AO1120" s="369" t="str">
        <f t="shared" si="756"/>
        <v/>
      </c>
      <c r="AP1120" s="77" t="str">
        <f t="shared" si="757"/>
        <v/>
      </c>
      <c r="AQ1120" s="77" t="str">
        <f t="shared" si="740"/>
        <v/>
      </c>
      <c r="AR1120" s="77" t="str">
        <f t="shared" si="741"/>
        <v/>
      </c>
      <c r="AS1120" s="164" t="str">
        <f t="shared" si="742"/>
        <v/>
      </c>
    </row>
    <row r="1121" spans="5:45" ht="18" customHeight="1">
      <c r="E1121" s="148" t="str">
        <f t="shared" si="743"/>
        <v/>
      </c>
      <c r="F1121" s="105">
        <f t="shared" si="730"/>
        <v>0</v>
      </c>
      <c r="G1121" s="105" t="str">
        <f t="shared" si="731"/>
        <v/>
      </c>
      <c r="H1121" s="105" t="str">
        <f t="shared" si="732"/>
        <v/>
      </c>
      <c r="I1121" s="149">
        <v>29</v>
      </c>
      <c r="J1121" s="157" t="str">
        <f t="shared" si="744"/>
        <v/>
      </c>
      <c r="K1121" s="131" t="str">
        <f t="shared" si="745"/>
        <v/>
      </c>
      <c r="L1121" s="131" t="str">
        <f>IF($E1121="","",INDEX('3.サラリースケール'!$R$5:$BH$38,MATCH($E1121,'3.サラリースケール'!$R$5:$R$38,0),MATCH($I1121,'3.サラリースケール'!$R$5:$BH$5,0)))</f>
        <v/>
      </c>
      <c r="M1121" s="131" t="str">
        <f t="shared" si="746"/>
        <v/>
      </c>
      <c r="N1121" s="368" t="str">
        <f t="shared" si="747"/>
        <v/>
      </c>
      <c r="O1121" s="157" t="str">
        <f t="shared" si="748"/>
        <v/>
      </c>
      <c r="P1121" s="368" t="str">
        <f t="shared" si="733"/>
        <v/>
      </c>
      <c r="Q1121" s="158" t="str">
        <f>IF($L1121="","",VLOOKUP($E1121,'6.モデル年俸表の作成'!$C$7:$F$48,4,0))</f>
        <v/>
      </c>
      <c r="R1121" s="159" t="str">
        <f>IF($E1121="","",IF($G1121="","",VLOOKUP($E1121,'5.手当・賞与配分・洗い替え方式'!$C$7:$L$48,8,0)))</f>
        <v/>
      </c>
      <c r="S1121" s="160" t="str">
        <f t="shared" si="749"/>
        <v/>
      </c>
      <c r="T1121" s="160" t="str">
        <f t="shared" si="750"/>
        <v/>
      </c>
      <c r="U1121" s="160" t="str">
        <f t="shared" si="759"/>
        <v/>
      </c>
      <c r="V1121" s="160" t="str">
        <f t="shared" si="752"/>
        <v/>
      </c>
      <c r="W1121" s="160" t="str">
        <f t="shared" si="753"/>
        <v/>
      </c>
      <c r="X1121" s="164" t="str">
        <f t="shared" si="734"/>
        <v/>
      </c>
      <c r="Y1121" s="162" t="str">
        <f t="shared" si="758"/>
        <v/>
      </c>
      <c r="Z1121" s="161" t="str">
        <f t="shared" si="735"/>
        <v/>
      </c>
      <c r="AA1121" s="161" t="str">
        <f t="shared" si="736"/>
        <v/>
      </c>
      <c r="AB1121" s="161" t="str">
        <f t="shared" si="737"/>
        <v/>
      </c>
      <c r="AC1121" s="163" t="str">
        <f t="shared" si="760"/>
        <v/>
      </c>
      <c r="AD1121" s="158" t="str">
        <f t="shared" si="755"/>
        <v/>
      </c>
      <c r="AE1121" s="165" t="str">
        <f>IF(J1121="","",IF('5.手当・賞与配分・洗い替え方式'!$O$4=1,ROUNDUP((J1121+$Q1121)*$AH$4,-1),ROUNDUP(J1121*$AH$4,-1)))</f>
        <v/>
      </c>
      <c r="AF1121" s="154" t="str">
        <f>IF(K1121="","",IF('5.手当・賞与配分・洗い替え方式'!$O$4=1,ROUNDUP((K1121+$Q1121)*$AH$4,-1),ROUNDUP(K1121*$AH$4,-1)))</f>
        <v/>
      </c>
      <c r="AG1121" s="154" t="str">
        <f>IF(L1121="","",IF('5.手当・賞与配分・洗い替え方式'!$O$4=1,ROUNDUP((L1121+$Q1121)*$AH$4,-1),ROUNDUP(L1121*$AH$4,-1)))</f>
        <v/>
      </c>
      <c r="AH1121" s="154" t="str">
        <f>IF(M1121="","",IF('5.手当・賞与配分・洗い替え方式'!$O$4=1,ROUNDUP((M1121+$Q1121)*$AH$4,-1),ROUNDUP(M1121*$AH$4,-1)))</f>
        <v/>
      </c>
      <c r="AI1121" s="166" t="str">
        <f>IF(N1121="","",IF('5.手当・賞与配分・洗い替え方式'!$O$4=1,ROUNDUP((N1121+$Q1121)*$AH$4,-1),ROUNDUP(N1121*$AH$4,-1)))</f>
        <v/>
      </c>
      <c r="AJ1121" s="165" t="str">
        <f>IF(J1121="","",IF('5.手当・賞与配分・洗い替え方式'!$O$4=1,ROUNDUP((J1121+$Q1121)*$AM$4,-1),ROUNDUP(J1121*$AM$4,-1)))</f>
        <v/>
      </c>
      <c r="AK1121" s="154" t="str">
        <f>IF(K1121="","",IF('5.手当・賞与配分・洗い替え方式'!$O$4=1,ROUNDUP((K1121+$Q1121)*$AM$4,-1),ROUNDUP(K1121*$AM$4,-1)))</f>
        <v/>
      </c>
      <c r="AL1121" s="154" t="str">
        <f>IF(L1121="","",IF('5.手当・賞与配分・洗い替え方式'!$O$4=1,ROUNDUP((L1121+$Q1121)*$AM$4,-1),ROUNDUP(L1121*$AM$4,-1)))</f>
        <v/>
      </c>
      <c r="AM1121" s="154" t="str">
        <f>IF(M1121="","",IF('5.手当・賞与配分・洗い替え方式'!$O$4=1,ROUNDUP((M1121+$Q1121)*$AM$4,-1),ROUNDUP(M1121*$AM$4,-1)))</f>
        <v/>
      </c>
      <c r="AN1121" s="166" t="str">
        <f>IF(N1121="","",IF('5.手当・賞与配分・洗い替え方式'!$O$4=1,ROUNDUP((N1121+$Q1121)*$AM$4,-1),ROUNDUP(N1121*$AM$4,-1)))</f>
        <v/>
      </c>
      <c r="AO1121" s="369" t="str">
        <f t="shared" si="756"/>
        <v/>
      </c>
      <c r="AP1121" s="77" t="str">
        <f t="shared" si="757"/>
        <v/>
      </c>
      <c r="AQ1121" s="77" t="str">
        <f t="shared" si="740"/>
        <v/>
      </c>
      <c r="AR1121" s="77" t="str">
        <f t="shared" si="741"/>
        <v/>
      </c>
      <c r="AS1121" s="164" t="str">
        <f t="shared" si="742"/>
        <v/>
      </c>
    </row>
    <row r="1122" spans="5:45" ht="18" customHeight="1">
      <c r="E1122" s="148" t="str">
        <f t="shared" si="743"/>
        <v/>
      </c>
      <c r="F1122" s="105">
        <f t="shared" si="730"/>
        <v>0</v>
      </c>
      <c r="G1122" s="105" t="str">
        <f t="shared" si="731"/>
        <v/>
      </c>
      <c r="H1122" s="105" t="str">
        <f t="shared" si="732"/>
        <v/>
      </c>
      <c r="I1122" s="149">
        <v>30</v>
      </c>
      <c r="J1122" s="157" t="str">
        <f t="shared" si="744"/>
        <v/>
      </c>
      <c r="K1122" s="131" t="str">
        <f t="shared" si="745"/>
        <v/>
      </c>
      <c r="L1122" s="131" t="str">
        <f>IF($E1122="","",INDEX('3.サラリースケール'!$R$5:$BH$38,MATCH($E1122,'3.サラリースケール'!$R$5:$R$38,0),MATCH($I1122,'3.サラリースケール'!$R$5:$BH$5,0)))</f>
        <v/>
      </c>
      <c r="M1122" s="131" t="str">
        <f t="shared" si="746"/>
        <v/>
      </c>
      <c r="N1122" s="368" t="str">
        <f t="shared" si="747"/>
        <v/>
      </c>
      <c r="O1122" s="157" t="str">
        <f t="shared" si="748"/>
        <v/>
      </c>
      <c r="P1122" s="368" t="str">
        <f t="shared" si="733"/>
        <v/>
      </c>
      <c r="Q1122" s="158" t="str">
        <f>IF($L1122="","",VLOOKUP($E1122,'6.モデル年俸表の作成'!$C$7:$F$48,4,0))</f>
        <v/>
      </c>
      <c r="R1122" s="159" t="str">
        <f>IF($E1122="","",IF($G1122="","",VLOOKUP($E1122,'5.手当・賞与配分・洗い替え方式'!$C$7:$L$48,8,0)))</f>
        <v/>
      </c>
      <c r="S1122" s="160" t="str">
        <f t="shared" si="749"/>
        <v/>
      </c>
      <c r="T1122" s="160" t="str">
        <f t="shared" si="750"/>
        <v/>
      </c>
      <c r="U1122" s="160" t="str">
        <f t="shared" si="759"/>
        <v/>
      </c>
      <c r="V1122" s="160" t="str">
        <f t="shared" si="752"/>
        <v/>
      </c>
      <c r="W1122" s="160" t="str">
        <f t="shared" si="753"/>
        <v/>
      </c>
      <c r="X1122" s="164" t="str">
        <f t="shared" si="734"/>
        <v/>
      </c>
      <c r="Y1122" s="162" t="str">
        <f t="shared" si="758"/>
        <v/>
      </c>
      <c r="Z1122" s="161" t="str">
        <f t="shared" si="735"/>
        <v/>
      </c>
      <c r="AA1122" s="161" t="str">
        <f t="shared" si="736"/>
        <v/>
      </c>
      <c r="AB1122" s="161" t="str">
        <f t="shared" si="737"/>
        <v/>
      </c>
      <c r="AC1122" s="163" t="str">
        <f t="shared" si="760"/>
        <v/>
      </c>
      <c r="AD1122" s="158" t="str">
        <f t="shared" si="755"/>
        <v/>
      </c>
      <c r="AE1122" s="165" t="str">
        <f>IF(J1122="","",IF('5.手当・賞与配分・洗い替え方式'!$O$4=1,ROUNDUP((J1122+$Q1122)*$AH$4,-1),ROUNDUP(J1122*$AH$4,-1)))</f>
        <v/>
      </c>
      <c r="AF1122" s="154" t="str">
        <f>IF(K1122="","",IF('5.手当・賞与配分・洗い替え方式'!$O$4=1,ROUNDUP((K1122+$Q1122)*$AH$4,-1),ROUNDUP(K1122*$AH$4,-1)))</f>
        <v/>
      </c>
      <c r="AG1122" s="154" t="str">
        <f>IF(L1122="","",IF('5.手当・賞与配分・洗い替え方式'!$O$4=1,ROUNDUP((L1122+$Q1122)*$AH$4,-1),ROUNDUP(L1122*$AH$4,-1)))</f>
        <v/>
      </c>
      <c r="AH1122" s="154" t="str">
        <f>IF(M1122="","",IF('5.手当・賞与配分・洗い替え方式'!$O$4=1,ROUNDUP((M1122+$Q1122)*$AH$4,-1),ROUNDUP(M1122*$AH$4,-1)))</f>
        <v/>
      </c>
      <c r="AI1122" s="166" t="str">
        <f>IF(N1122="","",IF('5.手当・賞与配分・洗い替え方式'!$O$4=1,ROUNDUP((N1122+$Q1122)*$AH$4,-1),ROUNDUP(N1122*$AH$4,-1)))</f>
        <v/>
      </c>
      <c r="AJ1122" s="165" t="str">
        <f>IF(J1122="","",IF('5.手当・賞与配分・洗い替え方式'!$O$4=1,ROUNDUP((J1122+$Q1122)*$AM$4,-1),ROUNDUP(J1122*$AM$4,-1)))</f>
        <v/>
      </c>
      <c r="AK1122" s="154" t="str">
        <f>IF(K1122="","",IF('5.手当・賞与配分・洗い替え方式'!$O$4=1,ROUNDUP((K1122+$Q1122)*$AM$4,-1),ROUNDUP(K1122*$AM$4,-1)))</f>
        <v/>
      </c>
      <c r="AL1122" s="154" t="str">
        <f>IF(L1122="","",IF('5.手当・賞与配分・洗い替え方式'!$O$4=1,ROUNDUP((L1122+$Q1122)*$AM$4,-1),ROUNDUP(L1122*$AM$4,-1)))</f>
        <v/>
      </c>
      <c r="AM1122" s="154" t="str">
        <f>IF(M1122="","",IF('5.手当・賞与配分・洗い替え方式'!$O$4=1,ROUNDUP((M1122+$Q1122)*$AM$4,-1),ROUNDUP(M1122*$AM$4,-1)))</f>
        <v/>
      </c>
      <c r="AN1122" s="166" t="str">
        <f>IF(N1122="","",IF('5.手当・賞与配分・洗い替え方式'!$O$4=1,ROUNDUP((N1122+$Q1122)*$AM$4,-1),ROUNDUP(N1122*$AM$4,-1)))</f>
        <v/>
      </c>
      <c r="AO1122" s="369" t="str">
        <f t="shared" si="756"/>
        <v/>
      </c>
      <c r="AP1122" s="77" t="str">
        <f t="shared" si="757"/>
        <v/>
      </c>
      <c r="AQ1122" s="77" t="str">
        <f t="shared" si="740"/>
        <v/>
      </c>
      <c r="AR1122" s="77" t="str">
        <f t="shared" si="741"/>
        <v/>
      </c>
      <c r="AS1122" s="164" t="str">
        <f t="shared" si="742"/>
        <v/>
      </c>
    </row>
    <row r="1123" spans="5:45" ht="18" customHeight="1">
      <c r="E1123" s="148" t="str">
        <f t="shared" si="743"/>
        <v/>
      </c>
      <c r="F1123" s="105">
        <f t="shared" si="730"/>
        <v>0</v>
      </c>
      <c r="G1123" s="105" t="str">
        <f t="shared" si="731"/>
        <v/>
      </c>
      <c r="H1123" s="105" t="str">
        <f t="shared" si="732"/>
        <v/>
      </c>
      <c r="I1123" s="149">
        <v>31</v>
      </c>
      <c r="J1123" s="157" t="str">
        <f t="shared" si="744"/>
        <v/>
      </c>
      <c r="K1123" s="131" t="str">
        <f t="shared" si="745"/>
        <v/>
      </c>
      <c r="L1123" s="131" t="str">
        <f>IF($E1123="","",INDEX('3.サラリースケール'!$R$5:$BH$38,MATCH($E1123,'3.サラリースケール'!$R$5:$R$38,0),MATCH($I1123,'3.サラリースケール'!$R$5:$BH$5,0)))</f>
        <v/>
      </c>
      <c r="M1123" s="131" t="str">
        <f t="shared" si="746"/>
        <v/>
      </c>
      <c r="N1123" s="368" t="str">
        <f t="shared" si="747"/>
        <v/>
      </c>
      <c r="O1123" s="157" t="str">
        <f t="shared" si="748"/>
        <v/>
      </c>
      <c r="P1123" s="368" t="str">
        <f t="shared" si="733"/>
        <v/>
      </c>
      <c r="Q1123" s="158" t="str">
        <f>IF($L1123="","",VLOOKUP($E1123,'6.モデル年俸表の作成'!$C$7:$F$48,4,0))</f>
        <v/>
      </c>
      <c r="R1123" s="159" t="str">
        <f>IF($E1123="","",IF($G1123="","",VLOOKUP($E1123,'5.手当・賞与配分・洗い替え方式'!$C$7:$L$48,8,0)))</f>
        <v/>
      </c>
      <c r="S1123" s="160" t="str">
        <f t="shared" si="749"/>
        <v/>
      </c>
      <c r="T1123" s="160" t="str">
        <f t="shared" si="750"/>
        <v/>
      </c>
      <c r="U1123" s="160" t="str">
        <f t="shared" si="759"/>
        <v/>
      </c>
      <c r="V1123" s="160" t="str">
        <f t="shared" si="752"/>
        <v/>
      </c>
      <c r="W1123" s="160" t="str">
        <f t="shared" si="753"/>
        <v/>
      </c>
      <c r="X1123" s="164" t="str">
        <f t="shared" si="734"/>
        <v/>
      </c>
      <c r="Y1123" s="162" t="str">
        <f t="shared" si="758"/>
        <v/>
      </c>
      <c r="Z1123" s="161" t="str">
        <f t="shared" si="735"/>
        <v/>
      </c>
      <c r="AA1123" s="161" t="str">
        <f t="shared" si="736"/>
        <v/>
      </c>
      <c r="AB1123" s="161" t="str">
        <f t="shared" si="737"/>
        <v/>
      </c>
      <c r="AC1123" s="163" t="str">
        <f t="shared" si="760"/>
        <v/>
      </c>
      <c r="AD1123" s="158" t="str">
        <f t="shared" si="755"/>
        <v/>
      </c>
      <c r="AE1123" s="165" t="str">
        <f>IF(J1123="","",IF('5.手当・賞与配分・洗い替え方式'!$O$4=1,ROUNDUP((J1123+$Q1123)*$AH$4,-1),ROUNDUP(J1123*$AH$4,-1)))</f>
        <v/>
      </c>
      <c r="AF1123" s="154" t="str">
        <f>IF(K1123="","",IF('5.手当・賞与配分・洗い替え方式'!$O$4=1,ROUNDUP((K1123+$Q1123)*$AH$4,-1),ROUNDUP(K1123*$AH$4,-1)))</f>
        <v/>
      </c>
      <c r="AG1123" s="154" t="str">
        <f>IF(L1123="","",IF('5.手当・賞与配分・洗い替え方式'!$O$4=1,ROUNDUP((L1123+$Q1123)*$AH$4,-1),ROUNDUP(L1123*$AH$4,-1)))</f>
        <v/>
      </c>
      <c r="AH1123" s="154" t="str">
        <f>IF(M1123="","",IF('5.手当・賞与配分・洗い替え方式'!$O$4=1,ROUNDUP((M1123+$Q1123)*$AH$4,-1),ROUNDUP(M1123*$AH$4,-1)))</f>
        <v/>
      </c>
      <c r="AI1123" s="166" t="str">
        <f>IF(N1123="","",IF('5.手当・賞与配分・洗い替え方式'!$O$4=1,ROUNDUP((N1123+$Q1123)*$AH$4,-1),ROUNDUP(N1123*$AH$4,-1)))</f>
        <v/>
      </c>
      <c r="AJ1123" s="165" t="str">
        <f>IF(J1123="","",IF('5.手当・賞与配分・洗い替え方式'!$O$4=1,ROUNDUP((J1123+$Q1123)*$AM$4,-1),ROUNDUP(J1123*$AM$4,-1)))</f>
        <v/>
      </c>
      <c r="AK1123" s="154" t="str">
        <f>IF(K1123="","",IF('5.手当・賞与配分・洗い替え方式'!$O$4=1,ROUNDUP((K1123+$Q1123)*$AM$4,-1),ROUNDUP(K1123*$AM$4,-1)))</f>
        <v/>
      </c>
      <c r="AL1123" s="154" t="str">
        <f>IF(L1123="","",IF('5.手当・賞与配分・洗い替え方式'!$O$4=1,ROUNDUP((L1123+$Q1123)*$AM$4,-1),ROUNDUP(L1123*$AM$4,-1)))</f>
        <v/>
      </c>
      <c r="AM1123" s="154" t="str">
        <f>IF(M1123="","",IF('5.手当・賞与配分・洗い替え方式'!$O$4=1,ROUNDUP((M1123+$Q1123)*$AM$4,-1),ROUNDUP(M1123*$AM$4,-1)))</f>
        <v/>
      </c>
      <c r="AN1123" s="166" t="str">
        <f>IF(N1123="","",IF('5.手当・賞与配分・洗い替え方式'!$O$4=1,ROUNDUP((N1123+$Q1123)*$AM$4,-1),ROUNDUP(N1123*$AM$4,-1)))</f>
        <v/>
      </c>
      <c r="AO1123" s="369" t="str">
        <f t="shared" si="756"/>
        <v/>
      </c>
      <c r="AP1123" s="77" t="str">
        <f t="shared" si="757"/>
        <v/>
      </c>
      <c r="AQ1123" s="77" t="str">
        <f t="shared" si="740"/>
        <v/>
      </c>
      <c r="AR1123" s="77" t="str">
        <f t="shared" si="741"/>
        <v/>
      </c>
      <c r="AS1123" s="164" t="str">
        <f t="shared" si="742"/>
        <v/>
      </c>
    </row>
    <row r="1124" spans="5:45" ht="18" customHeight="1">
      <c r="E1124" s="148" t="str">
        <f t="shared" si="743"/>
        <v/>
      </c>
      <c r="F1124" s="105">
        <f t="shared" si="730"/>
        <v>0</v>
      </c>
      <c r="G1124" s="105" t="str">
        <f t="shared" si="731"/>
        <v/>
      </c>
      <c r="H1124" s="105" t="str">
        <f t="shared" si="732"/>
        <v/>
      </c>
      <c r="I1124" s="149">
        <v>32</v>
      </c>
      <c r="J1124" s="157" t="str">
        <f t="shared" si="744"/>
        <v/>
      </c>
      <c r="K1124" s="131" t="str">
        <f t="shared" si="745"/>
        <v/>
      </c>
      <c r="L1124" s="131" t="str">
        <f>IF($E1124="","",INDEX('3.サラリースケール'!$R$5:$BH$38,MATCH($E1124,'3.サラリースケール'!$R$5:$R$38,0),MATCH($I1124,'3.サラリースケール'!$R$5:$BH$5,0)))</f>
        <v/>
      </c>
      <c r="M1124" s="131" t="str">
        <f t="shared" si="746"/>
        <v/>
      </c>
      <c r="N1124" s="368" t="str">
        <f t="shared" si="747"/>
        <v/>
      </c>
      <c r="O1124" s="157" t="str">
        <f t="shared" si="748"/>
        <v/>
      </c>
      <c r="P1124" s="368" t="str">
        <f t="shared" si="733"/>
        <v/>
      </c>
      <c r="Q1124" s="158" t="str">
        <f>IF($L1124="","",VLOOKUP($E1124,'6.モデル年俸表の作成'!$C$7:$F$48,4,0))</f>
        <v/>
      </c>
      <c r="R1124" s="159" t="str">
        <f>IF($E1124="","",IF($G1124="","",VLOOKUP($E1124,'5.手当・賞与配分・洗い替え方式'!$C$7:$L$48,8,0)))</f>
        <v/>
      </c>
      <c r="S1124" s="160" t="str">
        <f t="shared" si="749"/>
        <v/>
      </c>
      <c r="T1124" s="160" t="str">
        <f t="shared" si="750"/>
        <v/>
      </c>
      <c r="U1124" s="160" t="str">
        <f t="shared" si="759"/>
        <v/>
      </c>
      <c r="V1124" s="160" t="str">
        <f t="shared" si="752"/>
        <v/>
      </c>
      <c r="W1124" s="160" t="str">
        <f t="shared" si="753"/>
        <v/>
      </c>
      <c r="X1124" s="164" t="str">
        <f t="shared" si="734"/>
        <v/>
      </c>
      <c r="Y1124" s="162" t="str">
        <f t="shared" si="758"/>
        <v/>
      </c>
      <c r="Z1124" s="161" t="str">
        <f t="shared" si="735"/>
        <v/>
      </c>
      <c r="AA1124" s="161" t="str">
        <f t="shared" si="736"/>
        <v/>
      </c>
      <c r="AB1124" s="161" t="str">
        <f t="shared" si="737"/>
        <v/>
      </c>
      <c r="AC1124" s="163" t="str">
        <f t="shared" si="760"/>
        <v/>
      </c>
      <c r="AD1124" s="158" t="str">
        <f t="shared" si="755"/>
        <v/>
      </c>
      <c r="AE1124" s="165" t="str">
        <f>IF(J1124="","",IF('5.手当・賞与配分・洗い替え方式'!$O$4=1,ROUNDUP((J1124+$Q1124)*$AH$4,-1),ROUNDUP(J1124*$AH$4,-1)))</f>
        <v/>
      </c>
      <c r="AF1124" s="154" t="str">
        <f>IF(K1124="","",IF('5.手当・賞与配分・洗い替え方式'!$O$4=1,ROUNDUP((K1124+$Q1124)*$AH$4,-1),ROUNDUP(K1124*$AH$4,-1)))</f>
        <v/>
      </c>
      <c r="AG1124" s="154" t="str">
        <f>IF(L1124="","",IF('5.手当・賞与配分・洗い替え方式'!$O$4=1,ROUNDUP((L1124+$Q1124)*$AH$4,-1),ROUNDUP(L1124*$AH$4,-1)))</f>
        <v/>
      </c>
      <c r="AH1124" s="154" t="str">
        <f>IF(M1124="","",IF('5.手当・賞与配分・洗い替え方式'!$O$4=1,ROUNDUP((M1124+$Q1124)*$AH$4,-1),ROUNDUP(M1124*$AH$4,-1)))</f>
        <v/>
      </c>
      <c r="AI1124" s="166" t="str">
        <f>IF(N1124="","",IF('5.手当・賞与配分・洗い替え方式'!$O$4=1,ROUNDUP((N1124+$Q1124)*$AH$4,-1),ROUNDUP(N1124*$AH$4,-1)))</f>
        <v/>
      </c>
      <c r="AJ1124" s="165" t="str">
        <f>IF(J1124="","",IF('5.手当・賞与配分・洗い替え方式'!$O$4=1,ROUNDUP((J1124+$Q1124)*$AM$4,-1),ROUNDUP(J1124*$AM$4,-1)))</f>
        <v/>
      </c>
      <c r="AK1124" s="154" t="str">
        <f>IF(K1124="","",IF('5.手当・賞与配分・洗い替え方式'!$O$4=1,ROUNDUP((K1124+$Q1124)*$AM$4,-1),ROUNDUP(K1124*$AM$4,-1)))</f>
        <v/>
      </c>
      <c r="AL1124" s="154" t="str">
        <f>IF(L1124="","",IF('5.手当・賞与配分・洗い替え方式'!$O$4=1,ROUNDUP((L1124+$Q1124)*$AM$4,-1),ROUNDUP(L1124*$AM$4,-1)))</f>
        <v/>
      </c>
      <c r="AM1124" s="154" t="str">
        <f>IF(M1124="","",IF('5.手当・賞与配分・洗い替え方式'!$O$4=1,ROUNDUP((M1124+$Q1124)*$AM$4,-1),ROUNDUP(M1124*$AM$4,-1)))</f>
        <v/>
      </c>
      <c r="AN1124" s="166" t="str">
        <f>IF(N1124="","",IF('5.手当・賞与配分・洗い替え方式'!$O$4=1,ROUNDUP((N1124+$Q1124)*$AM$4,-1),ROUNDUP(N1124*$AM$4,-1)))</f>
        <v/>
      </c>
      <c r="AO1124" s="369" t="str">
        <f t="shared" si="756"/>
        <v/>
      </c>
      <c r="AP1124" s="77" t="str">
        <f t="shared" si="757"/>
        <v/>
      </c>
      <c r="AQ1124" s="77" t="str">
        <f t="shared" si="740"/>
        <v/>
      </c>
      <c r="AR1124" s="77" t="str">
        <f t="shared" si="741"/>
        <v/>
      </c>
      <c r="AS1124" s="164" t="str">
        <f t="shared" si="742"/>
        <v/>
      </c>
    </row>
    <row r="1125" spans="5:45" ht="18" customHeight="1">
      <c r="E1125" s="148" t="str">
        <f t="shared" si="743"/>
        <v/>
      </c>
      <c r="F1125" s="105">
        <f t="shared" si="730"/>
        <v>0</v>
      </c>
      <c r="G1125" s="105" t="str">
        <f t="shared" si="731"/>
        <v/>
      </c>
      <c r="H1125" s="105" t="str">
        <f t="shared" si="732"/>
        <v/>
      </c>
      <c r="I1125" s="149">
        <v>33</v>
      </c>
      <c r="J1125" s="157" t="str">
        <f t="shared" si="744"/>
        <v/>
      </c>
      <c r="K1125" s="131" t="str">
        <f t="shared" si="745"/>
        <v/>
      </c>
      <c r="L1125" s="131" t="str">
        <f>IF($E1125="","",INDEX('3.サラリースケール'!$R$5:$BH$38,MATCH($E1125,'3.サラリースケール'!$R$5:$R$38,0),MATCH($I1125,'3.サラリースケール'!$R$5:$BH$5,0)))</f>
        <v/>
      </c>
      <c r="M1125" s="131" t="str">
        <f t="shared" si="746"/>
        <v/>
      </c>
      <c r="N1125" s="368" t="str">
        <f t="shared" si="747"/>
        <v/>
      </c>
      <c r="O1125" s="157" t="str">
        <f t="shared" si="748"/>
        <v/>
      </c>
      <c r="P1125" s="368" t="str">
        <f t="shared" si="733"/>
        <v/>
      </c>
      <c r="Q1125" s="158" t="str">
        <f>IF($L1125="","",VLOOKUP($E1125,'6.モデル年俸表の作成'!$C$7:$F$48,4,0))</f>
        <v/>
      </c>
      <c r="R1125" s="159" t="str">
        <f>IF($E1125="","",IF($G1125="","",VLOOKUP($E1125,'5.手当・賞与配分・洗い替え方式'!$C$7:$L$48,8,0)))</f>
        <v/>
      </c>
      <c r="S1125" s="160" t="str">
        <f t="shared" si="749"/>
        <v/>
      </c>
      <c r="T1125" s="160" t="str">
        <f t="shared" si="750"/>
        <v/>
      </c>
      <c r="U1125" s="160" t="str">
        <f t="shared" si="759"/>
        <v/>
      </c>
      <c r="V1125" s="160" t="str">
        <f t="shared" si="752"/>
        <v/>
      </c>
      <c r="W1125" s="160" t="str">
        <f t="shared" si="753"/>
        <v/>
      </c>
      <c r="X1125" s="164" t="str">
        <f t="shared" si="734"/>
        <v/>
      </c>
      <c r="Y1125" s="162" t="str">
        <f t="shared" si="758"/>
        <v/>
      </c>
      <c r="Z1125" s="161" t="str">
        <f t="shared" si="735"/>
        <v/>
      </c>
      <c r="AA1125" s="161" t="str">
        <f t="shared" si="736"/>
        <v/>
      </c>
      <c r="AB1125" s="161" t="str">
        <f t="shared" si="737"/>
        <v/>
      </c>
      <c r="AC1125" s="163" t="str">
        <f t="shared" si="760"/>
        <v/>
      </c>
      <c r="AD1125" s="158" t="str">
        <f t="shared" si="755"/>
        <v/>
      </c>
      <c r="AE1125" s="165" t="str">
        <f>IF(J1125="","",IF('5.手当・賞与配分・洗い替え方式'!$O$4=1,ROUNDUP((J1125+$Q1125)*$AH$4,-1),ROUNDUP(J1125*$AH$4,-1)))</f>
        <v/>
      </c>
      <c r="AF1125" s="154" t="str">
        <f>IF(K1125="","",IF('5.手当・賞与配分・洗い替え方式'!$O$4=1,ROUNDUP((K1125+$Q1125)*$AH$4,-1),ROUNDUP(K1125*$AH$4,-1)))</f>
        <v/>
      </c>
      <c r="AG1125" s="154" t="str">
        <f>IF(L1125="","",IF('5.手当・賞与配分・洗い替え方式'!$O$4=1,ROUNDUP((L1125+$Q1125)*$AH$4,-1),ROUNDUP(L1125*$AH$4,-1)))</f>
        <v/>
      </c>
      <c r="AH1125" s="154" t="str">
        <f>IF(M1125="","",IF('5.手当・賞与配分・洗い替え方式'!$O$4=1,ROUNDUP((M1125+$Q1125)*$AH$4,-1),ROUNDUP(M1125*$AH$4,-1)))</f>
        <v/>
      </c>
      <c r="AI1125" s="166" t="str">
        <f>IF(N1125="","",IF('5.手当・賞与配分・洗い替え方式'!$O$4=1,ROUNDUP((N1125+$Q1125)*$AH$4,-1),ROUNDUP(N1125*$AH$4,-1)))</f>
        <v/>
      </c>
      <c r="AJ1125" s="165" t="str">
        <f>IF(J1125="","",IF('5.手当・賞与配分・洗い替え方式'!$O$4=1,ROUNDUP((J1125+$Q1125)*$AM$4,-1),ROUNDUP(J1125*$AM$4,-1)))</f>
        <v/>
      </c>
      <c r="AK1125" s="154" t="str">
        <f>IF(K1125="","",IF('5.手当・賞与配分・洗い替え方式'!$O$4=1,ROUNDUP((K1125+$Q1125)*$AM$4,-1),ROUNDUP(K1125*$AM$4,-1)))</f>
        <v/>
      </c>
      <c r="AL1125" s="154" t="str">
        <f>IF(L1125="","",IF('5.手当・賞与配分・洗い替え方式'!$O$4=1,ROUNDUP((L1125+$Q1125)*$AM$4,-1),ROUNDUP(L1125*$AM$4,-1)))</f>
        <v/>
      </c>
      <c r="AM1125" s="154" t="str">
        <f>IF(M1125="","",IF('5.手当・賞与配分・洗い替え方式'!$O$4=1,ROUNDUP((M1125+$Q1125)*$AM$4,-1),ROUNDUP(M1125*$AM$4,-1)))</f>
        <v/>
      </c>
      <c r="AN1125" s="166" t="str">
        <f>IF(N1125="","",IF('5.手当・賞与配分・洗い替え方式'!$O$4=1,ROUNDUP((N1125+$Q1125)*$AM$4,-1),ROUNDUP(N1125*$AM$4,-1)))</f>
        <v/>
      </c>
      <c r="AO1125" s="369" t="str">
        <f t="shared" si="756"/>
        <v/>
      </c>
      <c r="AP1125" s="77" t="str">
        <f t="shared" si="757"/>
        <v/>
      </c>
      <c r="AQ1125" s="77" t="str">
        <f t="shared" si="740"/>
        <v/>
      </c>
      <c r="AR1125" s="77" t="str">
        <f t="shared" si="741"/>
        <v/>
      </c>
      <c r="AS1125" s="164" t="str">
        <f t="shared" si="742"/>
        <v/>
      </c>
    </row>
    <row r="1126" spans="5:45" ht="18" customHeight="1">
      <c r="E1126" s="148" t="str">
        <f t="shared" si="743"/>
        <v/>
      </c>
      <c r="F1126" s="105">
        <f t="shared" si="730"/>
        <v>0</v>
      </c>
      <c r="G1126" s="105" t="str">
        <f t="shared" si="731"/>
        <v/>
      </c>
      <c r="H1126" s="105" t="str">
        <f t="shared" si="732"/>
        <v/>
      </c>
      <c r="I1126" s="149">
        <v>34</v>
      </c>
      <c r="J1126" s="157" t="str">
        <f t="shared" si="744"/>
        <v/>
      </c>
      <c r="K1126" s="131" t="str">
        <f t="shared" si="745"/>
        <v/>
      </c>
      <c r="L1126" s="131" t="str">
        <f>IF($E1126="","",INDEX('3.サラリースケール'!$R$5:$BH$38,MATCH($E1126,'3.サラリースケール'!$R$5:$R$38,0),MATCH($I1126,'3.サラリースケール'!$R$5:$BH$5,0)))</f>
        <v/>
      </c>
      <c r="M1126" s="131" t="str">
        <f t="shared" si="746"/>
        <v/>
      </c>
      <c r="N1126" s="368" t="str">
        <f t="shared" si="747"/>
        <v/>
      </c>
      <c r="O1126" s="157" t="str">
        <f t="shared" si="748"/>
        <v/>
      </c>
      <c r="P1126" s="368" t="str">
        <f t="shared" si="733"/>
        <v/>
      </c>
      <c r="Q1126" s="158" t="str">
        <f>IF($L1126="","",VLOOKUP($E1126,'6.モデル年俸表の作成'!$C$7:$F$48,4,0))</f>
        <v/>
      </c>
      <c r="R1126" s="159" t="str">
        <f>IF($E1126="","",IF($G1126="","",VLOOKUP($E1126,'5.手当・賞与配分・洗い替え方式'!$C$7:$L$48,8,0)))</f>
        <v/>
      </c>
      <c r="S1126" s="160" t="str">
        <f t="shared" si="749"/>
        <v/>
      </c>
      <c r="T1126" s="160" t="str">
        <f t="shared" si="750"/>
        <v/>
      </c>
      <c r="U1126" s="160" t="str">
        <f t="shared" si="759"/>
        <v/>
      </c>
      <c r="V1126" s="160" t="str">
        <f t="shared" si="752"/>
        <v/>
      </c>
      <c r="W1126" s="160" t="str">
        <f t="shared" si="753"/>
        <v/>
      </c>
      <c r="X1126" s="164" t="str">
        <f t="shared" si="734"/>
        <v/>
      </c>
      <c r="Y1126" s="162" t="str">
        <f t="shared" si="758"/>
        <v/>
      </c>
      <c r="Z1126" s="161" t="str">
        <f t="shared" si="735"/>
        <v/>
      </c>
      <c r="AA1126" s="161" t="str">
        <f t="shared" si="736"/>
        <v/>
      </c>
      <c r="AB1126" s="161" t="str">
        <f t="shared" si="737"/>
        <v/>
      </c>
      <c r="AC1126" s="163" t="str">
        <f t="shared" si="760"/>
        <v/>
      </c>
      <c r="AD1126" s="158" t="str">
        <f t="shared" si="755"/>
        <v/>
      </c>
      <c r="AE1126" s="165" t="str">
        <f>IF(J1126="","",IF('5.手当・賞与配分・洗い替え方式'!$O$4=1,ROUNDUP((J1126+$Q1126)*$AH$4,-1),ROUNDUP(J1126*$AH$4,-1)))</f>
        <v/>
      </c>
      <c r="AF1126" s="154" t="str">
        <f>IF(K1126="","",IF('5.手当・賞与配分・洗い替え方式'!$O$4=1,ROUNDUP((K1126+$Q1126)*$AH$4,-1),ROUNDUP(K1126*$AH$4,-1)))</f>
        <v/>
      </c>
      <c r="AG1126" s="154" t="str">
        <f>IF(L1126="","",IF('5.手当・賞与配分・洗い替え方式'!$O$4=1,ROUNDUP((L1126+$Q1126)*$AH$4,-1),ROUNDUP(L1126*$AH$4,-1)))</f>
        <v/>
      </c>
      <c r="AH1126" s="154" t="str">
        <f>IF(M1126="","",IF('5.手当・賞与配分・洗い替え方式'!$O$4=1,ROUNDUP((M1126+$Q1126)*$AH$4,-1),ROUNDUP(M1126*$AH$4,-1)))</f>
        <v/>
      </c>
      <c r="AI1126" s="166" t="str">
        <f>IF(N1126="","",IF('5.手当・賞与配分・洗い替え方式'!$O$4=1,ROUNDUP((N1126+$Q1126)*$AH$4,-1),ROUNDUP(N1126*$AH$4,-1)))</f>
        <v/>
      </c>
      <c r="AJ1126" s="165" t="str">
        <f>IF(J1126="","",IF('5.手当・賞与配分・洗い替え方式'!$O$4=1,ROUNDUP((J1126+$Q1126)*$AM$4,-1),ROUNDUP(J1126*$AM$4,-1)))</f>
        <v/>
      </c>
      <c r="AK1126" s="154" t="str">
        <f>IF(K1126="","",IF('5.手当・賞与配分・洗い替え方式'!$O$4=1,ROUNDUP((K1126+$Q1126)*$AM$4,-1),ROUNDUP(K1126*$AM$4,-1)))</f>
        <v/>
      </c>
      <c r="AL1126" s="154" t="str">
        <f>IF(L1126="","",IF('5.手当・賞与配分・洗い替え方式'!$O$4=1,ROUNDUP((L1126+$Q1126)*$AM$4,-1),ROUNDUP(L1126*$AM$4,-1)))</f>
        <v/>
      </c>
      <c r="AM1126" s="154" t="str">
        <f>IF(M1126="","",IF('5.手当・賞与配分・洗い替え方式'!$O$4=1,ROUNDUP((M1126+$Q1126)*$AM$4,-1),ROUNDUP(M1126*$AM$4,-1)))</f>
        <v/>
      </c>
      <c r="AN1126" s="166" t="str">
        <f>IF(N1126="","",IF('5.手当・賞与配分・洗い替え方式'!$O$4=1,ROUNDUP((N1126+$Q1126)*$AM$4,-1),ROUNDUP(N1126*$AM$4,-1)))</f>
        <v/>
      </c>
      <c r="AO1126" s="369" t="str">
        <f t="shared" si="756"/>
        <v/>
      </c>
      <c r="AP1126" s="77" t="str">
        <f t="shared" si="757"/>
        <v/>
      </c>
      <c r="AQ1126" s="77" t="str">
        <f t="shared" si="740"/>
        <v/>
      </c>
      <c r="AR1126" s="77" t="str">
        <f t="shared" si="741"/>
        <v/>
      </c>
      <c r="AS1126" s="164" t="str">
        <f t="shared" si="742"/>
        <v/>
      </c>
    </row>
    <row r="1127" spans="5:45" ht="18" customHeight="1">
      <c r="E1127" s="148" t="str">
        <f t="shared" si="743"/>
        <v/>
      </c>
      <c r="F1127" s="105">
        <f t="shared" si="730"/>
        <v>0</v>
      </c>
      <c r="G1127" s="105" t="str">
        <f t="shared" si="731"/>
        <v/>
      </c>
      <c r="H1127" s="105" t="str">
        <f t="shared" si="732"/>
        <v/>
      </c>
      <c r="I1127" s="149">
        <v>35</v>
      </c>
      <c r="J1127" s="157" t="str">
        <f t="shared" si="744"/>
        <v/>
      </c>
      <c r="K1127" s="131" t="str">
        <f t="shared" si="745"/>
        <v/>
      </c>
      <c r="L1127" s="131" t="str">
        <f>IF($E1127="","",INDEX('3.サラリースケール'!$R$5:$BH$38,MATCH($E1127,'3.サラリースケール'!$R$5:$R$38,0),MATCH($I1127,'3.サラリースケール'!$R$5:$BH$5,0)))</f>
        <v/>
      </c>
      <c r="M1127" s="131" t="str">
        <f t="shared" si="746"/>
        <v/>
      </c>
      <c r="N1127" s="368" t="str">
        <f t="shared" si="747"/>
        <v/>
      </c>
      <c r="O1127" s="157" t="str">
        <f t="shared" si="748"/>
        <v/>
      </c>
      <c r="P1127" s="368" t="str">
        <f t="shared" si="733"/>
        <v/>
      </c>
      <c r="Q1127" s="158" t="str">
        <f>IF($L1127="","",VLOOKUP($E1127,'6.モデル年俸表の作成'!$C$7:$F$48,4,0))</f>
        <v/>
      </c>
      <c r="R1127" s="159" t="str">
        <f>IF($E1127="","",IF($G1127="","",VLOOKUP($E1127,'5.手当・賞与配分・洗い替え方式'!$C$7:$L$48,8,0)))</f>
        <v/>
      </c>
      <c r="S1127" s="160" t="str">
        <f t="shared" si="749"/>
        <v/>
      </c>
      <c r="T1127" s="160" t="str">
        <f t="shared" si="750"/>
        <v/>
      </c>
      <c r="U1127" s="160" t="str">
        <f t="shared" si="759"/>
        <v/>
      </c>
      <c r="V1127" s="160" t="str">
        <f t="shared" si="752"/>
        <v/>
      </c>
      <c r="W1127" s="160" t="str">
        <f t="shared" si="753"/>
        <v/>
      </c>
      <c r="X1127" s="164" t="str">
        <f t="shared" si="734"/>
        <v/>
      </c>
      <c r="Y1127" s="162" t="str">
        <f t="shared" si="758"/>
        <v/>
      </c>
      <c r="Z1127" s="161" t="str">
        <f t="shared" si="735"/>
        <v/>
      </c>
      <c r="AA1127" s="161" t="str">
        <f t="shared" si="736"/>
        <v/>
      </c>
      <c r="AB1127" s="161" t="str">
        <f t="shared" si="737"/>
        <v/>
      </c>
      <c r="AC1127" s="163" t="str">
        <f t="shared" si="760"/>
        <v/>
      </c>
      <c r="AD1127" s="158" t="str">
        <f t="shared" si="755"/>
        <v/>
      </c>
      <c r="AE1127" s="165" t="str">
        <f>IF(J1127="","",IF('5.手当・賞与配分・洗い替え方式'!$O$4=1,ROUNDUP((J1127+$Q1127)*$AH$4,-1),ROUNDUP(J1127*$AH$4,-1)))</f>
        <v/>
      </c>
      <c r="AF1127" s="154" t="str">
        <f>IF(K1127="","",IF('5.手当・賞与配分・洗い替え方式'!$O$4=1,ROUNDUP((K1127+$Q1127)*$AH$4,-1),ROUNDUP(K1127*$AH$4,-1)))</f>
        <v/>
      </c>
      <c r="AG1127" s="154" t="str">
        <f>IF(L1127="","",IF('5.手当・賞与配分・洗い替え方式'!$O$4=1,ROUNDUP((L1127+$Q1127)*$AH$4,-1),ROUNDUP(L1127*$AH$4,-1)))</f>
        <v/>
      </c>
      <c r="AH1127" s="154" t="str">
        <f>IF(M1127="","",IF('5.手当・賞与配分・洗い替え方式'!$O$4=1,ROUNDUP((M1127+$Q1127)*$AH$4,-1),ROUNDUP(M1127*$AH$4,-1)))</f>
        <v/>
      </c>
      <c r="AI1127" s="166" t="str">
        <f>IF(N1127="","",IF('5.手当・賞与配分・洗い替え方式'!$O$4=1,ROUNDUP((N1127+$Q1127)*$AH$4,-1),ROUNDUP(N1127*$AH$4,-1)))</f>
        <v/>
      </c>
      <c r="AJ1127" s="165" t="str">
        <f>IF(J1127="","",IF('5.手当・賞与配分・洗い替え方式'!$O$4=1,ROUNDUP((J1127+$Q1127)*$AM$4,-1),ROUNDUP(J1127*$AM$4,-1)))</f>
        <v/>
      </c>
      <c r="AK1127" s="154" t="str">
        <f>IF(K1127="","",IF('5.手当・賞与配分・洗い替え方式'!$O$4=1,ROUNDUP((K1127+$Q1127)*$AM$4,-1),ROUNDUP(K1127*$AM$4,-1)))</f>
        <v/>
      </c>
      <c r="AL1127" s="154" t="str">
        <f>IF(L1127="","",IF('5.手当・賞与配分・洗い替え方式'!$O$4=1,ROUNDUP((L1127+$Q1127)*$AM$4,-1),ROUNDUP(L1127*$AM$4,-1)))</f>
        <v/>
      </c>
      <c r="AM1127" s="154" t="str">
        <f>IF(M1127="","",IF('5.手当・賞与配分・洗い替え方式'!$O$4=1,ROUNDUP((M1127+$Q1127)*$AM$4,-1),ROUNDUP(M1127*$AM$4,-1)))</f>
        <v/>
      </c>
      <c r="AN1127" s="166" t="str">
        <f>IF(N1127="","",IF('5.手当・賞与配分・洗い替え方式'!$O$4=1,ROUNDUP((N1127+$Q1127)*$AM$4,-1),ROUNDUP(N1127*$AM$4,-1)))</f>
        <v/>
      </c>
      <c r="AO1127" s="369" t="str">
        <f t="shared" si="756"/>
        <v/>
      </c>
      <c r="AP1127" s="77" t="str">
        <f t="shared" si="757"/>
        <v/>
      </c>
      <c r="AQ1127" s="77" t="str">
        <f t="shared" si="740"/>
        <v/>
      </c>
      <c r="AR1127" s="77" t="str">
        <f t="shared" si="741"/>
        <v/>
      </c>
      <c r="AS1127" s="164" t="str">
        <f t="shared" si="742"/>
        <v/>
      </c>
    </row>
    <row r="1128" spans="5:45" ht="18" customHeight="1">
      <c r="E1128" s="148" t="str">
        <f t="shared" si="743"/>
        <v/>
      </c>
      <c r="F1128" s="105">
        <f t="shared" si="730"/>
        <v>0</v>
      </c>
      <c r="G1128" s="105" t="str">
        <f t="shared" si="731"/>
        <v/>
      </c>
      <c r="H1128" s="105" t="str">
        <f t="shared" si="732"/>
        <v/>
      </c>
      <c r="I1128" s="149">
        <v>36</v>
      </c>
      <c r="J1128" s="157" t="str">
        <f t="shared" si="744"/>
        <v/>
      </c>
      <c r="K1128" s="131" t="str">
        <f t="shared" si="745"/>
        <v/>
      </c>
      <c r="L1128" s="131" t="str">
        <f>IF($E1128="","",INDEX('3.サラリースケール'!$R$5:$BH$38,MATCH($E1128,'3.サラリースケール'!$R$5:$R$38,0),MATCH($I1128,'3.サラリースケール'!$R$5:$BH$5,0)))</f>
        <v/>
      </c>
      <c r="M1128" s="131" t="str">
        <f t="shared" si="746"/>
        <v/>
      </c>
      <c r="N1128" s="368" t="str">
        <f t="shared" si="747"/>
        <v/>
      </c>
      <c r="O1128" s="157" t="str">
        <f t="shared" si="748"/>
        <v/>
      </c>
      <c r="P1128" s="368" t="str">
        <f t="shared" si="733"/>
        <v/>
      </c>
      <c r="Q1128" s="158" t="str">
        <f>IF($L1128="","",VLOOKUP($E1128,'6.モデル年俸表の作成'!$C$7:$F$48,4,0))</f>
        <v/>
      </c>
      <c r="R1128" s="159" t="str">
        <f>IF($E1128="","",IF($G1128="","",VLOOKUP($E1128,'5.手当・賞与配分・洗い替え方式'!$C$7:$L$48,8,0)))</f>
        <v/>
      </c>
      <c r="S1128" s="160" t="str">
        <f t="shared" si="749"/>
        <v/>
      </c>
      <c r="T1128" s="160" t="str">
        <f t="shared" si="750"/>
        <v/>
      </c>
      <c r="U1128" s="160" t="str">
        <f t="shared" si="759"/>
        <v/>
      </c>
      <c r="V1128" s="160" t="str">
        <f t="shared" si="752"/>
        <v/>
      </c>
      <c r="W1128" s="160" t="str">
        <f t="shared" si="753"/>
        <v/>
      </c>
      <c r="X1128" s="164" t="str">
        <f t="shared" si="734"/>
        <v/>
      </c>
      <c r="Y1128" s="162" t="str">
        <f t="shared" si="758"/>
        <v/>
      </c>
      <c r="Z1128" s="161" t="str">
        <f t="shared" si="735"/>
        <v/>
      </c>
      <c r="AA1128" s="161" t="str">
        <f t="shared" si="736"/>
        <v/>
      </c>
      <c r="AB1128" s="161" t="str">
        <f t="shared" si="737"/>
        <v/>
      </c>
      <c r="AC1128" s="163" t="str">
        <f t="shared" si="760"/>
        <v/>
      </c>
      <c r="AD1128" s="158" t="str">
        <f t="shared" si="755"/>
        <v/>
      </c>
      <c r="AE1128" s="165" t="str">
        <f>IF(J1128="","",IF('5.手当・賞与配分・洗い替え方式'!$O$4=1,ROUNDUP((J1128+$Q1128)*$AH$4,-1),ROUNDUP(J1128*$AH$4,-1)))</f>
        <v/>
      </c>
      <c r="AF1128" s="154" t="str">
        <f>IF(K1128="","",IF('5.手当・賞与配分・洗い替え方式'!$O$4=1,ROUNDUP((K1128+$Q1128)*$AH$4,-1),ROUNDUP(K1128*$AH$4,-1)))</f>
        <v/>
      </c>
      <c r="AG1128" s="154" t="str">
        <f>IF(L1128="","",IF('5.手当・賞与配分・洗い替え方式'!$O$4=1,ROUNDUP((L1128+$Q1128)*$AH$4,-1),ROUNDUP(L1128*$AH$4,-1)))</f>
        <v/>
      </c>
      <c r="AH1128" s="154" t="str">
        <f>IF(M1128="","",IF('5.手当・賞与配分・洗い替え方式'!$O$4=1,ROUNDUP((M1128+$Q1128)*$AH$4,-1),ROUNDUP(M1128*$AH$4,-1)))</f>
        <v/>
      </c>
      <c r="AI1128" s="166" t="str">
        <f>IF(N1128="","",IF('5.手当・賞与配分・洗い替え方式'!$O$4=1,ROUNDUP((N1128+$Q1128)*$AH$4,-1),ROUNDUP(N1128*$AH$4,-1)))</f>
        <v/>
      </c>
      <c r="AJ1128" s="165" t="str">
        <f>IF(J1128="","",IF('5.手当・賞与配分・洗い替え方式'!$O$4=1,ROUNDUP((J1128+$Q1128)*$AM$4,-1),ROUNDUP(J1128*$AM$4,-1)))</f>
        <v/>
      </c>
      <c r="AK1128" s="154" t="str">
        <f>IF(K1128="","",IF('5.手当・賞与配分・洗い替え方式'!$O$4=1,ROUNDUP((K1128+$Q1128)*$AM$4,-1),ROUNDUP(K1128*$AM$4,-1)))</f>
        <v/>
      </c>
      <c r="AL1128" s="154" t="str">
        <f>IF(L1128="","",IF('5.手当・賞与配分・洗い替え方式'!$O$4=1,ROUNDUP((L1128+$Q1128)*$AM$4,-1),ROUNDUP(L1128*$AM$4,-1)))</f>
        <v/>
      </c>
      <c r="AM1128" s="154" t="str">
        <f>IF(M1128="","",IF('5.手当・賞与配分・洗い替え方式'!$O$4=1,ROUNDUP((M1128+$Q1128)*$AM$4,-1),ROUNDUP(M1128*$AM$4,-1)))</f>
        <v/>
      </c>
      <c r="AN1128" s="166" t="str">
        <f>IF(N1128="","",IF('5.手当・賞与配分・洗い替え方式'!$O$4=1,ROUNDUP((N1128+$Q1128)*$AM$4,-1),ROUNDUP(N1128*$AM$4,-1)))</f>
        <v/>
      </c>
      <c r="AO1128" s="369" t="str">
        <f t="shared" si="756"/>
        <v/>
      </c>
      <c r="AP1128" s="77" t="str">
        <f t="shared" si="757"/>
        <v/>
      </c>
      <c r="AQ1128" s="77" t="str">
        <f t="shared" si="740"/>
        <v/>
      </c>
      <c r="AR1128" s="77" t="str">
        <f t="shared" si="741"/>
        <v/>
      </c>
      <c r="AS1128" s="164" t="str">
        <f t="shared" si="742"/>
        <v/>
      </c>
    </row>
    <row r="1129" spans="5:45" ht="18" customHeight="1">
      <c r="E1129" s="148" t="str">
        <f t="shared" si="743"/>
        <v/>
      </c>
      <c r="F1129" s="105">
        <f t="shared" si="730"/>
        <v>0</v>
      </c>
      <c r="G1129" s="105" t="str">
        <f t="shared" si="731"/>
        <v/>
      </c>
      <c r="H1129" s="105" t="str">
        <f t="shared" si="732"/>
        <v/>
      </c>
      <c r="I1129" s="149">
        <v>37</v>
      </c>
      <c r="J1129" s="157" t="str">
        <f t="shared" si="744"/>
        <v/>
      </c>
      <c r="K1129" s="131" t="str">
        <f t="shared" si="745"/>
        <v/>
      </c>
      <c r="L1129" s="131" t="str">
        <f>IF($E1129="","",INDEX('3.サラリースケール'!$R$5:$BH$38,MATCH($E1129,'3.サラリースケール'!$R$5:$R$38,0),MATCH($I1129,'3.サラリースケール'!$R$5:$BH$5,0)))</f>
        <v/>
      </c>
      <c r="M1129" s="131" t="str">
        <f t="shared" si="746"/>
        <v/>
      </c>
      <c r="N1129" s="368" t="str">
        <f t="shared" si="747"/>
        <v/>
      </c>
      <c r="O1129" s="157" t="str">
        <f t="shared" si="748"/>
        <v/>
      </c>
      <c r="P1129" s="368" t="str">
        <f t="shared" si="733"/>
        <v/>
      </c>
      <c r="Q1129" s="158" t="str">
        <f>IF($L1129="","",VLOOKUP($E1129,'6.モデル年俸表の作成'!$C$7:$F$48,4,0))</f>
        <v/>
      </c>
      <c r="R1129" s="159" t="str">
        <f>IF($E1129="","",IF($G1129="","",VLOOKUP($E1129,'5.手当・賞与配分・洗い替え方式'!$C$7:$L$48,8,0)))</f>
        <v/>
      </c>
      <c r="S1129" s="160" t="str">
        <f t="shared" si="749"/>
        <v/>
      </c>
      <c r="T1129" s="160" t="str">
        <f t="shared" si="750"/>
        <v/>
      </c>
      <c r="U1129" s="160" t="str">
        <f t="shared" si="759"/>
        <v/>
      </c>
      <c r="V1129" s="160" t="str">
        <f t="shared" si="752"/>
        <v/>
      </c>
      <c r="W1129" s="160" t="str">
        <f t="shared" si="753"/>
        <v/>
      </c>
      <c r="X1129" s="164" t="str">
        <f t="shared" si="734"/>
        <v/>
      </c>
      <c r="Y1129" s="162" t="str">
        <f t="shared" si="758"/>
        <v/>
      </c>
      <c r="Z1129" s="161" t="str">
        <f t="shared" si="735"/>
        <v/>
      </c>
      <c r="AA1129" s="161" t="str">
        <f t="shared" si="736"/>
        <v/>
      </c>
      <c r="AB1129" s="161" t="str">
        <f t="shared" si="737"/>
        <v/>
      </c>
      <c r="AC1129" s="163" t="str">
        <f t="shared" si="760"/>
        <v/>
      </c>
      <c r="AD1129" s="158" t="str">
        <f t="shared" si="755"/>
        <v/>
      </c>
      <c r="AE1129" s="165" t="str">
        <f>IF(J1129="","",IF('5.手当・賞与配分・洗い替え方式'!$O$4=1,ROUNDUP((J1129+$Q1129)*$AH$4,-1),ROUNDUP(J1129*$AH$4,-1)))</f>
        <v/>
      </c>
      <c r="AF1129" s="154" t="str">
        <f>IF(K1129="","",IF('5.手当・賞与配分・洗い替え方式'!$O$4=1,ROUNDUP((K1129+$Q1129)*$AH$4,-1),ROUNDUP(K1129*$AH$4,-1)))</f>
        <v/>
      </c>
      <c r="AG1129" s="154" t="str">
        <f>IF(L1129="","",IF('5.手当・賞与配分・洗い替え方式'!$O$4=1,ROUNDUP((L1129+$Q1129)*$AH$4,-1),ROUNDUP(L1129*$AH$4,-1)))</f>
        <v/>
      </c>
      <c r="AH1129" s="154" t="str">
        <f>IF(M1129="","",IF('5.手当・賞与配分・洗い替え方式'!$O$4=1,ROUNDUP((M1129+$Q1129)*$AH$4,-1),ROUNDUP(M1129*$AH$4,-1)))</f>
        <v/>
      </c>
      <c r="AI1129" s="166" t="str">
        <f>IF(N1129="","",IF('5.手当・賞与配分・洗い替え方式'!$O$4=1,ROUNDUP((N1129+$Q1129)*$AH$4,-1),ROUNDUP(N1129*$AH$4,-1)))</f>
        <v/>
      </c>
      <c r="AJ1129" s="165" t="str">
        <f>IF(J1129="","",IF('5.手当・賞与配分・洗い替え方式'!$O$4=1,ROUNDUP((J1129+$Q1129)*$AM$4,-1),ROUNDUP(J1129*$AM$4,-1)))</f>
        <v/>
      </c>
      <c r="AK1129" s="154" t="str">
        <f>IF(K1129="","",IF('5.手当・賞与配分・洗い替え方式'!$O$4=1,ROUNDUP((K1129+$Q1129)*$AM$4,-1),ROUNDUP(K1129*$AM$4,-1)))</f>
        <v/>
      </c>
      <c r="AL1129" s="154" t="str">
        <f>IF(L1129="","",IF('5.手当・賞与配分・洗い替え方式'!$O$4=1,ROUNDUP((L1129+$Q1129)*$AM$4,-1),ROUNDUP(L1129*$AM$4,-1)))</f>
        <v/>
      </c>
      <c r="AM1129" s="154" t="str">
        <f>IF(M1129="","",IF('5.手当・賞与配分・洗い替え方式'!$O$4=1,ROUNDUP((M1129+$Q1129)*$AM$4,-1),ROUNDUP(M1129*$AM$4,-1)))</f>
        <v/>
      </c>
      <c r="AN1129" s="166" t="str">
        <f>IF(N1129="","",IF('5.手当・賞与配分・洗い替え方式'!$O$4=1,ROUNDUP((N1129+$Q1129)*$AM$4,-1),ROUNDUP(N1129*$AM$4,-1)))</f>
        <v/>
      </c>
      <c r="AO1129" s="369" t="str">
        <f t="shared" si="756"/>
        <v/>
      </c>
      <c r="AP1129" s="77" t="str">
        <f t="shared" si="757"/>
        <v/>
      </c>
      <c r="AQ1129" s="77" t="str">
        <f t="shared" si="740"/>
        <v/>
      </c>
      <c r="AR1129" s="77" t="str">
        <f t="shared" si="741"/>
        <v/>
      </c>
      <c r="AS1129" s="164" t="str">
        <f t="shared" si="742"/>
        <v/>
      </c>
    </row>
    <row r="1130" spans="5:45" ht="18" customHeight="1">
      <c r="E1130" s="148" t="str">
        <f t="shared" si="743"/>
        <v/>
      </c>
      <c r="F1130" s="105">
        <f t="shared" si="730"/>
        <v>0</v>
      </c>
      <c r="G1130" s="105" t="str">
        <f t="shared" si="731"/>
        <v/>
      </c>
      <c r="H1130" s="105" t="str">
        <f t="shared" si="732"/>
        <v/>
      </c>
      <c r="I1130" s="149">
        <v>38</v>
      </c>
      <c r="J1130" s="157" t="str">
        <f t="shared" si="744"/>
        <v/>
      </c>
      <c r="K1130" s="131" t="str">
        <f t="shared" si="745"/>
        <v/>
      </c>
      <c r="L1130" s="131" t="str">
        <f>IF($E1130="","",INDEX('3.サラリースケール'!$R$5:$BH$38,MATCH($E1130,'3.サラリースケール'!$R$5:$R$38,0),MATCH($I1130,'3.サラリースケール'!$R$5:$BH$5,0)))</f>
        <v/>
      </c>
      <c r="M1130" s="131" t="str">
        <f t="shared" si="746"/>
        <v/>
      </c>
      <c r="N1130" s="368" t="str">
        <f t="shared" si="747"/>
        <v/>
      </c>
      <c r="O1130" s="157" t="str">
        <f t="shared" si="748"/>
        <v/>
      </c>
      <c r="P1130" s="368" t="str">
        <f t="shared" si="733"/>
        <v/>
      </c>
      <c r="Q1130" s="158" t="str">
        <f>IF($L1130="","",VLOOKUP($E1130,'6.モデル年俸表の作成'!$C$7:$F$48,4,0))</f>
        <v/>
      </c>
      <c r="R1130" s="159" t="str">
        <f>IF($E1130="","",IF($G1130="","",VLOOKUP($E1130,'5.手当・賞与配分・洗い替え方式'!$C$7:$L$48,8,0)))</f>
        <v/>
      </c>
      <c r="S1130" s="160" t="str">
        <f t="shared" si="749"/>
        <v/>
      </c>
      <c r="T1130" s="160" t="str">
        <f t="shared" si="750"/>
        <v/>
      </c>
      <c r="U1130" s="160" t="str">
        <f t="shared" si="759"/>
        <v/>
      </c>
      <c r="V1130" s="160" t="str">
        <f t="shared" si="752"/>
        <v/>
      </c>
      <c r="W1130" s="160" t="str">
        <f t="shared" si="753"/>
        <v/>
      </c>
      <c r="X1130" s="164" t="str">
        <f t="shared" si="734"/>
        <v/>
      </c>
      <c r="Y1130" s="162" t="str">
        <f t="shared" si="758"/>
        <v/>
      </c>
      <c r="Z1130" s="161" t="str">
        <f t="shared" si="735"/>
        <v/>
      </c>
      <c r="AA1130" s="161" t="str">
        <f t="shared" si="736"/>
        <v/>
      </c>
      <c r="AB1130" s="161" t="str">
        <f t="shared" si="737"/>
        <v/>
      </c>
      <c r="AC1130" s="163" t="str">
        <f t="shared" si="760"/>
        <v/>
      </c>
      <c r="AD1130" s="158" t="str">
        <f t="shared" si="755"/>
        <v/>
      </c>
      <c r="AE1130" s="165" t="str">
        <f>IF(J1130="","",IF('5.手当・賞与配分・洗い替え方式'!$O$4=1,ROUNDUP((J1130+$Q1130)*$AH$4,-1),ROUNDUP(J1130*$AH$4,-1)))</f>
        <v/>
      </c>
      <c r="AF1130" s="154" t="str">
        <f>IF(K1130="","",IF('5.手当・賞与配分・洗い替え方式'!$O$4=1,ROUNDUP((K1130+$Q1130)*$AH$4,-1),ROUNDUP(K1130*$AH$4,-1)))</f>
        <v/>
      </c>
      <c r="AG1130" s="154" t="str">
        <f>IF(L1130="","",IF('5.手当・賞与配分・洗い替え方式'!$O$4=1,ROUNDUP((L1130+$Q1130)*$AH$4,-1),ROUNDUP(L1130*$AH$4,-1)))</f>
        <v/>
      </c>
      <c r="AH1130" s="154" t="str">
        <f>IF(M1130="","",IF('5.手当・賞与配分・洗い替え方式'!$O$4=1,ROUNDUP((M1130+$Q1130)*$AH$4,-1),ROUNDUP(M1130*$AH$4,-1)))</f>
        <v/>
      </c>
      <c r="AI1130" s="166" t="str">
        <f>IF(N1130="","",IF('5.手当・賞与配分・洗い替え方式'!$O$4=1,ROUNDUP((N1130+$Q1130)*$AH$4,-1),ROUNDUP(N1130*$AH$4,-1)))</f>
        <v/>
      </c>
      <c r="AJ1130" s="165" t="str">
        <f>IF(J1130="","",IF('5.手当・賞与配分・洗い替え方式'!$O$4=1,ROUNDUP((J1130+$Q1130)*$AM$4,-1),ROUNDUP(J1130*$AM$4,-1)))</f>
        <v/>
      </c>
      <c r="AK1130" s="154" t="str">
        <f>IF(K1130="","",IF('5.手当・賞与配分・洗い替え方式'!$O$4=1,ROUNDUP((K1130+$Q1130)*$AM$4,-1),ROUNDUP(K1130*$AM$4,-1)))</f>
        <v/>
      </c>
      <c r="AL1130" s="154" t="str">
        <f>IF(L1130="","",IF('5.手当・賞与配分・洗い替え方式'!$O$4=1,ROUNDUP((L1130+$Q1130)*$AM$4,-1),ROUNDUP(L1130*$AM$4,-1)))</f>
        <v/>
      </c>
      <c r="AM1130" s="154" t="str">
        <f>IF(M1130="","",IF('5.手当・賞与配分・洗い替え方式'!$O$4=1,ROUNDUP((M1130+$Q1130)*$AM$4,-1),ROUNDUP(M1130*$AM$4,-1)))</f>
        <v/>
      </c>
      <c r="AN1130" s="166" t="str">
        <f>IF(N1130="","",IF('5.手当・賞与配分・洗い替え方式'!$O$4=1,ROUNDUP((N1130+$Q1130)*$AM$4,-1),ROUNDUP(N1130*$AM$4,-1)))</f>
        <v/>
      </c>
      <c r="AO1130" s="369" t="str">
        <f t="shared" si="756"/>
        <v/>
      </c>
      <c r="AP1130" s="77" t="str">
        <f t="shared" si="757"/>
        <v/>
      </c>
      <c r="AQ1130" s="77" t="str">
        <f t="shared" si="740"/>
        <v/>
      </c>
      <c r="AR1130" s="77" t="str">
        <f t="shared" si="741"/>
        <v/>
      </c>
      <c r="AS1130" s="164" t="str">
        <f t="shared" si="742"/>
        <v/>
      </c>
    </row>
    <row r="1131" spans="5:45" ht="18" customHeight="1">
      <c r="E1131" s="148" t="str">
        <f t="shared" si="743"/>
        <v/>
      </c>
      <c r="F1131" s="105">
        <f t="shared" si="730"/>
        <v>0</v>
      </c>
      <c r="G1131" s="105" t="str">
        <f t="shared" si="731"/>
        <v/>
      </c>
      <c r="H1131" s="105" t="str">
        <f t="shared" si="732"/>
        <v/>
      </c>
      <c r="I1131" s="149">
        <v>39</v>
      </c>
      <c r="J1131" s="157" t="str">
        <f t="shared" si="744"/>
        <v/>
      </c>
      <c r="K1131" s="131" t="str">
        <f t="shared" si="745"/>
        <v/>
      </c>
      <c r="L1131" s="131" t="str">
        <f>IF($E1131="","",INDEX('3.サラリースケール'!$R$5:$BH$38,MATCH($E1131,'3.サラリースケール'!$R$5:$R$38,0),MATCH($I1131,'3.サラリースケール'!$R$5:$BH$5,0)))</f>
        <v/>
      </c>
      <c r="M1131" s="131" t="str">
        <f t="shared" si="746"/>
        <v/>
      </c>
      <c r="N1131" s="368" t="str">
        <f t="shared" si="747"/>
        <v/>
      </c>
      <c r="O1131" s="157" t="str">
        <f t="shared" si="748"/>
        <v/>
      </c>
      <c r="P1131" s="368" t="str">
        <f t="shared" si="733"/>
        <v/>
      </c>
      <c r="Q1131" s="158" t="str">
        <f>IF($L1131="","",VLOOKUP($E1131,'6.モデル年俸表の作成'!$C$7:$F$48,4,0))</f>
        <v/>
      </c>
      <c r="R1131" s="159" t="str">
        <f>IF($E1131="","",IF($G1131="","",VLOOKUP($E1131,'5.手当・賞与配分・洗い替え方式'!$C$7:$L$48,8,0)))</f>
        <v/>
      </c>
      <c r="S1131" s="160" t="str">
        <f t="shared" si="749"/>
        <v/>
      </c>
      <c r="T1131" s="160" t="str">
        <f t="shared" si="750"/>
        <v/>
      </c>
      <c r="U1131" s="160" t="str">
        <f t="shared" si="759"/>
        <v/>
      </c>
      <c r="V1131" s="160" t="str">
        <f t="shared" si="752"/>
        <v/>
      </c>
      <c r="W1131" s="160" t="str">
        <f t="shared" si="753"/>
        <v/>
      </c>
      <c r="X1131" s="164" t="str">
        <f t="shared" si="734"/>
        <v/>
      </c>
      <c r="Y1131" s="162" t="str">
        <f t="shared" si="758"/>
        <v/>
      </c>
      <c r="Z1131" s="161" t="str">
        <f t="shared" si="735"/>
        <v/>
      </c>
      <c r="AA1131" s="161" t="str">
        <f t="shared" si="736"/>
        <v/>
      </c>
      <c r="AB1131" s="161" t="str">
        <f t="shared" si="737"/>
        <v/>
      </c>
      <c r="AC1131" s="163" t="str">
        <f t="shared" si="760"/>
        <v/>
      </c>
      <c r="AD1131" s="158" t="str">
        <f t="shared" si="755"/>
        <v/>
      </c>
      <c r="AE1131" s="165" t="str">
        <f>IF(J1131="","",IF('5.手当・賞与配分・洗い替え方式'!$O$4=1,ROUNDUP((J1131+$Q1131)*$AH$4,-1),ROUNDUP(J1131*$AH$4,-1)))</f>
        <v/>
      </c>
      <c r="AF1131" s="154" t="str">
        <f>IF(K1131="","",IF('5.手当・賞与配分・洗い替え方式'!$O$4=1,ROUNDUP((K1131+$Q1131)*$AH$4,-1),ROUNDUP(K1131*$AH$4,-1)))</f>
        <v/>
      </c>
      <c r="AG1131" s="154" t="str">
        <f>IF(L1131="","",IF('5.手当・賞与配分・洗い替え方式'!$O$4=1,ROUNDUP((L1131+$Q1131)*$AH$4,-1),ROUNDUP(L1131*$AH$4,-1)))</f>
        <v/>
      </c>
      <c r="AH1131" s="154" t="str">
        <f>IF(M1131="","",IF('5.手当・賞与配分・洗い替え方式'!$O$4=1,ROUNDUP((M1131+$Q1131)*$AH$4,-1),ROUNDUP(M1131*$AH$4,-1)))</f>
        <v/>
      </c>
      <c r="AI1131" s="166" t="str">
        <f>IF(N1131="","",IF('5.手当・賞与配分・洗い替え方式'!$O$4=1,ROUNDUP((N1131+$Q1131)*$AH$4,-1),ROUNDUP(N1131*$AH$4,-1)))</f>
        <v/>
      </c>
      <c r="AJ1131" s="165" t="str">
        <f>IF(J1131="","",IF('5.手当・賞与配分・洗い替え方式'!$O$4=1,ROUNDUP((J1131+$Q1131)*$AM$4,-1),ROUNDUP(J1131*$AM$4,-1)))</f>
        <v/>
      </c>
      <c r="AK1131" s="154" t="str">
        <f>IF(K1131="","",IF('5.手当・賞与配分・洗い替え方式'!$O$4=1,ROUNDUP((K1131+$Q1131)*$AM$4,-1),ROUNDUP(K1131*$AM$4,-1)))</f>
        <v/>
      </c>
      <c r="AL1131" s="154" t="str">
        <f>IF(L1131="","",IF('5.手当・賞与配分・洗い替え方式'!$O$4=1,ROUNDUP((L1131+$Q1131)*$AM$4,-1),ROUNDUP(L1131*$AM$4,-1)))</f>
        <v/>
      </c>
      <c r="AM1131" s="154" t="str">
        <f>IF(M1131="","",IF('5.手当・賞与配分・洗い替え方式'!$O$4=1,ROUNDUP((M1131+$Q1131)*$AM$4,-1),ROUNDUP(M1131*$AM$4,-1)))</f>
        <v/>
      </c>
      <c r="AN1131" s="166" t="str">
        <f>IF(N1131="","",IF('5.手当・賞与配分・洗い替え方式'!$O$4=1,ROUNDUP((N1131+$Q1131)*$AM$4,-1),ROUNDUP(N1131*$AM$4,-1)))</f>
        <v/>
      </c>
      <c r="AO1131" s="369" t="str">
        <f t="shared" si="756"/>
        <v/>
      </c>
      <c r="AP1131" s="77" t="str">
        <f t="shared" si="757"/>
        <v/>
      </c>
      <c r="AQ1131" s="77" t="str">
        <f t="shared" si="740"/>
        <v/>
      </c>
      <c r="AR1131" s="77" t="str">
        <f t="shared" si="741"/>
        <v/>
      </c>
      <c r="AS1131" s="164" t="str">
        <f t="shared" si="742"/>
        <v/>
      </c>
    </row>
    <row r="1132" spans="5:45" ht="18" customHeight="1">
      <c r="E1132" s="148" t="str">
        <f t="shared" si="743"/>
        <v/>
      </c>
      <c r="F1132" s="105">
        <f t="shared" si="730"/>
        <v>0</v>
      </c>
      <c r="G1132" s="105" t="str">
        <f t="shared" si="731"/>
        <v/>
      </c>
      <c r="H1132" s="105" t="str">
        <f t="shared" si="732"/>
        <v/>
      </c>
      <c r="I1132" s="149">
        <v>40</v>
      </c>
      <c r="J1132" s="157" t="str">
        <f t="shared" si="744"/>
        <v/>
      </c>
      <c r="K1132" s="131" t="str">
        <f t="shared" si="745"/>
        <v/>
      </c>
      <c r="L1132" s="131" t="str">
        <f>IF($E1132="","",INDEX('3.サラリースケール'!$R$5:$BH$38,MATCH($E1132,'3.サラリースケール'!$R$5:$R$38,0),MATCH($I1132,'3.サラリースケール'!$R$5:$BH$5,0)))</f>
        <v/>
      </c>
      <c r="M1132" s="131" t="str">
        <f t="shared" si="746"/>
        <v/>
      </c>
      <c r="N1132" s="368" t="str">
        <f t="shared" si="747"/>
        <v/>
      </c>
      <c r="O1132" s="157" t="str">
        <f t="shared" si="748"/>
        <v/>
      </c>
      <c r="P1132" s="368" t="str">
        <f t="shared" si="733"/>
        <v/>
      </c>
      <c r="Q1132" s="158" t="str">
        <f>IF($L1132="","",VLOOKUP($E1132,'6.モデル年俸表の作成'!$C$7:$F$48,4,0))</f>
        <v/>
      </c>
      <c r="R1132" s="159" t="str">
        <f>IF($E1132="","",IF($G1132="","",VLOOKUP($E1132,'5.手当・賞与配分・洗い替え方式'!$C$7:$L$48,8,0)))</f>
        <v/>
      </c>
      <c r="S1132" s="160" t="str">
        <f t="shared" si="749"/>
        <v/>
      </c>
      <c r="T1132" s="160" t="str">
        <f t="shared" si="750"/>
        <v/>
      </c>
      <c r="U1132" s="160" t="str">
        <f t="shared" si="759"/>
        <v/>
      </c>
      <c r="V1132" s="160" t="str">
        <f t="shared" si="752"/>
        <v/>
      </c>
      <c r="W1132" s="160" t="str">
        <f t="shared" si="753"/>
        <v/>
      </c>
      <c r="X1132" s="164" t="str">
        <f t="shared" si="734"/>
        <v/>
      </c>
      <c r="Y1132" s="162" t="str">
        <f t="shared" si="758"/>
        <v/>
      </c>
      <c r="Z1132" s="161" t="str">
        <f t="shared" si="735"/>
        <v/>
      </c>
      <c r="AA1132" s="161" t="str">
        <f t="shared" si="736"/>
        <v/>
      </c>
      <c r="AB1132" s="161" t="str">
        <f t="shared" si="737"/>
        <v/>
      </c>
      <c r="AC1132" s="163" t="str">
        <f t="shared" si="760"/>
        <v/>
      </c>
      <c r="AD1132" s="158" t="str">
        <f t="shared" si="755"/>
        <v/>
      </c>
      <c r="AE1132" s="165" t="str">
        <f>IF(J1132="","",IF('5.手当・賞与配分・洗い替え方式'!$O$4=1,ROUNDUP((J1132+$Q1132)*$AH$4,-1),ROUNDUP(J1132*$AH$4,-1)))</f>
        <v/>
      </c>
      <c r="AF1132" s="154" t="str">
        <f>IF(K1132="","",IF('5.手当・賞与配分・洗い替え方式'!$O$4=1,ROUNDUP((K1132+$Q1132)*$AH$4,-1),ROUNDUP(K1132*$AH$4,-1)))</f>
        <v/>
      </c>
      <c r="AG1132" s="154" t="str">
        <f>IF(L1132="","",IF('5.手当・賞与配分・洗い替え方式'!$O$4=1,ROUNDUP((L1132+$Q1132)*$AH$4,-1),ROUNDUP(L1132*$AH$4,-1)))</f>
        <v/>
      </c>
      <c r="AH1132" s="154" t="str">
        <f>IF(M1132="","",IF('5.手当・賞与配分・洗い替え方式'!$O$4=1,ROUNDUP((M1132+$Q1132)*$AH$4,-1),ROUNDUP(M1132*$AH$4,-1)))</f>
        <v/>
      </c>
      <c r="AI1132" s="166" t="str">
        <f>IF(N1132="","",IF('5.手当・賞与配分・洗い替え方式'!$O$4=1,ROUNDUP((N1132+$Q1132)*$AH$4,-1),ROUNDUP(N1132*$AH$4,-1)))</f>
        <v/>
      </c>
      <c r="AJ1132" s="165" t="str">
        <f>IF(J1132="","",IF('5.手当・賞与配分・洗い替え方式'!$O$4=1,ROUNDUP((J1132+$Q1132)*$AM$4,-1),ROUNDUP(J1132*$AM$4,-1)))</f>
        <v/>
      </c>
      <c r="AK1132" s="154" t="str">
        <f>IF(K1132="","",IF('5.手当・賞与配分・洗い替え方式'!$O$4=1,ROUNDUP((K1132+$Q1132)*$AM$4,-1),ROUNDUP(K1132*$AM$4,-1)))</f>
        <v/>
      </c>
      <c r="AL1132" s="154" t="str">
        <f>IF(L1132="","",IF('5.手当・賞与配分・洗い替え方式'!$O$4=1,ROUNDUP((L1132+$Q1132)*$AM$4,-1),ROUNDUP(L1132*$AM$4,-1)))</f>
        <v/>
      </c>
      <c r="AM1132" s="154" t="str">
        <f>IF(M1132="","",IF('5.手当・賞与配分・洗い替え方式'!$O$4=1,ROUNDUP((M1132+$Q1132)*$AM$4,-1),ROUNDUP(M1132*$AM$4,-1)))</f>
        <v/>
      </c>
      <c r="AN1132" s="166" t="str">
        <f>IF(N1132="","",IF('5.手当・賞与配分・洗い替え方式'!$O$4=1,ROUNDUP((N1132+$Q1132)*$AM$4,-1),ROUNDUP(N1132*$AM$4,-1)))</f>
        <v/>
      </c>
      <c r="AO1132" s="369" t="str">
        <f t="shared" si="756"/>
        <v/>
      </c>
      <c r="AP1132" s="77" t="str">
        <f t="shared" si="757"/>
        <v/>
      </c>
      <c r="AQ1132" s="77" t="str">
        <f t="shared" si="740"/>
        <v/>
      </c>
      <c r="AR1132" s="77" t="str">
        <f t="shared" si="741"/>
        <v/>
      </c>
      <c r="AS1132" s="164" t="str">
        <f t="shared" si="742"/>
        <v/>
      </c>
    </row>
    <row r="1133" spans="5:45" ht="18" customHeight="1">
      <c r="E1133" s="148" t="str">
        <f t="shared" si="743"/>
        <v/>
      </c>
      <c r="F1133" s="105">
        <f t="shared" si="730"/>
        <v>0</v>
      </c>
      <c r="G1133" s="105" t="str">
        <f t="shared" si="731"/>
        <v/>
      </c>
      <c r="H1133" s="105" t="str">
        <f t="shared" si="732"/>
        <v/>
      </c>
      <c r="I1133" s="149">
        <v>41</v>
      </c>
      <c r="J1133" s="157" t="str">
        <f t="shared" si="744"/>
        <v/>
      </c>
      <c r="K1133" s="131" t="str">
        <f t="shared" si="745"/>
        <v/>
      </c>
      <c r="L1133" s="131" t="str">
        <f>IF($E1133="","",INDEX('3.サラリースケール'!$R$5:$BH$38,MATCH($E1133,'3.サラリースケール'!$R$5:$R$38,0),MATCH($I1133,'3.サラリースケール'!$R$5:$BH$5,0)))</f>
        <v/>
      </c>
      <c r="M1133" s="131" t="str">
        <f t="shared" si="746"/>
        <v/>
      </c>
      <c r="N1133" s="368" t="str">
        <f t="shared" si="747"/>
        <v/>
      </c>
      <c r="O1133" s="157" t="str">
        <f t="shared" si="748"/>
        <v/>
      </c>
      <c r="P1133" s="368" t="str">
        <f t="shared" si="733"/>
        <v/>
      </c>
      <c r="Q1133" s="158" t="str">
        <f>IF($L1133="","",VLOOKUP($E1133,'6.モデル年俸表の作成'!$C$7:$F$48,4,0))</f>
        <v/>
      </c>
      <c r="R1133" s="159" t="str">
        <f>IF($E1133="","",IF($G1133="","",VLOOKUP($E1133,'5.手当・賞与配分・洗い替え方式'!$C$7:$L$48,8,0)))</f>
        <v/>
      </c>
      <c r="S1133" s="160" t="str">
        <f t="shared" si="749"/>
        <v/>
      </c>
      <c r="T1133" s="160" t="str">
        <f t="shared" si="750"/>
        <v/>
      </c>
      <c r="U1133" s="160" t="str">
        <f t="shared" si="759"/>
        <v/>
      </c>
      <c r="V1133" s="160" t="str">
        <f t="shared" si="752"/>
        <v/>
      </c>
      <c r="W1133" s="160" t="str">
        <f t="shared" si="753"/>
        <v/>
      </c>
      <c r="X1133" s="164" t="str">
        <f t="shared" si="734"/>
        <v/>
      </c>
      <c r="Y1133" s="162" t="str">
        <f t="shared" si="758"/>
        <v/>
      </c>
      <c r="Z1133" s="161" t="str">
        <f t="shared" si="735"/>
        <v/>
      </c>
      <c r="AA1133" s="161" t="str">
        <f t="shared" si="736"/>
        <v/>
      </c>
      <c r="AB1133" s="161" t="str">
        <f t="shared" si="737"/>
        <v/>
      </c>
      <c r="AC1133" s="163" t="str">
        <f t="shared" si="760"/>
        <v/>
      </c>
      <c r="AD1133" s="158" t="str">
        <f t="shared" si="755"/>
        <v/>
      </c>
      <c r="AE1133" s="165" t="str">
        <f>IF(J1133="","",IF('5.手当・賞与配分・洗い替え方式'!$O$4=1,ROUNDUP((J1133+$Q1133)*$AH$4,-1),ROUNDUP(J1133*$AH$4,-1)))</f>
        <v/>
      </c>
      <c r="AF1133" s="154" t="str">
        <f>IF(K1133="","",IF('5.手当・賞与配分・洗い替え方式'!$O$4=1,ROUNDUP((K1133+$Q1133)*$AH$4,-1),ROUNDUP(K1133*$AH$4,-1)))</f>
        <v/>
      </c>
      <c r="AG1133" s="154" t="str">
        <f>IF(L1133="","",IF('5.手当・賞与配分・洗い替え方式'!$O$4=1,ROUNDUP((L1133+$Q1133)*$AH$4,-1),ROUNDUP(L1133*$AH$4,-1)))</f>
        <v/>
      </c>
      <c r="AH1133" s="154" t="str">
        <f>IF(M1133="","",IF('5.手当・賞与配分・洗い替え方式'!$O$4=1,ROUNDUP((M1133+$Q1133)*$AH$4,-1),ROUNDUP(M1133*$AH$4,-1)))</f>
        <v/>
      </c>
      <c r="AI1133" s="166" t="str">
        <f>IF(N1133="","",IF('5.手当・賞与配分・洗い替え方式'!$O$4=1,ROUNDUP((N1133+$Q1133)*$AH$4,-1),ROUNDUP(N1133*$AH$4,-1)))</f>
        <v/>
      </c>
      <c r="AJ1133" s="165" t="str">
        <f>IF(J1133="","",IF('5.手当・賞与配分・洗い替え方式'!$O$4=1,ROUNDUP((J1133+$Q1133)*$AM$4,-1),ROUNDUP(J1133*$AM$4,-1)))</f>
        <v/>
      </c>
      <c r="AK1133" s="154" t="str">
        <f>IF(K1133="","",IF('5.手当・賞与配分・洗い替え方式'!$O$4=1,ROUNDUP((K1133+$Q1133)*$AM$4,-1),ROUNDUP(K1133*$AM$4,-1)))</f>
        <v/>
      </c>
      <c r="AL1133" s="154" t="str">
        <f>IF(L1133="","",IF('5.手当・賞与配分・洗い替え方式'!$O$4=1,ROUNDUP((L1133+$Q1133)*$AM$4,-1),ROUNDUP(L1133*$AM$4,-1)))</f>
        <v/>
      </c>
      <c r="AM1133" s="154" t="str">
        <f>IF(M1133="","",IF('5.手当・賞与配分・洗い替え方式'!$O$4=1,ROUNDUP((M1133+$Q1133)*$AM$4,-1),ROUNDUP(M1133*$AM$4,-1)))</f>
        <v/>
      </c>
      <c r="AN1133" s="166" t="str">
        <f>IF(N1133="","",IF('5.手当・賞与配分・洗い替え方式'!$O$4=1,ROUNDUP((N1133+$Q1133)*$AM$4,-1),ROUNDUP(N1133*$AM$4,-1)))</f>
        <v/>
      </c>
      <c r="AO1133" s="369" t="str">
        <f t="shared" si="756"/>
        <v/>
      </c>
      <c r="AP1133" s="77" t="str">
        <f t="shared" si="757"/>
        <v/>
      </c>
      <c r="AQ1133" s="77" t="str">
        <f t="shared" si="740"/>
        <v/>
      </c>
      <c r="AR1133" s="77" t="str">
        <f t="shared" si="741"/>
        <v/>
      </c>
      <c r="AS1133" s="164" t="str">
        <f t="shared" si="742"/>
        <v/>
      </c>
    </row>
    <row r="1134" spans="5:45" ht="18" customHeight="1">
      <c r="E1134" s="148" t="str">
        <f t="shared" si="743"/>
        <v/>
      </c>
      <c r="F1134" s="105">
        <f t="shared" si="730"/>
        <v>0</v>
      </c>
      <c r="G1134" s="105" t="str">
        <f t="shared" si="731"/>
        <v/>
      </c>
      <c r="H1134" s="105" t="str">
        <f t="shared" si="732"/>
        <v/>
      </c>
      <c r="I1134" s="149">
        <v>42</v>
      </c>
      <c r="J1134" s="157" t="str">
        <f t="shared" si="744"/>
        <v/>
      </c>
      <c r="K1134" s="131" t="str">
        <f t="shared" si="745"/>
        <v/>
      </c>
      <c r="L1134" s="131" t="str">
        <f>IF($E1134="","",INDEX('3.サラリースケール'!$R$5:$BH$38,MATCH($E1134,'3.サラリースケール'!$R$5:$R$38,0),MATCH($I1134,'3.サラリースケール'!$R$5:$BH$5,0)))</f>
        <v/>
      </c>
      <c r="M1134" s="131" t="str">
        <f t="shared" si="746"/>
        <v/>
      </c>
      <c r="N1134" s="368" t="str">
        <f t="shared" si="747"/>
        <v/>
      </c>
      <c r="O1134" s="157" t="str">
        <f t="shared" si="748"/>
        <v/>
      </c>
      <c r="P1134" s="368" t="str">
        <f t="shared" si="733"/>
        <v/>
      </c>
      <c r="Q1134" s="158" t="str">
        <f>IF($L1134="","",VLOOKUP($E1134,'6.モデル年俸表の作成'!$C$7:$F$48,4,0))</f>
        <v/>
      </c>
      <c r="R1134" s="159" t="str">
        <f>IF($E1134="","",IF($G1134="","",VLOOKUP($E1134,'5.手当・賞与配分・洗い替え方式'!$C$7:$L$48,8,0)))</f>
        <v/>
      </c>
      <c r="S1134" s="160" t="str">
        <f t="shared" si="749"/>
        <v/>
      </c>
      <c r="T1134" s="160" t="str">
        <f t="shared" si="750"/>
        <v/>
      </c>
      <c r="U1134" s="160" t="str">
        <f t="shared" si="759"/>
        <v/>
      </c>
      <c r="V1134" s="160" t="str">
        <f t="shared" si="752"/>
        <v/>
      </c>
      <c r="W1134" s="160" t="str">
        <f t="shared" si="753"/>
        <v/>
      </c>
      <c r="X1134" s="164" t="str">
        <f t="shared" si="734"/>
        <v/>
      </c>
      <c r="Y1134" s="162" t="str">
        <f t="shared" si="758"/>
        <v/>
      </c>
      <c r="Z1134" s="161" t="str">
        <f t="shared" si="735"/>
        <v/>
      </c>
      <c r="AA1134" s="161" t="str">
        <f t="shared" si="736"/>
        <v/>
      </c>
      <c r="AB1134" s="161" t="str">
        <f t="shared" si="737"/>
        <v/>
      </c>
      <c r="AC1134" s="163" t="str">
        <f t="shared" si="760"/>
        <v/>
      </c>
      <c r="AD1134" s="158" t="str">
        <f t="shared" si="755"/>
        <v/>
      </c>
      <c r="AE1134" s="165" t="str">
        <f>IF(J1134="","",IF('5.手当・賞与配分・洗い替え方式'!$O$4=1,ROUNDUP((J1134+$Q1134)*$AH$4,-1),ROUNDUP(J1134*$AH$4,-1)))</f>
        <v/>
      </c>
      <c r="AF1134" s="154" t="str">
        <f>IF(K1134="","",IF('5.手当・賞与配分・洗い替え方式'!$O$4=1,ROUNDUP((K1134+$Q1134)*$AH$4,-1),ROUNDUP(K1134*$AH$4,-1)))</f>
        <v/>
      </c>
      <c r="AG1134" s="154" t="str">
        <f>IF(L1134="","",IF('5.手当・賞与配分・洗い替え方式'!$O$4=1,ROUNDUP((L1134+$Q1134)*$AH$4,-1),ROUNDUP(L1134*$AH$4,-1)))</f>
        <v/>
      </c>
      <c r="AH1134" s="154" t="str">
        <f>IF(M1134="","",IF('5.手当・賞与配分・洗い替え方式'!$O$4=1,ROUNDUP((M1134+$Q1134)*$AH$4,-1),ROUNDUP(M1134*$AH$4,-1)))</f>
        <v/>
      </c>
      <c r="AI1134" s="166" t="str">
        <f>IF(N1134="","",IF('5.手当・賞与配分・洗い替え方式'!$O$4=1,ROUNDUP((N1134+$Q1134)*$AH$4,-1),ROUNDUP(N1134*$AH$4,-1)))</f>
        <v/>
      </c>
      <c r="AJ1134" s="165" t="str">
        <f>IF(J1134="","",IF('5.手当・賞与配分・洗い替え方式'!$O$4=1,ROUNDUP((J1134+$Q1134)*$AM$4,-1),ROUNDUP(J1134*$AM$4,-1)))</f>
        <v/>
      </c>
      <c r="AK1134" s="154" t="str">
        <f>IF(K1134="","",IF('5.手当・賞与配分・洗い替え方式'!$O$4=1,ROUNDUP((K1134+$Q1134)*$AM$4,-1),ROUNDUP(K1134*$AM$4,-1)))</f>
        <v/>
      </c>
      <c r="AL1134" s="154" t="str">
        <f>IF(L1134="","",IF('5.手当・賞与配分・洗い替え方式'!$O$4=1,ROUNDUP((L1134+$Q1134)*$AM$4,-1),ROUNDUP(L1134*$AM$4,-1)))</f>
        <v/>
      </c>
      <c r="AM1134" s="154" t="str">
        <f>IF(M1134="","",IF('5.手当・賞与配分・洗い替え方式'!$O$4=1,ROUNDUP((M1134+$Q1134)*$AM$4,-1),ROUNDUP(M1134*$AM$4,-1)))</f>
        <v/>
      </c>
      <c r="AN1134" s="166" t="str">
        <f>IF(N1134="","",IF('5.手当・賞与配分・洗い替え方式'!$O$4=1,ROUNDUP((N1134+$Q1134)*$AM$4,-1),ROUNDUP(N1134*$AM$4,-1)))</f>
        <v/>
      </c>
      <c r="AO1134" s="369" t="str">
        <f t="shared" si="756"/>
        <v/>
      </c>
      <c r="AP1134" s="77" t="str">
        <f t="shared" si="757"/>
        <v/>
      </c>
      <c r="AQ1134" s="77" t="str">
        <f t="shared" si="740"/>
        <v/>
      </c>
      <c r="AR1134" s="77" t="str">
        <f t="shared" si="741"/>
        <v/>
      </c>
      <c r="AS1134" s="164" t="str">
        <f t="shared" si="742"/>
        <v/>
      </c>
    </row>
    <row r="1135" spans="5:45" ht="18" customHeight="1">
      <c r="E1135" s="148" t="str">
        <f t="shared" si="743"/>
        <v/>
      </c>
      <c r="F1135" s="167">
        <f t="shared" si="730"/>
        <v>0</v>
      </c>
      <c r="G1135" s="105" t="str">
        <f t="shared" si="731"/>
        <v/>
      </c>
      <c r="H1135" s="105" t="str">
        <f t="shared" si="732"/>
        <v/>
      </c>
      <c r="I1135" s="149">
        <v>43</v>
      </c>
      <c r="J1135" s="157" t="str">
        <f t="shared" si="744"/>
        <v/>
      </c>
      <c r="K1135" s="131" t="str">
        <f t="shared" si="745"/>
        <v/>
      </c>
      <c r="L1135" s="131" t="str">
        <f>IF($E1135="","",INDEX('3.サラリースケール'!$R$5:$BH$38,MATCH($E1135,'3.サラリースケール'!$R$5:$R$38,0),MATCH($I1135,'3.サラリースケール'!$R$5:$BH$5,0)))</f>
        <v/>
      </c>
      <c r="M1135" s="131" t="str">
        <f t="shared" si="746"/>
        <v/>
      </c>
      <c r="N1135" s="368" t="str">
        <f t="shared" si="747"/>
        <v/>
      </c>
      <c r="O1135" s="157" t="str">
        <f t="shared" si="748"/>
        <v/>
      </c>
      <c r="P1135" s="368" t="str">
        <f t="shared" si="733"/>
        <v/>
      </c>
      <c r="Q1135" s="158" t="str">
        <f>IF($L1135="","",VLOOKUP($E1135,'6.モデル年俸表の作成'!$C$7:$F$48,4,0))</f>
        <v/>
      </c>
      <c r="R1135" s="159" t="str">
        <f>IF($E1135="","",IF($G1135="","",VLOOKUP($E1135,'5.手当・賞与配分・洗い替え方式'!$C$7:$L$48,8,0)))</f>
        <v/>
      </c>
      <c r="S1135" s="160" t="str">
        <f t="shared" si="749"/>
        <v/>
      </c>
      <c r="T1135" s="160" t="str">
        <f t="shared" si="750"/>
        <v/>
      </c>
      <c r="U1135" s="160" t="str">
        <f t="shared" si="759"/>
        <v/>
      </c>
      <c r="V1135" s="160" t="str">
        <f t="shared" si="752"/>
        <v/>
      </c>
      <c r="W1135" s="160" t="str">
        <f t="shared" si="753"/>
        <v/>
      </c>
      <c r="X1135" s="164" t="str">
        <f t="shared" si="734"/>
        <v/>
      </c>
      <c r="Y1135" s="162" t="str">
        <f t="shared" si="758"/>
        <v/>
      </c>
      <c r="Z1135" s="161" t="str">
        <f t="shared" si="735"/>
        <v/>
      </c>
      <c r="AA1135" s="161" t="str">
        <f t="shared" si="736"/>
        <v/>
      </c>
      <c r="AB1135" s="161" t="str">
        <f t="shared" si="737"/>
        <v/>
      </c>
      <c r="AC1135" s="163" t="str">
        <f t="shared" si="760"/>
        <v/>
      </c>
      <c r="AD1135" s="158" t="str">
        <f t="shared" si="755"/>
        <v/>
      </c>
      <c r="AE1135" s="165" t="str">
        <f>IF(J1135="","",IF('5.手当・賞与配分・洗い替え方式'!$O$4=1,ROUNDUP((J1135+$Q1135)*$AH$4,-1),ROUNDUP(J1135*$AH$4,-1)))</f>
        <v/>
      </c>
      <c r="AF1135" s="154" t="str">
        <f>IF(K1135="","",IF('5.手当・賞与配分・洗い替え方式'!$O$4=1,ROUNDUP((K1135+$Q1135)*$AH$4,-1),ROUNDUP(K1135*$AH$4,-1)))</f>
        <v/>
      </c>
      <c r="AG1135" s="154" t="str">
        <f>IF(L1135="","",IF('5.手当・賞与配分・洗い替え方式'!$O$4=1,ROUNDUP((L1135+$Q1135)*$AH$4,-1),ROUNDUP(L1135*$AH$4,-1)))</f>
        <v/>
      </c>
      <c r="AH1135" s="154" t="str">
        <f>IF(M1135="","",IF('5.手当・賞与配分・洗い替え方式'!$O$4=1,ROUNDUP((M1135+$Q1135)*$AH$4,-1),ROUNDUP(M1135*$AH$4,-1)))</f>
        <v/>
      </c>
      <c r="AI1135" s="166" t="str">
        <f>IF(N1135="","",IF('5.手当・賞与配分・洗い替え方式'!$O$4=1,ROUNDUP((N1135+$Q1135)*$AH$4,-1),ROUNDUP(N1135*$AH$4,-1)))</f>
        <v/>
      </c>
      <c r="AJ1135" s="165" t="str">
        <f>IF(J1135="","",IF('5.手当・賞与配分・洗い替え方式'!$O$4=1,ROUNDUP((J1135+$Q1135)*$AM$4,-1),ROUNDUP(J1135*$AM$4,-1)))</f>
        <v/>
      </c>
      <c r="AK1135" s="154" t="str">
        <f>IF(K1135="","",IF('5.手当・賞与配分・洗い替え方式'!$O$4=1,ROUNDUP((K1135+$Q1135)*$AM$4,-1),ROUNDUP(K1135*$AM$4,-1)))</f>
        <v/>
      </c>
      <c r="AL1135" s="154" t="str">
        <f>IF(L1135="","",IF('5.手当・賞与配分・洗い替え方式'!$O$4=1,ROUNDUP((L1135+$Q1135)*$AM$4,-1),ROUNDUP(L1135*$AM$4,-1)))</f>
        <v/>
      </c>
      <c r="AM1135" s="154" t="str">
        <f>IF(M1135="","",IF('5.手当・賞与配分・洗い替え方式'!$O$4=1,ROUNDUP((M1135+$Q1135)*$AM$4,-1),ROUNDUP(M1135*$AM$4,-1)))</f>
        <v/>
      </c>
      <c r="AN1135" s="166" t="str">
        <f>IF(N1135="","",IF('5.手当・賞与配分・洗い替え方式'!$O$4=1,ROUNDUP((N1135+$Q1135)*$AM$4,-1),ROUNDUP(N1135*$AM$4,-1)))</f>
        <v/>
      </c>
      <c r="AO1135" s="369" t="str">
        <f t="shared" si="756"/>
        <v/>
      </c>
      <c r="AP1135" s="77" t="str">
        <f t="shared" si="757"/>
        <v/>
      </c>
      <c r="AQ1135" s="77" t="str">
        <f t="shared" si="740"/>
        <v/>
      </c>
      <c r="AR1135" s="77" t="str">
        <f t="shared" si="741"/>
        <v/>
      </c>
      <c r="AS1135" s="164" t="str">
        <f t="shared" si="742"/>
        <v/>
      </c>
    </row>
    <row r="1136" spans="5:45" ht="18" customHeight="1">
      <c r="E1136" s="148" t="str">
        <f t="shared" si="743"/>
        <v/>
      </c>
      <c r="F1136" s="167">
        <f t="shared" si="730"/>
        <v>0</v>
      </c>
      <c r="G1136" s="105" t="str">
        <f t="shared" si="731"/>
        <v/>
      </c>
      <c r="H1136" s="105" t="str">
        <f t="shared" si="732"/>
        <v/>
      </c>
      <c r="I1136" s="149">
        <v>44</v>
      </c>
      <c r="J1136" s="157" t="str">
        <f t="shared" si="744"/>
        <v/>
      </c>
      <c r="K1136" s="131" t="str">
        <f t="shared" si="745"/>
        <v/>
      </c>
      <c r="L1136" s="131" t="str">
        <f>IF($E1136="","",INDEX('3.サラリースケール'!$R$5:$BH$38,MATCH($E1136,'3.サラリースケール'!$R$5:$R$38,0),MATCH($I1136,'3.サラリースケール'!$R$5:$BH$5,0)))</f>
        <v/>
      </c>
      <c r="M1136" s="131" t="str">
        <f t="shared" si="746"/>
        <v/>
      </c>
      <c r="N1136" s="368" t="str">
        <f t="shared" si="747"/>
        <v/>
      </c>
      <c r="O1136" s="157" t="str">
        <f t="shared" si="748"/>
        <v/>
      </c>
      <c r="P1136" s="368" t="str">
        <f t="shared" si="733"/>
        <v/>
      </c>
      <c r="Q1136" s="158" t="str">
        <f>IF($L1136="","",VLOOKUP($E1136,'6.モデル年俸表の作成'!$C$7:$F$48,4,0))</f>
        <v/>
      </c>
      <c r="R1136" s="159" t="str">
        <f>IF($E1136="","",IF($G1136="","",VLOOKUP($E1136,'5.手当・賞与配分・洗い替え方式'!$C$7:$L$48,8,0)))</f>
        <v/>
      </c>
      <c r="S1136" s="160" t="str">
        <f t="shared" si="749"/>
        <v/>
      </c>
      <c r="T1136" s="160" t="str">
        <f t="shared" si="750"/>
        <v/>
      </c>
      <c r="U1136" s="160" t="str">
        <f t="shared" si="759"/>
        <v/>
      </c>
      <c r="V1136" s="160" t="str">
        <f t="shared" si="752"/>
        <v/>
      </c>
      <c r="W1136" s="160" t="str">
        <f t="shared" si="753"/>
        <v/>
      </c>
      <c r="X1136" s="164" t="str">
        <f t="shared" si="734"/>
        <v/>
      </c>
      <c r="Y1136" s="162" t="str">
        <f t="shared" si="758"/>
        <v/>
      </c>
      <c r="Z1136" s="161" t="str">
        <f t="shared" si="735"/>
        <v/>
      </c>
      <c r="AA1136" s="161" t="str">
        <f t="shared" si="736"/>
        <v/>
      </c>
      <c r="AB1136" s="161" t="str">
        <f t="shared" si="737"/>
        <v/>
      </c>
      <c r="AC1136" s="163" t="str">
        <f t="shared" si="760"/>
        <v/>
      </c>
      <c r="AD1136" s="158" t="str">
        <f t="shared" si="755"/>
        <v/>
      </c>
      <c r="AE1136" s="165" t="str">
        <f>IF(J1136="","",IF('5.手当・賞与配分・洗い替え方式'!$O$4=1,ROUNDUP((J1136+$Q1136)*$AH$4,-1),ROUNDUP(J1136*$AH$4,-1)))</f>
        <v/>
      </c>
      <c r="AF1136" s="154" t="str">
        <f>IF(K1136="","",IF('5.手当・賞与配分・洗い替え方式'!$O$4=1,ROUNDUP((K1136+$Q1136)*$AH$4,-1),ROUNDUP(K1136*$AH$4,-1)))</f>
        <v/>
      </c>
      <c r="AG1136" s="154" t="str">
        <f>IF(L1136="","",IF('5.手当・賞与配分・洗い替え方式'!$O$4=1,ROUNDUP((L1136+$Q1136)*$AH$4,-1),ROUNDUP(L1136*$AH$4,-1)))</f>
        <v/>
      </c>
      <c r="AH1136" s="154" t="str">
        <f>IF(M1136="","",IF('5.手当・賞与配分・洗い替え方式'!$O$4=1,ROUNDUP((M1136+$Q1136)*$AH$4,-1),ROUNDUP(M1136*$AH$4,-1)))</f>
        <v/>
      </c>
      <c r="AI1136" s="166" t="str">
        <f>IF(N1136="","",IF('5.手当・賞与配分・洗い替え方式'!$O$4=1,ROUNDUP((N1136+$Q1136)*$AH$4,-1),ROUNDUP(N1136*$AH$4,-1)))</f>
        <v/>
      </c>
      <c r="AJ1136" s="165" t="str">
        <f>IF(J1136="","",IF('5.手当・賞与配分・洗い替え方式'!$O$4=1,ROUNDUP((J1136+$Q1136)*$AM$4,-1),ROUNDUP(J1136*$AM$4,-1)))</f>
        <v/>
      </c>
      <c r="AK1136" s="154" t="str">
        <f>IF(K1136="","",IF('5.手当・賞与配分・洗い替え方式'!$O$4=1,ROUNDUP((K1136+$Q1136)*$AM$4,-1),ROUNDUP(K1136*$AM$4,-1)))</f>
        <v/>
      </c>
      <c r="AL1136" s="154" t="str">
        <f>IF(L1136="","",IF('5.手当・賞与配分・洗い替え方式'!$O$4=1,ROUNDUP((L1136+$Q1136)*$AM$4,-1),ROUNDUP(L1136*$AM$4,-1)))</f>
        <v/>
      </c>
      <c r="AM1136" s="154" t="str">
        <f>IF(M1136="","",IF('5.手当・賞与配分・洗い替え方式'!$O$4=1,ROUNDUP((M1136+$Q1136)*$AM$4,-1),ROUNDUP(M1136*$AM$4,-1)))</f>
        <v/>
      </c>
      <c r="AN1136" s="166" t="str">
        <f>IF(N1136="","",IF('5.手当・賞与配分・洗い替え方式'!$O$4=1,ROUNDUP((N1136+$Q1136)*$AM$4,-1),ROUNDUP(N1136*$AM$4,-1)))</f>
        <v/>
      </c>
      <c r="AO1136" s="369" t="str">
        <f t="shared" si="756"/>
        <v/>
      </c>
      <c r="AP1136" s="77" t="str">
        <f t="shared" si="757"/>
        <v/>
      </c>
      <c r="AQ1136" s="77" t="str">
        <f t="shared" si="740"/>
        <v/>
      </c>
      <c r="AR1136" s="77" t="str">
        <f t="shared" si="741"/>
        <v/>
      </c>
      <c r="AS1136" s="164" t="str">
        <f t="shared" si="742"/>
        <v/>
      </c>
    </row>
    <row r="1137" spans="5:45" ht="18" customHeight="1">
      <c r="E1137" s="148" t="str">
        <f t="shared" si="743"/>
        <v/>
      </c>
      <c r="F1137" s="167">
        <f t="shared" si="730"/>
        <v>0</v>
      </c>
      <c r="G1137" s="105" t="str">
        <f t="shared" si="731"/>
        <v/>
      </c>
      <c r="H1137" s="105" t="str">
        <f t="shared" si="732"/>
        <v/>
      </c>
      <c r="I1137" s="149">
        <v>45</v>
      </c>
      <c r="J1137" s="157" t="str">
        <f t="shared" si="744"/>
        <v/>
      </c>
      <c r="K1137" s="131" t="str">
        <f t="shared" si="745"/>
        <v/>
      </c>
      <c r="L1137" s="131" t="str">
        <f>IF($E1137="","",INDEX('3.サラリースケール'!$R$5:$BH$38,MATCH($E1137,'3.サラリースケール'!$R$5:$R$38,0),MATCH($I1137,'3.サラリースケール'!$R$5:$BH$5,0)))</f>
        <v/>
      </c>
      <c r="M1137" s="131" t="str">
        <f t="shared" si="746"/>
        <v/>
      </c>
      <c r="N1137" s="368" t="str">
        <f t="shared" si="747"/>
        <v/>
      </c>
      <c r="O1137" s="157" t="str">
        <f t="shared" si="748"/>
        <v/>
      </c>
      <c r="P1137" s="368" t="str">
        <f t="shared" si="733"/>
        <v/>
      </c>
      <c r="Q1137" s="158" t="str">
        <f>IF($L1137="","",VLOOKUP($E1137,'6.モデル年俸表の作成'!$C$7:$F$48,4,0))</f>
        <v/>
      </c>
      <c r="R1137" s="159" t="str">
        <f>IF($E1137="","",IF($G1137="","",VLOOKUP($E1137,'5.手当・賞与配分・洗い替え方式'!$C$7:$L$48,8,0)))</f>
        <v/>
      </c>
      <c r="S1137" s="160" t="str">
        <f t="shared" si="749"/>
        <v/>
      </c>
      <c r="T1137" s="160" t="str">
        <f t="shared" si="750"/>
        <v/>
      </c>
      <c r="U1137" s="160" t="str">
        <f t="shared" si="759"/>
        <v/>
      </c>
      <c r="V1137" s="160" t="str">
        <f t="shared" si="752"/>
        <v/>
      </c>
      <c r="W1137" s="160" t="str">
        <f t="shared" si="753"/>
        <v/>
      </c>
      <c r="X1137" s="164" t="str">
        <f t="shared" si="734"/>
        <v/>
      </c>
      <c r="Y1137" s="162" t="str">
        <f t="shared" si="758"/>
        <v/>
      </c>
      <c r="Z1137" s="161" t="str">
        <f t="shared" si="735"/>
        <v/>
      </c>
      <c r="AA1137" s="161" t="str">
        <f t="shared" si="736"/>
        <v/>
      </c>
      <c r="AB1137" s="161" t="str">
        <f t="shared" si="737"/>
        <v/>
      </c>
      <c r="AC1137" s="163" t="str">
        <f t="shared" si="760"/>
        <v/>
      </c>
      <c r="AD1137" s="158" t="str">
        <f t="shared" si="755"/>
        <v/>
      </c>
      <c r="AE1137" s="165" t="str">
        <f>IF(J1137="","",IF('5.手当・賞与配分・洗い替え方式'!$O$4=1,ROUNDUP((J1137+$Q1137)*$AH$4,-1),ROUNDUP(J1137*$AH$4,-1)))</f>
        <v/>
      </c>
      <c r="AF1137" s="154" t="str">
        <f>IF(K1137="","",IF('5.手当・賞与配分・洗い替え方式'!$O$4=1,ROUNDUP((K1137+$Q1137)*$AH$4,-1),ROUNDUP(K1137*$AH$4,-1)))</f>
        <v/>
      </c>
      <c r="AG1137" s="154" t="str">
        <f>IF(L1137="","",IF('5.手当・賞与配分・洗い替え方式'!$O$4=1,ROUNDUP((L1137+$Q1137)*$AH$4,-1),ROUNDUP(L1137*$AH$4,-1)))</f>
        <v/>
      </c>
      <c r="AH1137" s="154" t="str">
        <f>IF(M1137="","",IF('5.手当・賞与配分・洗い替え方式'!$O$4=1,ROUNDUP((M1137+$Q1137)*$AH$4,-1),ROUNDUP(M1137*$AH$4,-1)))</f>
        <v/>
      </c>
      <c r="AI1137" s="166" t="str">
        <f>IF(N1137="","",IF('5.手当・賞与配分・洗い替え方式'!$O$4=1,ROUNDUP((N1137+$Q1137)*$AH$4,-1),ROUNDUP(N1137*$AH$4,-1)))</f>
        <v/>
      </c>
      <c r="AJ1137" s="165" t="str">
        <f>IF(J1137="","",IF('5.手当・賞与配分・洗い替え方式'!$O$4=1,ROUNDUP((J1137+$Q1137)*$AM$4,-1),ROUNDUP(J1137*$AM$4,-1)))</f>
        <v/>
      </c>
      <c r="AK1137" s="154" t="str">
        <f>IF(K1137="","",IF('5.手当・賞与配分・洗い替え方式'!$O$4=1,ROUNDUP((K1137+$Q1137)*$AM$4,-1),ROUNDUP(K1137*$AM$4,-1)))</f>
        <v/>
      </c>
      <c r="AL1137" s="154" t="str">
        <f>IF(L1137="","",IF('5.手当・賞与配分・洗い替え方式'!$O$4=1,ROUNDUP((L1137+$Q1137)*$AM$4,-1),ROUNDUP(L1137*$AM$4,-1)))</f>
        <v/>
      </c>
      <c r="AM1137" s="154" t="str">
        <f>IF(M1137="","",IF('5.手当・賞与配分・洗い替え方式'!$O$4=1,ROUNDUP((M1137+$Q1137)*$AM$4,-1),ROUNDUP(M1137*$AM$4,-1)))</f>
        <v/>
      </c>
      <c r="AN1137" s="166" t="str">
        <f>IF(N1137="","",IF('5.手当・賞与配分・洗い替え方式'!$O$4=1,ROUNDUP((N1137+$Q1137)*$AM$4,-1),ROUNDUP(N1137*$AM$4,-1)))</f>
        <v/>
      </c>
      <c r="AO1137" s="369" t="str">
        <f t="shared" si="756"/>
        <v/>
      </c>
      <c r="AP1137" s="77" t="str">
        <f t="shared" si="757"/>
        <v/>
      </c>
      <c r="AQ1137" s="77" t="str">
        <f t="shared" si="740"/>
        <v/>
      </c>
      <c r="AR1137" s="77" t="str">
        <f t="shared" si="741"/>
        <v/>
      </c>
      <c r="AS1137" s="164" t="str">
        <f t="shared" si="742"/>
        <v/>
      </c>
    </row>
    <row r="1138" spans="5:45" ht="18" customHeight="1">
      <c r="E1138" s="148" t="str">
        <f t="shared" si="743"/>
        <v/>
      </c>
      <c r="F1138" s="167">
        <f t="shared" si="730"/>
        <v>0</v>
      </c>
      <c r="G1138" s="105" t="str">
        <f t="shared" si="731"/>
        <v/>
      </c>
      <c r="H1138" s="105" t="str">
        <f t="shared" si="732"/>
        <v/>
      </c>
      <c r="I1138" s="149">
        <v>46</v>
      </c>
      <c r="J1138" s="157" t="str">
        <f t="shared" si="744"/>
        <v/>
      </c>
      <c r="K1138" s="131" t="str">
        <f t="shared" si="745"/>
        <v/>
      </c>
      <c r="L1138" s="131" t="str">
        <f>IF($E1138="","",INDEX('3.サラリースケール'!$R$5:$BH$38,MATCH($E1138,'3.サラリースケール'!$R$5:$R$38,0),MATCH($I1138,'3.サラリースケール'!$R$5:$BH$5,0)))</f>
        <v/>
      </c>
      <c r="M1138" s="131" t="str">
        <f t="shared" si="746"/>
        <v/>
      </c>
      <c r="N1138" s="368" t="str">
        <f t="shared" si="747"/>
        <v/>
      </c>
      <c r="O1138" s="157" t="str">
        <f t="shared" si="748"/>
        <v/>
      </c>
      <c r="P1138" s="368" t="str">
        <f t="shared" si="733"/>
        <v/>
      </c>
      <c r="Q1138" s="158" t="str">
        <f>IF($L1138="","",VLOOKUP($E1138,'6.モデル年俸表の作成'!$C$7:$F$48,4,0))</f>
        <v/>
      </c>
      <c r="R1138" s="159" t="str">
        <f>IF($E1138="","",IF($G1138="","",VLOOKUP($E1138,'5.手当・賞与配分・洗い替え方式'!$C$7:$L$48,8,0)))</f>
        <v/>
      </c>
      <c r="S1138" s="160" t="str">
        <f t="shared" si="749"/>
        <v/>
      </c>
      <c r="T1138" s="160" t="str">
        <f t="shared" si="750"/>
        <v/>
      </c>
      <c r="U1138" s="160" t="str">
        <f t="shared" si="759"/>
        <v/>
      </c>
      <c r="V1138" s="160" t="str">
        <f t="shared" si="752"/>
        <v/>
      </c>
      <c r="W1138" s="160" t="str">
        <f t="shared" si="753"/>
        <v/>
      </c>
      <c r="X1138" s="164" t="str">
        <f t="shared" si="734"/>
        <v/>
      </c>
      <c r="Y1138" s="162" t="str">
        <f t="shared" si="758"/>
        <v/>
      </c>
      <c r="Z1138" s="161" t="str">
        <f t="shared" si="735"/>
        <v/>
      </c>
      <c r="AA1138" s="161" t="str">
        <f t="shared" si="736"/>
        <v/>
      </c>
      <c r="AB1138" s="161" t="str">
        <f t="shared" si="737"/>
        <v/>
      </c>
      <c r="AC1138" s="163" t="str">
        <f t="shared" si="760"/>
        <v/>
      </c>
      <c r="AD1138" s="158" t="str">
        <f t="shared" si="755"/>
        <v/>
      </c>
      <c r="AE1138" s="165" t="str">
        <f>IF(J1138="","",IF('5.手当・賞与配分・洗い替え方式'!$O$4=1,ROUNDUP((J1138+$Q1138)*$AH$4,-1),ROUNDUP(J1138*$AH$4,-1)))</f>
        <v/>
      </c>
      <c r="AF1138" s="154" t="str">
        <f>IF(K1138="","",IF('5.手当・賞与配分・洗い替え方式'!$O$4=1,ROUNDUP((K1138+$Q1138)*$AH$4,-1),ROUNDUP(K1138*$AH$4,-1)))</f>
        <v/>
      </c>
      <c r="AG1138" s="154" t="str">
        <f>IF(L1138="","",IF('5.手当・賞与配分・洗い替え方式'!$O$4=1,ROUNDUP((L1138+$Q1138)*$AH$4,-1),ROUNDUP(L1138*$AH$4,-1)))</f>
        <v/>
      </c>
      <c r="AH1138" s="154" t="str">
        <f>IF(M1138="","",IF('5.手当・賞与配分・洗い替え方式'!$O$4=1,ROUNDUP((M1138+$Q1138)*$AH$4,-1),ROUNDUP(M1138*$AH$4,-1)))</f>
        <v/>
      </c>
      <c r="AI1138" s="166" t="str">
        <f>IF(N1138="","",IF('5.手当・賞与配分・洗い替え方式'!$O$4=1,ROUNDUP((N1138+$Q1138)*$AH$4,-1),ROUNDUP(N1138*$AH$4,-1)))</f>
        <v/>
      </c>
      <c r="AJ1138" s="165" t="str">
        <f>IF(J1138="","",IF('5.手当・賞与配分・洗い替え方式'!$O$4=1,ROUNDUP((J1138+$Q1138)*$AM$4,-1),ROUNDUP(J1138*$AM$4,-1)))</f>
        <v/>
      </c>
      <c r="AK1138" s="154" t="str">
        <f>IF(K1138="","",IF('5.手当・賞与配分・洗い替え方式'!$O$4=1,ROUNDUP((K1138+$Q1138)*$AM$4,-1),ROUNDUP(K1138*$AM$4,-1)))</f>
        <v/>
      </c>
      <c r="AL1138" s="154" t="str">
        <f>IF(L1138="","",IF('5.手当・賞与配分・洗い替え方式'!$O$4=1,ROUNDUP((L1138+$Q1138)*$AM$4,-1),ROUNDUP(L1138*$AM$4,-1)))</f>
        <v/>
      </c>
      <c r="AM1138" s="154" t="str">
        <f>IF(M1138="","",IF('5.手当・賞与配分・洗い替え方式'!$O$4=1,ROUNDUP((M1138+$Q1138)*$AM$4,-1),ROUNDUP(M1138*$AM$4,-1)))</f>
        <v/>
      </c>
      <c r="AN1138" s="166" t="str">
        <f>IF(N1138="","",IF('5.手当・賞与配分・洗い替え方式'!$O$4=1,ROUNDUP((N1138+$Q1138)*$AM$4,-1),ROUNDUP(N1138*$AM$4,-1)))</f>
        <v/>
      </c>
      <c r="AO1138" s="369" t="str">
        <f t="shared" si="756"/>
        <v/>
      </c>
      <c r="AP1138" s="77" t="str">
        <f t="shared" si="757"/>
        <v/>
      </c>
      <c r="AQ1138" s="77" t="str">
        <f t="shared" si="740"/>
        <v/>
      </c>
      <c r="AR1138" s="77" t="str">
        <f t="shared" si="741"/>
        <v/>
      </c>
      <c r="AS1138" s="164" t="str">
        <f t="shared" si="742"/>
        <v/>
      </c>
    </row>
    <row r="1139" spans="5:45" ht="18" customHeight="1">
      <c r="E1139" s="148" t="str">
        <f t="shared" si="743"/>
        <v/>
      </c>
      <c r="F1139" s="167">
        <f t="shared" si="730"/>
        <v>0</v>
      </c>
      <c r="G1139" s="105" t="str">
        <f t="shared" si="731"/>
        <v/>
      </c>
      <c r="H1139" s="105" t="str">
        <f t="shared" si="732"/>
        <v/>
      </c>
      <c r="I1139" s="149">
        <v>47</v>
      </c>
      <c r="J1139" s="157" t="str">
        <f t="shared" si="744"/>
        <v/>
      </c>
      <c r="K1139" s="131" t="str">
        <f t="shared" si="745"/>
        <v/>
      </c>
      <c r="L1139" s="131" t="str">
        <f>IF($E1139="","",INDEX('3.サラリースケール'!$R$5:$BH$38,MATCH($E1139,'3.サラリースケール'!$R$5:$R$38,0),MATCH($I1139,'3.サラリースケール'!$R$5:$BH$5,0)))</f>
        <v/>
      </c>
      <c r="M1139" s="131" t="str">
        <f t="shared" si="746"/>
        <v/>
      </c>
      <c r="N1139" s="368" t="str">
        <f t="shared" si="747"/>
        <v/>
      </c>
      <c r="O1139" s="157" t="str">
        <f t="shared" si="748"/>
        <v/>
      </c>
      <c r="P1139" s="368" t="str">
        <f t="shared" si="733"/>
        <v/>
      </c>
      <c r="Q1139" s="158" t="str">
        <f>IF($L1139="","",VLOOKUP($E1139,'6.モデル年俸表の作成'!$C$7:$F$48,4,0))</f>
        <v/>
      </c>
      <c r="R1139" s="159" t="str">
        <f>IF($E1139="","",IF($G1139="","",VLOOKUP($E1139,'5.手当・賞与配分・洗い替え方式'!$C$7:$L$48,8,0)))</f>
        <v/>
      </c>
      <c r="S1139" s="160" t="str">
        <f t="shared" si="749"/>
        <v/>
      </c>
      <c r="T1139" s="160" t="str">
        <f t="shared" si="750"/>
        <v/>
      </c>
      <c r="U1139" s="160" t="str">
        <f t="shared" si="759"/>
        <v/>
      </c>
      <c r="V1139" s="160" t="str">
        <f t="shared" si="752"/>
        <v/>
      </c>
      <c r="W1139" s="160" t="str">
        <f t="shared" si="753"/>
        <v/>
      </c>
      <c r="X1139" s="164" t="str">
        <f t="shared" si="734"/>
        <v/>
      </c>
      <c r="Y1139" s="162" t="str">
        <f t="shared" si="758"/>
        <v/>
      </c>
      <c r="Z1139" s="161" t="str">
        <f t="shared" si="735"/>
        <v/>
      </c>
      <c r="AA1139" s="161" t="str">
        <f t="shared" si="736"/>
        <v/>
      </c>
      <c r="AB1139" s="161" t="str">
        <f t="shared" si="737"/>
        <v/>
      </c>
      <c r="AC1139" s="163" t="str">
        <f t="shared" si="760"/>
        <v/>
      </c>
      <c r="AD1139" s="158" t="str">
        <f t="shared" si="755"/>
        <v/>
      </c>
      <c r="AE1139" s="165" t="str">
        <f>IF(J1139="","",IF('5.手当・賞与配分・洗い替え方式'!$O$4=1,ROUNDUP((J1139+$Q1139)*$AH$4,-1),ROUNDUP(J1139*$AH$4,-1)))</f>
        <v/>
      </c>
      <c r="AF1139" s="154" t="str">
        <f>IF(K1139="","",IF('5.手当・賞与配分・洗い替え方式'!$O$4=1,ROUNDUP((K1139+$Q1139)*$AH$4,-1),ROUNDUP(K1139*$AH$4,-1)))</f>
        <v/>
      </c>
      <c r="AG1139" s="154" t="str">
        <f>IF(L1139="","",IF('5.手当・賞与配分・洗い替え方式'!$O$4=1,ROUNDUP((L1139+$Q1139)*$AH$4,-1),ROUNDUP(L1139*$AH$4,-1)))</f>
        <v/>
      </c>
      <c r="AH1139" s="154" t="str">
        <f>IF(M1139="","",IF('5.手当・賞与配分・洗い替え方式'!$O$4=1,ROUNDUP((M1139+$Q1139)*$AH$4,-1),ROUNDUP(M1139*$AH$4,-1)))</f>
        <v/>
      </c>
      <c r="AI1139" s="166" t="str">
        <f>IF(N1139="","",IF('5.手当・賞与配分・洗い替え方式'!$O$4=1,ROUNDUP((N1139+$Q1139)*$AH$4,-1),ROUNDUP(N1139*$AH$4,-1)))</f>
        <v/>
      </c>
      <c r="AJ1139" s="165" t="str">
        <f>IF(J1139="","",IF('5.手当・賞与配分・洗い替え方式'!$O$4=1,ROUNDUP((J1139+$Q1139)*$AM$4,-1),ROUNDUP(J1139*$AM$4,-1)))</f>
        <v/>
      </c>
      <c r="AK1139" s="154" t="str">
        <f>IF(K1139="","",IF('5.手当・賞与配分・洗い替え方式'!$O$4=1,ROUNDUP((K1139+$Q1139)*$AM$4,-1),ROUNDUP(K1139*$AM$4,-1)))</f>
        <v/>
      </c>
      <c r="AL1139" s="154" t="str">
        <f>IF(L1139="","",IF('5.手当・賞与配分・洗い替え方式'!$O$4=1,ROUNDUP((L1139+$Q1139)*$AM$4,-1),ROUNDUP(L1139*$AM$4,-1)))</f>
        <v/>
      </c>
      <c r="AM1139" s="154" t="str">
        <f>IF(M1139="","",IF('5.手当・賞与配分・洗い替え方式'!$O$4=1,ROUNDUP((M1139+$Q1139)*$AM$4,-1),ROUNDUP(M1139*$AM$4,-1)))</f>
        <v/>
      </c>
      <c r="AN1139" s="166" t="str">
        <f>IF(N1139="","",IF('5.手当・賞与配分・洗い替え方式'!$O$4=1,ROUNDUP((N1139+$Q1139)*$AM$4,-1),ROUNDUP(N1139*$AM$4,-1)))</f>
        <v/>
      </c>
      <c r="AO1139" s="369" t="str">
        <f t="shared" si="756"/>
        <v/>
      </c>
      <c r="AP1139" s="77" t="str">
        <f t="shared" si="757"/>
        <v/>
      </c>
      <c r="AQ1139" s="77" t="str">
        <f t="shared" si="740"/>
        <v/>
      </c>
      <c r="AR1139" s="77" t="str">
        <f t="shared" si="741"/>
        <v/>
      </c>
      <c r="AS1139" s="164" t="str">
        <f t="shared" si="742"/>
        <v/>
      </c>
    </row>
    <row r="1140" spans="5:45" ht="18" customHeight="1">
      <c r="E1140" s="148" t="str">
        <f t="shared" si="743"/>
        <v/>
      </c>
      <c r="F1140" s="167">
        <f t="shared" si="730"/>
        <v>0</v>
      </c>
      <c r="G1140" s="105" t="str">
        <f t="shared" si="731"/>
        <v/>
      </c>
      <c r="H1140" s="105" t="str">
        <f t="shared" si="732"/>
        <v/>
      </c>
      <c r="I1140" s="149">
        <v>48</v>
      </c>
      <c r="J1140" s="157" t="str">
        <f t="shared" si="744"/>
        <v/>
      </c>
      <c r="K1140" s="131" t="str">
        <f t="shared" si="745"/>
        <v/>
      </c>
      <c r="L1140" s="131" t="str">
        <f>IF($E1140="","",INDEX('3.サラリースケール'!$R$5:$BH$38,MATCH($E1140,'3.サラリースケール'!$R$5:$R$38,0),MATCH($I1140,'3.サラリースケール'!$R$5:$BH$5,0)))</f>
        <v/>
      </c>
      <c r="M1140" s="131" t="str">
        <f t="shared" si="746"/>
        <v/>
      </c>
      <c r="N1140" s="368" t="str">
        <f t="shared" si="747"/>
        <v/>
      </c>
      <c r="O1140" s="157" t="str">
        <f t="shared" si="748"/>
        <v/>
      </c>
      <c r="P1140" s="368" t="str">
        <f t="shared" si="733"/>
        <v/>
      </c>
      <c r="Q1140" s="158" t="str">
        <f>IF($L1140="","",VLOOKUP($E1140,'6.モデル年俸表の作成'!$C$7:$F$48,4,0))</f>
        <v/>
      </c>
      <c r="R1140" s="159" t="str">
        <f>IF($E1140="","",IF($G1140="","",VLOOKUP($E1140,'5.手当・賞与配分・洗い替え方式'!$C$7:$L$48,8,0)))</f>
        <v/>
      </c>
      <c r="S1140" s="160" t="str">
        <f t="shared" si="749"/>
        <v/>
      </c>
      <c r="T1140" s="160" t="str">
        <f t="shared" si="750"/>
        <v/>
      </c>
      <c r="U1140" s="160" t="str">
        <f t="shared" si="759"/>
        <v/>
      </c>
      <c r="V1140" s="160" t="str">
        <f t="shared" si="752"/>
        <v/>
      </c>
      <c r="W1140" s="160" t="str">
        <f t="shared" si="753"/>
        <v/>
      </c>
      <c r="X1140" s="164" t="str">
        <f t="shared" si="734"/>
        <v/>
      </c>
      <c r="Y1140" s="162" t="str">
        <f t="shared" si="758"/>
        <v/>
      </c>
      <c r="Z1140" s="161" t="str">
        <f t="shared" si="735"/>
        <v/>
      </c>
      <c r="AA1140" s="161" t="str">
        <f t="shared" si="736"/>
        <v/>
      </c>
      <c r="AB1140" s="161" t="str">
        <f t="shared" si="737"/>
        <v/>
      </c>
      <c r="AC1140" s="163" t="str">
        <f t="shared" si="760"/>
        <v/>
      </c>
      <c r="AD1140" s="158" t="str">
        <f t="shared" si="755"/>
        <v/>
      </c>
      <c r="AE1140" s="165" t="str">
        <f>IF(J1140="","",IF('5.手当・賞与配分・洗い替え方式'!$O$4=1,ROUNDUP((J1140+$Q1140)*$AH$4,-1),ROUNDUP(J1140*$AH$4,-1)))</f>
        <v/>
      </c>
      <c r="AF1140" s="154" t="str">
        <f>IF(K1140="","",IF('5.手当・賞与配分・洗い替え方式'!$O$4=1,ROUNDUP((K1140+$Q1140)*$AH$4,-1),ROUNDUP(K1140*$AH$4,-1)))</f>
        <v/>
      </c>
      <c r="AG1140" s="154" t="str">
        <f>IF(L1140="","",IF('5.手当・賞与配分・洗い替え方式'!$O$4=1,ROUNDUP((L1140+$Q1140)*$AH$4,-1),ROUNDUP(L1140*$AH$4,-1)))</f>
        <v/>
      </c>
      <c r="AH1140" s="154" t="str">
        <f>IF(M1140="","",IF('5.手当・賞与配分・洗い替え方式'!$O$4=1,ROUNDUP((M1140+$Q1140)*$AH$4,-1),ROUNDUP(M1140*$AH$4,-1)))</f>
        <v/>
      </c>
      <c r="AI1140" s="166" t="str">
        <f>IF(N1140="","",IF('5.手当・賞与配分・洗い替え方式'!$O$4=1,ROUNDUP((N1140+$Q1140)*$AH$4,-1),ROUNDUP(N1140*$AH$4,-1)))</f>
        <v/>
      </c>
      <c r="AJ1140" s="165" t="str">
        <f>IF(J1140="","",IF('5.手当・賞与配分・洗い替え方式'!$O$4=1,ROUNDUP((J1140+$Q1140)*$AM$4,-1),ROUNDUP(J1140*$AM$4,-1)))</f>
        <v/>
      </c>
      <c r="AK1140" s="154" t="str">
        <f>IF(K1140="","",IF('5.手当・賞与配分・洗い替え方式'!$O$4=1,ROUNDUP((K1140+$Q1140)*$AM$4,-1),ROUNDUP(K1140*$AM$4,-1)))</f>
        <v/>
      </c>
      <c r="AL1140" s="154" t="str">
        <f>IF(L1140="","",IF('5.手当・賞与配分・洗い替え方式'!$O$4=1,ROUNDUP((L1140+$Q1140)*$AM$4,-1),ROUNDUP(L1140*$AM$4,-1)))</f>
        <v/>
      </c>
      <c r="AM1140" s="154" t="str">
        <f>IF(M1140="","",IF('5.手当・賞与配分・洗い替え方式'!$O$4=1,ROUNDUP((M1140+$Q1140)*$AM$4,-1),ROUNDUP(M1140*$AM$4,-1)))</f>
        <v/>
      </c>
      <c r="AN1140" s="166" t="str">
        <f>IF(N1140="","",IF('5.手当・賞与配分・洗い替え方式'!$O$4=1,ROUNDUP((N1140+$Q1140)*$AM$4,-1),ROUNDUP(N1140*$AM$4,-1)))</f>
        <v/>
      </c>
      <c r="AO1140" s="369" t="str">
        <f t="shared" si="756"/>
        <v/>
      </c>
      <c r="AP1140" s="77" t="str">
        <f t="shared" si="757"/>
        <v/>
      </c>
      <c r="AQ1140" s="77" t="str">
        <f t="shared" si="740"/>
        <v/>
      </c>
      <c r="AR1140" s="77" t="str">
        <f t="shared" si="741"/>
        <v/>
      </c>
      <c r="AS1140" s="164" t="str">
        <f t="shared" si="742"/>
        <v/>
      </c>
    </row>
    <row r="1141" spans="5:45" ht="18" customHeight="1">
      <c r="E1141" s="148" t="str">
        <f t="shared" si="743"/>
        <v/>
      </c>
      <c r="F1141" s="167">
        <f t="shared" si="730"/>
        <v>0</v>
      </c>
      <c r="G1141" s="105" t="str">
        <f t="shared" si="731"/>
        <v/>
      </c>
      <c r="H1141" s="105" t="str">
        <f t="shared" si="732"/>
        <v/>
      </c>
      <c r="I1141" s="149">
        <v>49</v>
      </c>
      <c r="J1141" s="157" t="str">
        <f t="shared" si="744"/>
        <v/>
      </c>
      <c r="K1141" s="131" t="str">
        <f t="shared" si="745"/>
        <v/>
      </c>
      <c r="L1141" s="131" t="str">
        <f>IF($E1141="","",INDEX('3.サラリースケール'!$R$5:$BH$38,MATCH($E1141,'3.サラリースケール'!$R$5:$R$38,0),MATCH($I1141,'3.サラリースケール'!$R$5:$BH$5,0)))</f>
        <v/>
      </c>
      <c r="M1141" s="131" t="str">
        <f t="shared" si="746"/>
        <v/>
      </c>
      <c r="N1141" s="368" t="str">
        <f t="shared" si="747"/>
        <v/>
      </c>
      <c r="O1141" s="157" t="str">
        <f t="shared" si="748"/>
        <v/>
      </c>
      <c r="P1141" s="368" t="str">
        <f t="shared" si="733"/>
        <v/>
      </c>
      <c r="Q1141" s="158" t="str">
        <f>IF($L1141="","",VLOOKUP($E1141,'6.モデル年俸表の作成'!$C$7:$F$48,4,0))</f>
        <v/>
      </c>
      <c r="R1141" s="159" t="str">
        <f>IF($E1141="","",IF($G1141="","",VLOOKUP($E1141,'5.手当・賞与配分・洗い替え方式'!$C$7:$L$48,8,0)))</f>
        <v/>
      </c>
      <c r="S1141" s="160" t="str">
        <f t="shared" si="749"/>
        <v/>
      </c>
      <c r="T1141" s="160" t="str">
        <f t="shared" si="750"/>
        <v/>
      </c>
      <c r="U1141" s="160" t="str">
        <f t="shared" si="759"/>
        <v/>
      </c>
      <c r="V1141" s="160" t="str">
        <f t="shared" si="752"/>
        <v/>
      </c>
      <c r="W1141" s="160" t="str">
        <f t="shared" si="753"/>
        <v/>
      </c>
      <c r="X1141" s="164" t="str">
        <f t="shared" si="734"/>
        <v/>
      </c>
      <c r="Y1141" s="162" t="str">
        <f t="shared" si="758"/>
        <v/>
      </c>
      <c r="Z1141" s="161" t="str">
        <f t="shared" si="735"/>
        <v/>
      </c>
      <c r="AA1141" s="161" t="str">
        <f t="shared" si="736"/>
        <v/>
      </c>
      <c r="AB1141" s="161" t="str">
        <f t="shared" si="737"/>
        <v/>
      </c>
      <c r="AC1141" s="163" t="str">
        <f t="shared" si="760"/>
        <v/>
      </c>
      <c r="AD1141" s="158" t="str">
        <f t="shared" si="755"/>
        <v/>
      </c>
      <c r="AE1141" s="165" t="str">
        <f>IF(J1141="","",IF('5.手当・賞与配分・洗い替え方式'!$O$4=1,ROUNDUP((J1141+$Q1141)*$AH$4,-1),ROUNDUP(J1141*$AH$4,-1)))</f>
        <v/>
      </c>
      <c r="AF1141" s="154" t="str">
        <f>IF(K1141="","",IF('5.手当・賞与配分・洗い替え方式'!$O$4=1,ROUNDUP((K1141+$Q1141)*$AH$4,-1),ROUNDUP(K1141*$AH$4,-1)))</f>
        <v/>
      </c>
      <c r="AG1141" s="154" t="str">
        <f>IF(L1141="","",IF('5.手当・賞与配分・洗い替え方式'!$O$4=1,ROUNDUP((L1141+$Q1141)*$AH$4,-1),ROUNDUP(L1141*$AH$4,-1)))</f>
        <v/>
      </c>
      <c r="AH1141" s="154" t="str">
        <f>IF(M1141="","",IF('5.手当・賞与配分・洗い替え方式'!$O$4=1,ROUNDUP((M1141+$Q1141)*$AH$4,-1),ROUNDUP(M1141*$AH$4,-1)))</f>
        <v/>
      </c>
      <c r="AI1141" s="166" t="str">
        <f>IF(N1141="","",IF('5.手当・賞与配分・洗い替え方式'!$O$4=1,ROUNDUP((N1141+$Q1141)*$AH$4,-1),ROUNDUP(N1141*$AH$4,-1)))</f>
        <v/>
      </c>
      <c r="AJ1141" s="165" t="str">
        <f>IF(J1141="","",IF('5.手当・賞与配分・洗い替え方式'!$O$4=1,ROUNDUP((J1141+$Q1141)*$AM$4,-1),ROUNDUP(J1141*$AM$4,-1)))</f>
        <v/>
      </c>
      <c r="AK1141" s="154" t="str">
        <f>IF(K1141="","",IF('5.手当・賞与配分・洗い替え方式'!$O$4=1,ROUNDUP((K1141+$Q1141)*$AM$4,-1),ROUNDUP(K1141*$AM$4,-1)))</f>
        <v/>
      </c>
      <c r="AL1141" s="154" t="str">
        <f>IF(L1141="","",IF('5.手当・賞与配分・洗い替え方式'!$O$4=1,ROUNDUP((L1141+$Q1141)*$AM$4,-1),ROUNDUP(L1141*$AM$4,-1)))</f>
        <v/>
      </c>
      <c r="AM1141" s="154" t="str">
        <f>IF(M1141="","",IF('5.手当・賞与配分・洗い替え方式'!$O$4=1,ROUNDUP((M1141+$Q1141)*$AM$4,-1),ROUNDUP(M1141*$AM$4,-1)))</f>
        <v/>
      </c>
      <c r="AN1141" s="166" t="str">
        <f>IF(N1141="","",IF('5.手当・賞与配分・洗い替え方式'!$O$4=1,ROUNDUP((N1141+$Q1141)*$AM$4,-1),ROUNDUP(N1141*$AM$4,-1)))</f>
        <v/>
      </c>
      <c r="AO1141" s="369" t="str">
        <f t="shared" si="756"/>
        <v/>
      </c>
      <c r="AP1141" s="77" t="str">
        <f t="shared" si="757"/>
        <v/>
      </c>
      <c r="AQ1141" s="77" t="str">
        <f t="shared" si="740"/>
        <v/>
      </c>
      <c r="AR1141" s="77" t="str">
        <f t="shared" si="741"/>
        <v/>
      </c>
      <c r="AS1141" s="164" t="str">
        <f t="shared" si="742"/>
        <v/>
      </c>
    </row>
    <row r="1142" spans="5:45" ht="18" customHeight="1">
      <c r="E1142" s="148" t="str">
        <f t="shared" si="743"/>
        <v/>
      </c>
      <c r="F1142" s="167">
        <f t="shared" si="730"/>
        <v>0</v>
      </c>
      <c r="G1142" s="105" t="str">
        <f t="shared" si="731"/>
        <v/>
      </c>
      <c r="H1142" s="105" t="str">
        <f t="shared" si="732"/>
        <v/>
      </c>
      <c r="I1142" s="149">
        <v>50</v>
      </c>
      <c r="J1142" s="157" t="str">
        <f t="shared" si="744"/>
        <v/>
      </c>
      <c r="K1142" s="131" t="str">
        <f t="shared" si="745"/>
        <v/>
      </c>
      <c r="L1142" s="131" t="str">
        <f>IF($E1142="","",INDEX('3.サラリースケール'!$R$5:$BH$38,MATCH($E1142,'3.サラリースケール'!$R$5:$R$38,0),MATCH($I1142,'3.サラリースケール'!$R$5:$BH$5,0)))</f>
        <v/>
      </c>
      <c r="M1142" s="131" t="str">
        <f t="shared" si="746"/>
        <v/>
      </c>
      <c r="N1142" s="368" t="str">
        <f t="shared" si="747"/>
        <v/>
      </c>
      <c r="O1142" s="157" t="str">
        <f t="shared" si="748"/>
        <v/>
      </c>
      <c r="P1142" s="368" t="str">
        <f t="shared" si="733"/>
        <v/>
      </c>
      <c r="Q1142" s="158" t="str">
        <f>IF($L1142="","",VLOOKUP($E1142,'6.モデル年俸表の作成'!$C$7:$F$48,4,0))</f>
        <v/>
      </c>
      <c r="R1142" s="159" t="str">
        <f>IF($E1142="","",IF($G1142="","",VLOOKUP($E1142,'5.手当・賞与配分・洗い替え方式'!$C$7:$L$48,8,0)))</f>
        <v/>
      </c>
      <c r="S1142" s="160" t="str">
        <f t="shared" si="749"/>
        <v/>
      </c>
      <c r="T1142" s="160" t="str">
        <f t="shared" si="750"/>
        <v/>
      </c>
      <c r="U1142" s="160" t="str">
        <f t="shared" si="759"/>
        <v/>
      </c>
      <c r="V1142" s="160" t="str">
        <f t="shared" si="752"/>
        <v/>
      </c>
      <c r="W1142" s="160" t="str">
        <f t="shared" si="753"/>
        <v/>
      </c>
      <c r="X1142" s="164" t="str">
        <f t="shared" si="734"/>
        <v/>
      </c>
      <c r="Y1142" s="162" t="str">
        <f t="shared" si="758"/>
        <v/>
      </c>
      <c r="Z1142" s="161" t="str">
        <f t="shared" si="735"/>
        <v/>
      </c>
      <c r="AA1142" s="161" t="str">
        <f t="shared" si="736"/>
        <v/>
      </c>
      <c r="AB1142" s="161" t="str">
        <f t="shared" si="737"/>
        <v/>
      </c>
      <c r="AC1142" s="163" t="str">
        <f t="shared" si="760"/>
        <v/>
      </c>
      <c r="AD1142" s="158" t="str">
        <f t="shared" si="755"/>
        <v/>
      </c>
      <c r="AE1142" s="165" t="str">
        <f>IF(J1142="","",IF('5.手当・賞与配分・洗い替え方式'!$O$4=1,ROUNDUP((J1142+$Q1142)*$AH$4,-1),ROUNDUP(J1142*$AH$4,-1)))</f>
        <v/>
      </c>
      <c r="AF1142" s="154" t="str">
        <f>IF(K1142="","",IF('5.手当・賞与配分・洗い替え方式'!$O$4=1,ROUNDUP((K1142+$Q1142)*$AH$4,-1),ROUNDUP(K1142*$AH$4,-1)))</f>
        <v/>
      </c>
      <c r="AG1142" s="154" t="str">
        <f>IF(L1142="","",IF('5.手当・賞与配分・洗い替え方式'!$O$4=1,ROUNDUP((L1142+$Q1142)*$AH$4,-1),ROUNDUP(L1142*$AH$4,-1)))</f>
        <v/>
      </c>
      <c r="AH1142" s="154" t="str">
        <f>IF(M1142="","",IF('5.手当・賞与配分・洗い替え方式'!$O$4=1,ROUNDUP((M1142+$Q1142)*$AH$4,-1),ROUNDUP(M1142*$AH$4,-1)))</f>
        <v/>
      </c>
      <c r="AI1142" s="166" t="str">
        <f>IF(N1142="","",IF('5.手当・賞与配分・洗い替え方式'!$O$4=1,ROUNDUP((N1142+$Q1142)*$AH$4,-1),ROUNDUP(N1142*$AH$4,-1)))</f>
        <v/>
      </c>
      <c r="AJ1142" s="165" t="str">
        <f>IF(J1142="","",IF('5.手当・賞与配分・洗い替え方式'!$O$4=1,ROUNDUP((J1142+$Q1142)*$AM$4,-1),ROUNDUP(J1142*$AM$4,-1)))</f>
        <v/>
      </c>
      <c r="AK1142" s="154" t="str">
        <f>IF(K1142="","",IF('5.手当・賞与配分・洗い替え方式'!$O$4=1,ROUNDUP((K1142+$Q1142)*$AM$4,-1),ROUNDUP(K1142*$AM$4,-1)))</f>
        <v/>
      </c>
      <c r="AL1142" s="154" t="str">
        <f>IF(L1142="","",IF('5.手当・賞与配分・洗い替え方式'!$O$4=1,ROUNDUP((L1142+$Q1142)*$AM$4,-1),ROUNDUP(L1142*$AM$4,-1)))</f>
        <v/>
      </c>
      <c r="AM1142" s="154" t="str">
        <f>IF(M1142="","",IF('5.手当・賞与配分・洗い替え方式'!$O$4=1,ROUNDUP((M1142+$Q1142)*$AM$4,-1),ROUNDUP(M1142*$AM$4,-1)))</f>
        <v/>
      </c>
      <c r="AN1142" s="166" t="str">
        <f>IF(N1142="","",IF('5.手当・賞与配分・洗い替え方式'!$O$4=1,ROUNDUP((N1142+$Q1142)*$AM$4,-1),ROUNDUP(N1142*$AM$4,-1)))</f>
        <v/>
      </c>
      <c r="AO1142" s="369" t="str">
        <f t="shared" si="756"/>
        <v/>
      </c>
      <c r="AP1142" s="77" t="str">
        <f t="shared" si="757"/>
        <v/>
      </c>
      <c r="AQ1142" s="77" t="str">
        <f t="shared" si="740"/>
        <v/>
      </c>
      <c r="AR1142" s="77" t="str">
        <f t="shared" si="741"/>
        <v/>
      </c>
      <c r="AS1142" s="164" t="str">
        <f t="shared" si="742"/>
        <v/>
      </c>
    </row>
    <row r="1143" spans="5:45" ht="18" customHeight="1">
      <c r="E1143" s="148" t="str">
        <f t="shared" si="743"/>
        <v/>
      </c>
      <c r="F1143" s="167">
        <f t="shared" si="730"/>
        <v>0</v>
      </c>
      <c r="G1143" s="105" t="str">
        <f t="shared" si="731"/>
        <v/>
      </c>
      <c r="H1143" s="105" t="str">
        <f t="shared" si="732"/>
        <v/>
      </c>
      <c r="I1143" s="149">
        <v>51</v>
      </c>
      <c r="J1143" s="157" t="str">
        <f t="shared" si="744"/>
        <v/>
      </c>
      <c r="K1143" s="131" t="str">
        <f t="shared" si="745"/>
        <v/>
      </c>
      <c r="L1143" s="131" t="str">
        <f>IF($E1143="","",INDEX('3.サラリースケール'!$R$5:$BH$38,MATCH($E1143,'3.サラリースケール'!$R$5:$R$38,0),MATCH($I1143,'3.サラリースケール'!$R$5:$BH$5,0)))</f>
        <v/>
      </c>
      <c r="M1143" s="131" t="str">
        <f t="shared" si="746"/>
        <v/>
      </c>
      <c r="N1143" s="368" t="str">
        <f t="shared" si="747"/>
        <v/>
      </c>
      <c r="O1143" s="157" t="str">
        <f t="shared" si="748"/>
        <v/>
      </c>
      <c r="P1143" s="368" t="str">
        <f t="shared" si="733"/>
        <v/>
      </c>
      <c r="Q1143" s="158" t="str">
        <f>IF($L1143="","",VLOOKUP($E1143,'6.モデル年俸表の作成'!$C$7:$F$48,4,0))</f>
        <v/>
      </c>
      <c r="R1143" s="159" t="str">
        <f>IF($E1143="","",IF($G1143="","",VLOOKUP($E1143,'5.手当・賞与配分・洗い替え方式'!$C$7:$L$48,8,0)))</f>
        <v/>
      </c>
      <c r="S1143" s="160" t="str">
        <f t="shared" si="749"/>
        <v/>
      </c>
      <c r="T1143" s="160" t="str">
        <f t="shared" si="750"/>
        <v/>
      </c>
      <c r="U1143" s="160" t="str">
        <f t="shared" si="759"/>
        <v/>
      </c>
      <c r="V1143" s="160" t="str">
        <f t="shared" si="752"/>
        <v/>
      </c>
      <c r="W1143" s="160" t="str">
        <f t="shared" si="753"/>
        <v/>
      </c>
      <c r="X1143" s="164" t="str">
        <f t="shared" si="734"/>
        <v/>
      </c>
      <c r="Y1143" s="162" t="str">
        <f t="shared" si="758"/>
        <v/>
      </c>
      <c r="Z1143" s="161" t="str">
        <f t="shared" si="735"/>
        <v/>
      </c>
      <c r="AA1143" s="161" t="str">
        <f t="shared" si="736"/>
        <v/>
      </c>
      <c r="AB1143" s="161" t="str">
        <f t="shared" si="737"/>
        <v/>
      </c>
      <c r="AC1143" s="163" t="str">
        <f t="shared" si="760"/>
        <v/>
      </c>
      <c r="AD1143" s="158" t="str">
        <f t="shared" si="755"/>
        <v/>
      </c>
      <c r="AE1143" s="165" t="str">
        <f>IF(J1143="","",IF('5.手当・賞与配分・洗い替え方式'!$O$4=1,ROUNDUP((J1143+$Q1143)*$AH$4,-1),ROUNDUP(J1143*$AH$4,-1)))</f>
        <v/>
      </c>
      <c r="AF1143" s="154" t="str">
        <f>IF(K1143="","",IF('5.手当・賞与配分・洗い替え方式'!$O$4=1,ROUNDUP((K1143+$Q1143)*$AH$4,-1),ROUNDUP(K1143*$AH$4,-1)))</f>
        <v/>
      </c>
      <c r="AG1143" s="154" t="str">
        <f>IF(L1143="","",IF('5.手当・賞与配分・洗い替え方式'!$O$4=1,ROUNDUP((L1143+$Q1143)*$AH$4,-1),ROUNDUP(L1143*$AH$4,-1)))</f>
        <v/>
      </c>
      <c r="AH1143" s="154" t="str">
        <f>IF(M1143="","",IF('5.手当・賞与配分・洗い替え方式'!$O$4=1,ROUNDUP((M1143+$Q1143)*$AH$4,-1),ROUNDUP(M1143*$AH$4,-1)))</f>
        <v/>
      </c>
      <c r="AI1143" s="166" t="str">
        <f>IF(N1143="","",IF('5.手当・賞与配分・洗い替え方式'!$O$4=1,ROUNDUP((N1143+$Q1143)*$AH$4,-1),ROUNDUP(N1143*$AH$4,-1)))</f>
        <v/>
      </c>
      <c r="AJ1143" s="165" t="str">
        <f>IF(J1143="","",IF('5.手当・賞与配分・洗い替え方式'!$O$4=1,ROUNDUP((J1143+$Q1143)*$AM$4,-1),ROUNDUP(J1143*$AM$4,-1)))</f>
        <v/>
      </c>
      <c r="AK1143" s="154" t="str">
        <f>IF(K1143="","",IF('5.手当・賞与配分・洗い替え方式'!$O$4=1,ROUNDUP((K1143+$Q1143)*$AM$4,-1),ROUNDUP(K1143*$AM$4,-1)))</f>
        <v/>
      </c>
      <c r="AL1143" s="154" t="str">
        <f>IF(L1143="","",IF('5.手当・賞与配分・洗い替え方式'!$O$4=1,ROUNDUP((L1143+$Q1143)*$AM$4,-1),ROUNDUP(L1143*$AM$4,-1)))</f>
        <v/>
      </c>
      <c r="AM1143" s="154" t="str">
        <f>IF(M1143="","",IF('5.手当・賞与配分・洗い替え方式'!$O$4=1,ROUNDUP((M1143+$Q1143)*$AM$4,-1),ROUNDUP(M1143*$AM$4,-1)))</f>
        <v/>
      </c>
      <c r="AN1143" s="166" t="str">
        <f>IF(N1143="","",IF('5.手当・賞与配分・洗い替え方式'!$O$4=1,ROUNDUP((N1143+$Q1143)*$AM$4,-1),ROUNDUP(N1143*$AM$4,-1)))</f>
        <v/>
      </c>
      <c r="AO1143" s="369" t="str">
        <f t="shared" si="756"/>
        <v/>
      </c>
      <c r="AP1143" s="77" t="str">
        <f t="shared" si="757"/>
        <v/>
      </c>
      <c r="AQ1143" s="77" t="str">
        <f t="shared" si="740"/>
        <v/>
      </c>
      <c r="AR1143" s="77" t="str">
        <f t="shared" si="741"/>
        <v/>
      </c>
      <c r="AS1143" s="164" t="str">
        <f t="shared" si="742"/>
        <v/>
      </c>
    </row>
    <row r="1144" spans="5:45" ht="18" customHeight="1">
      <c r="E1144" s="148" t="str">
        <f t="shared" si="743"/>
        <v/>
      </c>
      <c r="F1144" s="167">
        <f t="shared" si="730"/>
        <v>0</v>
      </c>
      <c r="G1144" s="105" t="str">
        <f t="shared" si="731"/>
        <v/>
      </c>
      <c r="H1144" s="105" t="str">
        <f t="shared" si="732"/>
        <v/>
      </c>
      <c r="I1144" s="149">
        <v>52</v>
      </c>
      <c r="J1144" s="157" t="str">
        <f t="shared" si="744"/>
        <v/>
      </c>
      <c r="K1144" s="131" t="str">
        <f t="shared" si="745"/>
        <v/>
      </c>
      <c r="L1144" s="131" t="str">
        <f>IF($E1144="","",INDEX('3.サラリースケール'!$R$5:$BH$38,MATCH($E1144,'3.サラリースケール'!$R$5:$R$38,0),MATCH($I1144,'3.サラリースケール'!$R$5:$BH$5,0)))</f>
        <v/>
      </c>
      <c r="M1144" s="131" t="str">
        <f t="shared" si="746"/>
        <v/>
      </c>
      <c r="N1144" s="368" t="str">
        <f t="shared" si="747"/>
        <v/>
      </c>
      <c r="O1144" s="157" t="str">
        <f t="shared" si="748"/>
        <v/>
      </c>
      <c r="P1144" s="368" t="str">
        <f t="shared" si="733"/>
        <v/>
      </c>
      <c r="Q1144" s="158" t="str">
        <f>IF($L1144="","",VLOOKUP($E1144,'6.モデル年俸表の作成'!$C$7:$F$48,4,0))</f>
        <v/>
      </c>
      <c r="R1144" s="159" t="str">
        <f>IF($E1144="","",IF($G1144="","",VLOOKUP($E1144,'5.手当・賞与配分・洗い替え方式'!$C$7:$L$48,8,0)))</f>
        <v/>
      </c>
      <c r="S1144" s="160" t="str">
        <f t="shared" si="749"/>
        <v/>
      </c>
      <c r="T1144" s="160" t="str">
        <f t="shared" si="750"/>
        <v/>
      </c>
      <c r="U1144" s="160" t="str">
        <f t="shared" si="759"/>
        <v/>
      </c>
      <c r="V1144" s="160" t="str">
        <f t="shared" si="752"/>
        <v/>
      </c>
      <c r="W1144" s="160" t="str">
        <f t="shared" si="753"/>
        <v/>
      </c>
      <c r="X1144" s="164" t="str">
        <f t="shared" si="734"/>
        <v/>
      </c>
      <c r="Y1144" s="162" t="str">
        <f t="shared" si="758"/>
        <v/>
      </c>
      <c r="Z1144" s="161" t="str">
        <f t="shared" si="735"/>
        <v/>
      </c>
      <c r="AA1144" s="161" t="str">
        <f t="shared" si="736"/>
        <v/>
      </c>
      <c r="AB1144" s="161" t="str">
        <f t="shared" si="737"/>
        <v/>
      </c>
      <c r="AC1144" s="163" t="str">
        <f t="shared" si="760"/>
        <v/>
      </c>
      <c r="AD1144" s="158" t="str">
        <f t="shared" si="755"/>
        <v/>
      </c>
      <c r="AE1144" s="165" t="str">
        <f>IF(J1144="","",IF('5.手当・賞与配分・洗い替え方式'!$O$4=1,ROUNDUP((J1144+$Q1144)*$AH$4,-1),ROUNDUP(J1144*$AH$4,-1)))</f>
        <v/>
      </c>
      <c r="AF1144" s="154" t="str">
        <f>IF(K1144="","",IF('5.手当・賞与配分・洗い替え方式'!$O$4=1,ROUNDUP((K1144+$Q1144)*$AH$4,-1),ROUNDUP(K1144*$AH$4,-1)))</f>
        <v/>
      </c>
      <c r="AG1144" s="154" t="str">
        <f>IF(L1144="","",IF('5.手当・賞与配分・洗い替え方式'!$O$4=1,ROUNDUP((L1144+$Q1144)*$AH$4,-1),ROUNDUP(L1144*$AH$4,-1)))</f>
        <v/>
      </c>
      <c r="AH1144" s="154" t="str">
        <f>IF(M1144="","",IF('5.手当・賞与配分・洗い替え方式'!$O$4=1,ROUNDUP((M1144+$Q1144)*$AH$4,-1),ROUNDUP(M1144*$AH$4,-1)))</f>
        <v/>
      </c>
      <c r="AI1144" s="166" t="str">
        <f>IF(N1144="","",IF('5.手当・賞与配分・洗い替え方式'!$O$4=1,ROUNDUP((N1144+$Q1144)*$AH$4,-1),ROUNDUP(N1144*$AH$4,-1)))</f>
        <v/>
      </c>
      <c r="AJ1144" s="165" t="str">
        <f>IF(J1144="","",IF('5.手当・賞与配分・洗い替え方式'!$O$4=1,ROUNDUP((J1144+$Q1144)*$AM$4,-1),ROUNDUP(J1144*$AM$4,-1)))</f>
        <v/>
      </c>
      <c r="AK1144" s="154" t="str">
        <f>IF(K1144="","",IF('5.手当・賞与配分・洗い替え方式'!$O$4=1,ROUNDUP((K1144+$Q1144)*$AM$4,-1),ROUNDUP(K1144*$AM$4,-1)))</f>
        <v/>
      </c>
      <c r="AL1144" s="154" t="str">
        <f>IF(L1144="","",IF('5.手当・賞与配分・洗い替え方式'!$O$4=1,ROUNDUP((L1144+$Q1144)*$AM$4,-1),ROUNDUP(L1144*$AM$4,-1)))</f>
        <v/>
      </c>
      <c r="AM1144" s="154" t="str">
        <f>IF(M1144="","",IF('5.手当・賞与配分・洗い替え方式'!$O$4=1,ROUNDUP((M1144+$Q1144)*$AM$4,-1),ROUNDUP(M1144*$AM$4,-1)))</f>
        <v/>
      </c>
      <c r="AN1144" s="166" t="str">
        <f>IF(N1144="","",IF('5.手当・賞与配分・洗い替え方式'!$O$4=1,ROUNDUP((N1144+$Q1144)*$AM$4,-1),ROUNDUP(N1144*$AM$4,-1)))</f>
        <v/>
      </c>
      <c r="AO1144" s="369" t="str">
        <f t="shared" si="756"/>
        <v/>
      </c>
      <c r="AP1144" s="77" t="str">
        <f t="shared" si="757"/>
        <v/>
      </c>
      <c r="AQ1144" s="77" t="str">
        <f t="shared" si="740"/>
        <v/>
      </c>
      <c r="AR1144" s="77" t="str">
        <f t="shared" si="741"/>
        <v/>
      </c>
      <c r="AS1144" s="164" t="str">
        <f t="shared" si="742"/>
        <v/>
      </c>
    </row>
    <row r="1145" spans="5:45" ht="18" customHeight="1">
      <c r="E1145" s="148" t="str">
        <f t="shared" si="743"/>
        <v/>
      </c>
      <c r="F1145" s="167">
        <f t="shared" si="730"/>
        <v>0</v>
      </c>
      <c r="G1145" s="105" t="str">
        <f t="shared" si="731"/>
        <v/>
      </c>
      <c r="H1145" s="105" t="str">
        <f t="shared" si="732"/>
        <v/>
      </c>
      <c r="I1145" s="149">
        <v>53</v>
      </c>
      <c r="J1145" s="157" t="str">
        <f t="shared" si="744"/>
        <v/>
      </c>
      <c r="K1145" s="131" t="str">
        <f t="shared" si="745"/>
        <v/>
      </c>
      <c r="L1145" s="131" t="str">
        <f>IF($E1145="","",INDEX('3.サラリースケール'!$R$5:$BH$38,MATCH($E1145,'3.サラリースケール'!$R$5:$R$38,0),MATCH($I1145,'3.サラリースケール'!$R$5:$BH$5,0)))</f>
        <v/>
      </c>
      <c r="M1145" s="131" t="str">
        <f t="shared" si="746"/>
        <v/>
      </c>
      <c r="N1145" s="368" t="str">
        <f t="shared" si="747"/>
        <v/>
      </c>
      <c r="O1145" s="157" t="str">
        <f t="shared" si="748"/>
        <v/>
      </c>
      <c r="P1145" s="368" t="str">
        <f t="shared" si="733"/>
        <v/>
      </c>
      <c r="Q1145" s="158" t="str">
        <f>IF($L1145="","",VLOOKUP($E1145,'6.モデル年俸表の作成'!$C$7:$F$48,4,0))</f>
        <v/>
      </c>
      <c r="R1145" s="159" t="str">
        <f>IF($E1145="","",IF($G1145="","",VLOOKUP($E1145,'5.手当・賞与配分・洗い替え方式'!$C$7:$L$48,8,0)))</f>
        <v/>
      </c>
      <c r="S1145" s="160" t="str">
        <f t="shared" si="749"/>
        <v/>
      </c>
      <c r="T1145" s="160" t="str">
        <f t="shared" si="750"/>
        <v/>
      </c>
      <c r="U1145" s="160" t="str">
        <f t="shared" si="759"/>
        <v/>
      </c>
      <c r="V1145" s="160" t="str">
        <f t="shared" si="752"/>
        <v/>
      </c>
      <c r="W1145" s="160" t="str">
        <f t="shared" si="753"/>
        <v/>
      </c>
      <c r="X1145" s="164" t="str">
        <f t="shared" si="734"/>
        <v/>
      </c>
      <c r="Y1145" s="162" t="str">
        <f t="shared" si="758"/>
        <v/>
      </c>
      <c r="Z1145" s="161" t="str">
        <f t="shared" si="735"/>
        <v/>
      </c>
      <c r="AA1145" s="161" t="str">
        <f t="shared" si="736"/>
        <v/>
      </c>
      <c r="AB1145" s="161" t="str">
        <f t="shared" si="737"/>
        <v/>
      </c>
      <c r="AC1145" s="163" t="str">
        <f t="shared" si="760"/>
        <v/>
      </c>
      <c r="AD1145" s="158" t="str">
        <f t="shared" si="755"/>
        <v/>
      </c>
      <c r="AE1145" s="165" t="str">
        <f>IF(J1145="","",IF('5.手当・賞与配分・洗い替え方式'!$O$4=1,ROUNDUP((J1145+$Q1145)*$AH$4,-1),ROUNDUP(J1145*$AH$4,-1)))</f>
        <v/>
      </c>
      <c r="AF1145" s="154" t="str">
        <f>IF(K1145="","",IF('5.手当・賞与配分・洗い替え方式'!$O$4=1,ROUNDUP((K1145+$Q1145)*$AH$4,-1),ROUNDUP(K1145*$AH$4,-1)))</f>
        <v/>
      </c>
      <c r="AG1145" s="154" t="str">
        <f>IF(L1145="","",IF('5.手当・賞与配分・洗い替え方式'!$O$4=1,ROUNDUP((L1145+$Q1145)*$AH$4,-1),ROUNDUP(L1145*$AH$4,-1)))</f>
        <v/>
      </c>
      <c r="AH1145" s="154" t="str">
        <f>IF(M1145="","",IF('5.手当・賞与配分・洗い替え方式'!$O$4=1,ROUNDUP((M1145+$Q1145)*$AH$4,-1),ROUNDUP(M1145*$AH$4,-1)))</f>
        <v/>
      </c>
      <c r="AI1145" s="166" t="str">
        <f>IF(N1145="","",IF('5.手当・賞与配分・洗い替え方式'!$O$4=1,ROUNDUP((N1145+$Q1145)*$AH$4,-1),ROUNDUP(N1145*$AH$4,-1)))</f>
        <v/>
      </c>
      <c r="AJ1145" s="165" t="str">
        <f>IF(J1145="","",IF('5.手当・賞与配分・洗い替え方式'!$O$4=1,ROUNDUP((J1145+$Q1145)*$AM$4,-1),ROUNDUP(J1145*$AM$4,-1)))</f>
        <v/>
      </c>
      <c r="AK1145" s="154" t="str">
        <f>IF(K1145="","",IF('5.手当・賞与配分・洗い替え方式'!$O$4=1,ROUNDUP((K1145+$Q1145)*$AM$4,-1),ROUNDUP(K1145*$AM$4,-1)))</f>
        <v/>
      </c>
      <c r="AL1145" s="154" t="str">
        <f>IF(L1145="","",IF('5.手当・賞与配分・洗い替え方式'!$O$4=1,ROUNDUP((L1145+$Q1145)*$AM$4,-1),ROUNDUP(L1145*$AM$4,-1)))</f>
        <v/>
      </c>
      <c r="AM1145" s="154" t="str">
        <f>IF(M1145="","",IF('5.手当・賞与配分・洗い替え方式'!$O$4=1,ROUNDUP((M1145+$Q1145)*$AM$4,-1),ROUNDUP(M1145*$AM$4,-1)))</f>
        <v/>
      </c>
      <c r="AN1145" s="166" t="str">
        <f>IF(N1145="","",IF('5.手当・賞与配分・洗い替え方式'!$O$4=1,ROUNDUP((N1145+$Q1145)*$AM$4,-1),ROUNDUP(N1145*$AM$4,-1)))</f>
        <v/>
      </c>
      <c r="AO1145" s="369" t="str">
        <f t="shared" si="756"/>
        <v/>
      </c>
      <c r="AP1145" s="77" t="str">
        <f t="shared" si="757"/>
        <v/>
      </c>
      <c r="AQ1145" s="77" t="str">
        <f t="shared" si="740"/>
        <v/>
      </c>
      <c r="AR1145" s="77" t="str">
        <f t="shared" si="741"/>
        <v/>
      </c>
      <c r="AS1145" s="164" t="str">
        <f t="shared" si="742"/>
        <v/>
      </c>
    </row>
    <row r="1146" spans="5:45" ht="18" customHeight="1">
      <c r="E1146" s="148" t="str">
        <f t="shared" si="743"/>
        <v/>
      </c>
      <c r="F1146" s="167">
        <f t="shared" si="730"/>
        <v>0</v>
      </c>
      <c r="G1146" s="105" t="str">
        <f t="shared" si="731"/>
        <v/>
      </c>
      <c r="H1146" s="105" t="str">
        <f t="shared" si="732"/>
        <v/>
      </c>
      <c r="I1146" s="149">
        <v>54</v>
      </c>
      <c r="J1146" s="157" t="str">
        <f t="shared" si="744"/>
        <v/>
      </c>
      <c r="K1146" s="131" t="str">
        <f t="shared" si="745"/>
        <v/>
      </c>
      <c r="L1146" s="131" t="str">
        <f>IF($E1146="","",INDEX('3.サラリースケール'!$R$5:$BH$38,MATCH($E1146,'3.サラリースケール'!$R$5:$R$38,0),MATCH($I1146,'3.サラリースケール'!$R$5:$BH$5,0)))</f>
        <v/>
      </c>
      <c r="M1146" s="131" t="str">
        <f t="shared" si="746"/>
        <v/>
      </c>
      <c r="N1146" s="368" t="str">
        <f t="shared" si="747"/>
        <v/>
      </c>
      <c r="O1146" s="157" t="str">
        <f t="shared" si="748"/>
        <v/>
      </c>
      <c r="P1146" s="368" t="str">
        <f t="shared" si="733"/>
        <v/>
      </c>
      <c r="Q1146" s="158" t="str">
        <f>IF($L1146="","",VLOOKUP($E1146,'6.モデル年俸表の作成'!$C$7:$F$48,4,0))</f>
        <v/>
      </c>
      <c r="R1146" s="159" t="str">
        <f>IF($E1146="","",IF($G1146="","",VLOOKUP($E1146,'5.手当・賞与配分・洗い替え方式'!$C$7:$L$48,8,0)))</f>
        <v/>
      </c>
      <c r="S1146" s="160" t="str">
        <f t="shared" si="749"/>
        <v/>
      </c>
      <c r="T1146" s="160" t="str">
        <f t="shared" si="750"/>
        <v/>
      </c>
      <c r="U1146" s="160" t="str">
        <f t="shared" si="759"/>
        <v/>
      </c>
      <c r="V1146" s="160" t="str">
        <f t="shared" si="752"/>
        <v/>
      </c>
      <c r="W1146" s="160" t="str">
        <f t="shared" si="753"/>
        <v/>
      </c>
      <c r="X1146" s="164" t="str">
        <f t="shared" si="734"/>
        <v/>
      </c>
      <c r="Y1146" s="162" t="str">
        <f t="shared" si="758"/>
        <v/>
      </c>
      <c r="Z1146" s="161" t="str">
        <f t="shared" si="735"/>
        <v/>
      </c>
      <c r="AA1146" s="161" t="str">
        <f t="shared" si="736"/>
        <v/>
      </c>
      <c r="AB1146" s="161" t="str">
        <f t="shared" si="737"/>
        <v/>
      </c>
      <c r="AC1146" s="163" t="str">
        <f t="shared" si="760"/>
        <v/>
      </c>
      <c r="AD1146" s="158" t="str">
        <f t="shared" si="755"/>
        <v/>
      </c>
      <c r="AE1146" s="165" t="str">
        <f>IF(J1146="","",IF('5.手当・賞与配分・洗い替え方式'!$O$4=1,ROUNDUP((J1146+$Q1146)*$AH$4,-1),ROUNDUP(J1146*$AH$4,-1)))</f>
        <v/>
      </c>
      <c r="AF1146" s="154" t="str">
        <f>IF(K1146="","",IF('5.手当・賞与配分・洗い替え方式'!$O$4=1,ROUNDUP((K1146+$Q1146)*$AH$4,-1),ROUNDUP(K1146*$AH$4,-1)))</f>
        <v/>
      </c>
      <c r="AG1146" s="154" t="str">
        <f>IF(L1146="","",IF('5.手当・賞与配分・洗い替え方式'!$O$4=1,ROUNDUP((L1146+$Q1146)*$AH$4,-1),ROUNDUP(L1146*$AH$4,-1)))</f>
        <v/>
      </c>
      <c r="AH1146" s="154" t="str">
        <f>IF(M1146="","",IF('5.手当・賞与配分・洗い替え方式'!$O$4=1,ROUNDUP((M1146+$Q1146)*$AH$4,-1),ROUNDUP(M1146*$AH$4,-1)))</f>
        <v/>
      </c>
      <c r="AI1146" s="166" t="str">
        <f>IF(N1146="","",IF('5.手当・賞与配分・洗い替え方式'!$O$4=1,ROUNDUP((N1146+$Q1146)*$AH$4,-1),ROUNDUP(N1146*$AH$4,-1)))</f>
        <v/>
      </c>
      <c r="AJ1146" s="165" t="str">
        <f>IF(J1146="","",IF('5.手当・賞与配分・洗い替え方式'!$O$4=1,ROUNDUP((J1146+$Q1146)*$AM$4,-1),ROUNDUP(J1146*$AM$4,-1)))</f>
        <v/>
      </c>
      <c r="AK1146" s="154" t="str">
        <f>IF(K1146="","",IF('5.手当・賞与配分・洗い替え方式'!$O$4=1,ROUNDUP((K1146+$Q1146)*$AM$4,-1),ROUNDUP(K1146*$AM$4,-1)))</f>
        <v/>
      </c>
      <c r="AL1146" s="154" t="str">
        <f>IF(L1146="","",IF('5.手当・賞与配分・洗い替え方式'!$O$4=1,ROUNDUP((L1146+$Q1146)*$AM$4,-1),ROUNDUP(L1146*$AM$4,-1)))</f>
        <v/>
      </c>
      <c r="AM1146" s="154" t="str">
        <f>IF(M1146="","",IF('5.手当・賞与配分・洗い替え方式'!$O$4=1,ROUNDUP((M1146+$Q1146)*$AM$4,-1),ROUNDUP(M1146*$AM$4,-1)))</f>
        <v/>
      </c>
      <c r="AN1146" s="166" t="str">
        <f>IF(N1146="","",IF('5.手当・賞与配分・洗い替え方式'!$O$4=1,ROUNDUP((N1146+$Q1146)*$AM$4,-1),ROUNDUP(N1146*$AM$4,-1)))</f>
        <v/>
      </c>
      <c r="AO1146" s="369" t="str">
        <f t="shared" si="756"/>
        <v/>
      </c>
      <c r="AP1146" s="77" t="str">
        <f t="shared" si="757"/>
        <v/>
      </c>
      <c r="AQ1146" s="77" t="str">
        <f t="shared" si="740"/>
        <v/>
      </c>
      <c r="AR1146" s="77" t="str">
        <f t="shared" si="741"/>
        <v/>
      </c>
      <c r="AS1146" s="164" t="str">
        <f t="shared" si="742"/>
        <v/>
      </c>
    </row>
    <row r="1147" spans="5:45" ht="18" customHeight="1">
      <c r="E1147" s="148" t="str">
        <f t="shared" si="743"/>
        <v/>
      </c>
      <c r="F1147" s="167">
        <f t="shared" si="730"/>
        <v>0</v>
      </c>
      <c r="G1147" s="105" t="str">
        <f t="shared" si="731"/>
        <v/>
      </c>
      <c r="H1147" s="105" t="str">
        <f t="shared" si="732"/>
        <v/>
      </c>
      <c r="I1147" s="149">
        <v>55</v>
      </c>
      <c r="J1147" s="157" t="str">
        <f t="shared" si="744"/>
        <v/>
      </c>
      <c r="K1147" s="131" t="str">
        <f t="shared" si="745"/>
        <v/>
      </c>
      <c r="L1147" s="131" t="str">
        <f>IF($E1147="","",INDEX('3.サラリースケール'!$R$5:$BH$38,MATCH($E1147,'3.サラリースケール'!$R$5:$R$38,0),MATCH($I1147,'3.サラリースケール'!$R$5:$BH$5,0)))</f>
        <v/>
      </c>
      <c r="M1147" s="131" t="str">
        <f t="shared" si="746"/>
        <v/>
      </c>
      <c r="N1147" s="368" t="str">
        <f t="shared" si="747"/>
        <v/>
      </c>
      <c r="O1147" s="157" t="str">
        <f t="shared" si="748"/>
        <v/>
      </c>
      <c r="P1147" s="368" t="str">
        <f t="shared" si="733"/>
        <v/>
      </c>
      <c r="Q1147" s="158" t="str">
        <f>IF($L1147="","",VLOOKUP($E1147,'6.モデル年俸表の作成'!$C$7:$F$48,4,0))</f>
        <v/>
      </c>
      <c r="R1147" s="159" t="str">
        <f>IF($E1147="","",IF($G1147="","",VLOOKUP($E1147,'5.手当・賞与配分・洗い替え方式'!$C$7:$L$48,8,0)))</f>
        <v/>
      </c>
      <c r="S1147" s="160" t="str">
        <f t="shared" si="749"/>
        <v/>
      </c>
      <c r="T1147" s="160" t="str">
        <f t="shared" si="750"/>
        <v/>
      </c>
      <c r="U1147" s="160" t="str">
        <f t="shared" si="759"/>
        <v/>
      </c>
      <c r="V1147" s="160" t="str">
        <f t="shared" si="752"/>
        <v/>
      </c>
      <c r="W1147" s="160" t="str">
        <f t="shared" si="753"/>
        <v/>
      </c>
      <c r="X1147" s="164" t="str">
        <f t="shared" si="734"/>
        <v/>
      </c>
      <c r="Y1147" s="162" t="str">
        <f t="shared" si="758"/>
        <v/>
      </c>
      <c r="Z1147" s="161" t="str">
        <f t="shared" si="735"/>
        <v/>
      </c>
      <c r="AA1147" s="161" t="str">
        <f t="shared" si="736"/>
        <v/>
      </c>
      <c r="AB1147" s="161" t="str">
        <f t="shared" si="737"/>
        <v/>
      </c>
      <c r="AC1147" s="163" t="str">
        <f t="shared" si="760"/>
        <v/>
      </c>
      <c r="AD1147" s="158" t="str">
        <f t="shared" si="755"/>
        <v/>
      </c>
      <c r="AE1147" s="165" t="str">
        <f>IF(J1147="","",IF('5.手当・賞与配分・洗い替え方式'!$O$4=1,ROUNDUP((J1147+$Q1147)*$AH$4,-1),ROUNDUP(J1147*$AH$4,-1)))</f>
        <v/>
      </c>
      <c r="AF1147" s="154" t="str">
        <f>IF(K1147="","",IF('5.手当・賞与配分・洗い替え方式'!$O$4=1,ROUNDUP((K1147+$Q1147)*$AH$4,-1),ROUNDUP(K1147*$AH$4,-1)))</f>
        <v/>
      </c>
      <c r="AG1147" s="154" t="str">
        <f>IF(L1147="","",IF('5.手当・賞与配分・洗い替え方式'!$O$4=1,ROUNDUP((L1147+$Q1147)*$AH$4,-1),ROUNDUP(L1147*$AH$4,-1)))</f>
        <v/>
      </c>
      <c r="AH1147" s="154" t="str">
        <f>IF(M1147="","",IF('5.手当・賞与配分・洗い替え方式'!$O$4=1,ROUNDUP((M1147+$Q1147)*$AH$4,-1),ROUNDUP(M1147*$AH$4,-1)))</f>
        <v/>
      </c>
      <c r="AI1147" s="166" t="str">
        <f>IF(N1147="","",IF('5.手当・賞与配分・洗い替え方式'!$O$4=1,ROUNDUP((N1147+$Q1147)*$AH$4,-1),ROUNDUP(N1147*$AH$4,-1)))</f>
        <v/>
      </c>
      <c r="AJ1147" s="165" t="str">
        <f>IF(J1147="","",IF('5.手当・賞与配分・洗い替え方式'!$O$4=1,ROUNDUP((J1147+$Q1147)*$AM$4,-1),ROUNDUP(J1147*$AM$4,-1)))</f>
        <v/>
      </c>
      <c r="AK1147" s="154" t="str">
        <f>IF(K1147="","",IF('5.手当・賞与配分・洗い替え方式'!$O$4=1,ROUNDUP((K1147+$Q1147)*$AM$4,-1),ROUNDUP(K1147*$AM$4,-1)))</f>
        <v/>
      </c>
      <c r="AL1147" s="154" t="str">
        <f>IF(L1147="","",IF('5.手当・賞与配分・洗い替え方式'!$O$4=1,ROUNDUP((L1147+$Q1147)*$AM$4,-1),ROUNDUP(L1147*$AM$4,-1)))</f>
        <v/>
      </c>
      <c r="AM1147" s="154" t="str">
        <f>IF(M1147="","",IF('5.手当・賞与配分・洗い替え方式'!$O$4=1,ROUNDUP((M1147+$Q1147)*$AM$4,-1),ROUNDUP(M1147*$AM$4,-1)))</f>
        <v/>
      </c>
      <c r="AN1147" s="166" t="str">
        <f>IF(N1147="","",IF('5.手当・賞与配分・洗い替え方式'!$O$4=1,ROUNDUP((N1147+$Q1147)*$AM$4,-1),ROUNDUP(N1147*$AM$4,-1)))</f>
        <v/>
      </c>
      <c r="AO1147" s="369" t="str">
        <f t="shared" si="756"/>
        <v/>
      </c>
      <c r="AP1147" s="77" t="str">
        <f t="shared" si="757"/>
        <v/>
      </c>
      <c r="AQ1147" s="77" t="str">
        <f t="shared" si="740"/>
        <v/>
      </c>
      <c r="AR1147" s="77" t="str">
        <f t="shared" si="741"/>
        <v/>
      </c>
      <c r="AS1147" s="164" t="str">
        <f t="shared" si="742"/>
        <v/>
      </c>
    </row>
    <row r="1148" spans="5:45" ht="18" customHeight="1">
      <c r="E1148" s="148" t="str">
        <f t="shared" si="743"/>
        <v/>
      </c>
      <c r="F1148" s="167">
        <f t="shared" si="730"/>
        <v>0</v>
      </c>
      <c r="G1148" s="105" t="str">
        <f t="shared" si="731"/>
        <v/>
      </c>
      <c r="H1148" s="105" t="str">
        <f t="shared" si="732"/>
        <v/>
      </c>
      <c r="I1148" s="149">
        <v>56</v>
      </c>
      <c r="J1148" s="157" t="str">
        <f t="shared" si="744"/>
        <v/>
      </c>
      <c r="K1148" s="131" t="str">
        <f t="shared" si="745"/>
        <v/>
      </c>
      <c r="L1148" s="131" t="str">
        <f>IF($E1148="","",INDEX('3.サラリースケール'!$R$5:$BH$38,MATCH($E1148,'3.サラリースケール'!$R$5:$R$38,0),MATCH($I1148,'3.サラリースケール'!$R$5:$BH$5,0)))</f>
        <v/>
      </c>
      <c r="M1148" s="131" t="str">
        <f t="shared" si="746"/>
        <v/>
      </c>
      <c r="N1148" s="368" t="str">
        <f t="shared" si="747"/>
        <v/>
      </c>
      <c r="O1148" s="157" t="str">
        <f t="shared" si="748"/>
        <v/>
      </c>
      <c r="P1148" s="368" t="str">
        <f t="shared" si="733"/>
        <v/>
      </c>
      <c r="Q1148" s="158" t="str">
        <f>IF($L1148="","",VLOOKUP($E1148,'6.モデル年俸表の作成'!$C$7:$F$48,4,0))</f>
        <v/>
      </c>
      <c r="R1148" s="159" t="str">
        <f>IF($E1148="","",IF($G1148="","",VLOOKUP($E1148,'5.手当・賞与配分・洗い替え方式'!$C$7:$L$48,8,0)))</f>
        <v/>
      </c>
      <c r="S1148" s="160" t="str">
        <f t="shared" si="749"/>
        <v/>
      </c>
      <c r="T1148" s="160" t="str">
        <f t="shared" si="750"/>
        <v/>
      </c>
      <c r="U1148" s="160" t="str">
        <f t="shared" si="759"/>
        <v/>
      </c>
      <c r="V1148" s="160" t="str">
        <f t="shared" si="752"/>
        <v/>
      </c>
      <c r="W1148" s="160" t="str">
        <f t="shared" si="753"/>
        <v/>
      </c>
      <c r="X1148" s="164" t="str">
        <f t="shared" si="734"/>
        <v/>
      </c>
      <c r="Y1148" s="162" t="str">
        <f t="shared" si="758"/>
        <v/>
      </c>
      <c r="Z1148" s="161" t="str">
        <f t="shared" si="735"/>
        <v/>
      </c>
      <c r="AA1148" s="161" t="str">
        <f t="shared" si="736"/>
        <v/>
      </c>
      <c r="AB1148" s="161" t="str">
        <f t="shared" si="737"/>
        <v/>
      </c>
      <c r="AC1148" s="163" t="str">
        <f t="shared" si="760"/>
        <v/>
      </c>
      <c r="AD1148" s="158" t="str">
        <f t="shared" si="755"/>
        <v/>
      </c>
      <c r="AE1148" s="165" t="str">
        <f>IF(J1148="","",IF('5.手当・賞与配分・洗い替え方式'!$O$4=1,ROUNDUP((J1148+$Q1148)*$AH$4,-1),ROUNDUP(J1148*$AH$4,-1)))</f>
        <v/>
      </c>
      <c r="AF1148" s="154" t="str">
        <f>IF(K1148="","",IF('5.手当・賞与配分・洗い替え方式'!$O$4=1,ROUNDUP((K1148+$Q1148)*$AH$4,-1),ROUNDUP(K1148*$AH$4,-1)))</f>
        <v/>
      </c>
      <c r="AG1148" s="154" t="str">
        <f>IF(L1148="","",IF('5.手当・賞与配分・洗い替え方式'!$O$4=1,ROUNDUP((L1148+$Q1148)*$AH$4,-1),ROUNDUP(L1148*$AH$4,-1)))</f>
        <v/>
      </c>
      <c r="AH1148" s="154" t="str">
        <f>IF(M1148="","",IF('5.手当・賞与配分・洗い替え方式'!$O$4=1,ROUNDUP((M1148+$Q1148)*$AH$4,-1),ROUNDUP(M1148*$AH$4,-1)))</f>
        <v/>
      </c>
      <c r="AI1148" s="166" t="str">
        <f>IF(N1148="","",IF('5.手当・賞与配分・洗い替え方式'!$O$4=1,ROUNDUP((N1148+$Q1148)*$AH$4,-1),ROUNDUP(N1148*$AH$4,-1)))</f>
        <v/>
      </c>
      <c r="AJ1148" s="165" t="str">
        <f>IF(J1148="","",IF('5.手当・賞与配分・洗い替え方式'!$O$4=1,ROUNDUP((J1148+$Q1148)*$AM$4,-1),ROUNDUP(J1148*$AM$4,-1)))</f>
        <v/>
      </c>
      <c r="AK1148" s="154" t="str">
        <f>IF(K1148="","",IF('5.手当・賞与配分・洗い替え方式'!$O$4=1,ROUNDUP((K1148+$Q1148)*$AM$4,-1),ROUNDUP(K1148*$AM$4,-1)))</f>
        <v/>
      </c>
      <c r="AL1148" s="154" t="str">
        <f>IF(L1148="","",IF('5.手当・賞与配分・洗い替え方式'!$O$4=1,ROUNDUP((L1148+$Q1148)*$AM$4,-1),ROUNDUP(L1148*$AM$4,-1)))</f>
        <v/>
      </c>
      <c r="AM1148" s="154" t="str">
        <f>IF(M1148="","",IF('5.手当・賞与配分・洗い替え方式'!$O$4=1,ROUNDUP((M1148+$Q1148)*$AM$4,-1),ROUNDUP(M1148*$AM$4,-1)))</f>
        <v/>
      </c>
      <c r="AN1148" s="166" t="str">
        <f>IF(N1148="","",IF('5.手当・賞与配分・洗い替え方式'!$O$4=1,ROUNDUP((N1148+$Q1148)*$AM$4,-1),ROUNDUP(N1148*$AM$4,-1)))</f>
        <v/>
      </c>
      <c r="AO1148" s="369" t="str">
        <f t="shared" si="756"/>
        <v/>
      </c>
      <c r="AP1148" s="77" t="str">
        <f t="shared" si="757"/>
        <v/>
      </c>
      <c r="AQ1148" s="77" t="str">
        <f t="shared" si="740"/>
        <v/>
      </c>
      <c r="AR1148" s="77" t="str">
        <f t="shared" si="741"/>
        <v/>
      </c>
      <c r="AS1148" s="164" t="str">
        <f t="shared" si="742"/>
        <v/>
      </c>
    </row>
    <row r="1149" spans="5:45" ht="18" customHeight="1">
      <c r="E1149" s="148" t="str">
        <f t="shared" si="743"/>
        <v/>
      </c>
      <c r="F1149" s="167">
        <f t="shared" si="730"/>
        <v>0</v>
      </c>
      <c r="G1149" s="105" t="str">
        <f t="shared" si="731"/>
        <v/>
      </c>
      <c r="H1149" s="105" t="str">
        <f t="shared" si="732"/>
        <v/>
      </c>
      <c r="I1149" s="149">
        <v>57</v>
      </c>
      <c r="J1149" s="157" t="str">
        <f t="shared" si="744"/>
        <v/>
      </c>
      <c r="K1149" s="131" t="str">
        <f t="shared" si="745"/>
        <v/>
      </c>
      <c r="L1149" s="131" t="str">
        <f>IF($E1149="","",INDEX('3.サラリースケール'!$R$5:$BH$38,MATCH($E1149,'3.サラリースケール'!$R$5:$R$38,0),MATCH($I1149,'3.サラリースケール'!$R$5:$BH$5,0)))</f>
        <v/>
      </c>
      <c r="M1149" s="131" t="str">
        <f t="shared" si="746"/>
        <v/>
      </c>
      <c r="N1149" s="368" t="str">
        <f t="shared" si="747"/>
        <v/>
      </c>
      <c r="O1149" s="157" t="str">
        <f t="shared" si="748"/>
        <v/>
      </c>
      <c r="P1149" s="368" t="str">
        <f t="shared" si="733"/>
        <v/>
      </c>
      <c r="Q1149" s="158" t="str">
        <f>IF($L1149="","",VLOOKUP($E1149,'6.モデル年俸表の作成'!$C$7:$F$48,4,0))</f>
        <v/>
      </c>
      <c r="R1149" s="159" t="str">
        <f>IF($E1149="","",IF($G1149="","",VLOOKUP($E1149,'5.手当・賞与配分・洗い替え方式'!$C$7:$L$48,8,0)))</f>
        <v/>
      </c>
      <c r="S1149" s="160" t="str">
        <f t="shared" si="749"/>
        <v/>
      </c>
      <c r="T1149" s="160" t="str">
        <f t="shared" si="750"/>
        <v/>
      </c>
      <c r="U1149" s="160" t="str">
        <f t="shared" si="759"/>
        <v/>
      </c>
      <c r="V1149" s="160" t="str">
        <f t="shared" si="752"/>
        <v/>
      </c>
      <c r="W1149" s="160" t="str">
        <f t="shared" si="753"/>
        <v/>
      </c>
      <c r="X1149" s="164" t="str">
        <f t="shared" si="734"/>
        <v/>
      </c>
      <c r="Y1149" s="162" t="str">
        <f t="shared" si="758"/>
        <v/>
      </c>
      <c r="Z1149" s="161" t="str">
        <f t="shared" si="735"/>
        <v/>
      </c>
      <c r="AA1149" s="161" t="str">
        <f t="shared" si="736"/>
        <v/>
      </c>
      <c r="AB1149" s="161" t="str">
        <f t="shared" si="737"/>
        <v/>
      </c>
      <c r="AC1149" s="163" t="str">
        <f t="shared" si="760"/>
        <v/>
      </c>
      <c r="AD1149" s="158" t="str">
        <f t="shared" si="755"/>
        <v/>
      </c>
      <c r="AE1149" s="165" t="str">
        <f>IF(J1149="","",IF('5.手当・賞与配分・洗い替え方式'!$O$4=1,ROUNDUP((J1149+$Q1149)*$AH$4,-1),ROUNDUP(J1149*$AH$4,-1)))</f>
        <v/>
      </c>
      <c r="AF1149" s="154" t="str">
        <f>IF(K1149="","",IF('5.手当・賞与配分・洗い替え方式'!$O$4=1,ROUNDUP((K1149+$Q1149)*$AH$4,-1),ROUNDUP(K1149*$AH$4,-1)))</f>
        <v/>
      </c>
      <c r="AG1149" s="154" t="str">
        <f>IF(L1149="","",IF('5.手当・賞与配分・洗い替え方式'!$O$4=1,ROUNDUP((L1149+$Q1149)*$AH$4,-1),ROUNDUP(L1149*$AH$4,-1)))</f>
        <v/>
      </c>
      <c r="AH1149" s="154" t="str">
        <f>IF(M1149="","",IF('5.手当・賞与配分・洗い替え方式'!$O$4=1,ROUNDUP((M1149+$Q1149)*$AH$4,-1),ROUNDUP(M1149*$AH$4,-1)))</f>
        <v/>
      </c>
      <c r="AI1149" s="166" t="str">
        <f>IF(N1149="","",IF('5.手当・賞与配分・洗い替え方式'!$O$4=1,ROUNDUP((N1149+$Q1149)*$AH$4,-1),ROUNDUP(N1149*$AH$4,-1)))</f>
        <v/>
      </c>
      <c r="AJ1149" s="165" t="str">
        <f>IF(J1149="","",IF('5.手当・賞与配分・洗い替え方式'!$O$4=1,ROUNDUP((J1149+$Q1149)*$AM$4,-1),ROUNDUP(J1149*$AM$4,-1)))</f>
        <v/>
      </c>
      <c r="AK1149" s="154" t="str">
        <f>IF(K1149="","",IF('5.手当・賞与配分・洗い替え方式'!$O$4=1,ROUNDUP((K1149+$Q1149)*$AM$4,-1),ROUNDUP(K1149*$AM$4,-1)))</f>
        <v/>
      </c>
      <c r="AL1149" s="154" t="str">
        <f>IF(L1149="","",IF('5.手当・賞与配分・洗い替え方式'!$O$4=1,ROUNDUP((L1149+$Q1149)*$AM$4,-1),ROUNDUP(L1149*$AM$4,-1)))</f>
        <v/>
      </c>
      <c r="AM1149" s="154" t="str">
        <f>IF(M1149="","",IF('5.手当・賞与配分・洗い替え方式'!$O$4=1,ROUNDUP((M1149+$Q1149)*$AM$4,-1),ROUNDUP(M1149*$AM$4,-1)))</f>
        <v/>
      </c>
      <c r="AN1149" s="166" t="str">
        <f>IF(N1149="","",IF('5.手当・賞与配分・洗い替え方式'!$O$4=1,ROUNDUP((N1149+$Q1149)*$AM$4,-1),ROUNDUP(N1149*$AM$4,-1)))</f>
        <v/>
      </c>
      <c r="AO1149" s="369" t="str">
        <f t="shared" si="756"/>
        <v/>
      </c>
      <c r="AP1149" s="77" t="str">
        <f t="shared" si="757"/>
        <v/>
      </c>
      <c r="AQ1149" s="77" t="str">
        <f t="shared" si="740"/>
        <v/>
      </c>
      <c r="AR1149" s="77" t="str">
        <f t="shared" si="741"/>
        <v/>
      </c>
      <c r="AS1149" s="164" t="str">
        <f t="shared" si="742"/>
        <v/>
      </c>
    </row>
    <row r="1150" spans="5:45" ht="18" customHeight="1">
      <c r="E1150" s="148" t="str">
        <f t="shared" si="743"/>
        <v/>
      </c>
      <c r="F1150" s="167">
        <f t="shared" si="730"/>
        <v>0</v>
      </c>
      <c r="G1150" s="105" t="str">
        <f t="shared" si="731"/>
        <v/>
      </c>
      <c r="H1150" s="105" t="str">
        <f t="shared" si="732"/>
        <v/>
      </c>
      <c r="I1150" s="149">
        <v>58</v>
      </c>
      <c r="J1150" s="157" t="str">
        <f t="shared" si="744"/>
        <v/>
      </c>
      <c r="K1150" s="131" t="str">
        <f t="shared" si="745"/>
        <v/>
      </c>
      <c r="L1150" s="131" t="str">
        <f>IF($E1150="","",INDEX('3.サラリースケール'!$R$5:$BH$38,MATCH($E1150,'3.サラリースケール'!$R$5:$R$38,0),MATCH($I1150,'3.サラリースケール'!$R$5:$BH$5,0)))</f>
        <v/>
      </c>
      <c r="M1150" s="131" t="str">
        <f t="shared" si="746"/>
        <v/>
      </c>
      <c r="N1150" s="368" t="str">
        <f t="shared" si="747"/>
        <v/>
      </c>
      <c r="O1150" s="157" t="str">
        <f t="shared" si="748"/>
        <v/>
      </c>
      <c r="P1150" s="368" t="str">
        <f t="shared" si="733"/>
        <v/>
      </c>
      <c r="Q1150" s="158" t="str">
        <f>IF($L1150="","",VLOOKUP($E1150,'6.モデル年俸表の作成'!$C$7:$F$48,4,0))</f>
        <v/>
      </c>
      <c r="R1150" s="159" t="str">
        <f>IF($E1150="","",IF($G1150="","",VLOOKUP($E1150,'5.手当・賞与配分・洗い替え方式'!$C$7:$L$48,8,0)))</f>
        <v/>
      </c>
      <c r="S1150" s="160" t="str">
        <f t="shared" si="749"/>
        <v/>
      </c>
      <c r="T1150" s="160" t="str">
        <f t="shared" si="750"/>
        <v/>
      </c>
      <c r="U1150" s="160" t="str">
        <f t="shared" si="759"/>
        <v/>
      </c>
      <c r="V1150" s="160" t="str">
        <f t="shared" si="752"/>
        <v/>
      </c>
      <c r="W1150" s="160" t="str">
        <f t="shared" si="753"/>
        <v/>
      </c>
      <c r="X1150" s="164" t="str">
        <f t="shared" si="734"/>
        <v/>
      </c>
      <c r="Y1150" s="162" t="str">
        <f t="shared" si="758"/>
        <v/>
      </c>
      <c r="Z1150" s="161" t="str">
        <f t="shared" si="735"/>
        <v/>
      </c>
      <c r="AA1150" s="161" t="str">
        <f t="shared" si="736"/>
        <v/>
      </c>
      <c r="AB1150" s="161" t="str">
        <f t="shared" si="737"/>
        <v/>
      </c>
      <c r="AC1150" s="163" t="str">
        <f t="shared" si="760"/>
        <v/>
      </c>
      <c r="AD1150" s="158" t="str">
        <f t="shared" si="755"/>
        <v/>
      </c>
      <c r="AE1150" s="165" t="str">
        <f>IF(J1150="","",IF('5.手当・賞与配分・洗い替え方式'!$O$4=1,ROUNDUP((J1150+$Q1150)*$AH$4,-1),ROUNDUP(J1150*$AH$4,-1)))</f>
        <v/>
      </c>
      <c r="AF1150" s="154" t="str">
        <f>IF(K1150="","",IF('5.手当・賞与配分・洗い替え方式'!$O$4=1,ROUNDUP((K1150+$Q1150)*$AH$4,-1),ROUNDUP(K1150*$AH$4,-1)))</f>
        <v/>
      </c>
      <c r="AG1150" s="154" t="str">
        <f>IF(L1150="","",IF('5.手当・賞与配分・洗い替え方式'!$O$4=1,ROUNDUP((L1150+$Q1150)*$AH$4,-1),ROUNDUP(L1150*$AH$4,-1)))</f>
        <v/>
      </c>
      <c r="AH1150" s="154" t="str">
        <f>IF(M1150="","",IF('5.手当・賞与配分・洗い替え方式'!$O$4=1,ROUNDUP((M1150+$Q1150)*$AH$4,-1),ROUNDUP(M1150*$AH$4,-1)))</f>
        <v/>
      </c>
      <c r="AI1150" s="166" t="str">
        <f>IF(N1150="","",IF('5.手当・賞与配分・洗い替え方式'!$O$4=1,ROUNDUP((N1150+$Q1150)*$AH$4,-1),ROUNDUP(N1150*$AH$4,-1)))</f>
        <v/>
      </c>
      <c r="AJ1150" s="165" t="str">
        <f>IF(J1150="","",IF('5.手当・賞与配分・洗い替え方式'!$O$4=1,ROUNDUP((J1150+$Q1150)*$AM$4,-1),ROUNDUP(J1150*$AM$4,-1)))</f>
        <v/>
      </c>
      <c r="AK1150" s="154" t="str">
        <f>IF(K1150="","",IF('5.手当・賞与配分・洗い替え方式'!$O$4=1,ROUNDUP((K1150+$Q1150)*$AM$4,-1),ROUNDUP(K1150*$AM$4,-1)))</f>
        <v/>
      </c>
      <c r="AL1150" s="154" t="str">
        <f>IF(L1150="","",IF('5.手当・賞与配分・洗い替え方式'!$O$4=1,ROUNDUP((L1150+$Q1150)*$AM$4,-1),ROUNDUP(L1150*$AM$4,-1)))</f>
        <v/>
      </c>
      <c r="AM1150" s="154" t="str">
        <f>IF(M1150="","",IF('5.手当・賞与配分・洗い替え方式'!$O$4=1,ROUNDUP((M1150+$Q1150)*$AM$4,-1),ROUNDUP(M1150*$AM$4,-1)))</f>
        <v/>
      </c>
      <c r="AN1150" s="166" t="str">
        <f>IF(N1150="","",IF('5.手当・賞与配分・洗い替え方式'!$O$4=1,ROUNDUP((N1150+$Q1150)*$AM$4,-1),ROUNDUP(N1150*$AM$4,-1)))</f>
        <v/>
      </c>
      <c r="AO1150" s="369" t="str">
        <f t="shared" si="756"/>
        <v/>
      </c>
      <c r="AP1150" s="77" t="str">
        <f t="shared" si="757"/>
        <v/>
      </c>
      <c r="AQ1150" s="77" t="str">
        <f t="shared" si="740"/>
        <v/>
      </c>
      <c r="AR1150" s="77" t="str">
        <f t="shared" si="741"/>
        <v/>
      </c>
      <c r="AS1150" s="164" t="str">
        <f t="shared" si="742"/>
        <v/>
      </c>
    </row>
    <row r="1151" spans="5:45" ht="18" customHeight="1" thickBot="1">
      <c r="E1151" s="148" t="str">
        <f t="shared" si="743"/>
        <v/>
      </c>
      <c r="F1151" s="167">
        <f t="shared" si="730"/>
        <v>0</v>
      </c>
      <c r="G1151" s="105" t="str">
        <f t="shared" si="731"/>
        <v/>
      </c>
      <c r="H1151" s="105" t="str">
        <f t="shared" si="732"/>
        <v/>
      </c>
      <c r="I1151" s="149">
        <v>59</v>
      </c>
      <c r="J1151" s="169" t="str">
        <f t="shared" si="744"/>
        <v/>
      </c>
      <c r="K1151" s="168" t="str">
        <f t="shared" si="745"/>
        <v/>
      </c>
      <c r="L1151" s="168" t="str">
        <f>IF($E1151="","",INDEX('3.サラリースケール'!$R$5:$BH$38,MATCH($E1151,'3.サラリースケール'!$R$5:$R$38,0),MATCH($I1151,'3.サラリースケール'!$R$5:$BH$5,0)))</f>
        <v/>
      </c>
      <c r="M1151" s="168" t="str">
        <f t="shared" si="746"/>
        <v/>
      </c>
      <c r="N1151" s="370" t="str">
        <f t="shared" si="747"/>
        <v/>
      </c>
      <c r="O1151" s="169" t="str">
        <f t="shared" si="748"/>
        <v/>
      </c>
      <c r="P1151" s="370" t="str">
        <f t="shared" si="733"/>
        <v/>
      </c>
      <c r="Q1151" s="170" t="str">
        <f>IF($L1151="","",VLOOKUP($E1151,'6.モデル年俸表の作成'!$C$7:$F$48,4,0))</f>
        <v/>
      </c>
      <c r="R1151" s="171" t="str">
        <f>IF($E1151="","",IF($G1151="","",VLOOKUP($E1151,'5.手当・賞与配分・洗い替え方式'!$C$7:$L$48,8,0)))</f>
        <v/>
      </c>
      <c r="S1151" s="172" t="str">
        <f t="shared" si="749"/>
        <v/>
      </c>
      <c r="T1151" s="172" t="str">
        <f t="shared" si="750"/>
        <v/>
      </c>
      <c r="U1151" s="172" t="str">
        <f t="shared" si="759"/>
        <v/>
      </c>
      <c r="V1151" s="172" t="str">
        <f t="shared" si="752"/>
        <v/>
      </c>
      <c r="W1151" s="172" t="str">
        <f t="shared" si="753"/>
        <v/>
      </c>
      <c r="X1151" s="178" t="str">
        <f t="shared" si="734"/>
        <v/>
      </c>
      <c r="Y1151" s="371" t="str">
        <f t="shared" si="758"/>
        <v/>
      </c>
      <c r="Z1151" s="173" t="str">
        <f t="shared" si="735"/>
        <v/>
      </c>
      <c r="AA1151" s="173" t="str">
        <f t="shared" si="736"/>
        <v/>
      </c>
      <c r="AB1151" s="173" t="str">
        <f t="shared" si="737"/>
        <v/>
      </c>
      <c r="AC1151" s="372" t="str">
        <f t="shared" si="760"/>
        <v/>
      </c>
      <c r="AD1151" s="170" t="str">
        <f t="shared" si="755"/>
        <v/>
      </c>
      <c r="AE1151" s="174" t="str">
        <f>IF(J1151="","",IF('5.手当・賞与配分・洗い替え方式'!$O$4=1,ROUNDUP((J1151+$Q1151)*$AH$4,-1),ROUNDUP(J1151*$AH$4,-1)))</f>
        <v/>
      </c>
      <c r="AF1151" s="175" t="str">
        <f>IF(K1151="","",IF('5.手当・賞与配分・洗い替え方式'!$O$4=1,ROUNDUP((K1151+$Q1151)*$AH$4,-1),ROUNDUP(K1151*$AH$4,-1)))</f>
        <v/>
      </c>
      <c r="AG1151" s="175" t="str">
        <f>IF(L1151="","",IF('5.手当・賞与配分・洗い替え方式'!$O$4=1,ROUNDUP((L1151+$Q1151)*$AH$4,-1),ROUNDUP(L1151*$AH$4,-1)))</f>
        <v/>
      </c>
      <c r="AH1151" s="175" t="str">
        <f>IF(M1151="","",IF('5.手当・賞与配分・洗い替え方式'!$O$4=1,ROUNDUP((M1151+$Q1151)*$AH$4,-1),ROUNDUP(M1151*$AH$4,-1)))</f>
        <v/>
      </c>
      <c r="AI1151" s="176" t="str">
        <f>IF(N1151="","",IF('5.手当・賞与配分・洗い替え方式'!$O$4=1,ROUNDUP((N1151+$Q1151)*$AH$4,-1),ROUNDUP(N1151*$AH$4,-1)))</f>
        <v/>
      </c>
      <c r="AJ1151" s="174" t="str">
        <f>IF(J1151="","",IF('5.手当・賞与配分・洗い替え方式'!$O$4=1,ROUNDUP((J1151+$Q1151)*$AM$4,-1),ROUNDUP(J1151*$AM$4,-1)))</f>
        <v/>
      </c>
      <c r="AK1151" s="175" t="str">
        <f>IF(K1151="","",IF('5.手当・賞与配分・洗い替え方式'!$O$4=1,ROUNDUP((K1151+$Q1151)*$AM$4,-1),ROUNDUP(K1151*$AM$4,-1)))</f>
        <v/>
      </c>
      <c r="AL1151" s="175" t="str">
        <f>IF(L1151="","",IF('5.手当・賞与配分・洗い替え方式'!$O$4=1,ROUNDUP((L1151+$Q1151)*$AM$4,-1),ROUNDUP(L1151*$AM$4,-1)))</f>
        <v/>
      </c>
      <c r="AM1151" s="175" t="str">
        <f>IF(M1151="","",IF('5.手当・賞与配分・洗い替え方式'!$O$4=1,ROUNDUP((M1151+$Q1151)*$AM$4,-1),ROUNDUP(M1151*$AM$4,-1)))</f>
        <v/>
      </c>
      <c r="AN1151" s="176" t="str">
        <f>IF(N1151="","",IF('5.手当・賞与配分・洗い替え方式'!$O$4=1,ROUNDUP((N1151+$Q1151)*$AM$4,-1),ROUNDUP(N1151*$AM$4,-1)))</f>
        <v/>
      </c>
      <c r="AO1151" s="373" t="str">
        <f t="shared" si="756"/>
        <v/>
      </c>
      <c r="AP1151" s="177" t="str">
        <f t="shared" si="757"/>
        <v/>
      </c>
      <c r="AQ1151" s="177" t="str">
        <f t="shared" si="740"/>
        <v/>
      </c>
      <c r="AR1151" s="177" t="str">
        <f t="shared" si="741"/>
        <v/>
      </c>
      <c r="AS1151" s="178" t="str">
        <f t="shared" si="742"/>
        <v/>
      </c>
    </row>
    <row r="1152" spans="5:45" ht="9" customHeight="1"/>
    <row r="1153" spans="5:45" ht="20.100000000000001" customHeight="1" thickBot="1">
      <c r="E1153" s="83"/>
      <c r="F1153" s="83"/>
      <c r="G1153" s="83"/>
      <c r="H1153" s="180"/>
      <c r="Q1153" s="83"/>
      <c r="X1153" s="79" t="s">
        <v>91</v>
      </c>
      <c r="Y1153" s="79"/>
      <c r="Z1153" s="79"/>
      <c r="AJ1153" s="179"/>
      <c r="AK1153" s="179"/>
    </row>
    <row r="1154" spans="5:45" ht="23.1" customHeight="1" thickBot="1">
      <c r="E1154" s="138" t="s">
        <v>81</v>
      </c>
      <c r="F1154" s="139" t="s">
        <v>28</v>
      </c>
      <c r="G1154" s="508" t="s">
        <v>82</v>
      </c>
      <c r="H1154" s="508" t="s">
        <v>28</v>
      </c>
      <c r="I1154" s="510" t="s">
        <v>88</v>
      </c>
      <c r="J1154" s="512" t="s">
        <v>245</v>
      </c>
      <c r="K1154" s="513"/>
      <c r="L1154" s="513"/>
      <c r="M1154" s="513"/>
      <c r="N1154" s="514"/>
      <c r="O1154" s="515" t="s">
        <v>93</v>
      </c>
      <c r="P1154" s="523" t="s">
        <v>246</v>
      </c>
      <c r="Q1154" s="525" t="s">
        <v>90</v>
      </c>
      <c r="R1154" s="374" t="s">
        <v>247</v>
      </c>
      <c r="S1154" s="527" t="s">
        <v>248</v>
      </c>
      <c r="T1154" s="528"/>
      <c r="U1154" s="528"/>
      <c r="V1154" s="528"/>
      <c r="W1154" s="529"/>
      <c r="X1154" s="356">
        <f>IF('5.手当・賞与配分・洗い替え方式'!$L$4="","",'5.手当・賞与配分・洗い替え方式'!$L$4)</f>
        <v>173</v>
      </c>
      <c r="Y1154" s="512" t="s">
        <v>86</v>
      </c>
      <c r="Z1154" s="513"/>
      <c r="AA1154" s="513"/>
      <c r="AB1154" s="513"/>
      <c r="AC1154" s="514"/>
      <c r="AD1154" s="515" t="s">
        <v>249</v>
      </c>
      <c r="AE1154" s="530" t="s">
        <v>87</v>
      </c>
      <c r="AF1154" s="517"/>
      <c r="AG1154" s="517"/>
      <c r="AH1154" s="357" t="str">
        <f>IF($E1155="","",'5.手当・賞与配分・洗い替え方式'!$N$11)</f>
        <v/>
      </c>
      <c r="AI1154" s="358"/>
      <c r="AJ1154" s="359" t="s">
        <v>250</v>
      </c>
      <c r="AK1154" s="517" t="str">
        <f>IF($AL$2="","","「"&amp;$AL$2&amp;"」"&amp;"評価反映")</f>
        <v>「B」評価反映</v>
      </c>
      <c r="AL1154" s="518"/>
      <c r="AM1154" s="357" t="str">
        <f>IF($E1155="","",'5.手当・賞与配分・洗い替え方式'!$O$11*'7.グレード別年俸表の作成'!$AM$2)</f>
        <v/>
      </c>
      <c r="AN1154" s="360"/>
      <c r="AO1154" s="519" t="s">
        <v>251</v>
      </c>
      <c r="AP1154" s="520"/>
      <c r="AQ1154" s="521" t="str">
        <f>IF($AL$2="","","賞与"&amp;"「"&amp;$AL$2&amp;"」"&amp;"評価反映")</f>
        <v>賞与「B」評価反映</v>
      </c>
      <c r="AR1154" s="521"/>
      <c r="AS1154" s="522"/>
    </row>
    <row r="1155" spans="5:45" ht="27.9" customHeight="1" thickBot="1">
      <c r="E1155" s="142" t="str">
        <f>IF(C$30="","",$C$30)</f>
        <v/>
      </c>
      <c r="F1155" s="139">
        <v>0</v>
      </c>
      <c r="G1155" s="509"/>
      <c r="H1155" s="509"/>
      <c r="I1155" s="511"/>
      <c r="J1155" s="413" t="str">
        <f>IF($E1155="","",$E1155&amp;"-"&amp;$O$2)</f>
        <v/>
      </c>
      <c r="K1155" s="143" t="str">
        <f>IF($E1155="","",$E1155&amp;"-"&amp;$P$2)</f>
        <v/>
      </c>
      <c r="L1155" s="143" t="str">
        <f>IF($E1155="","",$E1155&amp;"-"&amp;$Q$2)</f>
        <v/>
      </c>
      <c r="M1155" s="143" t="str">
        <f>IF($E1155="","",$E1155&amp;"-"&amp;$R$2)</f>
        <v/>
      </c>
      <c r="N1155" s="414" t="str">
        <f>IF($E1155="","",$E1155&amp;"-"&amp;$S$2)</f>
        <v/>
      </c>
      <c r="O1155" s="516"/>
      <c r="P1155" s="524"/>
      <c r="Q1155" s="526"/>
      <c r="R1155" s="362" t="str">
        <f>IF($E1155="","",VLOOKUP($E1155,'5.手当・賞与配分・洗い替え方式'!$C$7:$L$48,8,0))</f>
        <v/>
      </c>
      <c r="S1155" s="413" t="str">
        <f>$J1155</f>
        <v/>
      </c>
      <c r="T1155" s="143" t="str">
        <f>$K1155</f>
        <v/>
      </c>
      <c r="U1155" s="143" t="str">
        <f>$L1155</f>
        <v/>
      </c>
      <c r="V1155" s="143" t="str">
        <f>$M1155</f>
        <v/>
      </c>
      <c r="W1155" s="414" t="str">
        <f>$N1155</f>
        <v/>
      </c>
      <c r="X1155" s="363" t="s">
        <v>85</v>
      </c>
      <c r="Y1155" s="413" t="str">
        <f>$J1155</f>
        <v/>
      </c>
      <c r="Z1155" s="143" t="str">
        <f>$K1155</f>
        <v/>
      </c>
      <c r="AA1155" s="143" t="str">
        <f>$L1155</f>
        <v/>
      </c>
      <c r="AB1155" s="143" t="str">
        <f>$M1155</f>
        <v/>
      </c>
      <c r="AC1155" s="414" t="str">
        <f>$N1155</f>
        <v/>
      </c>
      <c r="AD1155" s="516"/>
      <c r="AE1155" s="144" t="str">
        <f>$J1155</f>
        <v/>
      </c>
      <c r="AF1155" s="145" t="str">
        <f>$K1155</f>
        <v/>
      </c>
      <c r="AG1155" s="145" t="str">
        <f>$L1155</f>
        <v/>
      </c>
      <c r="AH1155" s="146" t="str">
        <f>$M1155</f>
        <v/>
      </c>
      <c r="AI1155" s="364" t="str">
        <f>$N1155</f>
        <v/>
      </c>
      <c r="AJ1155" s="365" t="str">
        <f>$J1155</f>
        <v/>
      </c>
      <c r="AK1155" s="146" t="str">
        <f>$K1155</f>
        <v/>
      </c>
      <c r="AL1155" s="146" t="str">
        <f>$L1155</f>
        <v/>
      </c>
      <c r="AM1155" s="146" t="str">
        <f>$M1155</f>
        <v/>
      </c>
      <c r="AN1155" s="147" t="str">
        <f>$N1155</f>
        <v/>
      </c>
      <c r="AO1155" s="413" t="str">
        <f>$J1155</f>
        <v/>
      </c>
      <c r="AP1155" s="143" t="str">
        <f>$K1155</f>
        <v/>
      </c>
      <c r="AQ1155" s="143" t="str">
        <f>$L1155</f>
        <v/>
      </c>
      <c r="AR1155" s="143" t="str">
        <f>$M1155</f>
        <v/>
      </c>
      <c r="AS1155" s="414" t="str">
        <f>$N1155</f>
        <v/>
      </c>
    </row>
    <row r="1156" spans="5:45" ht="18" customHeight="1">
      <c r="E1156" s="148" t="str">
        <f>IF($E$1155="","",$E$1155)</f>
        <v/>
      </c>
      <c r="F1156" s="105">
        <f t="shared" ref="F1156:F1197" si="761">IF(L1156="",0,IF(AND(L1155&lt;L1156,L1156=L1157),F1155+1,IF(L1156&lt;L1157,F1155+1,F1155)))</f>
        <v>0</v>
      </c>
      <c r="G1156" s="105" t="str">
        <f t="shared" ref="G1156:G1197" si="762">IF(AND(F1156=0,L1156=""),"",IF(AND(F1156=0,L1156&gt;0),1,IF(F1156=0,"",F1156)))</f>
        <v/>
      </c>
      <c r="H1156" s="105" t="str">
        <f t="shared" ref="H1156:H1197" si="763">IF($G1156="","",IF(F1155&lt;F1156,$E1156&amp;"-"&amp;$G1156,""))</f>
        <v/>
      </c>
      <c r="I1156" s="149">
        <v>18</v>
      </c>
      <c r="J1156" s="151" t="str">
        <f>IF($F1156&lt;=1,"",IF($L1156="","",$K1156+$P1156))</f>
        <v/>
      </c>
      <c r="K1156" s="150" t="str">
        <f>IF($F1156&lt;=1,"",IF($L1156="","",$L1156+$P1156))</f>
        <v/>
      </c>
      <c r="L1156" s="150" t="str">
        <f>IF($E1156="","",INDEX('3.サラリースケール'!$R$5:$BH$38,MATCH($E1156,'3.サラリースケール'!$R$5:$R$38,0),MATCH($I1156,'3.サラリースケール'!$R$5:$BH$5,0)))</f>
        <v/>
      </c>
      <c r="M1156" s="150" t="str">
        <f>IF($F1156&lt;=1,"",IF($L1156="","",$L1156-$P1156))</f>
        <v/>
      </c>
      <c r="N1156" s="366" t="str">
        <f>IF($F1156&lt;=1,"",IF($L1156="","",$M1156-$P1156))</f>
        <v/>
      </c>
      <c r="O1156" s="151" t="str">
        <f>IF($F1156&lt;=1,"",IF($L1155="",0,$L1156-$L1155))</f>
        <v/>
      </c>
      <c r="P1156" s="368" t="str">
        <f t="shared" ref="P1156:P1197" si="764">IF($F1156&lt;=1,"",IF($L1156="","",IF($O1156=0,$P1155,ROUNDUP($O1156/$L$2,-1))))</f>
        <v/>
      </c>
      <c r="Q1156" s="152" t="str">
        <f>IF($L1156="","",VLOOKUP($E1156,'6.モデル年俸表の作成'!$C$7:$F$48,4,0))</f>
        <v/>
      </c>
      <c r="R1156" s="159" t="str">
        <f>IF($E1156="","",IF($G1156="","",VLOOKUP($E1156,'5.手当・賞与配分・洗い替え方式'!$C$7:$L$48,8,0)))</f>
        <v/>
      </c>
      <c r="S1156" s="153" t="str">
        <f>IF(J1156="","",ROUNDUP((J1156*$R1156),-1))</f>
        <v/>
      </c>
      <c r="T1156" s="153" t="str">
        <f>IF(K1156="","",ROUNDUP((K1156*$R1156),-1))</f>
        <v/>
      </c>
      <c r="U1156" s="153" t="str">
        <f>IF(L1156="","",ROUNDUP((L1156*$R1156),-1))</f>
        <v/>
      </c>
      <c r="V1156" s="153" t="str">
        <f>IF(M1156="","",ROUNDUP((M1156*$R1156),-1))</f>
        <v/>
      </c>
      <c r="W1156" s="153" t="str">
        <f>IF(N1156="","",ROUNDUP((N1156*$R1156),-1))</f>
        <v/>
      </c>
      <c r="X1156" s="155" t="str">
        <f t="shared" ref="X1156:X1197" si="765">IF($L1156="","",ROUNDDOWN($U1156/($L1156/$X$4*1.25),0))</f>
        <v/>
      </c>
      <c r="Y1156" s="165" t="str">
        <f>IF(J1156="","",J1156+$Q1156+S1156)</f>
        <v/>
      </c>
      <c r="Z1156" s="154" t="str">
        <f t="shared" ref="Z1156:Z1197" si="766">IF(K1156="","",K1156+$Q1156+T1156)</f>
        <v/>
      </c>
      <c r="AA1156" s="154" t="str">
        <f t="shared" ref="AA1156:AA1197" si="767">IF(L1156="","",L1156+$Q1156+U1156)</f>
        <v/>
      </c>
      <c r="AB1156" s="154" t="str">
        <f t="shared" ref="AB1156:AB1197" si="768">IF(M1156="","",M1156+$Q1156+V1156)</f>
        <v/>
      </c>
      <c r="AC1156" s="166" t="str">
        <f t="shared" ref="AC1156:AC1162" si="769">IF(N1156="","",N1156+$Q1156+W1156)</f>
        <v/>
      </c>
      <c r="AD1156" s="152" t="str">
        <f>IF($L1156="","",$AA1156*12)</f>
        <v/>
      </c>
      <c r="AE1156" s="165" t="str">
        <f>IF(J1156="","",IF('5.手当・賞与配分・洗い替え方式'!$O$4=1,ROUNDUP((J1156+$Q1156)*$AH$4,-1),ROUNDUP(J1156*$AH$4,-1)))</f>
        <v/>
      </c>
      <c r="AF1156" s="154" t="str">
        <f>IF(K1156="","",IF('5.手当・賞与配分・洗い替え方式'!$O$4=1,ROUNDUP((K1156+$Q1156)*$AH$4,-1),ROUNDUP(K1156*$AH$4,-1)))</f>
        <v/>
      </c>
      <c r="AG1156" s="154" t="str">
        <f>IF(L1156="","",IF('5.手当・賞与配分・洗い替え方式'!$O$4=1,ROUNDUP((L1156+$Q1156)*$AH$4,-1),ROUNDUP(L1156*$AH$4,-1)))</f>
        <v/>
      </c>
      <c r="AH1156" s="154" t="str">
        <f>IF(M1156="","",IF('5.手当・賞与配分・洗い替え方式'!$O$4=1,ROUNDUP((M1156+$Q1156)*$AH$4,-1),ROUNDUP(M1156*$AH$4,-1)))</f>
        <v/>
      </c>
      <c r="AI1156" s="166" t="str">
        <f>IF(N1156="","",IF('5.手当・賞与配分・洗い替え方式'!$O$4=1,ROUNDUP((N1156+$Q1156)*$AH$4,-1),ROUNDUP(N1156*$AH$4,-1)))</f>
        <v/>
      </c>
      <c r="AJ1156" s="165" t="str">
        <f>IF(J1156="","",IF('5.手当・賞与配分・洗い替え方式'!$O$4=1,ROUNDUP((J1156+$Q1156)*$AM$4,-1),ROUNDUP(J1156*$AM$4,-1)))</f>
        <v/>
      </c>
      <c r="AK1156" s="154" t="str">
        <f>IF(K1156="","",IF('5.手当・賞与配分・洗い替え方式'!$O$4=1,ROUNDUP((K1156+$Q1156)*$AM$4,-1),ROUNDUP(K1156*$AM$4,-1)))</f>
        <v/>
      </c>
      <c r="AL1156" s="154" t="str">
        <f>IF(L1156="","",IF('5.手当・賞与配分・洗い替え方式'!$O$4=1,ROUNDUP((L1156+$Q1156)*$AM$4,-1),ROUNDUP(L1156*$AM$4,-1)))</f>
        <v/>
      </c>
      <c r="AM1156" s="154" t="str">
        <f>IF(M1156="","",IF('5.手当・賞与配分・洗い替え方式'!$O$4=1,ROUNDUP((M1156+$Q1156)*$AM$4,-1),ROUNDUP(M1156*$AM$4,-1)))</f>
        <v/>
      </c>
      <c r="AN1156" s="166" t="str">
        <f>IF(N1156="","",IF('5.手当・賞与配分・洗い替え方式'!$O$4=1,ROUNDUP((N1156+$Q1156)*$AM$4,-1),ROUNDUP(N1156*$AM$4,-1)))</f>
        <v/>
      </c>
      <c r="AO1156" s="367" t="str">
        <f>IF(J1156="","",Y1156*12+AE1156+AJ1156)</f>
        <v/>
      </c>
      <c r="AP1156" s="133" t="str">
        <f t="shared" ref="AP1156" si="770">IF(K1156="","",Z1156*12+AF1156+AK1156)</f>
        <v/>
      </c>
      <c r="AQ1156" s="133" t="str">
        <f t="shared" ref="AQ1156:AQ1197" si="771">IF(L1156="","",AA1156*12+AG1156+AL1156)</f>
        <v/>
      </c>
      <c r="AR1156" s="133" t="str">
        <f t="shared" ref="AR1156:AR1197" si="772">IF(M1156="","",AB1156*12+AH1156+AM1156)</f>
        <v/>
      </c>
      <c r="AS1156" s="155" t="str">
        <f t="shared" ref="AS1156:AS1197" si="773">IF(N1156="","",AC1156*12+AI1156+AN1156)</f>
        <v/>
      </c>
    </row>
    <row r="1157" spans="5:45" ht="18" customHeight="1">
      <c r="E1157" s="148" t="str">
        <f t="shared" ref="E1157:E1197" si="774">IF($E$1155="","",$E$1155)</f>
        <v/>
      </c>
      <c r="F1157" s="105">
        <f t="shared" si="761"/>
        <v>0</v>
      </c>
      <c r="G1157" s="105" t="str">
        <f t="shared" si="762"/>
        <v/>
      </c>
      <c r="H1157" s="105" t="str">
        <f t="shared" si="763"/>
        <v/>
      </c>
      <c r="I1157" s="149">
        <v>19</v>
      </c>
      <c r="J1157" s="157" t="str">
        <f t="shared" ref="J1157:J1197" si="775">IF($F1157&lt;=1,"",IF($L1157="","",$K1157+$P1157))</f>
        <v/>
      </c>
      <c r="K1157" s="131" t="str">
        <f t="shared" ref="K1157:K1197" si="776">IF($F1157&lt;=1,"",IF($L1157="","",$L1157+$P1157))</f>
        <v/>
      </c>
      <c r="L1157" s="150" t="str">
        <f>IF($E1157="","",INDEX('3.サラリースケール'!$R$5:$BH$38,MATCH($E1157,'3.サラリースケール'!$R$5:$R$38,0),MATCH($I1157,'3.サラリースケール'!$R$5:$BH$5,0)))</f>
        <v/>
      </c>
      <c r="M1157" s="131" t="str">
        <f t="shared" ref="M1157:M1197" si="777">IF($F1157&lt;=1,"",IF($L1157="","",$L1157-$P1157))</f>
        <v/>
      </c>
      <c r="N1157" s="368" t="str">
        <f t="shared" ref="N1157:N1197" si="778">IF($F1157&lt;=1,"",IF($L1157="","",$M1157-$P1157))</f>
        <v/>
      </c>
      <c r="O1157" s="157" t="str">
        <f t="shared" ref="O1157:O1197" si="779">IF($F1157&lt;=1,"",IF($L1156="",0,$L1157-$L1156))</f>
        <v/>
      </c>
      <c r="P1157" s="368" t="str">
        <f t="shared" si="764"/>
        <v/>
      </c>
      <c r="Q1157" s="158" t="str">
        <f>IF($L1157="","",VLOOKUP($E1157,'6.モデル年俸表の作成'!$C$7:$F$48,4,0))</f>
        <v/>
      </c>
      <c r="R1157" s="159" t="str">
        <f>IF($E1157="","",IF($G1157="","",VLOOKUP($E1157,'5.手当・賞与配分・洗い替え方式'!$C$7:$L$48,8,0)))</f>
        <v/>
      </c>
      <c r="S1157" s="160" t="str">
        <f t="shared" ref="S1157:S1197" si="780">IF(J1157="","",ROUNDUP((J1157*$R1157),-1))</f>
        <v/>
      </c>
      <c r="T1157" s="160" t="str">
        <f t="shared" ref="T1157:T1197" si="781">IF(K1157="","",ROUNDUP((K1157*$R1157),-1))</f>
        <v/>
      </c>
      <c r="U1157" s="160" t="str">
        <f t="shared" ref="U1157:U1161" si="782">IF(L1157="","",ROUNDUP((L1157*$R1157),-1))</f>
        <v/>
      </c>
      <c r="V1157" s="160" t="str">
        <f t="shared" ref="V1157:V1197" si="783">IF(M1157="","",ROUNDUP((M1157*$R1157),-1))</f>
        <v/>
      </c>
      <c r="W1157" s="160" t="str">
        <f t="shared" ref="W1157:W1197" si="784">IF(N1157="","",ROUNDUP((N1157*$R1157),-1))</f>
        <v/>
      </c>
      <c r="X1157" s="164" t="str">
        <f t="shared" si="765"/>
        <v/>
      </c>
      <c r="Y1157" s="162" t="str">
        <f t="shared" ref="Y1157:Y1159" si="785">IF(J1157="","",J1157+$Q1157+S1157)</f>
        <v/>
      </c>
      <c r="Z1157" s="161" t="str">
        <f t="shared" si="766"/>
        <v/>
      </c>
      <c r="AA1157" s="161" t="str">
        <f t="shared" si="767"/>
        <v/>
      </c>
      <c r="AB1157" s="161" t="str">
        <f t="shared" si="768"/>
        <v/>
      </c>
      <c r="AC1157" s="163" t="str">
        <f t="shared" si="769"/>
        <v/>
      </c>
      <c r="AD1157" s="158" t="str">
        <f t="shared" ref="AD1157:AD1197" si="786">IF(L1157="","",AA1157*12)</f>
        <v/>
      </c>
      <c r="AE1157" s="165" t="str">
        <f>IF(J1157="","",IF('5.手当・賞与配分・洗い替え方式'!$O$4=1,ROUNDUP((J1157+$Q1157)*$AH$4,-1),ROUNDUP(J1157*$AH$4,-1)))</f>
        <v/>
      </c>
      <c r="AF1157" s="154" t="str">
        <f>IF(K1157="","",IF('5.手当・賞与配分・洗い替え方式'!$O$4=1,ROUNDUP((K1157+$Q1157)*$AH$4,-1),ROUNDUP(K1157*$AH$4,-1)))</f>
        <v/>
      </c>
      <c r="AG1157" s="154" t="str">
        <f>IF(L1157="","",IF('5.手当・賞与配分・洗い替え方式'!$O$4=1,ROUNDUP((L1157+$Q1157)*$AH$4,-1),ROUNDUP(L1157*$AH$4,-1)))</f>
        <v/>
      </c>
      <c r="AH1157" s="154" t="str">
        <f>IF(M1157="","",IF('5.手当・賞与配分・洗い替え方式'!$O$4=1,ROUNDUP((M1157+$Q1157)*$AH$4,-1),ROUNDUP(M1157*$AH$4,-1)))</f>
        <v/>
      </c>
      <c r="AI1157" s="166" t="str">
        <f>IF(N1157="","",IF('5.手当・賞与配分・洗い替え方式'!$O$4=1,ROUNDUP((N1157+$Q1157)*$AH$4,-1),ROUNDUP(N1157*$AH$4,-1)))</f>
        <v/>
      </c>
      <c r="AJ1157" s="165" t="str">
        <f>IF(J1157="","",IF('5.手当・賞与配分・洗い替え方式'!$O$4=1,ROUNDUP((J1157+$Q1157)*$AM$4,-1),ROUNDUP(J1157*$AM$4,-1)))</f>
        <v/>
      </c>
      <c r="AK1157" s="154" t="str">
        <f>IF(K1157="","",IF('5.手当・賞与配分・洗い替え方式'!$O$4=1,ROUNDUP((K1157+$Q1157)*$AM$4,-1),ROUNDUP(K1157*$AM$4,-1)))</f>
        <v/>
      </c>
      <c r="AL1157" s="154" t="str">
        <f>IF(L1157="","",IF('5.手当・賞与配分・洗い替え方式'!$O$4=1,ROUNDUP((L1157+$Q1157)*$AM$4,-1),ROUNDUP(L1157*$AM$4,-1)))</f>
        <v/>
      </c>
      <c r="AM1157" s="154" t="str">
        <f>IF(M1157="","",IF('5.手当・賞与配分・洗い替え方式'!$O$4=1,ROUNDUP((M1157+$Q1157)*$AM$4,-1),ROUNDUP(M1157*$AM$4,-1)))</f>
        <v/>
      </c>
      <c r="AN1157" s="166" t="str">
        <f>IF(N1157="","",IF('5.手当・賞与配分・洗い替え方式'!$O$4=1,ROUNDUP((N1157+$Q1157)*$AM$4,-1),ROUNDUP(N1157*$AM$4,-1)))</f>
        <v/>
      </c>
      <c r="AO1157" s="369" t="str">
        <f>IF(J1157="","",Y1157*12+AE1157+AJ1157)</f>
        <v/>
      </c>
      <c r="AP1157" s="77" t="str">
        <f>IF(K1157="","",Z1157*12+AF1157+AK1157)</f>
        <v/>
      </c>
      <c r="AQ1157" s="77" t="str">
        <f t="shared" si="771"/>
        <v/>
      </c>
      <c r="AR1157" s="77" t="str">
        <f t="shared" si="772"/>
        <v/>
      </c>
      <c r="AS1157" s="164" t="str">
        <f t="shared" si="773"/>
        <v/>
      </c>
    </row>
    <row r="1158" spans="5:45" ht="18" customHeight="1">
      <c r="E1158" s="148" t="str">
        <f t="shared" si="774"/>
        <v/>
      </c>
      <c r="F1158" s="105">
        <f t="shared" si="761"/>
        <v>0</v>
      </c>
      <c r="G1158" s="105" t="str">
        <f t="shared" si="762"/>
        <v/>
      </c>
      <c r="H1158" s="105" t="str">
        <f t="shared" si="763"/>
        <v/>
      </c>
      <c r="I1158" s="149">
        <v>20</v>
      </c>
      <c r="J1158" s="157" t="str">
        <f t="shared" si="775"/>
        <v/>
      </c>
      <c r="K1158" s="131" t="str">
        <f t="shared" si="776"/>
        <v/>
      </c>
      <c r="L1158" s="131" t="str">
        <f>IF($E1158="","",INDEX('3.サラリースケール'!$R$5:$BH$38,MATCH($E1158,'3.サラリースケール'!$R$5:$R$38,0),MATCH($I1158,'3.サラリースケール'!$R$5:$BH$5,0)))</f>
        <v/>
      </c>
      <c r="M1158" s="131" t="str">
        <f t="shared" si="777"/>
        <v/>
      </c>
      <c r="N1158" s="368" t="str">
        <f t="shared" si="778"/>
        <v/>
      </c>
      <c r="O1158" s="157" t="str">
        <f t="shared" si="779"/>
        <v/>
      </c>
      <c r="P1158" s="368" t="str">
        <f t="shared" si="764"/>
        <v/>
      </c>
      <c r="Q1158" s="158" t="str">
        <f>IF($L1158="","",VLOOKUP($E1158,'6.モデル年俸表の作成'!$C$7:$F$48,4,0))</f>
        <v/>
      </c>
      <c r="R1158" s="159" t="str">
        <f>IF($E1158="","",IF($G1158="","",VLOOKUP($E1158,'5.手当・賞与配分・洗い替え方式'!$C$7:$L$48,8,0)))</f>
        <v/>
      </c>
      <c r="S1158" s="160" t="str">
        <f t="shared" si="780"/>
        <v/>
      </c>
      <c r="T1158" s="160" t="str">
        <f t="shared" si="781"/>
        <v/>
      </c>
      <c r="U1158" s="160" t="str">
        <f t="shared" si="782"/>
        <v/>
      </c>
      <c r="V1158" s="160" t="str">
        <f t="shared" si="783"/>
        <v/>
      </c>
      <c r="W1158" s="160" t="str">
        <f t="shared" si="784"/>
        <v/>
      </c>
      <c r="X1158" s="164" t="str">
        <f t="shared" si="765"/>
        <v/>
      </c>
      <c r="Y1158" s="162" t="str">
        <f t="shared" si="785"/>
        <v/>
      </c>
      <c r="Z1158" s="161" t="str">
        <f t="shared" si="766"/>
        <v/>
      </c>
      <c r="AA1158" s="161" t="str">
        <f t="shared" si="767"/>
        <v/>
      </c>
      <c r="AB1158" s="161" t="str">
        <f t="shared" si="768"/>
        <v/>
      </c>
      <c r="AC1158" s="163" t="str">
        <f t="shared" si="769"/>
        <v/>
      </c>
      <c r="AD1158" s="158" t="str">
        <f t="shared" si="786"/>
        <v/>
      </c>
      <c r="AE1158" s="165" t="str">
        <f>IF(J1158="","",IF('5.手当・賞与配分・洗い替え方式'!$O$4=1,ROUNDUP((J1158+$Q1158)*$AH$4,-1),ROUNDUP(J1158*$AH$4,-1)))</f>
        <v/>
      </c>
      <c r="AF1158" s="154" t="str">
        <f>IF(K1158="","",IF('5.手当・賞与配分・洗い替え方式'!$O$4=1,ROUNDUP((K1158+$Q1158)*$AH$4,-1),ROUNDUP(K1158*$AH$4,-1)))</f>
        <v/>
      </c>
      <c r="AG1158" s="154" t="str">
        <f>IF(L1158="","",IF('5.手当・賞与配分・洗い替え方式'!$O$4=1,ROUNDUP((L1158+$Q1158)*$AH$4,-1),ROUNDUP(L1158*$AH$4,-1)))</f>
        <v/>
      </c>
      <c r="AH1158" s="154" t="str">
        <f>IF(M1158="","",IF('5.手当・賞与配分・洗い替え方式'!$O$4=1,ROUNDUP((M1158+$Q1158)*$AH$4,-1),ROUNDUP(M1158*$AH$4,-1)))</f>
        <v/>
      </c>
      <c r="AI1158" s="166" t="str">
        <f>IF(N1158="","",IF('5.手当・賞与配分・洗い替え方式'!$O$4=1,ROUNDUP((N1158+$Q1158)*$AH$4,-1),ROUNDUP(N1158*$AH$4,-1)))</f>
        <v/>
      </c>
      <c r="AJ1158" s="165" t="str">
        <f>IF(J1158="","",IF('5.手当・賞与配分・洗い替え方式'!$O$4=1,ROUNDUP((J1158+$Q1158)*$AM$4,-1),ROUNDUP(J1158*$AM$4,-1)))</f>
        <v/>
      </c>
      <c r="AK1158" s="154" t="str">
        <f>IF(K1158="","",IF('5.手当・賞与配分・洗い替え方式'!$O$4=1,ROUNDUP((K1158+$Q1158)*$AM$4,-1),ROUNDUP(K1158*$AM$4,-1)))</f>
        <v/>
      </c>
      <c r="AL1158" s="154" t="str">
        <f>IF(L1158="","",IF('5.手当・賞与配分・洗い替え方式'!$O$4=1,ROUNDUP((L1158+$Q1158)*$AM$4,-1),ROUNDUP(L1158*$AM$4,-1)))</f>
        <v/>
      </c>
      <c r="AM1158" s="154" t="str">
        <f>IF(M1158="","",IF('5.手当・賞与配分・洗い替え方式'!$O$4=1,ROUNDUP((M1158+$Q1158)*$AM$4,-1),ROUNDUP(M1158*$AM$4,-1)))</f>
        <v/>
      </c>
      <c r="AN1158" s="166" t="str">
        <f>IF(N1158="","",IF('5.手当・賞与配分・洗い替え方式'!$O$4=1,ROUNDUP((N1158+$Q1158)*$AM$4,-1),ROUNDUP(N1158*$AM$4,-1)))</f>
        <v/>
      </c>
      <c r="AO1158" s="369" t="str">
        <f t="shared" ref="AO1158:AO1197" si="787">IF(J1158="","",Y1158*12+AE1158+AJ1158)</f>
        <v/>
      </c>
      <c r="AP1158" s="77" t="str">
        <f t="shared" ref="AP1158:AP1197" si="788">IF(K1158="","",Z1158*12+AF1158+AK1158)</f>
        <v/>
      </c>
      <c r="AQ1158" s="77" t="str">
        <f t="shared" si="771"/>
        <v/>
      </c>
      <c r="AR1158" s="77" t="str">
        <f t="shared" si="772"/>
        <v/>
      </c>
      <c r="AS1158" s="164" t="str">
        <f t="shared" si="773"/>
        <v/>
      </c>
    </row>
    <row r="1159" spans="5:45" ht="18" customHeight="1">
      <c r="E1159" s="148" t="str">
        <f t="shared" si="774"/>
        <v/>
      </c>
      <c r="F1159" s="105">
        <f t="shared" si="761"/>
        <v>0</v>
      </c>
      <c r="G1159" s="105" t="str">
        <f t="shared" si="762"/>
        <v/>
      </c>
      <c r="H1159" s="105" t="str">
        <f t="shared" si="763"/>
        <v/>
      </c>
      <c r="I1159" s="149">
        <v>21</v>
      </c>
      <c r="J1159" s="157" t="str">
        <f t="shared" si="775"/>
        <v/>
      </c>
      <c r="K1159" s="131" t="str">
        <f t="shared" si="776"/>
        <v/>
      </c>
      <c r="L1159" s="131" t="str">
        <f>IF($E1159="","",INDEX('3.サラリースケール'!$R$5:$BH$38,MATCH($E1159,'3.サラリースケール'!$R$5:$R$38,0),MATCH($I1159,'3.サラリースケール'!$R$5:$BH$5,0)))</f>
        <v/>
      </c>
      <c r="M1159" s="131" t="str">
        <f t="shared" si="777"/>
        <v/>
      </c>
      <c r="N1159" s="368" t="str">
        <f t="shared" si="778"/>
        <v/>
      </c>
      <c r="O1159" s="157" t="str">
        <f t="shared" si="779"/>
        <v/>
      </c>
      <c r="P1159" s="368" t="str">
        <f t="shared" si="764"/>
        <v/>
      </c>
      <c r="Q1159" s="158" t="str">
        <f>IF($L1159="","",VLOOKUP($E1159,'6.モデル年俸表の作成'!$C$7:$F$48,4,0))</f>
        <v/>
      </c>
      <c r="R1159" s="159" t="str">
        <f>IF($E1159="","",IF($G1159="","",VLOOKUP($E1159,'5.手当・賞与配分・洗い替え方式'!$C$7:$L$48,8,0)))</f>
        <v/>
      </c>
      <c r="S1159" s="160" t="str">
        <f t="shared" si="780"/>
        <v/>
      </c>
      <c r="T1159" s="160" t="str">
        <f t="shared" si="781"/>
        <v/>
      </c>
      <c r="U1159" s="160" t="str">
        <f t="shared" si="782"/>
        <v/>
      </c>
      <c r="V1159" s="160" t="str">
        <f t="shared" si="783"/>
        <v/>
      </c>
      <c r="W1159" s="160" t="str">
        <f t="shared" si="784"/>
        <v/>
      </c>
      <c r="X1159" s="164" t="str">
        <f t="shared" si="765"/>
        <v/>
      </c>
      <c r="Y1159" s="162" t="str">
        <f t="shared" si="785"/>
        <v/>
      </c>
      <c r="Z1159" s="161" t="str">
        <f t="shared" si="766"/>
        <v/>
      </c>
      <c r="AA1159" s="161" t="str">
        <f t="shared" si="767"/>
        <v/>
      </c>
      <c r="AB1159" s="161" t="str">
        <f t="shared" si="768"/>
        <v/>
      </c>
      <c r="AC1159" s="163" t="str">
        <f t="shared" si="769"/>
        <v/>
      </c>
      <c r="AD1159" s="158" t="str">
        <f t="shared" si="786"/>
        <v/>
      </c>
      <c r="AE1159" s="165" t="str">
        <f>IF(J1159="","",IF('5.手当・賞与配分・洗い替え方式'!$O$4=1,ROUNDUP((J1159+$Q1159)*$AH$4,-1),ROUNDUP(J1159*$AH$4,-1)))</f>
        <v/>
      </c>
      <c r="AF1159" s="154" t="str">
        <f>IF(K1159="","",IF('5.手当・賞与配分・洗い替え方式'!$O$4=1,ROUNDUP((K1159+$Q1159)*$AH$4,-1),ROUNDUP(K1159*$AH$4,-1)))</f>
        <v/>
      </c>
      <c r="AG1159" s="154" t="str">
        <f>IF(L1159="","",IF('5.手当・賞与配分・洗い替え方式'!$O$4=1,ROUNDUP((L1159+$Q1159)*$AH$4,-1),ROUNDUP(L1159*$AH$4,-1)))</f>
        <v/>
      </c>
      <c r="AH1159" s="154" t="str">
        <f>IF(M1159="","",IF('5.手当・賞与配分・洗い替え方式'!$O$4=1,ROUNDUP((M1159+$Q1159)*$AH$4,-1),ROUNDUP(M1159*$AH$4,-1)))</f>
        <v/>
      </c>
      <c r="AI1159" s="166" t="str">
        <f>IF(N1159="","",IF('5.手当・賞与配分・洗い替え方式'!$O$4=1,ROUNDUP((N1159+$Q1159)*$AH$4,-1),ROUNDUP(N1159*$AH$4,-1)))</f>
        <v/>
      </c>
      <c r="AJ1159" s="165" t="str">
        <f>IF(J1159="","",IF('5.手当・賞与配分・洗い替え方式'!$O$4=1,ROUNDUP((J1159+$Q1159)*$AM$4,-1),ROUNDUP(J1159*$AM$4,-1)))</f>
        <v/>
      </c>
      <c r="AK1159" s="154" t="str">
        <f>IF(K1159="","",IF('5.手当・賞与配分・洗い替え方式'!$O$4=1,ROUNDUP((K1159+$Q1159)*$AM$4,-1),ROUNDUP(K1159*$AM$4,-1)))</f>
        <v/>
      </c>
      <c r="AL1159" s="154" t="str">
        <f>IF(L1159="","",IF('5.手当・賞与配分・洗い替え方式'!$O$4=1,ROUNDUP((L1159+$Q1159)*$AM$4,-1),ROUNDUP(L1159*$AM$4,-1)))</f>
        <v/>
      </c>
      <c r="AM1159" s="154" t="str">
        <f>IF(M1159="","",IF('5.手当・賞与配分・洗い替え方式'!$O$4=1,ROUNDUP((M1159+$Q1159)*$AM$4,-1),ROUNDUP(M1159*$AM$4,-1)))</f>
        <v/>
      </c>
      <c r="AN1159" s="166" t="str">
        <f>IF(N1159="","",IF('5.手当・賞与配分・洗い替え方式'!$O$4=1,ROUNDUP((N1159+$Q1159)*$AM$4,-1),ROUNDUP(N1159*$AM$4,-1)))</f>
        <v/>
      </c>
      <c r="AO1159" s="369" t="str">
        <f t="shared" si="787"/>
        <v/>
      </c>
      <c r="AP1159" s="77" t="str">
        <f t="shared" si="788"/>
        <v/>
      </c>
      <c r="AQ1159" s="77" t="str">
        <f t="shared" si="771"/>
        <v/>
      </c>
      <c r="AR1159" s="77" t="str">
        <f t="shared" si="772"/>
        <v/>
      </c>
      <c r="AS1159" s="164" t="str">
        <f t="shared" si="773"/>
        <v/>
      </c>
    </row>
    <row r="1160" spans="5:45" ht="18" customHeight="1">
      <c r="E1160" s="148" t="str">
        <f t="shared" si="774"/>
        <v/>
      </c>
      <c r="F1160" s="105">
        <f t="shared" si="761"/>
        <v>0</v>
      </c>
      <c r="G1160" s="105" t="str">
        <f t="shared" si="762"/>
        <v/>
      </c>
      <c r="H1160" s="105" t="str">
        <f t="shared" si="763"/>
        <v/>
      </c>
      <c r="I1160" s="149">
        <v>22</v>
      </c>
      <c r="J1160" s="157" t="str">
        <f t="shared" si="775"/>
        <v/>
      </c>
      <c r="K1160" s="131" t="str">
        <f t="shared" si="776"/>
        <v/>
      </c>
      <c r="L1160" s="131" t="str">
        <f>IF($E1160="","",INDEX('3.サラリースケール'!$R$5:$BH$38,MATCH($E1160,'3.サラリースケール'!$R$5:$R$38,0),MATCH($I1160,'3.サラリースケール'!$R$5:$BH$5,0)))</f>
        <v/>
      </c>
      <c r="M1160" s="131" t="str">
        <f t="shared" si="777"/>
        <v/>
      </c>
      <c r="N1160" s="368" t="str">
        <f t="shared" si="778"/>
        <v/>
      </c>
      <c r="O1160" s="157" t="str">
        <f t="shared" si="779"/>
        <v/>
      </c>
      <c r="P1160" s="368" t="str">
        <f t="shared" si="764"/>
        <v/>
      </c>
      <c r="Q1160" s="158" t="str">
        <f>IF($L1160="","",VLOOKUP($E1160,'6.モデル年俸表の作成'!$C$7:$F$48,4,0))</f>
        <v/>
      </c>
      <c r="R1160" s="159" t="str">
        <f>IF($E1160="","",IF($G1160="","",VLOOKUP($E1160,'5.手当・賞与配分・洗い替え方式'!$C$7:$L$48,8,0)))</f>
        <v/>
      </c>
      <c r="S1160" s="160" t="str">
        <f t="shared" si="780"/>
        <v/>
      </c>
      <c r="T1160" s="160" t="str">
        <f t="shared" si="781"/>
        <v/>
      </c>
      <c r="U1160" s="160" t="str">
        <f t="shared" si="782"/>
        <v/>
      </c>
      <c r="V1160" s="160" t="str">
        <f t="shared" si="783"/>
        <v/>
      </c>
      <c r="W1160" s="160" t="str">
        <f t="shared" si="784"/>
        <v/>
      </c>
      <c r="X1160" s="164" t="str">
        <f t="shared" si="765"/>
        <v/>
      </c>
      <c r="Y1160" s="162" t="str">
        <f>IF(J1160="","",J1160+$Q1160+S1160)</f>
        <v/>
      </c>
      <c r="Z1160" s="161" t="str">
        <f t="shared" si="766"/>
        <v/>
      </c>
      <c r="AA1160" s="161" t="str">
        <f t="shared" si="767"/>
        <v/>
      </c>
      <c r="AB1160" s="161" t="str">
        <f t="shared" si="768"/>
        <v/>
      </c>
      <c r="AC1160" s="163" t="str">
        <f t="shared" si="769"/>
        <v/>
      </c>
      <c r="AD1160" s="158" t="str">
        <f t="shared" si="786"/>
        <v/>
      </c>
      <c r="AE1160" s="165" t="str">
        <f>IF(J1160="","",IF('5.手当・賞与配分・洗い替え方式'!$O$4=1,ROUNDUP((J1160+$Q1160)*$AH$4,-1),ROUNDUP(J1160*$AH$4,-1)))</f>
        <v/>
      </c>
      <c r="AF1160" s="154" t="str">
        <f>IF(K1160="","",IF('5.手当・賞与配分・洗い替え方式'!$O$4=1,ROUNDUP((K1160+$Q1160)*$AH$4,-1),ROUNDUP(K1160*$AH$4,-1)))</f>
        <v/>
      </c>
      <c r="AG1160" s="154" t="str">
        <f>IF(L1160="","",IF('5.手当・賞与配分・洗い替え方式'!$O$4=1,ROUNDUP((L1160+$Q1160)*$AH$4,-1),ROUNDUP(L1160*$AH$4,-1)))</f>
        <v/>
      </c>
      <c r="AH1160" s="154" t="str">
        <f>IF(M1160="","",IF('5.手当・賞与配分・洗い替え方式'!$O$4=1,ROUNDUP((M1160+$Q1160)*$AH$4,-1),ROUNDUP(M1160*$AH$4,-1)))</f>
        <v/>
      </c>
      <c r="AI1160" s="166" t="str">
        <f>IF(N1160="","",IF('5.手当・賞与配分・洗い替え方式'!$O$4=1,ROUNDUP((N1160+$Q1160)*$AH$4,-1),ROUNDUP(N1160*$AH$4,-1)))</f>
        <v/>
      </c>
      <c r="AJ1160" s="165" t="str">
        <f>IF(J1160="","",IF('5.手当・賞与配分・洗い替え方式'!$O$4=1,ROUNDUP((J1160+$Q1160)*$AM$4,-1),ROUNDUP(J1160*$AM$4,-1)))</f>
        <v/>
      </c>
      <c r="AK1160" s="154" t="str">
        <f>IF(K1160="","",IF('5.手当・賞与配分・洗い替え方式'!$O$4=1,ROUNDUP((K1160+$Q1160)*$AM$4,-1),ROUNDUP(K1160*$AM$4,-1)))</f>
        <v/>
      </c>
      <c r="AL1160" s="154" t="str">
        <f>IF(L1160="","",IF('5.手当・賞与配分・洗い替え方式'!$O$4=1,ROUNDUP((L1160+$Q1160)*$AM$4,-1),ROUNDUP(L1160*$AM$4,-1)))</f>
        <v/>
      </c>
      <c r="AM1160" s="154" t="str">
        <f>IF(M1160="","",IF('5.手当・賞与配分・洗い替え方式'!$O$4=1,ROUNDUP((M1160+$Q1160)*$AM$4,-1),ROUNDUP(M1160*$AM$4,-1)))</f>
        <v/>
      </c>
      <c r="AN1160" s="166" t="str">
        <f>IF(N1160="","",IF('5.手当・賞与配分・洗い替え方式'!$O$4=1,ROUNDUP((N1160+$Q1160)*$AM$4,-1),ROUNDUP(N1160*$AM$4,-1)))</f>
        <v/>
      </c>
      <c r="AO1160" s="369" t="str">
        <f t="shared" si="787"/>
        <v/>
      </c>
      <c r="AP1160" s="77" t="str">
        <f t="shared" si="788"/>
        <v/>
      </c>
      <c r="AQ1160" s="77" t="str">
        <f t="shared" si="771"/>
        <v/>
      </c>
      <c r="AR1160" s="77" t="str">
        <f t="shared" si="772"/>
        <v/>
      </c>
      <c r="AS1160" s="164" t="str">
        <f t="shared" si="773"/>
        <v/>
      </c>
    </row>
    <row r="1161" spans="5:45" ht="18" customHeight="1">
      <c r="E1161" s="148" t="str">
        <f t="shared" si="774"/>
        <v/>
      </c>
      <c r="F1161" s="105">
        <f t="shared" si="761"/>
        <v>0</v>
      </c>
      <c r="G1161" s="105" t="str">
        <f t="shared" si="762"/>
        <v/>
      </c>
      <c r="H1161" s="105" t="str">
        <f t="shared" si="763"/>
        <v/>
      </c>
      <c r="I1161" s="149">
        <v>23</v>
      </c>
      <c r="J1161" s="157" t="str">
        <f t="shared" si="775"/>
        <v/>
      </c>
      <c r="K1161" s="131" t="str">
        <f t="shared" si="776"/>
        <v/>
      </c>
      <c r="L1161" s="131" t="str">
        <f>IF($E1161="","",INDEX('3.サラリースケール'!$R$5:$BH$38,MATCH($E1161,'3.サラリースケール'!$R$5:$R$38,0),MATCH($I1161,'3.サラリースケール'!$R$5:$BH$5,0)))</f>
        <v/>
      </c>
      <c r="M1161" s="131" t="str">
        <f t="shared" si="777"/>
        <v/>
      </c>
      <c r="N1161" s="368" t="str">
        <f t="shared" si="778"/>
        <v/>
      </c>
      <c r="O1161" s="157" t="str">
        <f t="shared" si="779"/>
        <v/>
      </c>
      <c r="P1161" s="368" t="str">
        <f t="shared" si="764"/>
        <v/>
      </c>
      <c r="Q1161" s="158" t="str">
        <f>IF($L1161="","",VLOOKUP($E1161,'6.モデル年俸表の作成'!$C$7:$F$48,4,0))</f>
        <v/>
      </c>
      <c r="R1161" s="159" t="str">
        <f>IF($E1161="","",IF($G1161="","",VLOOKUP($E1161,'5.手当・賞与配分・洗い替え方式'!$C$7:$L$48,8,0)))</f>
        <v/>
      </c>
      <c r="S1161" s="160" t="str">
        <f t="shared" si="780"/>
        <v/>
      </c>
      <c r="T1161" s="160" t="str">
        <f t="shared" si="781"/>
        <v/>
      </c>
      <c r="U1161" s="160" t="str">
        <f t="shared" si="782"/>
        <v/>
      </c>
      <c r="V1161" s="160" t="str">
        <f t="shared" si="783"/>
        <v/>
      </c>
      <c r="W1161" s="160" t="str">
        <f t="shared" si="784"/>
        <v/>
      </c>
      <c r="X1161" s="164" t="str">
        <f t="shared" si="765"/>
        <v/>
      </c>
      <c r="Y1161" s="162" t="str">
        <f t="shared" ref="Y1161:Y1197" si="789">IF(J1161="","",J1161+$Q1161+S1161)</f>
        <v/>
      </c>
      <c r="Z1161" s="161" t="str">
        <f t="shared" si="766"/>
        <v/>
      </c>
      <c r="AA1161" s="161" t="str">
        <f t="shared" si="767"/>
        <v/>
      </c>
      <c r="AB1161" s="161" t="str">
        <f t="shared" si="768"/>
        <v/>
      </c>
      <c r="AC1161" s="163" t="str">
        <f t="shared" si="769"/>
        <v/>
      </c>
      <c r="AD1161" s="158" t="str">
        <f t="shared" si="786"/>
        <v/>
      </c>
      <c r="AE1161" s="165" t="str">
        <f>IF(J1161="","",IF('5.手当・賞与配分・洗い替え方式'!$O$4=1,ROUNDUP((J1161+$Q1161)*$AH$4,-1),ROUNDUP(J1161*$AH$4,-1)))</f>
        <v/>
      </c>
      <c r="AF1161" s="154" t="str">
        <f>IF(K1161="","",IF('5.手当・賞与配分・洗い替え方式'!$O$4=1,ROUNDUP((K1161+$Q1161)*$AH$4,-1),ROUNDUP(K1161*$AH$4,-1)))</f>
        <v/>
      </c>
      <c r="AG1161" s="154" t="str">
        <f>IF(L1161="","",IF('5.手当・賞与配分・洗い替え方式'!$O$4=1,ROUNDUP((L1161+$Q1161)*$AH$4,-1),ROUNDUP(L1161*$AH$4,-1)))</f>
        <v/>
      </c>
      <c r="AH1161" s="154" t="str">
        <f>IF(M1161="","",IF('5.手当・賞与配分・洗い替え方式'!$O$4=1,ROUNDUP((M1161+$Q1161)*$AH$4,-1),ROUNDUP(M1161*$AH$4,-1)))</f>
        <v/>
      </c>
      <c r="AI1161" s="166" t="str">
        <f>IF(N1161="","",IF('5.手当・賞与配分・洗い替え方式'!$O$4=1,ROUNDUP((N1161+$Q1161)*$AH$4,-1),ROUNDUP(N1161*$AH$4,-1)))</f>
        <v/>
      </c>
      <c r="AJ1161" s="165" t="str">
        <f>IF(J1161="","",IF('5.手当・賞与配分・洗い替え方式'!$O$4=1,ROUNDUP((J1161+$Q1161)*$AM$4,-1),ROUNDUP(J1161*$AM$4,-1)))</f>
        <v/>
      </c>
      <c r="AK1161" s="154" t="str">
        <f>IF(K1161="","",IF('5.手当・賞与配分・洗い替え方式'!$O$4=1,ROUNDUP((K1161+$Q1161)*$AM$4,-1),ROUNDUP(K1161*$AM$4,-1)))</f>
        <v/>
      </c>
      <c r="AL1161" s="154" t="str">
        <f>IF(L1161="","",IF('5.手当・賞与配分・洗い替え方式'!$O$4=1,ROUNDUP((L1161+$Q1161)*$AM$4,-1),ROUNDUP(L1161*$AM$4,-1)))</f>
        <v/>
      </c>
      <c r="AM1161" s="154" t="str">
        <f>IF(M1161="","",IF('5.手当・賞与配分・洗い替え方式'!$O$4=1,ROUNDUP((M1161+$Q1161)*$AM$4,-1),ROUNDUP(M1161*$AM$4,-1)))</f>
        <v/>
      </c>
      <c r="AN1161" s="166" t="str">
        <f>IF(N1161="","",IF('5.手当・賞与配分・洗い替え方式'!$O$4=1,ROUNDUP((N1161+$Q1161)*$AM$4,-1),ROUNDUP(N1161*$AM$4,-1)))</f>
        <v/>
      </c>
      <c r="AO1161" s="369" t="str">
        <f t="shared" si="787"/>
        <v/>
      </c>
      <c r="AP1161" s="77" t="str">
        <f t="shared" si="788"/>
        <v/>
      </c>
      <c r="AQ1161" s="77" t="str">
        <f t="shared" si="771"/>
        <v/>
      </c>
      <c r="AR1161" s="77" t="str">
        <f t="shared" si="772"/>
        <v/>
      </c>
      <c r="AS1161" s="164" t="str">
        <f t="shared" si="773"/>
        <v/>
      </c>
    </row>
    <row r="1162" spans="5:45" ht="18" customHeight="1">
      <c r="E1162" s="148" t="str">
        <f t="shared" si="774"/>
        <v/>
      </c>
      <c r="F1162" s="105">
        <f t="shared" si="761"/>
        <v>0</v>
      </c>
      <c r="G1162" s="105" t="str">
        <f t="shared" si="762"/>
        <v/>
      </c>
      <c r="H1162" s="105" t="str">
        <f t="shared" si="763"/>
        <v/>
      </c>
      <c r="I1162" s="149">
        <v>24</v>
      </c>
      <c r="J1162" s="157" t="str">
        <f t="shared" si="775"/>
        <v/>
      </c>
      <c r="K1162" s="131" t="str">
        <f t="shared" si="776"/>
        <v/>
      </c>
      <c r="L1162" s="131" t="str">
        <f>IF($E1162="","",INDEX('3.サラリースケール'!$R$5:$BH$38,MATCH($E1162,'3.サラリースケール'!$R$5:$R$38,0),MATCH($I1162,'3.サラリースケール'!$R$5:$BH$5,0)))</f>
        <v/>
      </c>
      <c r="M1162" s="131" t="str">
        <f t="shared" si="777"/>
        <v/>
      </c>
      <c r="N1162" s="368" t="str">
        <f t="shared" si="778"/>
        <v/>
      </c>
      <c r="O1162" s="157" t="str">
        <f t="shared" si="779"/>
        <v/>
      </c>
      <c r="P1162" s="368" t="str">
        <f t="shared" si="764"/>
        <v/>
      </c>
      <c r="Q1162" s="158" t="str">
        <f>IF($L1162="","",VLOOKUP($E1162,'6.モデル年俸表の作成'!$C$7:$F$48,4,0))</f>
        <v/>
      </c>
      <c r="R1162" s="159" t="str">
        <f>IF($E1162="","",IF($G1162="","",VLOOKUP($E1162,'5.手当・賞与配分・洗い替え方式'!$C$7:$L$48,8,0)))</f>
        <v/>
      </c>
      <c r="S1162" s="160" t="str">
        <f t="shared" si="780"/>
        <v/>
      </c>
      <c r="T1162" s="160" t="str">
        <f t="shared" si="781"/>
        <v/>
      </c>
      <c r="U1162" s="160" t="str">
        <f>IF(L1162="","",ROUNDUP((L1162*$R1162),-1))</f>
        <v/>
      </c>
      <c r="V1162" s="160" t="str">
        <f t="shared" si="783"/>
        <v/>
      </c>
      <c r="W1162" s="160" t="str">
        <f t="shared" si="784"/>
        <v/>
      </c>
      <c r="X1162" s="164" t="str">
        <f t="shared" si="765"/>
        <v/>
      </c>
      <c r="Y1162" s="162" t="str">
        <f t="shared" si="789"/>
        <v/>
      </c>
      <c r="Z1162" s="161" t="str">
        <f t="shared" si="766"/>
        <v/>
      </c>
      <c r="AA1162" s="161" t="str">
        <f t="shared" si="767"/>
        <v/>
      </c>
      <c r="AB1162" s="161" t="str">
        <f t="shared" si="768"/>
        <v/>
      </c>
      <c r="AC1162" s="163" t="str">
        <f t="shared" si="769"/>
        <v/>
      </c>
      <c r="AD1162" s="158" t="str">
        <f t="shared" si="786"/>
        <v/>
      </c>
      <c r="AE1162" s="165" t="str">
        <f>IF(J1162="","",IF('5.手当・賞与配分・洗い替え方式'!$O$4=1,ROUNDUP((J1162+$Q1162)*$AH$4,-1),ROUNDUP(J1162*$AH$4,-1)))</f>
        <v/>
      </c>
      <c r="AF1162" s="154" t="str">
        <f>IF(K1162="","",IF('5.手当・賞与配分・洗い替え方式'!$O$4=1,ROUNDUP((K1162+$Q1162)*$AH$4,-1),ROUNDUP(K1162*$AH$4,-1)))</f>
        <v/>
      </c>
      <c r="AG1162" s="154" t="str">
        <f>IF(L1162="","",IF('5.手当・賞与配分・洗い替え方式'!$O$4=1,ROUNDUP((L1162+$Q1162)*$AH$4,-1),ROUNDUP(L1162*$AH$4,-1)))</f>
        <v/>
      </c>
      <c r="AH1162" s="154" t="str">
        <f>IF(M1162="","",IF('5.手当・賞与配分・洗い替え方式'!$O$4=1,ROUNDUP((M1162+$Q1162)*$AH$4,-1),ROUNDUP(M1162*$AH$4,-1)))</f>
        <v/>
      </c>
      <c r="AI1162" s="166" t="str">
        <f>IF(N1162="","",IF('5.手当・賞与配分・洗い替え方式'!$O$4=1,ROUNDUP((N1162+$Q1162)*$AH$4,-1),ROUNDUP(N1162*$AH$4,-1)))</f>
        <v/>
      </c>
      <c r="AJ1162" s="165" t="str">
        <f>IF(J1162="","",IF('5.手当・賞与配分・洗い替え方式'!$O$4=1,ROUNDUP((J1162+$Q1162)*$AM$4,-1),ROUNDUP(J1162*$AM$4,-1)))</f>
        <v/>
      </c>
      <c r="AK1162" s="154" t="str">
        <f>IF(K1162="","",IF('5.手当・賞与配分・洗い替え方式'!$O$4=1,ROUNDUP((K1162+$Q1162)*$AM$4,-1),ROUNDUP(K1162*$AM$4,-1)))</f>
        <v/>
      </c>
      <c r="AL1162" s="154" t="str">
        <f>IF(L1162="","",IF('5.手当・賞与配分・洗い替え方式'!$O$4=1,ROUNDUP((L1162+$Q1162)*$AM$4,-1),ROUNDUP(L1162*$AM$4,-1)))</f>
        <v/>
      </c>
      <c r="AM1162" s="154" t="str">
        <f>IF(M1162="","",IF('5.手当・賞与配分・洗い替え方式'!$O$4=1,ROUNDUP((M1162+$Q1162)*$AM$4,-1),ROUNDUP(M1162*$AM$4,-1)))</f>
        <v/>
      </c>
      <c r="AN1162" s="166" t="str">
        <f>IF(N1162="","",IF('5.手当・賞与配分・洗い替え方式'!$O$4=1,ROUNDUP((N1162+$Q1162)*$AM$4,-1),ROUNDUP(N1162*$AM$4,-1)))</f>
        <v/>
      </c>
      <c r="AO1162" s="369" t="str">
        <f t="shared" si="787"/>
        <v/>
      </c>
      <c r="AP1162" s="77" t="str">
        <f t="shared" si="788"/>
        <v/>
      </c>
      <c r="AQ1162" s="77" t="str">
        <f t="shared" si="771"/>
        <v/>
      </c>
      <c r="AR1162" s="77" t="str">
        <f t="shared" si="772"/>
        <v/>
      </c>
      <c r="AS1162" s="164" t="str">
        <f t="shared" si="773"/>
        <v/>
      </c>
    </row>
    <row r="1163" spans="5:45" ht="18" customHeight="1">
      <c r="E1163" s="148" t="str">
        <f t="shared" si="774"/>
        <v/>
      </c>
      <c r="F1163" s="105">
        <f t="shared" si="761"/>
        <v>0</v>
      </c>
      <c r="G1163" s="105" t="str">
        <f t="shared" si="762"/>
        <v/>
      </c>
      <c r="H1163" s="105" t="str">
        <f t="shared" si="763"/>
        <v/>
      </c>
      <c r="I1163" s="149">
        <v>25</v>
      </c>
      <c r="J1163" s="157" t="str">
        <f t="shared" si="775"/>
        <v/>
      </c>
      <c r="K1163" s="131" t="str">
        <f t="shared" si="776"/>
        <v/>
      </c>
      <c r="L1163" s="131" t="str">
        <f>IF($E1163="","",INDEX('3.サラリースケール'!$R$5:$BH$38,MATCH($E1163,'3.サラリースケール'!$R$5:$R$38,0),MATCH($I1163,'3.サラリースケール'!$R$5:$BH$5,0)))</f>
        <v/>
      </c>
      <c r="M1163" s="131" t="str">
        <f t="shared" si="777"/>
        <v/>
      </c>
      <c r="N1163" s="368" t="str">
        <f t="shared" si="778"/>
        <v/>
      </c>
      <c r="O1163" s="157" t="str">
        <f t="shared" si="779"/>
        <v/>
      </c>
      <c r="P1163" s="368" t="str">
        <f t="shared" si="764"/>
        <v/>
      </c>
      <c r="Q1163" s="158" t="str">
        <f>IF($L1163="","",VLOOKUP($E1163,'6.モデル年俸表の作成'!$C$7:$F$48,4,0))</f>
        <v/>
      </c>
      <c r="R1163" s="159" t="str">
        <f>IF($E1163="","",IF($G1163="","",VLOOKUP($E1163,'5.手当・賞与配分・洗い替え方式'!$C$7:$L$48,8,0)))</f>
        <v/>
      </c>
      <c r="S1163" s="160" t="str">
        <f t="shared" si="780"/>
        <v/>
      </c>
      <c r="T1163" s="160" t="str">
        <f t="shared" si="781"/>
        <v/>
      </c>
      <c r="U1163" s="160" t="str">
        <f t="shared" ref="U1163:U1197" si="790">IF(L1163="","",ROUNDUP((L1163*$R1163),-1))</f>
        <v/>
      </c>
      <c r="V1163" s="160" t="str">
        <f t="shared" si="783"/>
        <v/>
      </c>
      <c r="W1163" s="160" t="str">
        <f t="shared" si="784"/>
        <v/>
      </c>
      <c r="X1163" s="164" t="str">
        <f t="shared" si="765"/>
        <v/>
      </c>
      <c r="Y1163" s="162" t="str">
        <f t="shared" si="789"/>
        <v/>
      </c>
      <c r="Z1163" s="161" t="str">
        <f t="shared" si="766"/>
        <v/>
      </c>
      <c r="AA1163" s="161" t="str">
        <f t="shared" si="767"/>
        <v/>
      </c>
      <c r="AB1163" s="161" t="str">
        <f t="shared" si="768"/>
        <v/>
      </c>
      <c r="AC1163" s="163" t="str">
        <f>IF(N1163="","",N1163+$Q1163+W1163)</f>
        <v/>
      </c>
      <c r="AD1163" s="158" t="str">
        <f t="shared" si="786"/>
        <v/>
      </c>
      <c r="AE1163" s="165" t="str">
        <f>IF(J1163="","",IF('5.手当・賞与配分・洗い替え方式'!$O$4=1,ROUNDUP((J1163+$Q1163)*$AH$4,-1),ROUNDUP(J1163*$AH$4,-1)))</f>
        <v/>
      </c>
      <c r="AF1163" s="154" t="str">
        <f>IF(K1163="","",IF('5.手当・賞与配分・洗い替え方式'!$O$4=1,ROUNDUP((K1163+$Q1163)*$AH$4,-1),ROUNDUP(K1163*$AH$4,-1)))</f>
        <v/>
      </c>
      <c r="AG1163" s="154" t="str">
        <f>IF(L1163="","",IF('5.手当・賞与配分・洗い替え方式'!$O$4=1,ROUNDUP((L1163+$Q1163)*$AH$4,-1),ROUNDUP(L1163*$AH$4,-1)))</f>
        <v/>
      </c>
      <c r="AH1163" s="154" t="str">
        <f>IF(M1163="","",IF('5.手当・賞与配分・洗い替え方式'!$O$4=1,ROUNDUP((M1163+$Q1163)*$AH$4,-1),ROUNDUP(M1163*$AH$4,-1)))</f>
        <v/>
      </c>
      <c r="AI1163" s="166" t="str">
        <f>IF(N1163="","",IF('5.手当・賞与配分・洗い替え方式'!$O$4=1,ROUNDUP((N1163+$Q1163)*$AH$4,-1),ROUNDUP(N1163*$AH$4,-1)))</f>
        <v/>
      </c>
      <c r="AJ1163" s="165" t="str">
        <f>IF(J1163="","",IF('5.手当・賞与配分・洗い替え方式'!$O$4=1,ROUNDUP((J1163+$Q1163)*$AM$4,-1),ROUNDUP(J1163*$AM$4,-1)))</f>
        <v/>
      </c>
      <c r="AK1163" s="154" t="str">
        <f>IF(K1163="","",IF('5.手当・賞与配分・洗い替え方式'!$O$4=1,ROUNDUP((K1163+$Q1163)*$AM$4,-1),ROUNDUP(K1163*$AM$4,-1)))</f>
        <v/>
      </c>
      <c r="AL1163" s="154" t="str">
        <f>IF(L1163="","",IF('5.手当・賞与配分・洗い替え方式'!$O$4=1,ROUNDUP((L1163+$Q1163)*$AM$4,-1),ROUNDUP(L1163*$AM$4,-1)))</f>
        <v/>
      </c>
      <c r="AM1163" s="154" t="str">
        <f>IF(M1163="","",IF('5.手当・賞与配分・洗い替え方式'!$O$4=1,ROUNDUP((M1163+$Q1163)*$AM$4,-1),ROUNDUP(M1163*$AM$4,-1)))</f>
        <v/>
      </c>
      <c r="AN1163" s="166" t="str">
        <f>IF(N1163="","",IF('5.手当・賞与配分・洗い替え方式'!$O$4=1,ROUNDUP((N1163+$Q1163)*$AM$4,-1),ROUNDUP(N1163*$AM$4,-1)))</f>
        <v/>
      </c>
      <c r="AO1163" s="369" t="str">
        <f t="shared" si="787"/>
        <v/>
      </c>
      <c r="AP1163" s="77" t="str">
        <f t="shared" si="788"/>
        <v/>
      </c>
      <c r="AQ1163" s="77" t="str">
        <f t="shared" si="771"/>
        <v/>
      </c>
      <c r="AR1163" s="77" t="str">
        <f t="shared" si="772"/>
        <v/>
      </c>
      <c r="AS1163" s="164" t="str">
        <f t="shared" si="773"/>
        <v/>
      </c>
    </row>
    <row r="1164" spans="5:45" ht="18" customHeight="1">
      <c r="E1164" s="148" t="str">
        <f t="shared" si="774"/>
        <v/>
      </c>
      <c r="F1164" s="105">
        <f t="shared" si="761"/>
        <v>0</v>
      </c>
      <c r="G1164" s="105" t="str">
        <f t="shared" si="762"/>
        <v/>
      </c>
      <c r="H1164" s="105" t="str">
        <f t="shared" si="763"/>
        <v/>
      </c>
      <c r="I1164" s="149">
        <v>26</v>
      </c>
      <c r="J1164" s="157" t="str">
        <f t="shared" si="775"/>
        <v/>
      </c>
      <c r="K1164" s="131" t="str">
        <f t="shared" si="776"/>
        <v/>
      </c>
      <c r="L1164" s="131" t="str">
        <f>IF($E1164="","",INDEX('3.サラリースケール'!$R$5:$BH$38,MATCH($E1164,'3.サラリースケール'!$R$5:$R$38,0),MATCH($I1164,'3.サラリースケール'!$R$5:$BH$5,0)))</f>
        <v/>
      </c>
      <c r="M1164" s="131" t="str">
        <f t="shared" si="777"/>
        <v/>
      </c>
      <c r="N1164" s="368" t="str">
        <f t="shared" si="778"/>
        <v/>
      </c>
      <c r="O1164" s="157" t="str">
        <f t="shared" si="779"/>
        <v/>
      </c>
      <c r="P1164" s="368" t="str">
        <f t="shared" si="764"/>
        <v/>
      </c>
      <c r="Q1164" s="158" t="str">
        <f>IF($L1164="","",VLOOKUP($E1164,'6.モデル年俸表の作成'!$C$7:$F$48,4,0))</f>
        <v/>
      </c>
      <c r="R1164" s="159" t="str">
        <f>IF($E1164="","",IF($G1164="","",VLOOKUP($E1164,'5.手当・賞与配分・洗い替え方式'!$C$7:$L$48,8,0)))</f>
        <v/>
      </c>
      <c r="S1164" s="160" t="str">
        <f t="shared" si="780"/>
        <v/>
      </c>
      <c r="T1164" s="160" t="str">
        <f t="shared" si="781"/>
        <v/>
      </c>
      <c r="U1164" s="160" t="str">
        <f t="shared" si="790"/>
        <v/>
      </c>
      <c r="V1164" s="160" t="str">
        <f t="shared" si="783"/>
        <v/>
      </c>
      <c r="W1164" s="160" t="str">
        <f t="shared" si="784"/>
        <v/>
      </c>
      <c r="X1164" s="164" t="str">
        <f t="shared" si="765"/>
        <v/>
      </c>
      <c r="Y1164" s="162" t="str">
        <f t="shared" si="789"/>
        <v/>
      </c>
      <c r="Z1164" s="161" t="str">
        <f t="shared" si="766"/>
        <v/>
      </c>
      <c r="AA1164" s="161" t="str">
        <f t="shared" si="767"/>
        <v/>
      </c>
      <c r="AB1164" s="161" t="str">
        <f t="shared" si="768"/>
        <v/>
      </c>
      <c r="AC1164" s="163" t="str">
        <f t="shared" ref="AC1164:AC1197" si="791">IF(N1164="","",N1164+$Q1164+W1164)</f>
        <v/>
      </c>
      <c r="AD1164" s="158" t="str">
        <f t="shared" si="786"/>
        <v/>
      </c>
      <c r="AE1164" s="165" t="str">
        <f>IF(J1164="","",IF('5.手当・賞与配分・洗い替え方式'!$O$4=1,ROUNDUP((J1164+$Q1164)*$AH$4,-1),ROUNDUP(J1164*$AH$4,-1)))</f>
        <v/>
      </c>
      <c r="AF1164" s="154" t="str">
        <f>IF(K1164="","",IF('5.手当・賞与配分・洗い替え方式'!$O$4=1,ROUNDUP((K1164+$Q1164)*$AH$4,-1),ROUNDUP(K1164*$AH$4,-1)))</f>
        <v/>
      </c>
      <c r="AG1164" s="154" t="str">
        <f>IF(L1164="","",IF('5.手当・賞与配分・洗い替え方式'!$O$4=1,ROUNDUP((L1164+$Q1164)*$AH$4,-1),ROUNDUP(L1164*$AH$4,-1)))</f>
        <v/>
      </c>
      <c r="AH1164" s="154" t="str">
        <f>IF(M1164="","",IF('5.手当・賞与配分・洗い替え方式'!$O$4=1,ROUNDUP((M1164+$Q1164)*$AH$4,-1),ROUNDUP(M1164*$AH$4,-1)))</f>
        <v/>
      </c>
      <c r="AI1164" s="166" t="str">
        <f>IF(N1164="","",IF('5.手当・賞与配分・洗い替え方式'!$O$4=1,ROUNDUP((N1164+$Q1164)*$AH$4,-1),ROUNDUP(N1164*$AH$4,-1)))</f>
        <v/>
      </c>
      <c r="AJ1164" s="165" t="str">
        <f>IF(J1164="","",IF('5.手当・賞与配分・洗い替え方式'!$O$4=1,ROUNDUP((J1164+$Q1164)*$AM$4,-1),ROUNDUP(J1164*$AM$4,-1)))</f>
        <v/>
      </c>
      <c r="AK1164" s="154" t="str">
        <f>IF(K1164="","",IF('5.手当・賞与配分・洗い替え方式'!$O$4=1,ROUNDUP((K1164+$Q1164)*$AM$4,-1),ROUNDUP(K1164*$AM$4,-1)))</f>
        <v/>
      </c>
      <c r="AL1164" s="154" t="str">
        <f>IF(L1164="","",IF('5.手当・賞与配分・洗い替え方式'!$O$4=1,ROUNDUP((L1164+$Q1164)*$AM$4,-1),ROUNDUP(L1164*$AM$4,-1)))</f>
        <v/>
      </c>
      <c r="AM1164" s="154" t="str">
        <f>IF(M1164="","",IF('5.手当・賞与配分・洗い替え方式'!$O$4=1,ROUNDUP((M1164+$Q1164)*$AM$4,-1),ROUNDUP(M1164*$AM$4,-1)))</f>
        <v/>
      </c>
      <c r="AN1164" s="166" t="str">
        <f>IF(N1164="","",IF('5.手当・賞与配分・洗い替え方式'!$O$4=1,ROUNDUP((N1164+$Q1164)*$AM$4,-1),ROUNDUP(N1164*$AM$4,-1)))</f>
        <v/>
      </c>
      <c r="AO1164" s="369" t="str">
        <f t="shared" si="787"/>
        <v/>
      </c>
      <c r="AP1164" s="77" t="str">
        <f t="shared" si="788"/>
        <v/>
      </c>
      <c r="AQ1164" s="77" t="str">
        <f t="shared" si="771"/>
        <v/>
      </c>
      <c r="AR1164" s="77" t="str">
        <f t="shared" si="772"/>
        <v/>
      </c>
      <c r="AS1164" s="164" t="str">
        <f t="shared" si="773"/>
        <v/>
      </c>
    </row>
    <row r="1165" spans="5:45" ht="18" customHeight="1">
      <c r="E1165" s="148" t="str">
        <f t="shared" si="774"/>
        <v/>
      </c>
      <c r="F1165" s="105">
        <f t="shared" si="761"/>
        <v>0</v>
      </c>
      <c r="G1165" s="105" t="str">
        <f t="shared" si="762"/>
        <v/>
      </c>
      <c r="H1165" s="105" t="str">
        <f t="shared" si="763"/>
        <v/>
      </c>
      <c r="I1165" s="149">
        <v>27</v>
      </c>
      <c r="J1165" s="157" t="str">
        <f t="shared" si="775"/>
        <v/>
      </c>
      <c r="K1165" s="131" t="str">
        <f t="shared" si="776"/>
        <v/>
      </c>
      <c r="L1165" s="131" t="str">
        <f>IF($E1165="","",INDEX('3.サラリースケール'!$R$5:$BH$38,MATCH($E1165,'3.サラリースケール'!$R$5:$R$38,0),MATCH($I1165,'3.サラリースケール'!$R$5:$BH$5,0)))</f>
        <v/>
      </c>
      <c r="M1165" s="131" t="str">
        <f t="shared" si="777"/>
        <v/>
      </c>
      <c r="N1165" s="368" t="str">
        <f t="shared" si="778"/>
        <v/>
      </c>
      <c r="O1165" s="157" t="str">
        <f t="shared" si="779"/>
        <v/>
      </c>
      <c r="P1165" s="368" t="str">
        <f t="shared" si="764"/>
        <v/>
      </c>
      <c r="Q1165" s="158" t="str">
        <f>IF($L1165="","",VLOOKUP($E1165,'6.モデル年俸表の作成'!$C$7:$F$48,4,0))</f>
        <v/>
      </c>
      <c r="R1165" s="159" t="str">
        <f>IF($E1165="","",IF($G1165="","",VLOOKUP($E1165,'5.手当・賞与配分・洗い替え方式'!$C$7:$L$48,8,0)))</f>
        <v/>
      </c>
      <c r="S1165" s="160" t="str">
        <f t="shared" si="780"/>
        <v/>
      </c>
      <c r="T1165" s="160" t="str">
        <f t="shared" si="781"/>
        <v/>
      </c>
      <c r="U1165" s="160" t="str">
        <f t="shared" si="790"/>
        <v/>
      </c>
      <c r="V1165" s="160" t="str">
        <f t="shared" si="783"/>
        <v/>
      </c>
      <c r="W1165" s="160" t="str">
        <f t="shared" si="784"/>
        <v/>
      </c>
      <c r="X1165" s="164" t="str">
        <f t="shared" si="765"/>
        <v/>
      </c>
      <c r="Y1165" s="162" t="str">
        <f t="shared" si="789"/>
        <v/>
      </c>
      <c r="Z1165" s="161" t="str">
        <f t="shared" si="766"/>
        <v/>
      </c>
      <c r="AA1165" s="161" t="str">
        <f t="shared" si="767"/>
        <v/>
      </c>
      <c r="AB1165" s="161" t="str">
        <f t="shared" si="768"/>
        <v/>
      </c>
      <c r="AC1165" s="163" t="str">
        <f t="shared" si="791"/>
        <v/>
      </c>
      <c r="AD1165" s="158" t="str">
        <f t="shared" si="786"/>
        <v/>
      </c>
      <c r="AE1165" s="165" t="str">
        <f>IF(J1165="","",IF('5.手当・賞与配分・洗い替え方式'!$O$4=1,ROUNDUP((J1165+$Q1165)*$AH$4,-1),ROUNDUP(J1165*$AH$4,-1)))</f>
        <v/>
      </c>
      <c r="AF1165" s="154" t="str">
        <f>IF(K1165="","",IF('5.手当・賞与配分・洗い替え方式'!$O$4=1,ROUNDUP((K1165+$Q1165)*$AH$4,-1),ROUNDUP(K1165*$AH$4,-1)))</f>
        <v/>
      </c>
      <c r="AG1165" s="154" t="str">
        <f>IF(L1165="","",IF('5.手当・賞与配分・洗い替え方式'!$O$4=1,ROUNDUP((L1165+$Q1165)*$AH$4,-1),ROUNDUP(L1165*$AH$4,-1)))</f>
        <v/>
      </c>
      <c r="AH1165" s="154" t="str">
        <f>IF(M1165="","",IF('5.手当・賞与配分・洗い替え方式'!$O$4=1,ROUNDUP((M1165+$Q1165)*$AH$4,-1),ROUNDUP(M1165*$AH$4,-1)))</f>
        <v/>
      </c>
      <c r="AI1165" s="166" t="str">
        <f>IF(N1165="","",IF('5.手当・賞与配分・洗い替え方式'!$O$4=1,ROUNDUP((N1165+$Q1165)*$AH$4,-1),ROUNDUP(N1165*$AH$4,-1)))</f>
        <v/>
      </c>
      <c r="AJ1165" s="165" t="str">
        <f>IF(J1165="","",IF('5.手当・賞与配分・洗い替え方式'!$O$4=1,ROUNDUP((J1165+$Q1165)*$AM$4,-1),ROUNDUP(J1165*$AM$4,-1)))</f>
        <v/>
      </c>
      <c r="AK1165" s="154" t="str">
        <f>IF(K1165="","",IF('5.手当・賞与配分・洗い替え方式'!$O$4=1,ROUNDUP((K1165+$Q1165)*$AM$4,-1),ROUNDUP(K1165*$AM$4,-1)))</f>
        <v/>
      </c>
      <c r="AL1165" s="154" t="str">
        <f>IF(L1165="","",IF('5.手当・賞与配分・洗い替え方式'!$O$4=1,ROUNDUP((L1165+$Q1165)*$AM$4,-1),ROUNDUP(L1165*$AM$4,-1)))</f>
        <v/>
      </c>
      <c r="AM1165" s="154" t="str">
        <f>IF(M1165="","",IF('5.手当・賞与配分・洗い替え方式'!$O$4=1,ROUNDUP((M1165+$Q1165)*$AM$4,-1),ROUNDUP(M1165*$AM$4,-1)))</f>
        <v/>
      </c>
      <c r="AN1165" s="166" t="str">
        <f>IF(N1165="","",IF('5.手当・賞与配分・洗い替え方式'!$O$4=1,ROUNDUP((N1165+$Q1165)*$AM$4,-1),ROUNDUP(N1165*$AM$4,-1)))</f>
        <v/>
      </c>
      <c r="AO1165" s="369" t="str">
        <f t="shared" si="787"/>
        <v/>
      </c>
      <c r="AP1165" s="77" t="str">
        <f t="shared" si="788"/>
        <v/>
      </c>
      <c r="AQ1165" s="77" t="str">
        <f t="shared" si="771"/>
        <v/>
      </c>
      <c r="AR1165" s="77" t="str">
        <f t="shared" si="772"/>
        <v/>
      </c>
      <c r="AS1165" s="164" t="str">
        <f t="shared" si="773"/>
        <v/>
      </c>
    </row>
    <row r="1166" spans="5:45" ht="18" customHeight="1">
      <c r="E1166" s="148" t="str">
        <f t="shared" si="774"/>
        <v/>
      </c>
      <c r="F1166" s="105">
        <f t="shared" si="761"/>
        <v>0</v>
      </c>
      <c r="G1166" s="105" t="str">
        <f t="shared" si="762"/>
        <v/>
      </c>
      <c r="H1166" s="105" t="str">
        <f t="shared" si="763"/>
        <v/>
      </c>
      <c r="I1166" s="149">
        <v>28</v>
      </c>
      <c r="J1166" s="157" t="str">
        <f t="shared" si="775"/>
        <v/>
      </c>
      <c r="K1166" s="131" t="str">
        <f t="shared" si="776"/>
        <v/>
      </c>
      <c r="L1166" s="131" t="str">
        <f>IF($E1166="","",INDEX('3.サラリースケール'!$R$5:$BH$38,MATCH($E1166,'3.サラリースケール'!$R$5:$R$38,0),MATCH($I1166,'3.サラリースケール'!$R$5:$BH$5,0)))</f>
        <v/>
      </c>
      <c r="M1166" s="131" t="str">
        <f t="shared" si="777"/>
        <v/>
      </c>
      <c r="N1166" s="368" t="str">
        <f t="shared" si="778"/>
        <v/>
      </c>
      <c r="O1166" s="157" t="str">
        <f t="shared" si="779"/>
        <v/>
      </c>
      <c r="P1166" s="368" t="str">
        <f t="shared" si="764"/>
        <v/>
      </c>
      <c r="Q1166" s="158" t="str">
        <f>IF($L1166="","",VLOOKUP($E1166,'6.モデル年俸表の作成'!$C$7:$F$48,4,0))</f>
        <v/>
      </c>
      <c r="R1166" s="159" t="str">
        <f>IF($E1166="","",IF($G1166="","",VLOOKUP($E1166,'5.手当・賞与配分・洗い替え方式'!$C$7:$L$48,8,0)))</f>
        <v/>
      </c>
      <c r="S1166" s="160" t="str">
        <f t="shared" si="780"/>
        <v/>
      </c>
      <c r="T1166" s="160" t="str">
        <f t="shared" si="781"/>
        <v/>
      </c>
      <c r="U1166" s="160" t="str">
        <f t="shared" si="790"/>
        <v/>
      </c>
      <c r="V1166" s="160" t="str">
        <f t="shared" si="783"/>
        <v/>
      </c>
      <c r="W1166" s="160" t="str">
        <f t="shared" si="784"/>
        <v/>
      </c>
      <c r="X1166" s="164" t="str">
        <f t="shared" si="765"/>
        <v/>
      </c>
      <c r="Y1166" s="162" t="str">
        <f t="shared" si="789"/>
        <v/>
      </c>
      <c r="Z1166" s="161" t="str">
        <f t="shared" si="766"/>
        <v/>
      </c>
      <c r="AA1166" s="161" t="str">
        <f t="shared" si="767"/>
        <v/>
      </c>
      <c r="AB1166" s="161" t="str">
        <f t="shared" si="768"/>
        <v/>
      </c>
      <c r="AC1166" s="163" t="str">
        <f t="shared" si="791"/>
        <v/>
      </c>
      <c r="AD1166" s="158" t="str">
        <f t="shared" si="786"/>
        <v/>
      </c>
      <c r="AE1166" s="165" t="str">
        <f>IF(J1166="","",IF('5.手当・賞与配分・洗い替え方式'!$O$4=1,ROUNDUP((J1166+$Q1166)*$AH$4,-1),ROUNDUP(J1166*$AH$4,-1)))</f>
        <v/>
      </c>
      <c r="AF1166" s="154" t="str">
        <f>IF(K1166="","",IF('5.手当・賞与配分・洗い替え方式'!$O$4=1,ROUNDUP((K1166+$Q1166)*$AH$4,-1),ROUNDUP(K1166*$AH$4,-1)))</f>
        <v/>
      </c>
      <c r="AG1166" s="154" t="str">
        <f>IF(L1166="","",IF('5.手当・賞与配分・洗い替え方式'!$O$4=1,ROUNDUP((L1166+$Q1166)*$AH$4,-1),ROUNDUP(L1166*$AH$4,-1)))</f>
        <v/>
      </c>
      <c r="AH1166" s="154" t="str">
        <f>IF(M1166="","",IF('5.手当・賞与配分・洗い替え方式'!$O$4=1,ROUNDUP((M1166+$Q1166)*$AH$4,-1),ROUNDUP(M1166*$AH$4,-1)))</f>
        <v/>
      </c>
      <c r="AI1166" s="166" t="str">
        <f>IF(N1166="","",IF('5.手当・賞与配分・洗い替え方式'!$O$4=1,ROUNDUP((N1166+$Q1166)*$AH$4,-1),ROUNDUP(N1166*$AH$4,-1)))</f>
        <v/>
      </c>
      <c r="AJ1166" s="165" t="str">
        <f>IF(J1166="","",IF('5.手当・賞与配分・洗い替え方式'!$O$4=1,ROUNDUP((J1166+$Q1166)*$AM$4,-1),ROUNDUP(J1166*$AM$4,-1)))</f>
        <v/>
      </c>
      <c r="AK1166" s="154" t="str">
        <f>IF(K1166="","",IF('5.手当・賞与配分・洗い替え方式'!$O$4=1,ROUNDUP((K1166+$Q1166)*$AM$4,-1),ROUNDUP(K1166*$AM$4,-1)))</f>
        <v/>
      </c>
      <c r="AL1166" s="154" t="str">
        <f>IF(L1166="","",IF('5.手当・賞与配分・洗い替え方式'!$O$4=1,ROUNDUP((L1166+$Q1166)*$AM$4,-1),ROUNDUP(L1166*$AM$4,-1)))</f>
        <v/>
      </c>
      <c r="AM1166" s="154" t="str">
        <f>IF(M1166="","",IF('5.手当・賞与配分・洗い替え方式'!$O$4=1,ROUNDUP((M1166+$Q1166)*$AM$4,-1),ROUNDUP(M1166*$AM$4,-1)))</f>
        <v/>
      </c>
      <c r="AN1166" s="166" t="str">
        <f>IF(N1166="","",IF('5.手当・賞与配分・洗い替え方式'!$O$4=1,ROUNDUP((N1166+$Q1166)*$AM$4,-1),ROUNDUP(N1166*$AM$4,-1)))</f>
        <v/>
      </c>
      <c r="AO1166" s="369" t="str">
        <f t="shared" si="787"/>
        <v/>
      </c>
      <c r="AP1166" s="77" t="str">
        <f t="shared" si="788"/>
        <v/>
      </c>
      <c r="AQ1166" s="77" t="str">
        <f t="shared" si="771"/>
        <v/>
      </c>
      <c r="AR1166" s="77" t="str">
        <f t="shared" si="772"/>
        <v/>
      </c>
      <c r="AS1166" s="164" t="str">
        <f t="shared" si="773"/>
        <v/>
      </c>
    </row>
    <row r="1167" spans="5:45" ht="18" customHeight="1">
      <c r="E1167" s="148" t="str">
        <f t="shared" si="774"/>
        <v/>
      </c>
      <c r="F1167" s="105">
        <f t="shared" si="761"/>
        <v>0</v>
      </c>
      <c r="G1167" s="105" t="str">
        <f t="shared" si="762"/>
        <v/>
      </c>
      <c r="H1167" s="105" t="str">
        <f t="shared" si="763"/>
        <v/>
      </c>
      <c r="I1167" s="149">
        <v>29</v>
      </c>
      <c r="J1167" s="157" t="str">
        <f t="shared" si="775"/>
        <v/>
      </c>
      <c r="K1167" s="131" t="str">
        <f t="shared" si="776"/>
        <v/>
      </c>
      <c r="L1167" s="131" t="str">
        <f>IF($E1167="","",INDEX('3.サラリースケール'!$R$5:$BH$38,MATCH($E1167,'3.サラリースケール'!$R$5:$R$38,0),MATCH($I1167,'3.サラリースケール'!$R$5:$BH$5,0)))</f>
        <v/>
      </c>
      <c r="M1167" s="131" t="str">
        <f t="shared" si="777"/>
        <v/>
      </c>
      <c r="N1167" s="368" t="str">
        <f t="shared" si="778"/>
        <v/>
      </c>
      <c r="O1167" s="157" t="str">
        <f t="shared" si="779"/>
        <v/>
      </c>
      <c r="P1167" s="368" t="str">
        <f t="shared" si="764"/>
        <v/>
      </c>
      <c r="Q1167" s="158" t="str">
        <f>IF($L1167="","",VLOOKUP($E1167,'6.モデル年俸表の作成'!$C$7:$F$48,4,0))</f>
        <v/>
      </c>
      <c r="R1167" s="159" t="str">
        <f>IF($E1167="","",IF($G1167="","",VLOOKUP($E1167,'5.手当・賞与配分・洗い替え方式'!$C$7:$L$48,8,0)))</f>
        <v/>
      </c>
      <c r="S1167" s="160" t="str">
        <f t="shared" si="780"/>
        <v/>
      </c>
      <c r="T1167" s="160" t="str">
        <f t="shared" si="781"/>
        <v/>
      </c>
      <c r="U1167" s="160" t="str">
        <f t="shared" si="790"/>
        <v/>
      </c>
      <c r="V1167" s="160" t="str">
        <f t="shared" si="783"/>
        <v/>
      </c>
      <c r="W1167" s="160" t="str">
        <f t="shared" si="784"/>
        <v/>
      </c>
      <c r="X1167" s="164" t="str">
        <f t="shared" si="765"/>
        <v/>
      </c>
      <c r="Y1167" s="162" t="str">
        <f t="shared" si="789"/>
        <v/>
      </c>
      <c r="Z1167" s="161" t="str">
        <f t="shared" si="766"/>
        <v/>
      </c>
      <c r="AA1167" s="161" t="str">
        <f t="shared" si="767"/>
        <v/>
      </c>
      <c r="AB1167" s="161" t="str">
        <f t="shared" si="768"/>
        <v/>
      </c>
      <c r="AC1167" s="163" t="str">
        <f t="shared" si="791"/>
        <v/>
      </c>
      <c r="AD1167" s="158" t="str">
        <f t="shared" si="786"/>
        <v/>
      </c>
      <c r="AE1167" s="165" t="str">
        <f>IF(J1167="","",IF('5.手当・賞与配分・洗い替え方式'!$O$4=1,ROUNDUP((J1167+$Q1167)*$AH$4,-1),ROUNDUP(J1167*$AH$4,-1)))</f>
        <v/>
      </c>
      <c r="AF1167" s="154" t="str">
        <f>IF(K1167="","",IF('5.手当・賞与配分・洗い替え方式'!$O$4=1,ROUNDUP((K1167+$Q1167)*$AH$4,-1),ROUNDUP(K1167*$AH$4,-1)))</f>
        <v/>
      </c>
      <c r="AG1167" s="154" t="str">
        <f>IF(L1167="","",IF('5.手当・賞与配分・洗い替え方式'!$O$4=1,ROUNDUP((L1167+$Q1167)*$AH$4,-1),ROUNDUP(L1167*$AH$4,-1)))</f>
        <v/>
      </c>
      <c r="AH1167" s="154" t="str">
        <f>IF(M1167="","",IF('5.手当・賞与配分・洗い替え方式'!$O$4=1,ROUNDUP((M1167+$Q1167)*$AH$4,-1),ROUNDUP(M1167*$AH$4,-1)))</f>
        <v/>
      </c>
      <c r="AI1167" s="166" t="str">
        <f>IF(N1167="","",IF('5.手当・賞与配分・洗い替え方式'!$O$4=1,ROUNDUP((N1167+$Q1167)*$AH$4,-1),ROUNDUP(N1167*$AH$4,-1)))</f>
        <v/>
      </c>
      <c r="AJ1167" s="165" t="str">
        <f>IF(J1167="","",IF('5.手当・賞与配分・洗い替え方式'!$O$4=1,ROUNDUP((J1167+$Q1167)*$AM$4,-1),ROUNDUP(J1167*$AM$4,-1)))</f>
        <v/>
      </c>
      <c r="AK1167" s="154" t="str">
        <f>IF(K1167="","",IF('5.手当・賞与配分・洗い替え方式'!$O$4=1,ROUNDUP((K1167+$Q1167)*$AM$4,-1),ROUNDUP(K1167*$AM$4,-1)))</f>
        <v/>
      </c>
      <c r="AL1167" s="154" t="str">
        <f>IF(L1167="","",IF('5.手当・賞与配分・洗い替え方式'!$O$4=1,ROUNDUP((L1167+$Q1167)*$AM$4,-1),ROUNDUP(L1167*$AM$4,-1)))</f>
        <v/>
      </c>
      <c r="AM1167" s="154" t="str">
        <f>IF(M1167="","",IF('5.手当・賞与配分・洗い替え方式'!$O$4=1,ROUNDUP((M1167+$Q1167)*$AM$4,-1),ROUNDUP(M1167*$AM$4,-1)))</f>
        <v/>
      </c>
      <c r="AN1167" s="166" t="str">
        <f>IF(N1167="","",IF('5.手当・賞与配分・洗い替え方式'!$O$4=1,ROUNDUP((N1167+$Q1167)*$AM$4,-1),ROUNDUP(N1167*$AM$4,-1)))</f>
        <v/>
      </c>
      <c r="AO1167" s="369" t="str">
        <f t="shared" si="787"/>
        <v/>
      </c>
      <c r="AP1167" s="77" t="str">
        <f t="shared" si="788"/>
        <v/>
      </c>
      <c r="AQ1167" s="77" t="str">
        <f t="shared" si="771"/>
        <v/>
      </c>
      <c r="AR1167" s="77" t="str">
        <f t="shared" si="772"/>
        <v/>
      </c>
      <c r="AS1167" s="164" t="str">
        <f t="shared" si="773"/>
        <v/>
      </c>
    </row>
    <row r="1168" spans="5:45" ht="18" customHeight="1">
      <c r="E1168" s="148" t="str">
        <f t="shared" si="774"/>
        <v/>
      </c>
      <c r="F1168" s="105">
        <f t="shared" si="761"/>
        <v>0</v>
      </c>
      <c r="G1168" s="105" t="str">
        <f t="shared" si="762"/>
        <v/>
      </c>
      <c r="H1168" s="105" t="str">
        <f t="shared" si="763"/>
        <v/>
      </c>
      <c r="I1168" s="149">
        <v>30</v>
      </c>
      <c r="J1168" s="157" t="str">
        <f t="shared" si="775"/>
        <v/>
      </c>
      <c r="K1168" s="131" t="str">
        <f t="shared" si="776"/>
        <v/>
      </c>
      <c r="L1168" s="131" t="str">
        <f>IF($E1168="","",INDEX('3.サラリースケール'!$R$5:$BH$38,MATCH($E1168,'3.サラリースケール'!$R$5:$R$38,0),MATCH($I1168,'3.サラリースケール'!$R$5:$BH$5,0)))</f>
        <v/>
      </c>
      <c r="M1168" s="131" t="str">
        <f t="shared" si="777"/>
        <v/>
      </c>
      <c r="N1168" s="368" t="str">
        <f t="shared" si="778"/>
        <v/>
      </c>
      <c r="O1168" s="157" t="str">
        <f t="shared" si="779"/>
        <v/>
      </c>
      <c r="P1168" s="368" t="str">
        <f t="shared" si="764"/>
        <v/>
      </c>
      <c r="Q1168" s="158" t="str">
        <f>IF($L1168="","",VLOOKUP($E1168,'6.モデル年俸表の作成'!$C$7:$F$48,4,0))</f>
        <v/>
      </c>
      <c r="R1168" s="159" t="str">
        <f>IF($E1168="","",IF($G1168="","",VLOOKUP($E1168,'5.手当・賞与配分・洗い替え方式'!$C$7:$L$48,8,0)))</f>
        <v/>
      </c>
      <c r="S1168" s="160" t="str">
        <f t="shared" si="780"/>
        <v/>
      </c>
      <c r="T1168" s="160" t="str">
        <f t="shared" si="781"/>
        <v/>
      </c>
      <c r="U1168" s="160" t="str">
        <f t="shared" si="790"/>
        <v/>
      </c>
      <c r="V1168" s="160" t="str">
        <f t="shared" si="783"/>
        <v/>
      </c>
      <c r="W1168" s="160" t="str">
        <f t="shared" si="784"/>
        <v/>
      </c>
      <c r="X1168" s="164" t="str">
        <f t="shared" si="765"/>
        <v/>
      </c>
      <c r="Y1168" s="162" t="str">
        <f t="shared" si="789"/>
        <v/>
      </c>
      <c r="Z1168" s="161" t="str">
        <f t="shared" si="766"/>
        <v/>
      </c>
      <c r="AA1168" s="161" t="str">
        <f t="shared" si="767"/>
        <v/>
      </c>
      <c r="AB1168" s="161" t="str">
        <f t="shared" si="768"/>
        <v/>
      </c>
      <c r="AC1168" s="163" t="str">
        <f t="shared" si="791"/>
        <v/>
      </c>
      <c r="AD1168" s="158" t="str">
        <f t="shared" si="786"/>
        <v/>
      </c>
      <c r="AE1168" s="165" t="str">
        <f>IF(J1168="","",IF('5.手当・賞与配分・洗い替え方式'!$O$4=1,ROUNDUP((J1168+$Q1168)*$AH$4,-1),ROUNDUP(J1168*$AH$4,-1)))</f>
        <v/>
      </c>
      <c r="AF1168" s="154" t="str">
        <f>IF(K1168="","",IF('5.手当・賞与配分・洗い替え方式'!$O$4=1,ROUNDUP((K1168+$Q1168)*$AH$4,-1),ROUNDUP(K1168*$AH$4,-1)))</f>
        <v/>
      </c>
      <c r="AG1168" s="154" t="str">
        <f>IF(L1168="","",IF('5.手当・賞与配分・洗い替え方式'!$O$4=1,ROUNDUP((L1168+$Q1168)*$AH$4,-1),ROUNDUP(L1168*$AH$4,-1)))</f>
        <v/>
      </c>
      <c r="AH1168" s="154" t="str">
        <f>IF(M1168="","",IF('5.手当・賞与配分・洗い替え方式'!$O$4=1,ROUNDUP((M1168+$Q1168)*$AH$4,-1),ROUNDUP(M1168*$AH$4,-1)))</f>
        <v/>
      </c>
      <c r="AI1168" s="166" t="str">
        <f>IF(N1168="","",IF('5.手当・賞与配分・洗い替え方式'!$O$4=1,ROUNDUP((N1168+$Q1168)*$AH$4,-1),ROUNDUP(N1168*$AH$4,-1)))</f>
        <v/>
      </c>
      <c r="AJ1168" s="165" t="str">
        <f>IF(J1168="","",IF('5.手当・賞与配分・洗い替え方式'!$O$4=1,ROUNDUP((J1168+$Q1168)*$AM$4,-1),ROUNDUP(J1168*$AM$4,-1)))</f>
        <v/>
      </c>
      <c r="AK1168" s="154" t="str">
        <f>IF(K1168="","",IF('5.手当・賞与配分・洗い替え方式'!$O$4=1,ROUNDUP((K1168+$Q1168)*$AM$4,-1),ROUNDUP(K1168*$AM$4,-1)))</f>
        <v/>
      </c>
      <c r="AL1168" s="154" t="str">
        <f>IF(L1168="","",IF('5.手当・賞与配分・洗い替え方式'!$O$4=1,ROUNDUP((L1168+$Q1168)*$AM$4,-1),ROUNDUP(L1168*$AM$4,-1)))</f>
        <v/>
      </c>
      <c r="AM1168" s="154" t="str">
        <f>IF(M1168="","",IF('5.手当・賞与配分・洗い替え方式'!$O$4=1,ROUNDUP((M1168+$Q1168)*$AM$4,-1),ROUNDUP(M1168*$AM$4,-1)))</f>
        <v/>
      </c>
      <c r="AN1168" s="166" t="str">
        <f>IF(N1168="","",IF('5.手当・賞与配分・洗い替え方式'!$O$4=1,ROUNDUP((N1168+$Q1168)*$AM$4,-1),ROUNDUP(N1168*$AM$4,-1)))</f>
        <v/>
      </c>
      <c r="AO1168" s="369" t="str">
        <f t="shared" si="787"/>
        <v/>
      </c>
      <c r="AP1168" s="77" t="str">
        <f t="shared" si="788"/>
        <v/>
      </c>
      <c r="AQ1168" s="77" t="str">
        <f t="shared" si="771"/>
        <v/>
      </c>
      <c r="AR1168" s="77" t="str">
        <f t="shared" si="772"/>
        <v/>
      </c>
      <c r="AS1168" s="164" t="str">
        <f t="shared" si="773"/>
        <v/>
      </c>
    </row>
    <row r="1169" spans="5:45" ht="18" customHeight="1">
      <c r="E1169" s="148" t="str">
        <f t="shared" si="774"/>
        <v/>
      </c>
      <c r="F1169" s="105">
        <f t="shared" si="761"/>
        <v>0</v>
      </c>
      <c r="G1169" s="105" t="str">
        <f t="shared" si="762"/>
        <v/>
      </c>
      <c r="H1169" s="105" t="str">
        <f t="shared" si="763"/>
        <v/>
      </c>
      <c r="I1169" s="149">
        <v>31</v>
      </c>
      <c r="J1169" s="157" t="str">
        <f t="shared" si="775"/>
        <v/>
      </c>
      <c r="K1169" s="131" t="str">
        <f t="shared" si="776"/>
        <v/>
      </c>
      <c r="L1169" s="131" t="str">
        <f>IF($E1169="","",INDEX('3.サラリースケール'!$R$5:$BH$38,MATCH($E1169,'3.サラリースケール'!$R$5:$R$38,0),MATCH($I1169,'3.サラリースケール'!$R$5:$BH$5,0)))</f>
        <v/>
      </c>
      <c r="M1169" s="131" t="str">
        <f t="shared" si="777"/>
        <v/>
      </c>
      <c r="N1169" s="368" t="str">
        <f t="shared" si="778"/>
        <v/>
      </c>
      <c r="O1169" s="157" t="str">
        <f t="shared" si="779"/>
        <v/>
      </c>
      <c r="P1169" s="368" t="str">
        <f t="shared" si="764"/>
        <v/>
      </c>
      <c r="Q1169" s="158" t="str">
        <f>IF($L1169="","",VLOOKUP($E1169,'6.モデル年俸表の作成'!$C$7:$F$48,4,0))</f>
        <v/>
      </c>
      <c r="R1169" s="159" t="str">
        <f>IF($E1169="","",IF($G1169="","",VLOOKUP($E1169,'5.手当・賞与配分・洗い替え方式'!$C$7:$L$48,8,0)))</f>
        <v/>
      </c>
      <c r="S1169" s="160" t="str">
        <f t="shared" si="780"/>
        <v/>
      </c>
      <c r="T1169" s="160" t="str">
        <f t="shared" si="781"/>
        <v/>
      </c>
      <c r="U1169" s="160" t="str">
        <f t="shared" si="790"/>
        <v/>
      </c>
      <c r="V1169" s="160" t="str">
        <f t="shared" si="783"/>
        <v/>
      </c>
      <c r="W1169" s="160" t="str">
        <f t="shared" si="784"/>
        <v/>
      </c>
      <c r="X1169" s="164" t="str">
        <f t="shared" si="765"/>
        <v/>
      </c>
      <c r="Y1169" s="162" t="str">
        <f t="shared" si="789"/>
        <v/>
      </c>
      <c r="Z1169" s="161" t="str">
        <f t="shared" si="766"/>
        <v/>
      </c>
      <c r="AA1169" s="161" t="str">
        <f t="shared" si="767"/>
        <v/>
      </c>
      <c r="AB1169" s="161" t="str">
        <f t="shared" si="768"/>
        <v/>
      </c>
      <c r="AC1169" s="163" t="str">
        <f t="shared" si="791"/>
        <v/>
      </c>
      <c r="AD1169" s="158" t="str">
        <f t="shared" si="786"/>
        <v/>
      </c>
      <c r="AE1169" s="165" t="str">
        <f>IF(J1169="","",IF('5.手当・賞与配分・洗い替え方式'!$O$4=1,ROUNDUP((J1169+$Q1169)*$AH$4,-1),ROUNDUP(J1169*$AH$4,-1)))</f>
        <v/>
      </c>
      <c r="AF1169" s="154" t="str">
        <f>IF(K1169="","",IF('5.手当・賞与配分・洗い替え方式'!$O$4=1,ROUNDUP((K1169+$Q1169)*$AH$4,-1),ROUNDUP(K1169*$AH$4,-1)))</f>
        <v/>
      </c>
      <c r="AG1169" s="154" t="str">
        <f>IF(L1169="","",IF('5.手当・賞与配分・洗い替え方式'!$O$4=1,ROUNDUP((L1169+$Q1169)*$AH$4,-1),ROUNDUP(L1169*$AH$4,-1)))</f>
        <v/>
      </c>
      <c r="AH1169" s="154" t="str">
        <f>IF(M1169="","",IF('5.手当・賞与配分・洗い替え方式'!$O$4=1,ROUNDUP((M1169+$Q1169)*$AH$4,-1),ROUNDUP(M1169*$AH$4,-1)))</f>
        <v/>
      </c>
      <c r="AI1169" s="166" t="str">
        <f>IF(N1169="","",IF('5.手当・賞与配分・洗い替え方式'!$O$4=1,ROUNDUP((N1169+$Q1169)*$AH$4,-1),ROUNDUP(N1169*$AH$4,-1)))</f>
        <v/>
      </c>
      <c r="AJ1169" s="165" t="str">
        <f>IF(J1169="","",IF('5.手当・賞与配分・洗い替え方式'!$O$4=1,ROUNDUP((J1169+$Q1169)*$AM$4,-1),ROUNDUP(J1169*$AM$4,-1)))</f>
        <v/>
      </c>
      <c r="AK1169" s="154" t="str">
        <f>IF(K1169="","",IF('5.手当・賞与配分・洗い替え方式'!$O$4=1,ROUNDUP((K1169+$Q1169)*$AM$4,-1),ROUNDUP(K1169*$AM$4,-1)))</f>
        <v/>
      </c>
      <c r="AL1169" s="154" t="str">
        <f>IF(L1169="","",IF('5.手当・賞与配分・洗い替え方式'!$O$4=1,ROUNDUP((L1169+$Q1169)*$AM$4,-1),ROUNDUP(L1169*$AM$4,-1)))</f>
        <v/>
      </c>
      <c r="AM1169" s="154" t="str">
        <f>IF(M1169="","",IF('5.手当・賞与配分・洗い替え方式'!$O$4=1,ROUNDUP((M1169+$Q1169)*$AM$4,-1),ROUNDUP(M1169*$AM$4,-1)))</f>
        <v/>
      </c>
      <c r="AN1169" s="166" t="str">
        <f>IF(N1169="","",IF('5.手当・賞与配分・洗い替え方式'!$O$4=1,ROUNDUP((N1169+$Q1169)*$AM$4,-1),ROUNDUP(N1169*$AM$4,-1)))</f>
        <v/>
      </c>
      <c r="AO1169" s="369" t="str">
        <f t="shared" si="787"/>
        <v/>
      </c>
      <c r="AP1169" s="77" t="str">
        <f t="shared" si="788"/>
        <v/>
      </c>
      <c r="AQ1169" s="77" t="str">
        <f t="shared" si="771"/>
        <v/>
      </c>
      <c r="AR1169" s="77" t="str">
        <f t="shared" si="772"/>
        <v/>
      </c>
      <c r="AS1169" s="164" t="str">
        <f t="shared" si="773"/>
        <v/>
      </c>
    </row>
    <row r="1170" spans="5:45" ht="18" customHeight="1">
      <c r="E1170" s="148" t="str">
        <f t="shared" si="774"/>
        <v/>
      </c>
      <c r="F1170" s="105">
        <f t="shared" si="761"/>
        <v>0</v>
      </c>
      <c r="G1170" s="105" t="str">
        <f t="shared" si="762"/>
        <v/>
      </c>
      <c r="H1170" s="105" t="str">
        <f t="shared" si="763"/>
        <v/>
      </c>
      <c r="I1170" s="149">
        <v>32</v>
      </c>
      <c r="J1170" s="157" t="str">
        <f t="shared" si="775"/>
        <v/>
      </c>
      <c r="K1170" s="131" t="str">
        <f t="shared" si="776"/>
        <v/>
      </c>
      <c r="L1170" s="131" t="str">
        <f>IF($E1170="","",INDEX('3.サラリースケール'!$R$5:$BH$38,MATCH($E1170,'3.サラリースケール'!$R$5:$R$38,0),MATCH($I1170,'3.サラリースケール'!$R$5:$BH$5,0)))</f>
        <v/>
      </c>
      <c r="M1170" s="131" t="str">
        <f t="shared" si="777"/>
        <v/>
      </c>
      <c r="N1170" s="368" t="str">
        <f t="shared" si="778"/>
        <v/>
      </c>
      <c r="O1170" s="157" t="str">
        <f t="shared" si="779"/>
        <v/>
      </c>
      <c r="P1170" s="368" t="str">
        <f t="shared" si="764"/>
        <v/>
      </c>
      <c r="Q1170" s="158" t="str">
        <f>IF($L1170="","",VLOOKUP($E1170,'6.モデル年俸表の作成'!$C$7:$F$48,4,0))</f>
        <v/>
      </c>
      <c r="R1170" s="159" t="str">
        <f>IF($E1170="","",IF($G1170="","",VLOOKUP($E1170,'5.手当・賞与配分・洗い替え方式'!$C$7:$L$48,8,0)))</f>
        <v/>
      </c>
      <c r="S1170" s="160" t="str">
        <f t="shared" si="780"/>
        <v/>
      </c>
      <c r="T1170" s="160" t="str">
        <f t="shared" si="781"/>
        <v/>
      </c>
      <c r="U1170" s="160" t="str">
        <f t="shared" si="790"/>
        <v/>
      </c>
      <c r="V1170" s="160" t="str">
        <f t="shared" si="783"/>
        <v/>
      </c>
      <c r="W1170" s="160" t="str">
        <f t="shared" si="784"/>
        <v/>
      </c>
      <c r="X1170" s="164" t="str">
        <f t="shared" si="765"/>
        <v/>
      </c>
      <c r="Y1170" s="162" t="str">
        <f t="shared" si="789"/>
        <v/>
      </c>
      <c r="Z1170" s="161" t="str">
        <f t="shared" si="766"/>
        <v/>
      </c>
      <c r="AA1170" s="161" t="str">
        <f t="shared" si="767"/>
        <v/>
      </c>
      <c r="AB1170" s="161" t="str">
        <f t="shared" si="768"/>
        <v/>
      </c>
      <c r="AC1170" s="163" t="str">
        <f t="shared" si="791"/>
        <v/>
      </c>
      <c r="AD1170" s="158" t="str">
        <f t="shared" si="786"/>
        <v/>
      </c>
      <c r="AE1170" s="165" t="str">
        <f>IF(J1170="","",IF('5.手当・賞与配分・洗い替え方式'!$O$4=1,ROUNDUP((J1170+$Q1170)*$AH$4,-1),ROUNDUP(J1170*$AH$4,-1)))</f>
        <v/>
      </c>
      <c r="AF1170" s="154" t="str">
        <f>IF(K1170="","",IF('5.手当・賞与配分・洗い替え方式'!$O$4=1,ROUNDUP((K1170+$Q1170)*$AH$4,-1),ROUNDUP(K1170*$AH$4,-1)))</f>
        <v/>
      </c>
      <c r="AG1170" s="154" t="str">
        <f>IF(L1170="","",IF('5.手当・賞与配分・洗い替え方式'!$O$4=1,ROUNDUP((L1170+$Q1170)*$AH$4,-1),ROUNDUP(L1170*$AH$4,-1)))</f>
        <v/>
      </c>
      <c r="AH1170" s="154" t="str">
        <f>IF(M1170="","",IF('5.手当・賞与配分・洗い替え方式'!$O$4=1,ROUNDUP((M1170+$Q1170)*$AH$4,-1),ROUNDUP(M1170*$AH$4,-1)))</f>
        <v/>
      </c>
      <c r="AI1170" s="166" t="str">
        <f>IF(N1170="","",IF('5.手当・賞与配分・洗い替え方式'!$O$4=1,ROUNDUP((N1170+$Q1170)*$AH$4,-1),ROUNDUP(N1170*$AH$4,-1)))</f>
        <v/>
      </c>
      <c r="AJ1170" s="165" t="str">
        <f>IF(J1170="","",IF('5.手当・賞与配分・洗い替え方式'!$O$4=1,ROUNDUP((J1170+$Q1170)*$AM$4,-1),ROUNDUP(J1170*$AM$4,-1)))</f>
        <v/>
      </c>
      <c r="AK1170" s="154" t="str">
        <f>IF(K1170="","",IF('5.手当・賞与配分・洗い替え方式'!$O$4=1,ROUNDUP((K1170+$Q1170)*$AM$4,-1),ROUNDUP(K1170*$AM$4,-1)))</f>
        <v/>
      </c>
      <c r="AL1170" s="154" t="str">
        <f>IF(L1170="","",IF('5.手当・賞与配分・洗い替え方式'!$O$4=1,ROUNDUP((L1170+$Q1170)*$AM$4,-1),ROUNDUP(L1170*$AM$4,-1)))</f>
        <v/>
      </c>
      <c r="AM1170" s="154" t="str">
        <f>IF(M1170="","",IF('5.手当・賞与配分・洗い替え方式'!$O$4=1,ROUNDUP((M1170+$Q1170)*$AM$4,-1),ROUNDUP(M1170*$AM$4,-1)))</f>
        <v/>
      </c>
      <c r="AN1170" s="166" t="str">
        <f>IF(N1170="","",IF('5.手当・賞与配分・洗い替え方式'!$O$4=1,ROUNDUP((N1170+$Q1170)*$AM$4,-1),ROUNDUP(N1170*$AM$4,-1)))</f>
        <v/>
      </c>
      <c r="AO1170" s="369" t="str">
        <f t="shared" si="787"/>
        <v/>
      </c>
      <c r="AP1170" s="77" t="str">
        <f t="shared" si="788"/>
        <v/>
      </c>
      <c r="AQ1170" s="77" t="str">
        <f t="shared" si="771"/>
        <v/>
      </c>
      <c r="AR1170" s="77" t="str">
        <f t="shared" si="772"/>
        <v/>
      </c>
      <c r="AS1170" s="164" t="str">
        <f t="shared" si="773"/>
        <v/>
      </c>
    </row>
    <row r="1171" spans="5:45" ht="18" customHeight="1">
      <c r="E1171" s="148" t="str">
        <f t="shared" si="774"/>
        <v/>
      </c>
      <c r="F1171" s="105">
        <f t="shared" si="761"/>
        <v>0</v>
      </c>
      <c r="G1171" s="105" t="str">
        <f t="shared" si="762"/>
        <v/>
      </c>
      <c r="H1171" s="105" t="str">
        <f t="shared" si="763"/>
        <v/>
      </c>
      <c r="I1171" s="149">
        <v>33</v>
      </c>
      <c r="J1171" s="157" t="str">
        <f t="shared" si="775"/>
        <v/>
      </c>
      <c r="K1171" s="131" t="str">
        <f t="shared" si="776"/>
        <v/>
      </c>
      <c r="L1171" s="131" t="str">
        <f>IF($E1171="","",INDEX('3.サラリースケール'!$R$5:$BH$38,MATCH($E1171,'3.サラリースケール'!$R$5:$R$38,0),MATCH($I1171,'3.サラリースケール'!$R$5:$BH$5,0)))</f>
        <v/>
      </c>
      <c r="M1171" s="131" t="str">
        <f t="shared" si="777"/>
        <v/>
      </c>
      <c r="N1171" s="368" t="str">
        <f t="shared" si="778"/>
        <v/>
      </c>
      <c r="O1171" s="157" t="str">
        <f t="shared" si="779"/>
        <v/>
      </c>
      <c r="P1171" s="368" t="str">
        <f t="shared" si="764"/>
        <v/>
      </c>
      <c r="Q1171" s="158" t="str">
        <f>IF($L1171="","",VLOOKUP($E1171,'6.モデル年俸表の作成'!$C$7:$F$48,4,0))</f>
        <v/>
      </c>
      <c r="R1171" s="159" t="str">
        <f>IF($E1171="","",IF($G1171="","",VLOOKUP($E1171,'5.手当・賞与配分・洗い替え方式'!$C$7:$L$48,8,0)))</f>
        <v/>
      </c>
      <c r="S1171" s="160" t="str">
        <f t="shared" si="780"/>
        <v/>
      </c>
      <c r="T1171" s="160" t="str">
        <f t="shared" si="781"/>
        <v/>
      </c>
      <c r="U1171" s="160" t="str">
        <f t="shared" si="790"/>
        <v/>
      </c>
      <c r="V1171" s="160" t="str">
        <f t="shared" si="783"/>
        <v/>
      </c>
      <c r="W1171" s="160" t="str">
        <f t="shared" si="784"/>
        <v/>
      </c>
      <c r="X1171" s="164" t="str">
        <f t="shared" si="765"/>
        <v/>
      </c>
      <c r="Y1171" s="162" t="str">
        <f t="shared" si="789"/>
        <v/>
      </c>
      <c r="Z1171" s="161" t="str">
        <f t="shared" si="766"/>
        <v/>
      </c>
      <c r="AA1171" s="161" t="str">
        <f t="shared" si="767"/>
        <v/>
      </c>
      <c r="AB1171" s="161" t="str">
        <f t="shared" si="768"/>
        <v/>
      </c>
      <c r="AC1171" s="163" t="str">
        <f t="shared" si="791"/>
        <v/>
      </c>
      <c r="AD1171" s="158" t="str">
        <f t="shared" si="786"/>
        <v/>
      </c>
      <c r="AE1171" s="165" t="str">
        <f>IF(J1171="","",IF('5.手当・賞与配分・洗い替え方式'!$O$4=1,ROUNDUP((J1171+$Q1171)*$AH$4,-1),ROUNDUP(J1171*$AH$4,-1)))</f>
        <v/>
      </c>
      <c r="AF1171" s="154" t="str">
        <f>IF(K1171="","",IF('5.手当・賞与配分・洗い替え方式'!$O$4=1,ROUNDUP((K1171+$Q1171)*$AH$4,-1),ROUNDUP(K1171*$AH$4,-1)))</f>
        <v/>
      </c>
      <c r="AG1171" s="154" t="str">
        <f>IF(L1171="","",IF('5.手当・賞与配分・洗い替え方式'!$O$4=1,ROUNDUP((L1171+$Q1171)*$AH$4,-1),ROUNDUP(L1171*$AH$4,-1)))</f>
        <v/>
      </c>
      <c r="AH1171" s="154" t="str">
        <f>IF(M1171="","",IF('5.手当・賞与配分・洗い替え方式'!$O$4=1,ROUNDUP((M1171+$Q1171)*$AH$4,-1),ROUNDUP(M1171*$AH$4,-1)))</f>
        <v/>
      </c>
      <c r="AI1171" s="166" t="str">
        <f>IF(N1171="","",IF('5.手当・賞与配分・洗い替え方式'!$O$4=1,ROUNDUP((N1171+$Q1171)*$AH$4,-1),ROUNDUP(N1171*$AH$4,-1)))</f>
        <v/>
      </c>
      <c r="AJ1171" s="165" t="str">
        <f>IF(J1171="","",IF('5.手当・賞与配分・洗い替え方式'!$O$4=1,ROUNDUP((J1171+$Q1171)*$AM$4,-1),ROUNDUP(J1171*$AM$4,-1)))</f>
        <v/>
      </c>
      <c r="AK1171" s="154" t="str">
        <f>IF(K1171="","",IF('5.手当・賞与配分・洗い替え方式'!$O$4=1,ROUNDUP((K1171+$Q1171)*$AM$4,-1),ROUNDUP(K1171*$AM$4,-1)))</f>
        <v/>
      </c>
      <c r="AL1171" s="154" t="str">
        <f>IF(L1171="","",IF('5.手当・賞与配分・洗い替え方式'!$O$4=1,ROUNDUP((L1171+$Q1171)*$AM$4,-1),ROUNDUP(L1171*$AM$4,-1)))</f>
        <v/>
      </c>
      <c r="AM1171" s="154" t="str">
        <f>IF(M1171="","",IF('5.手当・賞与配分・洗い替え方式'!$O$4=1,ROUNDUP((M1171+$Q1171)*$AM$4,-1),ROUNDUP(M1171*$AM$4,-1)))</f>
        <v/>
      </c>
      <c r="AN1171" s="166" t="str">
        <f>IF(N1171="","",IF('5.手当・賞与配分・洗い替え方式'!$O$4=1,ROUNDUP((N1171+$Q1171)*$AM$4,-1),ROUNDUP(N1171*$AM$4,-1)))</f>
        <v/>
      </c>
      <c r="AO1171" s="369" t="str">
        <f t="shared" si="787"/>
        <v/>
      </c>
      <c r="AP1171" s="77" t="str">
        <f t="shared" si="788"/>
        <v/>
      </c>
      <c r="AQ1171" s="77" t="str">
        <f t="shared" si="771"/>
        <v/>
      </c>
      <c r="AR1171" s="77" t="str">
        <f t="shared" si="772"/>
        <v/>
      </c>
      <c r="AS1171" s="164" t="str">
        <f t="shared" si="773"/>
        <v/>
      </c>
    </row>
    <row r="1172" spans="5:45" ht="18" customHeight="1">
      <c r="E1172" s="148" t="str">
        <f t="shared" si="774"/>
        <v/>
      </c>
      <c r="F1172" s="105">
        <f t="shared" si="761"/>
        <v>0</v>
      </c>
      <c r="G1172" s="105" t="str">
        <f t="shared" si="762"/>
        <v/>
      </c>
      <c r="H1172" s="105" t="str">
        <f t="shared" si="763"/>
        <v/>
      </c>
      <c r="I1172" s="149">
        <v>34</v>
      </c>
      <c r="J1172" s="157" t="str">
        <f t="shared" si="775"/>
        <v/>
      </c>
      <c r="K1172" s="131" t="str">
        <f t="shared" si="776"/>
        <v/>
      </c>
      <c r="L1172" s="131" t="str">
        <f>IF($E1172="","",INDEX('3.サラリースケール'!$R$5:$BH$38,MATCH($E1172,'3.サラリースケール'!$R$5:$R$38,0),MATCH($I1172,'3.サラリースケール'!$R$5:$BH$5,0)))</f>
        <v/>
      </c>
      <c r="M1172" s="131" t="str">
        <f t="shared" si="777"/>
        <v/>
      </c>
      <c r="N1172" s="368" t="str">
        <f t="shared" si="778"/>
        <v/>
      </c>
      <c r="O1172" s="157" t="str">
        <f t="shared" si="779"/>
        <v/>
      </c>
      <c r="P1172" s="368" t="str">
        <f t="shared" si="764"/>
        <v/>
      </c>
      <c r="Q1172" s="158" t="str">
        <f>IF($L1172="","",VLOOKUP($E1172,'6.モデル年俸表の作成'!$C$7:$F$48,4,0))</f>
        <v/>
      </c>
      <c r="R1172" s="159" t="str">
        <f>IF($E1172="","",IF($G1172="","",VLOOKUP($E1172,'5.手当・賞与配分・洗い替え方式'!$C$7:$L$48,8,0)))</f>
        <v/>
      </c>
      <c r="S1172" s="160" t="str">
        <f t="shared" si="780"/>
        <v/>
      </c>
      <c r="T1172" s="160" t="str">
        <f t="shared" si="781"/>
        <v/>
      </c>
      <c r="U1172" s="160" t="str">
        <f t="shared" si="790"/>
        <v/>
      </c>
      <c r="V1172" s="160" t="str">
        <f t="shared" si="783"/>
        <v/>
      </c>
      <c r="W1172" s="160" t="str">
        <f t="shared" si="784"/>
        <v/>
      </c>
      <c r="X1172" s="164" t="str">
        <f t="shared" si="765"/>
        <v/>
      </c>
      <c r="Y1172" s="162" t="str">
        <f t="shared" si="789"/>
        <v/>
      </c>
      <c r="Z1172" s="161" t="str">
        <f t="shared" si="766"/>
        <v/>
      </c>
      <c r="AA1172" s="161" t="str">
        <f t="shared" si="767"/>
        <v/>
      </c>
      <c r="AB1172" s="161" t="str">
        <f t="shared" si="768"/>
        <v/>
      </c>
      <c r="AC1172" s="163" t="str">
        <f t="shared" si="791"/>
        <v/>
      </c>
      <c r="AD1172" s="158" t="str">
        <f t="shared" si="786"/>
        <v/>
      </c>
      <c r="AE1172" s="165" t="str">
        <f>IF(J1172="","",IF('5.手当・賞与配分・洗い替え方式'!$O$4=1,ROUNDUP((J1172+$Q1172)*$AH$4,-1),ROUNDUP(J1172*$AH$4,-1)))</f>
        <v/>
      </c>
      <c r="AF1172" s="154" t="str">
        <f>IF(K1172="","",IF('5.手当・賞与配分・洗い替え方式'!$O$4=1,ROUNDUP((K1172+$Q1172)*$AH$4,-1),ROUNDUP(K1172*$AH$4,-1)))</f>
        <v/>
      </c>
      <c r="AG1172" s="154" t="str">
        <f>IF(L1172="","",IF('5.手当・賞与配分・洗い替え方式'!$O$4=1,ROUNDUP((L1172+$Q1172)*$AH$4,-1),ROUNDUP(L1172*$AH$4,-1)))</f>
        <v/>
      </c>
      <c r="AH1172" s="154" t="str">
        <f>IF(M1172="","",IF('5.手当・賞与配分・洗い替え方式'!$O$4=1,ROUNDUP((M1172+$Q1172)*$AH$4,-1),ROUNDUP(M1172*$AH$4,-1)))</f>
        <v/>
      </c>
      <c r="AI1172" s="166" t="str">
        <f>IF(N1172="","",IF('5.手当・賞与配分・洗い替え方式'!$O$4=1,ROUNDUP((N1172+$Q1172)*$AH$4,-1),ROUNDUP(N1172*$AH$4,-1)))</f>
        <v/>
      </c>
      <c r="AJ1172" s="165" t="str">
        <f>IF(J1172="","",IF('5.手当・賞与配分・洗い替え方式'!$O$4=1,ROUNDUP((J1172+$Q1172)*$AM$4,-1),ROUNDUP(J1172*$AM$4,-1)))</f>
        <v/>
      </c>
      <c r="AK1172" s="154" t="str">
        <f>IF(K1172="","",IF('5.手当・賞与配分・洗い替え方式'!$O$4=1,ROUNDUP((K1172+$Q1172)*$AM$4,-1),ROUNDUP(K1172*$AM$4,-1)))</f>
        <v/>
      </c>
      <c r="AL1172" s="154" t="str">
        <f>IF(L1172="","",IF('5.手当・賞与配分・洗い替え方式'!$O$4=1,ROUNDUP((L1172+$Q1172)*$AM$4,-1),ROUNDUP(L1172*$AM$4,-1)))</f>
        <v/>
      </c>
      <c r="AM1172" s="154" t="str">
        <f>IF(M1172="","",IF('5.手当・賞与配分・洗い替え方式'!$O$4=1,ROUNDUP((M1172+$Q1172)*$AM$4,-1),ROUNDUP(M1172*$AM$4,-1)))</f>
        <v/>
      </c>
      <c r="AN1172" s="166" t="str">
        <f>IF(N1172="","",IF('5.手当・賞与配分・洗い替え方式'!$O$4=1,ROUNDUP((N1172+$Q1172)*$AM$4,-1),ROUNDUP(N1172*$AM$4,-1)))</f>
        <v/>
      </c>
      <c r="AO1172" s="369" t="str">
        <f t="shared" si="787"/>
        <v/>
      </c>
      <c r="AP1172" s="77" t="str">
        <f t="shared" si="788"/>
        <v/>
      </c>
      <c r="AQ1172" s="77" t="str">
        <f t="shared" si="771"/>
        <v/>
      </c>
      <c r="AR1172" s="77" t="str">
        <f t="shared" si="772"/>
        <v/>
      </c>
      <c r="AS1172" s="164" t="str">
        <f t="shared" si="773"/>
        <v/>
      </c>
    </row>
    <row r="1173" spans="5:45" ht="18" customHeight="1">
      <c r="E1173" s="148" t="str">
        <f t="shared" si="774"/>
        <v/>
      </c>
      <c r="F1173" s="105">
        <f t="shared" si="761"/>
        <v>0</v>
      </c>
      <c r="G1173" s="105" t="str">
        <f t="shared" si="762"/>
        <v/>
      </c>
      <c r="H1173" s="105" t="str">
        <f t="shared" si="763"/>
        <v/>
      </c>
      <c r="I1173" s="149">
        <v>35</v>
      </c>
      <c r="J1173" s="157" t="str">
        <f t="shared" si="775"/>
        <v/>
      </c>
      <c r="K1173" s="131" t="str">
        <f t="shared" si="776"/>
        <v/>
      </c>
      <c r="L1173" s="131" t="str">
        <f>IF($E1173="","",INDEX('3.サラリースケール'!$R$5:$BH$38,MATCH($E1173,'3.サラリースケール'!$R$5:$R$38,0),MATCH($I1173,'3.サラリースケール'!$R$5:$BH$5,0)))</f>
        <v/>
      </c>
      <c r="M1173" s="131" t="str">
        <f t="shared" si="777"/>
        <v/>
      </c>
      <c r="N1173" s="368" t="str">
        <f t="shared" si="778"/>
        <v/>
      </c>
      <c r="O1173" s="157" t="str">
        <f t="shared" si="779"/>
        <v/>
      </c>
      <c r="P1173" s="368" t="str">
        <f t="shared" si="764"/>
        <v/>
      </c>
      <c r="Q1173" s="158" t="str">
        <f>IF($L1173="","",VLOOKUP($E1173,'6.モデル年俸表の作成'!$C$7:$F$48,4,0))</f>
        <v/>
      </c>
      <c r="R1173" s="159" t="str">
        <f>IF($E1173="","",IF($G1173="","",VLOOKUP($E1173,'5.手当・賞与配分・洗い替え方式'!$C$7:$L$48,8,0)))</f>
        <v/>
      </c>
      <c r="S1173" s="160" t="str">
        <f t="shared" si="780"/>
        <v/>
      </c>
      <c r="T1173" s="160" t="str">
        <f t="shared" si="781"/>
        <v/>
      </c>
      <c r="U1173" s="160" t="str">
        <f t="shared" si="790"/>
        <v/>
      </c>
      <c r="V1173" s="160" t="str">
        <f t="shared" si="783"/>
        <v/>
      </c>
      <c r="W1173" s="160" t="str">
        <f t="shared" si="784"/>
        <v/>
      </c>
      <c r="X1173" s="164" t="str">
        <f t="shared" si="765"/>
        <v/>
      </c>
      <c r="Y1173" s="162" t="str">
        <f t="shared" si="789"/>
        <v/>
      </c>
      <c r="Z1173" s="161" t="str">
        <f t="shared" si="766"/>
        <v/>
      </c>
      <c r="AA1173" s="161" t="str">
        <f t="shared" si="767"/>
        <v/>
      </c>
      <c r="AB1173" s="161" t="str">
        <f t="shared" si="768"/>
        <v/>
      </c>
      <c r="AC1173" s="163" t="str">
        <f t="shared" si="791"/>
        <v/>
      </c>
      <c r="AD1173" s="158" t="str">
        <f t="shared" si="786"/>
        <v/>
      </c>
      <c r="AE1173" s="165" t="str">
        <f>IF(J1173="","",IF('5.手当・賞与配分・洗い替え方式'!$O$4=1,ROUNDUP((J1173+$Q1173)*$AH$4,-1),ROUNDUP(J1173*$AH$4,-1)))</f>
        <v/>
      </c>
      <c r="AF1173" s="154" t="str">
        <f>IF(K1173="","",IF('5.手当・賞与配分・洗い替え方式'!$O$4=1,ROUNDUP((K1173+$Q1173)*$AH$4,-1),ROUNDUP(K1173*$AH$4,-1)))</f>
        <v/>
      </c>
      <c r="AG1173" s="154" t="str">
        <f>IF(L1173="","",IF('5.手当・賞与配分・洗い替え方式'!$O$4=1,ROUNDUP((L1173+$Q1173)*$AH$4,-1),ROUNDUP(L1173*$AH$4,-1)))</f>
        <v/>
      </c>
      <c r="AH1173" s="154" t="str">
        <f>IF(M1173="","",IF('5.手当・賞与配分・洗い替え方式'!$O$4=1,ROUNDUP((M1173+$Q1173)*$AH$4,-1),ROUNDUP(M1173*$AH$4,-1)))</f>
        <v/>
      </c>
      <c r="AI1173" s="166" t="str">
        <f>IF(N1173="","",IF('5.手当・賞与配分・洗い替え方式'!$O$4=1,ROUNDUP((N1173+$Q1173)*$AH$4,-1),ROUNDUP(N1173*$AH$4,-1)))</f>
        <v/>
      </c>
      <c r="AJ1173" s="165" t="str">
        <f>IF(J1173="","",IF('5.手当・賞与配分・洗い替え方式'!$O$4=1,ROUNDUP((J1173+$Q1173)*$AM$4,-1),ROUNDUP(J1173*$AM$4,-1)))</f>
        <v/>
      </c>
      <c r="AK1173" s="154" t="str">
        <f>IF(K1173="","",IF('5.手当・賞与配分・洗い替え方式'!$O$4=1,ROUNDUP((K1173+$Q1173)*$AM$4,-1),ROUNDUP(K1173*$AM$4,-1)))</f>
        <v/>
      </c>
      <c r="AL1173" s="154" t="str">
        <f>IF(L1173="","",IF('5.手当・賞与配分・洗い替え方式'!$O$4=1,ROUNDUP((L1173+$Q1173)*$AM$4,-1),ROUNDUP(L1173*$AM$4,-1)))</f>
        <v/>
      </c>
      <c r="AM1173" s="154" t="str">
        <f>IF(M1173="","",IF('5.手当・賞与配分・洗い替え方式'!$O$4=1,ROUNDUP((M1173+$Q1173)*$AM$4,-1),ROUNDUP(M1173*$AM$4,-1)))</f>
        <v/>
      </c>
      <c r="AN1173" s="166" t="str">
        <f>IF(N1173="","",IF('5.手当・賞与配分・洗い替え方式'!$O$4=1,ROUNDUP((N1173+$Q1173)*$AM$4,-1),ROUNDUP(N1173*$AM$4,-1)))</f>
        <v/>
      </c>
      <c r="AO1173" s="369" t="str">
        <f t="shared" si="787"/>
        <v/>
      </c>
      <c r="AP1173" s="77" t="str">
        <f t="shared" si="788"/>
        <v/>
      </c>
      <c r="AQ1173" s="77" t="str">
        <f t="shared" si="771"/>
        <v/>
      </c>
      <c r="AR1173" s="77" t="str">
        <f t="shared" si="772"/>
        <v/>
      </c>
      <c r="AS1173" s="164" t="str">
        <f t="shared" si="773"/>
        <v/>
      </c>
    </row>
    <row r="1174" spans="5:45" ht="18" customHeight="1">
      <c r="E1174" s="148" t="str">
        <f t="shared" si="774"/>
        <v/>
      </c>
      <c r="F1174" s="105">
        <f t="shared" si="761"/>
        <v>0</v>
      </c>
      <c r="G1174" s="105" t="str">
        <f t="shared" si="762"/>
        <v/>
      </c>
      <c r="H1174" s="105" t="str">
        <f t="shared" si="763"/>
        <v/>
      </c>
      <c r="I1174" s="149">
        <v>36</v>
      </c>
      <c r="J1174" s="157" t="str">
        <f t="shared" si="775"/>
        <v/>
      </c>
      <c r="K1174" s="131" t="str">
        <f t="shared" si="776"/>
        <v/>
      </c>
      <c r="L1174" s="131" t="str">
        <f>IF($E1174="","",INDEX('3.サラリースケール'!$R$5:$BH$38,MATCH($E1174,'3.サラリースケール'!$R$5:$R$38,0),MATCH($I1174,'3.サラリースケール'!$R$5:$BH$5,0)))</f>
        <v/>
      </c>
      <c r="M1174" s="131" t="str">
        <f t="shared" si="777"/>
        <v/>
      </c>
      <c r="N1174" s="368" t="str">
        <f t="shared" si="778"/>
        <v/>
      </c>
      <c r="O1174" s="157" t="str">
        <f t="shared" si="779"/>
        <v/>
      </c>
      <c r="P1174" s="368" t="str">
        <f t="shared" si="764"/>
        <v/>
      </c>
      <c r="Q1174" s="158" t="str">
        <f>IF($L1174="","",VLOOKUP($E1174,'6.モデル年俸表の作成'!$C$7:$F$48,4,0))</f>
        <v/>
      </c>
      <c r="R1174" s="159" t="str">
        <f>IF($E1174="","",IF($G1174="","",VLOOKUP($E1174,'5.手当・賞与配分・洗い替え方式'!$C$7:$L$48,8,0)))</f>
        <v/>
      </c>
      <c r="S1174" s="160" t="str">
        <f t="shared" si="780"/>
        <v/>
      </c>
      <c r="T1174" s="160" t="str">
        <f t="shared" si="781"/>
        <v/>
      </c>
      <c r="U1174" s="160" t="str">
        <f t="shared" si="790"/>
        <v/>
      </c>
      <c r="V1174" s="160" t="str">
        <f t="shared" si="783"/>
        <v/>
      </c>
      <c r="W1174" s="160" t="str">
        <f t="shared" si="784"/>
        <v/>
      </c>
      <c r="X1174" s="164" t="str">
        <f t="shared" si="765"/>
        <v/>
      </c>
      <c r="Y1174" s="162" t="str">
        <f t="shared" si="789"/>
        <v/>
      </c>
      <c r="Z1174" s="161" t="str">
        <f t="shared" si="766"/>
        <v/>
      </c>
      <c r="AA1174" s="161" t="str">
        <f t="shared" si="767"/>
        <v/>
      </c>
      <c r="AB1174" s="161" t="str">
        <f t="shared" si="768"/>
        <v/>
      </c>
      <c r="AC1174" s="163" t="str">
        <f t="shared" si="791"/>
        <v/>
      </c>
      <c r="AD1174" s="158" t="str">
        <f t="shared" si="786"/>
        <v/>
      </c>
      <c r="AE1174" s="165" t="str">
        <f>IF(J1174="","",IF('5.手当・賞与配分・洗い替え方式'!$O$4=1,ROUNDUP((J1174+$Q1174)*$AH$4,-1),ROUNDUP(J1174*$AH$4,-1)))</f>
        <v/>
      </c>
      <c r="AF1174" s="154" t="str">
        <f>IF(K1174="","",IF('5.手当・賞与配分・洗い替え方式'!$O$4=1,ROUNDUP((K1174+$Q1174)*$AH$4,-1),ROUNDUP(K1174*$AH$4,-1)))</f>
        <v/>
      </c>
      <c r="AG1174" s="154" t="str">
        <f>IF(L1174="","",IF('5.手当・賞与配分・洗い替え方式'!$O$4=1,ROUNDUP((L1174+$Q1174)*$AH$4,-1),ROUNDUP(L1174*$AH$4,-1)))</f>
        <v/>
      </c>
      <c r="AH1174" s="154" t="str">
        <f>IF(M1174="","",IF('5.手当・賞与配分・洗い替え方式'!$O$4=1,ROUNDUP((M1174+$Q1174)*$AH$4,-1),ROUNDUP(M1174*$AH$4,-1)))</f>
        <v/>
      </c>
      <c r="AI1174" s="166" t="str">
        <f>IF(N1174="","",IF('5.手当・賞与配分・洗い替え方式'!$O$4=1,ROUNDUP((N1174+$Q1174)*$AH$4,-1),ROUNDUP(N1174*$AH$4,-1)))</f>
        <v/>
      </c>
      <c r="AJ1174" s="165" t="str">
        <f>IF(J1174="","",IF('5.手当・賞与配分・洗い替え方式'!$O$4=1,ROUNDUP((J1174+$Q1174)*$AM$4,-1),ROUNDUP(J1174*$AM$4,-1)))</f>
        <v/>
      </c>
      <c r="AK1174" s="154" t="str">
        <f>IF(K1174="","",IF('5.手当・賞与配分・洗い替え方式'!$O$4=1,ROUNDUP((K1174+$Q1174)*$AM$4,-1),ROUNDUP(K1174*$AM$4,-1)))</f>
        <v/>
      </c>
      <c r="AL1174" s="154" t="str">
        <f>IF(L1174="","",IF('5.手当・賞与配分・洗い替え方式'!$O$4=1,ROUNDUP((L1174+$Q1174)*$AM$4,-1),ROUNDUP(L1174*$AM$4,-1)))</f>
        <v/>
      </c>
      <c r="AM1174" s="154" t="str">
        <f>IF(M1174="","",IF('5.手当・賞与配分・洗い替え方式'!$O$4=1,ROUNDUP((M1174+$Q1174)*$AM$4,-1),ROUNDUP(M1174*$AM$4,-1)))</f>
        <v/>
      </c>
      <c r="AN1174" s="166" t="str">
        <f>IF(N1174="","",IF('5.手当・賞与配分・洗い替え方式'!$O$4=1,ROUNDUP((N1174+$Q1174)*$AM$4,-1),ROUNDUP(N1174*$AM$4,-1)))</f>
        <v/>
      </c>
      <c r="AO1174" s="369" t="str">
        <f t="shared" si="787"/>
        <v/>
      </c>
      <c r="AP1174" s="77" t="str">
        <f t="shared" si="788"/>
        <v/>
      </c>
      <c r="AQ1174" s="77" t="str">
        <f t="shared" si="771"/>
        <v/>
      </c>
      <c r="AR1174" s="77" t="str">
        <f t="shared" si="772"/>
        <v/>
      </c>
      <c r="AS1174" s="164" t="str">
        <f t="shared" si="773"/>
        <v/>
      </c>
    </row>
    <row r="1175" spans="5:45" ht="18" customHeight="1">
      <c r="E1175" s="148" t="str">
        <f t="shared" si="774"/>
        <v/>
      </c>
      <c r="F1175" s="105">
        <f t="shared" si="761"/>
        <v>0</v>
      </c>
      <c r="G1175" s="105" t="str">
        <f t="shared" si="762"/>
        <v/>
      </c>
      <c r="H1175" s="105" t="str">
        <f t="shared" si="763"/>
        <v/>
      </c>
      <c r="I1175" s="149">
        <v>37</v>
      </c>
      <c r="J1175" s="157" t="str">
        <f t="shared" si="775"/>
        <v/>
      </c>
      <c r="K1175" s="131" t="str">
        <f t="shared" si="776"/>
        <v/>
      </c>
      <c r="L1175" s="131" t="str">
        <f>IF($E1175="","",INDEX('3.サラリースケール'!$R$5:$BH$38,MATCH($E1175,'3.サラリースケール'!$R$5:$R$38,0),MATCH($I1175,'3.サラリースケール'!$R$5:$BH$5,0)))</f>
        <v/>
      </c>
      <c r="M1175" s="131" t="str">
        <f t="shared" si="777"/>
        <v/>
      </c>
      <c r="N1175" s="368" t="str">
        <f t="shared" si="778"/>
        <v/>
      </c>
      <c r="O1175" s="157" t="str">
        <f t="shared" si="779"/>
        <v/>
      </c>
      <c r="P1175" s="368" t="str">
        <f t="shared" si="764"/>
        <v/>
      </c>
      <c r="Q1175" s="158" t="str">
        <f>IF($L1175="","",VLOOKUP($E1175,'6.モデル年俸表の作成'!$C$7:$F$48,4,0))</f>
        <v/>
      </c>
      <c r="R1175" s="159" t="str">
        <f>IF($E1175="","",IF($G1175="","",VLOOKUP($E1175,'5.手当・賞与配分・洗い替え方式'!$C$7:$L$48,8,0)))</f>
        <v/>
      </c>
      <c r="S1175" s="160" t="str">
        <f t="shared" si="780"/>
        <v/>
      </c>
      <c r="T1175" s="160" t="str">
        <f t="shared" si="781"/>
        <v/>
      </c>
      <c r="U1175" s="160" t="str">
        <f t="shared" si="790"/>
        <v/>
      </c>
      <c r="V1175" s="160" t="str">
        <f t="shared" si="783"/>
        <v/>
      </c>
      <c r="W1175" s="160" t="str">
        <f t="shared" si="784"/>
        <v/>
      </c>
      <c r="X1175" s="164" t="str">
        <f t="shared" si="765"/>
        <v/>
      </c>
      <c r="Y1175" s="162" t="str">
        <f t="shared" si="789"/>
        <v/>
      </c>
      <c r="Z1175" s="161" t="str">
        <f t="shared" si="766"/>
        <v/>
      </c>
      <c r="AA1175" s="161" t="str">
        <f t="shared" si="767"/>
        <v/>
      </c>
      <c r="AB1175" s="161" t="str">
        <f t="shared" si="768"/>
        <v/>
      </c>
      <c r="AC1175" s="163" t="str">
        <f t="shared" si="791"/>
        <v/>
      </c>
      <c r="AD1175" s="158" t="str">
        <f t="shared" si="786"/>
        <v/>
      </c>
      <c r="AE1175" s="165" t="str">
        <f>IF(J1175="","",IF('5.手当・賞与配分・洗い替え方式'!$O$4=1,ROUNDUP((J1175+$Q1175)*$AH$4,-1),ROUNDUP(J1175*$AH$4,-1)))</f>
        <v/>
      </c>
      <c r="AF1175" s="154" t="str">
        <f>IF(K1175="","",IF('5.手当・賞与配分・洗い替え方式'!$O$4=1,ROUNDUP((K1175+$Q1175)*$AH$4,-1),ROUNDUP(K1175*$AH$4,-1)))</f>
        <v/>
      </c>
      <c r="AG1175" s="154" t="str">
        <f>IF(L1175="","",IF('5.手当・賞与配分・洗い替え方式'!$O$4=1,ROUNDUP((L1175+$Q1175)*$AH$4,-1),ROUNDUP(L1175*$AH$4,-1)))</f>
        <v/>
      </c>
      <c r="AH1175" s="154" t="str">
        <f>IF(M1175="","",IF('5.手当・賞与配分・洗い替え方式'!$O$4=1,ROUNDUP((M1175+$Q1175)*$AH$4,-1),ROUNDUP(M1175*$AH$4,-1)))</f>
        <v/>
      </c>
      <c r="AI1175" s="166" t="str">
        <f>IF(N1175="","",IF('5.手当・賞与配分・洗い替え方式'!$O$4=1,ROUNDUP((N1175+$Q1175)*$AH$4,-1),ROUNDUP(N1175*$AH$4,-1)))</f>
        <v/>
      </c>
      <c r="AJ1175" s="165" t="str">
        <f>IF(J1175="","",IF('5.手当・賞与配分・洗い替え方式'!$O$4=1,ROUNDUP((J1175+$Q1175)*$AM$4,-1),ROUNDUP(J1175*$AM$4,-1)))</f>
        <v/>
      </c>
      <c r="AK1175" s="154" t="str">
        <f>IF(K1175="","",IF('5.手当・賞与配分・洗い替え方式'!$O$4=1,ROUNDUP((K1175+$Q1175)*$AM$4,-1),ROUNDUP(K1175*$AM$4,-1)))</f>
        <v/>
      </c>
      <c r="AL1175" s="154" t="str">
        <f>IF(L1175="","",IF('5.手当・賞与配分・洗い替え方式'!$O$4=1,ROUNDUP((L1175+$Q1175)*$AM$4,-1),ROUNDUP(L1175*$AM$4,-1)))</f>
        <v/>
      </c>
      <c r="AM1175" s="154" t="str">
        <f>IF(M1175="","",IF('5.手当・賞与配分・洗い替え方式'!$O$4=1,ROUNDUP((M1175+$Q1175)*$AM$4,-1),ROUNDUP(M1175*$AM$4,-1)))</f>
        <v/>
      </c>
      <c r="AN1175" s="166" t="str">
        <f>IF(N1175="","",IF('5.手当・賞与配分・洗い替え方式'!$O$4=1,ROUNDUP((N1175+$Q1175)*$AM$4,-1),ROUNDUP(N1175*$AM$4,-1)))</f>
        <v/>
      </c>
      <c r="AO1175" s="369" t="str">
        <f t="shared" si="787"/>
        <v/>
      </c>
      <c r="AP1175" s="77" t="str">
        <f t="shared" si="788"/>
        <v/>
      </c>
      <c r="AQ1175" s="77" t="str">
        <f t="shared" si="771"/>
        <v/>
      </c>
      <c r="AR1175" s="77" t="str">
        <f t="shared" si="772"/>
        <v/>
      </c>
      <c r="AS1175" s="164" t="str">
        <f t="shared" si="773"/>
        <v/>
      </c>
    </row>
    <row r="1176" spans="5:45" ht="18" customHeight="1">
      <c r="E1176" s="148" t="str">
        <f t="shared" si="774"/>
        <v/>
      </c>
      <c r="F1176" s="105">
        <f t="shared" si="761"/>
        <v>0</v>
      </c>
      <c r="G1176" s="105" t="str">
        <f t="shared" si="762"/>
        <v/>
      </c>
      <c r="H1176" s="105" t="str">
        <f t="shared" si="763"/>
        <v/>
      </c>
      <c r="I1176" s="149">
        <v>38</v>
      </c>
      <c r="J1176" s="157" t="str">
        <f t="shared" si="775"/>
        <v/>
      </c>
      <c r="K1176" s="131" t="str">
        <f t="shared" si="776"/>
        <v/>
      </c>
      <c r="L1176" s="131" t="str">
        <f>IF($E1176="","",INDEX('3.サラリースケール'!$R$5:$BH$38,MATCH($E1176,'3.サラリースケール'!$R$5:$R$38,0),MATCH($I1176,'3.サラリースケール'!$R$5:$BH$5,0)))</f>
        <v/>
      </c>
      <c r="M1176" s="131" t="str">
        <f t="shared" si="777"/>
        <v/>
      </c>
      <c r="N1176" s="368" t="str">
        <f t="shared" si="778"/>
        <v/>
      </c>
      <c r="O1176" s="157" t="str">
        <f t="shared" si="779"/>
        <v/>
      </c>
      <c r="P1176" s="368" t="str">
        <f t="shared" si="764"/>
        <v/>
      </c>
      <c r="Q1176" s="158" t="str">
        <f>IF($L1176="","",VLOOKUP($E1176,'6.モデル年俸表の作成'!$C$7:$F$48,4,0))</f>
        <v/>
      </c>
      <c r="R1176" s="159" t="str">
        <f>IF($E1176="","",IF($G1176="","",VLOOKUP($E1176,'5.手当・賞与配分・洗い替え方式'!$C$7:$L$48,8,0)))</f>
        <v/>
      </c>
      <c r="S1176" s="160" t="str">
        <f t="shared" si="780"/>
        <v/>
      </c>
      <c r="T1176" s="160" t="str">
        <f t="shared" si="781"/>
        <v/>
      </c>
      <c r="U1176" s="160" t="str">
        <f t="shared" si="790"/>
        <v/>
      </c>
      <c r="V1176" s="160" t="str">
        <f t="shared" si="783"/>
        <v/>
      </c>
      <c r="W1176" s="160" t="str">
        <f t="shared" si="784"/>
        <v/>
      </c>
      <c r="X1176" s="164" t="str">
        <f t="shared" si="765"/>
        <v/>
      </c>
      <c r="Y1176" s="162" t="str">
        <f t="shared" si="789"/>
        <v/>
      </c>
      <c r="Z1176" s="161" t="str">
        <f t="shared" si="766"/>
        <v/>
      </c>
      <c r="AA1176" s="161" t="str">
        <f t="shared" si="767"/>
        <v/>
      </c>
      <c r="AB1176" s="161" t="str">
        <f t="shared" si="768"/>
        <v/>
      </c>
      <c r="AC1176" s="163" t="str">
        <f t="shared" si="791"/>
        <v/>
      </c>
      <c r="AD1176" s="158" t="str">
        <f t="shared" si="786"/>
        <v/>
      </c>
      <c r="AE1176" s="165" t="str">
        <f>IF(J1176="","",IF('5.手当・賞与配分・洗い替え方式'!$O$4=1,ROUNDUP((J1176+$Q1176)*$AH$4,-1),ROUNDUP(J1176*$AH$4,-1)))</f>
        <v/>
      </c>
      <c r="AF1176" s="154" t="str">
        <f>IF(K1176="","",IF('5.手当・賞与配分・洗い替え方式'!$O$4=1,ROUNDUP((K1176+$Q1176)*$AH$4,-1),ROUNDUP(K1176*$AH$4,-1)))</f>
        <v/>
      </c>
      <c r="AG1176" s="154" t="str">
        <f>IF(L1176="","",IF('5.手当・賞与配分・洗い替え方式'!$O$4=1,ROUNDUP((L1176+$Q1176)*$AH$4,-1),ROUNDUP(L1176*$AH$4,-1)))</f>
        <v/>
      </c>
      <c r="AH1176" s="154" t="str">
        <f>IF(M1176="","",IF('5.手当・賞与配分・洗い替え方式'!$O$4=1,ROUNDUP((M1176+$Q1176)*$AH$4,-1),ROUNDUP(M1176*$AH$4,-1)))</f>
        <v/>
      </c>
      <c r="AI1176" s="166" t="str">
        <f>IF(N1176="","",IF('5.手当・賞与配分・洗い替え方式'!$O$4=1,ROUNDUP((N1176+$Q1176)*$AH$4,-1),ROUNDUP(N1176*$AH$4,-1)))</f>
        <v/>
      </c>
      <c r="AJ1176" s="165" t="str">
        <f>IF(J1176="","",IF('5.手当・賞与配分・洗い替え方式'!$O$4=1,ROUNDUP((J1176+$Q1176)*$AM$4,-1),ROUNDUP(J1176*$AM$4,-1)))</f>
        <v/>
      </c>
      <c r="AK1176" s="154" t="str">
        <f>IF(K1176="","",IF('5.手当・賞与配分・洗い替え方式'!$O$4=1,ROUNDUP((K1176+$Q1176)*$AM$4,-1),ROUNDUP(K1176*$AM$4,-1)))</f>
        <v/>
      </c>
      <c r="AL1176" s="154" t="str">
        <f>IF(L1176="","",IF('5.手当・賞与配分・洗い替え方式'!$O$4=1,ROUNDUP((L1176+$Q1176)*$AM$4,-1),ROUNDUP(L1176*$AM$4,-1)))</f>
        <v/>
      </c>
      <c r="AM1176" s="154" t="str">
        <f>IF(M1176="","",IF('5.手当・賞与配分・洗い替え方式'!$O$4=1,ROUNDUP((M1176+$Q1176)*$AM$4,-1),ROUNDUP(M1176*$AM$4,-1)))</f>
        <v/>
      </c>
      <c r="AN1176" s="166" t="str">
        <f>IF(N1176="","",IF('5.手当・賞与配分・洗い替え方式'!$O$4=1,ROUNDUP((N1176+$Q1176)*$AM$4,-1),ROUNDUP(N1176*$AM$4,-1)))</f>
        <v/>
      </c>
      <c r="AO1176" s="369" t="str">
        <f t="shared" si="787"/>
        <v/>
      </c>
      <c r="AP1176" s="77" t="str">
        <f t="shared" si="788"/>
        <v/>
      </c>
      <c r="AQ1176" s="77" t="str">
        <f t="shared" si="771"/>
        <v/>
      </c>
      <c r="AR1176" s="77" t="str">
        <f t="shared" si="772"/>
        <v/>
      </c>
      <c r="AS1176" s="164" t="str">
        <f t="shared" si="773"/>
        <v/>
      </c>
    </row>
    <row r="1177" spans="5:45" ht="18" customHeight="1">
      <c r="E1177" s="148" t="str">
        <f t="shared" si="774"/>
        <v/>
      </c>
      <c r="F1177" s="105">
        <f t="shared" si="761"/>
        <v>0</v>
      </c>
      <c r="G1177" s="105" t="str">
        <f t="shared" si="762"/>
        <v/>
      </c>
      <c r="H1177" s="105" t="str">
        <f t="shared" si="763"/>
        <v/>
      </c>
      <c r="I1177" s="149">
        <v>39</v>
      </c>
      <c r="J1177" s="157" t="str">
        <f t="shared" si="775"/>
        <v/>
      </c>
      <c r="K1177" s="131" t="str">
        <f t="shared" si="776"/>
        <v/>
      </c>
      <c r="L1177" s="131" t="str">
        <f>IF($E1177="","",INDEX('3.サラリースケール'!$R$5:$BH$38,MATCH($E1177,'3.サラリースケール'!$R$5:$R$38,0),MATCH($I1177,'3.サラリースケール'!$R$5:$BH$5,0)))</f>
        <v/>
      </c>
      <c r="M1177" s="131" t="str">
        <f t="shared" si="777"/>
        <v/>
      </c>
      <c r="N1177" s="368" t="str">
        <f t="shared" si="778"/>
        <v/>
      </c>
      <c r="O1177" s="157" t="str">
        <f t="shared" si="779"/>
        <v/>
      </c>
      <c r="P1177" s="368" t="str">
        <f t="shared" si="764"/>
        <v/>
      </c>
      <c r="Q1177" s="158" t="str">
        <f>IF($L1177="","",VLOOKUP($E1177,'6.モデル年俸表の作成'!$C$7:$F$48,4,0))</f>
        <v/>
      </c>
      <c r="R1177" s="159" t="str">
        <f>IF($E1177="","",IF($G1177="","",VLOOKUP($E1177,'5.手当・賞与配分・洗い替え方式'!$C$7:$L$48,8,0)))</f>
        <v/>
      </c>
      <c r="S1177" s="160" t="str">
        <f t="shared" si="780"/>
        <v/>
      </c>
      <c r="T1177" s="160" t="str">
        <f t="shared" si="781"/>
        <v/>
      </c>
      <c r="U1177" s="160" t="str">
        <f t="shared" si="790"/>
        <v/>
      </c>
      <c r="V1177" s="160" t="str">
        <f t="shared" si="783"/>
        <v/>
      </c>
      <c r="W1177" s="160" t="str">
        <f t="shared" si="784"/>
        <v/>
      </c>
      <c r="X1177" s="164" t="str">
        <f t="shared" si="765"/>
        <v/>
      </c>
      <c r="Y1177" s="162" t="str">
        <f t="shared" si="789"/>
        <v/>
      </c>
      <c r="Z1177" s="161" t="str">
        <f t="shared" si="766"/>
        <v/>
      </c>
      <c r="AA1177" s="161" t="str">
        <f t="shared" si="767"/>
        <v/>
      </c>
      <c r="AB1177" s="161" t="str">
        <f t="shared" si="768"/>
        <v/>
      </c>
      <c r="AC1177" s="163" t="str">
        <f t="shared" si="791"/>
        <v/>
      </c>
      <c r="AD1177" s="158" t="str">
        <f t="shared" si="786"/>
        <v/>
      </c>
      <c r="AE1177" s="165" t="str">
        <f>IF(J1177="","",IF('5.手当・賞与配分・洗い替え方式'!$O$4=1,ROUNDUP((J1177+$Q1177)*$AH$4,-1),ROUNDUP(J1177*$AH$4,-1)))</f>
        <v/>
      </c>
      <c r="AF1177" s="154" t="str">
        <f>IF(K1177="","",IF('5.手当・賞与配分・洗い替え方式'!$O$4=1,ROUNDUP((K1177+$Q1177)*$AH$4,-1),ROUNDUP(K1177*$AH$4,-1)))</f>
        <v/>
      </c>
      <c r="AG1177" s="154" t="str">
        <f>IF(L1177="","",IF('5.手当・賞与配分・洗い替え方式'!$O$4=1,ROUNDUP((L1177+$Q1177)*$AH$4,-1),ROUNDUP(L1177*$AH$4,-1)))</f>
        <v/>
      </c>
      <c r="AH1177" s="154" t="str">
        <f>IF(M1177="","",IF('5.手当・賞与配分・洗い替え方式'!$O$4=1,ROUNDUP((M1177+$Q1177)*$AH$4,-1),ROUNDUP(M1177*$AH$4,-1)))</f>
        <v/>
      </c>
      <c r="AI1177" s="166" t="str">
        <f>IF(N1177="","",IF('5.手当・賞与配分・洗い替え方式'!$O$4=1,ROUNDUP((N1177+$Q1177)*$AH$4,-1),ROUNDUP(N1177*$AH$4,-1)))</f>
        <v/>
      </c>
      <c r="AJ1177" s="165" t="str">
        <f>IF(J1177="","",IF('5.手当・賞与配分・洗い替え方式'!$O$4=1,ROUNDUP((J1177+$Q1177)*$AM$4,-1),ROUNDUP(J1177*$AM$4,-1)))</f>
        <v/>
      </c>
      <c r="AK1177" s="154" t="str">
        <f>IF(K1177="","",IF('5.手当・賞与配分・洗い替え方式'!$O$4=1,ROUNDUP((K1177+$Q1177)*$AM$4,-1),ROUNDUP(K1177*$AM$4,-1)))</f>
        <v/>
      </c>
      <c r="AL1177" s="154" t="str">
        <f>IF(L1177="","",IF('5.手当・賞与配分・洗い替え方式'!$O$4=1,ROUNDUP((L1177+$Q1177)*$AM$4,-1),ROUNDUP(L1177*$AM$4,-1)))</f>
        <v/>
      </c>
      <c r="AM1177" s="154" t="str">
        <f>IF(M1177="","",IF('5.手当・賞与配分・洗い替え方式'!$O$4=1,ROUNDUP((M1177+$Q1177)*$AM$4,-1),ROUNDUP(M1177*$AM$4,-1)))</f>
        <v/>
      </c>
      <c r="AN1177" s="166" t="str">
        <f>IF(N1177="","",IF('5.手当・賞与配分・洗い替え方式'!$O$4=1,ROUNDUP((N1177+$Q1177)*$AM$4,-1),ROUNDUP(N1177*$AM$4,-1)))</f>
        <v/>
      </c>
      <c r="AO1177" s="369" t="str">
        <f t="shared" si="787"/>
        <v/>
      </c>
      <c r="AP1177" s="77" t="str">
        <f t="shared" si="788"/>
        <v/>
      </c>
      <c r="AQ1177" s="77" t="str">
        <f t="shared" si="771"/>
        <v/>
      </c>
      <c r="AR1177" s="77" t="str">
        <f t="shared" si="772"/>
        <v/>
      </c>
      <c r="AS1177" s="164" t="str">
        <f t="shared" si="773"/>
        <v/>
      </c>
    </row>
    <row r="1178" spans="5:45" ht="18" customHeight="1">
      <c r="E1178" s="148" t="str">
        <f t="shared" si="774"/>
        <v/>
      </c>
      <c r="F1178" s="105">
        <f t="shared" si="761"/>
        <v>0</v>
      </c>
      <c r="G1178" s="105" t="str">
        <f t="shared" si="762"/>
        <v/>
      </c>
      <c r="H1178" s="105" t="str">
        <f t="shared" si="763"/>
        <v/>
      </c>
      <c r="I1178" s="149">
        <v>40</v>
      </c>
      <c r="J1178" s="157" t="str">
        <f t="shared" si="775"/>
        <v/>
      </c>
      <c r="K1178" s="131" t="str">
        <f t="shared" si="776"/>
        <v/>
      </c>
      <c r="L1178" s="131" t="str">
        <f>IF($E1178="","",INDEX('3.サラリースケール'!$R$5:$BH$38,MATCH($E1178,'3.サラリースケール'!$R$5:$R$38,0),MATCH($I1178,'3.サラリースケール'!$R$5:$BH$5,0)))</f>
        <v/>
      </c>
      <c r="M1178" s="131" t="str">
        <f t="shared" si="777"/>
        <v/>
      </c>
      <c r="N1178" s="368" t="str">
        <f t="shared" si="778"/>
        <v/>
      </c>
      <c r="O1178" s="157" t="str">
        <f t="shared" si="779"/>
        <v/>
      </c>
      <c r="P1178" s="368" t="str">
        <f t="shared" si="764"/>
        <v/>
      </c>
      <c r="Q1178" s="158" t="str">
        <f>IF($L1178="","",VLOOKUP($E1178,'6.モデル年俸表の作成'!$C$7:$F$48,4,0))</f>
        <v/>
      </c>
      <c r="R1178" s="159" t="str">
        <f>IF($E1178="","",IF($G1178="","",VLOOKUP($E1178,'5.手当・賞与配分・洗い替え方式'!$C$7:$L$48,8,0)))</f>
        <v/>
      </c>
      <c r="S1178" s="160" t="str">
        <f t="shared" si="780"/>
        <v/>
      </c>
      <c r="T1178" s="160" t="str">
        <f t="shared" si="781"/>
        <v/>
      </c>
      <c r="U1178" s="160" t="str">
        <f t="shared" si="790"/>
        <v/>
      </c>
      <c r="V1178" s="160" t="str">
        <f t="shared" si="783"/>
        <v/>
      </c>
      <c r="W1178" s="160" t="str">
        <f t="shared" si="784"/>
        <v/>
      </c>
      <c r="X1178" s="164" t="str">
        <f t="shared" si="765"/>
        <v/>
      </c>
      <c r="Y1178" s="162" t="str">
        <f t="shared" si="789"/>
        <v/>
      </c>
      <c r="Z1178" s="161" t="str">
        <f t="shared" si="766"/>
        <v/>
      </c>
      <c r="AA1178" s="161" t="str">
        <f t="shared" si="767"/>
        <v/>
      </c>
      <c r="AB1178" s="161" t="str">
        <f t="shared" si="768"/>
        <v/>
      </c>
      <c r="AC1178" s="163" t="str">
        <f t="shared" si="791"/>
        <v/>
      </c>
      <c r="AD1178" s="158" t="str">
        <f t="shared" si="786"/>
        <v/>
      </c>
      <c r="AE1178" s="165" t="str">
        <f>IF(J1178="","",IF('5.手当・賞与配分・洗い替え方式'!$O$4=1,ROUNDUP((J1178+$Q1178)*$AH$4,-1),ROUNDUP(J1178*$AH$4,-1)))</f>
        <v/>
      </c>
      <c r="AF1178" s="154" t="str">
        <f>IF(K1178="","",IF('5.手当・賞与配分・洗い替え方式'!$O$4=1,ROUNDUP((K1178+$Q1178)*$AH$4,-1),ROUNDUP(K1178*$AH$4,-1)))</f>
        <v/>
      </c>
      <c r="AG1178" s="154" t="str">
        <f>IF(L1178="","",IF('5.手当・賞与配分・洗い替え方式'!$O$4=1,ROUNDUP((L1178+$Q1178)*$AH$4,-1),ROUNDUP(L1178*$AH$4,-1)))</f>
        <v/>
      </c>
      <c r="AH1178" s="154" t="str">
        <f>IF(M1178="","",IF('5.手当・賞与配分・洗い替え方式'!$O$4=1,ROUNDUP((M1178+$Q1178)*$AH$4,-1),ROUNDUP(M1178*$AH$4,-1)))</f>
        <v/>
      </c>
      <c r="AI1178" s="166" t="str">
        <f>IF(N1178="","",IF('5.手当・賞与配分・洗い替え方式'!$O$4=1,ROUNDUP((N1178+$Q1178)*$AH$4,-1),ROUNDUP(N1178*$AH$4,-1)))</f>
        <v/>
      </c>
      <c r="AJ1178" s="165" t="str">
        <f>IF(J1178="","",IF('5.手当・賞与配分・洗い替え方式'!$O$4=1,ROUNDUP((J1178+$Q1178)*$AM$4,-1),ROUNDUP(J1178*$AM$4,-1)))</f>
        <v/>
      </c>
      <c r="AK1178" s="154" t="str">
        <f>IF(K1178="","",IF('5.手当・賞与配分・洗い替え方式'!$O$4=1,ROUNDUP((K1178+$Q1178)*$AM$4,-1),ROUNDUP(K1178*$AM$4,-1)))</f>
        <v/>
      </c>
      <c r="AL1178" s="154" t="str">
        <f>IF(L1178="","",IF('5.手当・賞与配分・洗い替え方式'!$O$4=1,ROUNDUP((L1178+$Q1178)*$AM$4,-1),ROUNDUP(L1178*$AM$4,-1)))</f>
        <v/>
      </c>
      <c r="AM1178" s="154" t="str">
        <f>IF(M1178="","",IF('5.手当・賞与配分・洗い替え方式'!$O$4=1,ROUNDUP((M1178+$Q1178)*$AM$4,-1),ROUNDUP(M1178*$AM$4,-1)))</f>
        <v/>
      </c>
      <c r="AN1178" s="166" t="str">
        <f>IF(N1178="","",IF('5.手当・賞与配分・洗い替え方式'!$O$4=1,ROUNDUP((N1178+$Q1178)*$AM$4,-1),ROUNDUP(N1178*$AM$4,-1)))</f>
        <v/>
      </c>
      <c r="AO1178" s="369" t="str">
        <f t="shared" si="787"/>
        <v/>
      </c>
      <c r="AP1178" s="77" t="str">
        <f t="shared" si="788"/>
        <v/>
      </c>
      <c r="AQ1178" s="77" t="str">
        <f t="shared" si="771"/>
        <v/>
      </c>
      <c r="AR1178" s="77" t="str">
        <f t="shared" si="772"/>
        <v/>
      </c>
      <c r="AS1178" s="164" t="str">
        <f t="shared" si="773"/>
        <v/>
      </c>
    </row>
    <row r="1179" spans="5:45" ht="18" customHeight="1">
      <c r="E1179" s="148" t="str">
        <f t="shared" si="774"/>
        <v/>
      </c>
      <c r="F1179" s="105">
        <f t="shared" si="761"/>
        <v>0</v>
      </c>
      <c r="G1179" s="105" t="str">
        <f t="shared" si="762"/>
        <v/>
      </c>
      <c r="H1179" s="105" t="str">
        <f t="shared" si="763"/>
        <v/>
      </c>
      <c r="I1179" s="149">
        <v>41</v>
      </c>
      <c r="J1179" s="157" t="str">
        <f t="shared" si="775"/>
        <v/>
      </c>
      <c r="K1179" s="131" t="str">
        <f t="shared" si="776"/>
        <v/>
      </c>
      <c r="L1179" s="131" t="str">
        <f>IF($E1179="","",INDEX('3.サラリースケール'!$R$5:$BH$38,MATCH($E1179,'3.サラリースケール'!$R$5:$R$38,0),MATCH($I1179,'3.サラリースケール'!$R$5:$BH$5,0)))</f>
        <v/>
      </c>
      <c r="M1179" s="131" t="str">
        <f t="shared" si="777"/>
        <v/>
      </c>
      <c r="N1179" s="368" t="str">
        <f t="shared" si="778"/>
        <v/>
      </c>
      <c r="O1179" s="157" t="str">
        <f t="shared" si="779"/>
        <v/>
      </c>
      <c r="P1179" s="368" t="str">
        <f t="shared" si="764"/>
        <v/>
      </c>
      <c r="Q1179" s="158" t="str">
        <f>IF($L1179="","",VLOOKUP($E1179,'6.モデル年俸表の作成'!$C$7:$F$48,4,0))</f>
        <v/>
      </c>
      <c r="R1179" s="159" t="str">
        <f>IF($E1179="","",IF($G1179="","",VLOOKUP($E1179,'5.手当・賞与配分・洗い替え方式'!$C$7:$L$48,8,0)))</f>
        <v/>
      </c>
      <c r="S1179" s="160" t="str">
        <f t="shared" si="780"/>
        <v/>
      </c>
      <c r="T1179" s="160" t="str">
        <f t="shared" si="781"/>
        <v/>
      </c>
      <c r="U1179" s="160" t="str">
        <f t="shared" si="790"/>
        <v/>
      </c>
      <c r="V1179" s="160" t="str">
        <f t="shared" si="783"/>
        <v/>
      </c>
      <c r="W1179" s="160" t="str">
        <f t="shared" si="784"/>
        <v/>
      </c>
      <c r="X1179" s="164" t="str">
        <f t="shared" si="765"/>
        <v/>
      </c>
      <c r="Y1179" s="162" t="str">
        <f t="shared" si="789"/>
        <v/>
      </c>
      <c r="Z1179" s="161" t="str">
        <f t="shared" si="766"/>
        <v/>
      </c>
      <c r="AA1179" s="161" t="str">
        <f t="shared" si="767"/>
        <v/>
      </c>
      <c r="AB1179" s="161" t="str">
        <f t="shared" si="768"/>
        <v/>
      </c>
      <c r="AC1179" s="163" t="str">
        <f t="shared" si="791"/>
        <v/>
      </c>
      <c r="AD1179" s="158" t="str">
        <f t="shared" si="786"/>
        <v/>
      </c>
      <c r="AE1179" s="165" t="str">
        <f>IF(J1179="","",IF('5.手当・賞与配分・洗い替え方式'!$O$4=1,ROUNDUP((J1179+$Q1179)*$AH$4,-1),ROUNDUP(J1179*$AH$4,-1)))</f>
        <v/>
      </c>
      <c r="AF1179" s="154" t="str">
        <f>IF(K1179="","",IF('5.手当・賞与配分・洗い替え方式'!$O$4=1,ROUNDUP((K1179+$Q1179)*$AH$4,-1),ROUNDUP(K1179*$AH$4,-1)))</f>
        <v/>
      </c>
      <c r="AG1179" s="154" t="str">
        <f>IF(L1179="","",IF('5.手当・賞与配分・洗い替え方式'!$O$4=1,ROUNDUP((L1179+$Q1179)*$AH$4,-1),ROUNDUP(L1179*$AH$4,-1)))</f>
        <v/>
      </c>
      <c r="AH1179" s="154" t="str">
        <f>IF(M1179="","",IF('5.手当・賞与配分・洗い替え方式'!$O$4=1,ROUNDUP((M1179+$Q1179)*$AH$4,-1),ROUNDUP(M1179*$AH$4,-1)))</f>
        <v/>
      </c>
      <c r="AI1179" s="166" t="str">
        <f>IF(N1179="","",IF('5.手当・賞与配分・洗い替え方式'!$O$4=1,ROUNDUP((N1179+$Q1179)*$AH$4,-1),ROUNDUP(N1179*$AH$4,-1)))</f>
        <v/>
      </c>
      <c r="AJ1179" s="165" t="str">
        <f>IF(J1179="","",IF('5.手当・賞与配分・洗い替え方式'!$O$4=1,ROUNDUP((J1179+$Q1179)*$AM$4,-1),ROUNDUP(J1179*$AM$4,-1)))</f>
        <v/>
      </c>
      <c r="AK1179" s="154" t="str">
        <f>IF(K1179="","",IF('5.手当・賞与配分・洗い替え方式'!$O$4=1,ROUNDUP((K1179+$Q1179)*$AM$4,-1),ROUNDUP(K1179*$AM$4,-1)))</f>
        <v/>
      </c>
      <c r="AL1179" s="154" t="str">
        <f>IF(L1179="","",IF('5.手当・賞与配分・洗い替え方式'!$O$4=1,ROUNDUP((L1179+$Q1179)*$AM$4,-1),ROUNDUP(L1179*$AM$4,-1)))</f>
        <v/>
      </c>
      <c r="AM1179" s="154" t="str">
        <f>IF(M1179="","",IF('5.手当・賞与配分・洗い替え方式'!$O$4=1,ROUNDUP((M1179+$Q1179)*$AM$4,-1),ROUNDUP(M1179*$AM$4,-1)))</f>
        <v/>
      </c>
      <c r="AN1179" s="166" t="str">
        <f>IF(N1179="","",IF('5.手当・賞与配分・洗い替え方式'!$O$4=1,ROUNDUP((N1179+$Q1179)*$AM$4,-1),ROUNDUP(N1179*$AM$4,-1)))</f>
        <v/>
      </c>
      <c r="AO1179" s="369" t="str">
        <f t="shared" si="787"/>
        <v/>
      </c>
      <c r="AP1179" s="77" t="str">
        <f t="shared" si="788"/>
        <v/>
      </c>
      <c r="AQ1179" s="77" t="str">
        <f t="shared" si="771"/>
        <v/>
      </c>
      <c r="AR1179" s="77" t="str">
        <f t="shared" si="772"/>
        <v/>
      </c>
      <c r="AS1179" s="164" t="str">
        <f t="shared" si="773"/>
        <v/>
      </c>
    </row>
    <row r="1180" spans="5:45" ht="18" customHeight="1">
      <c r="E1180" s="148" t="str">
        <f t="shared" si="774"/>
        <v/>
      </c>
      <c r="F1180" s="105">
        <f t="shared" si="761"/>
        <v>0</v>
      </c>
      <c r="G1180" s="105" t="str">
        <f t="shared" si="762"/>
        <v/>
      </c>
      <c r="H1180" s="105" t="str">
        <f t="shared" si="763"/>
        <v/>
      </c>
      <c r="I1180" s="149">
        <v>42</v>
      </c>
      <c r="J1180" s="157" t="str">
        <f t="shared" si="775"/>
        <v/>
      </c>
      <c r="K1180" s="131" t="str">
        <f t="shared" si="776"/>
        <v/>
      </c>
      <c r="L1180" s="131" t="str">
        <f>IF($E1180="","",INDEX('3.サラリースケール'!$R$5:$BH$38,MATCH($E1180,'3.サラリースケール'!$R$5:$R$38,0),MATCH($I1180,'3.サラリースケール'!$R$5:$BH$5,0)))</f>
        <v/>
      </c>
      <c r="M1180" s="131" t="str">
        <f t="shared" si="777"/>
        <v/>
      </c>
      <c r="N1180" s="368" t="str">
        <f t="shared" si="778"/>
        <v/>
      </c>
      <c r="O1180" s="157" t="str">
        <f t="shared" si="779"/>
        <v/>
      </c>
      <c r="P1180" s="368" t="str">
        <f t="shared" si="764"/>
        <v/>
      </c>
      <c r="Q1180" s="158" t="str">
        <f>IF($L1180="","",VLOOKUP($E1180,'6.モデル年俸表の作成'!$C$7:$F$48,4,0))</f>
        <v/>
      </c>
      <c r="R1180" s="159" t="str">
        <f>IF($E1180="","",IF($G1180="","",VLOOKUP($E1180,'5.手当・賞与配分・洗い替え方式'!$C$7:$L$48,8,0)))</f>
        <v/>
      </c>
      <c r="S1180" s="160" t="str">
        <f t="shared" si="780"/>
        <v/>
      </c>
      <c r="T1180" s="160" t="str">
        <f t="shared" si="781"/>
        <v/>
      </c>
      <c r="U1180" s="160" t="str">
        <f t="shared" si="790"/>
        <v/>
      </c>
      <c r="V1180" s="160" t="str">
        <f t="shared" si="783"/>
        <v/>
      </c>
      <c r="W1180" s="160" t="str">
        <f t="shared" si="784"/>
        <v/>
      </c>
      <c r="X1180" s="164" t="str">
        <f t="shared" si="765"/>
        <v/>
      </c>
      <c r="Y1180" s="162" t="str">
        <f t="shared" si="789"/>
        <v/>
      </c>
      <c r="Z1180" s="161" t="str">
        <f t="shared" si="766"/>
        <v/>
      </c>
      <c r="AA1180" s="161" t="str">
        <f t="shared" si="767"/>
        <v/>
      </c>
      <c r="AB1180" s="161" t="str">
        <f t="shared" si="768"/>
        <v/>
      </c>
      <c r="AC1180" s="163" t="str">
        <f t="shared" si="791"/>
        <v/>
      </c>
      <c r="AD1180" s="158" t="str">
        <f t="shared" si="786"/>
        <v/>
      </c>
      <c r="AE1180" s="165" t="str">
        <f>IF(J1180="","",IF('5.手当・賞与配分・洗い替え方式'!$O$4=1,ROUNDUP((J1180+$Q1180)*$AH$4,-1),ROUNDUP(J1180*$AH$4,-1)))</f>
        <v/>
      </c>
      <c r="AF1180" s="154" t="str">
        <f>IF(K1180="","",IF('5.手当・賞与配分・洗い替え方式'!$O$4=1,ROUNDUP((K1180+$Q1180)*$AH$4,-1),ROUNDUP(K1180*$AH$4,-1)))</f>
        <v/>
      </c>
      <c r="AG1180" s="154" t="str">
        <f>IF(L1180="","",IF('5.手当・賞与配分・洗い替え方式'!$O$4=1,ROUNDUP((L1180+$Q1180)*$AH$4,-1),ROUNDUP(L1180*$AH$4,-1)))</f>
        <v/>
      </c>
      <c r="AH1180" s="154" t="str">
        <f>IF(M1180="","",IF('5.手当・賞与配分・洗い替え方式'!$O$4=1,ROUNDUP((M1180+$Q1180)*$AH$4,-1),ROUNDUP(M1180*$AH$4,-1)))</f>
        <v/>
      </c>
      <c r="AI1180" s="166" t="str">
        <f>IF(N1180="","",IF('5.手当・賞与配分・洗い替え方式'!$O$4=1,ROUNDUP((N1180+$Q1180)*$AH$4,-1),ROUNDUP(N1180*$AH$4,-1)))</f>
        <v/>
      </c>
      <c r="AJ1180" s="165" t="str">
        <f>IF(J1180="","",IF('5.手当・賞与配分・洗い替え方式'!$O$4=1,ROUNDUP((J1180+$Q1180)*$AM$4,-1),ROUNDUP(J1180*$AM$4,-1)))</f>
        <v/>
      </c>
      <c r="AK1180" s="154" t="str">
        <f>IF(K1180="","",IF('5.手当・賞与配分・洗い替え方式'!$O$4=1,ROUNDUP((K1180+$Q1180)*$AM$4,-1),ROUNDUP(K1180*$AM$4,-1)))</f>
        <v/>
      </c>
      <c r="AL1180" s="154" t="str">
        <f>IF(L1180="","",IF('5.手当・賞与配分・洗い替え方式'!$O$4=1,ROUNDUP((L1180+$Q1180)*$AM$4,-1),ROUNDUP(L1180*$AM$4,-1)))</f>
        <v/>
      </c>
      <c r="AM1180" s="154" t="str">
        <f>IF(M1180="","",IF('5.手当・賞与配分・洗い替え方式'!$O$4=1,ROUNDUP((M1180+$Q1180)*$AM$4,-1),ROUNDUP(M1180*$AM$4,-1)))</f>
        <v/>
      </c>
      <c r="AN1180" s="166" t="str">
        <f>IF(N1180="","",IF('5.手当・賞与配分・洗い替え方式'!$O$4=1,ROUNDUP((N1180+$Q1180)*$AM$4,-1),ROUNDUP(N1180*$AM$4,-1)))</f>
        <v/>
      </c>
      <c r="AO1180" s="369" t="str">
        <f t="shared" si="787"/>
        <v/>
      </c>
      <c r="AP1180" s="77" t="str">
        <f t="shared" si="788"/>
        <v/>
      </c>
      <c r="AQ1180" s="77" t="str">
        <f t="shared" si="771"/>
        <v/>
      </c>
      <c r="AR1180" s="77" t="str">
        <f t="shared" si="772"/>
        <v/>
      </c>
      <c r="AS1180" s="164" t="str">
        <f t="shared" si="773"/>
        <v/>
      </c>
    </row>
    <row r="1181" spans="5:45" ht="18" customHeight="1">
      <c r="E1181" s="148" t="str">
        <f t="shared" si="774"/>
        <v/>
      </c>
      <c r="F1181" s="167">
        <f t="shared" si="761"/>
        <v>0</v>
      </c>
      <c r="G1181" s="105" t="str">
        <f t="shared" si="762"/>
        <v/>
      </c>
      <c r="H1181" s="105" t="str">
        <f t="shared" si="763"/>
        <v/>
      </c>
      <c r="I1181" s="149">
        <v>43</v>
      </c>
      <c r="J1181" s="157" t="str">
        <f t="shared" si="775"/>
        <v/>
      </c>
      <c r="K1181" s="131" t="str">
        <f t="shared" si="776"/>
        <v/>
      </c>
      <c r="L1181" s="131" t="str">
        <f>IF($E1181="","",INDEX('3.サラリースケール'!$R$5:$BH$38,MATCH($E1181,'3.サラリースケール'!$R$5:$R$38,0),MATCH($I1181,'3.サラリースケール'!$R$5:$BH$5,0)))</f>
        <v/>
      </c>
      <c r="M1181" s="131" t="str">
        <f t="shared" si="777"/>
        <v/>
      </c>
      <c r="N1181" s="368" t="str">
        <f t="shared" si="778"/>
        <v/>
      </c>
      <c r="O1181" s="157" t="str">
        <f t="shared" si="779"/>
        <v/>
      </c>
      <c r="P1181" s="368" t="str">
        <f t="shared" si="764"/>
        <v/>
      </c>
      <c r="Q1181" s="158" t="str">
        <f>IF($L1181="","",VLOOKUP($E1181,'6.モデル年俸表の作成'!$C$7:$F$48,4,0))</f>
        <v/>
      </c>
      <c r="R1181" s="159" t="str">
        <f>IF($E1181="","",IF($G1181="","",VLOOKUP($E1181,'5.手当・賞与配分・洗い替え方式'!$C$7:$L$48,8,0)))</f>
        <v/>
      </c>
      <c r="S1181" s="160" t="str">
        <f t="shared" si="780"/>
        <v/>
      </c>
      <c r="T1181" s="160" t="str">
        <f t="shared" si="781"/>
        <v/>
      </c>
      <c r="U1181" s="160" t="str">
        <f t="shared" si="790"/>
        <v/>
      </c>
      <c r="V1181" s="160" t="str">
        <f t="shared" si="783"/>
        <v/>
      </c>
      <c r="W1181" s="160" t="str">
        <f t="shared" si="784"/>
        <v/>
      </c>
      <c r="X1181" s="164" t="str">
        <f t="shared" si="765"/>
        <v/>
      </c>
      <c r="Y1181" s="162" t="str">
        <f t="shared" si="789"/>
        <v/>
      </c>
      <c r="Z1181" s="161" t="str">
        <f t="shared" si="766"/>
        <v/>
      </c>
      <c r="AA1181" s="161" t="str">
        <f t="shared" si="767"/>
        <v/>
      </c>
      <c r="AB1181" s="161" t="str">
        <f t="shared" si="768"/>
        <v/>
      </c>
      <c r="AC1181" s="163" t="str">
        <f t="shared" si="791"/>
        <v/>
      </c>
      <c r="AD1181" s="158" t="str">
        <f t="shared" si="786"/>
        <v/>
      </c>
      <c r="AE1181" s="165" t="str">
        <f>IF(J1181="","",IF('5.手当・賞与配分・洗い替え方式'!$O$4=1,ROUNDUP((J1181+$Q1181)*$AH$4,-1),ROUNDUP(J1181*$AH$4,-1)))</f>
        <v/>
      </c>
      <c r="AF1181" s="154" t="str">
        <f>IF(K1181="","",IF('5.手当・賞与配分・洗い替え方式'!$O$4=1,ROUNDUP((K1181+$Q1181)*$AH$4,-1),ROUNDUP(K1181*$AH$4,-1)))</f>
        <v/>
      </c>
      <c r="AG1181" s="154" t="str">
        <f>IF(L1181="","",IF('5.手当・賞与配分・洗い替え方式'!$O$4=1,ROUNDUP((L1181+$Q1181)*$AH$4,-1),ROUNDUP(L1181*$AH$4,-1)))</f>
        <v/>
      </c>
      <c r="AH1181" s="154" t="str">
        <f>IF(M1181="","",IF('5.手当・賞与配分・洗い替え方式'!$O$4=1,ROUNDUP((M1181+$Q1181)*$AH$4,-1),ROUNDUP(M1181*$AH$4,-1)))</f>
        <v/>
      </c>
      <c r="AI1181" s="166" t="str">
        <f>IF(N1181="","",IF('5.手当・賞与配分・洗い替え方式'!$O$4=1,ROUNDUP((N1181+$Q1181)*$AH$4,-1),ROUNDUP(N1181*$AH$4,-1)))</f>
        <v/>
      </c>
      <c r="AJ1181" s="165" t="str">
        <f>IF(J1181="","",IF('5.手当・賞与配分・洗い替え方式'!$O$4=1,ROUNDUP((J1181+$Q1181)*$AM$4,-1),ROUNDUP(J1181*$AM$4,-1)))</f>
        <v/>
      </c>
      <c r="AK1181" s="154" t="str">
        <f>IF(K1181="","",IF('5.手当・賞与配分・洗い替え方式'!$O$4=1,ROUNDUP((K1181+$Q1181)*$AM$4,-1),ROUNDUP(K1181*$AM$4,-1)))</f>
        <v/>
      </c>
      <c r="AL1181" s="154" t="str">
        <f>IF(L1181="","",IF('5.手当・賞与配分・洗い替え方式'!$O$4=1,ROUNDUP((L1181+$Q1181)*$AM$4,-1),ROUNDUP(L1181*$AM$4,-1)))</f>
        <v/>
      </c>
      <c r="AM1181" s="154" t="str">
        <f>IF(M1181="","",IF('5.手当・賞与配分・洗い替え方式'!$O$4=1,ROUNDUP((M1181+$Q1181)*$AM$4,-1),ROUNDUP(M1181*$AM$4,-1)))</f>
        <v/>
      </c>
      <c r="AN1181" s="166" t="str">
        <f>IF(N1181="","",IF('5.手当・賞与配分・洗い替え方式'!$O$4=1,ROUNDUP((N1181+$Q1181)*$AM$4,-1),ROUNDUP(N1181*$AM$4,-1)))</f>
        <v/>
      </c>
      <c r="AO1181" s="369" t="str">
        <f t="shared" si="787"/>
        <v/>
      </c>
      <c r="AP1181" s="77" t="str">
        <f t="shared" si="788"/>
        <v/>
      </c>
      <c r="AQ1181" s="77" t="str">
        <f t="shared" si="771"/>
        <v/>
      </c>
      <c r="AR1181" s="77" t="str">
        <f t="shared" si="772"/>
        <v/>
      </c>
      <c r="AS1181" s="164" t="str">
        <f t="shared" si="773"/>
        <v/>
      </c>
    </row>
    <row r="1182" spans="5:45" ht="18" customHeight="1">
      <c r="E1182" s="148" t="str">
        <f t="shared" si="774"/>
        <v/>
      </c>
      <c r="F1182" s="167">
        <f t="shared" si="761"/>
        <v>0</v>
      </c>
      <c r="G1182" s="105" t="str">
        <f t="shared" si="762"/>
        <v/>
      </c>
      <c r="H1182" s="105" t="str">
        <f t="shared" si="763"/>
        <v/>
      </c>
      <c r="I1182" s="149">
        <v>44</v>
      </c>
      <c r="J1182" s="157" t="str">
        <f t="shared" si="775"/>
        <v/>
      </c>
      <c r="K1182" s="131" t="str">
        <f t="shared" si="776"/>
        <v/>
      </c>
      <c r="L1182" s="131" t="str">
        <f>IF($E1182="","",INDEX('3.サラリースケール'!$R$5:$BH$38,MATCH($E1182,'3.サラリースケール'!$R$5:$R$38,0),MATCH($I1182,'3.サラリースケール'!$R$5:$BH$5,0)))</f>
        <v/>
      </c>
      <c r="M1182" s="131" t="str">
        <f t="shared" si="777"/>
        <v/>
      </c>
      <c r="N1182" s="368" t="str">
        <f t="shared" si="778"/>
        <v/>
      </c>
      <c r="O1182" s="157" t="str">
        <f t="shared" si="779"/>
        <v/>
      </c>
      <c r="P1182" s="368" t="str">
        <f t="shared" si="764"/>
        <v/>
      </c>
      <c r="Q1182" s="158" t="str">
        <f>IF($L1182="","",VLOOKUP($E1182,'6.モデル年俸表の作成'!$C$7:$F$48,4,0))</f>
        <v/>
      </c>
      <c r="R1182" s="159" t="str">
        <f>IF($E1182="","",IF($G1182="","",VLOOKUP($E1182,'5.手当・賞与配分・洗い替え方式'!$C$7:$L$48,8,0)))</f>
        <v/>
      </c>
      <c r="S1182" s="160" t="str">
        <f t="shared" si="780"/>
        <v/>
      </c>
      <c r="T1182" s="160" t="str">
        <f t="shared" si="781"/>
        <v/>
      </c>
      <c r="U1182" s="160" t="str">
        <f t="shared" si="790"/>
        <v/>
      </c>
      <c r="V1182" s="160" t="str">
        <f t="shared" si="783"/>
        <v/>
      </c>
      <c r="W1182" s="160" t="str">
        <f t="shared" si="784"/>
        <v/>
      </c>
      <c r="X1182" s="164" t="str">
        <f t="shared" si="765"/>
        <v/>
      </c>
      <c r="Y1182" s="162" t="str">
        <f t="shared" si="789"/>
        <v/>
      </c>
      <c r="Z1182" s="161" t="str">
        <f t="shared" si="766"/>
        <v/>
      </c>
      <c r="AA1182" s="161" t="str">
        <f t="shared" si="767"/>
        <v/>
      </c>
      <c r="AB1182" s="161" t="str">
        <f t="shared" si="768"/>
        <v/>
      </c>
      <c r="AC1182" s="163" t="str">
        <f t="shared" si="791"/>
        <v/>
      </c>
      <c r="AD1182" s="158" t="str">
        <f t="shared" si="786"/>
        <v/>
      </c>
      <c r="AE1182" s="165" t="str">
        <f>IF(J1182="","",IF('5.手当・賞与配分・洗い替え方式'!$O$4=1,ROUNDUP((J1182+$Q1182)*$AH$4,-1),ROUNDUP(J1182*$AH$4,-1)))</f>
        <v/>
      </c>
      <c r="AF1182" s="154" t="str">
        <f>IF(K1182="","",IF('5.手当・賞与配分・洗い替え方式'!$O$4=1,ROUNDUP((K1182+$Q1182)*$AH$4,-1),ROUNDUP(K1182*$AH$4,-1)))</f>
        <v/>
      </c>
      <c r="AG1182" s="154" t="str">
        <f>IF(L1182="","",IF('5.手当・賞与配分・洗い替え方式'!$O$4=1,ROUNDUP((L1182+$Q1182)*$AH$4,-1),ROUNDUP(L1182*$AH$4,-1)))</f>
        <v/>
      </c>
      <c r="AH1182" s="154" t="str">
        <f>IF(M1182="","",IF('5.手当・賞与配分・洗い替え方式'!$O$4=1,ROUNDUP((M1182+$Q1182)*$AH$4,-1),ROUNDUP(M1182*$AH$4,-1)))</f>
        <v/>
      </c>
      <c r="AI1182" s="166" t="str">
        <f>IF(N1182="","",IF('5.手当・賞与配分・洗い替え方式'!$O$4=1,ROUNDUP((N1182+$Q1182)*$AH$4,-1),ROUNDUP(N1182*$AH$4,-1)))</f>
        <v/>
      </c>
      <c r="AJ1182" s="165" t="str">
        <f>IF(J1182="","",IF('5.手当・賞与配分・洗い替え方式'!$O$4=1,ROUNDUP((J1182+$Q1182)*$AM$4,-1),ROUNDUP(J1182*$AM$4,-1)))</f>
        <v/>
      </c>
      <c r="AK1182" s="154" t="str">
        <f>IF(K1182="","",IF('5.手当・賞与配分・洗い替え方式'!$O$4=1,ROUNDUP((K1182+$Q1182)*$AM$4,-1),ROUNDUP(K1182*$AM$4,-1)))</f>
        <v/>
      </c>
      <c r="AL1182" s="154" t="str">
        <f>IF(L1182="","",IF('5.手当・賞与配分・洗い替え方式'!$O$4=1,ROUNDUP((L1182+$Q1182)*$AM$4,-1),ROUNDUP(L1182*$AM$4,-1)))</f>
        <v/>
      </c>
      <c r="AM1182" s="154" t="str">
        <f>IF(M1182="","",IF('5.手当・賞与配分・洗い替え方式'!$O$4=1,ROUNDUP((M1182+$Q1182)*$AM$4,-1),ROUNDUP(M1182*$AM$4,-1)))</f>
        <v/>
      </c>
      <c r="AN1182" s="166" t="str">
        <f>IF(N1182="","",IF('5.手当・賞与配分・洗い替え方式'!$O$4=1,ROUNDUP((N1182+$Q1182)*$AM$4,-1),ROUNDUP(N1182*$AM$4,-1)))</f>
        <v/>
      </c>
      <c r="AO1182" s="369" t="str">
        <f t="shared" si="787"/>
        <v/>
      </c>
      <c r="AP1182" s="77" t="str">
        <f t="shared" si="788"/>
        <v/>
      </c>
      <c r="AQ1182" s="77" t="str">
        <f t="shared" si="771"/>
        <v/>
      </c>
      <c r="AR1182" s="77" t="str">
        <f t="shared" si="772"/>
        <v/>
      </c>
      <c r="AS1182" s="164" t="str">
        <f t="shared" si="773"/>
        <v/>
      </c>
    </row>
    <row r="1183" spans="5:45" ht="18" customHeight="1">
      <c r="E1183" s="148" t="str">
        <f t="shared" si="774"/>
        <v/>
      </c>
      <c r="F1183" s="167">
        <f t="shared" si="761"/>
        <v>0</v>
      </c>
      <c r="G1183" s="105" t="str">
        <f t="shared" si="762"/>
        <v/>
      </c>
      <c r="H1183" s="105" t="str">
        <f t="shared" si="763"/>
        <v/>
      </c>
      <c r="I1183" s="149">
        <v>45</v>
      </c>
      <c r="J1183" s="157" t="str">
        <f t="shared" si="775"/>
        <v/>
      </c>
      <c r="K1183" s="131" t="str">
        <f t="shared" si="776"/>
        <v/>
      </c>
      <c r="L1183" s="131" t="str">
        <f>IF($E1183="","",INDEX('3.サラリースケール'!$R$5:$BH$38,MATCH($E1183,'3.サラリースケール'!$R$5:$R$38,0),MATCH($I1183,'3.サラリースケール'!$R$5:$BH$5,0)))</f>
        <v/>
      </c>
      <c r="M1183" s="131" t="str">
        <f t="shared" si="777"/>
        <v/>
      </c>
      <c r="N1183" s="368" t="str">
        <f t="shared" si="778"/>
        <v/>
      </c>
      <c r="O1183" s="157" t="str">
        <f t="shared" si="779"/>
        <v/>
      </c>
      <c r="P1183" s="368" t="str">
        <f t="shared" si="764"/>
        <v/>
      </c>
      <c r="Q1183" s="158" t="str">
        <f>IF($L1183="","",VLOOKUP($E1183,'6.モデル年俸表の作成'!$C$7:$F$48,4,0))</f>
        <v/>
      </c>
      <c r="R1183" s="159" t="str">
        <f>IF($E1183="","",IF($G1183="","",VLOOKUP($E1183,'5.手当・賞与配分・洗い替え方式'!$C$7:$L$48,8,0)))</f>
        <v/>
      </c>
      <c r="S1183" s="160" t="str">
        <f t="shared" si="780"/>
        <v/>
      </c>
      <c r="T1183" s="160" t="str">
        <f t="shared" si="781"/>
        <v/>
      </c>
      <c r="U1183" s="160" t="str">
        <f t="shared" si="790"/>
        <v/>
      </c>
      <c r="V1183" s="160" t="str">
        <f t="shared" si="783"/>
        <v/>
      </c>
      <c r="W1183" s="160" t="str">
        <f t="shared" si="784"/>
        <v/>
      </c>
      <c r="X1183" s="164" t="str">
        <f t="shared" si="765"/>
        <v/>
      </c>
      <c r="Y1183" s="162" t="str">
        <f t="shared" si="789"/>
        <v/>
      </c>
      <c r="Z1183" s="161" t="str">
        <f t="shared" si="766"/>
        <v/>
      </c>
      <c r="AA1183" s="161" t="str">
        <f t="shared" si="767"/>
        <v/>
      </c>
      <c r="AB1183" s="161" t="str">
        <f t="shared" si="768"/>
        <v/>
      </c>
      <c r="AC1183" s="163" t="str">
        <f t="shared" si="791"/>
        <v/>
      </c>
      <c r="AD1183" s="158" t="str">
        <f t="shared" si="786"/>
        <v/>
      </c>
      <c r="AE1183" s="165" t="str">
        <f>IF(J1183="","",IF('5.手当・賞与配分・洗い替え方式'!$O$4=1,ROUNDUP((J1183+$Q1183)*$AH$4,-1),ROUNDUP(J1183*$AH$4,-1)))</f>
        <v/>
      </c>
      <c r="AF1183" s="154" t="str">
        <f>IF(K1183="","",IF('5.手当・賞与配分・洗い替え方式'!$O$4=1,ROUNDUP((K1183+$Q1183)*$AH$4,-1),ROUNDUP(K1183*$AH$4,-1)))</f>
        <v/>
      </c>
      <c r="AG1183" s="154" t="str">
        <f>IF(L1183="","",IF('5.手当・賞与配分・洗い替え方式'!$O$4=1,ROUNDUP((L1183+$Q1183)*$AH$4,-1),ROUNDUP(L1183*$AH$4,-1)))</f>
        <v/>
      </c>
      <c r="AH1183" s="154" t="str">
        <f>IF(M1183="","",IF('5.手当・賞与配分・洗い替え方式'!$O$4=1,ROUNDUP((M1183+$Q1183)*$AH$4,-1),ROUNDUP(M1183*$AH$4,-1)))</f>
        <v/>
      </c>
      <c r="AI1183" s="166" t="str">
        <f>IF(N1183="","",IF('5.手当・賞与配分・洗い替え方式'!$O$4=1,ROUNDUP((N1183+$Q1183)*$AH$4,-1),ROUNDUP(N1183*$AH$4,-1)))</f>
        <v/>
      </c>
      <c r="AJ1183" s="165" t="str">
        <f>IF(J1183="","",IF('5.手当・賞与配分・洗い替え方式'!$O$4=1,ROUNDUP((J1183+$Q1183)*$AM$4,-1),ROUNDUP(J1183*$AM$4,-1)))</f>
        <v/>
      </c>
      <c r="AK1183" s="154" t="str">
        <f>IF(K1183="","",IF('5.手当・賞与配分・洗い替え方式'!$O$4=1,ROUNDUP((K1183+$Q1183)*$AM$4,-1),ROUNDUP(K1183*$AM$4,-1)))</f>
        <v/>
      </c>
      <c r="AL1183" s="154" t="str">
        <f>IF(L1183="","",IF('5.手当・賞与配分・洗い替え方式'!$O$4=1,ROUNDUP((L1183+$Q1183)*$AM$4,-1),ROUNDUP(L1183*$AM$4,-1)))</f>
        <v/>
      </c>
      <c r="AM1183" s="154" t="str">
        <f>IF(M1183="","",IF('5.手当・賞与配分・洗い替え方式'!$O$4=1,ROUNDUP((M1183+$Q1183)*$AM$4,-1),ROUNDUP(M1183*$AM$4,-1)))</f>
        <v/>
      </c>
      <c r="AN1183" s="166" t="str">
        <f>IF(N1183="","",IF('5.手当・賞与配分・洗い替え方式'!$O$4=1,ROUNDUP((N1183+$Q1183)*$AM$4,-1),ROUNDUP(N1183*$AM$4,-1)))</f>
        <v/>
      </c>
      <c r="AO1183" s="369" t="str">
        <f t="shared" si="787"/>
        <v/>
      </c>
      <c r="AP1183" s="77" t="str">
        <f t="shared" si="788"/>
        <v/>
      </c>
      <c r="AQ1183" s="77" t="str">
        <f t="shared" si="771"/>
        <v/>
      </c>
      <c r="AR1183" s="77" t="str">
        <f t="shared" si="772"/>
        <v/>
      </c>
      <c r="AS1183" s="164" t="str">
        <f t="shared" si="773"/>
        <v/>
      </c>
    </row>
    <row r="1184" spans="5:45" ht="18" customHeight="1">
      <c r="E1184" s="148" t="str">
        <f t="shared" si="774"/>
        <v/>
      </c>
      <c r="F1184" s="167">
        <f t="shared" si="761"/>
        <v>0</v>
      </c>
      <c r="G1184" s="105" t="str">
        <f t="shared" si="762"/>
        <v/>
      </c>
      <c r="H1184" s="105" t="str">
        <f t="shared" si="763"/>
        <v/>
      </c>
      <c r="I1184" s="149">
        <v>46</v>
      </c>
      <c r="J1184" s="157" t="str">
        <f t="shared" si="775"/>
        <v/>
      </c>
      <c r="K1184" s="131" t="str">
        <f t="shared" si="776"/>
        <v/>
      </c>
      <c r="L1184" s="131" t="str">
        <f>IF($E1184="","",INDEX('3.サラリースケール'!$R$5:$BH$38,MATCH($E1184,'3.サラリースケール'!$R$5:$R$38,0),MATCH($I1184,'3.サラリースケール'!$R$5:$BH$5,0)))</f>
        <v/>
      </c>
      <c r="M1184" s="131" t="str">
        <f t="shared" si="777"/>
        <v/>
      </c>
      <c r="N1184" s="368" t="str">
        <f t="shared" si="778"/>
        <v/>
      </c>
      <c r="O1184" s="157" t="str">
        <f t="shared" si="779"/>
        <v/>
      </c>
      <c r="P1184" s="368" t="str">
        <f t="shared" si="764"/>
        <v/>
      </c>
      <c r="Q1184" s="158" t="str">
        <f>IF($L1184="","",VLOOKUP($E1184,'6.モデル年俸表の作成'!$C$7:$F$48,4,0))</f>
        <v/>
      </c>
      <c r="R1184" s="159" t="str">
        <f>IF($E1184="","",IF($G1184="","",VLOOKUP($E1184,'5.手当・賞与配分・洗い替え方式'!$C$7:$L$48,8,0)))</f>
        <v/>
      </c>
      <c r="S1184" s="160" t="str">
        <f t="shared" si="780"/>
        <v/>
      </c>
      <c r="T1184" s="160" t="str">
        <f t="shared" si="781"/>
        <v/>
      </c>
      <c r="U1184" s="160" t="str">
        <f t="shared" si="790"/>
        <v/>
      </c>
      <c r="V1184" s="160" t="str">
        <f t="shared" si="783"/>
        <v/>
      </c>
      <c r="W1184" s="160" t="str">
        <f t="shared" si="784"/>
        <v/>
      </c>
      <c r="X1184" s="164" t="str">
        <f t="shared" si="765"/>
        <v/>
      </c>
      <c r="Y1184" s="162" t="str">
        <f t="shared" si="789"/>
        <v/>
      </c>
      <c r="Z1184" s="161" t="str">
        <f t="shared" si="766"/>
        <v/>
      </c>
      <c r="AA1184" s="161" t="str">
        <f t="shared" si="767"/>
        <v/>
      </c>
      <c r="AB1184" s="161" t="str">
        <f t="shared" si="768"/>
        <v/>
      </c>
      <c r="AC1184" s="163" t="str">
        <f t="shared" si="791"/>
        <v/>
      </c>
      <c r="AD1184" s="158" t="str">
        <f t="shared" si="786"/>
        <v/>
      </c>
      <c r="AE1184" s="165" t="str">
        <f>IF(J1184="","",IF('5.手当・賞与配分・洗い替え方式'!$O$4=1,ROUNDUP((J1184+$Q1184)*$AH$4,-1),ROUNDUP(J1184*$AH$4,-1)))</f>
        <v/>
      </c>
      <c r="AF1184" s="154" t="str">
        <f>IF(K1184="","",IF('5.手当・賞与配分・洗い替え方式'!$O$4=1,ROUNDUP((K1184+$Q1184)*$AH$4,-1),ROUNDUP(K1184*$AH$4,-1)))</f>
        <v/>
      </c>
      <c r="AG1184" s="154" t="str">
        <f>IF(L1184="","",IF('5.手当・賞与配分・洗い替え方式'!$O$4=1,ROUNDUP((L1184+$Q1184)*$AH$4,-1),ROUNDUP(L1184*$AH$4,-1)))</f>
        <v/>
      </c>
      <c r="AH1184" s="154" t="str">
        <f>IF(M1184="","",IF('5.手当・賞与配分・洗い替え方式'!$O$4=1,ROUNDUP((M1184+$Q1184)*$AH$4,-1),ROUNDUP(M1184*$AH$4,-1)))</f>
        <v/>
      </c>
      <c r="AI1184" s="166" t="str">
        <f>IF(N1184="","",IF('5.手当・賞与配分・洗い替え方式'!$O$4=1,ROUNDUP((N1184+$Q1184)*$AH$4,-1),ROUNDUP(N1184*$AH$4,-1)))</f>
        <v/>
      </c>
      <c r="AJ1184" s="165" t="str">
        <f>IF(J1184="","",IF('5.手当・賞与配分・洗い替え方式'!$O$4=1,ROUNDUP((J1184+$Q1184)*$AM$4,-1),ROUNDUP(J1184*$AM$4,-1)))</f>
        <v/>
      </c>
      <c r="AK1184" s="154" t="str">
        <f>IF(K1184="","",IF('5.手当・賞与配分・洗い替え方式'!$O$4=1,ROUNDUP((K1184+$Q1184)*$AM$4,-1),ROUNDUP(K1184*$AM$4,-1)))</f>
        <v/>
      </c>
      <c r="AL1184" s="154" t="str">
        <f>IF(L1184="","",IF('5.手当・賞与配分・洗い替え方式'!$O$4=1,ROUNDUP((L1184+$Q1184)*$AM$4,-1),ROUNDUP(L1184*$AM$4,-1)))</f>
        <v/>
      </c>
      <c r="AM1184" s="154" t="str">
        <f>IF(M1184="","",IF('5.手当・賞与配分・洗い替え方式'!$O$4=1,ROUNDUP((M1184+$Q1184)*$AM$4,-1),ROUNDUP(M1184*$AM$4,-1)))</f>
        <v/>
      </c>
      <c r="AN1184" s="166" t="str">
        <f>IF(N1184="","",IF('5.手当・賞与配分・洗い替え方式'!$O$4=1,ROUNDUP((N1184+$Q1184)*$AM$4,-1),ROUNDUP(N1184*$AM$4,-1)))</f>
        <v/>
      </c>
      <c r="AO1184" s="369" t="str">
        <f t="shared" si="787"/>
        <v/>
      </c>
      <c r="AP1184" s="77" t="str">
        <f t="shared" si="788"/>
        <v/>
      </c>
      <c r="AQ1184" s="77" t="str">
        <f t="shared" si="771"/>
        <v/>
      </c>
      <c r="AR1184" s="77" t="str">
        <f t="shared" si="772"/>
        <v/>
      </c>
      <c r="AS1184" s="164" t="str">
        <f t="shared" si="773"/>
        <v/>
      </c>
    </row>
    <row r="1185" spans="5:45" ht="18" customHeight="1">
      <c r="E1185" s="148" t="str">
        <f t="shared" si="774"/>
        <v/>
      </c>
      <c r="F1185" s="167">
        <f t="shared" si="761"/>
        <v>0</v>
      </c>
      <c r="G1185" s="105" t="str">
        <f t="shared" si="762"/>
        <v/>
      </c>
      <c r="H1185" s="105" t="str">
        <f t="shared" si="763"/>
        <v/>
      </c>
      <c r="I1185" s="149">
        <v>47</v>
      </c>
      <c r="J1185" s="157" t="str">
        <f t="shared" si="775"/>
        <v/>
      </c>
      <c r="K1185" s="131" t="str">
        <f t="shared" si="776"/>
        <v/>
      </c>
      <c r="L1185" s="131" t="str">
        <f>IF($E1185="","",INDEX('3.サラリースケール'!$R$5:$BH$38,MATCH($E1185,'3.サラリースケール'!$R$5:$R$38,0),MATCH($I1185,'3.サラリースケール'!$R$5:$BH$5,0)))</f>
        <v/>
      </c>
      <c r="M1185" s="131" t="str">
        <f t="shared" si="777"/>
        <v/>
      </c>
      <c r="N1185" s="368" t="str">
        <f t="shared" si="778"/>
        <v/>
      </c>
      <c r="O1185" s="157" t="str">
        <f t="shared" si="779"/>
        <v/>
      </c>
      <c r="P1185" s="368" t="str">
        <f t="shared" si="764"/>
        <v/>
      </c>
      <c r="Q1185" s="158" t="str">
        <f>IF($L1185="","",VLOOKUP($E1185,'6.モデル年俸表の作成'!$C$7:$F$48,4,0))</f>
        <v/>
      </c>
      <c r="R1185" s="159" t="str">
        <f>IF($E1185="","",IF($G1185="","",VLOOKUP($E1185,'5.手当・賞与配分・洗い替え方式'!$C$7:$L$48,8,0)))</f>
        <v/>
      </c>
      <c r="S1185" s="160" t="str">
        <f t="shared" si="780"/>
        <v/>
      </c>
      <c r="T1185" s="160" t="str">
        <f t="shared" si="781"/>
        <v/>
      </c>
      <c r="U1185" s="160" t="str">
        <f t="shared" si="790"/>
        <v/>
      </c>
      <c r="V1185" s="160" t="str">
        <f t="shared" si="783"/>
        <v/>
      </c>
      <c r="W1185" s="160" t="str">
        <f t="shared" si="784"/>
        <v/>
      </c>
      <c r="X1185" s="164" t="str">
        <f t="shared" si="765"/>
        <v/>
      </c>
      <c r="Y1185" s="162" t="str">
        <f t="shared" si="789"/>
        <v/>
      </c>
      <c r="Z1185" s="161" t="str">
        <f t="shared" si="766"/>
        <v/>
      </c>
      <c r="AA1185" s="161" t="str">
        <f t="shared" si="767"/>
        <v/>
      </c>
      <c r="AB1185" s="161" t="str">
        <f t="shared" si="768"/>
        <v/>
      </c>
      <c r="AC1185" s="163" t="str">
        <f t="shared" si="791"/>
        <v/>
      </c>
      <c r="AD1185" s="158" t="str">
        <f t="shared" si="786"/>
        <v/>
      </c>
      <c r="AE1185" s="165" t="str">
        <f>IF(J1185="","",IF('5.手当・賞与配分・洗い替え方式'!$O$4=1,ROUNDUP((J1185+$Q1185)*$AH$4,-1),ROUNDUP(J1185*$AH$4,-1)))</f>
        <v/>
      </c>
      <c r="AF1185" s="154" t="str">
        <f>IF(K1185="","",IF('5.手当・賞与配分・洗い替え方式'!$O$4=1,ROUNDUP((K1185+$Q1185)*$AH$4,-1),ROUNDUP(K1185*$AH$4,-1)))</f>
        <v/>
      </c>
      <c r="AG1185" s="154" t="str">
        <f>IF(L1185="","",IF('5.手当・賞与配分・洗い替え方式'!$O$4=1,ROUNDUP((L1185+$Q1185)*$AH$4,-1),ROUNDUP(L1185*$AH$4,-1)))</f>
        <v/>
      </c>
      <c r="AH1185" s="154" t="str">
        <f>IF(M1185="","",IF('5.手当・賞与配分・洗い替え方式'!$O$4=1,ROUNDUP((M1185+$Q1185)*$AH$4,-1),ROUNDUP(M1185*$AH$4,-1)))</f>
        <v/>
      </c>
      <c r="AI1185" s="166" t="str">
        <f>IF(N1185="","",IF('5.手当・賞与配分・洗い替え方式'!$O$4=1,ROUNDUP((N1185+$Q1185)*$AH$4,-1),ROUNDUP(N1185*$AH$4,-1)))</f>
        <v/>
      </c>
      <c r="AJ1185" s="165" t="str">
        <f>IF(J1185="","",IF('5.手当・賞与配分・洗い替え方式'!$O$4=1,ROUNDUP((J1185+$Q1185)*$AM$4,-1),ROUNDUP(J1185*$AM$4,-1)))</f>
        <v/>
      </c>
      <c r="AK1185" s="154" t="str">
        <f>IF(K1185="","",IF('5.手当・賞与配分・洗い替え方式'!$O$4=1,ROUNDUP((K1185+$Q1185)*$AM$4,-1),ROUNDUP(K1185*$AM$4,-1)))</f>
        <v/>
      </c>
      <c r="AL1185" s="154" t="str">
        <f>IF(L1185="","",IF('5.手当・賞与配分・洗い替え方式'!$O$4=1,ROUNDUP((L1185+$Q1185)*$AM$4,-1),ROUNDUP(L1185*$AM$4,-1)))</f>
        <v/>
      </c>
      <c r="AM1185" s="154" t="str">
        <f>IF(M1185="","",IF('5.手当・賞与配分・洗い替え方式'!$O$4=1,ROUNDUP((M1185+$Q1185)*$AM$4,-1),ROUNDUP(M1185*$AM$4,-1)))</f>
        <v/>
      </c>
      <c r="AN1185" s="166" t="str">
        <f>IF(N1185="","",IF('5.手当・賞与配分・洗い替え方式'!$O$4=1,ROUNDUP((N1185+$Q1185)*$AM$4,-1),ROUNDUP(N1185*$AM$4,-1)))</f>
        <v/>
      </c>
      <c r="AO1185" s="369" t="str">
        <f t="shared" si="787"/>
        <v/>
      </c>
      <c r="AP1185" s="77" t="str">
        <f t="shared" si="788"/>
        <v/>
      </c>
      <c r="AQ1185" s="77" t="str">
        <f t="shared" si="771"/>
        <v/>
      </c>
      <c r="AR1185" s="77" t="str">
        <f t="shared" si="772"/>
        <v/>
      </c>
      <c r="AS1185" s="164" t="str">
        <f t="shared" si="773"/>
        <v/>
      </c>
    </row>
    <row r="1186" spans="5:45" ht="18" customHeight="1">
      <c r="E1186" s="148" t="str">
        <f t="shared" si="774"/>
        <v/>
      </c>
      <c r="F1186" s="167">
        <f t="shared" si="761"/>
        <v>0</v>
      </c>
      <c r="G1186" s="105" t="str">
        <f t="shared" si="762"/>
        <v/>
      </c>
      <c r="H1186" s="105" t="str">
        <f t="shared" si="763"/>
        <v/>
      </c>
      <c r="I1186" s="149">
        <v>48</v>
      </c>
      <c r="J1186" s="157" t="str">
        <f t="shared" si="775"/>
        <v/>
      </c>
      <c r="K1186" s="131" t="str">
        <f t="shared" si="776"/>
        <v/>
      </c>
      <c r="L1186" s="131" t="str">
        <f>IF($E1186="","",INDEX('3.サラリースケール'!$R$5:$BH$38,MATCH($E1186,'3.サラリースケール'!$R$5:$R$38,0),MATCH($I1186,'3.サラリースケール'!$R$5:$BH$5,0)))</f>
        <v/>
      </c>
      <c r="M1186" s="131" t="str">
        <f t="shared" si="777"/>
        <v/>
      </c>
      <c r="N1186" s="368" t="str">
        <f t="shared" si="778"/>
        <v/>
      </c>
      <c r="O1186" s="157" t="str">
        <f t="shared" si="779"/>
        <v/>
      </c>
      <c r="P1186" s="368" t="str">
        <f t="shared" si="764"/>
        <v/>
      </c>
      <c r="Q1186" s="158" t="str">
        <f>IF($L1186="","",VLOOKUP($E1186,'6.モデル年俸表の作成'!$C$7:$F$48,4,0))</f>
        <v/>
      </c>
      <c r="R1186" s="159" t="str">
        <f>IF($E1186="","",IF($G1186="","",VLOOKUP($E1186,'5.手当・賞与配分・洗い替え方式'!$C$7:$L$48,8,0)))</f>
        <v/>
      </c>
      <c r="S1186" s="160" t="str">
        <f t="shared" si="780"/>
        <v/>
      </c>
      <c r="T1186" s="160" t="str">
        <f t="shared" si="781"/>
        <v/>
      </c>
      <c r="U1186" s="160" t="str">
        <f t="shared" si="790"/>
        <v/>
      </c>
      <c r="V1186" s="160" t="str">
        <f t="shared" si="783"/>
        <v/>
      </c>
      <c r="W1186" s="160" t="str">
        <f t="shared" si="784"/>
        <v/>
      </c>
      <c r="X1186" s="164" t="str">
        <f t="shared" si="765"/>
        <v/>
      </c>
      <c r="Y1186" s="162" t="str">
        <f t="shared" si="789"/>
        <v/>
      </c>
      <c r="Z1186" s="161" t="str">
        <f t="shared" si="766"/>
        <v/>
      </c>
      <c r="AA1186" s="161" t="str">
        <f t="shared" si="767"/>
        <v/>
      </c>
      <c r="AB1186" s="161" t="str">
        <f t="shared" si="768"/>
        <v/>
      </c>
      <c r="AC1186" s="163" t="str">
        <f t="shared" si="791"/>
        <v/>
      </c>
      <c r="AD1186" s="158" t="str">
        <f t="shared" si="786"/>
        <v/>
      </c>
      <c r="AE1186" s="165" t="str">
        <f>IF(J1186="","",IF('5.手当・賞与配分・洗い替え方式'!$O$4=1,ROUNDUP((J1186+$Q1186)*$AH$4,-1),ROUNDUP(J1186*$AH$4,-1)))</f>
        <v/>
      </c>
      <c r="AF1186" s="154" t="str">
        <f>IF(K1186="","",IF('5.手当・賞与配分・洗い替え方式'!$O$4=1,ROUNDUP((K1186+$Q1186)*$AH$4,-1),ROUNDUP(K1186*$AH$4,-1)))</f>
        <v/>
      </c>
      <c r="AG1186" s="154" t="str">
        <f>IF(L1186="","",IF('5.手当・賞与配分・洗い替え方式'!$O$4=1,ROUNDUP((L1186+$Q1186)*$AH$4,-1),ROUNDUP(L1186*$AH$4,-1)))</f>
        <v/>
      </c>
      <c r="AH1186" s="154" t="str">
        <f>IF(M1186="","",IF('5.手当・賞与配分・洗い替え方式'!$O$4=1,ROUNDUP((M1186+$Q1186)*$AH$4,-1),ROUNDUP(M1186*$AH$4,-1)))</f>
        <v/>
      </c>
      <c r="AI1186" s="166" t="str">
        <f>IF(N1186="","",IF('5.手当・賞与配分・洗い替え方式'!$O$4=1,ROUNDUP((N1186+$Q1186)*$AH$4,-1),ROUNDUP(N1186*$AH$4,-1)))</f>
        <v/>
      </c>
      <c r="AJ1186" s="165" t="str">
        <f>IF(J1186="","",IF('5.手当・賞与配分・洗い替え方式'!$O$4=1,ROUNDUP((J1186+$Q1186)*$AM$4,-1),ROUNDUP(J1186*$AM$4,-1)))</f>
        <v/>
      </c>
      <c r="AK1186" s="154" t="str">
        <f>IF(K1186="","",IF('5.手当・賞与配分・洗い替え方式'!$O$4=1,ROUNDUP((K1186+$Q1186)*$AM$4,-1),ROUNDUP(K1186*$AM$4,-1)))</f>
        <v/>
      </c>
      <c r="AL1186" s="154" t="str">
        <f>IF(L1186="","",IF('5.手当・賞与配分・洗い替え方式'!$O$4=1,ROUNDUP((L1186+$Q1186)*$AM$4,-1),ROUNDUP(L1186*$AM$4,-1)))</f>
        <v/>
      </c>
      <c r="AM1186" s="154" t="str">
        <f>IF(M1186="","",IF('5.手当・賞与配分・洗い替え方式'!$O$4=1,ROUNDUP((M1186+$Q1186)*$AM$4,-1),ROUNDUP(M1186*$AM$4,-1)))</f>
        <v/>
      </c>
      <c r="AN1186" s="166" t="str">
        <f>IF(N1186="","",IF('5.手当・賞与配分・洗い替え方式'!$O$4=1,ROUNDUP((N1186+$Q1186)*$AM$4,-1),ROUNDUP(N1186*$AM$4,-1)))</f>
        <v/>
      </c>
      <c r="AO1186" s="369" t="str">
        <f t="shared" si="787"/>
        <v/>
      </c>
      <c r="AP1186" s="77" t="str">
        <f t="shared" si="788"/>
        <v/>
      </c>
      <c r="AQ1186" s="77" t="str">
        <f t="shared" si="771"/>
        <v/>
      </c>
      <c r="AR1186" s="77" t="str">
        <f t="shared" si="772"/>
        <v/>
      </c>
      <c r="AS1186" s="164" t="str">
        <f t="shared" si="773"/>
        <v/>
      </c>
    </row>
    <row r="1187" spans="5:45" ht="18" customHeight="1">
      <c r="E1187" s="148" t="str">
        <f t="shared" si="774"/>
        <v/>
      </c>
      <c r="F1187" s="167">
        <f t="shared" si="761"/>
        <v>0</v>
      </c>
      <c r="G1187" s="105" t="str">
        <f t="shared" si="762"/>
        <v/>
      </c>
      <c r="H1187" s="105" t="str">
        <f t="shared" si="763"/>
        <v/>
      </c>
      <c r="I1187" s="149">
        <v>49</v>
      </c>
      <c r="J1187" s="157" t="str">
        <f t="shared" si="775"/>
        <v/>
      </c>
      <c r="K1187" s="131" t="str">
        <f t="shared" si="776"/>
        <v/>
      </c>
      <c r="L1187" s="131" t="str">
        <f>IF($E1187="","",INDEX('3.サラリースケール'!$R$5:$BH$38,MATCH($E1187,'3.サラリースケール'!$R$5:$R$38,0),MATCH($I1187,'3.サラリースケール'!$R$5:$BH$5,0)))</f>
        <v/>
      </c>
      <c r="M1187" s="131" t="str">
        <f t="shared" si="777"/>
        <v/>
      </c>
      <c r="N1187" s="368" t="str">
        <f t="shared" si="778"/>
        <v/>
      </c>
      <c r="O1187" s="157" t="str">
        <f t="shared" si="779"/>
        <v/>
      </c>
      <c r="P1187" s="368" t="str">
        <f t="shared" si="764"/>
        <v/>
      </c>
      <c r="Q1187" s="158" t="str">
        <f>IF($L1187="","",VLOOKUP($E1187,'6.モデル年俸表の作成'!$C$7:$F$48,4,0))</f>
        <v/>
      </c>
      <c r="R1187" s="159" t="str">
        <f>IF($E1187="","",IF($G1187="","",VLOOKUP($E1187,'5.手当・賞与配分・洗い替え方式'!$C$7:$L$48,8,0)))</f>
        <v/>
      </c>
      <c r="S1187" s="160" t="str">
        <f t="shared" si="780"/>
        <v/>
      </c>
      <c r="T1187" s="160" t="str">
        <f t="shared" si="781"/>
        <v/>
      </c>
      <c r="U1187" s="160" t="str">
        <f t="shared" si="790"/>
        <v/>
      </c>
      <c r="V1187" s="160" t="str">
        <f t="shared" si="783"/>
        <v/>
      </c>
      <c r="W1187" s="160" t="str">
        <f t="shared" si="784"/>
        <v/>
      </c>
      <c r="X1187" s="164" t="str">
        <f t="shared" si="765"/>
        <v/>
      </c>
      <c r="Y1187" s="162" t="str">
        <f t="shared" si="789"/>
        <v/>
      </c>
      <c r="Z1187" s="161" t="str">
        <f t="shared" si="766"/>
        <v/>
      </c>
      <c r="AA1187" s="161" t="str">
        <f t="shared" si="767"/>
        <v/>
      </c>
      <c r="AB1187" s="161" t="str">
        <f t="shared" si="768"/>
        <v/>
      </c>
      <c r="AC1187" s="163" t="str">
        <f t="shared" si="791"/>
        <v/>
      </c>
      <c r="AD1187" s="158" t="str">
        <f t="shared" si="786"/>
        <v/>
      </c>
      <c r="AE1187" s="165" t="str">
        <f>IF(J1187="","",IF('5.手当・賞与配分・洗い替え方式'!$O$4=1,ROUNDUP((J1187+$Q1187)*$AH$4,-1),ROUNDUP(J1187*$AH$4,-1)))</f>
        <v/>
      </c>
      <c r="AF1187" s="154" t="str">
        <f>IF(K1187="","",IF('5.手当・賞与配分・洗い替え方式'!$O$4=1,ROUNDUP((K1187+$Q1187)*$AH$4,-1),ROUNDUP(K1187*$AH$4,-1)))</f>
        <v/>
      </c>
      <c r="AG1187" s="154" t="str">
        <f>IF(L1187="","",IF('5.手当・賞与配分・洗い替え方式'!$O$4=1,ROUNDUP((L1187+$Q1187)*$AH$4,-1),ROUNDUP(L1187*$AH$4,-1)))</f>
        <v/>
      </c>
      <c r="AH1187" s="154" t="str">
        <f>IF(M1187="","",IF('5.手当・賞与配分・洗い替え方式'!$O$4=1,ROUNDUP((M1187+$Q1187)*$AH$4,-1),ROUNDUP(M1187*$AH$4,-1)))</f>
        <v/>
      </c>
      <c r="AI1187" s="166" t="str">
        <f>IF(N1187="","",IF('5.手当・賞与配分・洗い替え方式'!$O$4=1,ROUNDUP((N1187+$Q1187)*$AH$4,-1),ROUNDUP(N1187*$AH$4,-1)))</f>
        <v/>
      </c>
      <c r="AJ1187" s="165" t="str">
        <f>IF(J1187="","",IF('5.手当・賞与配分・洗い替え方式'!$O$4=1,ROUNDUP((J1187+$Q1187)*$AM$4,-1),ROUNDUP(J1187*$AM$4,-1)))</f>
        <v/>
      </c>
      <c r="AK1187" s="154" t="str">
        <f>IF(K1187="","",IF('5.手当・賞与配分・洗い替え方式'!$O$4=1,ROUNDUP((K1187+$Q1187)*$AM$4,-1),ROUNDUP(K1187*$AM$4,-1)))</f>
        <v/>
      </c>
      <c r="AL1187" s="154" t="str">
        <f>IF(L1187="","",IF('5.手当・賞与配分・洗い替え方式'!$O$4=1,ROUNDUP((L1187+$Q1187)*$AM$4,-1),ROUNDUP(L1187*$AM$4,-1)))</f>
        <v/>
      </c>
      <c r="AM1187" s="154" t="str">
        <f>IF(M1187="","",IF('5.手当・賞与配分・洗い替え方式'!$O$4=1,ROUNDUP((M1187+$Q1187)*$AM$4,-1),ROUNDUP(M1187*$AM$4,-1)))</f>
        <v/>
      </c>
      <c r="AN1187" s="166" t="str">
        <f>IF(N1187="","",IF('5.手当・賞与配分・洗い替え方式'!$O$4=1,ROUNDUP((N1187+$Q1187)*$AM$4,-1),ROUNDUP(N1187*$AM$4,-1)))</f>
        <v/>
      </c>
      <c r="AO1187" s="369" t="str">
        <f t="shared" si="787"/>
        <v/>
      </c>
      <c r="AP1187" s="77" t="str">
        <f t="shared" si="788"/>
        <v/>
      </c>
      <c r="AQ1187" s="77" t="str">
        <f t="shared" si="771"/>
        <v/>
      </c>
      <c r="AR1187" s="77" t="str">
        <f t="shared" si="772"/>
        <v/>
      </c>
      <c r="AS1187" s="164" t="str">
        <f t="shared" si="773"/>
        <v/>
      </c>
    </row>
    <row r="1188" spans="5:45" ht="18" customHeight="1">
      <c r="E1188" s="148" t="str">
        <f t="shared" si="774"/>
        <v/>
      </c>
      <c r="F1188" s="167">
        <f t="shared" si="761"/>
        <v>0</v>
      </c>
      <c r="G1188" s="105" t="str">
        <f t="shared" si="762"/>
        <v/>
      </c>
      <c r="H1188" s="105" t="str">
        <f t="shared" si="763"/>
        <v/>
      </c>
      <c r="I1188" s="149">
        <v>50</v>
      </c>
      <c r="J1188" s="157" t="str">
        <f t="shared" si="775"/>
        <v/>
      </c>
      <c r="K1188" s="131" t="str">
        <f t="shared" si="776"/>
        <v/>
      </c>
      <c r="L1188" s="131" t="str">
        <f>IF($E1188="","",INDEX('3.サラリースケール'!$R$5:$BH$38,MATCH($E1188,'3.サラリースケール'!$R$5:$R$38,0),MATCH($I1188,'3.サラリースケール'!$R$5:$BH$5,0)))</f>
        <v/>
      </c>
      <c r="M1188" s="131" t="str">
        <f t="shared" si="777"/>
        <v/>
      </c>
      <c r="N1188" s="368" t="str">
        <f t="shared" si="778"/>
        <v/>
      </c>
      <c r="O1188" s="157" t="str">
        <f t="shared" si="779"/>
        <v/>
      </c>
      <c r="P1188" s="368" t="str">
        <f t="shared" si="764"/>
        <v/>
      </c>
      <c r="Q1188" s="158" t="str">
        <f>IF($L1188="","",VLOOKUP($E1188,'6.モデル年俸表の作成'!$C$7:$F$48,4,0))</f>
        <v/>
      </c>
      <c r="R1188" s="159" t="str">
        <f>IF($E1188="","",IF($G1188="","",VLOOKUP($E1188,'5.手当・賞与配分・洗い替え方式'!$C$7:$L$48,8,0)))</f>
        <v/>
      </c>
      <c r="S1188" s="160" t="str">
        <f t="shared" si="780"/>
        <v/>
      </c>
      <c r="T1188" s="160" t="str">
        <f t="shared" si="781"/>
        <v/>
      </c>
      <c r="U1188" s="160" t="str">
        <f t="shared" si="790"/>
        <v/>
      </c>
      <c r="V1188" s="160" t="str">
        <f t="shared" si="783"/>
        <v/>
      </c>
      <c r="W1188" s="160" t="str">
        <f t="shared" si="784"/>
        <v/>
      </c>
      <c r="X1188" s="164" t="str">
        <f t="shared" si="765"/>
        <v/>
      </c>
      <c r="Y1188" s="162" t="str">
        <f t="shared" si="789"/>
        <v/>
      </c>
      <c r="Z1188" s="161" t="str">
        <f t="shared" si="766"/>
        <v/>
      </c>
      <c r="AA1188" s="161" t="str">
        <f t="shared" si="767"/>
        <v/>
      </c>
      <c r="AB1188" s="161" t="str">
        <f t="shared" si="768"/>
        <v/>
      </c>
      <c r="AC1188" s="163" t="str">
        <f t="shared" si="791"/>
        <v/>
      </c>
      <c r="AD1188" s="158" t="str">
        <f t="shared" si="786"/>
        <v/>
      </c>
      <c r="AE1188" s="165" t="str">
        <f>IF(J1188="","",IF('5.手当・賞与配分・洗い替え方式'!$O$4=1,ROUNDUP((J1188+$Q1188)*$AH$4,-1),ROUNDUP(J1188*$AH$4,-1)))</f>
        <v/>
      </c>
      <c r="AF1188" s="154" t="str">
        <f>IF(K1188="","",IF('5.手当・賞与配分・洗い替え方式'!$O$4=1,ROUNDUP((K1188+$Q1188)*$AH$4,-1),ROUNDUP(K1188*$AH$4,-1)))</f>
        <v/>
      </c>
      <c r="AG1188" s="154" t="str">
        <f>IF(L1188="","",IF('5.手当・賞与配分・洗い替え方式'!$O$4=1,ROUNDUP((L1188+$Q1188)*$AH$4,-1),ROUNDUP(L1188*$AH$4,-1)))</f>
        <v/>
      </c>
      <c r="AH1188" s="154" t="str">
        <f>IF(M1188="","",IF('5.手当・賞与配分・洗い替え方式'!$O$4=1,ROUNDUP((M1188+$Q1188)*$AH$4,-1),ROUNDUP(M1188*$AH$4,-1)))</f>
        <v/>
      </c>
      <c r="AI1188" s="166" t="str">
        <f>IF(N1188="","",IF('5.手当・賞与配分・洗い替え方式'!$O$4=1,ROUNDUP((N1188+$Q1188)*$AH$4,-1),ROUNDUP(N1188*$AH$4,-1)))</f>
        <v/>
      </c>
      <c r="AJ1188" s="165" t="str">
        <f>IF(J1188="","",IF('5.手当・賞与配分・洗い替え方式'!$O$4=1,ROUNDUP((J1188+$Q1188)*$AM$4,-1),ROUNDUP(J1188*$AM$4,-1)))</f>
        <v/>
      </c>
      <c r="AK1188" s="154" t="str">
        <f>IF(K1188="","",IF('5.手当・賞与配分・洗い替え方式'!$O$4=1,ROUNDUP((K1188+$Q1188)*$AM$4,-1),ROUNDUP(K1188*$AM$4,-1)))</f>
        <v/>
      </c>
      <c r="AL1188" s="154" t="str">
        <f>IF(L1188="","",IF('5.手当・賞与配分・洗い替え方式'!$O$4=1,ROUNDUP((L1188+$Q1188)*$AM$4,-1),ROUNDUP(L1188*$AM$4,-1)))</f>
        <v/>
      </c>
      <c r="AM1188" s="154" t="str">
        <f>IF(M1188="","",IF('5.手当・賞与配分・洗い替え方式'!$O$4=1,ROUNDUP((M1188+$Q1188)*$AM$4,-1),ROUNDUP(M1188*$AM$4,-1)))</f>
        <v/>
      </c>
      <c r="AN1188" s="166" t="str">
        <f>IF(N1188="","",IF('5.手当・賞与配分・洗い替え方式'!$O$4=1,ROUNDUP((N1188+$Q1188)*$AM$4,-1),ROUNDUP(N1188*$AM$4,-1)))</f>
        <v/>
      </c>
      <c r="AO1188" s="369" t="str">
        <f t="shared" si="787"/>
        <v/>
      </c>
      <c r="AP1188" s="77" t="str">
        <f t="shared" si="788"/>
        <v/>
      </c>
      <c r="AQ1188" s="77" t="str">
        <f t="shared" si="771"/>
        <v/>
      </c>
      <c r="AR1188" s="77" t="str">
        <f t="shared" si="772"/>
        <v/>
      </c>
      <c r="AS1188" s="164" t="str">
        <f t="shared" si="773"/>
        <v/>
      </c>
    </row>
    <row r="1189" spans="5:45" ht="18" customHeight="1">
      <c r="E1189" s="148" t="str">
        <f t="shared" si="774"/>
        <v/>
      </c>
      <c r="F1189" s="167">
        <f t="shared" si="761"/>
        <v>0</v>
      </c>
      <c r="G1189" s="105" t="str">
        <f t="shared" si="762"/>
        <v/>
      </c>
      <c r="H1189" s="105" t="str">
        <f t="shared" si="763"/>
        <v/>
      </c>
      <c r="I1189" s="149">
        <v>51</v>
      </c>
      <c r="J1189" s="157" t="str">
        <f t="shared" si="775"/>
        <v/>
      </c>
      <c r="K1189" s="131" t="str">
        <f t="shared" si="776"/>
        <v/>
      </c>
      <c r="L1189" s="131" t="str">
        <f>IF($E1189="","",INDEX('3.サラリースケール'!$R$5:$BH$38,MATCH($E1189,'3.サラリースケール'!$R$5:$R$38,0),MATCH($I1189,'3.サラリースケール'!$R$5:$BH$5,0)))</f>
        <v/>
      </c>
      <c r="M1189" s="131" t="str">
        <f t="shared" si="777"/>
        <v/>
      </c>
      <c r="N1189" s="368" t="str">
        <f t="shared" si="778"/>
        <v/>
      </c>
      <c r="O1189" s="157" t="str">
        <f t="shared" si="779"/>
        <v/>
      </c>
      <c r="P1189" s="368" t="str">
        <f t="shared" si="764"/>
        <v/>
      </c>
      <c r="Q1189" s="158" t="str">
        <f>IF($L1189="","",VLOOKUP($E1189,'6.モデル年俸表の作成'!$C$7:$F$48,4,0))</f>
        <v/>
      </c>
      <c r="R1189" s="159" t="str">
        <f>IF($E1189="","",IF($G1189="","",VLOOKUP($E1189,'5.手当・賞与配分・洗い替え方式'!$C$7:$L$48,8,0)))</f>
        <v/>
      </c>
      <c r="S1189" s="160" t="str">
        <f t="shared" si="780"/>
        <v/>
      </c>
      <c r="T1189" s="160" t="str">
        <f t="shared" si="781"/>
        <v/>
      </c>
      <c r="U1189" s="160" t="str">
        <f t="shared" si="790"/>
        <v/>
      </c>
      <c r="V1189" s="160" t="str">
        <f t="shared" si="783"/>
        <v/>
      </c>
      <c r="W1189" s="160" t="str">
        <f t="shared" si="784"/>
        <v/>
      </c>
      <c r="X1189" s="164" t="str">
        <f t="shared" si="765"/>
        <v/>
      </c>
      <c r="Y1189" s="162" t="str">
        <f t="shared" si="789"/>
        <v/>
      </c>
      <c r="Z1189" s="161" t="str">
        <f t="shared" si="766"/>
        <v/>
      </c>
      <c r="AA1189" s="161" t="str">
        <f t="shared" si="767"/>
        <v/>
      </c>
      <c r="AB1189" s="161" t="str">
        <f t="shared" si="768"/>
        <v/>
      </c>
      <c r="AC1189" s="163" t="str">
        <f t="shared" si="791"/>
        <v/>
      </c>
      <c r="AD1189" s="158" t="str">
        <f t="shared" si="786"/>
        <v/>
      </c>
      <c r="AE1189" s="165" t="str">
        <f>IF(J1189="","",IF('5.手当・賞与配分・洗い替え方式'!$O$4=1,ROUNDUP((J1189+$Q1189)*$AH$4,-1),ROUNDUP(J1189*$AH$4,-1)))</f>
        <v/>
      </c>
      <c r="AF1189" s="154" t="str">
        <f>IF(K1189="","",IF('5.手当・賞与配分・洗い替え方式'!$O$4=1,ROUNDUP((K1189+$Q1189)*$AH$4,-1),ROUNDUP(K1189*$AH$4,-1)))</f>
        <v/>
      </c>
      <c r="AG1189" s="154" t="str">
        <f>IF(L1189="","",IF('5.手当・賞与配分・洗い替え方式'!$O$4=1,ROUNDUP((L1189+$Q1189)*$AH$4,-1),ROUNDUP(L1189*$AH$4,-1)))</f>
        <v/>
      </c>
      <c r="AH1189" s="154" t="str">
        <f>IF(M1189="","",IF('5.手当・賞与配分・洗い替え方式'!$O$4=1,ROUNDUP((M1189+$Q1189)*$AH$4,-1),ROUNDUP(M1189*$AH$4,-1)))</f>
        <v/>
      </c>
      <c r="AI1189" s="166" t="str">
        <f>IF(N1189="","",IF('5.手当・賞与配分・洗い替え方式'!$O$4=1,ROUNDUP((N1189+$Q1189)*$AH$4,-1),ROUNDUP(N1189*$AH$4,-1)))</f>
        <v/>
      </c>
      <c r="AJ1189" s="165" t="str">
        <f>IF(J1189="","",IF('5.手当・賞与配分・洗い替え方式'!$O$4=1,ROUNDUP((J1189+$Q1189)*$AM$4,-1),ROUNDUP(J1189*$AM$4,-1)))</f>
        <v/>
      </c>
      <c r="AK1189" s="154" t="str">
        <f>IF(K1189="","",IF('5.手当・賞与配分・洗い替え方式'!$O$4=1,ROUNDUP((K1189+$Q1189)*$AM$4,-1),ROUNDUP(K1189*$AM$4,-1)))</f>
        <v/>
      </c>
      <c r="AL1189" s="154" t="str">
        <f>IF(L1189="","",IF('5.手当・賞与配分・洗い替え方式'!$O$4=1,ROUNDUP((L1189+$Q1189)*$AM$4,-1),ROUNDUP(L1189*$AM$4,-1)))</f>
        <v/>
      </c>
      <c r="AM1189" s="154" t="str">
        <f>IF(M1189="","",IF('5.手当・賞与配分・洗い替え方式'!$O$4=1,ROUNDUP((M1189+$Q1189)*$AM$4,-1),ROUNDUP(M1189*$AM$4,-1)))</f>
        <v/>
      </c>
      <c r="AN1189" s="166" t="str">
        <f>IF(N1189="","",IF('5.手当・賞与配分・洗い替え方式'!$O$4=1,ROUNDUP((N1189+$Q1189)*$AM$4,-1),ROUNDUP(N1189*$AM$4,-1)))</f>
        <v/>
      </c>
      <c r="AO1189" s="369" t="str">
        <f t="shared" si="787"/>
        <v/>
      </c>
      <c r="AP1189" s="77" t="str">
        <f t="shared" si="788"/>
        <v/>
      </c>
      <c r="AQ1189" s="77" t="str">
        <f t="shared" si="771"/>
        <v/>
      </c>
      <c r="AR1189" s="77" t="str">
        <f t="shared" si="772"/>
        <v/>
      </c>
      <c r="AS1189" s="164" t="str">
        <f t="shared" si="773"/>
        <v/>
      </c>
    </row>
    <row r="1190" spans="5:45" ht="18" customHeight="1">
      <c r="E1190" s="148" t="str">
        <f t="shared" si="774"/>
        <v/>
      </c>
      <c r="F1190" s="167">
        <f t="shared" si="761"/>
        <v>0</v>
      </c>
      <c r="G1190" s="105" t="str">
        <f t="shared" si="762"/>
        <v/>
      </c>
      <c r="H1190" s="105" t="str">
        <f t="shared" si="763"/>
        <v/>
      </c>
      <c r="I1190" s="149">
        <v>52</v>
      </c>
      <c r="J1190" s="157" t="str">
        <f t="shared" si="775"/>
        <v/>
      </c>
      <c r="K1190" s="131" t="str">
        <f t="shared" si="776"/>
        <v/>
      </c>
      <c r="L1190" s="131" t="str">
        <f>IF($E1190="","",INDEX('3.サラリースケール'!$R$5:$BH$38,MATCH($E1190,'3.サラリースケール'!$R$5:$R$38,0),MATCH($I1190,'3.サラリースケール'!$R$5:$BH$5,0)))</f>
        <v/>
      </c>
      <c r="M1190" s="131" t="str">
        <f t="shared" si="777"/>
        <v/>
      </c>
      <c r="N1190" s="368" t="str">
        <f t="shared" si="778"/>
        <v/>
      </c>
      <c r="O1190" s="157" t="str">
        <f t="shared" si="779"/>
        <v/>
      </c>
      <c r="P1190" s="368" t="str">
        <f t="shared" si="764"/>
        <v/>
      </c>
      <c r="Q1190" s="158" t="str">
        <f>IF($L1190="","",VLOOKUP($E1190,'6.モデル年俸表の作成'!$C$7:$F$48,4,0))</f>
        <v/>
      </c>
      <c r="R1190" s="159" t="str">
        <f>IF($E1190="","",IF($G1190="","",VLOOKUP($E1190,'5.手当・賞与配分・洗い替え方式'!$C$7:$L$48,8,0)))</f>
        <v/>
      </c>
      <c r="S1190" s="160" t="str">
        <f t="shared" si="780"/>
        <v/>
      </c>
      <c r="T1190" s="160" t="str">
        <f t="shared" si="781"/>
        <v/>
      </c>
      <c r="U1190" s="160" t="str">
        <f t="shared" si="790"/>
        <v/>
      </c>
      <c r="V1190" s="160" t="str">
        <f t="shared" si="783"/>
        <v/>
      </c>
      <c r="W1190" s="160" t="str">
        <f t="shared" si="784"/>
        <v/>
      </c>
      <c r="X1190" s="164" t="str">
        <f t="shared" si="765"/>
        <v/>
      </c>
      <c r="Y1190" s="162" t="str">
        <f t="shared" si="789"/>
        <v/>
      </c>
      <c r="Z1190" s="161" t="str">
        <f t="shared" si="766"/>
        <v/>
      </c>
      <c r="AA1190" s="161" t="str">
        <f t="shared" si="767"/>
        <v/>
      </c>
      <c r="AB1190" s="161" t="str">
        <f t="shared" si="768"/>
        <v/>
      </c>
      <c r="AC1190" s="163" t="str">
        <f t="shared" si="791"/>
        <v/>
      </c>
      <c r="AD1190" s="158" t="str">
        <f t="shared" si="786"/>
        <v/>
      </c>
      <c r="AE1190" s="165" t="str">
        <f>IF(J1190="","",IF('5.手当・賞与配分・洗い替え方式'!$O$4=1,ROUNDUP((J1190+$Q1190)*$AH$4,-1),ROUNDUP(J1190*$AH$4,-1)))</f>
        <v/>
      </c>
      <c r="AF1190" s="154" t="str">
        <f>IF(K1190="","",IF('5.手当・賞与配分・洗い替え方式'!$O$4=1,ROUNDUP((K1190+$Q1190)*$AH$4,-1),ROUNDUP(K1190*$AH$4,-1)))</f>
        <v/>
      </c>
      <c r="AG1190" s="154" t="str">
        <f>IF(L1190="","",IF('5.手当・賞与配分・洗い替え方式'!$O$4=1,ROUNDUP((L1190+$Q1190)*$AH$4,-1),ROUNDUP(L1190*$AH$4,-1)))</f>
        <v/>
      </c>
      <c r="AH1190" s="154" t="str">
        <f>IF(M1190="","",IF('5.手当・賞与配分・洗い替え方式'!$O$4=1,ROUNDUP((M1190+$Q1190)*$AH$4,-1),ROUNDUP(M1190*$AH$4,-1)))</f>
        <v/>
      </c>
      <c r="AI1190" s="166" t="str">
        <f>IF(N1190="","",IF('5.手当・賞与配分・洗い替え方式'!$O$4=1,ROUNDUP((N1190+$Q1190)*$AH$4,-1),ROUNDUP(N1190*$AH$4,-1)))</f>
        <v/>
      </c>
      <c r="AJ1190" s="165" t="str">
        <f>IF(J1190="","",IF('5.手当・賞与配分・洗い替え方式'!$O$4=1,ROUNDUP((J1190+$Q1190)*$AM$4,-1),ROUNDUP(J1190*$AM$4,-1)))</f>
        <v/>
      </c>
      <c r="AK1190" s="154" t="str">
        <f>IF(K1190="","",IF('5.手当・賞与配分・洗い替え方式'!$O$4=1,ROUNDUP((K1190+$Q1190)*$AM$4,-1),ROUNDUP(K1190*$AM$4,-1)))</f>
        <v/>
      </c>
      <c r="AL1190" s="154" t="str">
        <f>IF(L1190="","",IF('5.手当・賞与配分・洗い替え方式'!$O$4=1,ROUNDUP((L1190+$Q1190)*$AM$4,-1),ROUNDUP(L1190*$AM$4,-1)))</f>
        <v/>
      </c>
      <c r="AM1190" s="154" t="str">
        <f>IF(M1190="","",IF('5.手当・賞与配分・洗い替え方式'!$O$4=1,ROUNDUP((M1190+$Q1190)*$AM$4,-1),ROUNDUP(M1190*$AM$4,-1)))</f>
        <v/>
      </c>
      <c r="AN1190" s="166" t="str">
        <f>IF(N1190="","",IF('5.手当・賞与配分・洗い替え方式'!$O$4=1,ROUNDUP((N1190+$Q1190)*$AM$4,-1),ROUNDUP(N1190*$AM$4,-1)))</f>
        <v/>
      </c>
      <c r="AO1190" s="369" t="str">
        <f t="shared" si="787"/>
        <v/>
      </c>
      <c r="AP1190" s="77" t="str">
        <f t="shared" si="788"/>
        <v/>
      </c>
      <c r="AQ1190" s="77" t="str">
        <f t="shared" si="771"/>
        <v/>
      </c>
      <c r="AR1190" s="77" t="str">
        <f t="shared" si="772"/>
        <v/>
      </c>
      <c r="AS1190" s="164" t="str">
        <f t="shared" si="773"/>
        <v/>
      </c>
    </row>
    <row r="1191" spans="5:45" ht="18" customHeight="1">
      <c r="E1191" s="148" t="str">
        <f t="shared" si="774"/>
        <v/>
      </c>
      <c r="F1191" s="167">
        <f t="shared" si="761"/>
        <v>0</v>
      </c>
      <c r="G1191" s="105" t="str">
        <f t="shared" si="762"/>
        <v/>
      </c>
      <c r="H1191" s="105" t="str">
        <f t="shared" si="763"/>
        <v/>
      </c>
      <c r="I1191" s="149">
        <v>53</v>
      </c>
      <c r="J1191" s="157" t="str">
        <f t="shared" si="775"/>
        <v/>
      </c>
      <c r="K1191" s="131" t="str">
        <f t="shared" si="776"/>
        <v/>
      </c>
      <c r="L1191" s="131" t="str">
        <f>IF($E1191="","",INDEX('3.サラリースケール'!$R$5:$BH$38,MATCH($E1191,'3.サラリースケール'!$R$5:$R$38,0),MATCH($I1191,'3.サラリースケール'!$R$5:$BH$5,0)))</f>
        <v/>
      </c>
      <c r="M1191" s="131" t="str">
        <f t="shared" si="777"/>
        <v/>
      </c>
      <c r="N1191" s="368" t="str">
        <f t="shared" si="778"/>
        <v/>
      </c>
      <c r="O1191" s="157" t="str">
        <f t="shared" si="779"/>
        <v/>
      </c>
      <c r="P1191" s="368" t="str">
        <f t="shared" si="764"/>
        <v/>
      </c>
      <c r="Q1191" s="158" t="str">
        <f>IF($L1191="","",VLOOKUP($E1191,'6.モデル年俸表の作成'!$C$7:$F$48,4,0))</f>
        <v/>
      </c>
      <c r="R1191" s="159" t="str">
        <f>IF($E1191="","",IF($G1191="","",VLOOKUP($E1191,'5.手当・賞与配分・洗い替え方式'!$C$7:$L$48,8,0)))</f>
        <v/>
      </c>
      <c r="S1191" s="160" t="str">
        <f t="shared" si="780"/>
        <v/>
      </c>
      <c r="T1191" s="160" t="str">
        <f t="shared" si="781"/>
        <v/>
      </c>
      <c r="U1191" s="160" t="str">
        <f t="shared" si="790"/>
        <v/>
      </c>
      <c r="V1191" s="160" t="str">
        <f t="shared" si="783"/>
        <v/>
      </c>
      <c r="W1191" s="160" t="str">
        <f t="shared" si="784"/>
        <v/>
      </c>
      <c r="X1191" s="164" t="str">
        <f t="shared" si="765"/>
        <v/>
      </c>
      <c r="Y1191" s="162" t="str">
        <f t="shared" si="789"/>
        <v/>
      </c>
      <c r="Z1191" s="161" t="str">
        <f t="shared" si="766"/>
        <v/>
      </c>
      <c r="AA1191" s="161" t="str">
        <f t="shared" si="767"/>
        <v/>
      </c>
      <c r="AB1191" s="161" t="str">
        <f t="shared" si="768"/>
        <v/>
      </c>
      <c r="AC1191" s="163" t="str">
        <f t="shared" si="791"/>
        <v/>
      </c>
      <c r="AD1191" s="158" t="str">
        <f t="shared" si="786"/>
        <v/>
      </c>
      <c r="AE1191" s="165" t="str">
        <f>IF(J1191="","",IF('5.手当・賞与配分・洗い替え方式'!$O$4=1,ROUNDUP((J1191+$Q1191)*$AH$4,-1),ROUNDUP(J1191*$AH$4,-1)))</f>
        <v/>
      </c>
      <c r="AF1191" s="154" t="str">
        <f>IF(K1191="","",IF('5.手当・賞与配分・洗い替え方式'!$O$4=1,ROUNDUP((K1191+$Q1191)*$AH$4,-1),ROUNDUP(K1191*$AH$4,-1)))</f>
        <v/>
      </c>
      <c r="AG1191" s="154" t="str">
        <f>IF(L1191="","",IF('5.手当・賞与配分・洗い替え方式'!$O$4=1,ROUNDUP((L1191+$Q1191)*$AH$4,-1),ROUNDUP(L1191*$AH$4,-1)))</f>
        <v/>
      </c>
      <c r="AH1191" s="154" t="str">
        <f>IF(M1191="","",IF('5.手当・賞与配分・洗い替え方式'!$O$4=1,ROUNDUP((M1191+$Q1191)*$AH$4,-1),ROUNDUP(M1191*$AH$4,-1)))</f>
        <v/>
      </c>
      <c r="AI1191" s="166" t="str">
        <f>IF(N1191="","",IF('5.手当・賞与配分・洗い替え方式'!$O$4=1,ROUNDUP((N1191+$Q1191)*$AH$4,-1),ROUNDUP(N1191*$AH$4,-1)))</f>
        <v/>
      </c>
      <c r="AJ1191" s="165" t="str">
        <f>IF(J1191="","",IF('5.手当・賞与配分・洗い替え方式'!$O$4=1,ROUNDUP((J1191+$Q1191)*$AM$4,-1),ROUNDUP(J1191*$AM$4,-1)))</f>
        <v/>
      </c>
      <c r="AK1191" s="154" t="str">
        <f>IF(K1191="","",IF('5.手当・賞与配分・洗い替え方式'!$O$4=1,ROUNDUP((K1191+$Q1191)*$AM$4,-1),ROUNDUP(K1191*$AM$4,-1)))</f>
        <v/>
      </c>
      <c r="AL1191" s="154" t="str">
        <f>IF(L1191="","",IF('5.手当・賞与配分・洗い替え方式'!$O$4=1,ROUNDUP((L1191+$Q1191)*$AM$4,-1),ROUNDUP(L1191*$AM$4,-1)))</f>
        <v/>
      </c>
      <c r="AM1191" s="154" t="str">
        <f>IF(M1191="","",IF('5.手当・賞与配分・洗い替え方式'!$O$4=1,ROUNDUP((M1191+$Q1191)*$AM$4,-1),ROUNDUP(M1191*$AM$4,-1)))</f>
        <v/>
      </c>
      <c r="AN1191" s="166" t="str">
        <f>IF(N1191="","",IF('5.手当・賞与配分・洗い替え方式'!$O$4=1,ROUNDUP((N1191+$Q1191)*$AM$4,-1),ROUNDUP(N1191*$AM$4,-1)))</f>
        <v/>
      </c>
      <c r="AO1191" s="369" t="str">
        <f t="shared" si="787"/>
        <v/>
      </c>
      <c r="AP1191" s="77" t="str">
        <f t="shared" si="788"/>
        <v/>
      </c>
      <c r="AQ1191" s="77" t="str">
        <f t="shared" si="771"/>
        <v/>
      </c>
      <c r="AR1191" s="77" t="str">
        <f t="shared" si="772"/>
        <v/>
      </c>
      <c r="AS1191" s="164" t="str">
        <f t="shared" si="773"/>
        <v/>
      </c>
    </row>
    <row r="1192" spans="5:45" ht="18" customHeight="1">
      <c r="E1192" s="148" t="str">
        <f t="shared" si="774"/>
        <v/>
      </c>
      <c r="F1192" s="167">
        <f t="shared" si="761"/>
        <v>0</v>
      </c>
      <c r="G1192" s="105" t="str">
        <f t="shared" si="762"/>
        <v/>
      </c>
      <c r="H1192" s="105" t="str">
        <f t="shared" si="763"/>
        <v/>
      </c>
      <c r="I1192" s="149">
        <v>54</v>
      </c>
      <c r="J1192" s="157" t="str">
        <f t="shared" si="775"/>
        <v/>
      </c>
      <c r="K1192" s="131" t="str">
        <f t="shared" si="776"/>
        <v/>
      </c>
      <c r="L1192" s="131" t="str">
        <f>IF($E1192="","",INDEX('3.サラリースケール'!$R$5:$BH$38,MATCH($E1192,'3.サラリースケール'!$R$5:$R$38,0),MATCH($I1192,'3.サラリースケール'!$R$5:$BH$5,0)))</f>
        <v/>
      </c>
      <c r="M1192" s="131" t="str">
        <f t="shared" si="777"/>
        <v/>
      </c>
      <c r="N1192" s="368" t="str">
        <f t="shared" si="778"/>
        <v/>
      </c>
      <c r="O1192" s="157" t="str">
        <f t="shared" si="779"/>
        <v/>
      </c>
      <c r="P1192" s="368" t="str">
        <f t="shared" si="764"/>
        <v/>
      </c>
      <c r="Q1192" s="158" t="str">
        <f>IF($L1192="","",VLOOKUP($E1192,'6.モデル年俸表の作成'!$C$7:$F$48,4,0))</f>
        <v/>
      </c>
      <c r="R1192" s="159" t="str">
        <f>IF($E1192="","",IF($G1192="","",VLOOKUP($E1192,'5.手当・賞与配分・洗い替え方式'!$C$7:$L$48,8,0)))</f>
        <v/>
      </c>
      <c r="S1192" s="160" t="str">
        <f t="shared" si="780"/>
        <v/>
      </c>
      <c r="T1192" s="160" t="str">
        <f t="shared" si="781"/>
        <v/>
      </c>
      <c r="U1192" s="160" t="str">
        <f t="shared" si="790"/>
        <v/>
      </c>
      <c r="V1192" s="160" t="str">
        <f t="shared" si="783"/>
        <v/>
      </c>
      <c r="W1192" s="160" t="str">
        <f t="shared" si="784"/>
        <v/>
      </c>
      <c r="X1192" s="164" t="str">
        <f t="shared" si="765"/>
        <v/>
      </c>
      <c r="Y1192" s="162" t="str">
        <f t="shared" si="789"/>
        <v/>
      </c>
      <c r="Z1192" s="161" t="str">
        <f t="shared" si="766"/>
        <v/>
      </c>
      <c r="AA1192" s="161" t="str">
        <f t="shared" si="767"/>
        <v/>
      </c>
      <c r="AB1192" s="161" t="str">
        <f t="shared" si="768"/>
        <v/>
      </c>
      <c r="AC1192" s="163" t="str">
        <f t="shared" si="791"/>
        <v/>
      </c>
      <c r="AD1192" s="158" t="str">
        <f t="shared" si="786"/>
        <v/>
      </c>
      <c r="AE1192" s="165" t="str">
        <f>IF(J1192="","",IF('5.手当・賞与配分・洗い替え方式'!$O$4=1,ROUNDUP((J1192+$Q1192)*$AH$4,-1),ROUNDUP(J1192*$AH$4,-1)))</f>
        <v/>
      </c>
      <c r="AF1192" s="154" t="str">
        <f>IF(K1192="","",IF('5.手当・賞与配分・洗い替え方式'!$O$4=1,ROUNDUP((K1192+$Q1192)*$AH$4,-1),ROUNDUP(K1192*$AH$4,-1)))</f>
        <v/>
      </c>
      <c r="AG1192" s="154" t="str">
        <f>IF(L1192="","",IF('5.手当・賞与配分・洗い替え方式'!$O$4=1,ROUNDUP((L1192+$Q1192)*$AH$4,-1),ROUNDUP(L1192*$AH$4,-1)))</f>
        <v/>
      </c>
      <c r="AH1192" s="154" t="str">
        <f>IF(M1192="","",IF('5.手当・賞与配分・洗い替え方式'!$O$4=1,ROUNDUP((M1192+$Q1192)*$AH$4,-1),ROUNDUP(M1192*$AH$4,-1)))</f>
        <v/>
      </c>
      <c r="AI1192" s="166" t="str">
        <f>IF(N1192="","",IF('5.手当・賞与配分・洗い替え方式'!$O$4=1,ROUNDUP((N1192+$Q1192)*$AH$4,-1),ROUNDUP(N1192*$AH$4,-1)))</f>
        <v/>
      </c>
      <c r="AJ1192" s="165" t="str">
        <f>IF(J1192="","",IF('5.手当・賞与配分・洗い替え方式'!$O$4=1,ROUNDUP((J1192+$Q1192)*$AM$4,-1),ROUNDUP(J1192*$AM$4,-1)))</f>
        <v/>
      </c>
      <c r="AK1192" s="154" t="str">
        <f>IF(K1192="","",IF('5.手当・賞与配分・洗い替え方式'!$O$4=1,ROUNDUP((K1192+$Q1192)*$AM$4,-1),ROUNDUP(K1192*$AM$4,-1)))</f>
        <v/>
      </c>
      <c r="AL1192" s="154" t="str">
        <f>IF(L1192="","",IF('5.手当・賞与配分・洗い替え方式'!$O$4=1,ROUNDUP((L1192+$Q1192)*$AM$4,-1),ROUNDUP(L1192*$AM$4,-1)))</f>
        <v/>
      </c>
      <c r="AM1192" s="154" t="str">
        <f>IF(M1192="","",IF('5.手当・賞与配分・洗い替え方式'!$O$4=1,ROUNDUP((M1192+$Q1192)*$AM$4,-1),ROUNDUP(M1192*$AM$4,-1)))</f>
        <v/>
      </c>
      <c r="AN1192" s="166" t="str">
        <f>IF(N1192="","",IF('5.手当・賞与配分・洗い替え方式'!$O$4=1,ROUNDUP((N1192+$Q1192)*$AM$4,-1),ROUNDUP(N1192*$AM$4,-1)))</f>
        <v/>
      </c>
      <c r="AO1192" s="369" t="str">
        <f t="shared" si="787"/>
        <v/>
      </c>
      <c r="AP1192" s="77" t="str">
        <f t="shared" si="788"/>
        <v/>
      </c>
      <c r="AQ1192" s="77" t="str">
        <f t="shared" si="771"/>
        <v/>
      </c>
      <c r="AR1192" s="77" t="str">
        <f t="shared" si="772"/>
        <v/>
      </c>
      <c r="AS1192" s="164" t="str">
        <f t="shared" si="773"/>
        <v/>
      </c>
    </row>
    <row r="1193" spans="5:45" ht="18" customHeight="1">
      <c r="E1193" s="148" t="str">
        <f t="shared" si="774"/>
        <v/>
      </c>
      <c r="F1193" s="167">
        <f t="shared" si="761"/>
        <v>0</v>
      </c>
      <c r="G1193" s="105" t="str">
        <f t="shared" si="762"/>
        <v/>
      </c>
      <c r="H1193" s="105" t="str">
        <f t="shared" si="763"/>
        <v/>
      </c>
      <c r="I1193" s="149">
        <v>55</v>
      </c>
      <c r="J1193" s="157" t="str">
        <f t="shared" si="775"/>
        <v/>
      </c>
      <c r="K1193" s="131" t="str">
        <f t="shared" si="776"/>
        <v/>
      </c>
      <c r="L1193" s="131" t="str">
        <f>IF($E1193="","",INDEX('3.サラリースケール'!$R$5:$BH$38,MATCH($E1193,'3.サラリースケール'!$R$5:$R$38,0),MATCH($I1193,'3.サラリースケール'!$R$5:$BH$5,0)))</f>
        <v/>
      </c>
      <c r="M1193" s="131" t="str">
        <f t="shared" si="777"/>
        <v/>
      </c>
      <c r="N1193" s="368" t="str">
        <f t="shared" si="778"/>
        <v/>
      </c>
      <c r="O1193" s="157" t="str">
        <f t="shared" si="779"/>
        <v/>
      </c>
      <c r="P1193" s="368" t="str">
        <f t="shared" si="764"/>
        <v/>
      </c>
      <c r="Q1193" s="158" t="str">
        <f>IF($L1193="","",VLOOKUP($E1193,'6.モデル年俸表の作成'!$C$7:$F$48,4,0))</f>
        <v/>
      </c>
      <c r="R1193" s="159" t="str">
        <f>IF($E1193="","",IF($G1193="","",VLOOKUP($E1193,'5.手当・賞与配分・洗い替え方式'!$C$7:$L$48,8,0)))</f>
        <v/>
      </c>
      <c r="S1193" s="160" t="str">
        <f t="shared" si="780"/>
        <v/>
      </c>
      <c r="T1193" s="160" t="str">
        <f t="shared" si="781"/>
        <v/>
      </c>
      <c r="U1193" s="160" t="str">
        <f t="shared" si="790"/>
        <v/>
      </c>
      <c r="V1193" s="160" t="str">
        <f t="shared" si="783"/>
        <v/>
      </c>
      <c r="W1193" s="160" t="str">
        <f t="shared" si="784"/>
        <v/>
      </c>
      <c r="X1193" s="164" t="str">
        <f t="shared" si="765"/>
        <v/>
      </c>
      <c r="Y1193" s="162" t="str">
        <f t="shared" si="789"/>
        <v/>
      </c>
      <c r="Z1193" s="161" t="str">
        <f t="shared" si="766"/>
        <v/>
      </c>
      <c r="AA1193" s="161" t="str">
        <f t="shared" si="767"/>
        <v/>
      </c>
      <c r="AB1193" s="161" t="str">
        <f t="shared" si="768"/>
        <v/>
      </c>
      <c r="AC1193" s="163" t="str">
        <f t="shared" si="791"/>
        <v/>
      </c>
      <c r="AD1193" s="158" t="str">
        <f t="shared" si="786"/>
        <v/>
      </c>
      <c r="AE1193" s="165" t="str">
        <f>IF(J1193="","",IF('5.手当・賞与配分・洗い替え方式'!$O$4=1,ROUNDUP((J1193+$Q1193)*$AH$4,-1),ROUNDUP(J1193*$AH$4,-1)))</f>
        <v/>
      </c>
      <c r="AF1193" s="154" t="str">
        <f>IF(K1193="","",IF('5.手当・賞与配分・洗い替え方式'!$O$4=1,ROUNDUP((K1193+$Q1193)*$AH$4,-1),ROUNDUP(K1193*$AH$4,-1)))</f>
        <v/>
      </c>
      <c r="AG1193" s="154" t="str">
        <f>IF(L1193="","",IF('5.手当・賞与配分・洗い替え方式'!$O$4=1,ROUNDUP((L1193+$Q1193)*$AH$4,-1),ROUNDUP(L1193*$AH$4,-1)))</f>
        <v/>
      </c>
      <c r="AH1193" s="154" t="str">
        <f>IF(M1193="","",IF('5.手当・賞与配分・洗い替え方式'!$O$4=1,ROUNDUP((M1193+$Q1193)*$AH$4,-1),ROUNDUP(M1193*$AH$4,-1)))</f>
        <v/>
      </c>
      <c r="AI1193" s="166" t="str">
        <f>IF(N1193="","",IF('5.手当・賞与配分・洗い替え方式'!$O$4=1,ROUNDUP((N1193+$Q1193)*$AH$4,-1),ROUNDUP(N1193*$AH$4,-1)))</f>
        <v/>
      </c>
      <c r="AJ1193" s="165" t="str">
        <f>IF(J1193="","",IF('5.手当・賞与配分・洗い替え方式'!$O$4=1,ROUNDUP((J1193+$Q1193)*$AM$4,-1),ROUNDUP(J1193*$AM$4,-1)))</f>
        <v/>
      </c>
      <c r="AK1193" s="154" t="str">
        <f>IF(K1193="","",IF('5.手当・賞与配分・洗い替え方式'!$O$4=1,ROUNDUP((K1193+$Q1193)*$AM$4,-1),ROUNDUP(K1193*$AM$4,-1)))</f>
        <v/>
      </c>
      <c r="AL1193" s="154" t="str">
        <f>IF(L1193="","",IF('5.手当・賞与配分・洗い替え方式'!$O$4=1,ROUNDUP((L1193+$Q1193)*$AM$4,-1),ROUNDUP(L1193*$AM$4,-1)))</f>
        <v/>
      </c>
      <c r="AM1193" s="154" t="str">
        <f>IF(M1193="","",IF('5.手当・賞与配分・洗い替え方式'!$O$4=1,ROUNDUP((M1193+$Q1193)*$AM$4,-1),ROUNDUP(M1193*$AM$4,-1)))</f>
        <v/>
      </c>
      <c r="AN1193" s="166" t="str">
        <f>IF(N1193="","",IF('5.手当・賞与配分・洗い替え方式'!$O$4=1,ROUNDUP((N1193+$Q1193)*$AM$4,-1),ROUNDUP(N1193*$AM$4,-1)))</f>
        <v/>
      </c>
      <c r="AO1193" s="369" t="str">
        <f t="shared" si="787"/>
        <v/>
      </c>
      <c r="AP1193" s="77" t="str">
        <f t="shared" si="788"/>
        <v/>
      </c>
      <c r="AQ1193" s="77" t="str">
        <f t="shared" si="771"/>
        <v/>
      </c>
      <c r="AR1193" s="77" t="str">
        <f t="shared" si="772"/>
        <v/>
      </c>
      <c r="AS1193" s="164" t="str">
        <f t="shared" si="773"/>
        <v/>
      </c>
    </row>
    <row r="1194" spans="5:45" ht="18" customHeight="1">
      <c r="E1194" s="148" t="str">
        <f t="shared" si="774"/>
        <v/>
      </c>
      <c r="F1194" s="167">
        <f t="shared" si="761"/>
        <v>0</v>
      </c>
      <c r="G1194" s="105" t="str">
        <f t="shared" si="762"/>
        <v/>
      </c>
      <c r="H1194" s="105" t="str">
        <f t="shared" si="763"/>
        <v/>
      </c>
      <c r="I1194" s="149">
        <v>56</v>
      </c>
      <c r="J1194" s="157" t="str">
        <f t="shared" si="775"/>
        <v/>
      </c>
      <c r="K1194" s="131" t="str">
        <f t="shared" si="776"/>
        <v/>
      </c>
      <c r="L1194" s="131" t="str">
        <f>IF($E1194="","",INDEX('3.サラリースケール'!$R$5:$BH$38,MATCH($E1194,'3.サラリースケール'!$R$5:$R$38,0),MATCH($I1194,'3.サラリースケール'!$R$5:$BH$5,0)))</f>
        <v/>
      </c>
      <c r="M1194" s="131" t="str">
        <f t="shared" si="777"/>
        <v/>
      </c>
      <c r="N1194" s="368" t="str">
        <f t="shared" si="778"/>
        <v/>
      </c>
      <c r="O1194" s="157" t="str">
        <f t="shared" si="779"/>
        <v/>
      </c>
      <c r="P1194" s="368" t="str">
        <f t="shared" si="764"/>
        <v/>
      </c>
      <c r="Q1194" s="158" t="str">
        <f>IF($L1194="","",VLOOKUP($E1194,'6.モデル年俸表の作成'!$C$7:$F$48,4,0))</f>
        <v/>
      </c>
      <c r="R1194" s="159" t="str">
        <f>IF($E1194="","",IF($G1194="","",VLOOKUP($E1194,'5.手当・賞与配分・洗い替え方式'!$C$7:$L$48,8,0)))</f>
        <v/>
      </c>
      <c r="S1194" s="160" t="str">
        <f t="shared" si="780"/>
        <v/>
      </c>
      <c r="T1194" s="160" t="str">
        <f t="shared" si="781"/>
        <v/>
      </c>
      <c r="U1194" s="160" t="str">
        <f t="shared" si="790"/>
        <v/>
      </c>
      <c r="V1194" s="160" t="str">
        <f t="shared" si="783"/>
        <v/>
      </c>
      <c r="W1194" s="160" t="str">
        <f t="shared" si="784"/>
        <v/>
      </c>
      <c r="X1194" s="164" t="str">
        <f t="shared" si="765"/>
        <v/>
      </c>
      <c r="Y1194" s="162" t="str">
        <f t="shared" si="789"/>
        <v/>
      </c>
      <c r="Z1194" s="161" t="str">
        <f t="shared" si="766"/>
        <v/>
      </c>
      <c r="AA1194" s="161" t="str">
        <f t="shared" si="767"/>
        <v/>
      </c>
      <c r="AB1194" s="161" t="str">
        <f t="shared" si="768"/>
        <v/>
      </c>
      <c r="AC1194" s="163" t="str">
        <f t="shared" si="791"/>
        <v/>
      </c>
      <c r="AD1194" s="158" t="str">
        <f t="shared" si="786"/>
        <v/>
      </c>
      <c r="AE1194" s="165" t="str">
        <f>IF(J1194="","",IF('5.手当・賞与配分・洗い替え方式'!$O$4=1,ROUNDUP((J1194+$Q1194)*$AH$4,-1),ROUNDUP(J1194*$AH$4,-1)))</f>
        <v/>
      </c>
      <c r="AF1194" s="154" t="str">
        <f>IF(K1194="","",IF('5.手当・賞与配分・洗い替え方式'!$O$4=1,ROUNDUP((K1194+$Q1194)*$AH$4,-1),ROUNDUP(K1194*$AH$4,-1)))</f>
        <v/>
      </c>
      <c r="AG1194" s="154" t="str">
        <f>IF(L1194="","",IF('5.手当・賞与配分・洗い替え方式'!$O$4=1,ROUNDUP((L1194+$Q1194)*$AH$4,-1),ROUNDUP(L1194*$AH$4,-1)))</f>
        <v/>
      </c>
      <c r="AH1194" s="154" t="str">
        <f>IF(M1194="","",IF('5.手当・賞与配分・洗い替え方式'!$O$4=1,ROUNDUP((M1194+$Q1194)*$AH$4,-1),ROUNDUP(M1194*$AH$4,-1)))</f>
        <v/>
      </c>
      <c r="AI1194" s="166" t="str">
        <f>IF(N1194="","",IF('5.手当・賞与配分・洗い替え方式'!$O$4=1,ROUNDUP((N1194+$Q1194)*$AH$4,-1),ROUNDUP(N1194*$AH$4,-1)))</f>
        <v/>
      </c>
      <c r="AJ1194" s="165" t="str">
        <f>IF(J1194="","",IF('5.手当・賞与配分・洗い替え方式'!$O$4=1,ROUNDUP((J1194+$Q1194)*$AM$4,-1),ROUNDUP(J1194*$AM$4,-1)))</f>
        <v/>
      </c>
      <c r="AK1194" s="154" t="str">
        <f>IF(K1194="","",IF('5.手当・賞与配分・洗い替え方式'!$O$4=1,ROUNDUP((K1194+$Q1194)*$AM$4,-1),ROUNDUP(K1194*$AM$4,-1)))</f>
        <v/>
      </c>
      <c r="AL1194" s="154" t="str">
        <f>IF(L1194="","",IF('5.手当・賞与配分・洗い替え方式'!$O$4=1,ROUNDUP((L1194+$Q1194)*$AM$4,-1),ROUNDUP(L1194*$AM$4,-1)))</f>
        <v/>
      </c>
      <c r="AM1194" s="154" t="str">
        <f>IF(M1194="","",IF('5.手当・賞与配分・洗い替え方式'!$O$4=1,ROUNDUP((M1194+$Q1194)*$AM$4,-1),ROUNDUP(M1194*$AM$4,-1)))</f>
        <v/>
      </c>
      <c r="AN1194" s="166" t="str">
        <f>IF(N1194="","",IF('5.手当・賞与配分・洗い替え方式'!$O$4=1,ROUNDUP((N1194+$Q1194)*$AM$4,-1),ROUNDUP(N1194*$AM$4,-1)))</f>
        <v/>
      </c>
      <c r="AO1194" s="369" t="str">
        <f t="shared" si="787"/>
        <v/>
      </c>
      <c r="AP1194" s="77" t="str">
        <f t="shared" si="788"/>
        <v/>
      </c>
      <c r="AQ1194" s="77" t="str">
        <f t="shared" si="771"/>
        <v/>
      </c>
      <c r="AR1194" s="77" t="str">
        <f t="shared" si="772"/>
        <v/>
      </c>
      <c r="AS1194" s="164" t="str">
        <f t="shared" si="773"/>
        <v/>
      </c>
    </row>
    <row r="1195" spans="5:45" ht="18" customHeight="1">
      <c r="E1195" s="148" t="str">
        <f t="shared" si="774"/>
        <v/>
      </c>
      <c r="F1195" s="167">
        <f t="shared" si="761"/>
        <v>0</v>
      </c>
      <c r="G1195" s="105" t="str">
        <f t="shared" si="762"/>
        <v/>
      </c>
      <c r="H1195" s="105" t="str">
        <f t="shared" si="763"/>
        <v/>
      </c>
      <c r="I1195" s="149">
        <v>57</v>
      </c>
      <c r="J1195" s="157" t="str">
        <f t="shared" si="775"/>
        <v/>
      </c>
      <c r="K1195" s="131" t="str">
        <f t="shared" si="776"/>
        <v/>
      </c>
      <c r="L1195" s="131" t="str">
        <f>IF($E1195="","",INDEX('3.サラリースケール'!$R$5:$BH$38,MATCH($E1195,'3.サラリースケール'!$R$5:$R$38,0),MATCH($I1195,'3.サラリースケール'!$R$5:$BH$5,0)))</f>
        <v/>
      </c>
      <c r="M1195" s="131" t="str">
        <f t="shared" si="777"/>
        <v/>
      </c>
      <c r="N1195" s="368" t="str">
        <f t="shared" si="778"/>
        <v/>
      </c>
      <c r="O1195" s="157" t="str">
        <f t="shared" si="779"/>
        <v/>
      </c>
      <c r="P1195" s="368" t="str">
        <f t="shared" si="764"/>
        <v/>
      </c>
      <c r="Q1195" s="158" t="str">
        <f>IF($L1195="","",VLOOKUP($E1195,'6.モデル年俸表の作成'!$C$7:$F$48,4,0))</f>
        <v/>
      </c>
      <c r="R1195" s="159" t="str">
        <f>IF($E1195="","",IF($G1195="","",VLOOKUP($E1195,'5.手当・賞与配分・洗い替え方式'!$C$7:$L$48,8,0)))</f>
        <v/>
      </c>
      <c r="S1195" s="160" t="str">
        <f t="shared" si="780"/>
        <v/>
      </c>
      <c r="T1195" s="160" t="str">
        <f t="shared" si="781"/>
        <v/>
      </c>
      <c r="U1195" s="160" t="str">
        <f t="shared" si="790"/>
        <v/>
      </c>
      <c r="V1195" s="160" t="str">
        <f t="shared" si="783"/>
        <v/>
      </c>
      <c r="W1195" s="160" t="str">
        <f t="shared" si="784"/>
        <v/>
      </c>
      <c r="X1195" s="164" t="str">
        <f t="shared" si="765"/>
        <v/>
      </c>
      <c r="Y1195" s="162" t="str">
        <f t="shared" si="789"/>
        <v/>
      </c>
      <c r="Z1195" s="161" t="str">
        <f t="shared" si="766"/>
        <v/>
      </c>
      <c r="AA1195" s="161" t="str">
        <f t="shared" si="767"/>
        <v/>
      </c>
      <c r="AB1195" s="161" t="str">
        <f t="shared" si="768"/>
        <v/>
      </c>
      <c r="AC1195" s="163" t="str">
        <f t="shared" si="791"/>
        <v/>
      </c>
      <c r="AD1195" s="158" t="str">
        <f t="shared" si="786"/>
        <v/>
      </c>
      <c r="AE1195" s="165" t="str">
        <f>IF(J1195="","",IF('5.手当・賞与配分・洗い替え方式'!$O$4=1,ROUNDUP((J1195+$Q1195)*$AH$4,-1),ROUNDUP(J1195*$AH$4,-1)))</f>
        <v/>
      </c>
      <c r="AF1195" s="154" t="str">
        <f>IF(K1195="","",IF('5.手当・賞与配分・洗い替え方式'!$O$4=1,ROUNDUP((K1195+$Q1195)*$AH$4,-1),ROUNDUP(K1195*$AH$4,-1)))</f>
        <v/>
      </c>
      <c r="AG1195" s="154" t="str">
        <f>IF(L1195="","",IF('5.手当・賞与配分・洗い替え方式'!$O$4=1,ROUNDUP((L1195+$Q1195)*$AH$4,-1),ROUNDUP(L1195*$AH$4,-1)))</f>
        <v/>
      </c>
      <c r="AH1195" s="154" t="str">
        <f>IF(M1195="","",IF('5.手当・賞与配分・洗い替え方式'!$O$4=1,ROUNDUP((M1195+$Q1195)*$AH$4,-1),ROUNDUP(M1195*$AH$4,-1)))</f>
        <v/>
      </c>
      <c r="AI1195" s="166" t="str">
        <f>IF(N1195="","",IF('5.手当・賞与配分・洗い替え方式'!$O$4=1,ROUNDUP((N1195+$Q1195)*$AH$4,-1),ROUNDUP(N1195*$AH$4,-1)))</f>
        <v/>
      </c>
      <c r="AJ1195" s="165" t="str">
        <f>IF(J1195="","",IF('5.手当・賞与配分・洗い替え方式'!$O$4=1,ROUNDUP((J1195+$Q1195)*$AM$4,-1),ROUNDUP(J1195*$AM$4,-1)))</f>
        <v/>
      </c>
      <c r="AK1195" s="154" t="str">
        <f>IF(K1195="","",IF('5.手当・賞与配分・洗い替え方式'!$O$4=1,ROUNDUP((K1195+$Q1195)*$AM$4,-1),ROUNDUP(K1195*$AM$4,-1)))</f>
        <v/>
      </c>
      <c r="AL1195" s="154" t="str">
        <f>IF(L1195="","",IF('5.手当・賞与配分・洗い替え方式'!$O$4=1,ROUNDUP((L1195+$Q1195)*$AM$4,-1),ROUNDUP(L1195*$AM$4,-1)))</f>
        <v/>
      </c>
      <c r="AM1195" s="154" t="str">
        <f>IF(M1195="","",IF('5.手当・賞与配分・洗い替え方式'!$O$4=1,ROUNDUP((M1195+$Q1195)*$AM$4,-1),ROUNDUP(M1195*$AM$4,-1)))</f>
        <v/>
      </c>
      <c r="AN1195" s="166" t="str">
        <f>IF(N1195="","",IF('5.手当・賞与配分・洗い替え方式'!$O$4=1,ROUNDUP((N1195+$Q1195)*$AM$4,-1),ROUNDUP(N1195*$AM$4,-1)))</f>
        <v/>
      </c>
      <c r="AO1195" s="369" t="str">
        <f t="shared" si="787"/>
        <v/>
      </c>
      <c r="AP1195" s="77" t="str">
        <f t="shared" si="788"/>
        <v/>
      </c>
      <c r="AQ1195" s="77" t="str">
        <f t="shared" si="771"/>
        <v/>
      </c>
      <c r="AR1195" s="77" t="str">
        <f t="shared" si="772"/>
        <v/>
      </c>
      <c r="AS1195" s="164" t="str">
        <f t="shared" si="773"/>
        <v/>
      </c>
    </row>
    <row r="1196" spans="5:45" ht="18" customHeight="1">
      <c r="E1196" s="148" t="str">
        <f t="shared" si="774"/>
        <v/>
      </c>
      <c r="F1196" s="167">
        <f t="shared" si="761"/>
        <v>0</v>
      </c>
      <c r="G1196" s="105" t="str">
        <f t="shared" si="762"/>
        <v/>
      </c>
      <c r="H1196" s="105" t="str">
        <f t="shared" si="763"/>
        <v/>
      </c>
      <c r="I1196" s="149">
        <v>58</v>
      </c>
      <c r="J1196" s="157" t="str">
        <f t="shared" si="775"/>
        <v/>
      </c>
      <c r="K1196" s="131" t="str">
        <f t="shared" si="776"/>
        <v/>
      </c>
      <c r="L1196" s="131" t="str">
        <f>IF($E1196="","",INDEX('3.サラリースケール'!$R$5:$BH$38,MATCH($E1196,'3.サラリースケール'!$R$5:$R$38,0),MATCH($I1196,'3.サラリースケール'!$R$5:$BH$5,0)))</f>
        <v/>
      </c>
      <c r="M1196" s="131" t="str">
        <f t="shared" si="777"/>
        <v/>
      </c>
      <c r="N1196" s="368" t="str">
        <f t="shared" si="778"/>
        <v/>
      </c>
      <c r="O1196" s="157" t="str">
        <f t="shared" si="779"/>
        <v/>
      </c>
      <c r="P1196" s="368" t="str">
        <f t="shared" si="764"/>
        <v/>
      </c>
      <c r="Q1196" s="158" t="str">
        <f>IF($L1196="","",VLOOKUP($E1196,'6.モデル年俸表の作成'!$C$7:$F$48,4,0))</f>
        <v/>
      </c>
      <c r="R1196" s="159" t="str">
        <f>IF($E1196="","",IF($G1196="","",VLOOKUP($E1196,'5.手当・賞与配分・洗い替え方式'!$C$7:$L$48,8,0)))</f>
        <v/>
      </c>
      <c r="S1196" s="160" t="str">
        <f t="shared" si="780"/>
        <v/>
      </c>
      <c r="T1196" s="160" t="str">
        <f t="shared" si="781"/>
        <v/>
      </c>
      <c r="U1196" s="160" t="str">
        <f t="shared" si="790"/>
        <v/>
      </c>
      <c r="V1196" s="160" t="str">
        <f t="shared" si="783"/>
        <v/>
      </c>
      <c r="W1196" s="160" t="str">
        <f t="shared" si="784"/>
        <v/>
      </c>
      <c r="X1196" s="164" t="str">
        <f t="shared" si="765"/>
        <v/>
      </c>
      <c r="Y1196" s="162" t="str">
        <f t="shared" si="789"/>
        <v/>
      </c>
      <c r="Z1196" s="161" t="str">
        <f t="shared" si="766"/>
        <v/>
      </c>
      <c r="AA1196" s="161" t="str">
        <f t="shared" si="767"/>
        <v/>
      </c>
      <c r="AB1196" s="161" t="str">
        <f t="shared" si="768"/>
        <v/>
      </c>
      <c r="AC1196" s="163" t="str">
        <f t="shared" si="791"/>
        <v/>
      </c>
      <c r="AD1196" s="158" t="str">
        <f t="shared" si="786"/>
        <v/>
      </c>
      <c r="AE1196" s="165" t="str">
        <f>IF(J1196="","",IF('5.手当・賞与配分・洗い替え方式'!$O$4=1,ROUNDUP((J1196+$Q1196)*$AH$4,-1),ROUNDUP(J1196*$AH$4,-1)))</f>
        <v/>
      </c>
      <c r="AF1196" s="154" t="str">
        <f>IF(K1196="","",IF('5.手当・賞与配分・洗い替え方式'!$O$4=1,ROUNDUP((K1196+$Q1196)*$AH$4,-1),ROUNDUP(K1196*$AH$4,-1)))</f>
        <v/>
      </c>
      <c r="AG1196" s="154" t="str">
        <f>IF(L1196="","",IF('5.手当・賞与配分・洗い替え方式'!$O$4=1,ROUNDUP((L1196+$Q1196)*$AH$4,-1),ROUNDUP(L1196*$AH$4,-1)))</f>
        <v/>
      </c>
      <c r="AH1196" s="154" t="str">
        <f>IF(M1196="","",IF('5.手当・賞与配分・洗い替え方式'!$O$4=1,ROUNDUP((M1196+$Q1196)*$AH$4,-1),ROUNDUP(M1196*$AH$4,-1)))</f>
        <v/>
      </c>
      <c r="AI1196" s="166" t="str">
        <f>IF(N1196="","",IF('5.手当・賞与配分・洗い替え方式'!$O$4=1,ROUNDUP((N1196+$Q1196)*$AH$4,-1),ROUNDUP(N1196*$AH$4,-1)))</f>
        <v/>
      </c>
      <c r="AJ1196" s="165" t="str">
        <f>IF(J1196="","",IF('5.手当・賞与配分・洗い替え方式'!$O$4=1,ROUNDUP((J1196+$Q1196)*$AM$4,-1),ROUNDUP(J1196*$AM$4,-1)))</f>
        <v/>
      </c>
      <c r="AK1196" s="154" t="str">
        <f>IF(K1196="","",IF('5.手当・賞与配分・洗い替え方式'!$O$4=1,ROUNDUP((K1196+$Q1196)*$AM$4,-1),ROUNDUP(K1196*$AM$4,-1)))</f>
        <v/>
      </c>
      <c r="AL1196" s="154" t="str">
        <f>IF(L1196="","",IF('5.手当・賞与配分・洗い替え方式'!$O$4=1,ROUNDUP((L1196+$Q1196)*$AM$4,-1),ROUNDUP(L1196*$AM$4,-1)))</f>
        <v/>
      </c>
      <c r="AM1196" s="154" t="str">
        <f>IF(M1196="","",IF('5.手当・賞与配分・洗い替え方式'!$O$4=1,ROUNDUP((M1196+$Q1196)*$AM$4,-1),ROUNDUP(M1196*$AM$4,-1)))</f>
        <v/>
      </c>
      <c r="AN1196" s="166" t="str">
        <f>IF(N1196="","",IF('5.手当・賞与配分・洗い替え方式'!$O$4=1,ROUNDUP((N1196+$Q1196)*$AM$4,-1),ROUNDUP(N1196*$AM$4,-1)))</f>
        <v/>
      </c>
      <c r="AO1196" s="369" t="str">
        <f t="shared" si="787"/>
        <v/>
      </c>
      <c r="AP1196" s="77" t="str">
        <f t="shared" si="788"/>
        <v/>
      </c>
      <c r="AQ1196" s="77" t="str">
        <f t="shared" si="771"/>
        <v/>
      </c>
      <c r="AR1196" s="77" t="str">
        <f t="shared" si="772"/>
        <v/>
      </c>
      <c r="AS1196" s="164" t="str">
        <f t="shared" si="773"/>
        <v/>
      </c>
    </row>
    <row r="1197" spans="5:45" ht="18" customHeight="1" thickBot="1">
      <c r="E1197" s="148" t="str">
        <f t="shared" si="774"/>
        <v/>
      </c>
      <c r="F1197" s="167">
        <f t="shared" si="761"/>
        <v>0</v>
      </c>
      <c r="G1197" s="105" t="str">
        <f t="shared" si="762"/>
        <v/>
      </c>
      <c r="H1197" s="105" t="str">
        <f t="shared" si="763"/>
        <v/>
      </c>
      <c r="I1197" s="149">
        <v>59</v>
      </c>
      <c r="J1197" s="169" t="str">
        <f t="shared" si="775"/>
        <v/>
      </c>
      <c r="K1197" s="168" t="str">
        <f t="shared" si="776"/>
        <v/>
      </c>
      <c r="L1197" s="168" t="str">
        <f>IF($E1197="","",INDEX('3.サラリースケール'!$R$5:$BH$38,MATCH($E1197,'3.サラリースケール'!$R$5:$R$38,0),MATCH($I1197,'3.サラリースケール'!$R$5:$BH$5,0)))</f>
        <v/>
      </c>
      <c r="M1197" s="168" t="str">
        <f t="shared" si="777"/>
        <v/>
      </c>
      <c r="N1197" s="370" t="str">
        <f t="shared" si="778"/>
        <v/>
      </c>
      <c r="O1197" s="169" t="str">
        <f t="shared" si="779"/>
        <v/>
      </c>
      <c r="P1197" s="370" t="str">
        <f t="shared" si="764"/>
        <v/>
      </c>
      <c r="Q1197" s="170" t="str">
        <f>IF($L1197="","",VLOOKUP($E1197,'6.モデル年俸表の作成'!$C$7:$F$48,4,0))</f>
        <v/>
      </c>
      <c r="R1197" s="171" t="str">
        <f>IF($E1197="","",IF($G1197="","",VLOOKUP($E1197,'5.手当・賞与配分・洗い替え方式'!$C$7:$L$48,8,0)))</f>
        <v/>
      </c>
      <c r="S1197" s="172" t="str">
        <f t="shared" si="780"/>
        <v/>
      </c>
      <c r="T1197" s="172" t="str">
        <f t="shared" si="781"/>
        <v/>
      </c>
      <c r="U1197" s="172" t="str">
        <f t="shared" si="790"/>
        <v/>
      </c>
      <c r="V1197" s="172" t="str">
        <f t="shared" si="783"/>
        <v/>
      </c>
      <c r="W1197" s="172" t="str">
        <f t="shared" si="784"/>
        <v/>
      </c>
      <c r="X1197" s="178" t="str">
        <f t="shared" si="765"/>
        <v/>
      </c>
      <c r="Y1197" s="371" t="str">
        <f t="shared" si="789"/>
        <v/>
      </c>
      <c r="Z1197" s="173" t="str">
        <f t="shared" si="766"/>
        <v/>
      </c>
      <c r="AA1197" s="173" t="str">
        <f t="shared" si="767"/>
        <v/>
      </c>
      <c r="AB1197" s="173" t="str">
        <f t="shared" si="768"/>
        <v/>
      </c>
      <c r="AC1197" s="372" t="str">
        <f t="shared" si="791"/>
        <v/>
      </c>
      <c r="AD1197" s="170" t="str">
        <f t="shared" si="786"/>
        <v/>
      </c>
      <c r="AE1197" s="174" t="str">
        <f>IF(J1197="","",IF('5.手当・賞与配分・洗い替え方式'!$O$4=1,ROUNDUP((J1197+$Q1197)*$AH$4,-1),ROUNDUP(J1197*$AH$4,-1)))</f>
        <v/>
      </c>
      <c r="AF1197" s="175" t="str">
        <f>IF(K1197="","",IF('5.手当・賞与配分・洗い替え方式'!$O$4=1,ROUNDUP((K1197+$Q1197)*$AH$4,-1),ROUNDUP(K1197*$AH$4,-1)))</f>
        <v/>
      </c>
      <c r="AG1197" s="175" t="str">
        <f>IF(L1197="","",IF('5.手当・賞与配分・洗い替え方式'!$O$4=1,ROUNDUP((L1197+$Q1197)*$AH$4,-1),ROUNDUP(L1197*$AH$4,-1)))</f>
        <v/>
      </c>
      <c r="AH1197" s="175" t="str">
        <f>IF(M1197="","",IF('5.手当・賞与配分・洗い替え方式'!$O$4=1,ROUNDUP((M1197+$Q1197)*$AH$4,-1),ROUNDUP(M1197*$AH$4,-1)))</f>
        <v/>
      </c>
      <c r="AI1197" s="176" t="str">
        <f>IF(N1197="","",IF('5.手当・賞与配分・洗い替え方式'!$O$4=1,ROUNDUP((N1197+$Q1197)*$AH$4,-1),ROUNDUP(N1197*$AH$4,-1)))</f>
        <v/>
      </c>
      <c r="AJ1197" s="174" t="str">
        <f>IF(J1197="","",IF('5.手当・賞与配分・洗い替え方式'!$O$4=1,ROUNDUP((J1197+$Q1197)*$AM$4,-1),ROUNDUP(J1197*$AM$4,-1)))</f>
        <v/>
      </c>
      <c r="AK1197" s="175" t="str">
        <f>IF(K1197="","",IF('5.手当・賞与配分・洗い替え方式'!$O$4=1,ROUNDUP((K1197+$Q1197)*$AM$4,-1),ROUNDUP(K1197*$AM$4,-1)))</f>
        <v/>
      </c>
      <c r="AL1197" s="175" t="str">
        <f>IF(L1197="","",IF('5.手当・賞与配分・洗い替え方式'!$O$4=1,ROUNDUP((L1197+$Q1197)*$AM$4,-1),ROUNDUP(L1197*$AM$4,-1)))</f>
        <v/>
      </c>
      <c r="AM1197" s="175" t="str">
        <f>IF(M1197="","",IF('5.手当・賞与配分・洗い替え方式'!$O$4=1,ROUNDUP((M1197+$Q1197)*$AM$4,-1),ROUNDUP(M1197*$AM$4,-1)))</f>
        <v/>
      </c>
      <c r="AN1197" s="176" t="str">
        <f>IF(N1197="","",IF('5.手当・賞与配分・洗い替え方式'!$O$4=1,ROUNDUP((N1197+$Q1197)*$AM$4,-1),ROUNDUP(N1197*$AM$4,-1)))</f>
        <v/>
      </c>
      <c r="AO1197" s="373" t="str">
        <f t="shared" si="787"/>
        <v/>
      </c>
      <c r="AP1197" s="177" t="str">
        <f t="shared" si="788"/>
        <v/>
      </c>
      <c r="AQ1197" s="177" t="str">
        <f t="shared" si="771"/>
        <v/>
      </c>
      <c r="AR1197" s="177" t="str">
        <f t="shared" si="772"/>
        <v/>
      </c>
      <c r="AS1197" s="178" t="str">
        <f t="shared" si="773"/>
        <v/>
      </c>
    </row>
    <row r="1198" spans="5:45" ht="9" customHeight="1">
      <c r="R1198" s="80"/>
      <c r="S1198" s="80"/>
      <c r="T1198" s="80"/>
    </row>
    <row r="1199" spans="5:45" ht="20.100000000000001" customHeight="1" thickBot="1">
      <c r="E1199" s="83"/>
      <c r="F1199" s="83"/>
      <c r="G1199" s="83"/>
      <c r="H1199" s="83"/>
      <c r="Q1199" s="83"/>
      <c r="X1199" s="79" t="s">
        <v>91</v>
      </c>
      <c r="Y1199" s="79"/>
      <c r="Z1199" s="79"/>
      <c r="AJ1199" s="179"/>
      <c r="AK1199" s="179"/>
    </row>
    <row r="1200" spans="5:45" ht="23.1" customHeight="1" thickBot="1">
      <c r="E1200" s="138" t="s">
        <v>81</v>
      </c>
      <c r="F1200" s="139" t="s">
        <v>28</v>
      </c>
      <c r="G1200" s="508" t="s">
        <v>82</v>
      </c>
      <c r="H1200" s="508" t="s">
        <v>28</v>
      </c>
      <c r="I1200" s="510" t="s">
        <v>88</v>
      </c>
      <c r="J1200" s="512" t="s">
        <v>245</v>
      </c>
      <c r="K1200" s="513"/>
      <c r="L1200" s="513"/>
      <c r="M1200" s="513"/>
      <c r="N1200" s="514"/>
      <c r="O1200" s="515" t="s">
        <v>93</v>
      </c>
      <c r="P1200" s="523" t="s">
        <v>246</v>
      </c>
      <c r="Q1200" s="525" t="s">
        <v>90</v>
      </c>
      <c r="R1200" s="374" t="s">
        <v>247</v>
      </c>
      <c r="S1200" s="527" t="s">
        <v>248</v>
      </c>
      <c r="T1200" s="528"/>
      <c r="U1200" s="528"/>
      <c r="V1200" s="528"/>
      <c r="W1200" s="529"/>
      <c r="X1200" s="356">
        <f>IF('5.手当・賞与配分・洗い替え方式'!$L$4="","",'5.手当・賞与配分・洗い替え方式'!$L$4)</f>
        <v>173</v>
      </c>
      <c r="Y1200" s="512" t="s">
        <v>86</v>
      </c>
      <c r="Z1200" s="513"/>
      <c r="AA1200" s="513"/>
      <c r="AB1200" s="513"/>
      <c r="AC1200" s="514"/>
      <c r="AD1200" s="515" t="s">
        <v>249</v>
      </c>
      <c r="AE1200" s="530" t="s">
        <v>87</v>
      </c>
      <c r="AF1200" s="517"/>
      <c r="AG1200" s="517"/>
      <c r="AH1200" s="357" t="str">
        <f>IF($E1201="","",'5.手当・賞与配分・洗い替え方式'!$N$11)</f>
        <v/>
      </c>
      <c r="AI1200" s="358"/>
      <c r="AJ1200" s="359" t="s">
        <v>250</v>
      </c>
      <c r="AK1200" s="517" t="str">
        <f>IF($AL$2="","","「"&amp;$AL$2&amp;"」"&amp;"評価反映")</f>
        <v>「B」評価反映</v>
      </c>
      <c r="AL1200" s="518"/>
      <c r="AM1200" s="357" t="str">
        <f>IF($E1201="","",'5.手当・賞与配分・洗い替え方式'!$O$11*'7.グレード別年俸表の作成'!$AM$2)</f>
        <v/>
      </c>
      <c r="AN1200" s="360"/>
      <c r="AO1200" s="519" t="s">
        <v>251</v>
      </c>
      <c r="AP1200" s="520"/>
      <c r="AQ1200" s="521" t="str">
        <f>IF($AL$2="","","賞与"&amp;"「"&amp;$AL$2&amp;"」"&amp;"評価反映")</f>
        <v>賞与「B」評価反映</v>
      </c>
      <c r="AR1200" s="521"/>
      <c r="AS1200" s="522"/>
    </row>
    <row r="1201" spans="5:45" ht="27.9" customHeight="1" thickBot="1">
      <c r="E1201" s="142" t="str">
        <f>IF(C$31="","",$C$31)</f>
        <v/>
      </c>
      <c r="F1201" s="139">
        <v>0</v>
      </c>
      <c r="G1201" s="509"/>
      <c r="H1201" s="509"/>
      <c r="I1201" s="511"/>
      <c r="J1201" s="413" t="str">
        <f>IF($E1201="","",$E1201&amp;"-"&amp;$O$2)</f>
        <v/>
      </c>
      <c r="K1201" s="143" t="str">
        <f>IF($E1201="","",$E1201&amp;"-"&amp;$P$2)</f>
        <v/>
      </c>
      <c r="L1201" s="143" t="str">
        <f>IF($E1201="","",$E1201&amp;"-"&amp;$Q$2)</f>
        <v/>
      </c>
      <c r="M1201" s="143" t="str">
        <f>IF($E1201="","",$E1201&amp;"-"&amp;$R$2)</f>
        <v/>
      </c>
      <c r="N1201" s="414" t="str">
        <f>IF($E1201="","",$E1201&amp;"-"&amp;$S$2)</f>
        <v/>
      </c>
      <c r="O1201" s="516"/>
      <c r="P1201" s="524"/>
      <c r="Q1201" s="526"/>
      <c r="R1201" s="362" t="str">
        <f>IF($E1201="","",VLOOKUP($E1201,'5.手当・賞与配分・洗い替え方式'!$C$7:$L$48,8,0))</f>
        <v/>
      </c>
      <c r="S1201" s="413" t="str">
        <f>$J1201</f>
        <v/>
      </c>
      <c r="T1201" s="143" t="str">
        <f>$K1201</f>
        <v/>
      </c>
      <c r="U1201" s="143" t="str">
        <f>$L1201</f>
        <v/>
      </c>
      <c r="V1201" s="143" t="str">
        <f>$M1201</f>
        <v/>
      </c>
      <c r="W1201" s="414" t="str">
        <f>$N1201</f>
        <v/>
      </c>
      <c r="X1201" s="363" t="s">
        <v>85</v>
      </c>
      <c r="Y1201" s="413" t="str">
        <f>$J1201</f>
        <v/>
      </c>
      <c r="Z1201" s="143" t="str">
        <f>$K1201</f>
        <v/>
      </c>
      <c r="AA1201" s="143" t="str">
        <f>$L1201</f>
        <v/>
      </c>
      <c r="AB1201" s="143" t="str">
        <f>$M1201</f>
        <v/>
      </c>
      <c r="AC1201" s="414" t="str">
        <f>$N1201</f>
        <v/>
      </c>
      <c r="AD1201" s="516"/>
      <c r="AE1201" s="144" t="str">
        <f>$J1201</f>
        <v/>
      </c>
      <c r="AF1201" s="145" t="str">
        <f>$K1201</f>
        <v/>
      </c>
      <c r="AG1201" s="145" t="str">
        <f>$L1201</f>
        <v/>
      </c>
      <c r="AH1201" s="146" t="str">
        <f>$M1201</f>
        <v/>
      </c>
      <c r="AI1201" s="364" t="str">
        <f>$N1201</f>
        <v/>
      </c>
      <c r="AJ1201" s="365" t="str">
        <f>$J1201</f>
        <v/>
      </c>
      <c r="AK1201" s="146" t="str">
        <f>$K1201</f>
        <v/>
      </c>
      <c r="AL1201" s="146" t="str">
        <f>$L1201</f>
        <v/>
      </c>
      <c r="AM1201" s="146" t="str">
        <f>$M1201</f>
        <v/>
      </c>
      <c r="AN1201" s="147" t="str">
        <f>$N1201</f>
        <v/>
      </c>
      <c r="AO1201" s="413" t="str">
        <f>$J1201</f>
        <v/>
      </c>
      <c r="AP1201" s="143" t="str">
        <f>$K1201</f>
        <v/>
      </c>
      <c r="AQ1201" s="143" t="str">
        <f>$L1201</f>
        <v/>
      </c>
      <c r="AR1201" s="143" t="str">
        <f>$M1201</f>
        <v/>
      </c>
      <c r="AS1201" s="414" t="str">
        <f>$N1201</f>
        <v/>
      </c>
    </row>
    <row r="1202" spans="5:45" ht="18" customHeight="1">
      <c r="E1202" s="148" t="str">
        <f>IF($E$1201="","",$E$1201)</f>
        <v/>
      </c>
      <c r="F1202" s="105">
        <f t="shared" ref="F1202:F1243" si="792">IF(L1202="",0,IF(AND(L1201&lt;L1202,L1202=L1203),F1201+1,IF(L1202&lt;L1203,F1201+1,F1201)))</f>
        <v>0</v>
      </c>
      <c r="G1202" s="105" t="str">
        <f t="shared" ref="G1202:G1243" si="793">IF(AND(F1202=0,L1202=""),"",IF(AND(F1202=0,L1202&gt;0),1,IF(F1202=0,"",F1202)))</f>
        <v/>
      </c>
      <c r="H1202" s="105" t="str">
        <f t="shared" ref="H1202:H1243" si="794">IF($G1202="","",IF(F1201&lt;F1202,$E1202&amp;"-"&amp;$G1202,""))</f>
        <v/>
      </c>
      <c r="I1202" s="149">
        <v>18</v>
      </c>
      <c r="J1202" s="151" t="str">
        <f>IF($F1202&lt;=1,"",IF($L1202="","",$K1202+$P1202))</f>
        <v/>
      </c>
      <c r="K1202" s="150" t="str">
        <f>IF($F1202&lt;=1,"",IF($L1202="","",$L1202+$P1202))</f>
        <v/>
      </c>
      <c r="L1202" s="150" t="str">
        <f>IF($E1202="","",INDEX('3.サラリースケール'!$R$5:$BH$38,MATCH($E1202,'3.サラリースケール'!$R$5:$R$38,0),MATCH($I1202,'3.サラリースケール'!$R$5:$BH$5,0)))</f>
        <v/>
      </c>
      <c r="M1202" s="150" t="str">
        <f>IF($F1202&lt;=1,"",IF($L1202="","",$L1202-$P1202))</f>
        <v/>
      </c>
      <c r="N1202" s="366" t="str">
        <f>IF($F1202&lt;=1,"",IF($L1202="","",$M1202-$P1202))</f>
        <v/>
      </c>
      <c r="O1202" s="151" t="str">
        <f>IF($F1202&lt;=1,"",IF($L1201="",0,$L1202-$L1201))</f>
        <v/>
      </c>
      <c r="P1202" s="368" t="str">
        <f t="shared" ref="P1202:P1243" si="795">IF($F1202&lt;=1,"",IF($L1202="","",IF($O1202=0,$P1201,ROUNDUP($O1202/$L$2,-1))))</f>
        <v/>
      </c>
      <c r="Q1202" s="152" t="str">
        <f>IF($L1202="","",VLOOKUP($E1202,'6.モデル年俸表の作成'!$C$7:$F$48,4,0))</f>
        <v/>
      </c>
      <c r="R1202" s="159" t="str">
        <f>IF($E1202="","",IF($G1202="","",VLOOKUP($E1202,'5.手当・賞与配分・洗い替え方式'!$C$7:$L$48,8,0)))</f>
        <v/>
      </c>
      <c r="S1202" s="153" t="str">
        <f>IF(J1202="","",ROUNDUP((J1202*$R1202),-1))</f>
        <v/>
      </c>
      <c r="T1202" s="153" t="str">
        <f>IF(K1202="","",ROUNDUP((K1202*$R1202),-1))</f>
        <v/>
      </c>
      <c r="U1202" s="153" t="str">
        <f>IF(L1202="","",ROUNDUP((L1202*$R1202),-1))</f>
        <v/>
      </c>
      <c r="V1202" s="153" t="str">
        <f>IF(M1202="","",ROUNDUP((M1202*$R1202),-1))</f>
        <v/>
      </c>
      <c r="W1202" s="153" t="str">
        <f>IF(N1202="","",ROUNDUP((N1202*$R1202),-1))</f>
        <v/>
      </c>
      <c r="X1202" s="155" t="str">
        <f t="shared" ref="X1202:X1243" si="796">IF($L1202="","",ROUNDDOWN($U1202/($L1202/$X$4*1.25),0))</f>
        <v/>
      </c>
      <c r="Y1202" s="165" t="str">
        <f>IF(J1202="","",J1202+$Q1202+S1202)</f>
        <v/>
      </c>
      <c r="Z1202" s="154" t="str">
        <f t="shared" ref="Z1202:Z1243" si="797">IF(K1202="","",K1202+$Q1202+T1202)</f>
        <v/>
      </c>
      <c r="AA1202" s="154" t="str">
        <f t="shared" ref="AA1202:AA1243" si="798">IF(L1202="","",L1202+$Q1202+U1202)</f>
        <v/>
      </c>
      <c r="AB1202" s="154" t="str">
        <f t="shared" ref="AB1202:AB1243" si="799">IF(M1202="","",M1202+$Q1202+V1202)</f>
        <v/>
      </c>
      <c r="AC1202" s="166" t="str">
        <f t="shared" ref="AC1202:AC1208" si="800">IF(N1202="","",N1202+$Q1202+W1202)</f>
        <v/>
      </c>
      <c r="AD1202" s="152" t="str">
        <f>IF($L1202="","",$AA1202*12)</f>
        <v/>
      </c>
      <c r="AE1202" s="165" t="str">
        <f>IF(J1202="","",IF('5.手当・賞与配分・洗い替え方式'!$O$4=1,ROUNDUP((J1202+$Q1202)*$AH$4,-1),ROUNDUP(J1202*$AH$4,-1)))</f>
        <v/>
      </c>
      <c r="AF1202" s="154" t="str">
        <f>IF(K1202="","",IF('5.手当・賞与配分・洗い替え方式'!$O$4=1,ROUNDUP((K1202+$Q1202)*$AH$4,-1),ROUNDUP(K1202*$AH$4,-1)))</f>
        <v/>
      </c>
      <c r="AG1202" s="154" t="str">
        <f>IF(L1202="","",IF('5.手当・賞与配分・洗い替え方式'!$O$4=1,ROUNDUP((L1202+$Q1202)*$AH$4,-1),ROUNDUP(L1202*$AH$4,-1)))</f>
        <v/>
      </c>
      <c r="AH1202" s="154" t="str">
        <f>IF(M1202="","",IF('5.手当・賞与配分・洗い替え方式'!$O$4=1,ROUNDUP((M1202+$Q1202)*$AH$4,-1),ROUNDUP(M1202*$AH$4,-1)))</f>
        <v/>
      </c>
      <c r="AI1202" s="166" t="str">
        <f>IF(N1202="","",IF('5.手当・賞与配分・洗い替え方式'!$O$4=1,ROUNDUP((N1202+$Q1202)*$AH$4,-1),ROUNDUP(N1202*$AH$4,-1)))</f>
        <v/>
      </c>
      <c r="AJ1202" s="165" t="str">
        <f>IF(J1202="","",IF('5.手当・賞与配分・洗い替え方式'!$O$4=1,ROUNDUP((J1202+$Q1202)*$AM$4,-1),ROUNDUP(J1202*$AM$4,-1)))</f>
        <v/>
      </c>
      <c r="AK1202" s="154" t="str">
        <f>IF(K1202="","",IF('5.手当・賞与配分・洗い替え方式'!$O$4=1,ROUNDUP((K1202+$Q1202)*$AM$4,-1),ROUNDUP(K1202*$AM$4,-1)))</f>
        <v/>
      </c>
      <c r="AL1202" s="154" t="str">
        <f>IF(L1202="","",IF('5.手当・賞与配分・洗い替え方式'!$O$4=1,ROUNDUP((L1202+$Q1202)*$AM$4,-1),ROUNDUP(L1202*$AM$4,-1)))</f>
        <v/>
      </c>
      <c r="AM1202" s="154" t="str">
        <f>IF(M1202="","",IF('5.手当・賞与配分・洗い替え方式'!$O$4=1,ROUNDUP((M1202+$Q1202)*$AM$4,-1),ROUNDUP(M1202*$AM$4,-1)))</f>
        <v/>
      </c>
      <c r="AN1202" s="166" t="str">
        <f>IF(N1202="","",IF('5.手当・賞与配分・洗い替え方式'!$O$4=1,ROUNDUP((N1202+$Q1202)*$AM$4,-1),ROUNDUP(N1202*$AM$4,-1)))</f>
        <v/>
      </c>
      <c r="AO1202" s="367" t="str">
        <f>IF(J1202="","",Y1202*12+AE1202+AJ1202)</f>
        <v/>
      </c>
      <c r="AP1202" s="133" t="str">
        <f t="shared" ref="AP1202" si="801">IF(K1202="","",Z1202*12+AF1202+AK1202)</f>
        <v/>
      </c>
      <c r="AQ1202" s="133" t="str">
        <f t="shared" ref="AQ1202:AQ1243" si="802">IF(L1202="","",AA1202*12+AG1202+AL1202)</f>
        <v/>
      </c>
      <c r="AR1202" s="133" t="str">
        <f t="shared" ref="AR1202:AR1243" si="803">IF(M1202="","",AB1202*12+AH1202+AM1202)</f>
        <v/>
      </c>
      <c r="AS1202" s="155" t="str">
        <f t="shared" ref="AS1202:AS1243" si="804">IF(N1202="","",AC1202*12+AI1202+AN1202)</f>
        <v/>
      </c>
    </row>
    <row r="1203" spans="5:45" ht="18" customHeight="1">
      <c r="E1203" s="148" t="str">
        <f t="shared" ref="E1203:E1243" si="805">IF($E$1201="","",$E$1201)</f>
        <v/>
      </c>
      <c r="F1203" s="105">
        <f t="shared" si="792"/>
        <v>0</v>
      </c>
      <c r="G1203" s="105" t="str">
        <f t="shared" si="793"/>
        <v/>
      </c>
      <c r="H1203" s="105" t="str">
        <f t="shared" si="794"/>
        <v/>
      </c>
      <c r="I1203" s="149">
        <v>19</v>
      </c>
      <c r="J1203" s="157" t="str">
        <f t="shared" ref="J1203:J1243" si="806">IF($F1203&lt;=1,"",IF($L1203="","",$K1203+$P1203))</f>
        <v/>
      </c>
      <c r="K1203" s="131" t="str">
        <f t="shared" ref="K1203:K1243" si="807">IF($F1203&lt;=1,"",IF($L1203="","",$L1203+$P1203))</f>
        <v/>
      </c>
      <c r="L1203" s="150" t="str">
        <f>IF($E1203="","",INDEX('3.サラリースケール'!$R$5:$BH$38,MATCH($E1203,'3.サラリースケール'!$R$5:$R$38,0),MATCH($I1203,'3.サラリースケール'!$R$5:$BH$5,0)))</f>
        <v/>
      </c>
      <c r="M1203" s="131" t="str">
        <f t="shared" ref="M1203:M1243" si="808">IF($F1203&lt;=1,"",IF($L1203="","",$L1203-$P1203))</f>
        <v/>
      </c>
      <c r="N1203" s="368" t="str">
        <f t="shared" ref="N1203:N1243" si="809">IF($F1203&lt;=1,"",IF($L1203="","",$M1203-$P1203))</f>
        <v/>
      </c>
      <c r="O1203" s="157" t="str">
        <f t="shared" ref="O1203:O1243" si="810">IF($F1203&lt;=1,"",IF($L1202="",0,$L1203-$L1202))</f>
        <v/>
      </c>
      <c r="P1203" s="368" t="str">
        <f t="shared" si="795"/>
        <v/>
      </c>
      <c r="Q1203" s="158" t="str">
        <f>IF($L1203="","",VLOOKUP($E1203,'6.モデル年俸表の作成'!$C$7:$F$48,4,0))</f>
        <v/>
      </c>
      <c r="R1203" s="159" t="str">
        <f>IF($E1203="","",IF($G1203="","",VLOOKUP($E1203,'5.手当・賞与配分・洗い替え方式'!$C$7:$L$48,8,0)))</f>
        <v/>
      </c>
      <c r="S1203" s="160" t="str">
        <f t="shared" ref="S1203:S1243" si="811">IF(J1203="","",ROUNDUP((J1203*$R1203),-1))</f>
        <v/>
      </c>
      <c r="T1203" s="160" t="str">
        <f t="shared" ref="T1203:T1243" si="812">IF(K1203="","",ROUNDUP((K1203*$R1203),-1))</f>
        <v/>
      </c>
      <c r="U1203" s="160" t="str">
        <f t="shared" ref="U1203:U1207" si="813">IF(L1203="","",ROUNDUP((L1203*$R1203),-1))</f>
        <v/>
      </c>
      <c r="V1203" s="160" t="str">
        <f t="shared" ref="V1203:V1243" si="814">IF(M1203="","",ROUNDUP((M1203*$R1203),-1))</f>
        <v/>
      </c>
      <c r="W1203" s="160" t="str">
        <f t="shared" ref="W1203:W1243" si="815">IF(N1203="","",ROUNDUP((N1203*$R1203),-1))</f>
        <v/>
      </c>
      <c r="X1203" s="164" t="str">
        <f t="shared" si="796"/>
        <v/>
      </c>
      <c r="Y1203" s="162" t="str">
        <f t="shared" ref="Y1203:Y1205" si="816">IF(J1203="","",J1203+$Q1203+S1203)</f>
        <v/>
      </c>
      <c r="Z1203" s="161" t="str">
        <f t="shared" si="797"/>
        <v/>
      </c>
      <c r="AA1203" s="161" t="str">
        <f t="shared" si="798"/>
        <v/>
      </c>
      <c r="AB1203" s="161" t="str">
        <f t="shared" si="799"/>
        <v/>
      </c>
      <c r="AC1203" s="163" t="str">
        <f t="shared" si="800"/>
        <v/>
      </c>
      <c r="AD1203" s="158" t="str">
        <f t="shared" ref="AD1203:AD1243" si="817">IF(L1203="","",AA1203*12)</f>
        <v/>
      </c>
      <c r="AE1203" s="165" t="str">
        <f>IF(J1203="","",IF('5.手当・賞与配分・洗い替え方式'!$O$4=1,ROUNDUP((J1203+$Q1203)*$AH$4,-1),ROUNDUP(J1203*$AH$4,-1)))</f>
        <v/>
      </c>
      <c r="AF1203" s="154" t="str">
        <f>IF(K1203="","",IF('5.手当・賞与配分・洗い替え方式'!$O$4=1,ROUNDUP((K1203+$Q1203)*$AH$4,-1),ROUNDUP(K1203*$AH$4,-1)))</f>
        <v/>
      </c>
      <c r="AG1203" s="154" t="str">
        <f>IF(L1203="","",IF('5.手当・賞与配分・洗い替え方式'!$O$4=1,ROUNDUP((L1203+$Q1203)*$AH$4,-1),ROUNDUP(L1203*$AH$4,-1)))</f>
        <v/>
      </c>
      <c r="AH1203" s="154" t="str">
        <f>IF(M1203="","",IF('5.手当・賞与配分・洗い替え方式'!$O$4=1,ROUNDUP((M1203+$Q1203)*$AH$4,-1),ROUNDUP(M1203*$AH$4,-1)))</f>
        <v/>
      </c>
      <c r="AI1203" s="166" t="str">
        <f>IF(N1203="","",IF('5.手当・賞与配分・洗い替え方式'!$O$4=1,ROUNDUP((N1203+$Q1203)*$AH$4,-1),ROUNDUP(N1203*$AH$4,-1)))</f>
        <v/>
      </c>
      <c r="AJ1203" s="165" t="str">
        <f>IF(J1203="","",IF('5.手当・賞与配分・洗い替え方式'!$O$4=1,ROUNDUP((J1203+$Q1203)*$AM$4,-1),ROUNDUP(J1203*$AM$4,-1)))</f>
        <v/>
      </c>
      <c r="AK1203" s="154" t="str">
        <f>IF(K1203="","",IF('5.手当・賞与配分・洗い替え方式'!$O$4=1,ROUNDUP((K1203+$Q1203)*$AM$4,-1),ROUNDUP(K1203*$AM$4,-1)))</f>
        <v/>
      </c>
      <c r="AL1203" s="154" t="str">
        <f>IF(L1203="","",IF('5.手当・賞与配分・洗い替え方式'!$O$4=1,ROUNDUP((L1203+$Q1203)*$AM$4,-1),ROUNDUP(L1203*$AM$4,-1)))</f>
        <v/>
      </c>
      <c r="AM1203" s="154" t="str">
        <f>IF(M1203="","",IF('5.手当・賞与配分・洗い替え方式'!$O$4=1,ROUNDUP((M1203+$Q1203)*$AM$4,-1),ROUNDUP(M1203*$AM$4,-1)))</f>
        <v/>
      </c>
      <c r="AN1203" s="166" t="str">
        <f>IF(N1203="","",IF('5.手当・賞与配分・洗い替え方式'!$O$4=1,ROUNDUP((N1203+$Q1203)*$AM$4,-1),ROUNDUP(N1203*$AM$4,-1)))</f>
        <v/>
      </c>
      <c r="AO1203" s="369" t="str">
        <f>IF(J1203="","",Y1203*12+AE1203+AJ1203)</f>
        <v/>
      </c>
      <c r="AP1203" s="77" t="str">
        <f>IF(K1203="","",Z1203*12+AF1203+AK1203)</f>
        <v/>
      </c>
      <c r="AQ1203" s="77" t="str">
        <f t="shared" si="802"/>
        <v/>
      </c>
      <c r="AR1203" s="77" t="str">
        <f t="shared" si="803"/>
        <v/>
      </c>
      <c r="AS1203" s="164" t="str">
        <f t="shared" si="804"/>
        <v/>
      </c>
    </row>
    <row r="1204" spans="5:45" ht="18" customHeight="1">
      <c r="E1204" s="148" t="str">
        <f t="shared" si="805"/>
        <v/>
      </c>
      <c r="F1204" s="105">
        <f t="shared" si="792"/>
        <v>0</v>
      </c>
      <c r="G1204" s="105" t="str">
        <f t="shared" si="793"/>
        <v/>
      </c>
      <c r="H1204" s="105" t="str">
        <f t="shared" si="794"/>
        <v/>
      </c>
      <c r="I1204" s="149">
        <v>20</v>
      </c>
      <c r="J1204" s="157" t="str">
        <f t="shared" si="806"/>
        <v/>
      </c>
      <c r="K1204" s="131" t="str">
        <f t="shared" si="807"/>
        <v/>
      </c>
      <c r="L1204" s="131" t="str">
        <f>IF($E1204="","",INDEX('3.サラリースケール'!$R$5:$BH$38,MATCH($E1204,'3.サラリースケール'!$R$5:$R$38,0),MATCH($I1204,'3.サラリースケール'!$R$5:$BH$5,0)))</f>
        <v/>
      </c>
      <c r="M1204" s="131" t="str">
        <f t="shared" si="808"/>
        <v/>
      </c>
      <c r="N1204" s="368" t="str">
        <f t="shared" si="809"/>
        <v/>
      </c>
      <c r="O1204" s="157" t="str">
        <f t="shared" si="810"/>
        <v/>
      </c>
      <c r="P1204" s="368" t="str">
        <f t="shared" si="795"/>
        <v/>
      </c>
      <c r="Q1204" s="158" t="str">
        <f>IF($L1204="","",VLOOKUP($E1204,'6.モデル年俸表の作成'!$C$7:$F$48,4,0))</f>
        <v/>
      </c>
      <c r="R1204" s="159" t="str">
        <f>IF($E1204="","",IF($G1204="","",VLOOKUP($E1204,'5.手当・賞与配分・洗い替え方式'!$C$7:$L$48,8,0)))</f>
        <v/>
      </c>
      <c r="S1204" s="160" t="str">
        <f t="shared" si="811"/>
        <v/>
      </c>
      <c r="T1204" s="160" t="str">
        <f t="shared" si="812"/>
        <v/>
      </c>
      <c r="U1204" s="160" t="str">
        <f t="shared" si="813"/>
        <v/>
      </c>
      <c r="V1204" s="160" t="str">
        <f t="shared" si="814"/>
        <v/>
      </c>
      <c r="W1204" s="160" t="str">
        <f t="shared" si="815"/>
        <v/>
      </c>
      <c r="X1204" s="164" t="str">
        <f t="shared" si="796"/>
        <v/>
      </c>
      <c r="Y1204" s="162" t="str">
        <f t="shared" si="816"/>
        <v/>
      </c>
      <c r="Z1204" s="161" t="str">
        <f t="shared" si="797"/>
        <v/>
      </c>
      <c r="AA1204" s="161" t="str">
        <f t="shared" si="798"/>
        <v/>
      </c>
      <c r="AB1204" s="161" t="str">
        <f t="shared" si="799"/>
        <v/>
      </c>
      <c r="AC1204" s="163" t="str">
        <f t="shared" si="800"/>
        <v/>
      </c>
      <c r="AD1204" s="158" t="str">
        <f t="shared" si="817"/>
        <v/>
      </c>
      <c r="AE1204" s="165" t="str">
        <f>IF(J1204="","",IF('5.手当・賞与配分・洗い替え方式'!$O$4=1,ROUNDUP((J1204+$Q1204)*$AH$4,-1),ROUNDUP(J1204*$AH$4,-1)))</f>
        <v/>
      </c>
      <c r="AF1204" s="154" t="str">
        <f>IF(K1204="","",IF('5.手当・賞与配分・洗い替え方式'!$O$4=1,ROUNDUP((K1204+$Q1204)*$AH$4,-1),ROUNDUP(K1204*$AH$4,-1)))</f>
        <v/>
      </c>
      <c r="AG1204" s="154" t="str">
        <f>IF(L1204="","",IF('5.手当・賞与配分・洗い替え方式'!$O$4=1,ROUNDUP((L1204+$Q1204)*$AH$4,-1),ROUNDUP(L1204*$AH$4,-1)))</f>
        <v/>
      </c>
      <c r="AH1204" s="154" t="str">
        <f>IF(M1204="","",IF('5.手当・賞与配分・洗い替え方式'!$O$4=1,ROUNDUP((M1204+$Q1204)*$AH$4,-1),ROUNDUP(M1204*$AH$4,-1)))</f>
        <v/>
      </c>
      <c r="AI1204" s="166" t="str">
        <f>IF(N1204="","",IF('5.手当・賞与配分・洗い替え方式'!$O$4=1,ROUNDUP((N1204+$Q1204)*$AH$4,-1),ROUNDUP(N1204*$AH$4,-1)))</f>
        <v/>
      </c>
      <c r="AJ1204" s="165" t="str">
        <f>IF(J1204="","",IF('5.手当・賞与配分・洗い替え方式'!$O$4=1,ROUNDUP((J1204+$Q1204)*$AM$4,-1),ROUNDUP(J1204*$AM$4,-1)))</f>
        <v/>
      </c>
      <c r="AK1204" s="154" t="str">
        <f>IF(K1204="","",IF('5.手当・賞与配分・洗い替え方式'!$O$4=1,ROUNDUP((K1204+$Q1204)*$AM$4,-1),ROUNDUP(K1204*$AM$4,-1)))</f>
        <v/>
      </c>
      <c r="AL1204" s="154" t="str">
        <f>IF(L1204="","",IF('5.手当・賞与配分・洗い替え方式'!$O$4=1,ROUNDUP((L1204+$Q1204)*$AM$4,-1),ROUNDUP(L1204*$AM$4,-1)))</f>
        <v/>
      </c>
      <c r="AM1204" s="154" t="str">
        <f>IF(M1204="","",IF('5.手当・賞与配分・洗い替え方式'!$O$4=1,ROUNDUP((M1204+$Q1204)*$AM$4,-1),ROUNDUP(M1204*$AM$4,-1)))</f>
        <v/>
      </c>
      <c r="AN1204" s="166" t="str">
        <f>IF(N1204="","",IF('5.手当・賞与配分・洗い替え方式'!$O$4=1,ROUNDUP((N1204+$Q1204)*$AM$4,-1),ROUNDUP(N1204*$AM$4,-1)))</f>
        <v/>
      </c>
      <c r="AO1204" s="369" t="str">
        <f t="shared" ref="AO1204:AO1243" si="818">IF(J1204="","",Y1204*12+AE1204+AJ1204)</f>
        <v/>
      </c>
      <c r="AP1204" s="77" t="str">
        <f t="shared" ref="AP1204:AP1243" si="819">IF(K1204="","",Z1204*12+AF1204+AK1204)</f>
        <v/>
      </c>
      <c r="AQ1204" s="77" t="str">
        <f t="shared" si="802"/>
        <v/>
      </c>
      <c r="AR1204" s="77" t="str">
        <f t="shared" si="803"/>
        <v/>
      </c>
      <c r="AS1204" s="164" t="str">
        <f t="shared" si="804"/>
        <v/>
      </c>
    </row>
    <row r="1205" spans="5:45" ht="18" customHeight="1">
      <c r="E1205" s="148" t="str">
        <f t="shared" si="805"/>
        <v/>
      </c>
      <c r="F1205" s="105">
        <f t="shared" si="792"/>
        <v>0</v>
      </c>
      <c r="G1205" s="105" t="str">
        <f t="shared" si="793"/>
        <v/>
      </c>
      <c r="H1205" s="105" t="str">
        <f t="shared" si="794"/>
        <v/>
      </c>
      <c r="I1205" s="149">
        <v>21</v>
      </c>
      <c r="J1205" s="157" t="str">
        <f t="shared" si="806"/>
        <v/>
      </c>
      <c r="K1205" s="131" t="str">
        <f t="shared" si="807"/>
        <v/>
      </c>
      <c r="L1205" s="131" t="str">
        <f>IF($E1205="","",INDEX('3.サラリースケール'!$R$5:$BH$38,MATCH($E1205,'3.サラリースケール'!$R$5:$R$38,0),MATCH($I1205,'3.サラリースケール'!$R$5:$BH$5,0)))</f>
        <v/>
      </c>
      <c r="M1205" s="131" t="str">
        <f t="shared" si="808"/>
        <v/>
      </c>
      <c r="N1205" s="368" t="str">
        <f t="shared" si="809"/>
        <v/>
      </c>
      <c r="O1205" s="157" t="str">
        <f t="shared" si="810"/>
        <v/>
      </c>
      <c r="P1205" s="368" t="str">
        <f t="shared" si="795"/>
        <v/>
      </c>
      <c r="Q1205" s="158" t="str">
        <f>IF($L1205="","",VLOOKUP($E1205,'6.モデル年俸表の作成'!$C$7:$F$48,4,0))</f>
        <v/>
      </c>
      <c r="R1205" s="159" t="str">
        <f>IF($E1205="","",IF($G1205="","",VLOOKUP($E1205,'5.手当・賞与配分・洗い替え方式'!$C$7:$L$48,8,0)))</f>
        <v/>
      </c>
      <c r="S1205" s="160" t="str">
        <f t="shared" si="811"/>
        <v/>
      </c>
      <c r="T1205" s="160" t="str">
        <f t="shared" si="812"/>
        <v/>
      </c>
      <c r="U1205" s="160" t="str">
        <f t="shared" si="813"/>
        <v/>
      </c>
      <c r="V1205" s="160" t="str">
        <f t="shared" si="814"/>
        <v/>
      </c>
      <c r="W1205" s="160" t="str">
        <f t="shared" si="815"/>
        <v/>
      </c>
      <c r="X1205" s="164" t="str">
        <f t="shared" si="796"/>
        <v/>
      </c>
      <c r="Y1205" s="162" t="str">
        <f t="shared" si="816"/>
        <v/>
      </c>
      <c r="Z1205" s="161" t="str">
        <f t="shared" si="797"/>
        <v/>
      </c>
      <c r="AA1205" s="161" t="str">
        <f t="shared" si="798"/>
        <v/>
      </c>
      <c r="AB1205" s="161" t="str">
        <f t="shared" si="799"/>
        <v/>
      </c>
      <c r="AC1205" s="163" t="str">
        <f t="shared" si="800"/>
        <v/>
      </c>
      <c r="AD1205" s="158" t="str">
        <f t="shared" si="817"/>
        <v/>
      </c>
      <c r="AE1205" s="165" t="str">
        <f>IF(J1205="","",IF('5.手当・賞与配分・洗い替え方式'!$O$4=1,ROUNDUP((J1205+$Q1205)*$AH$4,-1),ROUNDUP(J1205*$AH$4,-1)))</f>
        <v/>
      </c>
      <c r="AF1205" s="154" t="str">
        <f>IF(K1205="","",IF('5.手当・賞与配分・洗い替え方式'!$O$4=1,ROUNDUP((K1205+$Q1205)*$AH$4,-1),ROUNDUP(K1205*$AH$4,-1)))</f>
        <v/>
      </c>
      <c r="AG1205" s="154" t="str">
        <f>IF(L1205="","",IF('5.手当・賞与配分・洗い替え方式'!$O$4=1,ROUNDUP((L1205+$Q1205)*$AH$4,-1),ROUNDUP(L1205*$AH$4,-1)))</f>
        <v/>
      </c>
      <c r="AH1205" s="154" t="str">
        <f>IF(M1205="","",IF('5.手当・賞与配分・洗い替え方式'!$O$4=1,ROUNDUP((M1205+$Q1205)*$AH$4,-1),ROUNDUP(M1205*$AH$4,-1)))</f>
        <v/>
      </c>
      <c r="AI1205" s="166" t="str">
        <f>IF(N1205="","",IF('5.手当・賞与配分・洗い替え方式'!$O$4=1,ROUNDUP((N1205+$Q1205)*$AH$4,-1),ROUNDUP(N1205*$AH$4,-1)))</f>
        <v/>
      </c>
      <c r="AJ1205" s="165" t="str">
        <f>IF(J1205="","",IF('5.手当・賞与配分・洗い替え方式'!$O$4=1,ROUNDUP((J1205+$Q1205)*$AM$4,-1),ROUNDUP(J1205*$AM$4,-1)))</f>
        <v/>
      </c>
      <c r="AK1205" s="154" t="str">
        <f>IF(K1205="","",IF('5.手当・賞与配分・洗い替え方式'!$O$4=1,ROUNDUP((K1205+$Q1205)*$AM$4,-1),ROUNDUP(K1205*$AM$4,-1)))</f>
        <v/>
      </c>
      <c r="AL1205" s="154" t="str">
        <f>IF(L1205="","",IF('5.手当・賞与配分・洗い替え方式'!$O$4=1,ROUNDUP((L1205+$Q1205)*$AM$4,-1),ROUNDUP(L1205*$AM$4,-1)))</f>
        <v/>
      </c>
      <c r="AM1205" s="154" t="str">
        <f>IF(M1205="","",IF('5.手当・賞与配分・洗い替え方式'!$O$4=1,ROUNDUP((M1205+$Q1205)*$AM$4,-1),ROUNDUP(M1205*$AM$4,-1)))</f>
        <v/>
      </c>
      <c r="AN1205" s="166" t="str">
        <f>IF(N1205="","",IF('5.手当・賞与配分・洗い替え方式'!$O$4=1,ROUNDUP((N1205+$Q1205)*$AM$4,-1),ROUNDUP(N1205*$AM$4,-1)))</f>
        <v/>
      </c>
      <c r="AO1205" s="369" t="str">
        <f t="shared" si="818"/>
        <v/>
      </c>
      <c r="AP1205" s="77" t="str">
        <f t="shared" si="819"/>
        <v/>
      </c>
      <c r="AQ1205" s="77" t="str">
        <f t="shared" si="802"/>
        <v/>
      </c>
      <c r="AR1205" s="77" t="str">
        <f t="shared" si="803"/>
        <v/>
      </c>
      <c r="AS1205" s="164" t="str">
        <f t="shared" si="804"/>
        <v/>
      </c>
    </row>
    <row r="1206" spans="5:45" ht="18" customHeight="1">
      <c r="E1206" s="148" t="str">
        <f t="shared" si="805"/>
        <v/>
      </c>
      <c r="F1206" s="105">
        <f t="shared" si="792"/>
        <v>0</v>
      </c>
      <c r="G1206" s="105" t="str">
        <f t="shared" si="793"/>
        <v/>
      </c>
      <c r="H1206" s="105" t="str">
        <f t="shared" si="794"/>
        <v/>
      </c>
      <c r="I1206" s="149">
        <v>22</v>
      </c>
      <c r="J1206" s="157" t="str">
        <f t="shared" si="806"/>
        <v/>
      </c>
      <c r="K1206" s="131" t="str">
        <f t="shared" si="807"/>
        <v/>
      </c>
      <c r="L1206" s="131" t="str">
        <f>IF($E1206="","",INDEX('3.サラリースケール'!$R$5:$BH$38,MATCH($E1206,'3.サラリースケール'!$R$5:$R$38,0),MATCH($I1206,'3.サラリースケール'!$R$5:$BH$5,0)))</f>
        <v/>
      </c>
      <c r="M1206" s="131" t="str">
        <f t="shared" si="808"/>
        <v/>
      </c>
      <c r="N1206" s="368" t="str">
        <f t="shared" si="809"/>
        <v/>
      </c>
      <c r="O1206" s="157" t="str">
        <f t="shared" si="810"/>
        <v/>
      </c>
      <c r="P1206" s="368" t="str">
        <f t="shared" si="795"/>
        <v/>
      </c>
      <c r="Q1206" s="158" t="str">
        <f>IF($L1206="","",VLOOKUP($E1206,'6.モデル年俸表の作成'!$C$7:$F$48,4,0))</f>
        <v/>
      </c>
      <c r="R1206" s="159" t="str">
        <f>IF($E1206="","",IF($G1206="","",VLOOKUP($E1206,'5.手当・賞与配分・洗い替え方式'!$C$7:$L$48,8,0)))</f>
        <v/>
      </c>
      <c r="S1206" s="160" t="str">
        <f t="shared" si="811"/>
        <v/>
      </c>
      <c r="T1206" s="160" t="str">
        <f t="shared" si="812"/>
        <v/>
      </c>
      <c r="U1206" s="160" t="str">
        <f t="shared" si="813"/>
        <v/>
      </c>
      <c r="V1206" s="160" t="str">
        <f t="shared" si="814"/>
        <v/>
      </c>
      <c r="W1206" s="160" t="str">
        <f t="shared" si="815"/>
        <v/>
      </c>
      <c r="X1206" s="164" t="str">
        <f t="shared" si="796"/>
        <v/>
      </c>
      <c r="Y1206" s="162" t="str">
        <f>IF(J1206="","",J1206+$Q1206+S1206)</f>
        <v/>
      </c>
      <c r="Z1206" s="161" t="str">
        <f t="shared" si="797"/>
        <v/>
      </c>
      <c r="AA1206" s="161" t="str">
        <f t="shared" si="798"/>
        <v/>
      </c>
      <c r="AB1206" s="161" t="str">
        <f t="shared" si="799"/>
        <v/>
      </c>
      <c r="AC1206" s="163" t="str">
        <f t="shared" si="800"/>
        <v/>
      </c>
      <c r="AD1206" s="158" t="str">
        <f t="shared" si="817"/>
        <v/>
      </c>
      <c r="AE1206" s="165" t="str">
        <f>IF(J1206="","",IF('5.手当・賞与配分・洗い替え方式'!$O$4=1,ROUNDUP((J1206+$Q1206)*$AH$4,-1),ROUNDUP(J1206*$AH$4,-1)))</f>
        <v/>
      </c>
      <c r="AF1206" s="154" t="str">
        <f>IF(K1206="","",IF('5.手当・賞与配分・洗い替え方式'!$O$4=1,ROUNDUP((K1206+$Q1206)*$AH$4,-1),ROUNDUP(K1206*$AH$4,-1)))</f>
        <v/>
      </c>
      <c r="AG1206" s="154" t="str">
        <f>IF(L1206="","",IF('5.手当・賞与配分・洗い替え方式'!$O$4=1,ROUNDUP((L1206+$Q1206)*$AH$4,-1),ROUNDUP(L1206*$AH$4,-1)))</f>
        <v/>
      </c>
      <c r="AH1206" s="154" t="str">
        <f>IF(M1206="","",IF('5.手当・賞与配分・洗い替え方式'!$O$4=1,ROUNDUP((M1206+$Q1206)*$AH$4,-1),ROUNDUP(M1206*$AH$4,-1)))</f>
        <v/>
      </c>
      <c r="AI1206" s="166" t="str">
        <f>IF(N1206="","",IF('5.手当・賞与配分・洗い替え方式'!$O$4=1,ROUNDUP((N1206+$Q1206)*$AH$4,-1),ROUNDUP(N1206*$AH$4,-1)))</f>
        <v/>
      </c>
      <c r="AJ1206" s="165" t="str">
        <f>IF(J1206="","",IF('5.手当・賞与配分・洗い替え方式'!$O$4=1,ROUNDUP((J1206+$Q1206)*$AM$4,-1),ROUNDUP(J1206*$AM$4,-1)))</f>
        <v/>
      </c>
      <c r="AK1206" s="154" t="str">
        <f>IF(K1206="","",IF('5.手当・賞与配分・洗い替え方式'!$O$4=1,ROUNDUP((K1206+$Q1206)*$AM$4,-1),ROUNDUP(K1206*$AM$4,-1)))</f>
        <v/>
      </c>
      <c r="AL1206" s="154" t="str">
        <f>IF(L1206="","",IF('5.手当・賞与配分・洗い替え方式'!$O$4=1,ROUNDUP((L1206+$Q1206)*$AM$4,-1),ROUNDUP(L1206*$AM$4,-1)))</f>
        <v/>
      </c>
      <c r="AM1206" s="154" t="str">
        <f>IF(M1206="","",IF('5.手当・賞与配分・洗い替え方式'!$O$4=1,ROUNDUP((M1206+$Q1206)*$AM$4,-1),ROUNDUP(M1206*$AM$4,-1)))</f>
        <v/>
      </c>
      <c r="AN1206" s="166" t="str">
        <f>IF(N1206="","",IF('5.手当・賞与配分・洗い替え方式'!$O$4=1,ROUNDUP((N1206+$Q1206)*$AM$4,-1),ROUNDUP(N1206*$AM$4,-1)))</f>
        <v/>
      </c>
      <c r="AO1206" s="369" t="str">
        <f t="shared" si="818"/>
        <v/>
      </c>
      <c r="AP1206" s="77" t="str">
        <f t="shared" si="819"/>
        <v/>
      </c>
      <c r="AQ1206" s="77" t="str">
        <f t="shared" si="802"/>
        <v/>
      </c>
      <c r="AR1206" s="77" t="str">
        <f t="shared" si="803"/>
        <v/>
      </c>
      <c r="AS1206" s="164" t="str">
        <f t="shared" si="804"/>
        <v/>
      </c>
    </row>
    <row r="1207" spans="5:45" ht="18" customHeight="1">
      <c r="E1207" s="148" t="str">
        <f t="shared" si="805"/>
        <v/>
      </c>
      <c r="F1207" s="105">
        <f t="shared" si="792"/>
        <v>0</v>
      </c>
      <c r="G1207" s="105" t="str">
        <f t="shared" si="793"/>
        <v/>
      </c>
      <c r="H1207" s="105" t="str">
        <f t="shared" si="794"/>
        <v/>
      </c>
      <c r="I1207" s="149">
        <v>23</v>
      </c>
      <c r="J1207" s="157" t="str">
        <f t="shared" si="806"/>
        <v/>
      </c>
      <c r="K1207" s="131" t="str">
        <f t="shared" si="807"/>
        <v/>
      </c>
      <c r="L1207" s="131" t="str">
        <f>IF($E1207="","",INDEX('3.サラリースケール'!$R$5:$BH$38,MATCH($E1207,'3.サラリースケール'!$R$5:$R$38,0),MATCH($I1207,'3.サラリースケール'!$R$5:$BH$5,0)))</f>
        <v/>
      </c>
      <c r="M1207" s="131" t="str">
        <f t="shared" si="808"/>
        <v/>
      </c>
      <c r="N1207" s="368" t="str">
        <f t="shared" si="809"/>
        <v/>
      </c>
      <c r="O1207" s="157" t="str">
        <f t="shared" si="810"/>
        <v/>
      </c>
      <c r="P1207" s="368" t="str">
        <f t="shared" si="795"/>
        <v/>
      </c>
      <c r="Q1207" s="158" t="str">
        <f>IF($L1207="","",VLOOKUP($E1207,'6.モデル年俸表の作成'!$C$7:$F$48,4,0))</f>
        <v/>
      </c>
      <c r="R1207" s="159" t="str">
        <f>IF($E1207="","",IF($G1207="","",VLOOKUP($E1207,'5.手当・賞与配分・洗い替え方式'!$C$7:$L$48,8,0)))</f>
        <v/>
      </c>
      <c r="S1207" s="160" t="str">
        <f t="shared" si="811"/>
        <v/>
      </c>
      <c r="T1207" s="160" t="str">
        <f t="shared" si="812"/>
        <v/>
      </c>
      <c r="U1207" s="160" t="str">
        <f t="shared" si="813"/>
        <v/>
      </c>
      <c r="V1207" s="160" t="str">
        <f t="shared" si="814"/>
        <v/>
      </c>
      <c r="W1207" s="160" t="str">
        <f t="shared" si="815"/>
        <v/>
      </c>
      <c r="X1207" s="164" t="str">
        <f t="shared" si="796"/>
        <v/>
      </c>
      <c r="Y1207" s="162" t="str">
        <f t="shared" ref="Y1207:Y1243" si="820">IF(J1207="","",J1207+$Q1207+S1207)</f>
        <v/>
      </c>
      <c r="Z1207" s="161" t="str">
        <f t="shared" si="797"/>
        <v/>
      </c>
      <c r="AA1207" s="161" t="str">
        <f t="shared" si="798"/>
        <v/>
      </c>
      <c r="AB1207" s="161" t="str">
        <f t="shared" si="799"/>
        <v/>
      </c>
      <c r="AC1207" s="163" t="str">
        <f t="shared" si="800"/>
        <v/>
      </c>
      <c r="AD1207" s="158" t="str">
        <f t="shared" si="817"/>
        <v/>
      </c>
      <c r="AE1207" s="165" t="str">
        <f>IF(J1207="","",IF('5.手当・賞与配分・洗い替え方式'!$O$4=1,ROUNDUP((J1207+$Q1207)*$AH$4,-1),ROUNDUP(J1207*$AH$4,-1)))</f>
        <v/>
      </c>
      <c r="AF1207" s="154" t="str">
        <f>IF(K1207="","",IF('5.手当・賞与配分・洗い替え方式'!$O$4=1,ROUNDUP((K1207+$Q1207)*$AH$4,-1),ROUNDUP(K1207*$AH$4,-1)))</f>
        <v/>
      </c>
      <c r="AG1207" s="154" t="str">
        <f>IF(L1207="","",IF('5.手当・賞与配分・洗い替え方式'!$O$4=1,ROUNDUP((L1207+$Q1207)*$AH$4,-1),ROUNDUP(L1207*$AH$4,-1)))</f>
        <v/>
      </c>
      <c r="AH1207" s="154" t="str">
        <f>IF(M1207="","",IF('5.手当・賞与配分・洗い替え方式'!$O$4=1,ROUNDUP((M1207+$Q1207)*$AH$4,-1),ROUNDUP(M1207*$AH$4,-1)))</f>
        <v/>
      </c>
      <c r="AI1207" s="166" t="str">
        <f>IF(N1207="","",IF('5.手当・賞与配分・洗い替え方式'!$O$4=1,ROUNDUP((N1207+$Q1207)*$AH$4,-1),ROUNDUP(N1207*$AH$4,-1)))</f>
        <v/>
      </c>
      <c r="AJ1207" s="165" t="str">
        <f>IF(J1207="","",IF('5.手当・賞与配分・洗い替え方式'!$O$4=1,ROUNDUP((J1207+$Q1207)*$AM$4,-1),ROUNDUP(J1207*$AM$4,-1)))</f>
        <v/>
      </c>
      <c r="AK1207" s="154" t="str">
        <f>IF(K1207="","",IF('5.手当・賞与配分・洗い替え方式'!$O$4=1,ROUNDUP((K1207+$Q1207)*$AM$4,-1),ROUNDUP(K1207*$AM$4,-1)))</f>
        <v/>
      </c>
      <c r="AL1207" s="154" t="str">
        <f>IF(L1207="","",IF('5.手当・賞与配分・洗い替え方式'!$O$4=1,ROUNDUP((L1207+$Q1207)*$AM$4,-1),ROUNDUP(L1207*$AM$4,-1)))</f>
        <v/>
      </c>
      <c r="AM1207" s="154" t="str">
        <f>IF(M1207="","",IF('5.手当・賞与配分・洗い替え方式'!$O$4=1,ROUNDUP((M1207+$Q1207)*$AM$4,-1),ROUNDUP(M1207*$AM$4,-1)))</f>
        <v/>
      </c>
      <c r="AN1207" s="166" t="str">
        <f>IF(N1207="","",IF('5.手当・賞与配分・洗い替え方式'!$O$4=1,ROUNDUP((N1207+$Q1207)*$AM$4,-1),ROUNDUP(N1207*$AM$4,-1)))</f>
        <v/>
      </c>
      <c r="AO1207" s="369" t="str">
        <f t="shared" si="818"/>
        <v/>
      </c>
      <c r="AP1207" s="77" t="str">
        <f t="shared" si="819"/>
        <v/>
      </c>
      <c r="AQ1207" s="77" t="str">
        <f t="shared" si="802"/>
        <v/>
      </c>
      <c r="AR1207" s="77" t="str">
        <f t="shared" si="803"/>
        <v/>
      </c>
      <c r="AS1207" s="164" t="str">
        <f t="shared" si="804"/>
        <v/>
      </c>
    </row>
    <row r="1208" spans="5:45" ht="18" customHeight="1">
      <c r="E1208" s="148" t="str">
        <f t="shared" si="805"/>
        <v/>
      </c>
      <c r="F1208" s="105">
        <f t="shared" si="792"/>
        <v>0</v>
      </c>
      <c r="G1208" s="105" t="str">
        <f t="shared" si="793"/>
        <v/>
      </c>
      <c r="H1208" s="105" t="str">
        <f t="shared" si="794"/>
        <v/>
      </c>
      <c r="I1208" s="149">
        <v>24</v>
      </c>
      <c r="J1208" s="157" t="str">
        <f t="shared" si="806"/>
        <v/>
      </c>
      <c r="K1208" s="131" t="str">
        <f t="shared" si="807"/>
        <v/>
      </c>
      <c r="L1208" s="131" t="str">
        <f>IF($E1208="","",INDEX('3.サラリースケール'!$R$5:$BH$38,MATCH($E1208,'3.サラリースケール'!$R$5:$R$38,0),MATCH($I1208,'3.サラリースケール'!$R$5:$BH$5,0)))</f>
        <v/>
      </c>
      <c r="M1208" s="131" t="str">
        <f t="shared" si="808"/>
        <v/>
      </c>
      <c r="N1208" s="368" t="str">
        <f t="shared" si="809"/>
        <v/>
      </c>
      <c r="O1208" s="157" t="str">
        <f t="shared" si="810"/>
        <v/>
      </c>
      <c r="P1208" s="368" t="str">
        <f t="shared" si="795"/>
        <v/>
      </c>
      <c r="Q1208" s="158" t="str">
        <f>IF($L1208="","",VLOOKUP($E1208,'6.モデル年俸表の作成'!$C$7:$F$48,4,0))</f>
        <v/>
      </c>
      <c r="R1208" s="159" t="str">
        <f>IF($E1208="","",IF($G1208="","",VLOOKUP($E1208,'5.手当・賞与配分・洗い替え方式'!$C$7:$L$48,8,0)))</f>
        <v/>
      </c>
      <c r="S1208" s="160" t="str">
        <f t="shared" si="811"/>
        <v/>
      </c>
      <c r="T1208" s="160" t="str">
        <f t="shared" si="812"/>
        <v/>
      </c>
      <c r="U1208" s="160" t="str">
        <f>IF(L1208="","",ROUNDUP((L1208*$R1208),-1))</f>
        <v/>
      </c>
      <c r="V1208" s="160" t="str">
        <f t="shared" si="814"/>
        <v/>
      </c>
      <c r="W1208" s="160" t="str">
        <f t="shared" si="815"/>
        <v/>
      </c>
      <c r="X1208" s="164" t="str">
        <f t="shared" si="796"/>
        <v/>
      </c>
      <c r="Y1208" s="162" t="str">
        <f t="shared" si="820"/>
        <v/>
      </c>
      <c r="Z1208" s="161" t="str">
        <f t="shared" si="797"/>
        <v/>
      </c>
      <c r="AA1208" s="161" t="str">
        <f t="shared" si="798"/>
        <v/>
      </c>
      <c r="AB1208" s="161" t="str">
        <f t="shared" si="799"/>
        <v/>
      </c>
      <c r="AC1208" s="163" t="str">
        <f t="shared" si="800"/>
        <v/>
      </c>
      <c r="AD1208" s="158" t="str">
        <f t="shared" si="817"/>
        <v/>
      </c>
      <c r="AE1208" s="165" t="str">
        <f>IF(J1208="","",IF('5.手当・賞与配分・洗い替え方式'!$O$4=1,ROUNDUP((J1208+$Q1208)*$AH$4,-1),ROUNDUP(J1208*$AH$4,-1)))</f>
        <v/>
      </c>
      <c r="AF1208" s="154" t="str">
        <f>IF(K1208="","",IF('5.手当・賞与配分・洗い替え方式'!$O$4=1,ROUNDUP((K1208+$Q1208)*$AH$4,-1),ROUNDUP(K1208*$AH$4,-1)))</f>
        <v/>
      </c>
      <c r="AG1208" s="154" t="str">
        <f>IF(L1208="","",IF('5.手当・賞与配分・洗い替え方式'!$O$4=1,ROUNDUP((L1208+$Q1208)*$AH$4,-1),ROUNDUP(L1208*$AH$4,-1)))</f>
        <v/>
      </c>
      <c r="AH1208" s="154" t="str">
        <f>IF(M1208="","",IF('5.手当・賞与配分・洗い替え方式'!$O$4=1,ROUNDUP((M1208+$Q1208)*$AH$4,-1),ROUNDUP(M1208*$AH$4,-1)))</f>
        <v/>
      </c>
      <c r="AI1208" s="166" t="str">
        <f>IF(N1208="","",IF('5.手当・賞与配分・洗い替え方式'!$O$4=1,ROUNDUP((N1208+$Q1208)*$AH$4,-1),ROUNDUP(N1208*$AH$4,-1)))</f>
        <v/>
      </c>
      <c r="AJ1208" s="165" t="str">
        <f>IF(J1208="","",IF('5.手当・賞与配分・洗い替え方式'!$O$4=1,ROUNDUP((J1208+$Q1208)*$AM$4,-1),ROUNDUP(J1208*$AM$4,-1)))</f>
        <v/>
      </c>
      <c r="AK1208" s="154" t="str">
        <f>IF(K1208="","",IF('5.手当・賞与配分・洗い替え方式'!$O$4=1,ROUNDUP((K1208+$Q1208)*$AM$4,-1),ROUNDUP(K1208*$AM$4,-1)))</f>
        <v/>
      </c>
      <c r="AL1208" s="154" t="str">
        <f>IF(L1208="","",IF('5.手当・賞与配分・洗い替え方式'!$O$4=1,ROUNDUP((L1208+$Q1208)*$AM$4,-1),ROUNDUP(L1208*$AM$4,-1)))</f>
        <v/>
      </c>
      <c r="AM1208" s="154" t="str">
        <f>IF(M1208="","",IF('5.手当・賞与配分・洗い替え方式'!$O$4=1,ROUNDUP((M1208+$Q1208)*$AM$4,-1),ROUNDUP(M1208*$AM$4,-1)))</f>
        <v/>
      </c>
      <c r="AN1208" s="166" t="str">
        <f>IF(N1208="","",IF('5.手当・賞与配分・洗い替え方式'!$O$4=1,ROUNDUP((N1208+$Q1208)*$AM$4,-1),ROUNDUP(N1208*$AM$4,-1)))</f>
        <v/>
      </c>
      <c r="AO1208" s="369" t="str">
        <f t="shared" si="818"/>
        <v/>
      </c>
      <c r="AP1208" s="77" t="str">
        <f t="shared" si="819"/>
        <v/>
      </c>
      <c r="AQ1208" s="77" t="str">
        <f t="shared" si="802"/>
        <v/>
      </c>
      <c r="AR1208" s="77" t="str">
        <f t="shared" si="803"/>
        <v/>
      </c>
      <c r="AS1208" s="164" t="str">
        <f t="shared" si="804"/>
        <v/>
      </c>
    </row>
    <row r="1209" spans="5:45" ht="18" customHeight="1">
      <c r="E1209" s="148" t="str">
        <f t="shared" si="805"/>
        <v/>
      </c>
      <c r="F1209" s="105">
        <f t="shared" si="792"/>
        <v>0</v>
      </c>
      <c r="G1209" s="105" t="str">
        <f t="shared" si="793"/>
        <v/>
      </c>
      <c r="H1209" s="105" t="str">
        <f t="shared" si="794"/>
        <v/>
      </c>
      <c r="I1209" s="149">
        <v>25</v>
      </c>
      <c r="J1209" s="157" t="str">
        <f t="shared" si="806"/>
        <v/>
      </c>
      <c r="K1209" s="131" t="str">
        <f t="shared" si="807"/>
        <v/>
      </c>
      <c r="L1209" s="131" t="str">
        <f>IF($E1209="","",INDEX('3.サラリースケール'!$R$5:$BH$38,MATCH($E1209,'3.サラリースケール'!$R$5:$R$38,0),MATCH($I1209,'3.サラリースケール'!$R$5:$BH$5,0)))</f>
        <v/>
      </c>
      <c r="M1209" s="131" t="str">
        <f t="shared" si="808"/>
        <v/>
      </c>
      <c r="N1209" s="368" t="str">
        <f t="shared" si="809"/>
        <v/>
      </c>
      <c r="O1209" s="157" t="str">
        <f t="shared" si="810"/>
        <v/>
      </c>
      <c r="P1209" s="368" t="str">
        <f t="shared" si="795"/>
        <v/>
      </c>
      <c r="Q1209" s="158" t="str">
        <f>IF($L1209="","",VLOOKUP($E1209,'6.モデル年俸表の作成'!$C$7:$F$48,4,0))</f>
        <v/>
      </c>
      <c r="R1209" s="159" t="str">
        <f>IF($E1209="","",IF($G1209="","",VLOOKUP($E1209,'5.手当・賞与配分・洗い替え方式'!$C$7:$L$48,8,0)))</f>
        <v/>
      </c>
      <c r="S1209" s="160" t="str">
        <f t="shared" si="811"/>
        <v/>
      </c>
      <c r="T1209" s="160" t="str">
        <f t="shared" si="812"/>
        <v/>
      </c>
      <c r="U1209" s="160" t="str">
        <f t="shared" ref="U1209:U1243" si="821">IF(L1209="","",ROUNDUP((L1209*$R1209),-1))</f>
        <v/>
      </c>
      <c r="V1209" s="160" t="str">
        <f t="shared" si="814"/>
        <v/>
      </c>
      <c r="W1209" s="160" t="str">
        <f t="shared" si="815"/>
        <v/>
      </c>
      <c r="X1209" s="164" t="str">
        <f t="shared" si="796"/>
        <v/>
      </c>
      <c r="Y1209" s="162" t="str">
        <f t="shared" si="820"/>
        <v/>
      </c>
      <c r="Z1209" s="161" t="str">
        <f t="shared" si="797"/>
        <v/>
      </c>
      <c r="AA1209" s="161" t="str">
        <f t="shared" si="798"/>
        <v/>
      </c>
      <c r="AB1209" s="161" t="str">
        <f t="shared" si="799"/>
        <v/>
      </c>
      <c r="AC1209" s="163" t="str">
        <f>IF(N1209="","",N1209+$Q1209+W1209)</f>
        <v/>
      </c>
      <c r="AD1209" s="158" t="str">
        <f t="shared" si="817"/>
        <v/>
      </c>
      <c r="AE1209" s="165" t="str">
        <f>IF(J1209="","",IF('5.手当・賞与配分・洗い替え方式'!$O$4=1,ROUNDUP((J1209+$Q1209)*$AH$4,-1),ROUNDUP(J1209*$AH$4,-1)))</f>
        <v/>
      </c>
      <c r="AF1209" s="154" t="str">
        <f>IF(K1209="","",IF('5.手当・賞与配分・洗い替え方式'!$O$4=1,ROUNDUP((K1209+$Q1209)*$AH$4,-1),ROUNDUP(K1209*$AH$4,-1)))</f>
        <v/>
      </c>
      <c r="AG1209" s="154" t="str">
        <f>IF(L1209="","",IF('5.手当・賞与配分・洗い替え方式'!$O$4=1,ROUNDUP((L1209+$Q1209)*$AH$4,-1),ROUNDUP(L1209*$AH$4,-1)))</f>
        <v/>
      </c>
      <c r="AH1209" s="154" t="str">
        <f>IF(M1209="","",IF('5.手当・賞与配分・洗い替え方式'!$O$4=1,ROUNDUP((M1209+$Q1209)*$AH$4,-1),ROUNDUP(M1209*$AH$4,-1)))</f>
        <v/>
      </c>
      <c r="AI1209" s="166" t="str">
        <f>IF(N1209="","",IF('5.手当・賞与配分・洗い替え方式'!$O$4=1,ROUNDUP((N1209+$Q1209)*$AH$4,-1),ROUNDUP(N1209*$AH$4,-1)))</f>
        <v/>
      </c>
      <c r="AJ1209" s="165" t="str">
        <f>IF(J1209="","",IF('5.手当・賞与配分・洗い替え方式'!$O$4=1,ROUNDUP((J1209+$Q1209)*$AM$4,-1),ROUNDUP(J1209*$AM$4,-1)))</f>
        <v/>
      </c>
      <c r="AK1209" s="154" t="str">
        <f>IF(K1209="","",IF('5.手当・賞与配分・洗い替え方式'!$O$4=1,ROUNDUP((K1209+$Q1209)*$AM$4,-1),ROUNDUP(K1209*$AM$4,-1)))</f>
        <v/>
      </c>
      <c r="AL1209" s="154" t="str">
        <f>IF(L1209="","",IF('5.手当・賞与配分・洗い替え方式'!$O$4=1,ROUNDUP((L1209+$Q1209)*$AM$4,-1),ROUNDUP(L1209*$AM$4,-1)))</f>
        <v/>
      </c>
      <c r="AM1209" s="154" t="str">
        <f>IF(M1209="","",IF('5.手当・賞与配分・洗い替え方式'!$O$4=1,ROUNDUP((M1209+$Q1209)*$AM$4,-1),ROUNDUP(M1209*$AM$4,-1)))</f>
        <v/>
      </c>
      <c r="AN1209" s="166" t="str">
        <f>IF(N1209="","",IF('5.手当・賞与配分・洗い替え方式'!$O$4=1,ROUNDUP((N1209+$Q1209)*$AM$4,-1),ROUNDUP(N1209*$AM$4,-1)))</f>
        <v/>
      </c>
      <c r="AO1209" s="369" t="str">
        <f t="shared" si="818"/>
        <v/>
      </c>
      <c r="AP1209" s="77" t="str">
        <f t="shared" si="819"/>
        <v/>
      </c>
      <c r="AQ1209" s="77" t="str">
        <f t="shared" si="802"/>
        <v/>
      </c>
      <c r="AR1209" s="77" t="str">
        <f t="shared" si="803"/>
        <v/>
      </c>
      <c r="AS1209" s="164" t="str">
        <f t="shared" si="804"/>
        <v/>
      </c>
    </row>
    <row r="1210" spans="5:45" ht="18" customHeight="1">
      <c r="E1210" s="148" t="str">
        <f t="shared" si="805"/>
        <v/>
      </c>
      <c r="F1210" s="105">
        <f t="shared" si="792"/>
        <v>0</v>
      </c>
      <c r="G1210" s="105" t="str">
        <f t="shared" si="793"/>
        <v/>
      </c>
      <c r="H1210" s="105" t="str">
        <f t="shared" si="794"/>
        <v/>
      </c>
      <c r="I1210" s="149">
        <v>26</v>
      </c>
      <c r="J1210" s="157" t="str">
        <f t="shared" si="806"/>
        <v/>
      </c>
      <c r="K1210" s="131" t="str">
        <f t="shared" si="807"/>
        <v/>
      </c>
      <c r="L1210" s="131" t="str">
        <f>IF($E1210="","",INDEX('3.サラリースケール'!$R$5:$BH$38,MATCH($E1210,'3.サラリースケール'!$R$5:$R$38,0),MATCH($I1210,'3.サラリースケール'!$R$5:$BH$5,0)))</f>
        <v/>
      </c>
      <c r="M1210" s="131" t="str">
        <f t="shared" si="808"/>
        <v/>
      </c>
      <c r="N1210" s="368" t="str">
        <f t="shared" si="809"/>
        <v/>
      </c>
      <c r="O1210" s="157" t="str">
        <f t="shared" si="810"/>
        <v/>
      </c>
      <c r="P1210" s="368" t="str">
        <f t="shared" si="795"/>
        <v/>
      </c>
      <c r="Q1210" s="158" t="str">
        <f>IF($L1210="","",VLOOKUP($E1210,'6.モデル年俸表の作成'!$C$7:$F$48,4,0))</f>
        <v/>
      </c>
      <c r="R1210" s="159" t="str">
        <f>IF($E1210="","",IF($G1210="","",VLOOKUP($E1210,'5.手当・賞与配分・洗い替え方式'!$C$7:$L$48,8,0)))</f>
        <v/>
      </c>
      <c r="S1210" s="160" t="str">
        <f t="shared" si="811"/>
        <v/>
      </c>
      <c r="T1210" s="160" t="str">
        <f t="shared" si="812"/>
        <v/>
      </c>
      <c r="U1210" s="160" t="str">
        <f t="shared" si="821"/>
        <v/>
      </c>
      <c r="V1210" s="160" t="str">
        <f t="shared" si="814"/>
        <v/>
      </c>
      <c r="W1210" s="160" t="str">
        <f t="shared" si="815"/>
        <v/>
      </c>
      <c r="X1210" s="164" t="str">
        <f t="shared" si="796"/>
        <v/>
      </c>
      <c r="Y1210" s="162" t="str">
        <f t="shared" si="820"/>
        <v/>
      </c>
      <c r="Z1210" s="161" t="str">
        <f t="shared" si="797"/>
        <v/>
      </c>
      <c r="AA1210" s="161" t="str">
        <f t="shared" si="798"/>
        <v/>
      </c>
      <c r="AB1210" s="161" t="str">
        <f t="shared" si="799"/>
        <v/>
      </c>
      <c r="AC1210" s="163" t="str">
        <f t="shared" ref="AC1210:AC1243" si="822">IF(N1210="","",N1210+$Q1210+W1210)</f>
        <v/>
      </c>
      <c r="AD1210" s="158" t="str">
        <f t="shared" si="817"/>
        <v/>
      </c>
      <c r="AE1210" s="165" t="str">
        <f>IF(J1210="","",IF('5.手当・賞与配分・洗い替え方式'!$O$4=1,ROUNDUP((J1210+$Q1210)*$AH$4,-1),ROUNDUP(J1210*$AH$4,-1)))</f>
        <v/>
      </c>
      <c r="AF1210" s="154" t="str">
        <f>IF(K1210="","",IF('5.手当・賞与配分・洗い替え方式'!$O$4=1,ROUNDUP((K1210+$Q1210)*$AH$4,-1),ROUNDUP(K1210*$AH$4,-1)))</f>
        <v/>
      </c>
      <c r="AG1210" s="154" t="str">
        <f>IF(L1210="","",IF('5.手当・賞与配分・洗い替え方式'!$O$4=1,ROUNDUP((L1210+$Q1210)*$AH$4,-1),ROUNDUP(L1210*$AH$4,-1)))</f>
        <v/>
      </c>
      <c r="AH1210" s="154" t="str">
        <f>IF(M1210="","",IF('5.手当・賞与配分・洗い替え方式'!$O$4=1,ROUNDUP((M1210+$Q1210)*$AH$4,-1),ROUNDUP(M1210*$AH$4,-1)))</f>
        <v/>
      </c>
      <c r="AI1210" s="166" t="str">
        <f>IF(N1210="","",IF('5.手当・賞与配分・洗い替え方式'!$O$4=1,ROUNDUP((N1210+$Q1210)*$AH$4,-1),ROUNDUP(N1210*$AH$4,-1)))</f>
        <v/>
      </c>
      <c r="AJ1210" s="165" t="str">
        <f>IF(J1210="","",IF('5.手当・賞与配分・洗い替え方式'!$O$4=1,ROUNDUP((J1210+$Q1210)*$AM$4,-1),ROUNDUP(J1210*$AM$4,-1)))</f>
        <v/>
      </c>
      <c r="AK1210" s="154" t="str">
        <f>IF(K1210="","",IF('5.手当・賞与配分・洗い替え方式'!$O$4=1,ROUNDUP((K1210+$Q1210)*$AM$4,-1),ROUNDUP(K1210*$AM$4,-1)))</f>
        <v/>
      </c>
      <c r="AL1210" s="154" t="str">
        <f>IF(L1210="","",IF('5.手当・賞与配分・洗い替え方式'!$O$4=1,ROUNDUP((L1210+$Q1210)*$AM$4,-1),ROUNDUP(L1210*$AM$4,-1)))</f>
        <v/>
      </c>
      <c r="AM1210" s="154" t="str">
        <f>IF(M1210="","",IF('5.手当・賞与配分・洗い替え方式'!$O$4=1,ROUNDUP((M1210+$Q1210)*$AM$4,-1),ROUNDUP(M1210*$AM$4,-1)))</f>
        <v/>
      </c>
      <c r="AN1210" s="166" t="str">
        <f>IF(N1210="","",IF('5.手当・賞与配分・洗い替え方式'!$O$4=1,ROUNDUP((N1210+$Q1210)*$AM$4,-1),ROUNDUP(N1210*$AM$4,-1)))</f>
        <v/>
      </c>
      <c r="AO1210" s="369" t="str">
        <f t="shared" si="818"/>
        <v/>
      </c>
      <c r="AP1210" s="77" t="str">
        <f t="shared" si="819"/>
        <v/>
      </c>
      <c r="AQ1210" s="77" t="str">
        <f t="shared" si="802"/>
        <v/>
      </c>
      <c r="AR1210" s="77" t="str">
        <f t="shared" si="803"/>
        <v/>
      </c>
      <c r="AS1210" s="164" t="str">
        <f t="shared" si="804"/>
        <v/>
      </c>
    </row>
    <row r="1211" spans="5:45" ht="18" customHeight="1">
      <c r="E1211" s="148" t="str">
        <f t="shared" si="805"/>
        <v/>
      </c>
      <c r="F1211" s="105">
        <f t="shared" si="792"/>
        <v>0</v>
      </c>
      <c r="G1211" s="105" t="str">
        <f t="shared" si="793"/>
        <v/>
      </c>
      <c r="H1211" s="105" t="str">
        <f t="shared" si="794"/>
        <v/>
      </c>
      <c r="I1211" s="149">
        <v>27</v>
      </c>
      <c r="J1211" s="157" t="str">
        <f t="shared" si="806"/>
        <v/>
      </c>
      <c r="K1211" s="131" t="str">
        <f t="shared" si="807"/>
        <v/>
      </c>
      <c r="L1211" s="131" t="str">
        <f>IF($E1211="","",INDEX('3.サラリースケール'!$R$5:$BH$38,MATCH($E1211,'3.サラリースケール'!$R$5:$R$38,0),MATCH($I1211,'3.サラリースケール'!$R$5:$BH$5,0)))</f>
        <v/>
      </c>
      <c r="M1211" s="131" t="str">
        <f t="shared" si="808"/>
        <v/>
      </c>
      <c r="N1211" s="368" t="str">
        <f t="shared" si="809"/>
        <v/>
      </c>
      <c r="O1211" s="157" t="str">
        <f t="shared" si="810"/>
        <v/>
      </c>
      <c r="P1211" s="368" t="str">
        <f t="shared" si="795"/>
        <v/>
      </c>
      <c r="Q1211" s="158" t="str">
        <f>IF($L1211="","",VLOOKUP($E1211,'6.モデル年俸表の作成'!$C$7:$F$48,4,0))</f>
        <v/>
      </c>
      <c r="R1211" s="159" t="str">
        <f>IF($E1211="","",IF($G1211="","",VLOOKUP($E1211,'5.手当・賞与配分・洗い替え方式'!$C$7:$L$48,8,0)))</f>
        <v/>
      </c>
      <c r="S1211" s="160" t="str">
        <f t="shared" si="811"/>
        <v/>
      </c>
      <c r="T1211" s="160" t="str">
        <f t="shared" si="812"/>
        <v/>
      </c>
      <c r="U1211" s="160" t="str">
        <f t="shared" si="821"/>
        <v/>
      </c>
      <c r="V1211" s="160" t="str">
        <f t="shared" si="814"/>
        <v/>
      </c>
      <c r="W1211" s="160" t="str">
        <f t="shared" si="815"/>
        <v/>
      </c>
      <c r="X1211" s="164" t="str">
        <f t="shared" si="796"/>
        <v/>
      </c>
      <c r="Y1211" s="162" t="str">
        <f t="shared" si="820"/>
        <v/>
      </c>
      <c r="Z1211" s="161" t="str">
        <f t="shared" si="797"/>
        <v/>
      </c>
      <c r="AA1211" s="161" t="str">
        <f t="shared" si="798"/>
        <v/>
      </c>
      <c r="AB1211" s="161" t="str">
        <f t="shared" si="799"/>
        <v/>
      </c>
      <c r="AC1211" s="163" t="str">
        <f t="shared" si="822"/>
        <v/>
      </c>
      <c r="AD1211" s="158" t="str">
        <f t="shared" si="817"/>
        <v/>
      </c>
      <c r="AE1211" s="165" t="str">
        <f>IF(J1211="","",IF('5.手当・賞与配分・洗い替え方式'!$O$4=1,ROUNDUP((J1211+$Q1211)*$AH$4,-1),ROUNDUP(J1211*$AH$4,-1)))</f>
        <v/>
      </c>
      <c r="AF1211" s="154" t="str">
        <f>IF(K1211="","",IF('5.手当・賞与配分・洗い替え方式'!$O$4=1,ROUNDUP((K1211+$Q1211)*$AH$4,-1),ROUNDUP(K1211*$AH$4,-1)))</f>
        <v/>
      </c>
      <c r="AG1211" s="154" t="str">
        <f>IF(L1211="","",IF('5.手当・賞与配分・洗い替え方式'!$O$4=1,ROUNDUP((L1211+$Q1211)*$AH$4,-1),ROUNDUP(L1211*$AH$4,-1)))</f>
        <v/>
      </c>
      <c r="AH1211" s="154" t="str">
        <f>IF(M1211="","",IF('5.手当・賞与配分・洗い替え方式'!$O$4=1,ROUNDUP((M1211+$Q1211)*$AH$4,-1),ROUNDUP(M1211*$AH$4,-1)))</f>
        <v/>
      </c>
      <c r="AI1211" s="166" t="str">
        <f>IF(N1211="","",IF('5.手当・賞与配分・洗い替え方式'!$O$4=1,ROUNDUP((N1211+$Q1211)*$AH$4,-1),ROUNDUP(N1211*$AH$4,-1)))</f>
        <v/>
      </c>
      <c r="AJ1211" s="165" t="str">
        <f>IF(J1211="","",IF('5.手当・賞与配分・洗い替え方式'!$O$4=1,ROUNDUP((J1211+$Q1211)*$AM$4,-1),ROUNDUP(J1211*$AM$4,-1)))</f>
        <v/>
      </c>
      <c r="AK1211" s="154" t="str">
        <f>IF(K1211="","",IF('5.手当・賞与配分・洗い替え方式'!$O$4=1,ROUNDUP((K1211+$Q1211)*$AM$4,-1),ROUNDUP(K1211*$AM$4,-1)))</f>
        <v/>
      </c>
      <c r="AL1211" s="154" t="str">
        <f>IF(L1211="","",IF('5.手当・賞与配分・洗い替え方式'!$O$4=1,ROUNDUP((L1211+$Q1211)*$AM$4,-1),ROUNDUP(L1211*$AM$4,-1)))</f>
        <v/>
      </c>
      <c r="AM1211" s="154" t="str">
        <f>IF(M1211="","",IF('5.手当・賞与配分・洗い替え方式'!$O$4=1,ROUNDUP((M1211+$Q1211)*$AM$4,-1),ROUNDUP(M1211*$AM$4,-1)))</f>
        <v/>
      </c>
      <c r="AN1211" s="166" t="str">
        <f>IF(N1211="","",IF('5.手当・賞与配分・洗い替え方式'!$O$4=1,ROUNDUP((N1211+$Q1211)*$AM$4,-1),ROUNDUP(N1211*$AM$4,-1)))</f>
        <v/>
      </c>
      <c r="AO1211" s="369" t="str">
        <f t="shared" si="818"/>
        <v/>
      </c>
      <c r="AP1211" s="77" t="str">
        <f t="shared" si="819"/>
        <v/>
      </c>
      <c r="AQ1211" s="77" t="str">
        <f t="shared" si="802"/>
        <v/>
      </c>
      <c r="AR1211" s="77" t="str">
        <f t="shared" si="803"/>
        <v/>
      </c>
      <c r="AS1211" s="164" t="str">
        <f t="shared" si="804"/>
        <v/>
      </c>
    </row>
    <row r="1212" spans="5:45" ht="18" customHeight="1">
      <c r="E1212" s="148" t="str">
        <f t="shared" si="805"/>
        <v/>
      </c>
      <c r="F1212" s="105">
        <f t="shared" si="792"/>
        <v>0</v>
      </c>
      <c r="G1212" s="105" t="str">
        <f t="shared" si="793"/>
        <v/>
      </c>
      <c r="H1212" s="105" t="str">
        <f t="shared" si="794"/>
        <v/>
      </c>
      <c r="I1212" s="149">
        <v>28</v>
      </c>
      <c r="J1212" s="157" t="str">
        <f t="shared" si="806"/>
        <v/>
      </c>
      <c r="K1212" s="131" t="str">
        <f t="shared" si="807"/>
        <v/>
      </c>
      <c r="L1212" s="131" t="str">
        <f>IF($E1212="","",INDEX('3.サラリースケール'!$R$5:$BH$38,MATCH($E1212,'3.サラリースケール'!$R$5:$R$38,0),MATCH($I1212,'3.サラリースケール'!$R$5:$BH$5,0)))</f>
        <v/>
      </c>
      <c r="M1212" s="131" t="str">
        <f t="shared" si="808"/>
        <v/>
      </c>
      <c r="N1212" s="368" t="str">
        <f t="shared" si="809"/>
        <v/>
      </c>
      <c r="O1212" s="157" t="str">
        <f t="shared" si="810"/>
        <v/>
      </c>
      <c r="P1212" s="368" t="str">
        <f t="shared" si="795"/>
        <v/>
      </c>
      <c r="Q1212" s="158" t="str">
        <f>IF($L1212="","",VLOOKUP($E1212,'6.モデル年俸表の作成'!$C$7:$F$48,4,0))</f>
        <v/>
      </c>
      <c r="R1212" s="159" t="str">
        <f>IF($E1212="","",IF($G1212="","",VLOOKUP($E1212,'5.手当・賞与配分・洗い替え方式'!$C$7:$L$48,8,0)))</f>
        <v/>
      </c>
      <c r="S1212" s="160" t="str">
        <f t="shared" si="811"/>
        <v/>
      </c>
      <c r="T1212" s="160" t="str">
        <f t="shared" si="812"/>
        <v/>
      </c>
      <c r="U1212" s="160" t="str">
        <f t="shared" si="821"/>
        <v/>
      </c>
      <c r="V1212" s="160" t="str">
        <f t="shared" si="814"/>
        <v/>
      </c>
      <c r="W1212" s="160" t="str">
        <f t="shared" si="815"/>
        <v/>
      </c>
      <c r="X1212" s="164" t="str">
        <f t="shared" si="796"/>
        <v/>
      </c>
      <c r="Y1212" s="162" t="str">
        <f t="shared" si="820"/>
        <v/>
      </c>
      <c r="Z1212" s="161" t="str">
        <f t="shared" si="797"/>
        <v/>
      </c>
      <c r="AA1212" s="161" t="str">
        <f t="shared" si="798"/>
        <v/>
      </c>
      <c r="AB1212" s="161" t="str">
        <f t="shared" si="799"/>
        <v/>
      </c>
      <c r="AC1212" s="163" t="str">
        <f t="shared" si="822"/>
        <v/>
      </c>
      <c r="AD1212" s="158" t="str">
        <f t="shared" si="817"/>
        <v/>
      </c>
      <c r="AE1212" s="165" t="str">
        <f>IF(J1212="","",IF('5.手当・賞与配分・洗い替え方式'!$O$4=1,ROUNDUP((J1212+$Q1212)*$AH$4,-1),ROUNDUP(J1212*$AH$4,-1)))</f>
        <v/>
      </c>
      <c r="AF1212" s="154" t="str">
        <f>IF(K1212="","",IF('5.手当・賞与配分・洗い替え方式'!$O$4=1,ROUNDUP((K1212+$Q1212)*$AH$4,-1),ROUNDUP(K1212*$AH$4,-1)))</f>
        <v/>
      </c>
      <c r="AG1212" s="154" t="str">
        <f>IF(L1212="","",IF('5.手当・賞与配分・洗い替え方式'!$O$4=1,ROUNDUP((L1212+$Q1212)*$AH$4,-1),ROUNDUP(L1212*$AH$4,-1)))</f>
        <v/>
      </c>
      <c r="AH1212" s="154" t="str">
        <f>IF(M1212="","",IF('5.手当・賞与配分・洗い替え方式'!$O$4=1,ROUNDUP((M1212+$Q1212)*$AH$4,-1),ROUNDUP(M1212*$AH$4,-1)))</f>
        <v/>
      </c>
      <c r="AI1212" s="166" t="str">
        <f>IF(N1212="","",IF('5.手当・賞与配分・洗い替え方式'!$O$4=1,ROUNDUP((N1212+$Q1212)*$AH$4,-1),ROUNDUP(N1212*$AH$4,-1)))</f>
        <v/>
      </c>
      <c r="AJ1212" s="165" t="str">
        <f>IF(J1212="","",IF('5.手当・賞与配分・洗い替え方式'!$O$4=1,ROUNDUP((J1212+$Q1212)*$AM$4,-1),ROUNDUP(J1212*$AM$4,-1)))</f>
        <v/>
      </c>
      <c r="AK1212" s="154" t="str">
        <f>IF(K1212="","",IF('5.手当・賞与配分・洗い替え方式'!$O$4=1,ROUNDUP((K1212+$Q1212)*$AM$4,-1),ROUNDUP(K1212*$AM$4,-1)))</f>
        <v/>
      </c>
      <c r="AL1212" s="154" t="str">
        <f>IF(L1212="","",IF('5.手当・賞与配分・洗い替え方式'!$O$4=1,ROUNDUP((L1212+$Q1212)*$AM$4,-1),ROUNDUP(L1212*$AM$4,-1)))</f>
        <v/>
      </c>
      <c r="AM1212" s="154" t="str">
        <f>IF(M1212="","",IF('5.手当・賞与配分・洗い替え方式'!$O$4=1,ROUNDUP((M1212+$Q1212)*$AM$4,-1),ROUNDUP(M1212*$AM$4,-1)))</f>
        <v/>
      </c>
      <c r="AN1212" s="166" t="str">
        <f>IF(N1212="","",IF('5.手当・賞与配分・洗い替え方式'!$O$4=1,ROUNDUP((N1212+$Q1212)*$AM$4,-1),ROUNDUP(N1212*$AM$4,-1)))</f>
        <v/>
      </c>
      <c r="AO1212" s="369" t="str">
        <f t="shared" si="818"/>
        <v/>
      </c>
      <c r="AP1212" s="77" t="str">
        <f t="shared" si="819"/>
        <v/>
      </c>
      <c r="AQ1212" s="77" t="str">
        <f t="shared" si="802"/>
        <v/>
      </c>
      <c r="AR1212" s="77" t="str">
        <f t="shared" si="803"/>
        <v/>
      </c>
      <c r="AS1212" s="164" t="str">
        <f t="shared" si="804"/>
        <v/>
      </c>
    </row>
    <row r="1213" spans="5:45" ht="18" customHeight="1">
      <c r="E1213" s="148" t="str">
        <f t="shared" si="805"/>
        <v/>
      </c>
      <c r="F1213" s="105">
        <f t="shared" si="792"/>
        <v>0</v>
      </c>
      <c r="G1213" s="105" t="str">
        <f t="shared" si="793"/>
        <v/>
      </c>
      <c r="H1213" s="105" t="str">
        <f t="shared" si="794"/>
        <v/>
      </c>
      <c r="I1213" s="149">
        <v>29</v>
      </c>
      <c r="J1213" s="157" t="str">
        <f t="shared" si="806"/>
        <v/>
      </c>
      <c r="K1213" s="131" t="str">
        <f t="shared" si="807"/>
        <v/>
      </c>
      <c r="L1213" s="131" t="str">
        <f>IF($E1213="","",INDEX('3.サラリースケール'!$R$5:$BH$38,MATCH($E1213,'3.サラリースケール'!$R$5:$R$38,0),MATCH($I1213,'3.サラリースケール'!$R$5:$BH$5,0)))</f>
        <v/>
      </c>
      <c r="M1213" s="131" t="str">
        <f t="shared" si="808"/>
        <v/>
      </c>
      <c r="N1213" s="368" t="str">
        <f t="shared" si="809"/>
        <v/>
      </c>
      <c r="O1213" s="157" t="str">
        <f t="shared" si="810"/>
        <v/>
      </c>
      <c r="P1213" s="368" t="str">
        <f t="shared" si="795"/>
        <v/>
      </c>
      <c r="Q1213" s="158" t="str">
        <f>IF($L1213="","",VLOOKUP($E1213,'6.モデル年俸表の作成'!$C$7:$F$48,4,0))</f>
        <v/>
      </c>
      <c r="R1213" s="159" t="str">
        <f>IF($E1213="","",IF($G1213="","",VLOOKUP($E1213,'5.手当・賞与配分・洗い替え方式'!$C$7:$L$48,8,0)))</f>
        <v/>
      </c>
      <c r="S1213" s="160" t="str">
        <f t="shared" si="811"/>
        <v/>
      </c>
      <c r="T1213" s="160" t="str">
        <f t="shared" si="812"/>
        <v/>
      </c>
      <c r="U1213" s="160" t="str">
        <f t="shared" si="821"/>
        <v/>
      </c>
      <c r="V1213" s="160" t="str">
        <f t="shared" si="814"/>
        <v/>
      </c>
      <c r="W1213" s="160" t="str">
        <f t="shared" si="815"/>
        <v/>
      </c>
      <c r="X1213" s="164" t="str">
        <f t="shared" si="796"/>
        <v/>
      </c>
      <c r="Y1213" s="162" t="str">
        <f t="shared" si="820"/>
        <v/>
      </c>
      <c r="Z1213" s="161" t="str">
        <f t="shared" si="797"/>
        <v/>
      </c>
      <c r="AA1213" s="161" t="str">
        <f t="shared" si="798"/>
        <v/>
      </c>
      <c r="AB1213" s="161" t="str">
        <f t="shared" si="799"/>
        <v/>
      </c>
      <c r="AC1213" s="163" t="str">
        <f t="shared" si="822"/>
        <v/>
      </c>
      <c r="AD1213" s="158" t="str">
        <f t="shared" si="817"/>
        <v/>
      </c>
      <c r="AE1213" s="165" t="str">
        <f>IF(J1213="","",IF('5.手当・賞与配分・洗い替え方式'!$O$4=1,ROUNDUP((J1213+$Q1213)*$AH$4,-1),ROUNDUP(J1213*$AH$4,-1)))</f>
        <v/>
      </c>
      <c r="AF1213" s="154" t="str">
        <f>IF(K1213="","",IF('5.手当・賞与配分・洗い替え方式'!$O$4=1,ROUNDUP((K1213+$Q1213)*$AH$4,-1),ROUNDUP(K1213*$AH$4,-1)))</f>
        <v/>
      </c>
      <c r="AG1213" s="154" t="str">
        <f>IF(L1213="","",IF('5.手当・賞与配分・洗い替え方式'!$O$4=1,ROUNDUP((L1213+$Q1213)*$AH$4,-1),ROUNDUP(L1213*$AH$4,-1)))</f>
        <v/>
      </c>
      <c r="AH1213" s="154" t="str">
        <f>IF(M1213="","",IF('5.手当・賞与配分・洗い替え方式'!$O$4=1,ROUNDUP((M1213+$Q1213)*$AH$4,-1),ROUNDUP(M1213*$AH$4,-1)))</f>
        <v/>
      </c>
      <c r="AI1213" s="166" t="str">
        <f>IF(N1213="","",IF('5.手当・賞与配分・洗い替え方式'!$O$4=1,ROUNDUP((N1213+$Q1213)*$AH$4,-1),ROUNDUP(N1213*$AH$4,-1)))</f>
        <v/>
      </c>
      <c r="AJ1213" s="165" t="str">
        <f>IF(J1213="","",IF('5.手当・賞与配分・洗い替え方式'!$O$4=1,ROUNDUP((J1213+$Q1213)*$AM$4,-1),ROUNDUP(J1213*$AM$4,-1)))</f>
        <v/>
      </c>
      <c r="AK1213" s="154" t="str">
        <f>IF(K1213="","",IF('5.手当・賞与配分・洗い替え方式'!$O$4=1,ROUNDUP((K1213+$Q1213)*$AM$4,-1),ROUNDUP(K1213*$AM$4,-1)))</f>
        <v/>
      </c>
      <c r="AL1213" s="154" t="str">
        <f>IF(L1213="","",IF('5.手当・賞与配分・洗い替え方式'!$O$4=1,ROUNDUP((L1213+$Q1213)*$AM$4,-1),ROUNDUP(L1213*$AM$4,-1)))</f>
        <v/>
      </c>
      <c r="AM1213" s="154" t="str">
        <f>IF(M1213="","",IF('5.手当・賞与配分・洗い替え方式'!$O$4=1,ROUNDUP((M1213+$Q1213)*$AM$4,-1),ROUNDUP(M1213*$AM$4,-1)))</f>
        <v/>
      </c>
      <c r="AN1213" s="166" t="str">
        <f>IF(N1213="","",IF('5.手当・賞与配分・洗い替え方式'!$O$4=1,ROUNDUP((N1213+$Q1213)*$AM$4,-1),ROUNDUP(N1213*$AM$4,-1)))</f>
        <v/>
      </c>
      <c r="AO1213" s="369" t="str">
        <f t="shared" si="818"/>
        <v/>
      </c>
      <c r="AP1213" s="77" t="str">
        <f t="shared" si="819"/>
        <v/>
      </c>
      <c r="AQ1213" s="77" t="str">
        <f t="shared" si="802"/>
        <v/>
      </c>
      <c r="AR1213" s="77" t="str">
        <f t="shared" si="803"/>
        <v/>
      </c>
      <c r="AS1213" s="164" t="str">
        <f t="shared" si="804"/>
        <v/>
      </c>
    </row>
    <row r="1214" spans="5:45" ht="18" customHeight="1">
      <c r="E1214" s="148" t="str">
        <f t="shared" si="805"/>
        <v/>
      </c>
      <c r="F1214" s="105">
        <f t="shared" si="792"/>
        <v>0</v>
      </c>
      <c r="G1214" s="105" t="str">
        <f t="shared" si="793"/>
        <v/>
      </c>
      <c r="H1214" s="105" t="str">
        <f t="shared" si="794"/>
        <v/>
      </c>
      <c r="I1214" s="149">
        <v>30</v>
      </c>
      <c r="J1214" s="157" t="str">
        <f t="shared" si="806"/>
        <v/>
      </c>
      <c r="K1214" s="131" t="str">
        <f t="shared" si="807"/>
        <v/>
      </c>
      <c r="L1214" s="131" t="str">
        <f>IF($E1214="","",INDEX('3.サラリースケール'!$R$5:$BH$38,MATCH($E1214,'3.サラリースケール'!$R$5:$R$38,0),MATCH($I1214,'3.サラリースケール'!$R$5:$BH$5,0)))</f>
        <v/>
      </c>
      <c r="M1214" s="131" t="str">
        <f t="shared" si="808"/>
        <v/>
      </c>
      <c r="N1214" s="368" t="str">
        <f t="shared" si="809"/>
        <v/>
      </c>
      <c r="O1214" s="157" t="str">
        <f t="shared" si="810"/>
        <v/>
      </c>
      <c r="P1214" s="368" t="str">
        <f t="shared" si="795"/>
        <v/>
      </c>
      <c r="Q1214" s="158" t="str">
        <f>IF($L1214="","",VLOOKUP($E1214,'6.モデル年俸表の作成'!$C$7:$F$48,4,0))</f>
        <v/>
      </c>
      <c r="R1214" s="159" t="str">
        <f>IF($E1214="","",IF($G1214="","",VLOOKUP($E1214,'5.手当・賞与配分・洗い替え方式'!$C$7:$L$48,8,0)))</f>
        <v/>
      </c>
      <c r="S1214" s="160" t="str">
        <f t="shared" si="811"/>
        <v/>
      </c>
      <c r="T1214" s="160" t="str">
        <f t="shared" si="812"/>
        <v/>
      </c>
      <c r="U1214" s="160" t="str">
        <f t="shared" si="821"/>
        <v/>
      </c>
      <c r="V1214" s="160" t="str">
        <f t="shared" si="814"/>
        <v/>
      </c>
      <c r="W1214" s="160" t="str">
        <f t="shared" si="815"/>
        <v/>
      </c>
      <c r="X1214" s="164" t="str">
        <f t="shared" si="796"/>
        <v/>
      </c>
      <c r="Y1214" s="162" t="str">
        <f t="shared" si="820"/>
        <v/>
      </c>
      <c r="Z1214" s="161" t="str">
        <f t="shared" si="797"/>
        <v/>
      </c>
      <c r="AA1214" s="161" t="str">
        <f t="shared" si="798"/>
        <v/>
      </c>
      <c r="AB1214" s="161" t="str">
        <f t="shared" si="799"/>
        <v/>
      </c>
      <c r="AC1214" s="163" t="str">
        <f t="shared" si="822"/>
        <v/>
      </c>
      <c r="AD1214" s="158" t="str">
        <f t="shared" si="817"/>
        <v/>
      </c>
      <c r="AE1214" s="165" t="str">
        <f>IF(J1214="","",IF('5.手当・賞与配分・洗い替え方式'!$O$4=1,ROUNDUP((J1214+$Q1214)*$AH$4,-1),ROUNDUP(J1214*$AH$4,-1)))</f>
        <v/>
      </c>
      <c r="AF1214" s="154" t="str">
        <f>IF(K1214="","",IF('5.手当・賞与配分・洗い替え方式'!$O$4=1,ROUNDUP((K1214+$Q1214)*$AH$4,-1),ROUNDUP(K1214*$AH$4,-1)))</f>
        <v/>
      </c>
      <c r="AG1214" s="154" t="str">
        <f>IF(L1214="","",IF('5.手当・賞与配分・洗い替え方式'!$O$4=1,ROUNDUP((L1214+$Q1214)*$AH$4,-1),ROUNDUP(L1214*$AH$4,-1)))</f>
        <v/>
      </c>
      <c r="AH1214" s="154" t="str">
        <f>IF(M1214="","",IF('5.手当・賞与配分・洗い替え方式'!$O$4=1,ROUNDUP((M1214+$Q1214)*$AH$4,-1),ROUNDUP(M1214*$AH$4,-1)))</f>
        <v/>
      </c>
      <c r="AI1214" s="166" t="str">
        <f>IF(N1214="","",IF('5.手当・賞与配分・洗い替え方式'!$O$4=1,ROUNDUP((N1214+$Q1214)*$AH$4,-1),ROUNDUP(N1214*$AH$4,-1)))</f>
        <v/>
      </c>
      <c r="AJ1214" s="165" t="str">
        <f>IF(J1214="","",IF('5.手当・賞与配分・洗い替え方式'!$O$4=1,ROUNDUP((J1214+$Q1214)*$AM$4,-1),ROUNDUP(J1214*$AM$4,-1)))</f>
        <v/>
      </c>
      <c r="AK1214" s="154" t="str">
        <f>IF(K1214="","",IF('5.手当・賞与配分・洗い替え方式'!$O$4=1,ROUNDUP((K1214+$Q1214)*$AM$4,-1),ROUNDUP(K1214*$AM$4,-1)))</f>
        <v/>
      </c>
      <c r="AL1214" s="154" t="str">
        <f>IF(L1214="","",IF('5.手当・賞与配分・洗い替え方式'!$O$4=1,ROUNDUP((L1214+$Q1214)*$AM$4,-1),ROUNDUP(L1214*$AM$4,-1)))</f>
        <v/>
      </c>
      <c r="AM1214" s="154" t="str">
        <f>IF(M1214="","",IF('5.手当・賞与配分・洗い替え方式'!$O$4=1,ROUNDUP((M1214+$Q1214)*$AM$4,-1),ROUNDUP(M1214*$AM$4,-1)))</f>
        <v/>
      </c>
      <c r="AN1214" s="166" t="str">
        <f>IF(N1214="","",IF('5.手当・賞与配分・洗い替え方式'!$O$4=1,ROUNDUP((N1214+$Q1214)*$AM$4,-1),ROUNDUP(N1214*$AM$4,-1)))</f>
        <v/>
      </c>
      <c r="AO1214" s="369" t="str">
        <f t="shared" si="818"/>
        <v/>
      </c>
      <c r="AP1214" s="77" t="str">
        <f t="shared" si="819"/>
        <v/>
      </c>
      <c r="AQ1214" s="77" t="str">
        <f t="shared" si="802"/>
        <v/>
      </c>
      <c r="AR1214" s="77" t="str">
        <f t="shared" si="803"/>
        <v/>
      </c>
      <c r="AS1214" s="164" t="str">
        <f t="shared" si="804"/>
        <v/>
      </c>
    </row>
    <row r="1215" spans="5:45" ht="18" customHeight="1">
      <c r="E1215" s="148" t="str">
        <f t="shared" si="805"/>
        <v/>
      </c>
      <c r="F1215" s="105">
        <f t="shared" si="792"/>
        <v>0</v>
      </c>
      <c r="G1215" s="105" t="str">
        <f t="shared" si="793"/>
        <v/>
      </c>
      <c r="H1215" s="105" t="str">
        <f t="shared" si="794"/>
        <v/>
      </c>
      <c r="I1215" s="149">
        <v>31</v>
      </c>
      <c r="J1215" s="157" t="str">
        <f t="shared" si="806"/>
        <v/>
      </c>
      <c r="K1215" s="131" t="str">
        <f t="shared" si="807"/>
        <v/>
      </c>
      <c r="L1215" s="131" t="str">
        <f>IF($E1215="","",INDEX('3.サラリースケール'!$R$5:$BH$38,MATCH($E1215,'3.サラリースケール'!$R$5:$R$38,0),MATCH($I1215,'3.サラリースケール'!$R$5:$BH$5,0)))</f>
        <v/>
      </c>
      <c r="M1215" s="131" t="str">
        <f t="shared" si="808"/>
        <v/>
      </c>
      <c r="N1215" s="368" t="str">
        <f t="shared" si="809"/>
        <v/>
      </c>
      <c r="O1215" s="157" t="str">
        <f t="shared" si="810"/>
        <v/>
      </c>
      <c r="P1215" s="368" t="str">
        <f t="shared" si="795"/>
        <v/>
      </c>
      <c r="Q1215" s="158" t="str">
        <f>IF($L1215="","",VLOOKUP($E1215,'6.モデル年俸表の作成'!$C$7:$F$48,4,0))</f>
        <v/>
      </c>
      <c r="R1215" s="159" t="str">
        <f>IF($E1215="","",IF($G1215="","",VLOOKUP($E1215,'5.手当・賞与配分・洗い替え方式'!$C$7:$L$48,8,0)))</f>
        <v/>
      </c>
      <c r="S1215" s="160" t="str">
        <f t="shared" si="811"/>
        <v/>
      </c>
      <c r="T1215" s="160" t="str">
        <f t="shared" si="812"/>
        <v/>
      </c>
      <c r="U1215" s="160" t="str">
        <f t="shared" si="821"/>
        <v/>
      </c>
      <c r="V1215" s="160" t="str">
        <f t="shared" si="814"/>
        <v/>
      </c>
      <c r="W1215" s="160" t="str">
        <f t="shared" si="815"/>
        <v/>
      </c>
      <c r="X1215" s="164" t="str">
        <f t="shared" si="796"/>
        <v/>
      </c>
      <c r="Y1215" s="162" t="str">
        <f t="shared" si="820"/>
        <v/>
      </c>
      <c r="Z1215" s="161" t="str">
        <f t="shared" si="797"/>
        <v/>
      </c>
      <c r="AA1215" s="161" t="str">
        <f t="shared" si="798"/>
        <v/>
      </c>
      <c r="AB1215" s="161" t="str">
        <f t="shared" si="799"/>
        <v/>
      </c>
      <c r="AC1215" s="163" t="str">
        <f t="shared" si="822"/>
        <v/>
      </c>
      <c r="AD1215" s="158" t="str">
        <f t="shared" si="817"/>
        <v/>
      </c>
      <c r="AE1215" s="165" t="str">
        <f>IF(J1215="","",IF('5.手当・賞与配分・洗い替え方式'!$O$4=1,ROUNDUP((J1215+$Q1215)*$AH$4,-1),ROUNDUP(J1215*$AH$4,-1)))</f>
        <v/>
      </c>
      <c r="AF1215" s="154" t="str">
        <f>IF(K1215="","",IF('5.手当・賞与配分・洗い替え方式'!$O$4=1,ROUNDUP((K1215+$Q1215)*$AH$4,-1),ROUNDUP(K1215*$AH$4,-1)))</f>
        <v/>
      </c>
      <c r="AG1215" s="154" t="str">
        <f>IF(L1215="","",IF('5.手当・賞与配分・洗い替え方式'!$O$4=1,ROUNDUP((L1215+$Q1215)*$AH$4,-1),ROUNDUP(L1215*$AH$4,-1)))</f>
        <v/>
      </c>
      <c r="AH1215" s="154" t="str">
        <f>IF(M1215="","",IF('5.手当・賞与配分・洗い替え方式'!$O$4=1,ROUNDUP((M1215+$Q1215)*$AH$4,-1),ROUNDUP(M1215*$AH$4,-1)))</f>
        <v/>
      </c>
      <c r="AI1215" s="166" t="str">
        <f>IF(N1215="","",IF('5.手当・賞与配分・洗い替え方式'!$O$4=1,ROUNDUP((N1215+$Q1215)*$AH$4,-1),ROUNDUP(N1215*$AH$4,-1)))</f>
        <v/>
      </c>
      <c r="AJ1215" s="165" t="str">
        <f>IF(J1215="","",IF('5.手当・賞与配分・洗い替え方式'!$O$4=1,ROUNDUP((J1215+$Q1215)*$AM$4,-1),ROUNDUP(J1215*$AM$4,-1)))</f>
        <v/>
      </c>
      <c r="AK1215" s="154" t="str">
        <f>IF(K1215="","",IF('5.手当・賞与配分・洗い替え方式'!$O$4=1,ROUNDUP((K1215+$Q1215)*$AM$4,-1),ROUNDUP(K1215*$AM$4,-1)))</f>
        <v/>
      </c>
      <c r="AL1215" s="154" t="str">
        <f>IF(L1215="","",IF('5.手当・賞与配分・洗い替え方式'!$O$4=1,ROUNDUP((L1215+$Q1215)*$AM$4,-1),ROUNDUP(L1215*$AM$4,-1)))</f>
        <v/>
      </c>
      <c r="AM1215" s="154" t="str">
        <f>IF(M1215="","",IF('5.手当・賞与配分・洗い替え方式'!$O$4=1,ROUNDUP((M1215+$Q1215)*$AM$4,-1),ROUNDUP(M1215*$AM$4,-1)))</f>
        <v/>
      </c>
      <c r="AN1215" s="166" t="str">
        <f>IF(N1215="","",IF('5.手当・賞与配分・洗い替え方式'!$O$4=1,ROUNDUP((N1215+$Q1215)*$AM$4,-1),ROUNDUP(N1215*$AM$4,-1)))</f>
        <v/>
      </c>
      <c r="AO1215" s="369" t="str">
        <f t="shared" si="818"/>
        <v/>
      </c>
      <c r="AP1215" s="77" t="str">
        <f t="shared" si="819"/>
        <v/>
      </c>
      <c r="AQ1215" s="77" t="str">
        <f t="shared" si="802"/>
        <v/>
      </c>
      <c r="AR1215" s="77" t="str">
        <f t="shared" si="803"/>
        <v/>
      </c>
      <c r="AS1215" s="164" t="str">
        <f t="shared" si="804"/>
        <v/>
      </c>
    </row>
    <row r="1216" spans="5:45" ht="18" customHeight="1">
      <c r="E1216" s="148" t="str">
        <f t="shared" si="805"/>
        <v/>
      </c>
      <c r="F1216" s="105">
        <f t="shared" si="792"/>
        <v>0</v>
      </c>
      <c r="G1216" s="105" t="str">
        <f t="shared" si="793"/>
        <v/>
      </c>
      <c r="H1216" s="105" t="str">
        <f t="shared" si="794"/>
        <v/>
      </c>
      <c r="I1216" s="149">
        <v>32</v>
      </c>
      <c r="J1216" s="157" t="str">
        <f t="shared" si="806"/>
        <v/>
      </c>
      <c r="K1216" s="131" t="str">
        <f t="shared" si="807"/>
        <v/>
      </c>
      <c r="L1216" s="131" t="str">
        <f>IF($E1216="","",INDEX('3.サラリースケール'!$R$5:$BH$38,MATCH($E1216,'3.サラリースケール'!$R$5:$R$38,0),MATCH($I1216,'3.サラリースケール'!$R$5:$BH$5,0)))</f>
        <v/>
      </c>
      <c r="M1216" s="131" t="str">
        <f t="shared" si="808"/>
        <v/>
      </c>
      <c r="N1216" s="368" t="str">
        <f t="shared" si="809"/>
        <v/>
      </c>
      <c r="O1216" s="157" t="str">
        <f t="shared" si="810"/>
        <v/>
      </c>
      <c r="P1216" s="368" t="str">
        <f t="shared" si="795"/>
        <v/>
      </c>
      <c r="Q1216" s="158" t="str">
        <f>IF($L1216="","",VLOOKUP($E1216,'6.モデル年俸表の作成'!$C$7:$F$48,4,0))</f>
        <v/>
      </c>
      <c r="R1216" s="159" t="str">
        <f>IF($E1216="","",IF($G1216="","",VLOOKUP($E1216,'5.手当・賞与配分・洗い替え方式'!$C$7:$L$48,8,0)))</f>
        <v/>
      </c>
      <c r="S1216" s="160" t="str">
        <f t="shared" si="811"/>
        <v/>
      </c>
      <c r="T1216" s="160" t="str">
        <f t="shared" si="812"/>
        <v/>
      </c>
      <c r="U1216" s="160" t="str">
        <f t="shared" si="821"/>
        <v/>
      </c>
      <c r="V1216" s="160" t="str">
        <f t="shared" si="814"/>
        <v/>
      </c>
      <c r="W1216" s="160" t="str">
        <f t="shared" si="815"/>
        <v/>
      </c>
      <c r="X1216" s="164" t="str">
        <f t="shared" si="796"/>
        <v/>
      </c>
      <c r="Y1216" s="162" t="str">
        <f t="shared" si="820"/>
        <v/>
      </c>
      <c r="Z1216" s="161" t="str">
        <f t="shared" si="797"/>
        <v/>
      </c>
      <c r="AA1216" s="161" t="str">
        <f t="shared" si="798"/>
        <v/>
      </c>
      <c r="AB1216" s="161" t="str">
        <f t="shared" si="799"/>
        <v/>
      </c>
      <c r="AC1216" s="163" t="str">
        <f t="shared" si="822"/>
        <v/>
      </c>
      <c r="AD1216" s="158" t="str">
        <f t="shared" si="817"/>
        <v/>
      </c>
      <c r="AE1216" s="165" t="str">
        <f>IF(J1216="","",IF('5.手当・賞与配分・洗い替え方式'!$O$4=1,ROUNDUP((J1216+$Q1216)*$AH$4,-1),ROUNDUP(J1216*$AH$4,-1)))</f>
        <v/>
      </c>
      <c r="AF1216" s="154" t="str">
        <f>IF(K1216="","",IF('5.手当・賞与配分・洗い替え方式'!$O$4=1,ROUNDUP((K1216+$Q1216)*$AH$4,-1),ROUNDUP(K1216*$AH$4,-1)))</f>
        <v/>
      </c>
      <c r="AG1216" s="154" t="str">
        <f>IF(L1216="","",IF('5.手当・賞与配分・洗い替え方式'!$O$4=1,ROUNDUP((L1216+$Q1216)*$AH$4,-1),ROUNDUP(L1216*$AH$4,-1)))</f>
        <v/>
      </c>
      <c r="AH1216" s="154" t="str">
        <f>IF(M1216="","",IF('5.手当・賞与配分・洗い替え方式'!$O$4=1,ROUNDUP((M1216+$Q1216)*$AH$4,-1),ROUNDUP(M1216*$AH$4,-1)))</f>
        <v/>
      </c>
      <c r="AI1216" s="166" t="str">
        <f>IF(N1216="","",IF('5.手当・賞与配分・洗い替え方式'!$O$4=1,ROUNDUP((N1216+$Q1216)*$AH$4,-1),ROUNDUP(N1216*$AH$4,-1)))</f>
        <v/>
      </c>
      <c r="AJ1216" s="165" t="str">
        <f>IF(J1216="","",IF('5.手当・賞与配分・洗い替え方式'!$O$4=1,ROUNDUP((J1216+$Q1216)*$AM$4,-1),ROUNDUP(J1216*$AM$4,-1)))</f>
        <v/>
      </c>
      <c r="AK1216" s="154" t="str">
        <f>IF(K1216="","",IF('5.手当・賞与配分・洗い替え方式'!$O$4=1,ROUNDUP((K1216+$Q1216)*$AM$4,-1),ROUNDUP(K1216*$AM$4,-1)))</f>
        <v/>
      </c>
      <c r="AL1216" s="154" t="str">
        <f>IF(L1216="","",IF('5.手当・賞与配分・洗い替え方式'!$O$4=1,ROUNDUP((L1216+$Q1216)*$AM$4,-1),ROUNDUP(L1216*$AM$4,-1)))</f>
        <v/>
      </c>
      <c r="AM1216" s="154" t="str">
        <f>IF(M1216="","",IF('5.手当・賞与配分・洗い替え方式'!$O$4=1,ROUNDUP((M1216+$Q1216)*$AM$4,-1),ROUNDUP(M1216*$AM$4,-1)))</f>
        <v/>
      </c>
      <c r="AN1216" s="166" t="str">
        <f>IF(N1216="","",IF('5.手当・賞与配分・洗い替え方式'!$O$4=1,ROUNDUP((N1216+$Q1216)*$AM$4,-1),ROUNDUP(N1216*$AM$4,-1)))</f>
        <v/>
      </c>
      <c r="AO1216" s="369" t="str">
        <f t="shared" si="818"/>
        <v/>
      </c>
      <c r="AP1216" s="77" t="str">
        <f t="shared" si="819"/>
        <v/>
      </c>
      <c r="AQ1216" s="77" t="str">
        <f t="shared" si="802"/>
        <v/>
      </c>
      <c r="AR1216" s="77" t="str">
        <f t="shared" si="803"/>
        <v/>
      </c>
      <c r="AS1216" s="164" t="str">
        <f t="shared" si="804"/>
        <v/>
      </c>
    </row>
    <row r="1217" spans="5:45" ht="18" customHeight="1">
      <c r="E1217" s="148" t="str">
        <f t="shared" si="805"/>
        <v/>
      </c>
      <c r="F1217" s="105">
        <f t="shared" si="792"/>
        <v>0</v>
      </c>
      <c r="G1217" s="105" t="str">
        <f t="shared" si="793"/>
        <v/>
      </c>
      <c r="H1217" s="105" t="str">
        <f t="shared" si="794"/>
        <v/>
      </c>
      <c r="I1217" s="149">
        <v>33</v>
      </c>
      <c r="J1217" s="157" t="str">
        <f t="shared" si="806"/>
        <v/>
      </c>
      <c r="K1217" s="131" t="str">
        <f t="shared" si="807"/>
        <v/>
      </c>
      <c r="L1217" s="131" t="str">
        <f>IF($E1217="","",INDEX('3.サラリースケール'!$R$5:$BH$38,MATCH($E1217,'3.サラリースケール'!$R$5:$R$38,0),MATCH($I1217,'3.サラリースケール'!$R$5:$BH$5,0)))</f>
        <v/>
      </c>
      <c r="M1217" s="131" t="str">
        <f t="shared" si="808"/>
        <v/>
      </c>
      <c r="N1217" s="368" t="str">
        <f t="shared" si="809"/>
        <v/>
      </c>
      <c r="O1217" s="157" t="str">
        <f t="shared" si="810"/>
        <v/>
      </c>
      <c r="P1217" s="368" t="str">
        <f t="shared" si="795"/>
        <v/>
      </c>
      <c r="Q1217" s="158" t="str">
        <f>IF($L1217="","",VLOOKUP($E1217,'6.モデル年俸表の作成'!$C$7:$F$48,4,0))</f>
        <v/>
      </c>
      <c r="R1217" s="159" t="str">
        <f>IF($E1217="","",IF($G1217="","",VLOOKUP($E1217,'5.手当・賞与配分・洗い替え方式'!$C$7:$L$48,8,0)))</f>
        <v/>
      </c>
      <c r="S1217" s="160" t="str">
        <f t="shared" si="811"/>
        <v/>
      </c>
      <c r="T1217" s="160" t="str">
        <f t="shared" si="812"/>
        <v/>
      </c>
      <c r="U1217" s="160" t="str">
        <f t="shared" si="821"/>
        <v/>
      </c>
      <c r="V1217" s="160" t="str">
        <f t="shared" si="814"/>
        <v/>
      </c>
      <c r="W1217" s="160" t="str">
        <f t="shared" si="815"/>
        <v/>
      </c>
      <c r="X1217" s="164" t="str">
        <f t="shared" si="796"/>
        <v/>
      </c>
      <c r="Y1217" s="162" t="str">
        <f t="shared" si="820"/>
        <v/>
      </c>
      <c r="Z1217" s="161" t="str">
        <f t="shared" si="797"/>
        <v/>
      </c>
      <c r="AA1217" s="161" t="str">
        <f t="shared" si="798"/>
        <v/>
      </c>
      <c r="AB1217" s="161" t="str">
        <f t="shared" si="799"/>
        <v/>
      </c>
      <c r="AC1217" s="163" t="str">
        <f t="shared" si="822"/>
        <v/>
      </c>
      <c r="AD1217" s="158" t="str">
        <f t="shared" si="817"/>
        <v/>
      </c>
      <c r="AE1217" s="165" t="str">
        <f>IF(J1217="","",IF('5.手当・賞与配分・洗い替え方式'!$O$4=1,ROUNDUP((J1217+$Q1217)*$AH$4,-1),ROUNDUP(J1217*$AH$4,-1)))</f>
        <v/>
      </c>
      <c r="AF1217" s="154" t="str">
        <f>IF(K1217="","",IF('5.手当・賞与配分・洗い替え方式'!$O$4=1,ROUNDUP((K1217+$Q1217)*$AH$4,-1),ROUNDUP(K1217*$AH$4,-1)))</f>
        <v/>
      </c>
      <c r="AG1217" s="154" t="str">
        <f>IF(L1217="","",IF('5.手当・賞与配分・洗い替え方式'!$O$4=1,ROUNDUP((L1217+$Q1217)*$AH$4,-1),ROUNDUP(L1217*$AH$4,-1)))</f>
        <v/>
      </c>
      <c r="AH1217" s="154" t="str">
        <f>IF(M1217="","",IF('5.手当・賞与配分・洗い替え方式'!$O$4=1,ROUNDUP((M1217+$Q1217)*$AH$4,-1),ROUNDUP(M1217*$AH$4,-1)))</f>
        <v/>
      </c>
      <c r="AI1217" s="166" t="str">
        <f>IF(N1217="","",IF('5.手当・賞与配分・洗い替え方式'!$O$4=1,ROUNDUP((N1217+$Q1217)*$AH$4,-1),ROUNDUP(N1217*$AH$4,-1)))</f>
        <v/>
      </c>
      <c r="AJ1217" s="165" t="str">
        <f>IF(J1217="","",IF('5.手当・賞与配分・洗い替え方式'!$O$4=1,ROUNDUP((J1217+$Q1217)*$AM$4,-1),ROUNDUP(J1217*$AM$4,-1)))</f>
        <v/>
      </c>
      <c r="AK1217" s="154" t="str">
        <f>IF(K1217="","",IF('5.手当・賞与配分・洗い替え方式'!$O$4=1,ROUNDUP((K1217+$Q1217)*$AM$4,-1),ROUNDUP(K1217*$AM$4,-1)))</f>
        <v/>
      </c>
      <c r="AL1217" s="154" t="str">
        <f>IF(L1217="","",IF('5.手当・賞与配分・洗い替え方式'!$O$4=1,ROUNDUP((L1217+$Q1217)*$AM$4,-1),ROUNDUP(L1217*$AM$4,-1)))</f>
        <v/>
      </c>
      <c r="AM1217" s="154" t="str">
        <f>IF(M1217="","",IF('5.手当・賞与配分・洗い替え方式'!$O$4=1,ROUNDUP((M1217+$Q1217)*$AM$4,-1),ROUNDUP(M1217*$AM$4,-1)))</f>
        <v/>
      </c>
      <c r="AN1217" s="166" t="str">
        <f>IF(N1217="","",IF('5.手当・賞与配分・洗い替え方式'!$O$4=1,ROUNDUP((N1217+$Q1217)*$AM$4,-1),ROUNDUP(N1217*$AM$4,-1)))</f>
        <v/>
      </c>
      <c r="AO1217" s="369" t="str">
        <f t="shared" si="818"/>
        <v/>
      </c>
      <c r="AP1217" s="77" t="str">
        <f t="shared" si="819"/>
        <v/>
      </c>
      <c r="AQ1217" s="77" t="str">
        <f t="shared" si="802"/>
        <v/>
      </c>
      <c r="AR1217" s="77" t="str">
        <f t="shared" si="803"/>
        <v/>
      </c>
      <c r="AS1217" s="164" t="str">
        <f t="shared" si="804"/>
        <v/>
      </c>
    </row>
    <row r="1218" spans="5:45" ht="18" customHeight="1">
      <c r="E1218" s="148" t="str">
        <f t="shared" si="805"/>
        <v/>
      </c>
      <c r="F1218" s="105">
        <f t="shared" si="792"/>
        <v>0</v>
      </c>
      <c r="G1218" s="105" t="str">
        <f t="shared" si="793"/>
        <v/>
      </c>
      <c r="H1218" s="105" t="str">
        <f t="shared" si="794"/>
        <v/>
      </c>
      <c r="I1218" s="149">
        <v>34</v>
      </c>
      <c r="J1218" s="157" t="str">
        <f t="shared" si="806"/>
        <v/>
      </c>
      <c r="K1218" s="131" t="str">
        <f t="shared" si="807"/>
        <v/>
      </c>
      <c r="L1218" s="131" t="str">
        <f>IF($E1218="","",INDEX('3.サラリースケール'!$R$5:$BH$38,MATCH($E1218,'3.サラリースケール'!$R$5:$R$38,0),MATCH($I1218,'3.サラリースケール'!$R$5:$BH$5,0)))</f>
        <v/>
      </c>
      <c r="M1218" s="131" t="str">
        <f t="shared" si="808"/>
        <v/>
      </c>
      <c r="N1218" s="368" t="str">
        <f t="shared" si="809"/>
        <v/>
      </c>
      <c r="O1218" s="157" t="str">
        <f t="shared" si="810"/>
        <v/>
      </c>
      <c r="P1218" s="368" t="str">
        <f t="shared" si="795"/>
        <v/>
      </c>
      <c r="Q1218" s="158" t="str">
        <f>IF($L1218="","",VLOOKUP($E1218,'6.モデル年俸表の作成'!$C$7:$F$48,4,0))</f>
        <v/>
      </c>
      <c r="R1218" s="159" t="str">
        <f>IF($E1218="","",IF($G1218="","",VLOOKUP($E1218,'5.手当・賞与配分・洗い替え方式'!$C$7:$L$48,8,0)))</f>
        <v/>
      </c>
      <c r="S1218" s="160" t="str">
        <f t="shared" si="811"/>
        <v/>
      </c>
      <c r="T1218" s="160" t="str">
        <f t="shared" si="812"/>
        <v/>
      </c>
      <c r="U1218" s="160" t="str">
        <f t="shared" si="821"/>
        <v/>
      </c>
      <c r="V1218" s="160" t="str">
        <f t="shared" si="814"/>
        <v/>
      </c>
      <c r="W1218" s="160" t="str">
        <f t="shared" si="815"/>
        <v/>
      </c>
      <c r="X1218" s="164" t="str">
        <f t="shared" si="796"/>
        <v/>
      </c>
      <c r="Y1218" s="162" t="str">
        <f t="shared" si="820"/>
        <v/>
      </c>
      <c r="Z1218" s="161" t="str">
        <f t="shared" si="797"/>
        <v/>
      </c>
      <c r="AA1218" s="161" t="str">
        <f t="shared" si="798"/>
        <v/>
      </c>
      <c r="AB1218" s="161" t="str">
        <f t="shared" si="799"/>
        <v/>
      </c>
      <c r="AC1218" s="163" t="str">
        <f t="shared" si="822"/>
        <v/>
      </c>
      <c r="AD1218" s="158" t="str">
        <f t="shared" si="817"/>
        <v/>
      </c>
      <c r="AE1218" s="165" t="str">
        <f>IF(J1218="","",IF('5.手当・賞与配分・洗い替え方式'!$O$4=1,ROUNDUP((J1218+$Q1218)*$AH$4,-1),ROUNDUP(J1218*$AH$4,-1)))</f>
        <v/>
      </c>
      <c r="AF1218" s="154" t="str">
        <f>IF(K1218="","",IF('5.手当・賞与配分・洗い替え方式'!$O$4=1,ROUNDUP((K1218+$Q1218)*$AH$4,-1),ROUNDUP(K1218*$AH$4,-1)))</f>
        <v/>
      </c>
      <c r="AG1218" s="154" t="str">
        <f>IF(L1218="","",IF('5.手当・賞与配分・洗い替え方式'!$O$4=1,ROUNDUP((L1218+$Q1218)*$AH$4,-1),ROUNDUP(L1218*$AH$4,-1)))</f>
        <v/>
      </c>
      <c r="AH1218" s="154" t="str">
        <f>IF(M1218="","",IF('5.手当・賞与配分・洗い替え方式'!$O$4=1,ROUNDUP((M1218+$Q1218)*$AH$4,-1),ROUNDUP(M1218*$AH$4,-1)))</f>
        <v/>
      </c>
      <c r="AI1218" s="166" t="str">
        <f>IF(N1218="","",IF('5.手当・賞与配分・洗い替え方式'!$O$4=1,ROUNDUP((N1218+$Q1218)*$AH$4,-1),ROUNDUP(N1218*$AH$4,-1)))</f>
        <v/>
      </c>
      <c r="AJ1218" s="165" t="str">
        <f>IF(J1218="","",IF('5.手当・賞与配分・洗い替え方式'!$O$4=1,ROUNDUP((J1218+$Q1218)*$AM$4,-1),ROUNDUP(J1218*$AM$4,-1)))</f>
        <v/>
      </c>
      <c r="AK1218" s="154" t="str">
        <f>IF(K1218="","",IF('5.手当・賞与配分・洗い替え方式'!$O$4=1,ROUNDUP((K1218+$Q1218)*$AM$4,-1),ROUNDUP(K1218*$AM$4,-1)))</f>
        <v/>
      </c>
      <c r="AL1218" s="154" t="str">
        <f>IF(L1218="","",IF('5.手当・賞与配分・洗い替え方式'!$O$4=1,ROUNDUP((L1218+$Q1218)*$AM$4,-1),ROUNDUP(L1218*$AM$4,-1)))</f>
        <v/>
      </c>
      <c r="AM1218" s="154" t="str">
        <f>IF(M1218="","",IF('5.手当・賞与配分・洗い替え方式'!$O$4=1,ROUNDUP((M1218+$Q1218)*$AM$4,-1),ROUNDUP(M1218*$AM$4,-1)))</f>
        <v/>
      </c>
      <c r="AN1218" s="166" t="str">
        <f>IF(N1218="","",IF('5.手当・賞与配分・洗い替え方式'!$O$4=1,ROUNDUP((N1218+$Q1218)*$AM$4,-1),ROUNDUP(N1218*$AM$4,-1)))</f>
        <v/>
      </c>
      <c r="AO1218" s="369" t="str">
        <f t="shared" si="818"/>
        <v/>
      </c>
      <c r="AP1218" s="77" t="str">
        <f t="shared" si="819"/>
        <v/>
      </c>
      <c r="AQ1218" s="77" t="str">
        <f t="shared" si="802"/>
        <v/>
      </c>
      <c r="AR1218" s="77" t="str">
        <f t="shared" si="803"/>
        <v/>
      </c>
      <c r="AS1218" s="164" t="str">
        <f t="shared" si="804"/>
        <v/>
      </c>
    </row>
    <row r="1219" spans="5:45" ht="18" customHeight="1">
      <c r="E1219" s="148" t="str">
        <f t="shared" si="805"/>
        <v/>
      </c>
      <c r="F1219" s="105">
        <f t="shared" si="792"/>
        <v>0</v>
      </c>
      <c r="G1219" s="105" t="str">
        <f t="shared" si="793"/>
        <v/>
      </c>
      <c r="H1219" s="105" t="str">
        <f t="shared" si="794"/>
        <v/>
      </c>
      <c r="I1219" s="149">
        <v>35</v>
      </c>
      <c r="J1219" s="157" t="str">
        <f t="shared" si="806"/>
        <v/>
      </c>
      <c r="K1219" s="131" t="str">
        <f t="shared" si="807"/>
        <v/>
      </c>
      <c r="L1219" s="131" t="str">
        <f>IF($E1219="","",INDEX('3.サラリースケール'!$R$5:$BH$38,MATCH($E1219,'3.サラリースケール'!$R$5:$R$38,0),MATCH($I1219,'3.サラリースケール'!$R$5:$BH$5,0)))</f>
        <v/>
      </c>
      <c r="M1219" s="131" t="str">
        <f t="shared" si="808"/>
        <v/>
      </c>
      <c r="N1219" s="368" t="str">
        <f t="shared" si="809"/>
        <v/>
      </c>
      <c r="O1219" s="157" t="str">
        <f t="shared" si="810"/>
        <v/>
      </c>
      <c r="P1219" s="368" t="str">
        <f t="shared" si="795"/>
        <v/>
      </c>
      <c r="Q1219" s="158" t="str">
        <f>IF($L1219="","",VLOOKUP($E1219,'6.モデル年俸表の作成'!$C$7:$F$48,4,0))</f>
        <v/>
      </c>
      <c r="R1219" s="159" t="str">
        <f>IF($E1219="","",IF($G1219="","",VLOOKUP($E1219,'5.手当・賞与配分・洗い替え方式'!$C$7:$L$48,8,0)))</f>
        <v/>
      </c>
      <c r="S1219" s="160" t="str">
        <f t="shared" si="811"/>
        <v/>
      </c>
      <c r="T1219" s="160" t="str">
        <f t="shared" si="812"/>
        <v/>
      </c>
      <c r="U1219" s="160" t="str">
        <f t="shared" si="821"/>
        <v/>
      </c>
      <c r="V1219" s="160" t="str">
        <f t="shared" si="814"/>
        <v/>
      </c>
      <c r="W1219" s="160" t="str">
        <f t="shared" si="815"/>
        <v/>
      </c>
      <c r="X1219" s="164" t="str">
        <f t="shared" si="796"/>
        <v/>
      </c>
      <c r="Y1219" s="162" t="str">
        <f t="shared" si="820"/>
        <v/>
      </c>
      <c r="Z1219" s="161" t="str">
        <f t="shared" si="797"/>
        <v/>
      </c>
      <c r="AA1219" s="161" t="str">
        <f t="shared" si="798"/>
        <v/>
      </c>
      <c r="AB1219" s="161" t="str">
        <f t="shared" si="799"/>
        <v/>
      </c>
      <c r="AC1219" s="163" t="str">
        <f t="shared" si="822"/>
        <v/>
      </c>
      <c r="AD1219" s="158" t="str">
        <f t="shared" si="817"/>
        <v/>
      </c>
      <c r="AE1219" s="165" t="str">
        <f>IF(J1219="","",IF('5.手当・賞与配分・洗い替え方式'!$O$4=1,ROUNDUP((J1219+$Q1219)*$AH$4,-1),ROUNDUP(J1219*$AH$4,-1)))</f>
        <v/>
      </c>
      <c r="AF1219" s="154" t="str">
        <f>IF(K1219="","",IF('5.手当・賞与配分・洗い替え方式'!$O$4=1,ROUNDUP((K1219+$Q1219)*$AH$4,-1),ROUNDUP(K1219*$AH$4,-1)))</f>
        <v/>
      </c>
      <c r="AG1219" s="154" t="str">
        <f>IF(L1219="","",IF('5.手当・賞与配分・洗い替え方式'!$O$4=1,ROUNDUP((L1219+$Q1219)*$AH$4,-1),ROUNDUP(L1219*$AH$4,-1)))</f>
        <v/>
      </c>
      <c r="AH1219" s="154" t="str">
        <f>IF(M1219="","",IF('5.手当・賞与配分・洗い替え方式'!$O$4=1,ROUNDUP((M1219+$Q1219)*$AH$4,-1),ROUNDUP(M1219*$AH$4,-1)))</f>
        <v/>
      </c>
      <c r="AI1219" s="166" t="str">
        <f>IF(N1219="","",IF('5.手当・賞与配分・洗い替え方式'!$O$4=1,ROUNDUP((N1219+$Q1219)*$AH$4,-1),ROUNDUP(N1219*$AH$4,-1)))</f>
        <v/>
      </c>
      <c r="AJ1219" s="165" t="str">
        <f>IF(J1219="","",IF('5.手当・賞与配分・洗い替え方式'!$O$4=1,ROUNDUP((J1219+$Q1219)*$AM$4,-1),ROUNDUP(J1219*$AM$4,-1)))</f>
        <v/>
      </c>
      <c r="AK1219" s="154" t="str">
        <f>IF(K1219="","",IF('5.手当・賞与配分・洗い替え方式'!$O$4=1,ROUNDUP((K1219+$Q1219)*$AM$4,-1),ROUNDUP(K1219*$AM$4,-1)))</f>
        <v/>
      </c>
      <c r="AL1219" s="154" t="str">
        <f>IF(L1219="","",IF('5.手当・賞与配分・洗い替え方式'!$O$4=1,ROUNDUP((L1219+$Q1219)*$AM$4,-1),ROUNDUP(L1219*$AM$4,-1)))</f>
        <v/>
      </c>
      <c r="AM1219" s="154" t="str">
        <f>IF(M1219="","",IF('5.手当・賞与配分・洗い替え方式'!$O$4=1,ROUNDUP((M1219+$Q1219)*$AM$4,-1),ROUNDUP(M1219*$AM$4,-1)))</f>
        <v/>
      </c>
      <c r="AN1219" s="166" t="str">
        <f>IF(N1219="","",IF('5.手当・賞与配分・洗い替え方式'!$O$4=1,ROUNDUP((N1219+$Q1219)*$AM$4,-1),ROUNDUP(N1219*$AM$4,-1)))</f>
        <v/>
      </c>
      <c r="AO1219" s="369" t="str">
        <f t="shared" si="818"/>
        <v/>
      </c>
      <c r="AP1219" s="77" t="str">
        <f t="shared" si="819"/>
        <v/>
      </c>
      <c r="AQ1219" s="77" t="str">
        <f t="shared" si="802"/>
        <v/>
      </c>
      <c r="AR1219" s="77" t="str">
        <f t="shared" si="803"/>
        <v/>
      </c>
      <c r="AS1219" s="164" t="str">
        <f t="shared" si="804"/>
        <v/>
      </c>
    </row>
    <row r="1220" spans="5:45" ht="18" customHeight="1">
      <c r="E1220" s="148" t="str">
        <f t="shared" si="805"/>
        <v/>
      </c>
      <c r="F1220" s="105">
        <f t="shared" si="792"/>
        <v>0</v>
      </c>
      <c r="G1220" s="105" t="str">
        <f t="shared" si="793"/>
        <v/>
      </c>
      <c r="H1220" s="105" t="str">
        <f t="shared" si="794"/>
        <v/>
      </c>
      <c r="I1220" s="149">
        <v>36</v>
      </c>
      <c r="J1220" s="157" t="str">
        <f t="shared" si="806"/>
        <v/>
      </c>
      <c r="K1220" s="131" t="str">
        <f t="shared" si="807"/>
        <v/>
      </c>
      <c r="L1220" s="131" t="str">
        <f>IF($E1220="","",INDEX('3.サラリースケール'!$R$5:$BH$38,MATCH($E1220,'3.サラリースケール'!$R$5:$R$38,0),MATCH($I1220,'3.サラリースケール'!$R$5:$BH$5,0)))</f>
        <v/>
      </c>
      <c r="M1220" s="131" t="str">
        <f t="shared" si="808"/>
        <v/>
      </c>
      <c r="N1220" s="368" t="str">
        <f t="shared" si="809"/>
        <v/>
      </c>
      <c r="O1220" s="157" t="str">
        <f t="shared" si="810"/>
        <v/>
      </c>
      <c r="P1220" s="368" t="str">
        <f t="shared" si="795"/>
        <v/>
      </c>
      <c r="Q1220" s="158" t="str">
        <f>IF($L1220="","",VLOOKUP($E1220,'6.モデル年俸表の作成'!$C$7:$F$48,4,0))</f>
        <v/>
      </c>
      <c r="R1220" s="159" t="str">
        <f>IF($E1220="","",IF($G1220="","",VLOOKUP($E1220,'5.手当・賞与配分・洗い替え方式'!$C$7:$L$48,8,0)))</f>
        <v/>
      </c>
      <c r="S1220" s="160" t="str">
        <f t="shared" si="811"/>
        <v/>
      </c>
      <c r="T1220" s="160" t="str">
        <f t="shared" si="812"/>
        <v/>
      </c>
      <c r="U1220" s="160" t="str">
        <f t="shared" si="821"/>
        <v/>
      </c>
      <c r="V1220" s="160" t="str">
        <f t="shared" si="814"/>
        <v/>
      </c>
      <c r="W1220" s="160" t="str">
        <f t="shared" si="815"/>
        <v/>
      </c>
      <c r="X1220" s="164" t="str">
        <f t="shared" si="796"/>
        <v/>
      </c>
      <c r="Y1220" s="162" t="str">
        <f t="shared" si="820"/>
        <v/>
      </c>
      <c r="Z1220" s="161" t="str">
        <f t="shared" si="797"/>
        <v/>
      </c>
      <c r="AA1220" s="161" t="str">
        <f t="shared" si="798"/>
        <v/>
      </c>
      <c r="AB1220" s="161" t="str">
        <f t="shared" si="799"/>
        <v/>
      </c>
      <c r="AC1220" s="163" t="str">
        <f t="shared" si="822"/>
        <v/>
      </c>
      <c r="AD1220" s="158" t="str">
        <f t="shared" si="817"/>
        <v/>
      </c>
      <c r="AE1220" s="165" t="str">
        <f>IF(J1220="","",IF('5.手当・賞与配分・洗い替え方式'!$O$4=1,ROUNDUP((J1220+$Q1220)*$AH$4,-1),ROUNDUP(J1220*$AH$4,-1)))</f>
        <v/>
      </c>
      <c r="AF1220" s="154" t="str">
        <f>IF(K1220="","",IF('5.手当・賞与配分・洗い替え方式'!$O$4=1,ROUNDUP((K1220+$Q1220)*$AH$4,-1),ROUNDUP(K1220*$AH$4,-1)))</f>
        <v/>
      </c>
      <c r="AG1220" s="154" t="str">
        <f>IF(L1220="","",IF('5.手当・賞与配分・洗い替え方式'!$O$4=1,ROUNDUP((L1220+$Q1220)*$AH$4,-1),ROUNDUP(L1220*$AH$4,-1)))</f>
        <v/>
      </c>
      <c r="AH1220" s="154" t="str">
        <f>IF(M1220="","",IF('5.手当・賞与配分・洗い替え方式'!$O$4=1,ROUNDUP((M1220+$Q1220)*$AH$4,-1),ROUNDUP(M1220*$AH$4,-1)))</f>
        <v/>
      </c>
      <c r="AI1220" s="166" t="str">
        <f>IF(N1220="","",IF('5.手当・賞与配分・洗い替え方式'!$O$4=1,ROUNDUP((N1220+$Q1220)*$AH$4,-1),ROUNDUP(N1220*$AH$4,-1)))</f>
        <v/>
      </c>
      <c r="AJ1220" s="165" t="str">
        <f>IF(J1220="","",IF('5.手当・賞与配分・洗い替え方式'!$O$4=1,ROUNDUP((J1220+$Q1220)*$AM$4,-1),ROUNDUP(J1220*$AM$4,-1)))</f>
        <v/>
      </c>
      <c r="AK1220" s="154" t="str">
        <f>IF(K1220="","",IF('5.手当・賞与配分・洗い替え方式'!$O$4=1,ROUNDUP((K1220+$Q1220)*$AM$4,-1),ROUNDUP(K1220*$AM$4,-1)))</f>
        <v/>
      </c>
      <c r="AL1220" s="154" t="str">
        <f>IF(L1220="","",IF('5.手当・賞与配分・洗い替え方式'!$O$4=1,ROUNDUP((L1220+$Q1220)*$AM$4,-1),ROUNDUP(L1220*$AM$4,-1)))</f>
        <v/>
      </c>
      <c r="AM1220" s="154" t="str">
        <f>IF(M1220="","",IF('5.手当・賞与配分・洗い替え方式'!$O$4=1,ROUNDUP((M1220+$Q1220)*$AM$4,-1),ROUNDUP(M1220*$AM$4,-1)))</f>
        <v/>
      </c>
      <c r="AN1220" s="166" t="str">
        <f>IF(N1220="","",IF('5.手当・賞与配分・洗い替え方式'!$O$4=1,ROUNDUP((N1220+$Q1220)*$AM$4,-1),ROUNDUP(N1220*$AM$4,-1)))</f>
        <v/>
      </c>
      <c r="AO1220" s="369" t="str">
        <f t="shared" si="818"/>
        <v/>
      </c>
      <c r="AP1220" s="77" t="str">
        <f t="shared" si="819"/>
        <v/>
      </c>
      <c r="AQ1220" s="77" t="str">
        <f t="shared" si="802"/>
        <v/>
      </c>
      <c r="AR1220" s="77" t="str">
        <f t="shared" si="803"/>
        <v/>
      </c>
      <c r="AS1220" s="164" t="str">
        <f t="shared" si="804"/>
        <v/>
      </c>
    </row>
    <row r="1221" spans="5:45" ht="18" customHeight="1">
      <c r="E1221" s="148" t="str">
        <f t="shared" si="805"/>
        <v/>
      </c>
      <c r="F1221" s="105">
        <f t="shared" si="792"/>
        <v>0</v>
      </c>
      <c r="G1221" s="105" t="str">
        <f t="shared" si="793"/>
        <v/>
      </c>
      <c r="H1221" s="105" t="str">
        <f t="shared" si="794"/>
        <v/>
      </c>
      <c r="I1221" s="149">
        <v>37</v>
      </c>
      <c r="J1221" s="157" t="str">
        <f t="shared" si="806"/>
        <v/>
      </c>
      <c r="K1221" s="131" t="str">
        <f t="shared" si="807"/>
        <v/>
      </c>
      <c r="L1221" s="131" t="str">
        <f>IF($E1221="","",INDEX('3.サラリースケール'!$R$5:$BH$38,MATCH($E1221,'3.サラリースケール'!$R$5:$R$38,0),MATCH($I1221,'3.サラリースケール'!$R$5:$BH$5,0)))</f>
        <v/>
      </c>
      <c r="M1221" s="131" t="str">
        <f t="shared" si="808"/>
        <v/>
      </c>
      <c r="N1221" s="368" t="str">
        <f t="shared" si="809"/>
        <v/>
      </c>
      <c r="O1221" s="157" t="str">
        <f t="shared" si="810"/>
        <v/>
      </c>
      <c r="P1221" s="368" t="str">
        <f t="shared" si="795"/>
        <v/>
      </c>
      <c r="Q1221" s="158" t="str">
        <f>IF($L1221="","",VLOOKUP($E1221,'6.モデル年俸表の作成'!$C$7:$F$48,4,0))</f>
        <v/>
      </c>
      <c r="R1221" s="159" t="str">
        <f>IF($E1221="","",IF($G1221="","",VLOOKUP($E1221,'5.手当・賞与配分・洗い替え方式'!$C$7:$L$48,8,0)))</f>
        <v/>
      </c>
      <c r="S1221" s="160" t="str">
        <f t="shared" si="811"/>
        <v/>
      </c>
      <c r="T1221" s="160" t="str">
        <f t="shared" si="812"/>
        <v/>
      </c>
      <c r="U1221" s="160" t="str">
        <f t="shared" si="821"/>
        <v/>
      </c>
      <c r="V1221" s="160" t="str">
        <f t="shared" si="814"/>
        <v/>
      </c>
      <c r="W1221" s="160" t="str">
        <f t="shared" si="815"/>
        <v/>
      </c>
      <c r="X1221" s="164" t="str">
        <f t="shared" si="796"/>
        <v/>
      </c>
      <c r="Y1221" s="162" t="str">
        <f t="shared" si="820"/>
        <v/>
      </c>
      <c r="Z1221" s="161" t="str">
        <f t="shared" si="797"/>
        <v/>
      </c>
      <c r="AA1221" s="161" t="str">
        <f t="shared" si="798"/>
        <v/>
      </c>
      <c r="AB1221" s="161" t="str">
        <f t="shared" si="799"/>
        <v/>
      </c>
      <c r="AC1221" s="163" t="str">
        <f t="shared" si="822"/>
        <v/>
      </c>
      <c r="AD1221" s="158" t="str">
        <f t="shared" si="817"/>
        <v/>
      </c>
      <c r="AE1221" s="165" t="str">
        <f>IF(J1221="","",IF('5.手当・賞与配分・洗い替え方式'!$O$4=1,ROUNDUP((J1221+$Q1221)*$AH$4,-1),ROUNDUP(J1221*$AH$4,-1)))</f>
        <v/>
      </c>
      <c r="AF1221" s="154" t="str">
        <f>IF(K1221="","",IF('5.手当・賞与配分・洗い替え方式'!$O$4=1,ROUNDUP((K1221+$Q1221)*$AH$4,-1),ROUNDUP(K1221*$AH$4,-1)))</f>
        <v/>
      </c>
      <c r="AG1221" s="154" t="str">
        <f>IF(L1221="","",IF('5.手当・賞与配分・洗い替え方式'!$O$4=1,ROUNDUP((L1221+$Q1221)*$AH$4,-1),ROUNDUP(L1221*$AH$4,-1)))</f>
        <v/>
      </c>
      <c r="AH1221" s="154" t="str">
        <f>IF(M1221="","",IF('5.手当・賞与配分・洗い替え方式'!$O$4=1,ROUNDUP((M1221+$Q1221)*$AH$4,-1),ROUNDUP(M1221*$AH$4,-1)))</f>
        <v/>
      </c>
      <c r="AI1221" s="166" t="str">
        <f>IF(N1221="","",IF('5.手当・賞与配分・洗い替え方式'!$O$4=1,ROUNDUP((N1221+$Q1221)*$AH$4,-1),ROUNDUP(N1221*$AH$4,-1)))</f>
        <v/>
      </c>
      <c r="AJ1221" s="165" t="str">
        <f>IF(J1221="","",IF('5.手当・賞与配分・洗い替え方式'!$O$4=1,ROUNDUP((J1221+$Q1221)*$AM$4,-1),ROUNDUP(J1221*$AM$4,-1)))</f>
        <v/>
      </c>
      <c r="AK1221" s="154" t="str">
        <f>IF(K1221="","",IF('5.手当・賞与配分・洗い替え方式'!$O$4=1,ROUNDUP((K1221+$Q1221)*$AM$4,-1),ROUNDUP(K1221*$AM$4,-1)))</f>
        <v/>
      </c>
      <c r="AL1221" s="154" t="str">
        <f>IF(L1221="","",IF('5.手当・賞与配分・洗い替え方式'!$O$4=1,ROUNDUP((L1221+$Q1221)*$AM$4,-1),ROUNDUP(L1221*$AM$4,-1)))</f>
        <v/>
      </c>
      <c r="AM1221" s="154" t="str">
        <f>IF(M1221="","",IF('5.手当・賞与配分・洗い替え方式'!$O$4=1,ROUNDUP((M1221+$Q1221)*$AM$4,-1),ROUNDUP(M1221*$AM$4,-1)))</f>
        <v/>
      </c>
      <c r="AN1221" s="166" t="str">
        <f>IF(N1221="","",IF('5.手当・賞与配分・洗い替え方式'!$O$4=1,ROUNDUP((N1221+$Q1221)*$AM$4,-1),ROUNDUP(N1221*$AM$4,-1)))</f>
        <v/>
      </c>
      <c r="AO1221" s="369" t="str">
        <f t="shared" si="818"/>
        <v/>
      </c>
      <c r="AP1221" s="77" t="str">
        <f t="shared" si="819"/>
        <v/>
      </c>
      <c r="AQ1221" s="77" t="str">
        <f t="shared" si="802"/>
        <v/>
      </c>
      <c r="AR1221" s="77" t="str">
        <f t="shared" si="803"/>
        <v/>
      </c>
      <c r="AS1221" s="164" t="str">
        <f t="shared" si="804"/>
        <v/>
      </c>
    </row>
    <row r="1222" spans="5:45" ht="18" customHeight="1">
      <c r="E1222" s="148" t="str">
        <f t="shared" si="805"/>
        <v/>
      </c>
      <c r="F1222" s="105">
        <f t="shared" si="792"/>
        <v>0</v>
      </c>
      <c r="G1222" s="105" t="str">
        <f t="shared" si="793"/>
        <v/>
      </c>
      <c r="H1222" s="105" t="str">
        <f t="shared" si="794"/>
        <v/>
      </c>
      <c r="I1222" s="149">
        <v>38</v>
      </c>
      <c r="J1222" s="157" t="str">
        <f t="shared" si="806"/>
        <v/>
      </c>
      <c r="K1222" s="131" t="str">
        <f t="shared" si="807"/>
        <v/>
      </c>
      <c r="L1222" s="131" t="str">
        <f>IF($E1222="","",INDEX('3.サラリースケール'!$R$5:$BH$38,MATCH($E1222,'3.サラリースケール'!$R$5:$R$38,0),MATCH($I1222,'3.サラリースケール'!$R$5:$BH$5,0)))</f>
        <v/>
      </c>
      <c r="M1222" s="131" t="str">
        <f t="shared" si="808"/>
        <v/>
      </c>
      <c r="N1222" s="368" t="str">
        <f t="shared" si="809"/>
        <v/>
      </c>
      <c r="O1222" s="157" t="str">
        <f t="shared" si="810"/>
        <v/>
      </c>
      <c r="P1222" s="368" t="str">
        <f t="shared" si="795"/>
        <v/>
      </c>
      <c r="Q1222" s="158" t="str">
        <f>IF($L1222="","",VLOOKUP($E1222,'6.モデル年俸表の作成'!$C$7:$F$48,4,0))</f>
        <v/>
      </c>
      <c r="R1222" s="159" t="str">
        <f>IF($E1222="","",IF($G1222="","",VLOOKUP($E1222,'5.手当・賞与配分・洗い替え方式'!$C$7:$L$48,8,0)))</f>
        <v/>
      </c>
      <c r="S1222" s="160" t="str">
        <f t="shared" si="811"/>
        <v/>
      </c>
      <c r="T1222" s="160" t="str">
        <f t="shared" si="812"/>
        <v/>
      </c>
      <c r="U1222" s="160" t="str">
        <f t="shared" si="821"/>
        <v/>
      </c>
      <c r="V1222" s="160" t="str">
        <f t="shared" si="814"/>
        <v/>
      </c>
      <c r="W1222" s="160" t="str">
        <f t="shared" si="815"/>
        <v/>
      </c>
      <c r="X1222" s="164" t="str">
        <f t="shared" si="796"/>
        <v/>
      </c>
      <c r="Y1222" s="162" t="str">
        <f t="shared" si="820"/>
        <v/>
      </c>
      <c r="Z1222" s="161" t="str">
        <f t="shared" si="797"/>
        <v/>
      </c>
      <c r="AA1222" s="161" t="str">
        <f t="shared" si="798"/>
        <v/>
      </c>
      <c r="AB1222" s="161" t="str">
        <f t="shared" si="799"/>
        <v/>
      </c>
      <c r="AC1222" s="163" t="str">
        <f t="shared" si="822"/>
        <v/>
      </c>
      <c r="AD1222" s="158" t="str">
        <f t="shared" si="817"/>
        <v/>
      </c>
      <c r="AE1222" s="165" t="str">
        <f>IF(J1222="","",IF('5.手当・賞与配分・洗い替え方式'!$O$4=1,ROUNDUP((J1222+$Q1222)*$AH$4,-1),ROUNDUP(J1222*$AH$4,-1)))</f>
        <v/>
      </c>
      <c r="AF1222" s="154" t="str">
        <f>IF(K1222="","",IF('5.手当・賞与配分・洗い替え方式'!$O$4=1,ROUNDUP((K1222+$Q1222)*$AH$4,-1),ROUNDUP(K1222*$AH$4,-1)))</f>
        <v/>
      </c>
      <c r="AG1222" s="154" t="str">
        <f>IF(L1222="","",IF('5.手当・賞与配分・洗い替え方式'!$O$4=1,ROUNDUP((L1222+$Q1222)*$AH$4,-1),ROUNDUP(L1222*$AH$4,-1)))</f>
        <v/>
      </c>
      <c r="AH1222" s="154" t="str">
        <f>IF(M1222="","",IF('5.手当・賞与配分・洗い替え方式'!$O$4=1,ROUNDUP((M1222+$Q1222)*$AH$4,-1),ROUNDUP(M1222*$AH$4,-1)))</f>
        <v/>
      </c>
      <c r="AI1222" s="166" t="str">
        <f>IF(N1222="","",IF('5.手当・賞与配分・洗い替え方式'!$O$4=1,ROUNDUP((N1222+$Q1222)*$AH$4,-1),ROUNDUP(N1222*$AH$4,-1)))</f>
        <v/>
      </c>
      <c r="AJ1222" s="165" t="str">
        <f>IF(J1222="","",IF('5.手当・賞与配分・洗い替え方式'!$O$4=1,ROUNDUP((J1222+$Q1222)*$AM$4,-1),ROUNDUP(J1222*$AM$4,-1)))</f>
        <v/>
      </c>
      <c r="AK1222" s="154" t="str">
        <f>IF(K1222="","",IF('5.手当・賞与配分・洗い替え方式'!$O$4=1,ROUNDUP((K1222+$Q1222)*$AM$4,-1),ROUNDUP(K1222*$AM$4,-1)))</f>
        <v/>
      </c>
      <c r="AL1222" s="154" t="str">
        <f>IF(L1222="","",IF('5.手当・賞与配分・洗い替え方式'!$O$4=1,ROUNDUP((L1222+$Q1222)*$AM$4,-1),ROUNDUP(L1222*$AM$4,-1)))</f>
        <v/>
      </c>
      <c r="AM1222" s="154" t="str">
        <f>IF(M1222="","",IF('5.手当・賞与配分・洗い替え方式'!$O$4=1,ROUNDUP((M1222+$Q1222)*$AM$4,-1),ROUNDUP(M1222*$AM$4,-1)))</f>
        <v/>
      </c>
      <c r="AN1222" s="166" t="str">
        <f>IF(N1222="","",IF('5.手当・賞与配分・洗い替え方式'!$O$4=1,ROUNDUP((N1222+$Q1222)*$AM$4,-1),ROUNDUP(N1222*$AM$4,-1)))</f>
        <v/>
      </c>
      <c r="AO1222" s="369" t="str">
        <f t="shared" si="818"/>
        <v/>
      </c>
      <c r="AP1222" s="77" t="str">
        <f t="shared" si="819"/>
        <v/>
      </c>
      <c r="AQ1222" s="77" t="str">
        <f t="shared" si="802"/>
        <v/>
      </c>
      <c r="AR1222" s="77" t="str">
        <f t="shared" si="803"/>
        <v/>
      </c>
      <c r="AS1222" s="164" t="str">
        <f t="shared" si="804"/>
        <v/>
      </c>
    </row>
    <row r="1223" spans="5:45" ht="18" customHeight="1">
      <c r="E1223" s="148" t="str">
        <f t="shared" si="805"/>
        <v/>
      </c>
      <c r="F1223" s="105">
        <f t="shared" si="792"/>
        <v>0</v>
      </c>
      <c r="G1223" s="105" t="str">
        <f t="shared" si="793"/>
        <v/>
      </c>
      <c r="H1223" s="105" t="str">
        <f t="shared" si="794"/>
        <v/>
      </c>
      <c r="I1223" s="149">
        <v>39</v>
      </c>
      <c r="J1223" s="157" t="str">
        <f t="shared" si="806"/>
        <v/>
      </c>
      <c r="K1223" s="131" t="str">
        <f t="shared" si="807"/>
        <v/>
      </c>
      <c r="L1223" s="131" t="str">
        <f>IF($E1223="","",INDEX('3.サラリースケール'!$R$5:$BH$38,MATCH($E1223,'3.サラリースケール'!$R$5:$R$38,0),MATCH($I1223,'3.サラリースケール'!$R$5:$BH$5,0)))</f>
        <v/>
      </c>
      <c r="M1223" s="131" t="str">
        <f t="shared" si="808"/>
        <v/>
      </c>
      <c r="N1223" s="368" t="str">
        <f t="shared" si="809"/>
        <v/>
      </c>
      <c r="O1223" s="157" t="str">
        <f t="shared" si="810"/>
        <v/>
      </c>
      <c r="P1223" s="368" t="str">
        <f t="shared" si="795"/>
        <v/>
      </c>
      <c r="Q1223" s="158" t="str">
        <f>IF($L1223="","",VLOOKUP($E1223,'6.モデル年俸表の作成'!$C$7:$F$48,4,0))</f>
        <v/>
      </c>
      <c r="R1223" s="159" t="str">
        <f>IF($E1223="","",IF($G1223="","",VLOOKUP($E1223,'5.手当・賞与配分・洗い替え方式'!$C$7:$L$48,8,0)))</f>
        <v/>
      </c>
      <c r="S1223" s="160" t="str">
        <f t="shared" si="811"/>
        <v/>
      </c>
      <c r="T1223" s="160" t="str">
        <f t="shared" si="812"/>
        <v/>
      </c>
      <c r="U1223" s="160" t="str">
        <f t="shared" si="821"/>
        <v/>
      </c>
      <c r="V1223" s="160" t="str">
        <f t="shared" si="814"/>
        <v/>
      </c>
      <c r="W1223" s="160" t="str">
        <f t="shared" si="815"/>
        <v/>
      </c>
      <c r="X1223" s="164" t="str">
        <f t="shared" si="796"/>
        <v/>
      </c>
      <c r="Y1223" s="162" t="str">
        <f t="shared" si="820"/>
        <v/>
      </c>
      <c r="Z1223" s="161" t="str">
        <f t="shared" si="797"/>
        <v/>
      </c>
      <c r="AA1223" s="161" t="str">
        <f t="shared" si="798"/>
        <v/>
      </c>
      <c r="AB1223" s="161" t="str">
        <f t="shared" si="799"/>
        <v/>
      </c>
      <c r="AC1223" s="163" t="str">
        <f t="shared" si="822"/>
        <v/>
      </c>
      <c r="AD1223" s="158" t="str">
        <f t="shared" si="817"/>
        <v/>
      </c>
      <c r="AE1223" s="165" t="str">
        <f>IF(J1223="","",IF('5.手当・賞与配分・洗い替え方式'!$O$4=1,ROUNDUP((J1223+$Q1223)*$AH$4,-1),ROUNDUP(J1223*$AH$4,-1)))</f>
        <v/>
      </c>
      <c r="AF1223" s="154" t="str">
        <f>IF(K1223="","",IF('5.手当・賞与配分・洗い替え方式'!$O$4=1,ROUNDUP((K1223+$Q1223)*$AH$4,-1),ROUNDUP(K1223*$AH$4,-1)))</f>
        <v/>
      </c>
      <c r="AG1223" s="154" t="str">
        <f>IF(L1223="","",IF('5.手当・賞与配分・洗い替え方式'!$O$4=1,ROUNDUP((L1223+$Q1223)*$AH$4,-1),ROUNDUP(L1223*$AH$4,-1)))</f>
        <v/>
      </c>
      <c r="AH1223" s="154" t="str">
        <f>IF(M1223="","",IF('5.手当・賞与配分・洗い替え方式'!$O$4=1,ROUNDUP((M1223+$Q1223)*$AH$4,-1),ROUNDUP(M1223*$AH$4,-1)))</f>
        <v/>
      </c>
      <c r="AI1223" s="166" t="str">
        <f>IF(N1223="","",IF('5.手当・賞与配分・洗い替え方式'!$O$4=1,ROUNDUP((N1223+$Q1223)*$AH$4,-1),ROUNDUP(N1223*$AH$4,-1)))</f>
        <v/>
      </c>
      <c r="AJ1223" s="165" t="str">
        <f>IF(J1223="","",IF('5.手当・賞与配分・洗い替え方式'!$O$4=1,ROUNDUP((J1223+$Q1223)*$AM$4,-1),ROUNDUP(J1223*$AM$4,-1)))</f>
        <v/>
      </c>
      <c r="AK1223" s="154" t="str">
        <f>IF(K1223="","",IF('5.手当・賞与配分・洗い替え方式'!$O$4=1,ROUNDUP((K1223+$Q1223)*$AM$4,-1),ROUNDUP(K1223*$AM$4,-1)))</f>
        <v/>
      </c>
      <c r="AL1223" s="154" t="str">
        <f>IF(L1223="","",IF('5.手当・賞与配分・洗い替え方式'!$O$4=1,ROUNDUP((L1223+$Q1223)*$AM$4,-1),ROUNDUP(L1223*$AM$4,-1)))</f>
        <v/>
      </c>
      <c r="AM1223" s="154" t="str">
        <f>IF(M1223="","",IF('5.手当・賞与配分・洗い替え方式'!$O$4=1,ROUNDUP((M1223+$Q1223)*$AM$4,-1),ROUNDUP(M1223*$AM$4,-1)))</f>
        <v/>
      </c>
      <c r="AN1223" s="166" t="str">
        <f>IF(N1223="","",IF('5.手当・賞与配分・洗い替え方式'!$O$4=1,ROUNDUP((N1223+$Q1223)*$AM$4,-1),ROUNDUP(N1223*$AM$4,-1)))</f>
        <v/>
      </c>
      <c r="AO1223" s="369" t="str">
        <f t="shared" si="818"/>
        <v/>
      </c>
      <c r="AP1223" s="77" t="str">
        <f t="shared" si="819"/>
        <v/>
      </c>
      <c r="AQ1223" s="77" t="str">
        <f t="shared" si="802"/>
        <v/>
      </c>
      <c r="AR1223" s="77" t="str">
        <f t="shared" si="803"/>
        <v/>
      </c>
      <c r="AS1223" s="164" t="str">
        <f t="shared" si="804"/>
        <v/>
      </c>
    </row>
    <row r="1224" spans="5:45" ht="18" customHeight="1">
      <c r="E1224" s="148" t="str">
        <f t="shared" si="805"/>
        <v/>
      </c>
      <c r="F1224" s="105">
        <f t="shared" si="792"/>
        <v>0</v>
      </c>
      <c r="G1224" s="105" t="str">
        <f t="shared" si="793"/>
        <v/>
      </c>
      <c r="H1224" s="105" t="str">
        <f t="shared" si="794"/>
        <v/>
      </c>
      <c r="I1224" s="149">
        <v>40</v>
      </c>
      <c r="J1224" s="157" t="str">
        <f t="shared" si="806"/>
        <v/>
      </c>
      <c r="K1224" s="131" t="str">
        <f t="shared" si="807"/>
        <v/>
      </c>
      <c r="L1224" s="131" t="str">
        <f>IF($E1224="","",INDEX('3.サラリースケール'!$R$5:$BH$38,MATCH($E1224,'3.サラリースケール'!$R$5:$R$38,0),MATCH($I1224,'3.サラリースケール'!$R$5:$BH$5,0)))</f>
        <v/>
      </c>
      <c r="M1224" s="131" t="str">
        <f t="shared" si="808"/>
        <v/>
      </c>
      <c r="N1224" s="368" t="str">
        <f t="shared" si="809"/>
        <v/>
      </c>
      <c r="O1224" s="157" t="str">
        <f t="shared" si="810"/>
        <v/>
      </c>
      <c r="P1224" s="368" t="str">
        <f t="shared" si="795"/>
        <v/>
      </c>
      <c r="Q1224" s="158" t="str">
        <f>IF($L1224="","",VLOOKUP($E1224,'6.モデル年俸表の作成'!$C$7:$F$48,4,0))</f>
        <v/>
      </c>
      <c r="R1224" s="159" t="str">
        <f>IF($E1224="","",IF($G1224="","",VLOOKUP($E1224,'5.手当・賞与配分・洗い替え方式'!$C$7:$L$48,8,0)))</f>
        <v/>
      </c>
      <c r="S1224" s="160" t="str">
        <f t="shared" si="811"/>
        <v/>
      </c>
      <c r="T1224" s="160" t="str">
        <f t="shared" si="812"/>
        <v/>
      </c>
      <c r="U1224" s="160" t="str">
        <f t="shared" si="821"/>
        <v/>
      </c>
      <c r="V1224" s="160" t="str">
        <f t="shared" si="814"/>
        <v/>
      </c>
      <c r="W1224" s="160" t="str">
        <f t="shared" si="815"/>
        <v/>
      </c>
      <c r="X1224" s="164" t="str">
        <f t="shared" si="796"/>
        <v/>
      </c>
      <c r="Y1224" s="162" t="str">
        <f t="shared" si="820"/>
        <v/>
      </c>
      <c r="Z1224" s="161" t="str">
        <f t="shared" si="797"/>
        <v/>
      </c>
      <c r="AA1224" s="161" t="str">
        <f t="shared" si="798"/>
        <v/>
      </c>
      <c r="AB1224" s="161" t="str">
        <f t="shared" si="799"/>
        <v/>
      </c>
      <c r="AC1224" s="163" t="str">
        <f t="shared" si="822"/>
        <v/>
      </c>
      <c r="AD1224" s="158" t="str">
        <f t="shared" si="817"/>
        <v/>
      </c>
      <c r="AE1224" s="165" t="str">
        <f>IF(J1224="","",IF('5.手当・賞与配分・洗い替え方式'!$O$4=1,ROUNDUP((J1224+$Q1224)*$AH$4,-1),ROUNDUP(J1224*$AH$4,-1)))</f>
        <v/>
      </c>
      <c r="AF1224" s="154" t="str">
        <f>IF(K1224="","",IF('5.手当・賞与配分・洗い替え方式'!$O$4=1,ROUNDUP((K1224+$Q1224)*$AH$4,-1),ROUNDUP(K1224*$AH$4,-1)))</f>
        <v/>
      </c>
      <c r="AG1224" s="154" t="str">
        <f>IF(L1224="","",IF('5.手当・賞与配分・洗い替え方式'!$O$4=1,ROUNDUP((L1224+$Q1224)*$AH$4,-1),ROUNDUP(L1224*$AH$4,-1)))</f>
        <v/>
      </c>
      <c r="AH1224" s="154" t="str">
        <f>IF(M1224="","",IF('5.手当・賞与配分・洗い替え方式'!$O$4=1,ROUNDUP((M1224+$Q1224)*$AH$4,-1),ROUNDUP(M1224*$AH$4,-1)))</f>
        <v/>
      </c>
      <c r="AI1224" s="166" t="str">
        <f>IF(N1224="","",IF('5.手当・賞与配分・洗い替え方式'!$O$4=1,ROUNDUP((N1224+$Q1224)*$AH$4,-1),ROUNDUP(N1224*$AH$4,-1)))</f>
        <v/>
      </c>
      <c r="AJ1224" s="165" t="str">
        <f>IF(J1224="","",IF('5.手当・賞与配分・洗い替え方式'!$O$4=1,ROUNDUP((J1224+$Q1224)*$AM$4,-1),ROUNDUP(J1224*$AM$4,-1)))</f>
        <v/>
      </c>
      <c r="AK1224" s="154" t="str">
        <f>IF(K1224="","",IF('5.手当・賞与配分・洗い替え方式'!$O$4=1,ROUNDUP((K1224+$Q1224)*$AM$4,-1),ROUNDUP(K1224*$AM$4,-1)))</f>
        <v/>
      </c>
      <c r="AL1224" s="154" t="str">
        <f>IF(L1224="","",IF('5.手当・賞与配分・洗い替え方式'!$O$4=1,ROUNDUP((L1224+$Q1224)*$AM$4,-1),ROUNDUP(L1224*$AM$4,-1)))</f>
        <v/>
      </c>
      <c r="AM1224" s="154" t="str">
        <f>IF(M1224="","",IF('5.手当・賞与配分・洗い替え方式'!$O$4=1,ROUNDUP((M1224+$Q1224)*$AM$4,-1),ROUNDUP(M1224*$AM$4,-1)))</f>
        <v/>
      </c>
      <c r="AN1224" s="166" t="str">
        <f>IF(N1224="","",IF('5.手当・賞与配分・洗い替え方式'!$O$4=1,ROUNDUP((N1224+$Q1224)*$AM$4,-1),ROUNDUP(N1224*$AM$4,-1)))</f>
        <v/>
      </c>
      <c r="AO1224" s="369" t="str">
        <f t="shared" si="818"/>
        <v/>
      </c>
      <c r="AP1224" s="77" t="str">
        <f t="shared" si="819"/>
        <v/>
      </c>
      <c r="AQ1224" s="77" t="str">
        <f t="shared" si="802"/>
        <v/>
      </c>
      <c r="AR1224" s="77" t="str">
        <f t="shared" si="803"/>
        <v/>
      </c>
      <c r="AS1224" s="164" t="str">
        <f t="shared" si="804"/>
        <v/>
      </c>
    </row>
    <row r="1225" spans="5:45" ht="18" customHeight="1">
      <c r="E1225" s="148" t="str">
        <f t="shared" si="805"/>
        <v/>
      </c>
      <c r="F1225" s="105">
        <f t="shared" si="792"/>
        <v>0</v>
      </c>
      <c r="G1225" s="105" t="str">
        <f t="shared" si="793"/>
        <v/>
      </c>
      <c r="H1225" s="105" t="str">
        <f t="shared" si="794"/>
        <v/>
      </c>
      <c r="I1225" s="149">
        <v>41</v>
      </c>
      <c r="J1225" s="157" t="str">
        <f t="shared" si="806"/>
        <v/>
      </c>
      <c r="K1225" s="131" t="str">
        <f t="shared" si="807"/>
        <v/>
      </c>
      <c r="L1225" s="131" t="str">
        <f>IF($E1225="","",INDEX('3.サラリースケール'!$R$5:$BH$38,MATCH($E1225,'3.サラリースケール'!$R$5:$R$38,0),MATCH($I1225,'3.サラリースケール'!$R$5:$BH$5,0)))</f>
        <v/>
      </c>
      <c r="M1225" s="131" t="str">
        <f t="shared" si="808"/>
        <v/>
      </c>
      <c r="N1225" s="368" t="str">
        <f t="shared" si="809"/>
        <v/>
      </c>
      <c r="O1225" s="157" t="str">
        <f t="shared" si="810"/>
        <v/>
      </c>
      <c r="P1225" s="368" t="str">
        <f t="shared" si="795"/>
        <v/>
      </c>
      <c r="Q1225" s="158" t="str">
        <f>IF($L1225="","",VLOOKUP($E1225,'6.モデル年俸表の作成'!$C$7:$F$48,4,0))</f>
        <v/>
      </c>
      <c r="R1225" s="159" t="str">
        <f>IF($E1225="","",IF($G1225="","",VLOOKUP($E1225,'5.手当・賞与配分・洗い替え方式'!$C$7:$L$48,8,0)))</f>
        <v/>
      </c>
      <c r="S1225" s="160" t="str">
        <f t="shared" si="811"/>
        <v/>
      </c>
      <c r="T1225" s="160" t="str">
        <f t="shared" si="812"/>
        <v/>
      </c>
      <c r="U1225" s="160" t="str">
        <f t="shared" si="821"/>
        <v/>
      </c>
      <c r="V1225" s="160" t="str">
        <f t="shared" si="814"/>
        <v/>
      </c>
      <c r="W1225" s="160" t="str">
        <f t="shared" si="815"/>
        <v/>
      </c>
      <c r="X1225" s="164" t="str">
        <f t="shared" si="796"/>
        <v/>
      </c>
      <c r="Y1225" s="162" t="str">
        <f t="shared" si="820"/>
        <v/>
      </c>
      <c r="Z1225" s="161" t="str">
        <f t="shared" si="797"/>
        <v/>
      </c>
      <c r="AA1225" s="161" t="str">
        <f t="shared" si="798"/>
        <v/>
      </c>
      <c r="AB1225" s="161" t="str">
        <f t="shared" si="799"/>
        <v/>
      </c>
      <c r="AC1225" s="163" t="str">
        <f t="shared" si="822"/>
        <v/>
      </c>
      <c r="AD1225" s="158" t="str">
        <f t="shared" si="817"/>
        <v/>
      </c>
      <c r="AE1225" s="165" t="str">
        <f>IF(J1225="","",IF('5.手当・賞与配分・洗い替え方式'!$O$4=1,ROUNDUP((J1225+$Q1225)*$AH$4,-1),ROUNDUP(J1225*$AH$4,-1)))</f>
        <v/>
      </c>
      <c r="AF1225" s="154" t="str">
        <f>IF(K1225="","",IF('5.手当・賞与配分・洗い替え方式'!$O$4=1,ROUNDUP((K1225+$Q1225)*$AH$4,-1),ROUNDUP(K1225*$AH$4,-1)))</f>
        <v/>
      </c>
      <c r="AG1225" s="154" t="str">
        <f>IF(L1225="","",IF('5.手当・賞与配分・洗い替え方式'!$O$4=1,ROUNDUP((L1225+$Q1225)*$AH$4,-1),ROUNDUP(L1225*$AH$4,-1)))</f>
        <v/>
      </c>
      <c r="AH1225" s="154" t="str">
        <f>IF(M1225="","",IF('5.手当・賞与配分・洗い替え方式'!$O$4=1,ROUNDUP((M1225+$Q1225)*$AH$4,-1),ROUNDUP(M1225*$AH$4,-1)))</f>
        <v/>
      </c>
      <c r="AI1225" s="166" t="str">
        <f>IF(N1225="","",IF('5.手当・賞与配分・洗い替え方式'!$O$4=1,ROUNDUP((N1225+$Q1225)*$AH$4,-1),ROUNDUP(N1225*$AH$4,-1)))</f>
        <v/>
      </c>
      <c r="AJ1225" s="165" t="str">
        <f>IF(J1225="","",IF('5.手当・賞与配分・洗い替え方式'!$O$4=1,ROUNDUP((J1225+$Q1225)*$AM$4,-1),ROUNDUP(J1225*$AM$4,-1)))</f>
        <v/>
      </c>
      <c r="AK1225" s="154" t="str">
        <f>IF(K1225="","",IF('5.手当・賞与配分・洗い替え方式'!$O$4=1,ROUNDUP((K1225+$Q1225)*$AM$4,-1),ROUNDUP(K1225*$AM$4,-1)))</f>
        <v/>
      </c>
      <c r="AL1225" s="154" t="str">
        <f>IF(L1225="","",IF('5.手当・賞与配分・洗い替え方式'!$O$4=1,ROUNDUP((L1225+$Q1225)*$AM$4,-1),ROUNDUP(L1225*$AM$4,-1)))</f>
        <v/>
      </c>
      <c r="AM1225" s="154" t="str">
        <f>IF(M1225="","",IF('5.手当・賞与配分・洗い替え方式'!$O$4=1,ROUNDUP((M1225+$Q1225)*$AM$4,-1),ROUNDUP(M1225*$AM$4,-1)))</f>
        <v/>
      </c>
      <c r="AN1225" s="166" t="str">
        <f>IF(N1225="","",IF('5.手当・賞与配分・洗い替え方式'!$O$4=1,ROUNDUP((N1225+$Q1225)*$AM$4,-1),ROUNDUP(N1225*$AM$4,-1)))</f>
        <v/>
      </c>
      <c r="AO1225" s="369" t="str">
        <f t="shared" si="818"/>
        <v/>
      </c>
      <c r="AP1225" s="77" t="str">
        <f t="shared" si="819"/>
        <v/>
      </c>
      <c r="AQ1225" s="77" t="str">
        <f t="shared" si="802"/>
        <v/>
      </c>
      <c r="AR1225" s="77" t="str">
        <f t="shared" si="803"/>
        <v/>
      </c>
      <c r="AS1225" s="164" t="str">
        <f t="shared" si="804"/>
        <v/>
      </c>
    </row>
    <row r="1226" spans="5:45" ht="18" customHeight="1">
      <c r="E1226" s="148" t="str">
        <f t="shared" si="805"/>
        <v/>
      </c>
      <c r="F1226" s="105">
        <f t="shared" si="792"/>
        <v>0</v>
      </c>
      <c r="G1226" s="105" t="str">
        <f t="shared" si="793"/>
        <v/>
      </c>
      <c r="H1226" s="105" t="str">
        <f t="shared" si="794"/>
        <v/>
      </c>
      <c r="I1226" s="149">
        <v>42</v>
      </c>
      <c r="J1226" s="157" t="str">
        <f t="shared" si="806"/>
        <v/>
      </c>
      <c r="K1226" s="131" t="str">
        <f t="shared" si="807"/>
        <v/>
      </c>
      <c r="L1226" s="131" t="str">
        <f>IF($E1226="","",INDEX('3.サラリースケール'!$R$5:$BH$38,MATCH($E1226,'3.サラリースケール'!$R$5:$R$38,0),MATCH($I1226,'3.サラリースケール'!$R$5:$BH$5,0)))</f>
        <v/>
      </c>
      <c r="M1226" s="131" t="str">
        <f t="shared" si="808"/>
        <v/>
      </c>
      <c r="N1226" s="368" t="str">
        <f t="shared" si="809"/>
        <v/>
      </c>
      <c r="O1226" s="157" t="str">
        <f t="shared" si="810"/>
        <v/>
      </c>
      <c r="P1226" s="368" t="str">
        <f t="shared" si="795"/>
        <v/>
      </c>
      <c r="Q1226" s="158" t="str">
        <f>IF($L1226="","",VLOOKUP($E1226,'6.モデル年俸表の作成'!$C$7:$F$48,4,0))</f>
        <v/>
      </c>
      <c r="R1226" s="159" t="str">
        <f>IF($E1226="","",IF($G1226="","",VLOOKUP($E1226,'5.手当・賞与配分・洗い替え方式'!$C$7:$L$48,8,0)))</f>
        <v/>
      </c>
      <c r="S1226" s="160" t="str">
        <f t="shared" si="811"/>
        <v/>
      </c>
      <c r="T1226" s="160" t="str">
        <f t="shared" si="812"/>
        <v/>
      </c>
      <c r="U1226" s="160" t="str">
        <f t="shared" si="821"/>
        <v/>
      </c>
      <c r="V1226" s="160" t="str">
        <f t="shared" si="814"/>
        <v/>
      </c>
      <c r="W1226" s="160" t="str">
        <f t="shared" si="815"/>
        <v/>
      </c>
      <c r="X1226" s="164" t="str">
        <f t="shared" si="796"/>
        <v/>
      </c>
      <c r="Y1226" s="162" t="str">
        <f t="shared" si="820"/>
        <v/>
      </c>
      <c r="Z1226" s="161" t="str">
        <f t="shared" si="797"/>
        <v/>
      </c>
      <c r="AA1226" s="161" t="str">
        <f t="shared" si="798"/>
        <v/>
      </c>
      <c r="AB1226" s="161" t="str">
        <f t="shared" si="799"/>
        <v/>
      </c>
      <c r="AC1226" s="163" t="str">
        <f t="shared" si="822"/>
        <v/>
      </c>
      <c r="AD1226" s="158" t="str">
        <f t="shared" si="817"/>
        <v/>
      </c>
      <c r="AE1226" s="165" t="str">
        <f>IF(J1226="","",IF('5.手当・賞与配分・洗い替え方式'!$O$4=1,ROUNDUP((J1226+$Q1226)*$AH$4,-1),ROUNDUP(J1226*$AH$4,-1)))</f>
        <v/>
      </c>
      <c r="AF1226" s="154" t="str">
        <f>IF(K1226="","",IF('5.手当・賞与配分・洗い替え方式'!$O$4=1,ROUNDUP((K1226+$Q1226)*$AH$4,-1),ROUNDUP(K1226*$AH$4,-1)))</f>
        <v/>
      </c>
      <c r="AG1226" s="154" t="str">
        <f>IF(L1226="","",IF('5.手当・賞与配分・洗い替え方式'!$O$4=1,ROUNDUP((L1226+$Q1226)*$AH$4,-1),ROUNDUP(L1226*$AH$4,-1)))</f>
        <v/>
      </c>
      <c r="AH1226" s="154" t="str">
        <f>IF(M1226="","",IF('5.手当・賞与配分・洗い替え方式'!$O$4=1,ROUNDUP((M1226+$Q1226)*$AH$4,-1),ROUNDUP(M1226*$AH$4,-1)))</f>
        <v/>
      </c>
      <c r="AI1226" s="166" t="str">
        <f>IF(N1226="","",IF('5.手当・賞与配分・洗い替え方式'!$O$4=1,ROUNDUP((N1226+$Q1226)*$AH$4,-1),ROUNDUP(N1226*$AH$4,-1)))</f>
        <v/>
      </c>
      <c r="AJ1226" s="165" t="str">
        <f>IF(J1226="","",IF('5.手当・賞与配分・洗い替え方式'!$O$4=1,ROUNDUP((J1226+$Q1226)*$AM$4,-1),ROUNDUP(J1226*$AM$4,-1)))</f>
        <v/>
      </c>
      <c r="AK1226" s="154" t="str">
        <f>IF(K1226="","",IF('5.手当・賞与配分・洗い替え方式'!$O$4=1,ROUNDUP((K1226+$Q1226)*$AM$4,-1),ROUNDUP(K1226*$AM$4,-1)))</f>
        <v/>
      </c>
      <c r="AL1226" s="154" t="str">
        <f>IF(L1226="","",IF('5.手当・賞与配分・洗い替え方式'!$O$4=1,ROUNDUP((L1226+$Q1226)*$AM$4,-1),ROUNDUP(L1226*$AM$4,-1)))</f>
        <v/>
      </c>
      <c r="AM1226" s="154" t="str">
        <f>IF(M1226="","",IF('5.手当・賞与配分・洗い替え方式'!$O$4=1,ROUNDUP((M1226+$Q1226)*$AM$4,-1),ROUNDUP(M1226*$AM$4,-1)))</f>
        <v/>
      </c>
      <c r="AN1226" s="166" t="str">
        <f>IF(N1226="","",IF('5.手当・賞与配分・洗い替え方式'!$O$4=1,ROUNDUP((N1226+$Q1226)*$AM$4,-1),ROUNDUP(N1226*$AM$4,-1)))</f>
        <v/>
      </c>
      <c r="AO1226" s="369" t="str">
        <f t="shared" si="818"/>
        <v/>
      </c>
      <c r="AP1226" s="77" t="str">
        <f t="shared" si="819"/>
        <v/>
      </c>
      <c r="AQ1226" s="77" t="str">
        <f t="shared" si="802"/>
        <v/>
      </c>
      <c r="AR1226" s="77" t="str">
        <f t="shared" si="803"/>
        <v/>
      </c>
      <c r="AS1226" s="164" t="str">
        <f t="shared" si="804"/>
        <v/>
      </c>
    </row>
    <row r="1227" spans="5:45" ht="18" customHeight="1">
      <c r="E1227" s="148" t="str">
        <f t="shared" si="805"/>
        <v/>
      </c>
      <c r="F1227" s="167">
        <f t="shared" si="792"/>
        <v>0</v>
      </c>
      <c r="G1227" s="105" t="str">
        <f t="shared" si="793"/>
        <v/>
      </c>
      <c r="H1227" s="105" t="str">
        <f t="shared" si="794"/>
        <v/>
      </c>
      <c r="I1227" s="149">
        <v>43</v>
      </c>
      <c r="J1227" s="157" t="str">
        <f t="shared" si="806"/>
        <v/>
      </c>
      <c r="K1227" s="131" t="str">
        <f t="shared" si="807"/>
        <v/>
      </c>
      <c r="L1227" s="131" t="str">
        <f>IF($E1227="","",INDEX('3.サラリースケール'!$R$5:$BH$38,MATCH($E1227,'3.サラリースケール'!$R$5:$R$38,0),MATCH($I1227,'3.サラリースケール'!$R$5:$BH$5,0)))</f>
        <v/>
      </c>
      <c r="M1227" s="131" t="str">
        <f t="shared" si="808"/>
        <v/>
      </c>
      <c r="N1227" s="368" t="str">
        <f t="shared" si="809"/>
        <v/>
      </c>
      <c r="O1227" s="157" t="str">
        <f t="shared" si="810"/>
        <v/>
      </c>
      <c r="P1227" s="368" t="str">
        <f t="shared" si="795"/>
        <v/>
      </c>
      <c r="Q1227" s="158" t="str">
        <f>IF($L1227="","",VLOOKUP($E1227,'6.モデル年俸表の作成'!$C$7:$F$48,4,0))</f>
        <v/>
      </c>
      <c r="R1227" s="159" t="str">
        <f>IF($E1227="","",IF($G1227="","",VLOOKUP($E1227,'5.手当・賞与配分・洗い替え方式'!$C$7:$L$48,8,0)))</f>
        <v/>
      </c>
      <c r="S1227" s="160" t="str">
        <f t="shared" si="811"/>
        <v/>
      </c>
      <c r="T1227" s="160" t="str">
        <f t="shared" si="812"/>
        <v/>
      </c>
      <c r="U1227" s="160" t="str">
        <f t="shared" si="821"/>
        <v/>
      </c>
      <c r="V1227" s="160" t="str">
        <f t="shared" si="814"/>
        <v/>
      </c>
      <c r="W1227" s="160" t="str">
        <f t="shared" si="815"/>
        <v/>
      </c>
      <c r="X1227" s="164" t="str">
        <f t="shared" si="796"/>
        <v/>
      </c>
      <c r="Y1227" s="162" t="str">
        <f t="shared" si="820"/>
        <v/>
      </c>
      <c r="Z1227" s="161" t="str">
        <f t="shared" si="797"/>
        <v/>
      </c>
      <c r="AA1227" s="161" t="str">
        <f t="shared" si="798"/>
        <v/>
      </c>
      <c r="AB1227" s="161" t="str">
        <f t="shared" si="799"/>
        <v/>
      </c>
      <c r="AC1227" s="163" t="str">
        <f t="shared" si="822"/>
        <v/>
      </c>
      <c r="AD1227" s="158" t="str">
        <f t="shared" si="817"/>
        <v/>
      </c>
      <c r="AE1227" s="165" t="str">
        <f>IF(J1227="","",IF('5.手当・賞与配分・洗い替え方式'!$O$4=1,ROUNDUP((J1227+$Q1227)*$AH$4,-1),ROUNDUP(J1227*$AH$4,-1)))</f>
        <v/>
      </c>
      <c r="AF1227" s="154" t="str">
        <f>IF(K1227="","",IF('5.手当・賞与配分・洗い替え方式'!$O$4=1,ROUNDUP((K1227+$Q1227)*$AH$4,-1),ROUNDUP(K1227*$AH$4,-1)))</f>
        <v/>
      </c>
      <c r="AG1227" s="154" t="str">
        <f>IF(L1227="","",IF('5.手当・賞与配分・洗い替え方式'!$O$4=1,ROUNDUP((L1227+$Q1227)*$AH$4,-1),ROUNDUP(L1227*$AH$4,-1)))</f>
        <v/>
      </c>
      <c r="AH1227" s="154" t="str">
        <f>IF(M1227="","",IF('5.手当・賞与配分・洗い替え方式'!$O$4=1,ROUNDUP((M1227+$Q1227)*$AH$4,-1),ROUNDUP(M1227*$AH$4,-1)))</f>
        <v/>
      </c>
      <c r="AI1227" s="166" t="str">
        <f>IF(N1227="","",IF('5.手当・賞与配分・洗い替え方式'!$O$4=1,ROUNDUP((N1227+$Q1227)*$AH$4,-1),ROUNDUP(N1227*$AH$4,-1)))</f>
        <v/>
      </c>
      <c r="AJ1227" s="165" t="str">
        <f>IF(J1227="","",IF('5.手当・賞与配分・洗い替え方式'!$O$4=1,ROUNDUP((J1227+$Q1227)*$AM$4,-1),ROUNDUP(J1227*$AM$4,-1)))</f>
        <v/>
      </c>
      <c r="AK1227" s="154" t="str">
        <f>IF(K1227="","",IF('5.手当・賞与配分・洗い替え方式'!$O$4=1,ROUNDUP((K1227+$Q1227)*$AM$4,-1),ROUNDUP(K1227*$AM$4,-1)))</f>
        <v/>
      </c>
      <c r="AL1227" s="154" t="str">
        <f>IF(L1227="","",IF('5.手当・賞与配分・洗い替え方式'!$O$4=1,ROUNDUP((L1227+$Q1227)*$AM$4,-1),ROUNDUP(L1227*$AM$4,-1)))</f>
        <v/>
      </c>
      <c r="AM1227" s="154" t="str">
        <f>IF(M1227="","",IF('5.手当・賞与配分・洗い替え方式'!$O$4=1,ROUNDUP((M1227+$Q1227)*$AM$4,-1),ROUNDUP(M1227*$AM$4,-1)))</f>
        <v/>
      </c>
      <c r="AN1227" s="166" t="str">
        <f>IF(N1227="","",IF('5.手当・賞与配分・洗い替え方式'!$O$4=1,ROUNDUP((N1227+$Q1227)*$AM$4,-1),ROUNDUP(N1227*$AM$4,-1)))</f>
        <v/>
      </c>
      <c r="AO1227" s="369" t="str">
        <f t="shared" si="818"/>
        <v/>
      </c>
      <c r="AP1227" s="77" t="str">
        <f t="shared" si="819"/>
        <v/>
      </c>
      <c r="AQ1227" s="77" t="str">
        <f t="shared" si="802"/>
        <v/>
      </c>
      <c r="AR1227" s="77" t="str">
        <f t="shared" si="803"/>
        <v/>
      </c>
      <c r="AS1227" s="164" t="str">
        <f t="shared" si="804"/>
        <v/>
      </c>
    </row>
    <row r="1228" spans="5:45" ht="18" customHeight="1">
      <c r="E1228" s="148" t="str">
        <f t="shared" si="805"/>
        <v/>
      </c>
      <c r="F1228" s="167">
        <f t="shared" si="792"/>
        <v>0</v>
      </c>
      <c r="G1228" s="105" t="str">
        <f t="shared" si="793"/>
        <v/>
      </c>
      <c r="H1228" s="105" t="str">
        <f t="shared" si="794"/>
        <v/>
      </c>
      <c r="I1228" s="149">
        <v>44</v>
      </c>
      <c r="J1228" s="157" t="str">
        <f t="shared" si="806"/>
        <v/>
      </c>
      <c r="K1228" s="131" t="str">
        <f t="shared" si="807"/>
        <v/>
      </c>
      <c r="L1228" s="131" t="str">
        <f>IF($E1228="","",INDEX('3.サラリースケール'!$R$5:$BH$38,MATCH($E1228,'3.サラリースケール'!$R$5:$R$38,0),MATCH($I1228,'3.サラリースケール'!$R$5:$BH$5,0)))</f>
        <v/>
      </c>
      <c r="M1228" s="131" t="str">
        <f t="shared" si="808"/>
        <v/>
      </c>
      <c r="N1228" s="368" t="str">
        <f t="shared" si="809"/>
        <v/>
      </c>
      <c r="O1228" s="157" t="str">
        <f t="shared" si="810"/>
        <v/>
      </c>
      <c r="P1228" s="368" t="str">
        <f t="shared" si="795"/>
        <v/>
      </c>
      <c r="Q1228" s="158" t="str">
        <f>IF($L1228="","",VLOOKUP($E1228,'6.モデル年俸表の作成'!$C$7:$F$48,4,0))</f>
        <v/>
      </c>
      <c r="R1228" s="159" t="str">
        <f>IF($E1228="","",IF($G1228="","",VLOOKUP($E1228,'5.手当・賞与配分・洗い替え方式'!$C$7:$L$48,8,0)))</f>
        <v/>
      </c>
      <c r="S1228" s="160" t="str">
        <f t="shared" si="811"/>
        <v/>
      </c>
      <c r="T1228" s="160" t="str">
        <f t="shared" si="812"/>
        <v/>
      </c>
      <c r="U1228" s="160" t="str">
        <f t="shared" si="821"/>
        <v/>
      </c>
      <c r="V1228" s="160" t="str">
        <f t="shared" si="814"/>
        <v/>
      </c>
      <c r="W1228" s="160" t="str">
        <f t="shared" si="815"/>
        <v/>
      </c>
      <c r="X1228" s="164" t="str">
        <f t="shared" si="796"/>
        <v/>
      </c>
      <c r="Y1228" s="162" t="str">
        <f t="shared" si="820"/>
        <v/>
      </c>
      <c r="Z1228" s="161" t="str">
        <f t="shared" si="797"/>
        <v/>
      </c>
      <c r="AA1228" s="161" t="str">
        <f t="shared" si="798"/>
        <v/>
      </c>
      <c r="AB1228" s="161" t="str">
        <f t="shared" si="799"/>
        <v/>
      </c>
      <c r="AC1228" s="163" t="str">
        <f t="shared" si="822"/>
        <v/>
      </c>
      <c r="AD1228" s="158" t="str">
        <f t="shared" si="817"/>
        <v/>
      </c>
      <c r="AE1228" s="165" t="str">
        <f>IF(J1228="","",IF('5.手当・賞与配分・洗い替え方式'!$O$4=1,ROUNDUP((J1228+$Q1228)*$AH$4,-1),ROUNDUP(J1228*$AH$4,-1)))</f>
        <v/>
      </c>
      <c r="AF1228" s="154" t="str">
        <f>IF(K1228="","",IF('5.手当・賞与配分・洗い替え方式'!$O$4=1,ROUNDUP((K1228+$Q1228)*$AH$4,-1),ROUNDUP(K1228*$AH$4,-1)))</f>
        <v/>
      </c>
      <c r="AG1228" s="154" t="str">
        <f>IF(L1228="","",IF('5.手当・賞与配分・洗い替え方式'!$O$4=1,ROUNDUP((L1228+$Q1228)*$AH$4,-1),ROUNDUP(L1228*$AH$4,-1)))</f>
        <v/>
      </c>
      <c r="AH1228" s="154" t="str">
        <f>IF(M1228="","",IF('5.手当・賞与配分・洗い替え方式'!$O$4=1,ROUNDUP((M1228+$Q1228)*$AH$4,-1),ROUNDUP(M1228*$AH$4,-1)))</f>
        <v/>
      </c>
      <c r="AI1228" s="166" t="str">
        <f>IF(N1228="","",IF('5.手当・賞与配分・洗い替え方式'!$O$4=1,ROUNDUP((N1228+$Q1228)*$AH$4,-1),ROUNDUP(N1228*$AH$4,-1)))</f>
        <v/>
      </c>
      <c r="AJ1228" s="165" t="str">
        <f>IF(J1228="","",IF('5.手当・賞与配分・洗い替え方式'!$O$4=1,ROUNDUP((J1228+$Q1228)*$AM$4,-1),ROUNDUP(J1228*$AM$4,-1)))</f>
        <v/>
      </c>
      <c r="AK1228" s="154" t="str">
        <f>IF(K1228="","",IF('5.手当・賞与配分・洗い替え方式'!$O$4=1,ROUNDUP((K1228+$Q1228)*$AM$4,-1),ROUNDUP(K1228*$AM$4,-1)))</f>
        <v/>
      </c>
      <c r="AL1228" s="154" t="str">
        <f>IF(L1228="","",IF('5.手当・賞与配分・洗い替え方式'!$O$4=1,ROUNDUP((L1228+$Q1228)*$AM$4,-1),ROUNDUP(L1228*$AM$4,-1)))</f>
        <v/>
      </c>
      <c r="AM1228" s="154" t="str">
        <f>IF(M1228="","",IF('5.手当・賞与配分・洗い替え方式'!$O$4=1,ROUNDUP((M1228+$Q1228)*$AM$4,-1),ROUNDUP(M1228*$AM$4,-1)))</f>
        <v/>
      </c>
      <c r="AN1228" s="166" t="str">
        <f>IF(N1228="","",IF('5.手当・賞与配分・洗い替え方式'!$O$4=1,ROUNDUP((N1228+$Q1228)*$AM$4,-1),ROUNDUP(N1228*$AM$4,-1)))</f>
        <v/>
      </c>
      <c r="AO1228" s="369" t="str">
        <f t="shared" si="818"/>
        <v/>
      </c>
      <c r="AP1228" s="77" t="str">
        <f t="shared" si="819"/>
        <v/>
      </c>
      <c r="AQ1228" s="77" t="str">
        <f t="shared" si="802"/>
        <v/>
      </c>
      <c r="AR1228" s="77" t="str">
        <f t="shared" si="803"/>
        <v/>
      </c>
      <c r="AS1228" s="164" t="str">
        <f t="shared" si="804"/>
        <v/>
      </c>
    </row>
    <row r="1229" spans="5:45" ht="18" customHeight="1">
      <c r="E1229" s="148" t="str">
        <f t="shared" si="805"/>
        <v/>
      </c>
      <c r="F1229" s="167">
        <f t="shared" si="792"/>
        <v>0</v>
      </c>
      <c r="G1229" s="105" t="str">
        <f t="shared" si="793"/>
        <v/>
      </c>
      <c r="H1229" s="105" t="str">
        <f t="shared" si="794"/>
        <v/>
      </c>
      <c r="I1229" s="149">
        <v>45</v>
      </c>
      <c r="J1229" s="157" t="str">
        <f t="shared" si="806"/>
        <v/>
      </c>
      <c r="K1229" s="131" t="str">
        <f t="shared" si="807"/>
        <v/>
      </c>
      <c r="L1229" s="131" t="str">
        <f>IF($E1229="","",INDEX('3.サラリースケール'!$R$5:$BH$38,MATCH($E1229,'3.サラリースケール'!$R$5:$R$38,0),MATCH($I1229,'3.サラリースケール'!$R$5:$BH$5,0)))</f>
        <v/>
      </c>
      <c r="M1229" s="131" t="str">
        <f t="shared" si="808"/>
        <v/>
      </c>
      <c r="N1229" s="368" t="str">
        <f t="shared" si="809"/>
        <v/>
      </c>
      <c r="O1229" s="157" t="str">
        <f t="shared" si="810"/>
        <v/>
      </c>
      <c r="P1229" s="368" t="str">
        <f t="shared" si="795"/>
        <v/>
      </c>
      <c r="Q1229" s="158" t="str">
        <f>IF($L1229="","",VLOOKUP($E1229,'6.モデル年俸表の作成'!$C$7:$F$48,4,0))</f>
        <v/>
      </c>
      <c r="R1229" s="159" t="str">
        <f>IF($E1229="","",IF($G1229="","",VLOOKUP($E1229,'5.手当・賞与配分・洗い替え方式'!$C$7:$L$48,8,0)))</f>
        <v/>
      </c>
      <c r="S1229" s="160" t="str">
        <f t="shared" si="811"/>
        <v/>
      </c>
      <c r="T1229" s="160" t="str">
        <f t="shared" si="812"/>
        <v/>
      </c>
      <c r="U1229" s="160" t="str">
        <f t="shared" si="821"/>
        <v/>
      </c>
      <c r="V1229" s="160" t="str">
        <f t="shared" si="814"/>
        <v/>
      </c>
      <c r="W1229" s="160" t="str">
        <f t="shared" si="815"/>
        <v/>
      </c>
      <c r="X1229" s="164" t="str">
        <f t="shared" si="796"/>
        <v/>
      </c>
      <c r="Y1229" s="162" t="str">
        <f t="shared" si="820"/>
        <v/>
      </c>
      <c r="Z1229" s="161" t="str">
        <f t="shared" si="797"/>
        <v/>
      </c>
      <c r="AA1229" s="161" t="str">
        <f t="shared" si="798"/>
        <v/>
      </c>
      <c r="AB1229" s="161" t="str">
        <f t="shared" si="799"/>
        <v/>
      </c>
      <c r="AC1229" s="163" t="str">
        <f t="shared" si="822"/>
        <v/>
      </c>
      <c r="AD1229" s="158" t="str">
        <f t="shared" si="817"/>
        <v/>
      </c>
      <c r="AE1229" s="165" t="str">
        <f>IF(J1229="","",IF('5.手当・賞与配分・洗い替え方式'!$O$4=1,ROUNDUP((J1229+$Q1229)*$AH$4,-1),ROUNDUP(J1229*$AH$4,-1)))</f>
        <v/>
      </c>
      <c r="AF1229" s="154" t="str">
        <f>IF(K1229="","",IF('5.手当・賞与配分・洗い替え方式'!$O$4=1,ROUNDUP((K1229+$Q1229)*$AH$4,-1),ROUNDUP(K1229*$AH$4,-1)))</f>
        <v/>
      </c>
      <c r="AG1229" s="154" t="str">
        <f>IF(L1229="","",IF('5.手当・賞与配分・洗い替え方式'!$O$4=1,ROUNDUP((L1229+$Q1229)*$AH$4,-1),ROUNDUP(L1229*$AH$4,-1)))</f>
        <v/>
      </c>
      <c r="AH1229" s="154" t="str">
        <f>IF(M1229="","",IF('5.手当・賞与配分・洗い替え方式'!$O$4=1,ROUNDUP((M1229+$Q1229)*$AH$4,-1),ROUNDUP(M1229*$AH$4,-1)))</f>
        <v/>
      </c>
      <c r="AI1229" s="166" t="str">
        <f>IF(N1229="","",IF('5.手当・賞与配分・洗い替え方式'!$O$4=1,ROUNDUP((N1229+$Q1229)*$AH$4,-1),ROUNDUP(N1229*$AH$4,-1)))</f>
        <v/>
      </c>
      <c r="AJ1229" s="165" t="str">
        <f>IF(J1229="","",IF('5.手当・賞与配分・洗い替え方式'!$O$4=1,ROUNDUP((J1229+$Q1229)*$AM$4,-1),ROUNDUP(J1229*$AM$4,-1)))</f>
        <v/>
      </c>
      <c r="AK1229" s="154" t="str">
        <f>IF(K1229="","",IF('5.手当・賞与配分・洗い替え方式'!$O$4=1,ROUNDUP((K1229+$Q1229)*$AM$4,-1),ROUNDUP(K1229*$AM$4,-1)))</f>
        <v/>
      </c>
      <c r="AL1229" s="154" t="str">
        <f>IF(L1229="","",IF('5.手当・賞与配分・洗い替え方式'!$O$4=1,ROUNDUP((L1229+$Q1229)*$AM$4,-1),ROUNDUP(L1229*$AM$4,-1)))</f>
        <v/>
      </c>
      <c r="AM1229" s="154" t="str">
        <f>IF(M1229="","",IF('5.手当・賞与配分・洗い替え方式'!$O$4=1,ROUNDUP((M1229+$Q1229)*$AM$4,-1),ROUNDUP(M1229*$AM$4,-1)))</f>
        <v/>
      </c>
      <c r="AN1229" s="166" t="str">
        <f>IF(N1229="","",IF('5.手当・賞与配分・洗い替え方式'!$O$4=1,ROUNDUP((N1229+$Q1229)*$AM$4,-1),ROUNDUP(N1229*$AM$4,-1)))</f>
        <v/>
      </c>
      <c r="AO1229" s="369" t="str">
        <f t="shared" si="818"/>
        <v/>
      </c>
      <c r="AP1229" s="77" t="str">
        <f t="shared" si="819"/>
        <v/>
      </c>
      <c r="AQ1229" s="77" t="str">
        <f t="shared" si="802"/>
        <v/>
      </c>
      <c r="AR1229" s="77" t="str">
        <f t="shared" si="803"/>
        <v/>
      </c>
      <c r="AS1229" s="164" t="str">
        <f t="shared" si="804"/>
        <v/>
      </c>
    </row>
    <row r="1230" spans="5:45" ht="18" customHeight="1">
      <c r="E1230" s="148" t="str">
        <f t="shared" si="805"/>
        <v/>
      </c>
      <c r="F1230" s="167">
        <f t="shared" si="792"/>
        <v>0</v>
      </c>
      <c r="G1230" s="105" t="str">
        <f t="shared" si="793"/>
        <v/>
      </c>
      <c r="H1230" s="105" t="str">
        <f t="shared" si="794"/>
        <v/>
      </c>
      <c r="I1230" s="149">
        <v>46</v>
      </c>
      <c r="J1230" s="157" t="str">
        <f t="shared" si="806"/>
        <v/>
      </c>
      <c r="K1230" s="131" t="str">
        <f t="shared" si="807"/>
        <v/>
      </c>
      <c r="L1230" s="131" t="str">
        <f>IF($E1230="","",INDEX('3.サラリースケール'!$R$5:$BH$38,MATCH($E1230,'3.サラリースケール'!$R$5:$R$38,0),MATCH($I1230,'3.サラリースケール'!$R$5:$BH$5,0)))</f>
        <v/>
      </c>
      <c r="M1230" s="131" t="str">
        <f t="shared" si="808"/>
        <v/>
      </c>
      <c r="N1230" s="368" t="str">
        <f t="shared" si="809"/>
        <v/>
      </c>
      <c r="O1230" s="157" t="str">
        <f t="shared" si="810"/>
        <v/>
      </c>
      <c r="P1230" s="368" t="str">
        <f t="shared" si="795"/>
        <v/>
      </c>
      <c r="Q1230" s="158" t="str">
        <f>IF($L1230="","",VLOOKUP($E1230,'6.モデル年俸表の作成'!$C$7:$F$48,4,0))</f>
        <v/>
      </c>
      <c r="R1230" s="159" t="str">
        <f>IF($E1230="","",IF($G1230="","",VLOOKUP($E1230,'5.手当・賞与配分・洗い替え方式'!$C$7:$L$48,8,0)))</f>
        <v/>
      </c>
      <c r="S1230" s="160" t="str">
        <f t="shared" si="811"/>
        <v/>
      </c>
      <c r="T1230" s="160" t="str">
        <f t="shared" si="812"/>
        <v/>
      </c>
      <c r="U1230" s="160" t="str">
        <f t="shared" si="821"/>
        <v/>
      </c>
      <c r="V1230" s="160" t="str">
        <f t="shared" si="814"/>
        <v/>
      </c>
      <c r="W1230" s="160" t="str">
        <f t="shared" si="815"/>
        <v/>
      </c>
      <c r="X1230" s="164" t="str">
        <f t="shared" si="796"/>
        <v/>
      </c>
      <c r="Y1230" s="162" t="str">
        <f t="shared" si="820"/>
        <v/>
      </c>
      <c r="Z1230" s="161" t="str">
        <f t="shared" si="797"/>
        <v/>
      </c>
      <c r="AA1230" s="161" t="str">
        <f t="shared" si="798"/>
        <v/>
      </c>
      <c r="AB1230" s="161" t="str">
        <f t="shared" si="799"/>
        <v/>
      </c>
      <c r="AC1230" s="163" t="str">
        <f t="shared" si="822"/>
        <v/>
      </c>
      <c r="AD1230" s="158" t="str">
        <f t="shared" si="817"/>
        <v/>
      </c>
      <c r="AE1230" s="165" t="str">
        <f>IF(J1230="","",IF('5.手当・賞与配分・洗い替え方式'!$O$4=1,ROUNDUP((J1230+$Q1230)*$AH$4,-1),ROUNDUP(J1230*$AH$4,-1)))</f>
        <v/>
      </c>
      <c r="AF1230" s="154" t="str">
        <f>IF(K1230="","",IF('5.手当・賞与配分・洗い替え方式'!$O$4=1,ROUNDUP((K1230+$Q1230)*$AH$4,-1),ROUNDUP(K1230*$AH$4,-1)))</f>
        <v/>
      </c>
      <c r="AG1230" s="154" t="str">
        <f>IF(L1230="","",IF('5.手当・賞与配分・洗い替え方式'!$O$4=1,ROUNDUP((L1230+$Q1230)*$AH$4,-1),ROUNDUP(L1230*$AH$4,-1)))</f>
        <v/>
      </c>
      <c r="AH1230" s="154" t="str">
        <f>IF(M1230="","",IF('5.手当・賞与配分・洗い替え方式'!$O$4=1,ROUNDUP((M1230+$Q1230)*$AH$4,-1),ROUNDUP(M1230*$AH$4,-1)))</f>
        <v/>
      </c>
      <c r="AI1230" s="166" t="str">
        <f>IF(N1230="","",IF('5.手当・賞与配分・洗い替え方式'!$O$4=1,ROUNDUP((N1230+$Q1230)*$AH$4,-1),ROUNDUP(N1230*$AH$4,-1)))</f>
        <v/>
      </c>
      <c r="AJ1230" s="165" t="str">
        <f>IF(J1230="","",IF('5.手当・賞与配分・洗い替え方式'!$O$4=1,ROUNDUP((J1230+$Q1230)*$AM$4,-1),ROUNDUP(J1230*$AM$4,-1)))</f>
        <v/>
      </c>
      <c r="AK1230" s="154" t="str">
        <f>IF(K1230="","",IF('5.手当・賞与配分・洗い替え方式'!$O$4=1,ROUNDUP((K1230+$Q1230)*$AM$4,-1),ROUNDUP(K1230*$AM$4,-1)))</f>
        <v/>
      </c>
      <c r="AL1230" s="154" t="str">
        <f>IF(L1230="","",IF('5.手当・賞与配分・洗い替え方式'!$O$4=1,ROUNDUP((L1230+$Q1230)*$AM$4,-1),ROUNDUP(L1230*$AM$4,-1)))</f>
        <v/>
      </c>
      <c r="AM1230" s="154" t="str">
        <f>IF(M1230="","",IF('5.手当・賞与配分・洗い替え方式'!$O$4=1,ROUNDUP((M1230+$Q1230)*$AM$4,-1),ROUNDUP(M1230*$AM$4,-1)))</f>
        <v/>
      </c>
      <c r="AN1230" s="166" t="str">
        <f>IF(N1230="","",IF('5.手当・賞与配分・洗い替え方式'!$O$4=1,ROUNDUP((N1230+$Q1230)*$AM$4,-1),ROUNDUP(N1230*$AM$4,-1)))</f>
        <v/>
      </c>
      <c r="AO1230" s="369" t="str">
        <f t="shared" si="818"/>
        <v/>
      </c>
      <c r="AP1230" s="77" t="str">
        <f t="shared" si="819"/>
        <v/>
      </c>
      <c r="AQ1230" s="77" t="str">
        <f t="shared" si="802"/>
        <v/>
      </c>
      <c r="AR1230" s="77" t="str">
        <f t="shared" si="803"/>
        <v/>
      </c>
      <c r="AS1230" s="164" t="str">
        <f t="shared" si="804"/>
        <v/>
      </c>
    </row>
    <row r="1231" spans="5:45" ht="18" customHeight="1">
      <c r="E1231" s="148" t="str">
        <f t="shared" si="805"/>
        <v/>
      </c>
      <c r="F1231" s="167">
        <f t="shared" si="792"/>
        <v>0</v>
      </c>
      <c r="G1231" s="105" t="str">
        <f t="shared" si="793"/>
        <v/>
      </c>
      <c r="H1231" s="105" t="str">
        <f t="shared" si="794"/>
        <v/>
      </c>
      <c r="I1231" s="149">
        <v>47</v>
      </c>
      <c r="J1231" s="157" t="str">
        <f t="shared" si="806"/>
        <v/>
      </c>
      <c r="K1231" s="131" t="str">
        <f t="shared" si="807"/>
        <v/>
      </c>
      <c r="L1231" s="131" t="str">
        <f>IF($E1231="","",INDEX('3.サラリースケール'!$R$5:$BH$38,MATCH($E1231,'3.サラリースケール'!$R$5:$R$38,0),MATCH($I1231,'3.サラリースケール'!$R$5:$BH$5,0)))</f>
        <v/>
      </c>
      <c r="M1231" s="131" t="str">
        <f t="shared" si="808"/>
        <v/>
      </c>
      <c r="N1231" s="368" t="str">
        <f t="shared" si="809"/>
        <v/>
      </c>
      <c r="O1231" s="157" t="str">
        <f t="shared" si="810"/>
        <v/>
      </c>
      <c r="P1231" s="368" t="str">
        <f t="shared" si="795"/>
        <v/>
      </c>
      <c r="Q1231" s="158" t="str">
        <f>IF($L1231="","",VLOOKUP($E1231,'6.モデル年俸表の作成'!$C$7:$F$48,4,0))</f>
        <v/>
      </c>
      <c r="R1231" s="159" t="str">
        <f>IF($E1231="","",IF($G1231="","",VLOOKUP($E1231,'5.手当・賞与配分・洗い替え方式'!$C$7:$L$48,8,0)))</f>
        <v/>
      </c>
      <c r="S1231" s="160" t="str">
        <f t="shared" si="811"/>
        <v/>
      </c>
      <c r="T1231" s="160" t="str">
        <f t="shared" si="812"/>
        <v/>
      </c>
      <c r="U1231" s="160" t="str">
        <f t="shared" si="821"/>
        <v/>
      </c>
      <c r="V1231" s="160" t="str">
        <f t="shared" si="814"/>
        <v/>
      </c>
      <c r="W1231" s="160" t="str">
        <f t="shared" si="815"/>
        <v/>
      </c>
      <c r="X1231" s="164" t="str">
        <f t="shared" si="796"/>
        <v/>
      </c>
      <c r="Y1231" s="162" t="str">
        <f t="shared" si="820"/>
        <v/>
      </c>
      <c r="Z1231" s="161" t="str">
        <f t="shared" si="797"/>
        <v/>
      </c>
      <c r="AA1231" s="161" t="str">
        <f t="shared" si="798"/>
        <v/>
      </c>
      <c r="AB1231" s="161" t="str">
        <f t="shared" si="799"/>
        <v/>
      </c>
      <c r="AC1231" s="163" t="str">
        <f t="shared" si="822"/>
        <v/>
      </c>
      <c r="AD1231" s="158" t="str">
        <f t="shared" si="817"/>
        <v/>
      </c>
      <c r="AE1231" s="165" t="str">
        <f>IF(J1231="","",IF('5.手当・賞与配分・洗い替え方式'!$O$4=1,ROUNDUP((J1231+$Q1231)*$AH$4,-1),ROUNDUP(J1231*$AH$4,-1)))</f>
        <v/>
      </c>
      <c r="AF1231" s="154" t="str">
        <f>IF(K1231="","",IF('5.手当・賞与配分・洗い替え方式'!$O$4=1,ROUNDUP((K1231+$Q1231)*$AH$4,-1),ROUNDUP(K1231*$AH$4,-1)))</f>
        <v/>
      </c>
      <c r="AG1231" s="154" t="str">
        <f>IF(L1231="","",IF('5.手当・賞与配分・洗い替え方式'!$O$4=1,ROUNDUP((L1231+$Q1231)*$AH$4,-1),ROUNDUP(L1231*$AH$4,-1)))</f>
        <v/>
      </c>
      <c r="AH1231" s="154" t="str">
        <f>IF(M1231="","",IF('5.手当・賞与配分・洗い替え方式'!$O$4=1,ROUNDUP((M1231+$Q1231)*$AH$4,-1),ROUNDUP(M1231*$AH$4,-1)))</f>
        <v/>
      </c>
      <c r="AI1231" s="166" t="str">
        <f>IF(N1231="","",IF('5.手当・賞与配分・洗い替え方式'!$O$4=1,ROUNDUP((N1231+$Q1231)*$AH$4,-1),ROUNDUP(N1231*$AH$4,-1)))</f>
        <v/>
      </c>
      <c r="AJ1231" s="165" t="str">
        <f>IF(J1231="","",IF('5.手当・賞与配分・洗い替え方式'!$O$4=1,ROUNDUP((J1231+$Q1231)*$AM$4,-1),ROUNDUP(J1231*$AM$4,-1)))</f>
        <v/>
      </c>
      <c r="AK1231" s="154" t="str">
        <f>IF(K1231="","",IF('5.手当・賞与配分・洗い替え方式'!$O$4=1,ROUNDUP((K1231+$Q1231)*$AM$4,-1),ROUNDUP(K1231*$AM$4,-1)))</f>
        <v/>
      </c>
      <c r="AL1231" s="154" t="str">
        <f>IF(L1231="","",IF('5.手当・賞与配分・洗い替え方式'!$O$4=1,ROUNDUP((L1231+$Q1231)*$AM$4,-1),ROUNDUP(L1231*$AM$4,-1)))</f>
        <v/>
      </c>
      <c r="AM1231" s="154" t="str">
        <f>IF(M1231="","",IF('5.手当・賞与配分・洗い替え方式'!$O$4=1,ROUNDUP((M1231+$Q1231)*$AM$4,-1),ROUNDUP(M1231*$AM$4,-1)))</f>
        <v/>
      </c>
      <c r="AN1231" s="166" t="str">
        <f>IF(N1231="","",IF('5.手当・賞与配分・洗い替え方式'!$O$4=1,ROUNDUP((N1231+$Q1231)*$AM$4,-1),ROUNDUP(N1231*$AM$4,-1)))</f>
        <v/>
      </c>
      <c r="AO1231" s="369" t="str">
        <f t="shared" si="818"/>
        <v/>
      </c>
      <c r="AP1231" s="77" t="str">
        <f t="shared" si="819"/>
        <v/>
      </c>
      <c r="AQ1231" s="77" t="str">
        <f t="shared" si="802"/>
        <v/>
      </c>
      <c r="AR1231" s="77" t="str">
        <f t="shared" si="803"/>
        <v/>
      </c>
      <c r="AS1231" s="164" t="str">
        <f t="shared" si="804"/>
        <v/>
      </c>
    </row>
    <row r="1232" spans="5:45" ht="18" customHeight="1">
      <c r="E1232" s="148" t="str">
        <f t="shared" si="805"/>
        <v/>
      </c>
      <c r="F1232" s="167">
        <f t="shared" si="792"/>
        <v>0</v>
      </c>
      <c r="G1232" s="105" t="str">
        <f t="shared" si="793"/>
        <v/>
      </c>
      <c r="H1232" s="105" t="str">
        <f t="shared" si="794"/>
        <v/>
      </c>
      <c r="I1232" s="149">
        <v>48</v>
      </c>
      <c r="J1232" s="157" t="str">
        <f t="shared" si="806"/>
        <v/>
      </c>
      <c r="K1232" s="131" t="str">
        <f t="shared" si="807"/>
        <v/>
      </c>
      <c r="L1232" s="131" t="str">
        <f>IF($E1232="","",INDEX('3.サラリースケール'!$R$5:$BH$38,MATCH($E1232,'3.サラリースケール'!$R$5:$R$38,0),MATCH($I1232,'3.サラリースケール'!$R$5:$BH$5,0)))</f>
        <v/>
      </c>
      <c r="M1232" s="131" t="str">
        <f t="shared" si="808"/>
        <v/>
      </c>
      <c r="N1232" s="368" t="str">
        <f t="shared" si="809"/>
        <v/>
      </c>
      <c r="O1232" s="157" t="str">
        <f t="shared" si="810"/>
        <v/>
      </c>
      <c r="P1232" s="368" t="str">
        <f t="shared" si="795"/>
        <v/>
      </c>
      <c r="Q1232" s="158" t="str">
        <f>IF($L1232="","",VLOOKUP($E1232,'6.モデル年俸表の作成'!$C$7:$F$48,4,0))</f>
        <v/>
      </c>
      <c r="R1232" s="159" t="str">
        <f>IF($E1232="","",IF($G1232="","",VLOOKUP($E1232,'5.手当・賞与配分・洗い替え方式'!$C$7:$L$48,8,0)))</f>
        <v/>
      </c>
      <c r="S1232" s="160" t="str">
        <f t="shared" si="811"/>
        <v/>
      </c>
      <c r="T1232" s="160" t="str">
        <f t="shared" si="812"/>
        <v/>
      </c>
      <c r="U1232" s="160" t="str">
        <f t="shared" si="821"/>
        <v/>
      </c>
      <c r="V1232" s="160" t="str">
        <f t="shared" si="814"/>
        <v/>
      </c>
      <c r="W1232" s="160" t="str">
        <f t="shared" si="815"/>
        <v/>
      </c>
      <c r="X1232" s="164" t="str">
        <f t="shared" si="796"/>
        <v/>
      </c>
      <c r="Y1232" s="162" t="str">
        <f t="shared" si="820"/>
        <v/>
      </c>
      <c r="Z1232" s="161" t="str">
        <f t="shared" si="797"/>
        <v/>
      </c>
      <c r="AA1232" s="161" t="str">
        <f t="shared" si="798"/>
        <v/>
      </c>
      <c r="AB1232" s="161" t="str">
        <f t="shared" si="799"/>
        <v/>
      </c>
      <c r="AC1232" s="163" t="str">
        <f t="shared" si="822"/>
        <v/>
      </c>
      <c r="AD1232" s="158" t="str">
        <f t="shared" si="817"/>
        <v/>
      </c>
      <c r="AE1232" s="165" t="str">
        <f>IF(J1232="","",IF('5.手当・賞与配分・洗い替え方式'!$O$4=1,ROUNDUP((J1232+$Q1232)*$AH$4,-1),ROUNDUP(J1232*$AH$4,-1)))</f>
        <v/>
      </c>
      <c r="AF1232" s="154" t="str">
        <f>IF(K1232="","",IF('5.手当・賞与配分・洗い替え方式'!$O$4=1,ROUNDUP((K1232+$Q1232)*$AH$4,-1),ROUNDUP(K1232*$AH$4,-1)))</f>
        <v/>
      </c>
      <c r="AG1232" s="154" t="str">
        <f>IF(L1232="","",IF('5.手当・賞与配分・洗い替え方式'!$O$4=1,ROUNDUP((L1232+$Q1232)*$AH$4,-1),ROUNDUP(L1232*$AH$4,-1)))</f>
        <v/>
      </c>
      <c r="AH1232" s="154" t="str">
        <f>IF(M1232="","",IF('5.手当・賞与配分・洗い替え方式'!$O$4=1,ROUNDUP((M1232+$Q1232)*$AH$4,-1),ROUNDUP(M1232*$AH$4,-1)))</f>
        <v/>
      </c>
      <c r="AI1232" s="166" t="str">
        <f>IF(N1232="","",IF('5.手当・賞与配分・洗い替え方式'!$O$4=1,ROUNDUP((N1232+$Q1232)*$AH$4,-1),ROUNDUP(N1232*$AH$4,-1)))</f>
        <v/>
      </c>
      <c r="AJ1232" s="165" t="str">
        <f>IF(J1232="","",IF('5.手当・賞与配分・洗い替え方式'!$O$4=1,ROUNDUP((J1232+$Q1232)*$AM$4,-1),ROUNDUP(J1232*$AM$4,-1)))</f>
        <v/>
      </c>
      <c r="AK1232" s="154" t="str">
        <f>IF(K1232="","",IF('5.手当・賞与配分・洗い替え方式'!$O$4=1,ROUNDUP((K1232+$Q1232)*$AM$4,-1),ROUNDUP(K1232*$AM$4,-1)))</f>
        <v/>
      </c>
      <c r="AL1232" s="154" t="str">
        <f>IF(L1232="","",IF('5.手当・賞与配分・洗い替え方式'!$O$4=1,ROUNDUP((L1232+$Q1232)*$AM$4,-1),ROUNDUP(L1232*$AM$4,-1)))</f>
        <v/>
      </c>
      <c r="AM1232" s="154" t="str">
        <f>IF(M1232="","",IF('5.手当・賞与配分・洗い替え方式'!$O$4=1,ROUNDUP((M1232+$Q1232)*$AM$4,-1),ROUNDUP(M1232*$AM$4,-1)))</f>
        <v/>
      </c>
      <c r="AN1232" s="166" t="str">
        <f>IF(N1232="","",IF('5.手当・賞与配分・洗い替え方式'!$O$4=1,ROUNDUP((N1232+$Q1232)*$AM$4,-1),ROUNDUP(N1232*$AM$4,-1)))</f>
        <v/>
      </c>
      <c r="AO1232" s="369" t="str">
        <f t="shared" si="818"/>
        <v/>
      </c>
      <c r="AP1232" s="77" t="str">
        <f t="shared" si="819"/>
        <v/>
      </c>
      <c r="AQ1232" s="77" t="str">
        <f t="shared" si="802"/>
        <v/>
      </c>
      <c r="AR1232" s="77" t="str">
        <f t="shared" si="803"/>
        <v/>
      </c>
      <c r="AS1232" s="164" t="str">
        <f t="shared" si="804"/>
        <v/>
      </c>
    </row>
    <row r="1233" spans="5:45" ht="18" customHeight="1">
      <c r="E1233" s="148" t="str">
        <f t="shared" si="805"/>
        <v/>
      </c>
      <c r="F1233" s="167">
        <f t="shared" si="792"/>
        <v>0</v>
      </c>
      <c r="G1233" s="105" t="str">
        <f t="shared" si="793"/>
        <v/>
      </c>
      <c r="H1233" s="105" t="str">
        <f t="shared" si="794"/>
        <v/>
      </c>
      <c r="I1233" s="149">
        <v>49</v>
      </c>
      <c r="J1233" s="157" t="str">
        <f t="shared" si="806"/>
        <v/>
      </c>
      <c r="K1233" s="131" t="str">
        <f t="shared" si="807"/>
        <v/>
      </c>
      <c r="L1233" s="131" t="str">
        <f>IF($E1233="","",INDEX('3.サラリースケール'!$R$5:$BH$38,MATCH($E1233,'3.サラリースケール'!$R$5:$R$38,0),MATCH($I1233,'3.サラリースケール'!$R$5:$BH$5,0)))</f>
        <v/>
      </c>
      <c r="M1233" s="131" t="str">
        <f t="shared" si="808"/>
        <v/>
      </c>
      <c r="N1233" s="368" t="str">
        <f t="shared" si="809"/>
        <v/>
      </c>
      <c r="O1233" s="157" t="str">
        <f t="shared" si="810"/>
        <v/>
      </c>
      <c r="P1233" s="368" t="str">
        <f t="shared" si="795"/>
        <v/>
      </c>
      <c r="Q1233" s="158" t="str">
        <f>IF($L1233="","",VLOOKUP($E1233,'6.モデル年俸表の作成'!$C$7:$F$48,4,0))</f>
        <v/>
      </c>
      <c r="R1233" s="159" t="str">
        <f>IF($E1233="","",IF($G1233="","",VLOOKUP($E1233,'5.手当・賞与配分・洗い替え方式'!$C$7:$L$48,8,0)))</f>
        <v/>
      </c>
      <c r="S1233" s="160" t="str">
        <f t="shared" si="811"/>
        <v/>
      </c>
      <c r="T1233" s="160" t="str">
        <f t="shared" si="812"/>
        <v/>
      </c>
      <c r="U1233" s="160" t="str">
        <f t="shared" si="821"/>
        <v/>
      </c>
      <c r="V1233" s="160" t="str">
        <f t="shared" si="814"/>
        <v/>
      </c>
      <c r="W1233" s="160" t="str">
        <f t="shared" si="815"/>
        <v/>
      </c>
      <c r="X1233" s="164" t="str">
        <f t="shared" si="796"/>
        <v/>
      </c>
      <c r="Y1233" s="162" t="str">
        <f t="shared" si="820"/>
        <v/>
      </c>
      <c r="Z1233" s="161" t="str">
        <f t="shared" si="797"/>
        <v/>
      </c>
      <c r="AA1233" s="161" t="str">
        <f t="shared" si="798"/>
        <v/>
      </c>
      <c r="AB1233" s="161" t="str">
        <f t="shared" si="799"/>
        <v/>
      </c>
      <c r="AC1233" s="163" t="str">
        <f t="shared" si="822"/>
        <v/>
      </c>
      <c r="AD1233" s="158" t="str">
        <f t="shared" si="817"/>
        <v/>
      </c>
      <c r="AE1233" s="165" t="str">
        <f>IF(J1233="","",IF('5.手当・賞与配分・洗い替え方式'!$O$4=1,ROUNDUP((J1233+$Q1233)*$AH$4,-1),ROUNDUP(J1233*$AH$4,-1)))</f>
        <v/>
      </c>
      <c r="AF1233" s="154" t="str">
        <f>IF(K1233="","",IF('5.手当・賞与配分・洗い替え方式'!$O$4=1,ROUNDUP((K1233+$Q1233)*$AH$4,-1),ROUNDUP(K1233*$AH$4,-1)))</f>
        <v/>
      </c>
      <c r="AG1233" s="154" t="str">
        <f>IF(L1233="","",IF('5.手当・賞与配分・洗い替え方式'!$O$4=1,ROUNDUP((L1233+$Q1233)*$AH$4,-1),ROUNDUP(L1233*$AH$4,-1)))</f>
        <v/>
      </c>
      <c r="AH1233" s="154" t="str">
        <f>IF(M1233="","",IF('5.手当・賞与配分・洗い替え方式'!$O$4=1,ROUNDUP((M1233+$Q1233)*$AH$4,-1),ROUNDUP(M1233*$AH$4,-1)))</f>
        <v/>
      </c>
      <c r="AI1233" s="166" t="str">
        <f>IF(N1233="","",IF('5.手当・賞与配分・洗い替え方式'!$O$4=1,ROUNDUP((N1233+$Q1233)*$AH$4,-1),ROUNDUP(N1233*$AH$4,-1)))</f>
        <v/>
      </c>
      <c r="AJ1233" s="165" t="str">
        <f>IF(J1233="","",IF('5.手当・賞与配分・洗い替え方式'!$O$4=1,ROUNDUP((J1233+$Q1233)*$AM$4,-1),ROUNDUP(J1233*$AM$4,-1)))</f>
        <v/>
      </c>
      <c r="AK1233" s="154" t="str">
        <f>IF(K1233="","",IF('5.手当・賞与配分・洗い替え方式'!$O$4=1,ROUNDUP((K1233+$Q1233)*$AM$4,-1),ROUNDUP(K1233*$AM$4,-1)))</f>
        <v/>
      </c>
      <c r="AL1233" s="154" t="str">
        <f>IF(L1233="","",IF('5.手当・賞与配分・洗い替え方式'!$O$4=1,ROUNDUP((L1233+$Q1233)*$AM$4,-1),ROUNDUP(L1233*$AM$4,-1)))</f>
        <v/>
      </c>
      <c r="AM1233" s="154" t="str">
        <f>IF(M1233="","",IF('5.手当・賞与配分・洗い替え方式'!$O$4=1,ROUNDUP((M1233+$Q1233)*$AM$4,-1),ROUNDUP(M1233*$AM$4,-1)))</f>
        <v/>
      </c>
      <c r="AN1233" s="166" t="str">
        <f>IF(N1233="","",IF('5.手当・賞与配分・洗い替え方式'!$O$4=1,ROUNDUP((N1233+$Q1233)*$AM$4,-1),ROUNDUP(N1233*$AM$4,-1)))</f>
        <v/>
      </c>
      <c r="AO1233" s="369" t="str">
        <f t="shared" si="818"/>
        <v/>
      </c>
      <c r="AP1233" s="77" t="str">
        <f t="shared" si="819"/>
        <v/>
      </c>
      <c r="AQ1233" s="77" t="str">
        <f t="shared" si="802"/>
        <v/>
      </c>
      <c r="AR1233" s="77" t="str">
        <f t="shared" si="803"/>
        <v/>
      </c>
      <c r="AS1233" s="164" t="str">
        <f t="shared" si="804"/>
        <v/>
      </c>
    </row>
    <row r="1234" spans="5:45" ht="18" customHeight="1">
      <c r="E1234" s="148" t="str">
        <f t="shared" si="805"/>
        <v/>
      </c>
      <c r="F1234" s="167">
        <f t="shared" si="792"/>
        <v>0</v>
      </c>
      <c r="G1234" s="105" t="str">
        <f t="shared" si="793"/>
        <v/>
      </c>
      <c r="H1234" s="105" t="str">
        <f t="shared" si="794"/>
        <v/>
      </c>
      <c r="I1234" s="149">
        <v>50</v>
      </c>
      <c r="J1234" s="157" t="str">
        <f t="shared" si="806"/>
        <v/>
      </c>
      <c r="K1234" s="131" t="str">
        <f t="shared" si="807"/>
        <v/>
      </c>
      <c r="L1234" s="131" t="str">
        <f>IF($E1234="","",INDEX('3.サラリースケール'!$R$5:$BH$38,MATCH($E1234,'3.サラリースケール'!$R$5:$R$38,0),MATCH($I1234,'3.サラリースケール'!$R$5:$BH$5,0)))</f>
        <v/>
      </c>
      <c r="M1234" s="131" t="str">
        <f t="shared" si="808"/>
        <v/>
      </c>
      <c r="N1234" s="368" t="str">
        <f t="shared" si="809"/>
        <v/>
      </c>
      <c r="O1234" s="157" t="str">
        <f t="shared" si="810"/>
        <v/>
      </c>
      <c r="P1234" s="368" t="str">
        <f t="shared" si="795"/>
        <v/>
      </c>
      <c r="Q1234" s="158" t="str">
        <f>IF($L1234="","",VLOOKUP($E1234,'6.モデル年俸表の作成'!$C$7:$F$48,4,0))</f>
        <v/>
      </c>
      <c r="R1234" s="159" t="str">
        <f>IF($E1234="","",IF($G1234="","",VLOOKUP($E1234,'5.手当・賞与配分・洗い替え方式'!$C$7:$L$48,8,0)))</f>
        <v/>
      </c>
      <c r="S1234" s="160" t="str">
        <f t="shared" si="811"/>
        <v/>
      </c>
      <c r="T1234" s="160" t="str">
        <f t="shared" si="812"/>
        <v/>
      </c>
      <c r="U1234" s="160" t="str">
        <f t="shared" si="821"/>
        <v/>
      </c>
      <c r="V1234" s="160" t="str">
        <f t="shared" si="814"/>
        <v/>
      </c>
      <c r="W1234" s="160" t="str">
        <f t="shared" si="815"/>
        <v/>
      </c>
      <c r="X1234" s="164" t="str">
        <f t="shared" si="796"/>
        <v/>
      </c>
      <c r="Y1234" s="162" t="str">
        <f t="shared" si="820"/>
        <v/>
      </c>
      <c r="Z1234" s="161" t="str">
        <f t="shared" si="797"/>
        <v/>
      </c>
      <c r="AA1234" s="161" t="str">
        <f t="shared" si="798"/>
        <v/>
      </c>
      <c r="AB1234" s="161" t="str">
        <f t="shared" si="799"/>
        <v/>
      </c>
      <c r="AC1234" s="163" t="str">
        <f t="shared" si="822"/>
        <v/>
      </c>
      <c r="AD1234" s="158" t="str">
        <f t="shared" si="817"/>
        <v/>
      </c>
      <c r="AE1234" s="165" t="str">
        <f>IF(J1234="","",IF('5.手当・賞与配分・洗い替え方式'!$O$4=1,ROUNDUP((J1234+$Q1234)*$AH$4,-1),ROUNDUP(J1234*$AH$4,-1)))</f>
        <v/>
      </c>
      <c r="AF1234" s="154" t="str">
        <f>IF(K1234="","",IF('5.手当・賞与配分・洗い替え方式'!$O$4=1,ROUNDUP((K1234+$Q1234)*$AH$4,-1),ROUNDUP(K1234*$AH$4,-1)))</f>
        <v/>
      </c>
      <c r="AG1234" s="154" t="str">
        <f>IF(L1234="","",IF('5.手当・賞与配分・洗い替え方式'!$O$4=1,ROUNDUP((L1234+$Q1234)*$AH$4,-1),ROUNDUP(L1234*$AH$4,-1)))</f>
        <v/>
      </c>
      <c r="AH1234" s="154" t="str">
        <f>IF(M1234="","",IF('5.手当・賞与配分・洗い替え方式'!$O$4=1,ROUNDUP((M1234+$Q1234)*$AH$4,-1),ROUNDUP(M1234*$AH$4,-1)))</f>
        <v/>
      </c>
      <c r="AI1234" s="166" t="str">
        <f>IF(N1234="","",IF('5.手当・賞与配分・洗い替え方式'!$O$4=1,ROUNDUP((N1234+$Q1234)*$AH$4,-1),ROUNDUP(N1234*$AH$4,-1)))</f>
        <v/>
      </c>
      <c r="AJ1234" s="165" t="str">
        <f>IF(J1234="","",IF('5.手当・賞与配分・洗い替え方式'!$O$4=1,ROUNDUP((J1234+$Q1234)*$AM$4,-1),ROUNDUP(J1234*$AM$4,-1)))</f>
        <v/>
      </c>
      <c r="AK1234" s="154" t="str">
        <f>IF(K1234="","",IF('5.手当・賞与配分・洗い替え方式'!$O$4=1,ROUNDUP((K1234+$Q1234)*$AM$4,-1),ROUNDUP(K1234*$AM$4,-1)))</f>
        <v/>
      </c>
      <c r="AL1234" s="154" t="str">
        <f>IF(L1234="","",IF('5.手当・賞与配分・洗い替え方式'!$O$4=1,ROUNDUP((L1234+$Q1234)*$AM$4,-1),ROUNDUP(L1234*$AM$4,-1)))</f>
        <v/>
      </c>
      <c r="AM1234" s="154" t="str">
        <f>IF(M1234="","",IF('5.手当・賞与配分・洗い替え方式'!$O$4=1,ROUNDUP((M1234+$Q1234)*$AM$4,-1),ROUNDUP(M1234*$AM$4,-1)))</f>
        <v/>
      </c>
      <c r="AN1234" s="166" t="str">
        <f>IF(N1234="","",IF('5.手当・賞与配分・洗い替え方式'!$O$4=1,ROUNDUP((N1234+$Q1234)*$AM$4,-1),ROUNDUP(N1234*$AM$4,-1)))</f>
        <v/>
      </c>
      <c r="AO1234" s="369" t="str">
        <f t="shared" si="818"/>
        <v/>
      </c>
      <c r="AP1234" s="77" t="str">
        <f t="shared" si="819"/>
        <v/>
      </c>
      <c r="AQ1234" s="77" t="str">
        <f t="shared" si="802"/>
        <v/>
      </c>
      <c r="AR1234" s="77" t="str">
        <f t="shared" si="803"/>
        <v/>
      </c>
      <c r="AS1234" s="164" t="str">
        <f t="shared" si="804"/>
        <v/>
      </c>
    </row>
    <row r="1235" spans="5:45" ht="18" customHeight="1">
      <c r="E1235" s="148" t="str">
        <f t="shared" si="805"/>
        <v/>
      </c>
      <c r="F1235" s="167">
        <f t="shared" si="792"/>
        <v>0</v>
      </c>
      <c r="G1235" s="105" t="str">
        <f t="shared" si="793"/>
        <v/>
      </c>
      <c r="H1235" s="105" t="str">
        <f t="shared" si="794"/>
        <v/>
      </c>
      <c r="I1235" s="149">
        <v>51</v>
      </c>
      <c r="J1235" s="157" t="str">
        <f t="shared" si="806"/>
        <v/>
      </c>
      <c r="K1235" s="131" t="str">
        <f t="shared" si="807"/>
        <v/>
      </c>
      <c r="L1235" s="131" t="str">
        <f>IF($E1235="","",INDEX('3.サラリースケール'!$R$5:$BH$38,MATCH($E1235,'3.サラリースケール'!$R$5:$R$38,0),MATCH($I1235,'3.サラリースケール'!$R$5:$BH$5,0)))</f>
        <v/>
      </c>
      <c r="M1235" s="131" t="str">
        <f t="shared" si="808"/>
        <v/>
      </c>
      <c r="N1235" s="368" t="str">
        <f t="shared" si="809"/>
        <v/>
      </c>
      <c r="O1235" s="157" t="str">
        <f t="shared" si="810"/>
        <v/>
      </c>
      <c r="P1235" s="368" t="str">
        <f t="shared" si="795"/>
        <v/>
      </c>
      <c r="Q1235" s="158" t="str">
        <f>IF($L1235="","",VLOOKUP($E1235,'6.モデル年俸表の作成'!$C$7:$F$48,4,0))</f>
        <v/>
      </c>
      <c r="R1235" s="159" t="str">
        <f>IF($E1235="","",IF($G1235="","",VLOOKUP($E1235,'5.手当・賞与配分・洗い替え方式'!$C$7:$L$48,8,0)))</f>
        <v/>
      </c>
      <c r="S1235" s="160" t="str">
        <f t="shared" si="811"/>
        <v/>
      </c>
      <c r="T1235" s="160" t="str">
        <f t="shared" si="812"/>
        <v/>
      </c>
      <c r="U1235" s="160" t="str">
        <f t="shared" si="821"/>
        <v/>
      </c>
      <c r="V1235" s="160" t="str">
        <f t="shared" si="814"/>
        <v/>
      </c>
      <c r="W1235" s="160" t="str">
        <f t="shared" si="815"/>
        <v/>
      </c>
      <c r="X1235" s="164" t="str">
        <f t="shared" si="796"/>
        <v/>
      </c>
      <c r="Y1235" s="162" t="str">
        <f t="shared" si="820"/>
        <v/>
      </c>
      <c r="Z1235" s="161" t="str">
        <f t="shared" si="797"/>
        <v/>
      </c>
      <c r="AA1235" s="161" t="str">
        <f t="shared" si="798"/>
        <v/>
      </c>
      <c r="AB1235" s="161" t="str">
        <f t="shared" si="799"/>
        <v/>
      </c>
      <c r="AC1235" s="163" t="str">
        <f t="shared" si="822"/>
        <v/>
      </c>
      <c r="AD1235" s="158" t="str">
        <f t="shared" si="817"/>
        <v/>
      </c>
      <c r="AE1235" s="165" t="str">
        <f>IF(J1235="","",IF('5.手当・賞与配分・洗い替え方式'!$O$4=1,ROUNDUP((J1235+$Q1235)*$AH$4,-1),ROUNDUP(J1235*$AH$4,-1)))</f>
        <v/>
      </c>
      <c r="AF1235" s="154" t="str">
        <f>IF(K1235="","",IF('5.手当・賞与配分・洗い替え方式'!$O$4=1,ROUNDUP((K1235+$Q1235)*$AH$4,-1),ROUNDUP(K1235*$AH$4,-1)))</f>
        <v/>
      </c>
      <c r="AG1235" s="154" t="str">
        <f>IF(L1235="","",IF('5.手当・賞与配分・洗い替え方式'!$O$4=1,ROUNDUP((L1235+$Q1235)*$AH$4,-1),ROUNDUP(L1235*$AH$4,-1)))</f>
        <v/>
      </c>
      <c r="AH1235" s="154" t="str">
        <f>IF(M1235="","",IF('5.手当・賞与配分・洗い替え方式'!$O$4=1,ROUNDUP((M1235+$Q1235)*$AH$4,-1),ROUNDUP(M1235*$AH$4,-1)))</f>
        <v/>
      </c>
      <c r="AI1235" s="166" t="str">
        <f>IF(N1235="","",IF('5.手当・賞与配分・洗い替え方式'!$O$4=1,ROUNDUP((N1235+$Q1235)*$AH$4,-1),ROUNDUP(N1235*$AH$4,-1)))</f>
        <v/>
      </c>
      <c r="AJ1235" s="165" t="str">
        <f>IF(J1235="","",IF('5.手当・賞与配分・洗い替え方式'!$O$4=1,ROUNDUP((J1235+$Q1235)*$AM$4,-1),ROUNDUP(J1235*$AM$4,-1)))</f>
        <v/>
      </c>
      <c r="AK1235" s="154" t="str">
        <f>IF(K1235="","",IF('5.手当・賞与配分・洗い替え方式'!$O$4=1,ROUNDUP((K1235+$Q1235)*$AM$4,-1),ROUNDUP(K1235*$AM$4,-1)))</f>
        <v/>
      </c>
      <c r="AL1235" s="154" t="str">
        <f>IF(L1235="","",IF('5.手当・賞与配分・洗い替え方式'!$O$4=1,ROUNDUP((L1235+$Q1235)*$AM$4,-1),ROUNDUP(L1235*$AM$4,-1)))</f>
        <v/>
      </c>
      <c r="AM1235" s="154" t="str">
        <f>IF(M1235="","",IF('5.手当・賞与配分・洗い替え方式'!$O$4=1,ROUNDUP((M1235+$Q1235)*$AM$4,-1),ROUNDUP(M1235*$AM$4,-1)))</f>
        <v/>
      </c>
      <c r="AN1235" s="166" t="str">
        <f>IF(N1235="","",IF('5.手当・賞与配分・洗い替え方式'!$O$4=1,ROUNDUP((N1235+$Q1235)*$AM$4,-1),ROUNDUP(N1235*$AM$4,-1)))</f>
        <v/>
      </c>
      <c r="AO1235" s="369" t="str">
        <f t="shared" si="818"/>
        <v/>
      </c>
      <c r="AP1235" s="77" t="str">
        <f t="shared" si="819"/>
        <v/>
      </c>
      <c r="AQ1235" s="77" t="str">
        <f t="shared" si="802"/>
        <v/>
      </c>
      <c r="AR1235" s="77" t="str">
        <f t="shared" si="803"/>
        <v/>
      </c>
      <c r="AS1235" s="164" t="str">
        <f t="shared" si="804"/>
        <v/>
      </c>
    </row>
    <row r="1236" spans="5:45" ht="18" customHeight="1">
      <c r="E1236" s="148" t="str">
        <f t="shared" si="805"/>
        <v/>
      </c>
      <c r="F1236" s="167">
        <f t="shared" si="792"/>
        <v>0</v>
      </c>
      <c r="G1236" s="105" t="str">
        <f t="shared" si="793"/>
        <v/>
      </c>
      <c r="H1236" s="105" t="str">
        <f t="shared" si="794"/>
        <v/>
      </c>
      <c r="I1236" s="149">
        <v>52</v>
      </c>
      <c r="J1236" s="157" t="str">
        <f t="shared" si="806"/>
        <v/>
      </c>
      <c r="K1236" s="131" t="str">
        <f t="shared" si="807"/>
        <v/>
      </c>
      <c r="L1236" s="131" t="str">
        <f>IF($E1236="","",INDEX('3.サラリースケール'!$R$5:$BH$38,MATCH($E1236,'3.サラリースケール'!$R$5:$R$38,0),MATCH($I1236,'3.サラリースケール'!$R$5:$BH$5,0)))</f>
        <v/>
      </c>
      <c r="M1236" s="131" t="str">
        <f t="shared" si="808"/>
        <v/>
      </c>
      <c r="N1236" s="368" t="str">
        <f t="shared" si="809"/>
        <v/>
      </c>
      <c r="O1236" s="157" t="str">
        <f t="shared" si="810"/>
        <v/>
      </c>
      <c r="P1236" s="368" t="str">
        <f t="shared" si="795"/>
        <v/>
      </c>
      <c r="Q1236" s="158" t="str">
        <f>IF($L1236="","",VLOOKUP($E1236,'6.モデル年俸表の作成'!$C$7:$F$48,4,0))</f>
        <v/>
      </c>
      <c r="R1236" s="159" t="str">
        <f>IF($E1236="","",IF($G1236="","",VLOOKUP($E1236,'5.手当・賞与配分・洗い替え方式'!$C$7:$L$48,8,0)))</f>
        <v/>
      </c>
      <c r="S1236" s="160" t="str">
        <f t="shared" si="811"/>
        <v/>
      </c>
      <c r="T1236" s="160" t="str">
        <f t="shared" si="812"/>
        <v/>
      </c>
      <c r="U1236" s="160" t="str">
        <f t="shared" si="821"/>
        <v/>
      </c>
      <c r="V1236" s="160" t="str">
        <f t="shared" si="814"/>
        <v/>
      </c>
      <c r="W1236" s="160" t="str">
        <f t="shared" si="815"/>
        <v/>
      </c>
      <c r="X1236" s="164" t="str">
        <f t="shared" si="796"/>
        <v/>
      </c>
      <c r="Y1236" s="162" t="str">
        <f t="shared" si="820"/>
        <v/>
      </c>
      <c r="Z1236" s="161" t="str">
        <f t="shared" si="797"/>
        <v/>
      </c>
      <c r="AA1236" s="161" t="str">
        <f t="shared" si="798"/>
        <v/>
      </c>
      <c r="AB1236" s="161" t="str">
        <f t="shared" si="799"/>
        <v/>
      </c>
      <c r="AC1236" s="163" t="str">
        <f t="shared" si="822"/>
        <v/>
      </c>
      <c r="AD1236" s="158" t="str">
        <f t="shared" si="817"/>
        <v/>
      </c>
      <c r="AE1236" s="165" t="str">
        <f>IF(J1236="","",IF('5.手当・賞与配分・洗い替え方式'!$O$4=1,ROUNDUP((J1236+$Q1236)*$AH$4,-1),ROUNDUP(J1236*$AH$4,-1)))</f>
        <v/>
      </c>
      <c r="AF1236" s="154" t="str">
        <f>IF(K1236="","",IF('5.手当・賞与配分・洗い替え方式'!$O$4=1,ROUNDUP((K1236+$Q1236)*$AH$4,-1),ROUNDUP(K1236*$AH$4,-1)))</f>
        <v/>
      </c>
      <c r="AG1236" s="154" t="str">
        <f>IF(L1236="","",IF('5.手当・賞与配分・洗い替え方式'!$O$4=1,ROUNDUP((L1236+$Q1236)*$AH$4,-1),ROUNDUP(L1236*$AH$4,-1)))</f>
        <v/>
      </c>
      <c r="AH1236" s="154" t="str">
        <f>IF(M1236="","",IF('5.手当・賞与配分・洗い替え方式'!$O$4=1,ROUNDUP((M1236+$Q1236)*$AH$4,-1),ROUNDUP(M1236*$AH$4,-1)))</f>
        <v/>
      </c>
      <c r="AI1236" s="166" t="str">
        <f>IF(N1236="","",IF('5.手当・賞与配分・洗い替え方式'!$O$4=1,ROUNDUP((N1236+$Q1236)*$AH$4,-1),ROUNDUP(N1236*$AH$4,-1)))</f>
        <v/>
      </c>
      <c r="AJ1236" s="165" t="str">
        <f>IF(J1236="","",IF('5.手当・賞与配分・洗い替え方式'!$O$4=1,ROUNDUP((J1236+$Q1236)*$AM$4,-1),ROUNDUP(J1236*$AM$4,-1)))</f>
        <v/>
      </c>
      <c r="AK1236" s="154" t="str">
        <f>IF(K1236="","",IF('5.手当・賞与配分・洗い替え方式'!$O$4=1,ROUNDUP((K1236+$Q1236)*$AM$4,-1),ROUNDUP(K1236*$AM$4,-1)))</f>
        <v/>
      </c>
      <c r="AL1236" s="154" t="str">
        <f>IF(L1236="","",IF('5.手当・賞与配分・洗い替え方式'!$O$4=1,ROUNDUP((L1236+$Q1236)*$AM$4,-1),ROUNDUP(L1236*$AM$4,-1)))</f>
        <v/>
      </c>
      <c r="AM1236" s="154" t="str">
        <f>IF(M1236="","",IF('5.手当・賞与配分・洗い替え方式'!$O$4=1,ROUNDUP((M1236+$Q1236)*$AM$4,-1),ROUNDUP(M1236*$AM$4,-1)))</f>
        <v/>
      </c>
      <c r="AN1236" s="166" t="str">
        <f>IF(N1236="","",IF('5.手当・賞与配分・洗い替え方式'!$O$4=1,ROUNDUP((N1236+$Q1236)*$AM$4,-1),ROUNDUP(N1236*$AM$4,-1)))</f>
        <v/>
      </c>
      <c r="AO1236" s="369" t="str">
        <f t="shared" si="818"/>
        <v/>
      </c>
      <c r="AP1236" s="77" t="str">
        <f t="shared" si="819"/>
        <v/>
      </c>
      <c r="AQ1236" s="77" t="str">
        <f t="shared" si="802"/>
        <v/>
      </c>
      <c r="AR1236" s="77" t="str">
        <f t="shared" si="803"/>
        <v/>
      </c>
      <c r="AS1236" s="164" t="str">
        <f t="shared" si="804"/>
        <v/>
      </c>
    </row>
    <row r="1237" spans="5:45" ht="18" customHeight="1">
      <c r="E1237" s="148" t="str">
        <f t="shared" si="805"/>
        <v/>
      </c>
      <c r="F1237" s="167">
        <f t="shared" si="792"/>
        <v>0</v>
      </c>
      <c r="G1237" s="105" t="str">
        <f t="shared" si="793"/>
        <v/>
      </c>
      <c r="H1237" s="105" t="str">
        <f t="shared" si="794"/>
        <v/>
      </c>
      <c r="I1237" s="149">
        <v>53</v>
      </c>
      <c r="J1237" s="157" t="str">
        <f t="shared" si="806"/>
        <v/>
      </c>
      <c r="K1237" s="131" t="str">
        <f t="shared" si="807"/>
        <v/>
      </c>
      <c r="L1237" s="131" t="str">
        <f>IF($E1237="","",INDEX('3.サラリースケール'!$R$5:$BH$38,MATCH($E1237,'3.サラリースケール'!$R$5:$R$38,0),MATCH($I1237,'3.サラリースケール'!$R$5:$BH$5,0)))</f>
        <v/>
      </c>
      <c r="M1237" s="131" t="str">
        <f t="shared" si="808"/>
        <v/>
      </c>
      <c r="N1237" s="368" t="str">
        <f t="shared" si="809"/>
        <v/>
      </c>
      <c r="O1237" s="157" t="str">
        <f t="shared" si="810"/>
        <v/>
      </c>
      <c r="P1237" s="368" t="str">
        <f t="shared" si="795"/>
        <v/>
      </c>
      <c r="Q1237" s="158" t="str">
        <f>IF($L1237="","",VLOOKUP($E1237,'6.モデル年俸表の作成'!$C$7:$F$48,4,0))</f>
        <v/>
      </c>
      <c r="R1237" s="159" t="str">
        <f>IF($E1237="","",IF($G1237="","",VLOOKUP($E1237,'5.手当・賞与配分・洗い替え方式'!$C$7:$L$48,8,0)))</f>
        <v/>
      </c>
      <c r="S1237" s="160" t="str">
        <f t="shared" si="811"/>
        <v/>
      </c>
      <c r="T1237" s="160" t="str">
        <f t="shared" si="812"/>
        <v/>
      </c>
      <c r="U1237" s="160" t="str">
        <f t="shared" si="821"/>
        <v/>
      </c>
      <c r="V1237" s="160" t="str">
        <f t="shared" si="814"/>
        <v/>
      </c>
      <c r="W1237" s="160" t="str">
        <f t="shared" si="815"/>
        <v/>
      </c>
      <c r="X1237" s="164" t="str">
        <f t="shared" si="796"/>
        <v/>
      </c>
      <c r="Y1237" s="162" t="str">
        <f t="shared" si="820"/>
        <v/>
      </c>
      <c r="Z1237" s="161" t="str">
        <f t="shared" si="797"/>
        <v/>
      </c>
      <c r="AA1237" s="161" t="str">
        <f t="shared" si="798"/>
        <v/>
      </c>
      <c r="AB1237" s="161" t="str">
        <f t="shared" si="799"/>
        <v/>
      </c>
      <c r="AC1237" s="163" t="str">
        <f t="shared" si="822"/>
        <v/>
      </c>
      <c r="AD1237" s="158" t="str">
        <f t="shared" si="817"/>
        <v/>
      </c>
      <c r="AE1237" s="165" t="str">
        <f>IF(J1237="","",IF('5.手当・賞与配分・洗い替え方式'!$O$4=1,ROUNDUP((J1237+$Q1237)*$AH$4,-1),ROUNDUP(J1237*$AH$4,-1)))</f>
        <v/>
      </c>
      <c r="AF1237" s="154" t="str">
        <f>IF(K1237="","",IF('5.手当・賞与配分・洗い替え方式'!$O$4=1,ROUNDUP((K1237+$Q1237)*$AH$4,-1),ROUNDUP(K1237*$AH$4,-1)))</f>
        <v/>
      </c>
      <c r="AG1237" s="154" t="str">
        <f>IF(L1237="","",IF('5.手当・賞与配分・洗い替え方式'!$O$4=1,ROUNDUP((L1237+$Q1237)*$AH$4,-1),ROUNDUP(L1237*$AH$4,-1)))</f>
        <v/>
      </c>
      <c r="AH1237" s="154" t="str">
        <f>IF(M1237="","",IF('5.手当・賞与配分・洗い替え方式'!$O$4=1,ROUNDUP((M1237+$Q1237)*$AH$4,-1),ROUNDUP(M1237*$AH$4,-1)))</f>
        <v/>
      </c>
      <c r="AI1237" s="166" t="str">
        <f>IF(N1237="","",IF('5.手当・賞与配分・洗い替え方式'!$O$4=1,ROUNDUP((N1237+$Q1237)*$AH$4,-1),ROUNDUP(N1237*$AH$4,-1)))</f>
        <v/>
      </c>
      <c r="AJ1237" s="165" t="str">
        <f>IF(J1237="","",IF('5.手当・賞与配分・洗い替え方式'!$O$4=1,ROUNDUP((J1237+$Q1237)*$AM$4,-1),ROUNDUP(J1237*$AM$4,-1)))</f>
        <v/>
      </c>
      <c r="AK1237" s="154" t="str">
        <f>IF(K1237="","",IF('5.手当・賞与配分・洗い替え方式'!$O$4=1,ROUNDUP((K1237+$Q1237)*$AM$4,-1),ROUNDUP(K1237*$AM$4,-1)))</f>
        <v/>
      </c>
      <c r="AL1237" s="154" t="str">
        <f>IF(L1237="","",IF('5.手当・賞与配分・洗い替え方式'!$O$4=1,ROUNDUP((L1237+$Q1237)*$AM$4,-1),ROUNDUP(L1237*$AM$4,-1)))</f>
        <v/>
      </c>
      <c r="AM1237" s="154" t="str">
        <f>IF(M1237="","",IF('5.手当・賞与配分・洗い替え方式'!$O$4=1,ROUNDUP((M1237+$Q1237)*$AM$4,-1),ROUNDUP(M1237*$AM$4,-1)))</f>
        <v/>
      </c>
      <c r="AN1237" s="166" t="str">
        <f>IF(N1237="","",IF('5.手当・賞与配分・洗い替え方式'!$O$4=1,ROUNDUP((N1237+$Q1237)*$AM$4,-1),ROUNDUP(N1237*$AM$4,-1)))</f>
        <v/>
      </c>
      <c r="AO1237" s="369" t="str">
        <f t="shared" si="818"/>
        <v/>
      </c>
      <c r="AP1237" s="77" t="str">
        <f t="shared" si="819"/>
        <v/>
      </c>
      <c r="AQ1237" s="77" t="str">
        <f t="shared" si="802"/>
        <v/>
      </c>
      <c r="AR1237" s="77" t="str">
        <f t="shared" si="803"/>
        <v/>
      </c>
      <c r="AS1237" s="164" t="str">
        <f t="shared" si="804"/>
        <v/>
      </c>
    </row>
    <row r="1238" spans="5:45" ht="18" customHeight="1">
      <c r="E1238" s="148" t="str">
        <f t="shared" si="805"/>
        <v/>
      </c>
      <c r="F1238" s="167">
        <f t="shared" si="792"/>
        <v>0</v>
      </c>
      <c r="G1238" s="105" t="str">
        <f t="shared" si="793"/>
        <v/>
      </c>
      <c r="H1238" s="105" t="str">
        <f t="shared" si="794"/>
        <v/>
      </c>
      <c r="I1238" s="149">
        <v>54</v>
      </c>
      <c r="J1238" s="157" t="str">
        <f t="shared" si="806"/>
        <v/>
      </c>
      <c r="K1238" s="131" t="str">
        <f t="shared" si="807"/>
        <v/>
      </c>
      <c r="L1238" s="131" t="str">
        <f>IF($E1238="","",INDEX('3.サラリースケール'!$R$5:$BH$38,MATCH($E1238,'3.サラリースケール'!$R$5:$R$38,0),MATCH($I1238,'3.サラリースケール'!$R$5:$BH$5,0)))</f>
        <v/>
      </c>
      <c r="M1238" s="131" t="str">
        <f t="shared" si="808"/>
        <v/>
      </c>
      <c r="N1238" s="368" t="str">
        <f t="shared" si="809"/>
        <v/>
      </c>
      <c r="O1238" s="157" t="str">
        <f t="shared" si="810"/>
        <v/>
      </c>
      <c r="P1238" s="368" t="str">
        <f t="shared" si="795"/>
        <v/>
      </c>
      <c r="Q1238" s="158" t="str">
        <f>IF($L1238="","",VLOOKUP($E1238,'6.モデル年俸表の作成'!$C$7:$F$48,4,0))</f>
        <v/>
      </c>
      <c r="R1238" s="159" t="str">
        <f>IF($E1238="","",IF($G1238="","",VLOOKUP($E1238,'5.手当・賞与配分・洗い替え方式'!$C$7:$L$48,8,0)))</f>
        <v/>
      </c>
      <c r="S1238" s="160" t="str">
        <f t="shared" si="811"/>
        <v/>
      </c>
      <c r="T1238" s="160" t="str">
        <f t="shared" si="812"/>
        <v/>
      </c>
      <c r="U1238" s="160" t="str">
        <f t="shared" si="821"/>
        <v/>
      </c>
      <c r="V1238" s="160" t="str">
        <f t="shared" si="814"/>
        <v/>
      </c>
      <c r="W1238" s="160" t="str">
        <f t="shared" si="815"/>
        <v/>
      </c>
      <c r="X1238" s="164" t="str">
        <f t="shared" si="796"/>
        <v/>
      </c>
      <c r="Y1238" s="162" t="str">
        <f t="shared" si="820"/>
        <v/>
      </c>
      <c r="Z1238" s="161" t="str">
        <f t="shared" si="797"/>
        <v/>
      </c>
      <c r="AA1238" s="161" t="str">
        <f t="shared" si="798"/>
        <v/>
      </c>
      <c r="AB1238" s="161" t="str">
        <f t="shared" si="799"/>
        <v/>
      </c>
      <c r="AC1238" s="163" t="str">
        <f t="shared" si="822"/>
        <v/>
      </c>
      <c r="AD1238" s="158" t="str">
        <f t="shared" si="817"/>
        <v/>
      </c>
      <c r="AE1238" s="165" t="str">
        <f>IF(J1238="","",IF('5.手当・賞与配分・洗い替え方式'!$O$4=1,ROUNDUP((J1238+$Q1238)*$AH$4,-1),ROUNDUP(J1238*$AH$4,-1)))</f>
        <v/>
      </c>
      <c r="AF1238" s="154" t="str">
        <f>IF(K1238="","",IF('5.手当・賞与配分・洗い替え方式'!$O$4=1,ROUNDUP((K1238+$Q1238)*$AH$4,-1),ROUNDUP(K1238*$AH$4,-1)))</f>
        <v/>
      </c>
      <c r="AG1238" s="154" t="str">
        <f>IF(L1238="","",IF('5.手当・賞与配分・洗い替え方式'!$O$4=1,ROUNDUP((L1238+$Q1238)*$AH$4,-1),ROUNDUP(L1238*$AH$4,-1)))</f>
        <v/>
      </c>
      <c r="AH1238" s="154" t="str">
        <f>IF(M1238="","",IF('5.手当・賞与配分・洗い替え方式'!$O$4=1,ROUNDUP((M1238+$Q1238)*$AH$4,-1),ROUNDUP(M1238*$AH$4,-1)))</f>
        <v/>
      </c>
      <c r="AI1238" s="166" t="str">
        <f>IF(N1238="","",IF('5.手当・賞与配分・洗い替え方式'!$O$4=1,ROUNDUP((N1238+$Q1238)*$AH$4,-1),ROUNDUP(N1238*$AH$4,-1)))</f>
        <v/>
      </c>
      <c r="AJ1238" s="165" t="str">
        <f>IF(J1238="","",IF('5.手当・賞与配分・洗い替え方式'!$O$4=1,ROUNDUP((J1238+$Q1238)*$AM$4,-1),ROUNDUP(J1238*$AM$4,-1)))</f>
        <v/>
      </c>
      <c r="AK1238" s="154" t="str">
        <f>IF(K1238="","",IF('5.手当・賞与配分・洗い替え方式'!$O$4=1,ROUNDUP((K1238+$Q1238)*$AM$4,-1),ROUNDUP(K1238*$AM$4,-1)))</f>
        <v/>
      </c>
      <c r="AL1238" s="154" t="str">
        <f>IF(L1238="","",IF('5.手当・賞与配分・洗い替え方式'!$O$4=1,ROUNDUP((L1238+$Q1238)*$AM$4,-1),ROUNDUP(L1238*$AM$4,-1)))</f>
        <v/>
      </c>
      <c r="AM1238" s="154" t="str">
        <f>IF(M1238="","",IF('5.手当・賞与配分・洗い替え方式'!$O$4=1,ROUNDUP((M1238+$Q1238)*$AM$4,-1),ROUNDUP(M1238*$AM$4,-1)))</f>
        <v/>
      </c>
      <c r="AN1238" s="166" t="str">
        <f>IF(N1238="","",IF('5.手当・賞与配分・洗い替え方式'!$O$4=1,ROUNDUP((N1238+$Q1238)*$AM$4,-1),ROUNDUP(N1238*$AM$4,-1)))</f>
        <v/>
      </c>
      <c r="AO1238" s="369" t="str">
        <f t="shared" si="818"/>
        <v/>
      </c>
      <c r="AP1238" s="77" t="str">
        <f t="shared" si="819"/>
        <v/>
      </c>
      <c r="AQ1238" s="77" t="str">
        <f t="shared" si="802"/>
        <v/>
      </c>
      <c r="AR1238" s="77" t="str">
        <f t="shared" si="803"/>
        <v/>
      </c>
      <c r="AS1238" s="164" t="str">
        <f t="shared" si="804"/>
        <v/>
      </c>
    </row>
    <row r="1239" spans="5:45" ht="18" customHeight="1">
      <c r="E1239" s="148" t="str">
        <f t="shared" si="805"/>
        <v/>
      </c>
      <c r="F1239" s="167">
        <f t="shared" si="792"/>
        <v>0</v>
      </c>
      <c r="G1239" s="105" t="str">
        <f t="shared" si="793"/>
        <v/>
      </c>
      <c r="H1239" s="105" t="str">
        <f t="shared" si="794"/>
        <v/>
      </c>
      <c r="I1239" s="149">
        <v>55</v>
      </c>
      <c r="J1239" s="157" t="str">
        <f t="shared" si="806"/>
        <v/>
      </c>
      <c r="K1239" s="131" t="str">
        <f t="shared" si="807"/>
        <v/>
      </c>
      <c r="L1239" s="131" t="str">
        <f>IF($E1239="","",INDEX('3.サラリースケール'!$R$5:$BH$38,MATCH($E1239,'3.サラリースケール'!$R$5:$R$38,0),MATCH($I1239,'3.サラリースケール'!$R$5:$BH$5,0)))</f>
        <v/>
      </c>
      <c r="M1239" s="131" t="str">
        <f t="shared" si="808"/>
        <v/>
      </c>
      <c r="N1239" s="368" t="str">
        <f t="shared" si="809"/>
        <v/>
      </c>
      <c r="O1239" s="157" t="str">
        <f t="shared" si="810"/>
        <v/>
      </c>
      <c r="P1239" s="368" t="str">
        <f t="shared" si="795"/>
        <v/>
      </c>
      <c r="Q1239" s="158" t="str">
        <f>IF($L1239="","",VLOOKUP($E1239,'6.モデル年俸表の作成'!$C$7:$F$48,4,0))</f>
        <v/>
      </c>
      <c r="R1239" s="159" t="str">
        <f>IF($E1239="","",IF($G1239="","",VLOOKUP($E1239,'5.手当・賞与配分・洗い替え方式'!$C$7:$L$48,8,0)))</f>
        <v/>
      </c>
      <c r="S1239" s="160" t="str">
        <f t="shared" si="811"/>
        <v/>
      </c>
      <c r="T1239" s="160" t="str">
        <f t="shared" si="812"/>
        <v/>
      </c>
      <c r="U1239" s="160" t="str">
        <f t="shared" si="821"/>
        <v/>
      </c>
      <c r="V1239" s="160" t="str">
        <f t="shared" si="814"/>
        <v/>
      </c>
      <c r="W1239" s="160" t="str">
        <f t="shared" si="815"/>
        <v/>
      </c>
      <c r="X1239" s="164" t="str">
        <f t="shared" si="796"/>
        <v/>
      </c>
      <c r="Y1239" s="162" t="str">
        <f t="shared" si="820"/>
        <v/>
      </c>
      <c r="Z1239" s="161" t="str">
        <f t="shared" si="797"/>
        <v/>
      </c>
      <c r="AA1239" s="161" t="str">
        <f t="shared" si="798"/>
        <v/>
      </c>
      <c r="AB1239" s="161" t="str">
        <f t="shared" si="799"/>
        <v/>
      </c>
      <c r="AC1239" s="163" t="str">
        <f t="shared" si="822"/>
        <v/>
      </c>
      <c r="AD1239" s="158" t="str">
        <f t="shared" si="817"/>
        <v/>
      </c>
      <c r="AE1239" s="165" t="str">
        <f>IF(J1239="","",IF('5.手当・賞与配分・洗い替え方式'!$O$4=1,ROUNDUP((J1239+$Q1239)*$AH$4,-1),ROUNDUP(J1239*$AH$4,-1)))</f>
        <v/>
      </c>
      <c r="AF1239" s="154" t="str">
        <f>IF(K1239="","",IF('5.手当・賞与配分・洗い替え方式'!$O$4=1,ROUNDUP((K1239+$Q1239)*$AH$4,-1),ROUNDUP(K1239*$AH$4,-1)))</f>
        <v/>
      </c>
      <c r="AG1239" s="154" t="str">
        <f>IF(L1239="","",IF('5.手当・賞与配分・洗い替え方式'!$O$4=1,ROUNDUP((L1239+$Q1239)*$AH$4,-1),ROUNDUP(L1239*$AH$4,-1)))</f>
        <v/>
      </c>
      <c r="AH1239" s="154" t="str">
        <f>IF(M1239="","",IF('5.手当・賞与配分・洗い替え方式'!$O$4=1,ROUNDUP((M1239+$Q1239)*$AH$4,-1),ROUNDUP(M1239*$AH$4,-1)))</f>
        <v/>
      </c>
      <c r="AI1239" s="166" t="str">
        <f>IF(N1239="","",IF('5.手当・賞与配分・洗い替え方式'!$O$4=1,ROUNDUP((N1239+$Q1239)*$AH$4,-1),ROUNDUP(N1239*$AH$4,-1)))</f>
        <v/>
      </c>
      <c r="AJ1239" s="165" t="str">
        <f>IF(J1239="","",IF('5.手当・賞与配分・洗い替え方式'!$O$4=1,ROUNDUP((J1239+$Q1239)*$AM$4,-1),ROUNDUP(J1239*$AM$4,-1)))</f>
        <v/>
      </c>
      <c r="AK1239" s="154" t="str">
        <f>IF(K1239="","",IF('5.手当・賞与配分・洗い替え方式'!$O$4=1,ROUNDUP((K1239+$Q1239)*$AM$4,-1),ROUNDUP(K1239*$AM$4,-1)))</f>
        <v/>
      </c>
      <c r="AL1239" s="154" t="str">
        <f>IF(L1239="","",IF('5.手当・賞与配分・洗い替え方式'!$O$4=1,ROUNDUP((L1239+$Q1239)*$AM$4,-1),ROUNDUP(L1239*$AM$4,-1)))</f>
        <v/>
      </c>
      <c r="AM1239" s="154" t="str">
        <f>IF(M1239="","",IF('5.手当・賞与配分・洗い替え方式'!$O$4=1,ROUNDUP((M1239+$Q1239)*$AM$4,-1),ROUNDUP(M1239*$AM$4,-1)))</f>
        <v/>
      </c>
      <c r="AN1239" s="166" t="str">
        <f>IF(N1239="","",IF('5.手当・賞与配分・洗い替え方式'!$O$4=1,ROUNDUP((N1239+$Q1239)*$AM$4,-1),ROUNDUP(N1239*$AM$4,-1)))</f>
        <v/>
      </c>
      <c r="AO1239" s="369" t="str">
        <f t="shared" si="818"/>
        <v/>
      </c>
      <c r="AP1239" s="77" t="str">
        <f t="shared" si="819"/>
        <v/>
      </c>
      <c r="AQ1239" s="77" t="str">
        <f t="shared" si="802"/>
        <v/>
      </c>
      <c r="AR1239" s="77" t="str">
        <f t="shared" si="803"/>
        <v/>
      </c>
      <c r="AS1239" s="164" t="str">
        <f t="shared" si="804"/>
        <v/>
      </c>
    </row>
    <row r="1240" spans="5:45" ht="18" customHeight="1">
      <c r="E1240" s="148" t="str">
        <f t="shared" si="805"/>
        <v/>
      </c>
      <c r="F1240" s="167">
        <f t="shared" si="792"/>
        <v>0</v>
      </c>
      <c r="G1240" s="105" t="str">
        <f t="shared" si="793"/>
        <v/>
      </c>
      <c r="H1240" s="105" t="str">
        <f t="shared" si="794"/>
        <v/>
      </c>
      <c r="I1240" s="149">
        <v>56</v>
      </c>
      <c r="J1240" s="157" t="str">
        <f t="shared" si="806"/>
        <v/>
      </c>
      <c r="K1240" s="131" t="str">
        <f t="shared" si="807"/>
        <v/>
      </c>
      <c r="L1240" s="131" t="str">
        <f>IF($E1240="","",INDEX('3.サラリースケール'!$R$5:$BH$38,MATCH($E1240,'3.サラリースケール'!$R$5:$R$38,0),MATCH($I1240,'3.サラリースケール'!$R$5:$BH$5,0)))</f>
        <v/>
      </c>
      <c r="M1240" s="131" t="str">
        <f t="shared" si="808"/>
        <v/>
      </c>
      <c r="N1240" s="368" t="str">
        <f t="shared" si="809"/>
        <v/>
      </c>
      <c r="O1240" s="157" t="str">
        <f t="shared" si="810"/>
        <v/>
      </c>
      <c r="P1240" s="368" t="str">
        <f t="shared" si="795"/>
        <v/>
      </c>
      <c r="Q1240" s="158" t="str">
        <f>IF($L1240="","",VLOOKUP($E1240,'6.モデル年俸表の作成'!$C$7:$F$48,4,0))</f>
        <v/>
      </c>
      <c r="R1240" s="159" t="str">
        <f>IF($E1240="","",IF($G1240="","",VLOOKUP($E1240,'5.手当・賞与配分・洗い替え方式'!$C$7:$L$48,8,0)))</f>
        <v/>
      </c>
      <c r="S1240" s="160" t="str">
        <f t="shared" si="811"/>
        <v/>
      </c>
      <c r="T1240" s="160" t="str">
        <f t="shared" si="812"/>
        <v/>
      </c>
      <c r="U1240" s="160" t="str">
        <f t="shared" si="821"/>
        <v/>
      </c>
      <c r="V1240" s="160" t="str">
        <f t="shared" si="814"/>
        <v/>
      </c>
      <c r="W1240" s="160" t="str">
        <f t="shared" si="815"/>
        <v/>
      </c>
      <c r="X1240" s="164" t="str">
        <f t="shared" si="796"/>
        <v/>
      </c>
      <c r="Y1240" s="162" t="str">
        <f t="shared" si="820"/>
        <v/>
      </c>
      <c r="Z1240" s="161" t="str">
        <f t="shared" si="797"/>
        <v/>
      </c>
      <c r="AA1240" s="161" t="str">
        <f t="shared" si="798"/>
        <v/>
      </c>
      <c r="AB1240" s="161" t="str">
        <f t="shared" si="799"/>
        <v/>
      </c>
      <c r="AC1240" s="163" t="str">
        <f t="shared" si="822"/>
        <v/>
      </c>
      <c r="AD1240" s="158" t="str">
        <f t="shared" si="817"/>
        <v/>
      </c>
      <c r="AE1240" s="165" t="str">
        <f>IF(J1240="","",IF('5.手当・賞与配分・洗い替え方式'!$O$4=1,ROUNDUP((J1240+$Q1240)*$AH$4,-1),ROUNDUP(J1240*$AH$4,-1)))</f>
        <v/>
      </c>
      <c r="AF1240" s="154" t="str">
        <f>IF(K1240="","",IF('5.手当・賞与配分・洗い替え方式'!$O$4=1,ROUNDUP((K1240+$Q1240)*$AH$4,-1),ROUNDUP(K1240*$AH$4,-1)))</f>
        <v/>
      </c>
      <c r="AG1240" s="154" t="str">
        <f>IF(L1240="","",IF('5.手当・賞与配分・洗い替え方式'!$O$4=1,ROUNDUP((L1240+$Q1240)*$AH$4,-1),ROUNDUP(L1240*$AH$4,-1)))</f>
        <v/>
      </c>
      <c r="AH1240" s="154" t="str">
        <f>IF(M1240="","",IF('5.手当・賞与配分・洗い替え方式'!$O$4=1,ROUNDUP((M1240+$Q1240)*$AH$4,-1),ROUNDUP(M1240*$AH$4,-1)))</f>
        <v/>
      </c>
      <c r="AI1240" s="166" t="str">
        <f>IF(N1240="","",IF('5.手当・賞与配分・洗い替え方式'!$O$4=1,ROUNDUP((N1240+$Q1240)*$AH$4,-1),ROUNDUP(N1240*$AH$4,-1)))</f>
        <v/>
      </c>
      <c r="AJ1240" s="165" t="str">
        <f>IF(J1240="","",IF('5.手当・賞与配分・洗い替え方式'!$O$4=1,ROUNDUP((J1240+$Q1240)*$AM$4,-1),ROUNDUP(J1240*$AM$4,-1)))</f>
        <v/>
      </c>
      <c r="AK1240" s="154" t="str">
        <f>IF(K1240="","",IF('5.手当・賞与配分・洗い替え方式'!$O$4=1,ROUNDUP((K1240+$Q1240)*$AM$4,-1),ROUNDUP(K1240*$AM$4,-1)))</f>
        <v/>
      </c>
      <c r="AL1240" s="154" t="str">
        <f>IF(L1240="","",IF('5.手当・賞与配分・洗い替え方式'!$O$4=1,ROUNDUP((L1240+$Q1240)*$AM$4,-1),ROUNDUP(L1240*$AM$4,-1)))</f>
        <v/>
      </c>
      <c r="AM1240" s="154" t="str">
        <f>IF(M1240="","",IF('5.手当・賞与配分・洗い替え方式'!$O$4=1,ROUNDUP((M1240+$Q1240)*$AM$4,-1),ROUNDUP(M1240*$AM$4,-1)))</f>
        <v/>
      </c>
      <c r="AN1240" s="166" t="str">
        <f>IF(N1240="","",IF('5.手当・賞与配分・洗い替え方式'!$O$4=1,ROUNDUP((N1240+$Q1240)*$AM$4,-1),ROUNDUP(N1240*$AM$4,-1)))</f>
        <v/>
      </c>
      <c r="AO1240" s="369" t="str">
        <f t="shared" si="818"/>
        <v/>
      </c>
      <c r="AP1240" s="77" t="str">
        <f t="shared" si="819"/>
        <v/>
      </c>
      <c r="AQ1240" s="77" t="str">
        <f t="shared" si="802"/>
        <v/>
      </c>
      <c r="AR1240" s="77" t="str">
        <f t="shared" si="803"/>
        <v/>
      </c>
      <c r="AS1240" s="164" t="str">
        <f t="shared" si="804"/>
        <v/>
      </c>
    </row>
    <row r="1241" spans="5:45" ht="18" customHeight="1">
      <c r="E1241" s="148" t="str">
        <f t="shared" si="805"/>
        <v/>
      </c>
      <c r="F1241" s="167">
        <f t="shared" si="792"/>
        <v>0</v>
      </c>
      <c r="G1241" s="105" t="str">
        <f t="shared" si="793"/>
        <v/>
      </c>
      <c r="H1241" s="105" t="str">
        <f t="shared" si="794"/>
        <v/>
      </c>
      <c r="I1241" s="149">
        <v>57</v>
      </c>
      <c r="J1241" s="157" t="str">
        <f t="shared" si="806"/>
        <v/>
      </c>
      <c r="K1241" s="131" t="str">
        <f t="shared" si="807"/>
        <v/>
      </c>
      <c r="L1241" s="131" t="str">
        <f>IF($E1241="","",INDEX('3.サラリースケール'!$R$5:$BH$38,MATCH($E1241,'3.サラリースケール'!$R$5:$R$38,0),MATCH($I1241,'3.サラリースケール'!$R$5:$BH$5,0)))</f>
        <v/>
      </c>
      <c r="M1241" s="131" t="str">
        <f t="shared" si="808"/>
        <v/>
      </c>
      <c r="N1241" s="368" t="str">
        <f t="shared" si="809"/>
        <v/>
      </c>
      <c r="O1241" s="157" t="str">
        <f t="shared" si="810"/>
        <v/>
      </c>
      <c r="P1241" s="368" t="str">
        <f t="shared" si="795"/>
        <v/>
      </c>
      <c r="Q1241" s="158" t="str">
        <f>IF($L1241="","",VLOOKUP($E1241,'6.モデル年俸表の作成'!$C$7:$F$48,4,0))</f>
        <v/>
      </c>
      <c r="R1241" s="159" t="str">
        <f>IF($E1241="","",IF($G1241="","",VLOOKUP($E1241,'5.手当・賞与配分・洗い替え方式'!$C$7:$L$48,8,0)))</f>
        <v/>
      </c>
      <c r="S1241" s="160" t="str">
        <f t="shared" si="811"/>
        <v/>
      </c>
      <c r="T1241" s="160" t="str">
        <f t="shared" si="812"/>
        <v/>
      </c>
      <c r="U1241" s="160" t="str">
        <f t="shared" si="821"/>
        <v/>
      </c>
      <c r="V1241" s="160" t="str">
        <f t="shared" si="814"/>
        <v/>
      </c>
      <c r="W1241" s="160" t="str">
        <f t="shared" si="815"/>
        <v/>
      </c>
      <c r="X1241" s="164" t="str">
        <f t="shared" si="796"/>
        <v/>
      </c>
      <c r="Y1241" s="162" t="str">
        <f t="shared" si="820"/>
        <v/>
      </c>
      <c r="Z1241" s="161" t="str">
        <f t="shared" si="797"/>
        <v/>
      </c>
      <c r="AA1241" s="161" t="str">
        <f t="shared" si="798"/>
        <v/>
      </c>
      <c r="AB1241" s="161" t="str">
        <f t="shared" si="799"/>
        <v/>
      </c>
      <c r="AC1241" s="163" t="str">
        <f t="shared" si="822"/>
        <v/>
      </c>
      <c r="AD1241" s="158" t="str">
        <f t="shared" si="817"/>
        <v/>
      </c>
      <c r="AE1241" s="165" t="str">
        <f>IF(J1241="","",IF('5.手当・賞与配分・洗い替え方式'!$O$4=1,ROUNDUP((J1241+$Q1241)*$AH$4,-1),ROUNDUP(J1241*$AH$4,-1)))</f>
        <v/>
      </c>
      <c r="AF1241" s="154" t="str">
        <f>IF(K1241="","",IF('5.手当・賞与配分・洗い替え方式'!$O$4=1,ROUNDUP((K1241+$Q1241)*$AH$4,-1),ROUNDUP(K1241*$AH$4,-1)))</f>
        <v/>
      </c>
      <c r="AG1241" s="154" t="str">
        <f>IF(L1241="","",IF('5.手当・賞与配分・洗い替え方式'!$O$4=1,ROUNDUP((L1241+$Q1241)*$AH$4,-1),ROUNDUP(L1241*$AH$4,-1)))</f>
        <v/>
      </c>
      <c r="AH1241" s="154" t="str">
        <f>IF(M1241="","",IF('5.手当・賞与配分・洗い替え方式'!$O$4=1,ROUNDUP((M1241+$Q1241)*$AH$4,-1),ROUNDUP(M1241*$AH$4,-1)))</f>
        <v/>
      </c>
      <c r="AI1241" s="166" t="str">
        <f>IF(N1241="","",IF('5.手当・賞与配分・洗い替え方式'!$O$4=1,ROUNDUP((N1241+$Q1241)*$AH$4,-1),ROUNDUP(N1241*$AH$4,-1)))</f>
        <v/>
      </c>
      <c r="AJ1241" s="165" t="str">
        <f>IF(J1241="","",IF('5.手当・賞与配分・洗い替え方式'!$O$4=1,ROUNDUP((J1241+$Q1241)*$AM$4,-1),ROUNDUP(J1241*$AM$4,-1)))</f>
        <v/>
      </c>
      <c r="AK1241" s="154" t="str">
        <f>IF(K1241="","",IF('5.手当・賞与配分・洗い替え方式'!$O$4=1,ROUNDUP((K1241+$Q1241)*$AM$4,-1),ROUNDUP(K1241*$AM$4,-1)))</f>
        <v/>
      </c>
      <c r="AL1241" s="154" t="str">
        <f>IF(L1241="","",IF('5.手当・賞与配分・洗い替え方式'!$O$4=1,ROUNDUP((L1241+$Q1241)*$AM$4,-1),ROUNDUP(L1241*$AM$4,-1)))</f>
        <v/>
      </c>
      <c r="AM1241" s="154" t="str">
        <f>IF(M1241="","",IF('5.手当・賞与配分・洗い替え方式'!$O$4=1,ROUNDUP((M1241+$Q1241)*$AM$4,-1),ROUNDUP(M1241*$AM$4,-1)))</f>
        <v/>
      </c>
      <c r="AN1241" s="166" t="str">
        <f>IF(N1241="","",IF('5.手当・賞与配分・洗い替え方式'!$O$4=1,ROUNDUP((N1241+$Q1241)*$AM$4,-1),ROUNDUP(N1241*$AM$4,-1)))</f>
        <v/>
      </c>
      <c r="AO1241" s="369" t="str">
        <f t="shared" si="818"/>
        <v/>
      </c>
      <c r="AP1241" s="77" t="str">
        <f t="shared" si="819"/>
        <v/>
      </c>
      <c r="AQ1241" s="77" t="str">
        <f t="shared" si="802"/>
        <v/>
      </c>
      <c r="AR1241" s="77" t="str">
        <f t="shared" si="803"/>
        <v/>
      </c>
      <c r="AS1241" s="164" t="str">
        <f t="shared" si="804"/>
        <v/>
      </c>
    </row>
    <row r="1242" spans="5:45" ht="18" customHeight="1">
      <c r="E1242" s="148" t="str">
        <f t="shared" si="805"/>
        <v/>
      </c>
      <c r="F1242" s="167">
        <f t="shared" si="792"/>
        <v>0</v>
      </c>
      <c r="G1242" s="105" t="str">
        <f t="shared" si="793"/>
        <v/>
      </c>
      <c r="H1242" s="105" t="str">
        <f t="shared" si="794"/>
        <v/>
      </c>
      <c r="I1242" s="149">
        <v>58</v>
      </c>
      <c r="J1242" s="157" t="str">
        <f t="shared" si="806"/>
        <v/>
      </c>
      <c r="K1242" s="131" t="str">
        <f t="shared" si="807"/>
        <v/>
      </c>
      <c r="L1242" s="131" t="str">
        <f>IF($E1242="","",INDEX('3.サラリースケール'!$R$5:$BH$38,MATCH($E1242,'3.サラリースケール'!$R$5:$R$38,0),MATCH($I1242,'3.サラリースケール'!$R$5:$BH$5,0)))</f>
        <v/>
      </c>
      <c r="M1242" s="131" t="str">
        <f t="shared" si="808"/>
        <v/>
      </c>
      <c r="N1242" s="368" t="str">
        <f t="shared" si="809"/>
        <v/>
      </c>
      <c r="O1242" s="157" t="str">
        <f t="shared" si="810"/>
        <v/>
      </c>
      <c r="P1242" s="368" t="str">
        <f t="shared" si="795"/>
        <v/>
      </c>
      <c r="Q1242" s="158" t="str">
        <f>IF($L1242="","",VLOOKUP($E1242,'6.モデル年俸表の作成'!$C$7:$F$48,4,0))</f>
        <v/>
      </c>
      <c r="R1242" s="159" t="str">
        <f>IF($E1242="","",IF($G1242="","",VLOOKUP($E1242,'5.手当・賞与配分・洗い替え方式'!$C$7:$L$48,8,0)))</f>
        <v/>
      </c>
      <c r="S1242" s="160" t="str">
        <f t="shared" si="811"/>
        <v/>
      </c>
      <c r="T1242" s="160" t="str">
        <f t="shared" si="812"/>
        <v/>
      </c>
      <c r="U1242" s="160" t="str">
        <f t="shared" si="821"/>
        <v/>
      </c>
      <c r="V1242" s="160" t="str">
        <f t="shared" si="814"/>
        <v/>
      </c>
      <c r="W1242" s="160" t="str">
        <f t="shared" si="815"/>
        <v/>
      </c>
      <c r="X1242" s="164" t="str">
        <f t="shared" si="796"/>
        <v/>
      </c>
      <c r="Y1242" s="162" t="str">
        <f t="shared" si="820"/>
        <v/>
      </c>
      <c r="Z1242" s="161" t="str">
        <f t="shared" si="797"/>
        <v/>
      </c>
      <c r="AA1242" s="161" t="str">
        <f t="shared" si="798"/>
        <v/>
      </c>
      <c r="AB1242" s="161" t="str">
        <f t="shared" si="799"/>
        <v/>
      </c>
      <c r="AC1242" s="163" t="str">
        <f t="shared" si="822"/>
        <v/>
      </c>
      <c r="AD1242" s="158" t="str">
        <f t="shared" si="817"/>
        <v/>
      </c>
      <c r="AE1242" s="165" t="str">
        <f>IF(J1242="","",IF('5.手当・賞与配分・洗い替え方式'!$O$4=1,ROUNDUP((J1242+$Q1242)*$AH$4,-1),ROUNDUP(J1242*$AH$4,-1)))</f>
        <v/>
      </c>
      <c r="AF1242" s="154" t="str">
        <f>IF(K1242="","",IF('5.手当・賞与配分・洗い替え方式'!$O$4=1,ROUNDUP((K1242+$Q1242)*$AH$4,-1),ROUNDUP(K1242*$AH$4,-1)))</f>
        <v/>
      </c>
      <c r="AG1242" s="154" t="str">
        <f>IF(L1242="","",IF('5.手当・賞与配分・洗い替え方式'!$O$4=1,ROUNDUP((L1242+$Q1242)*$AH$4,-1),ROUNDUP(L1242*$AH$4,-1)))</f>
        <v/>
      </c>
      <c r="AH1242" s="154" t="str">
        <f>IF(M1242="","",IF('5.手当・賞与配分・洗い替え方式'!$O$4=1,ROUNDUP((M1242+$Q1242)*$AH$4,-1),ROUNDUP(M1242*$AH$4,-1)))</f>
        <v/>
      </c>
      <c r="AI1242" s="166" t="str">
        <f>IF(N1242="","",IF('5.手当・賞与配分・洗い替え方式'!$O$4=1,ROUNDUP((N1242+$Q1242)*$AH$4,-1),ROUNDUP(N1242*$AH$4,-1)))</f>
        <v/>
      </c>
      <c r="AJ1242" s="165" t="str">
        <f>IF(J1242="","",IF('5.手当・賞与配分・洗い替え方式'!$O$4=1,ROUNDUP((J1242+$Q1242)*$AM$4,-1),ROUNDUP(J1242*$AM$4,-1)))</f>
        <v/>
      </c>
      <c r="AK1242" s="154" t="str">
        <f>IF(K1242="","",IF('5.手当・賞与配分・洗い替え方式'!$O$4=1,ROUNDUP((K1242+$Q1242)*$AM$4,-1),ROUNDUP(K1242*$AM$4,-1)))</f>
        <v/>
      </c>
      <c r="AL1242" s="154" t="str">
        <f>IF(L1242="","",IF('5.手当・賞与配分・洗い替え方式'!$O$4=1,ROUNDUP((L1242+$Q1242)*$AM$4,-1),ROUNDUP(L1242*$AM$4,-1)))</f>
        <v/>
      </c>
      <c r="AM1242" s="154" t="str">
        <f>IF(M1242="","",IF('5.手当・賞与配分・洗い替え方式'!$O$4=1,ROUNDUP((M1242+$Q1242)*$AM$4,-1),ROUNDUP(M1242*$AM$4,-1)))</f>
        <v/>
      </c>
      <c r="AN1242" s="166" t="str">
        <f>IF(N1242="","",IF('5.手当・賞与配分・洗い替え方式'!$O$4=1,ROUNDUP((N1242+$Q1242)*$AM$4,-1),ROUNDUP(N1242*$AM$4,-1)))</f>
        <v/>
      </c>
      <c r="AO1242" s="369" t="str">
        <f t="shared" si="818"/>
        <v/>
      </c>
      <c r="AP1242" s="77" t="str">
        <f t="shared" si="819"/>
        <v/>
      </c>
      <c r="AQ1242" s="77" t="str">
        <f t="shared" si="802"/>
        <v/>
      </c>
      <c r="AR1242" s="77" t="str">
        <f t="shared" si="803"/>
        <v/>
      </c>
      <c r="AS1242" s="164" t="str">
        <f t="shared" si="804"/>
        <v/>
      </c>
    </row>
    <row r="1243" spans="5:45" ht="18" customHeight="1" thickBot="1">
      <c r="E1243" s="148" t="str">
        <f t="shared" si="805"/>
        <v/>
      </c>
      <c r="F1243" s="167">
        <f t="shared" si="792"/>
        <v>0</v>
      </c>
      <c r="G1243" s="105" t="str">
        <f t="shared" si="793"/>
        <v/>
      </c>
      <c r="H1243" s="105" t="str">
        <f t="shared" si="794"/>
        <v/>
      </c>
      <c r="I1243" s="149">
        <v>59</v>
      </c>
      <c r="J1243" s="169" t="str">
        <f t="shared" si="806"/>
        <v/>
      </c>
      <c r="K1243" s="168" t="str">
        <f t="shared" si="807"/>
        <v/>
      </c>
      <c r="L1243" s="168" t="str">
        <f>IF($E1243="","",INDEX('3.サラリースケール'!$R$5:$BH$38,MATCH($E1243,'3.サラリースケール'!$R$5:$R$38,0),MATCH($I1243,'3.サラリースケール'!$R$5:$BH$5,0)))</f>
        <v/>
      </c>
      <c r="M1243" s="168" t="str">
        <f t="shared" si="808"/>
        <v/>
      </c>
      <c r="N1243" s="370" t="str">
        <f t="shared" si="809"/>
        <v/>
      </c>
      <c r="O1243" s="169" t="str">
        <f t="shared" si="810"/>
        <v/>
      </c>
      <c r="P1243" s="370" t="str">
        <f t="shared" si="795"/>
        <v/>
      </c>
      <c r="Q1243" s="170" t="str">
        <f>IF($L1243="","",VLOOKUP($E1243,'6.モデル年俸表の作成'!$C$7:$F$48,4,0))</f>
        <v/>
      </c>
      <c r="R1243" s="171" t="str">
        <f>IF($E1243="","",IF($G1243="","",VLOOKUP($E1243,'5.手当・賞与配分・洗い替え方式'!$C$7:$L$48,8,0)))</f>
        <v/>
      </c>
      <c r="S1243" s="172" t="str">
        <f t="shared" si="811"/>
        <v/>
      </c>
      <c r="T1243" s="172" t="str">
        <f t="shared" si="812"/>
        <v/>
      </c>
      <c r="U1243" s="172" t="str">
        <f t="shared" si="821"/>
        <v/>
      </c>
      <c r="V1243" s="172" t="str">
        <f t="shared" si="814"/>
        <v/>
      </c>
      <c r="W1243" s="172" t="str">
        <f t="shared" si="815"/>
        <v/>
      </c>
      <c r="X1243" s="178" t="str">
        <f t="shared" si="796"/>
        <v/>
      </c>
      <c r="Y1243" s="371" t="str">
        <f t="shared" si="820"/>
        <v/>
      </c>
      <c r="Z1243" s="173" t="str">
        <f t="shared" si="797"/>
        <v/>
      </c>
      <c r="AA1243" s="173" t="str">
        <f t="shared" si="798"/>
        <v/>
      </c>
      <c r="AB1243" s="173" t="str">
        <f t="shared" si="799"/>
        <v/>
      </c>
      <c r="AC1243" s="372" t="str">
        <f t="shared" si="822"/>
        <v/>
      </c>
      <c r="AD1243" s="170" t="str">
        <f t="shared" si="817"/>
        <v/>
      </c>
      <c r="AE1243" s="174" t="str">
        <f>IF(J1243="","",IF('5.手当・賞与配分・洗い替え方式'!$O$4=1,ROUNDUP((J1243+$Q1243)*$AH$4,-1),ROUNDUP(J1243*$AH$4,-1)))</f>
        <v/>
      </c>
      <c r="AF1243" s="175" t="str">
        <f>IF(K1243="","",IF('5.手当・賞与配分・洗い替え方式'!$O$4=1,ROUNDUP((K1243+$Q1243)*$AH$4,-1),ROUNDUP(K1243*$AH$4,-1)))</f>
        <v/>
      </c>
      <c r="AG1243" s="175" t="str">
        <f>IF(L1243="","",IF('5.手当・賞与配分・洗い替え方式'!$O$4=1,ROUNDUP((L1243+$Q1243)*$AH$4,-1),ROUNDUP(L1243*$AH$4,-1)))</f>
        <v/>
      </c>
      <c r="AH1243" s="175" t="str">
        <f>IF(M1243="","",IF('5.手当・賞与配分・洗い替え方式'!$O$4=1,ROUNDUP((M1243+$Q1243)*$AH$4,-1),ROUNDUP(M1243*$AH$4,-1)))</f>
        <v/>
      </c>
      <c r="AI1243" s="176" t="str">
        <f>IF(N1243="","",IF('5.手当・賞与配分・洗い替え方式'!$O$4=1,ROUNDUP((N1243+$Q1243)*$AH$4,-1),ROUNDUP(N1243*$AH$4,-1)))</f>
        <v/>
      </c>
      <c r="AJ1243" s="174" t="str">
        <f>IF(J1243="","",IF('5.手当・賞与配分・洗い替え方式'!$O$4=1,ROUNDUP((J1243+$Q1243)*$AM$4,-1),ROUNDUP(J1243*$AM$4,-1)))</f>
        <v/>
      </c>
      <c r="AK1243" s="175" t="str">
        <f>IF(K1243="","",IF('5.手当・賞与配分・洗い替え方式'!$O$4=1,ROUNDUP((K1243+$Q1243)*$AM$4,-1),ROUNDUP(K1243*$AM$4,-1)))</f>
        <v/>
      </c>
      <c r="AL1243" s="175" t="str">
        <f>IF(L1243="","",IF('5.手当・賞与配分・洗い替え方式'!$O$4=1,ROUNDUP((L1243+$Q1243)*$AM$4,-1),ROUNDUP(L1243*$AM$4,-1)))</f>
        <v/>
      </c>
      <c r="AM1243" s="175" t="str">
        <f>IF(M1243="","",IF('5.手当・賞与配分・洗い替え方式'!$O$4=1,ROUNDUP((M1243+$Q1243)*$AM$4,-1),ROUNDUP(M1243*$AM$4,-1)))</f>
        <v/>
      </c>
      <c r="AN1243" s="176" t="str">
        <f>IF(N1243="","",IF('5.手当・賞与配分・洗い替え方式'!$O$4=1,ROUNDUP((N1243+$Q1243)*$AM$4,-1),ROUNDUP(N1243*$AM$4,-1)))</f>
        <v/>
      </c>
      <c r="AO1243" s="373" t="str">
        <f t="shared" si="818"/>
        <v/>
      </c>
      <c r="AP1243" s="177" t="str">
        <f t="shared" si="819"/>
        <v/>
      </c>
      <c r="AQ1243" s="177" t="str">
        <f t="shared" si="802"/>
        <v/>
      </c>
      <c r="AR1243" s="177" t="str">
        <f t="shared" si="803"/>
        <v/>
      </c>
      <c r="AS1243" s="178" t="str">
        <f t="shared" si="804"/>
        <v/>
      </c>
    </row>
    <row r="1244" spans="5:45" ht="9" customHeight="1">
      <c r="R1244" s="80"/>
      <c r="S1244" s="80"/>
      <c r="T1244" s="80"/>
    </row>
    <row r="1245" spans="5:45" ht="20.100000000000001" customHeight="1" thickBot="1">
      <c r="E1245" s="83"/>
      <c r="F1245" s="83"/>
      <c r="G1245" s="83"/>
      <c r="H1245" s="83"/>
      <c r="Q1245" s="83"/>
      <c r="X1245" s="79" t="s">
        <v>91</v>
      </c>
      <c r="Y1245" s="79"/>
      <c r="Z1245" s="79"/>
      <c r="AJ1245" s="179"/>
      <c r="AK1245" s="179"/>
    </row>
    <row r="1246" spans="5:45" ht="23.1" customHeight="1" thickBot="1">
      <c r="E1246" s="138" t="s">
        <v>81</v>
      </c>
      <c r="F1246" s="139" t="s">
        <v>28</v>
      </c>
      <c r="G1246" s="508" t="s">
        <v>82</v>
      </c>
      <c r="H1246" s="508" t="s">
        <v>28</v>
      </c>
      <c r="I1246" s="510" t="s">
        <v>88</v>
      </c>
      <c r="J1246" s="512" t="s">
        <v>245</v>
      </c>
      <c r="K1246" s="513"/>
      <c r="L1246" s="513"/>
      <c r="M1246" s="513"/>
      <c r="N1246" s="514"/>
      <c r="O1246" s="515" t="s">
        <v>93</v>
      </c>
      <c r="P1246" s="523" t="s">
        <v>246</v>
      </c>
      <c r="Q1246" s="525" t="s">
        <v>90</v>
      </c>
      <c r="R1246" s="374" t="s">
        <v>247</v>
      </c>
      <c r="S1246" s="527" t="s">
        <v>248</v>
      </c>
      <c r="T1246" s="528"/>
      <c r="U1246" s="528"/>
      <c r="V1246" s="528"/>
      <c r="W1246" s="529"/>
      <c r="X1246" s="356">
        <f>IF('5.手当・賞与配分・洗い替え方式'!$L$4="","",'5.手当・賞与配分・洗い替え方式'!$L$4)</f>
        <v>173</v>
      </c>
      <c r="Y1246" s="512" t="s">
        <v>86</v>
      </c>
      <c r="Z1246" s="513"/>
      <c r="AA1246" s="513"/>
      <c r="AB1246" s="513"/>
      <c r="AC1246" s="514"/>
      <c r="AD1246" s="515" t="s">
        <v>249</v>
      </c>
      <c r="AE1246" s="530" t="s">
        <v>87</v>
      </c>
      <c r="AF1246" s="517"/>
      <c r="AG1246" s="517"/>
      <c r="AH1246" s="357" t="str">
        <f>IF($E1247="","",'5.手当・賞与配分・洗い替え方式'!$N$11)</f>
        <v/>
      </c>
      <c r="AI1246" s="358"/>
      <c r="AJ1246" s="359" t="s">
        <v>250</v>
      </c>
      <c r="AK1246" s="517" t="str">
        <f>IF($AL$2="","","「"&amp;$AL$2&amp;"」"&amp;"評価反映")</f>
        <v>「B」評価反映</v>
      </c>
      <c r="AL1246" s="518"/>
      <c r="AM1246" s="357" t="str">
        <f>IF($E1247="","",'5.手当・賞与配分・洗い替え方式'!$O$11*'7.グレード別年俸表の作成'!$AM$2)</f>
        <v/>
      </c>
      <c r="AN1246" s="360"/>
      <c r="AO1246" s="519" t="s">
        <v>251</v>
      </c>
      <c r="AP1246" s="520"/>
      <c r="AQ1246" s="521" t="str">
        <f>IF($AL$2="","","賞与"&amp;"「"&amp;$AL$2&amp;"」"&amp;"評価反映")</f>
        <v>賞与「B」評価反映</v>
      </c>
      <c r="AR1246" s="521"/>
      <c r="AS1246" s="522"/>
    </row>
    <row r="1247" spans="5:45" ht="27.9" customHeight="1" thickBot="1">
      <c r="E1247" s="142" t="str">
        <f>IF(C$32="","",$C$32)</f>
        <v/>
      </c>
      <c r="F1247" s="139">
        <v>0</v>
      </c>
      <c r="G1247" s="509"/>
      <c r="H1247" s="509"/>
      <c r="I1247" s="511"/>
      <c r="J1247" s="413" t="str">
        <f>IF($E1247="","",$E1247&amp;"-"&amp;$O$2)</f>
        <v/>
      </c>
      <c r="K1247" s="143" t="str">
        <f>IF($E1247="","",$E1247&amp;"-"&amp;$P$2)</f>
        <v/>
      </c>
      <c r="L1247" s="143" t="str">
        <f>IF($E1247="","",$E1247&amp;"-"&amp;$Q$2)</f>
        <v/>
      </c>
      <c r="M1247" s="143" t="str">
        <f>IF($E1247="","",$E1247&amp;"-"&amp;$R$2)</f>
        <v/>
      </c>
      <c r="N1247" s="414" t="str">
        <f>IF($E1247="","",$E1247&amp;"-"&amp;$S$2)</f>
        <v/>
      </c>
      <c r="O1247" s="516"/>
      <c r="P1247" s="524"/>
      <c r="Q1247" s="526"/>
      <c r="R1247" s="362" t="str">
        <f>IF($E1247="","",VLOOKUP($E1247,'5.手当・賞与配分・洗い替え方式'!$C$7:$L$48,8,0))</f>
        <v/>
      </c>
      <c r="S1247" s="413" t="str">
        <f>$J1247</f>
        <v/>
      </c>
      <c r="T1247" s="143" t="str">
        <f>$K1247</f>
        <v/>
      </c>
      <c r="U1247" s="143" t="str">
        <f>$L1247</f>
        <v/>
      </c>
      <c r="V1247" s="143" t="str">
        <f>$M1247</f>
        <v/>
      </c>
      <c r="W1247" s="414" t="str">
        <f>$N1247</f>
        <v/>
      </c>
      <c r="X1247" s="363" t="s">
        <v>85</v>
      </c>
      <c r="Y1247" s="413" t="str">
        <f>$J1247</f>
        <v/>
      </c>
      <c r="Z1247" s="143" t="str">
        <f>$K1247</f>
        <v/>
      </c>
      <c r="AA1247" s="143" t="str">
        <f>$L1247</f>
        <v/>
      </c>
      <c r="AB1247" s="143" t="str">
        <f>$M1247</f>
        <v/>
      </c>
      <c r="AC1247" s="414" t="str">
        <f>$N1247</f>
        <v/>
      </c>
      <c r="AD1247" s="516"/>
      <c r="AE1247" s="144" t="str">
        <f>$J1247</f>
        <v/>
      </c>
      <c r="AF1247" s="145" t="str">
        <f>$K1247</f>
        <v/>
      </c>
      <c r="AG1247" s="145" t="str">
        <f>$L1247</f>
        <v/>
      </c>
      <c r="AH1247" s="146" t="str">
        <f>$M1247</f>
        <v/>
      </c>
      <c r="AI1247" s="364" t="str">
        <f>$N1247</f>
        <v/>
      </c>
      <c r="AJ1247" s="365" t="str">
        <f>$J1247</f>
        <v/>
      </c>
      <c r="AK1247" s="146" t="str">
        <f>$K1247</f>
        <v/>
      </c>
      <c r="AL1247" s="146" t="str">
        <f>$L1247</f>
        <v/>
      </c>
      <c r="AM1247" s="146" t="str">
        <f>$M1247</f>
        <v/>
      </c>
      <c r="AN1247" s="147" t="str">
        <f>$N1247</f>
        <v/>
      </c>
      <c r="AO1247" s="413" t="str">
        <f>$J1247</f>
        <v/>
      </c>
      <c r="AP1247" s="143" t="str">
        <f>$K1247</f>
        <v/>
      </c>
      <c r="AQ1247" s="143" t="str">
        <f>$L1247</f>
        <v/>
      </c>
      <c r="AR1247" s="143" t="str">
        <f>$M1247</f>
        <v/>
      </c>
      <c r="AS1247" s="414" t="str">
        <f>$N1247</f>
        <v/>
      </c>
    </row>
    <row r="1248" spans="5:45" ht="18" customHeight="1">
      <c r="E1248" s="148" t="str">
        <f>IF($E$1247="","",$E$1247)</f>
        <v/>
      </c>
      <c r="F1248" s="105">
        <f t="shared" ref="F1248:F1289" si="823">IF(L1248="",0,IF(AND(L1247&lt;L1248,L1248=L1249),F1247+1,IF(L1248&lt;L1249,F1247+1,F1247)))</f>
        <v>0</v>
      </c>
      <c r="G1248" s="105" t="str">
        <f t="shared" ref="G1248:G1289" si="824">IF(AND(F1248=0,L1248=""),"",IF(AND(F1248=0,L1248&gt;0),1,IF(F1248=0,"",F1248)))</f>
        <v/>
      </c>
      <c r="H1248" s="105" t="str">
        <f t="shared" ref="H1248:H1289" si="825">IF($G1248="","",IF(F1247&lt;F1248,$E1248&amp;"-"&amp;$G1248,""))</f>
        <v/>
      </c>
      <c r="I1248" s="149">
        <v>18</v>
      </c>
      <c r="J1248" s="151" t="str">
        <f>IF($F1248&lt;=1,"",IF($L1248="","",$K1248+$P1248))</f>
        <v/>
      </c>
      <c r="K1248" s="150" t="str">
        <f>IF($F1248&lt;=1,"",IF($L1248="","",$L1248+$P1248))</f>
        <v/>
      </c>
      <c r="L1248" s="150" t="str">
        <f>IF($E1248="","",INDEX('3.サラリースケール'!$R$5:$BH$38,MATCH($E1248,'3.サラリースケール'!$R$5:$R$38,0),MATCH($I1248,'3.サラリースケール'!$R$5:$BH$5,0)))</f>
        <v/>
      </c>
      <c r="M1248" s="150" t="str">
        <f>IF($F1248&lt;=1,"",IF($L1248="","",$L1248-$P1248))</f>
        <v/>
      </c>
      <c r="N1248" s="366" t="str">
        <f>IF($F1248&lt;=1,"",IF($L1248="","",$M1248-$P1248))</f>
        <v/>
      </c>
      <c r="O1248" s="151" t="str">
        <f>IF($F1248&lt;=1,"",IF($L1247="",0,$L1248-$L1247))</f>
        <v/>
      </c>
      <c r="P1248" s="368" t="str">
        <f t="shared" ref="P1248:P1289" si="826">IF($F1248&lt;=1,"",IF($L1248="","",IF($O1248=0,$P1247,ROUNDUP($O1248/$L$2,-1))))</f>
        <v/>
      </c>
      <c r="Q1248" s="152" t="str">
        <f>IF($L1248="","",VLOOKUP($E1248,'6.モデル年俸表の作成'!$C$7:$F$48,4,0))</f>
        <v/>
      </c>
      <c r="R1248" s="159" t="str">
        <f>IF($E1248="","",IF($G1248="","",VLOOKUP($E1248,'5.手当・賞与配分・洗い替え方式'!$C$7:$L$48,8,0)))</f>
        <v/>
      </c>
      <c r="S1248" s="153" t="str">
        <f>IF(J1248="","",ROUNDUP((J1248*$R1248),-1))</f>
        <v/>
      </c>
      <c r="T1248" s="153" t="str">
        <f>IF(K1248="","",ROUNDUP((K1248*$R1248),-1))</f>
        <v/>
      </c>
      <c r="U1248" s="153" t="str">
        <f>IF(L1248="","",ROUNDUP((L1248*$R1248),-1))</f>
        <v/>
      </c>
      <c r="V1248" s="153" t="str">
        <f>IF(M1248="","",ROUNDUP((M1248*$R1248),-1))</f>
        <v/>
      </c>
      <c r="W1248" s="153" t="str">
        <f>IF(N1248="","",ROUNDUP((N1248*$R1248),-1))</f>
        <v/>
      </c>
      <c r="X1248" s="155" t="str">
        <f t="shared" ref="X1248:X1289" si="827">IF($L1248="","",ROUNDDOWN($U1248/($L1248/$X$4*1.25),0))</f>
        <v/>
      </c>
      <c r="Y1248" s="165" t="str">
        <f>IF(J1248="","",J1248+$Q1248+S1248)</f>
        <v/>
      </c>
      <c r="Z1248" s="154" t="str">
        <f t="shared" ref="Z1248:Z1289" si="828">IF(K1248="","",K1248+$Q1248+T1248)</f>
        <v/>
      </c>
      <c r="AA1248" s="154" t="str">
        <f t="shared" ref="AA1248:AA1289" si="829">IF(L1248="","",L1248+$Q1248+U1248)</f>
        <v/>
      </c>
      <c r="AB1248" s="154" t="str">
        <f t="shared" ref="AB1248:AB1289" si="830">IF(M1248="","",M1248+$Q1248+V1248)</f>
        <v/>
      </c>
      <c r="AC1248" s="166" t="str">
        <f t="shared" ref="AC1248:AC1254" si="831">IF(N1248="","",N1248+$Q1248+W1248)</f>
        <v/>
      </c>
      <c r="AD1248" s="152" t="str">
        <f>IF($L1248="","",$AA1248*12)</f>
        <v/>
      </c>
      <c r="AE1248" s="165" t="str">
        <f>IF(J1248="","",IF('5.手当・賞与配分・洗い替え方式'!$O$4=1,ROUNDUP((J1248+$Q1248)*$AH$4,-1),ROUNDUP(J1248*$AH$4,-1)))</f>
        <v/>
      </c>
      <c r="AF1248" s="154" t="str">
        <f>IF(K1248="","",IF('5.手当・賞与配分・洗い替え方式'!$O$4=1,ROUNDUP((K1248+$Q1248)*$AH$4,-1),ROUNDUP(K1248*$AH$4,-1)))</f>
        <v/>
      </c>
      <c r="AG1248" s="154" t="str">
        <f>IF(L1248="","",IF('5.手当・賞与配分・洗い替え方式'!$O$4=1,ROUNDUP((L1248+$Q1248)*$AH$4,-1),ROUNDUP(L1248*$AH$4,-1)))</f>
        <v/>
      </c>
      <c r="AH1248" s="154" t="str">
        <f>IF(M1248="","",IF('5.手当・賞与配分・洗い替え方式'!$O$4=1,ROUNDUP((M1248+$Q1248)*$AH$4,-1),ROUNDUP(M1248*$AH$4,-1)))</f>
        <v/>
      </c>
      <c r="AI1248" s="166" t="str">
        <f>IF(N1248="","",IF('5.手当・賞与配分・洗い替え方式'!$O$4=1,ROUNDUP((N1248+$Q1248)*$AH$4,-1),ROUNDUP(N1248*$AH$4,-1)))</f>
        <v/>
      </c>
      <c r="AJ1248" s="165" t="str">
        <f>IF(J1248="","",IF('5.手当・賞与配分・洗い替え方式'!$O$4=1,ROUNDUP((J1248+$Q1248)*$AM$4,-1),ROUNDUP(J1248*$AM$4,-1)))</f>
        <v/>
      </c>
      <c r="AK1248" s="154" t="str">
        <f>IF(K1248="","",IF('5.手当・賞与配分・洗い替え方式'!$O$4=1,ROUNDUP((K1248+$Q1248)*$AM$4,-1),ROUNDUP(K1248*$AM$4,-1)))</f>
        <v/>
      </c>
      <c r="AL1248" s="154" t="str">
        <f>IF(L1248="","",IF('5.手当・賞与配分・洗い替え方式'!$O$4=1,ROUNDUP((L1248+$Q1248)*$AM$4,-1),ROUNDUP(L1248*$AM$4,-1)))</f>
        <v/>
      </c>
      <c r="AM1248" s="154" t="str">
        <f>IF(M1248="","",IF('5.手当・賞与配分・洗い替え方式'!$O$4=1,ROUNDUP((M1248+$Q1248)*$AM$4,-1),ROUNDUP(M1248*$AM$4,-1)))</f>
        <v/>
      </c>
      <c r="AN1248" s="166" t="str">
        <f>IF(N1248="","",IF('5.手当・賞与配分・洗い替え方式'!$O$4=1,ROUNDUP((N1248+$Q1248)*$AM$4,-1),ROUNDUP(N1248*$AM$4,-1)))</f>
        <v/>
      </c>
      <c r="AO1248" s="367" t="str">
        <f>IF(J1248="","",Y1248*12+AE1248+AJ1248)</f>
        <v/>
      </c>
      <c r="AP1248" s="133" t="str">
        <f t="shared" ref="AP1248" si="832">IF(K1248="","",Z1248*12+AF1248+AK1248)</f>
        <v/>
      </c>
      <c r="AQ1248" s="133" t="str">
        <f t="shared" ref="AQ1248:AQ1289" si="833">IF(L1248="","",AA1248*12+AG1248+AL1248)</f>
        <v/>
      </c>
      <c r="AR1248" s="133" t="str">
        <f t="shared" ref="AR1248:AR1289" si="834">IF(M1248="","",AB1248*12+AH1248+AM1248)</f>
        <v/>
      </c>
      <c r="AS1248" s="155" t="str">
        <f t="shared" ref="AS1248:AS1289" si="835">IF(N1248="","",AC1248*12+AI1248+AN1248)</f>
        <v/>
      </c>
    </row>
    <row r="1249" spans="5:45" ht="18" customHeight="1">
      <c r="E1249" s="148" t="str">
        <f t="shared" ref="E1249:E1289" si="836">IF($E$1247="","",$E$1247)</f>
        <v/>
      </c>
      <c r="F1249" s="105">
        <f t="shared" si="823"/>
        <v>0</v>
      </c>
      <c r="G1249" s="105" t="str">
        <f t="shared" si="824"/>
        <v/>
      </c>
      <c r="H1249" s="105" t="str">
        <f t="shared" si="825"/>
        <v/>
      </c>
      <c r="I1249" s="149">
        <v>19</v>
      </c>
      <c r="J1249" s="157" t="str">
        <f t="shared" ref="J1249:J1289" si="837">IF($F1249&lt;=1,"",IF($L1249="","",$K1249+$P1249))</f>
        <v/>
      </c>
      <c r="K1249" s="131" t="str">
        <f t="shared" ref="K1249:K1289" si="838">IF($F1249&lt;=1,"",IF($L1249="","",$L1249+$P1249))</f>
        <v/>
      </c>
      <c r="L1249" s="150" t="str">
        <f>IF($E1249="","",INDEX('3.サラリースケール'!$R$5:$BH$38,MATCH($E1249,'3.サラリースケール'!$R$5:$R$38,0),MATCH($I1249,'3.サラリースケール'!$R$5:$BH$5,0)))</f>
        <v/>
      </c>
      <c r="M1249" s="131" t="str">
        <f t="shared" ref="M1249:M1289" si="839">IF($F1249&lt;=1,"",IF($L1249="","",$L1249-$P1249))</f>
        <v/>
      </c>
      <c r="N1249" s="368" t="str">
        <f t="shared" ref="N1249:N1289" si="840">IF($F1249&lt;=1,"",IF($L1249="","",$M1249-$P1249))</f>
        <v/>
      </c>
      <c r="O1249" s="157" t="str">
        <f t="shared" ref="O1249:O1289" si="841">IF($F1249&lt;=1,"",IF($L1248="",0,$L1249-$L1248))</f>
        <v/>
      </c>
      <c r="P1249" s="368" t="str">
        <f t="shared" si="826"/>
        <v/>
      </c>
      <c r="Q1249" s="158" t="str">
        <f>IF($L1249="","",VLOOKUP($E1249,'6.モデル年俸表の作成'!$C$7:$F$48,4,0))</f>
        <v/>
      </c>
      <c r="R1249" s="159" t="str">
        <f>IF($E1249="","",IF($G1249="","",VLOOKUP($E1249,'5.手当・賞与配分・洗い替え方式'!$C$7:$L$48,8,0)))</f>
        <v/>
      </c>
      <c r="S1249" s="160" t="str">
        <f t="shared" ref="S1249:S1289" si="842">IF(J1249="","",ROUNDUP((J1249*$R1249),-1))</f>
        <v/>
      </c>
      <c r="T1249" s="160" t="str">
        <f t="shared" ref="T1249:T1289" si="843">IF(K1249="","",ROUNDUP((K1249*$R1249),-1))</f>
        <v/>
      </c>
      <c r="U1249" s="160" t="str">
        <f t="shared" ref="U1249:U1253" si="844">IF(L1249="","",ROUNDUP((L1249*$R1249),-1))</f>
        <v/>
      </c>
      <c r="V1249" s="160" t="str">
        <f t="shared" ref="V1249:V1289" si="845">IF(M1249="","",ROUNDUP((M1249*$R1249),-1))</f>
        <v/>
      </c>
      <c r="W1249" s="160" t="str">
        <f t="shared" ref="W1249:W1289" si="846">IF(N1249="","",ROUNDUP((N1249*$R1249),-1))</f>
        <v/>
      </c>
      <c r="X1249" s="164" t="str">
        <f t="shared" si="827"/>
        <v/>
      </c>
      <c r="Y1249" s="162" t="str">
        <f t="shared" ref="Y1249:Y1251" si="847">IF(J1249="","",J1249+$Q1249+S1249)</f>
        <v/>
      </c>
      <c r="Z1249" s="161" t="str">
        <f t="shared" si="828"/>
        <v/>
      </c>
      <c r="AA1249" s="161" t="str">
        <f t="shared" si="829"/>
        <v/>
      </c>
      <c r="AB1249" s="161" t="str">
        <f t="shared" si="830"/>
        <v/>
      </c>
      <c r="AC1249" s="163" t="str">
        <f t="shared" si="831"/>
        <v/>
      </c>
      <c r="AD1249" s="158" t="str">
        <f t="shared" ref="AD1249:AD1289" si="848">IF(L1249="","",AA1249*12)</f>
        <v/>
      </c>
      <c r="AE1249" s="165" t="str">
        <f>IF(J1249="","",IF('5.手当・賞与配分・洗い替え方式'!$O$4=1,ROUNDUP((J1249+$Q1249)*$AH$4,-1),ROUNDUP(J1249*$AH$4,-1)))</f>
        <v/>
      </c>
      <c r="AF1249" s="154" t="str">
        <f>IF(K1249="","",IF('5.手当・賞与配分・洗い替え方式'!$O$4=1,ROUNDUP((K1249+$Q1249)*$AH$4,-1),ROUNDUP(K1249*$AH$4,-1)))</f>
        <v/>
      </c>
      <c r="AG1249" s="154" t="str">
        <f>IF(L1249="","",IF('5.手当・賞与配分・洗い替え方式'!$O$4=1,ROUNDUP((L1249+$Q1249)*$AH$4,-1),ROUNDUP(L1249*$AH$4,-1)))</f>
        <v/>
      </c>
      <c r="AH1249" s="154" t="str">
        <f>IF(M1249="","",IF('5.手当・賞与配分・洗い替え方式'!$O$4=1,ROUNDUP((M1249+$Q1249)*$AH$4,-1),ROUNDUP(M1249*$AH$4,-1)))</f>
        <v/>
      </c>
      <c r="AI1249" s="166" t="str">
        <f>IF(N1249="","",IF('5.手当・賞与配分・洗い替え方式'!$O$4=1,ROUNDUP((N1249+$Q1249)*$AH$4,-1),ROUNDUP(N1249*$AH$4,-1)))</f>
        <v/>
      </c>
      <c r="AJ1249" s="165" t="str">
        <f>IF(J1249="","",IF('5.手当・賞与配分・洗い替え方式'!$O$4=1,ROUNDUP((J1249+$Q1249)*$AM$4,-1),ROUNDUP(J1249*$AM$4,-1)))</f>
        <v/>
      </c>
      <c r="AK1249" s="154" t="str">
        <f>IF(K1249="","",IF('5.手当・賞与配分・洗い替え方式'!$O$4=1,ROUNDUP((K1249+$Q1249)*$AM$4,-1),ROUNDUP(K1249*$AM$4,-1)))</f>
        <v/>
      </c>
      <c r="AL1249" s="154" t="str">
        <f>IF(L1249="","",IF('5.手当・賞与配分・洗い替え方式'!$O$4=1,ROUNDUP((L1249+$Q1249)*$AM$4,-1),ROUNDUP(L1249*$AM$4,-1)))</f>
        <v/>
      </c>
      <c r="AM1249" s="154" t="str">
        <f>IF(M1249="","",IF('5.手当・賞与配分・洗い替え方式'!$O$4=1,ROUNDUP((M1249+$Q1249)*$AM$4,-1),ROUNDUP(M1249*$AM$4,-1)))</f>
        <v/>
      </c>
      <c r="AN1249" s="166" t="str">
        <f>IF(N1249="","",IF('5.手当・賞与配分・洗い替え方式'!$O$4=1,ROUNDUP((N1249+$Q1249)*$AM$4,-1),ROUNDUP(N1249*$AM$4,-1)))</f>
        <v/>
      </c>
      <c r="AO1249" s="369" t="str">
        <f>IF(J1249="","",Y1249*12+AE1249+AJ1249)</f>
        <v/>
      </c>
      <c r="AP1249" s="77" t="str">
        <f>IF(K1249="","",Z1249*12+AF1249+AK1249)</f>
        <v/>
      </c>
      <c r="AQ1249" s="77" t="str">
        <f t="shared" si="833"/>
        <v/>
      </c>
      <c r="AR1249" s="77" t="str">
        <f t="shared" si="834"/>
        <v/>
      </c>
      <c r="AS1249" s="164" t="str">
        <f t="shared" si="835"/>
        <v/>
      </c>
    </row>
    <row r="1250" spans="5:45" ht="18" customHeight="1">
      <c r="E1250" s="148" t="str">
        <f t="shared" si="836"/>
        <v/>
      </c>
      <c r="F1250" s="105">
        <f t="shared" si="823"/>
        <v>0</v>
      </c>
      <c r="G1250" s="105" t="str">
        <f t="shared" si="824"/>
        <v/>
      </c>
      <c r="H1250" s="105" t="str">
        <f t="shared" si="825"/>
        <v/>
      </c>
      <c r="I1250" s="149">
        <v>20</v>
      </c>
      <c r="J1250" s="157" t="str">
        <f t="shared" si="837"/>
        <v/>
      </c>
      <c r="K1250" s="131" t="str">
        <f t="shared" si="838"/>
        <v/>
      </c>
      <c r="L1250" s="131" t="str">
        <f>IF($E1250="","",INDEX('3.サラリースケール'!$R$5:$BH$38,MATCH($E1250,'3.サラリースケール'!$R$5:$R$38,0),MATCH($I1250,'3.サラリースケール'!$R$5:$BH$5,0)))</f>
        <v/>
      </c>
      <c r="M1250" s="131" t="str">
        <f t="shared" si="839"/>
        <v/>
      </c>
      <c r="N1250" s="368" t="str">
        <f t="shared" si="840"/>
        <v/>
      </c>
      <c r="O1250" s="157" t="str">
        <f t="shared" si="841"/>
        <v/>
      </c>
      <c r="P1250" s="368" t="str">
        <f t="shared" si="826"/>
        <v/>
      </c>
      <c r="Q1250" s="158" t="str">
        <f>IF($L1250="","",VLOOKUP($E1250,'6.モデル年俸表の作成'!$C$7:$F$48,4,0))</f>
        <v/>
      </c>
      <c r="R1250" s="159" t="str">
        <f>IF($E1250="","",IF($G1250="","",VLOOKUP($E1250,'5.手当・賞与配分・洗い替え方式'!$C$7:$L$48,8,0)))</f>
        <v/>
      </c>
      <c r="S1250" s="160" t="str">
        <f t="shared" si="842"/>
        <v/>
      </c>
      <c r="T1250" s="160" t="str">
        <f t="shared" si="843"/>
        <v/>
      </c>
      <c r="U1250" s="160" t="str">
        <f t="shared" si="844"/>
        <v/>
      </c>
      <c r="V1250" s="160" t="str">
        <f t="shared" si="845"/>
        <v/>
      </c>
      <c r="W1250" s="160" t="str">
        <f t="shared" si="846"/>
        <v/>
      </c>
      <c r="X1250" s="164" t="str">
        <f t="shared" si="827"/>
        <v/>
      </c>
      <c r="Y1250" s="162" t="str">
        <f t="shared" si="847"/>
        <v/>
      </c>
      <c r="Z1250" s="161" t="str">
        <f t="shared" si="828"/>
        <v/>
      </c>
      <c r="AA1250" s="161" t="str">
        <f t="shared" si="829"/>
        <v/>
      </c>
      <c r="AB1250" s="161" t="str">
        <f t="shared" si="830"/>
        <v/>
      </c>
      <c r="AC1250" s="163" t="str">
        <f t="shared" si="831"/>
        <v/>
      </c>
      <c r="AD1250" s="158" t="str">
        <f t="shared" si="848"/>
        <v/>
      </c>
      <c r="AE1250" s="165" t="str">
        <f>IF(J1250="","",IF('5.手当・賞与配分・洗い替え方式'!$O$4=1,ROUNDUP((J1250+$Q1250)*$AH$4,-1),ROUNDUP(J1250*$AH$4,-1)))</f>
        <v/>
      </c>
      <c r="AF1250" s="154" t="str">
        <f>IF(K1250="","",IF('5.手当・賞与配分・洗い替え方式'!$O$4=1,ROUNDUP((K1250+$Q1250)*$AH$4,-1),ROUNDUP(K1250*$AH$4,-1)))</f>
        <v/>
      </c>
      <c r="AG1250" s="154" t="str">
        <f>IF(L1250="","",IF('5.手当・賞与配分・洗い替え方式'!$O$4=1,ROUNDUP((L1250+$Q1250)*$AH$4,-1),ROUNDUP(L1250*$AH$4,-1)))</f>
        <v/>
      </c>
      <c r="AH1250" s="154" t="str">
        <f>IF(M1250="","",IF('5.手当・賞与配分・洗い替え方式'!$O$4=1,ROUNDUP((M1250+$Q1250)*$AH$4,-1),ROUNDUP(M1250*$AH$4,-1)))</f>
        <v/>
      </c>
      <c r="AI1250" s="166" t="str">
        <f>IF(N1250="","",IF('5.手当・賞与配分・洗い替え方式'!$O$4=1,ROUNDUP((N1250+$Q1250)*$AH$4,-1),ROUNDUP(N1250*$AH$4,-1)))</f>
        <v/>
      </c>
      <c r="AJ1250" s="165" t="str">
        <f>IF(J1250="","",IF('5.手当・賞与配分・洗い替え方式'!$O$4=1,ROUNDUP((J1250+$Q1250)*$AM$4,-1),ROUNDUP(J1250*$AM$4,-1)))</f>
        <v/>
      </c>
      <c r="AK1250" s="154" t="str">
        <f>IF(K1250="","",IF('5.手当・賞与配分・洗い替え方式'!$O$4=1,ROUNDUP((K1250+$Q1250)*$AM$4,-1),ROUNDUP(K1250*$AM$4,-1)))</f>
        <v/>
      </c>
      <c r="AL1250" s="154" t="str">
        <f>IF(L1250="","",IF('5.手当・賞与配分・洗い替え方式'!$O$4=1,ROUNDUP((L1250+$Q1250)*$AM$4,-1),ROUNDUP(L1250*$AM$4,-1)))</f>
        <v/>
      </c>
      <c r="AM1250" s="154" t="str">
        <f>IF(M1250="","",IF('5.手当・賞与配分・洗い替え方式'!$O$4=1,ROUNDUP((M1250+$Q1250)*$AM$4,-1),ROUNDUP(M1250*$AM$4,-1)))</f>
        <v/>
      </c>
      <c r="AN1250" s="166" t="str">
        <f>IF(N1250="","",IF('5.手当・賞与配分・洗い替え方式'!$O$4=1,ROUNDUP((N1250+$Q1250)*$AM$4,-1),ROUNDUP(N1250*$AM$4,-1)))</f>
        <v/>
      </c>
      <c r="AO1250" s="369" t="str">
        <f t="shared" ref="AO1250:AO1289" si="849">IF(J1250="","",Y1250*12+AE1250+AJ1250)</f>
        <v/>
      </c>
      <c r="AP1250" s="77" t="str">
        <f t="shared" ref="AP1250:AP1289" si="850">IF(K1250="","",Z1250*12+AF1250+AK1250)</f>
        <v/>
      </c>
      <c r="AQ1250" s="77" t="str">
        <f t="shared" si="833"/>
        <v/>
      </c>
      <c r="AR1250" s="77" t="str">
        <f t="shared" si="834"/>
        <v/>
      </c>
      <c r="AS1250" s="164" t="str">
        <f t="shared" si="835"/>
        <v/>
      </c>
    </row>
    <row r="1251" spans="5:45" ht="18" customHeight="1">
      <c r="E1251" s="148" t="str">
        <f t="shared" si="836"/>
        <v/>
      </c>
      <c r="F1251" s="105">
        <f t="shared" si="823"/>
        <v>0</v>
      </c>
      <c r="G1251" s="105" t="str">
        <f t="shared" si="824"/>
        <v/>
      </c>
      <c r="H1251" s="105" t="str">
        <f t="shared" si="825"/>
        <v/>
      </c>
      <c r="I1251" s="149">
        <v>21</v>
      </c>
      <c r="J1251" s="157" t="str">
        <f t="shared" si="837"/>
        <v/>
      </c>
      <c r="K1251" s="131" t="str">
        <f t="shared" si="838"/>
        <v/>
      </c>
      <c r="L1251" s="131" t="str">
        <f>IF($E1251="","",INDEX('3.サラリースケール'!$R$5:$BH$38,MATCH($E1251,'3.サラリースケール'!$R$5:$R$38,0),MATCH($I1251,'3.サラリースケール'!$R$5:$BH$5,0)))</f>
        <v/>
      </c>
      <c r="M1251" s="131" t="str">
        <f t="shared" si="839"/>
        <v/>
      </c>
      <c r="N1251" s="368" t="str">
        <f t="shared" si="840"/>
        <v/>
      </c>
      <c r="O1251" s="157" t="str">
        <f t="shared" si="841"/>
        <v/>
      </c>
      <c r="P1251" s="368" t="str">
        <f t="shared" si="826"/>
        <v/>
      </c>
      <c r="Q1251" s="158" t="str">
        <f>IF($L1251="","",VLOOKUP($E1251,'6.モデル年俸表の作成'!$C$7:$F$48,4,0))</f>
        <v/>
      </c>
      <c r="R1251" s="159" t="str">
        <f>IF($E1251="","",IF($G1251="","",VLOOKUP($E1251,'5.手当・賞与配分・洗い替え方式'!$C$7:$L$48,8,0)))</f>
        <v/>
      </c>
      <c r="S1251" s="160" t="str">
        <f t="shared" si="842"/>
        <v/>
      </c>
      <c r="T1251" s="160" t="str">
        <f t="shared" si="843"/>
        <v/>
      </c>
      <c r="U1251" s="160" t="str">
        <f t="shared" si="844"/>
        <v/>
      </c>
      <c r="V1251" s="160" t="str">
        <f t="shared" si="845"/>
        <v/>
      </c>
      <c r="W1251" s="160" t="str">
        <f t="shared" si="846"/>
        <v/>
      </c>
      <c r="X1251" s="164" t="str">
        <f t="shared" si="827"/>
        <v/>
      </c>
      <c r="Y1251" s="162" t="str">
        <f t="shared" si="847"/>
        <v/>
      </c>
      <c r="Z1251" s="161" t="str">
        <f t="shared" si="828"/>
        <v/>
      </c>
      <c r="AA1251" s="161" t="str">
        <f t="shared" si="829"/>
        <v/>
      </c>
      <c r="AB1251" s="161" t="str">
        <f t="shared" si="830"/>
        <v/>
      </c>
      <c r="AC1251" s="163" t="str">
        <f t="shared" si="831"/>
        <v/>
      </c>
      <c r="AD1251" s="158" t="str">
        <f t="shared" si="848"/>
        <v/>
      </c>
      <c r="AE1251" s="165" t="str">
        <f>IF(J1251="","",IF('5.手当・賞与配分・洗い替え方式'!$O$4=1,ROUNDUP((J1251+$Q1251)*$AH$4,-1),ROUNDUP(J1251*$AH$4,-1)))</f>
        <v/>
      </c>
      <c r="AF1251" s="154" t="str">
        <f>IF(K1251="","",IF('5.手当・賞与配分・洗い替え方式'!$O$4=1,ROUNDUP((K1251+$Q1251)*$AH$4,-1),ROUNDUP(K1251*$AH$4,-1)))</f>
        <v/>
      </c>
      <c r="AG1251" s="154" t="str">
        <f>IF(L1251="","",IF('5.手当・賞与配分・洗い替え方式'!$O$4=1,ROUNDUP((L1251+$Q1251)*$AH$4,-1),ROUNDUP(L1251*$AH$4,-1)))</f>
        <v/>
      </c>
      <c r="AH1251" s="154" t="str">
        <f>IF(M1251="","",IF('5.手当・賞与配分・洗い替え方式'!$O$4=1,ROUNDUP((M1251+$Q1251)*$AH$4,-1),ROUNDUP(M1251*$AH$4,-1)))</f>
        <v/>
      </c>
      <c r="AI1251" s="166" t="str">
        <f>IF(N1251="","",IF('5.手当・賞与配分・洗い替え方式'!$O$4=1,ROUNDUP((N1251+$Q1251)*$AH$4,-1),ROUNDUP(N1251*$AH$4,-1)))</f>
        <v/>
      </c>
      <c r="AJ1251" s="165" t="str">
        <f>IF(J1251="","",IF('5.手当・賞与配分・洗い替え方式'!$O$4=1,ROUNDUP((J1251+$Q1251)*$AM$4,-1),ROUNDUP(J1251*$AM$4,-1)))</f>
        <v/>
      </c>
      <c r="AK1251" s="154" t="str">
        <f>IF(K1251="","",IF('5.手当・賞与配分・洗い替え方式'!$O$4=1,ROUNDUP((K1251+$Q1251)*$AM$4,-1),ROUNDUP(K1251*$AM$4,-1)))</f>
        <v/>
      </c>
      <c r="AL1251" s="154" t="str">
        <f>IF(L1251="","",IF('5.手当・賞与配分・洗い替え方式'!$O$4=1,ROUNDUP((L1251+$Q1251)*$AM$4,-1),ROUNDUP(L1251*$AM$4,-1)))</f>
        <v/>
      </c>
      <c r="AM1251" s="154" t="str">
        <f>IF(M1251="","",IF('5.手当・賞与配分・洗い替え方式'!$O$4=1,ROUNDUP((M1251+$Q1251)*$AM$4,-1),ROUNDUP(M1251*$AM$4,-1)))</f>
        <v/>
      </c>
      <c r="AN1251" s="166" t="str">
        <f>IF(N1251="","",IF('5.手当・賞与配分・洗い替え方式'!$O$4=1,ROUNDUP((N1251+$Q1251)*$AM$4,-1),ROUNDUP(N1251*$AM$4,-1)))</f>
        <v/>
      </c>
      <c r="AO1251" s="369" t="str">
        <f t="shared" si="849"/>
        <v/>
      </c>
      <c r="AP1251" s="77" t="str">
        <f t="shared" si="850"/>
        <v/>
      </c>
      <c r="AQ1251" s="77" t="str">
        <f t="shared" si="833"/>
        <v/>
      </c>
      <c r="AR1251" s="77" t="str">
        <f t="shared" si="834"/>
        <v/>
      </c>
      <c r="AS1251" s="164" t="str">
        <f t="shared" si="835"/>
        <v/>
      </c>
    </row>
    <row r="1252" spans="5:45" ht="18" customHeight="1">
      <c r="E1252" s="148" t="str">
        <f t="shared" si="836"/>
        <v/>
      </c>
      <c r="F1252" s="105">
        <f t="shared" si="823"/>
        <v>0</v>
      </c>
      <c r="G1252" s="105" t="str">
        <f t="shared" si="824"/>
        <v/>
      </c>
      <c r="H1252" s="105" t="str">
        <f t="shared" si="825"/>
        <v/>
      </c>
      <c r="I1252" s="149">
        <v>22</v>
      </c>
      <c r="J1252" s="157" t="str">
        <f t="shared" si="837"/>
        <v/>
      </c>
      <c r="K1252" s="131" t="str">
        <f t="shared" si="838"/>
        <v/>
      </c>
      <c r="L1252" s="131" t="str">
        <f>IF($E1252="","",INDEX('3.サラリースケール'!$R$5:$BH$38,MATCH($E1252,'3.サラリースケール'!$R$5:$R$38,0),MATCH($I1252,'3.サラリースケール'!$R$5:$BH$5,0)))</f>
        <v/>
      </c>
      <c r="M1252" s="131" t="str">
        <f t="shared" si="839"/>
        <v/>
      </c>
      <c r="N1252" s="368" t="str">
        <f t="shared" si="840"/>
        <v/>
      </c>
      <c r="O1252" s="157" t="str">
        <f t="shared" si="841"/>
        <v/>
      </c>
      <c r="P1252" s="368" t="str">
        <f t="shared" si="826"/>
        <v/>
      </c>
      <c r="Q1252" s="158" t="str">
        <f>IF($L1252="","",VLOOKUP($E1252,'6.モデル年俸表の作成'!$C$7:$F$48,4,0))</f>
        <v/>
      </c>
      <c r="R1252" s="159" t="str">
        <f>IF($E1252="","",IF($G1252="","",VLOOKUP($E1252,'5.手当・賞与配分・洗い替え方式'!$C$7:$L$48,8,0)))</f>
        <v/>
      </c>
      <c r="S1252" s="160" t="str">
        <f t="shared" si="842"/>
        <v/>
      </c>
      <c r="T1252" s="160" t="str">
        <f t="shared" si="843"/>
        <v/>
      </c>
      <c r="U1252" s="160" t="str">
        <f t="shared" si="844"/>
        <v/>
      </c>
      <c r="V1252" s="160" t="str">
        <f t="shared" si="845"/>
        <v/>
      </c>
      <c r="W1252" s="160" t="str">
        <f t="shared" si="846"/>
        <v/>
      </c>
      <c r="X1252" s="164" t="str">
        <f t="shared" si="827"/>
        <v/>
      </c>
      <c r="Y1252" s="162" t="str">
        <f>IF(J1252="","",J1252+$Q1252+S1252)</f>
        <v/>
      </c>
      <c r="Z1252" s="161" t="str">
        <f t="shared" si="828"/>
        <v/>
      </c>
      <c r="AA1252" s="161" t="str">
        <f t="shared" si="829"/>
        <v/>
      </c>
      <c r="AB1252" s="161" t="str">
        <f t="shared" si="830"/>
        <v/>
      </c>
      <c r="AC1252" s="163" t="str">
        <f t="shared" si="831"/>
        <v/>
      </c>
      <c r="AD1252" s="158" t="str">
        <f t="shared" si="848"/>
        <v/>
      </c>
      <c r="AE1252" s="165" t="str">
        <f>IF(J1252="","",IF('5.手当・賞与配分・洗い替え方式'!$O$4=1,ROUNDUP((J1252+$Q1252)*$AH$4,-1),ROUNDUP(J1252*$AH$4,-1)))</f>
        <v/>
      </c>
      <c r="AF1252" s="154" t="str">
        <f>IF(K1252="","",IF('5.手当・賞与配分・洗い替え方式'!$O$4=1,ROUNDUP((K1252+$Q1252)*$AH$4,-1),ROUNDUP(K1252*$AH$4,-1)))</f>
        <v/>
      </c>
      <c r="AG1252" s="154" t="str">
        <f>IF(L1252="","",IF('5.手当・賞与配分・洗い替え方式'!$O$4=1,ROUNDUP((L1252+$Q1252)*$AH$4,-1),ROUNDUP(L1252*$AH$4,-1)))</f>
        <v/>
      </c>
      <c r="AH1252" s="154" t="str">
        <f>IF(M1252="","",IF('5.手当・賞与配分・洗い替え方式'!$O$4=1,ROUNDUP((M1252+$Q1252)*$AH$4,-1),ROUNDUP(M1252*$AH$4,-1)))</f>
        <v/>
      </c>
      <c r="AI1252" s="166" t="str">
        <f>IF(N1252="","",IF('5.手当・賞与配分・洗い替え方式'!$O$4=1,ROUNDUP((N1252+$Q1252)*$AH$4,-1),ROUNDUP(N1252*$AH$4,-1)))</f>
        <v/>
      </c>
      <c r="AJ1252" s="165" t="str">
        <f>IF(J1252="","",IF('5.手当・賞与配分・洗い替え方式'!$O$4=1,ROUNDUP((J1252+$Q1252)*$AM$4,-1),ROUNDUP(J1252*$AM$4,-1)))</f>
        <v/>
      </c>
      <c r="AK1252" s="154" t="str">
        <f>IF(K1252="","",IF('5.手当・賞与配分・洗い替え方式'!$O$4=1,ROUNDUP((K1252+$Q1252)*$AM$4,-1),ROUNDUP(K1252*$AM$4,-1)))</f>
        <v/>
      </c>
      <c r="AL1252" s="154" t="str">
        <f>IF(L1252="","",IF('5.手当・賞与配分・洗い替え方式'!$O$4=1,ROUNDUP((L1252+$Q1252)*$AM$4,-1),ROUNDUP(L1252*$AM$4,-1)))</f>
        <v/>
      </c>
      <c r="AM1252" s="154" t="str">
        <f>IF(M1252="","",IF('5.手当・賞与配分・洗い替え方式'!$O$4=1,ROUNDUP((M1252+$Q1252)*$AM$4,-1),ROUNDUP(M1252*$AM$4,-1)))</f>
        <v/>
      </c>
      <c r="AN1252" s="166" t="str">
        <f>IF(N1252="","",IF('5.手当・賞与配分・洗い替え方式'!$O$4=1,ROUNDUP((N1252+$Q1252)*$AM$4,-1),ROUNDUP(N1252*$AM$4,-1)))</f>
        <v/>
      </c>
      <c r="AO1252" s="369" t="str">
        <f t="shared" si="849"/>
        <v/>
      </c>
      <c r="AP1252" s="77" t="str">
        <f t="shared" si="850"/>
        <v/>
      </c>
      <c r="AQ1252" s="77" t="str">
        <f t="shared" si="833"/>
        <v/>
      </c>
      <c r="AR1252" s="77" t="str">
        <f t="shared" si="834"/>
        <v/>
      </c>
      <c r="AS1252" s="164" t="str">
        <f t="shared" si="835"/>
        <v/>
      </c>
    </row>
    <row r="1253" spans="5:45" ht="18" customHeight="1">
      <c r="E1253" s="148" t="str">
        <f t="shared" si="836"/>
        <v/>
      </c>
      <c r="F1253" s="105">
        <f t="shared" si="823"/>
        <v>0</v>
      </c>
      <c r="G1253" s="105" t="str">
        <f t="shared" si="824"/>
        <v/>
      </c>
      <c r="H1253" s="105" t="str">
        <f t="shared" si="825"/>
        <v/>
      </c>
      <c r="I1253" s="149">
        <v>23</v>
      </c>
      <c r="J1253" s="157" t="str">
        <f t="shared" si="837"/>
        <v/>
      </c>
      <c r="K1253" s="131" t="str">
        <f t="shared" si="838"/>
        <v/>
      </c>
      <c r="L1253" s="131" t="str">
        <f>IF($E1253="","",INDEX('3.サラリースケール'!$R$5:$BH$38,MATCH($E1253,'3.サラリースケール'!$R$5:$R$38,0),MATCH($I1253,'3.サラリースケール'!$R$5:$BH$5,0)))</f>
        <v/>
      </c>
      <c r="M1253" s="131" t="str">
        <f t="shared" si="839"/>
        <v/>
      </c>
      <c r="N1253" s="368" t="str">
        <f t="shared" si="840"/>
        <v/>
      </c>
      <c r="O1253" s="157" t="str">
        <f t="shared" si="841"/>
        <v/>
      </c>
      <c r="P1253" s="368" t="str">
        <f t="shared" si="826"/>
        <v/>
      </c>
      <c r="Q1253" s="158" t="str">
        <f>IF($L1253="","",VLOOKUP($E1253,'6.モデル年俸表の作成'!$C$7:$F$48,4,0))</f>
        <v/>
      </c>
      <c r="R1253" s="159" t="str">
        <f>IF($E1253="","",IF($G1253="","",VLOOKUP($E1253,'5.手当・賞与配分・洗い替え方式'!$C$7:$L$48,8,0)))</f>
        <v/>
      </c>
      <c r="S1253" s="160" t="str">
        <f t="shared" si="842"/>
        <v/>
      </c>
      <c r="T1253" s="160" t="str">
        <f t="shared" si="843"/>
        <v/>
      </c>
      <c r="U1253" s="160" t="str">
        <f t="shared" si="844"/>
        <v/>
      </c>
      <c r="V1253" s="160" t="str">
        <f t="shared" si="845"/>
        <v/>
      </c>
      <c r="W1253" s="160" t="str">
        <f t="shared" si="846"/>
        <v/>
      </c>
      <c r="X1253" s="164" t="str">
        <f t="shared" si="827"/>
        <v/>
      </c>
      <c r="Y1253" s="162" t="str">
        <f t="shared" ref="Y1253:Y1289" si="851">IF(J1253="","",J1253+$Q1253+S1253)</f>
        <v/>
      </c>
      <c r="Z1253" s="161" t="str">
        <f t="shared" si="828"/>
        <v/>
      </c>
      <c r="AA1253" s="161" t="str">
        <f t="shared" si="829"/>
        <v/>
      </c>
      <c r="AB1253" s="161" t="str">
        <f t="shared" si="830"/>
        <v/>
      </c>
      <c r="AC1253" s="163" t="str">
        <f t="shared" si="831"/>
        <v/>
      </c>
      <c r="AD1253" s="158" t="str">
        <f t="shared" si="848"/>
        <v/>
      </c>
      <c r="AE1253" s="165" t="str">
        <f>IF(J1253="","",IF('5.手当・賞与配分・洗い替え方式'!$O$4=1,ROUNDUP((J1253+$Q1253)*$AH$4,-1),ROUNDUP(J1253*$AH$4,-1)))</f>
        <v/>
      </c>
      <c r="AF1253" s="154" t="str">
        <f>IF(K1253="","",IF('5.手当・賞与配分・洗い替え方式'!$O$4=1,ROUNDUP((K1253+$Q1253)*$AH$4,-1),ROUNDUP(K1253*$AH$4,-1)))</f>
        <v/>
      </c>
      <c r="AG1253" s="154" t="str">
        <f>IF(L1253="","",IF('5.手当・賞与配分・洗い替え方式'!$O$4=1,ROUNDUP((L1253+$Q1253)*$AH$4,-1),ROUNDUP(L1253*$AH$4,-1)))</f>
        <v/>
      </c>
      <c r="AH1253" s="154" t="str">
        <f>IF(M1253="","",IF('5.手当・賞与配分・洗い替え方式'!$O$4=1,ROUNDUP((M1253+$Q1253)*$AH$4,-1),ROUNDUP(M1253*$AH$4,-1)))</f>
        <v/>
      </c>
      <c r="AI1253" s="166" t="str">
        <f>IF(N1253="","",IF('5.手当・賞与配分・洗い替え方式'!$O$4=1,ROUNDUP((N1253+$Q1253)*$AH$4,-1),ROUNDUP(N1253*$AH$4,-1)))</f>
        <v/>
      </c>
      <c r="AJ1253" s="165" t="str">
        <f>IF(J1253="","",IF('5.手当・賞与配分・洗い替え方式'!$O$4=1,ROUNDUP((J1253+$Q1253)*$AM$4,-1),ROUNDUP(J1253*$AM$4,-1)))</f>
        <v/>
      </c>
      <c r="AK1253" s="154" t="str">
        <f>IF(K1253="","",IF('5.手当・賞与配分・洗い替え方式'!$O$4=1,ROUNDUP((K1253+$Q1253)*$AM$4,-1),ROUNDUP(K1253*$AM$4,-1)))</f>
        <v/>
      </c>
      <c r="AL1253" s="154" t="str">
        <f>IF(L1253="","",IF('5.手当・賞与配分・洗い替え方式'!$O$4=1,ROUNDUP((L1253+$Q1253)*$AM$4,-1),ROUNDUP(L1253*$AM$4,-1)))</f>
        <v/>
      </c>
      <c r="AM1253" s="154" t="str">
        <f>IF(M1253="","",IF('5.手当・賞与配分・洗い替え方式'!$O$4=1,ROUNDUP((M1253+$Q1253)*$AM$4,-1),ROUNDUP(M1253*$AM$4,-1)))</f>
        <v/>
      </c>
      <c r="AN1253" s="166" t="str">
        <f>IF(N1253="","",IF('5.手当・賞与配分・洗い替え方式'!$O$4=1,ROUNDUP((N1253+$Q1253)*$AM$4,-1),ROUNDUP(N1253*$AM$4,-1)))</f>
        <v/>
      </c>
      <c r="AO1253" s="369" t="str">
        <f t="shared" si="849"/>
        <v/>
      </c>
      <c r="AP1253" s="77" t="str">
        <f t="shared" si="850"/>
        <v/>
      </c>
      <c r="AQ1253" s="77" t="str">
        <f t="shared" si="833"/>
        <v/>
      </c>
      <c r="AR1253" s="77" t="str">
        <f t="shared" si="834"/>
        <v/>
      </c>
      <c r="AS1253" s="164" t="str">
        <f t="shared" si="835"/>
        <v/>
      </c>
    </row>
    <row r="1254" spans="5:45" ht="18" customHeight="1">
      <c r="E1254" s="148" t="str">
        <f t="shared" si="836"/>
        <v/>
      </c>
      <c r="F1254" s="105">
        <f t="shared" si="823"/>
        <v>0</v>
      </c>
      <c r="G1254" s="105" t="str">
        <f t="shared" si="824"/>
        <v/>
      </c>
      <c r="H1254" s="105" t="str">
        <f t="shared" si="825"/>
        <v/>
      </c>
      <c r="I1254" s="149">
        <v>24</v>
      </c>
      <c r="J1254" s="157" t="str">
        <f t="shared" si="837"/>
        <v/>
      </c>
      <c r="K1254" s="131" t="str">
        <f t="shared" si="838"/>
        <v/>
      </c>
      <c r="L1254" s="131" t="str">
        <f>IF($E1254="","",INDEX('3.サラリースケール'!$R$5:$BH$38,MATCH($E1254,'3.サラリースケール'!$R$5:$R$38,0),MATCH($I1254,'3.サラリースケール'!$R$5:$BH$5,0)))</f>
        <v/>
      </c>
      <c r="M1254" s="131" t="str">
        <f t="shared" si="839"/>
        <v/>
      </c>
      <c r="N1254" s="368" t="str">
        <f t="shared" si="840"/>
        <v/>
      </c>
      <c r="O1254" s="157" t="str">
        <f t="shared" si="841"/>
        <v/>
      </c>
      <c r="P1254" s="368" t="str">
        <f t="shared" si="826"/>
        <v/>
      </c>
      <c r="Q1254" s="158" t="str">
        <f>IF($L1254="","",VLOOKUP($E1254,'6.モデル年俸表の作成'!$C$7:$F$48,4,0))</f>
        <v/>
      </c>
      <c r="R1254" s="159" t="str">
        <f>IF($E1254="","",IF($G1254="","",VLOOKUP($E1254,'5.手当・賞与配分・洗い替え方式'!$C$7:$L$48,8,0)))</f>
        <v/>
      </c>
      <c r="S1254" s="160" t="str">
        <f t="shared" si="842"/>
        <v/>
      </c>
      <c r="T1254" s="160" t="str">
        <f t="shared" si="843"/>
        <v/>
      </c>
      <c r="U1254" s="160" t="str">
        <f>IF(L1254="","",ROUNDUP((L1254*$R1254),-1))</f>
        <v/>
      </c>
      <c r="V1254" s="160" t="str">
        <f t="shared" si="845"/>
        <v/>
      </c>
      <c r="W1254" s="160" t="str">
        <f t="shared" si="846"/>
        <v/>
      </c>
      <c r="X1254" s="164" t="str">
        <f t="shared" si="827"/>
        <v/>
      </c>
      <c r="Y1254" s="162" t="str">
        <f t="shared" si="851"/>
        <v/>
      </c>
      <c r="Z1254" s="161" t="str">
        <f t="shared" si="828"/>
        <v/>
      </c>
      <c r="AA1254" s="161" t="str">
        <f t="shared" si="829"/>
        <v/>
      </c>
      <c r="AB1254" s="161" t="str">
        <f t="shared" si="830"/>
        <v/>
      </c>
      <c r="AC1254" s="163" t="str">
        <f t="shared" si="831"/>
        <v/>
      </c>
      <c r="AD1254" s="158" t="str">
        <f t="shared" si="848"/>
        <v/>
      </c>
      <c r="AE1254" s="165" t="str">
        <f>IF(J1254="","",IF('5.手当・賞与配分・洗い替え方式'!$O$4=1,ROUNDUP((J1254+$Q1254)*$AH$4,-1),ROUNDUP(J1254*$AH$4,-1)))</f>
        <v/>
      </c>
      <c r="AF1254" s="154" t="str">
        <f>IF(K1254="","",IF('5.手当・賞与配分・洗い替え方式'!$O$4=1,ROUNDUP((K1254+$Q1254)*$AH$4,-1),ROUNDUP(K1254*$AH$4,-1)))</f>
        <v/>
      </c>
      <c r="AG1254" s="154" t="str">
        <f>IF(L1254="","",IF('5.手当・賞与配分・洗い替え方式'!$O$4=1,ROUNDUP((L1254+$Q1254)*$AH$4,-1),ROUNDUP(L1254*$AH$4,-1)))</f>
        <v/>
      </c>
      <c r="AH1254" s="154" t="str">
        <f>IF(M1254="","",IF('5.手当・賞与配分・洗い替え方式'!$O$4=1,ROUNDUP((M1254+$Q1254)*$AH$4,-1),ROUNDUP(M1254*$AH$4,-1)))</f>
        <v/>
      </c>
      <c r="AI1254" s="166" t="str">
        <f>IF(N1254="","",IF('5.手当・賞与配分・洗い替え方式'!$O$4=1,ROUNDUP((N1254+$Q1254)*$AH$4,-1),ROUNDUP(N1254*$AH$4,-1)))</f>
        <v/>
      </c>
      <c r="AJ1254" s="165" t="str">
        <f>IF(J1254="","",IF('5.手当・賞与配分・洗い替え方式'!$O$4=1,ROUNDUP((J1254+$Q1254)*$AM$4,-1),ROUNDUP(J1254*$AM$4,-1)))</f>
        <v/>
      </c>
      <c r="AK1254" s="154" t="str">
        <f>IF(K1254="","",IF('5.手当・賞与配分・洗い替え方式'!$O$4=1,ROUNDUP((K1254+$Q1254)*$AM$4,-1),ROUNDUP(K1254*$AM$4,-1)))</f>
        <v/>
      </c>
      <c r="AL1254" s="154" t="str">
        <f>IF(L1254="","",IF('5.手当・賞与配分・洗い替え方式'!$O$4=1,ROUNDUP((L1254+$Q1254)*$AM$4,-1),ROUNDUP(L1254*$AM$4,-1)))</f>
        <v/>
      </c>
      <c r="AM1254" s="154" t="str">
        <f>IF(M1254="","",IF('5.手当・賞与配分・洗い替え方式'!$O$4=1,ROUNDUP((M1254+$Q1254)*$AM$4,-1),ROUNDUP(M1254*$AM$4,-1)))</f>
        <v/>
      </c>
      <c r="AN1254" s="166" t="str">
        <f>IF(N1254="","",IF('5.手当・賞与配分・洗い替え方式'!$O$4=1,ROUNDUP((N1254+$Q1254)*$AM$4,-1),ROUNDUP(N1254*$AM$4,-1)))</f>
        <v/>
      </c>
      <c r="AO1254" s="369" t="str">
        <f t="shared" si="849"/>
        <v/>
      </c>
      <c r="AP1254" s="77" t="str">
        <f t="shared" si="850"/>
        <v/>
      </c>
      <c r="AQ1254" s="77" t="str">
        <f t="shared" si="833"/>
        <v/>
      </c>
      <c r="AR1254" s="77" t="str">
        <f t="shared" si="834"/>
        <v/>
      </c>
      <c r="AS1254" s="164" t="str">
        <f t="shared" si="835"/>
        <v/>
      </c>
    </row>
    <row r="1255" spans="5:45" ht="18" customHeight="1">
      <c r="E1255" s="148" t="str">
        <f t="shared" si="836"/>
        <v/>
      </c>
      <c r="F1255" s="105">
        <f t="shared" si="823"/>
        <v>0</v>
      </c>
      <c r="G1255" s="105" t="str">
        <f t="shared" si="824"/>
        <v/>
      </c>
      <c r="H1255" s="105" t="str">
        <f t="shared" si="825"/>
        <v/>
      </c>
      <c r="I1255" s="149">
        <v>25</v>
      </c>
      <c r="J1255" s="157" t="str">
        <f t="shared" si="837"/>
        <v/>
      </c>
      <c r="K1255" s="131" t="str">
        <f t="shared" si="838"/>
        <v/>
      </c>
      <c r="L1255" s="131" t="str">
        <f>IF($E1255="","",INDEX('3.サラリースケール'!$R$5:$BH$38,MATCH($E1255,'3.サラリースケール'!$R$5:$R$38,0),MATCH($I1255,'3.サラリースケール'!$R$5:$BH$5,0)))</f>
        <v/>
      </c>
      <c r="M1255" s="131" t="str">
        <f t="shared" si="839"/>
        <v/>
      </c>
      <c r="N1255" s="368" t="str">
        <f t="shared" si="840"/>
        <v/>
      </c>
      <c r="O1255" s="157" t="str">
        <f t="shared" si="841"/>
        <v/>
      </c>
      <c r="P1255" s="368" t="str">
        <f t="shared" si="826"/>
        <v/>
      </c>
      <c r="Q1255" s="158" t="str">
        <f>IF($L1255="","",VLOOKUP($E1255,'6.モデル年俸表の作成'!$C$7:$F$48,4,0))</f>
        <v/>
      </c>
      <c r="R1255" s="159" t="str">
        <f>IF($E1255="","",IF($G1255="","",VLOOKUP($E1255,'5.手当・賞与配分・洗い替え方式'!$C$7:$L$48,8,0)))</f>
        <v/>
      </c>
      <c r="S1255" s="160" t="str">
        <f t="shared" si="842"/>
        <v/>
      </c>
      <c r="T1255" s="160" t="str">
        <f t="shared" si="843"/>
        <v/>
      </c>
      <c r="U1255" s="160" t="str">
        <f t="shared" ref="U1255:U1289" si="852">IF(L1255="","",ROUNDUP((L1255*$R1255),-1))</f>
        <v/>
      </c>
      <c r="V1255" s="160" t="str">
        <f t="shared" si="845"/>
        <v/>
      </c>
      <c r="W1255" s="160" t="str">
        <f t="shared" si="846"/>
        <v/>
      </c>
      <c r="X1255" s="164" t="str">
        <f t="shared" si="827"/>
        <v/>
      </c>
      <c r="Y1255" s="162" t="str">
        <f t="shared" si="851"/>
        <v/>
      </c>
      <c r="Z1255" s="161" t="str">
        <f t="shared" si="828"/>
        <v/>
      </c>
      <c r="AA1255" s="161" t="str">
        <f t="shared" si="829"/>
        <v/>
      </c>
      <c r="AB1255" s="161" t="str">
        <f t="shared" si="830"/>
        <v/>
      </c>
      <c r="AC1255" s="163" t="str">
        <f>IF(N1255="","",N1255+$Q1255+W1255)</f>
        <v/>
      </c>
      <c r="AD1255" s="158" t="str">
        <f t="shared" si="848"/>
        <v/>
      </c>
      <c r="AE1255" s="165" t="str">
        <f>IF(J1255="","",IF('5.手当・賞与配分・洗い替え方式'!$O$4=1,ROUNDUP((J1255+$Q1255)*$AH$4,-1),ROUNDUP(J1255*$AH$4,-1)))</f>
        <v/>
      </c>
      <c r="AF1255" s="154" t="str">
        <f>IF(K1255="","",IF('5.手当・賞与配分・洗い替え方式'!$O$4=1,ROUNDUP((K1255+$Q1255)*$AH$4,-1),ROUNDUP(K1255*$AH$4,-1)))</f>
        <v/>
      </c>
      <c r="AG1255" s="154" t="str">
        <f>IF(L1255="","",IF('5.手当・賞与配分・洗い替え方式'!$O$4=1,ROUNDUP((L1255+$Q1255)*$AH$4,-1),ROUNDUP(L1255*$AH$4,-1)))</f>
        <v/>
      </c>
      <c r="AH1255" s="154" t="str">
        <f>IF(M1255="","",IF('5.手当・賞与配分・洗い替え方式'!$O$4=1,ROUNDUP((M1255+$Q1255)*$AH$4,-1),ROUNDUP(M1255*$AH$4,-1)))</f>
        <v/>
      </c>
      <c r="AI1255" s="166" t="str">
        <f>IF(N1255="","",IF('5.手当・賞与配分・洗い替え方式'!$O$4=1,ROUNDUP((N1255+$Q1255)*$AH$4,-1),ROUNDUP(N1255*$AH$4,-1)))</f>
        <v/>
      </c>
      <c r="AJ1255" s="165" t="str">
        <f>IF(J1255="","",IF('5.手当・賞与配分・洗い替え方式'!$O$4=1,ROUNDUP((J1255+$Q1255)*$AM$4,-1),ROUNDUP(J1255*$AM$4,-1)))</f>
        <v/>
      </c>
      <c r="AK1255" s="154" t="str">
        <f>IF(K1255="","",IF('5.手当・賞与配分・洗い替え方式'!$O$4=1,ROUNDUP((K1255+$Q1255)*$AM$4,-1),ROUNDUP(K1255*$AM$4,-1)))</f>
        <v/>
      </c>
      <c r="AL1255" s="154" t="str">
        <f>IF(L1255="","",IF('5.手当・賞与配分・洗い替え方式'!$O$4=1,ROUNDUP((L1255+$Q1255)*$AM$4,-1),ROUNDUP(L1255*$AM$4,-1)))</f>
        <v/>
      </c>
      <c r="AM1255" s="154" t="str">
        <f>IF(M1255="","",IF('5.手当・賞与配分・洗い替え方式'!$O$4=1,ROUNDUP((M1255+$Q1255)*$AM$4,-1),ROUNDUP(M1255*$AM$4,-1)))</f>
        <v/>
      </c>
      <c r="AN1255" s="166" t="str">
        <f>IF(N1255="","",IF('5.手当・賞与配分・洗い替え方式'!$O$4=1,ROUNDUP((N1255+$Q1255)*$AM$4,-1),ROUNDUP(N1255*$AM$4,-1)))</f>
        <v/>
      </c>
      <c r="AO1255" s="369" t="str">
        <f t="shared" si="849"/>
        <v/>
      </c>
      <c r="AP1255" s="77" t="str">
        <f t="shared" si="850"/>
        <v/>
      </c>
      <c r="AQ1255" s="77" t="str">
        <f t="shared" si="833"/>
        <v/>
      </c>
      <c r="AR1255" s="77" t="str">
        <f t="shared" si="834"/>
        <v/>
      </c>
      <c r="AS1255" s="164" t="str">
        <f t="shared" si="835"/>
        <v/>
      </c>
    </row>
    <row r="1256" spans="5:45" ht="18" customHeight="1">
      <c r="E1256" s="148" t="str">
        <f t="shared" si="836"/>
        <v/>
      </c>
      <c r="F1256" s="105">
        <f t="shared" si="823"/>
        <v>0</v>
      </c>
      <c r="G1256" s="105" t="str">
        <f t="shared" si="824"/>
        <v/>
      </c>
      <c r="H1256" s="105" t="str">
        <f t="shared" si="825"/>
        <v/>
      </c>
      <c r="I1256" s="149">
        <v>26</v>
      </c>
      <c r="J1256" s="157" t="str">
        <f t="shared" si="837"/>
        <v/>
      </c>
      <c r="K1256" s="131" t="str">
        <f t="shared" si="838"/>
        <v/>
      </c>
      <c r="L1256" s="131" t="str">
        <f>IF($E1256="","",INDEX('3.サラリースケール'!$R$5:$BH$38,MATCH($E1256,'3.サラリースケール'!$R$5:$R$38,0),MATCH($I1256,'3.サラリースケール'!$R$5:$BH$5,0)))</f>
        <v/>
      </c>
      <c r="M1256" s="131" t="str">
        <f t="shared" si="839"/>
        <v/>
      </c>
      <c r="N1256" s="368" t="str">
        <f t="shared" si="840"/>
        <v/>
      </c>
      <c r="O1256" s="157" t="str">
        <f t="shared" si="841"/>
        <v/>
      </c>
      <c r="P1256" s="368" t="str">
        <f t="shared" si="826"/>
        <v/>
      </c>
      <c r="Q1256" s="158" t="str">
        <f>IF($L1256="","",VLOOKUP($E1256,'6.モデル年俸表の作成'!$C$7:$F$48,4,0))</f>
        <v/>
      </c>
      <c r="R1256" s="159" t="str">
        <f>IF($E1256="","",IF($G1256="","",VLOOKUP($E1256,'5.手当・賞与配分・洗い替え方式'!$C$7:$L$48,8,0)))</f>
        <v/>
      </c>
      <c r="S1256" s="160" t="str">
        <f t="shared" si="842"/>
        <v/>
      </c>
      <c r="T1256" s="160" t="str">
        <f t="shared" si="843"/>
        <v/>
      </c>
      <c r="U1256" s="160" t="str">
        <f t="shared" si="852"/>
        <v/>
      </c>
      <c r="V1256" s="160" t="str">
        <f t="shared" si="845"/>
        <v/>
      </c>
      <c r="W1256" s="160" t="str">
        <f t="shared" si="846"/>
        <v/>
      </c>
      <c r="X1256" s="164" t="str">
        <f t="shared" si="827"/>
        <v/>
      </c>
      <c r="Y1256" s="162" t="str">
        <f t="shared" si="851"/>
        <v/>
      </c>
      <c r="Z1256" s="161" t="str">
        <f t="shared" si="828"/>
        <v/>
      </c>
      <c r="AA1256" s="161" t="str">
        <f t="shared" si="829"/>
        <v/>
      </c>
      <c r="AB1256" s="161" t="str">
        <f t="shared" si="830"/>
        <v/>
      </c>
      <c r="AC1256" s="163" t="str">
        <f t="shared" ref="AC1256:AC1289" si="853">IF(N1256="","",N1256+$Q1256+W1256)</f>
        <v/>
      </c>
      <c r="AD1256" s="158" t="str">
        <f t="shared" si="848"/>
        <v/>
      </c>
      <c r="AE1256" s="165" t="str">
        <f>IF(J1256="","",IF('5.手当・賞与配分・洗い替え方式'!$O$4=1,ROUNDUP((J1256+$Q1256)*$AH$4,-1),ROUNDUP(J1256*$AH$4,-1)))</f>
        <v/>
      </c>
      <c r="AF1256" s="154" t="str">
        <f>IF(K1256="","",IF('5.手当・賞与配分・洗い替え方式'!$O$4=1,ROUNDUP((K1256+$Q1256)*$AH$4,-1),ROUNDUP(K1256*$AH$4,-1)))</f>
        <v/>
      </c>
      <c r="AG1256" s="154" t="str">
        <f>IF(L1256="","",IF('5.手当・賞与配分・洗い替え方式'!$O$4=1,ROUNDUP((L1256+$Q1256)*$AH$4,-1),ROUNDUP(L1256*$AH$4,-1)))</f>
        <v/>
      </c>
      <c r="AH1256" s="154" t="str">
        <f>IF(M1256="","",IF('5.手当・賞与配分・洗い替え方式'!$O$4=1,ROUNDUP((M1256+$Q1256)*$AH$4,-1),ROUNDUP(M1256*$AH$4,-1)))</f>
        <v/>
      </c>
      <c r="AI1256" s="166" t="str">
        <f>IF(N1256="","",IF('5.手当・賞与配分・洗い替え方式'!$O$4=1,ROUNDUP((N1256+$Q1256)*$AH$4,-1),ROUNDUP(N1256*$AH$4,-1)))</f>
        <v/>
      </c>
      <c r="AJ1256" s="165" t="str">
        <f>IF(J1256="","",IF('5.手当・賞与配分・洗い替え方式'!$O$4=1,ROUNDUP((J1256+$Q1256)*$AM$4,-1),ROUNDUP(J1256*$AM$4,-1)))</f>
        <v/>
      </c>
      <c r="AK1256" s="154" t="str">
        <f>IF(K1256="","",IF('5.手当・賞与配分・洗い替え方式'!$O$4=1,ROUNDUP((K1256+$Q1256)*$AM$4,-1),ROUNDUP(K1256*$AM$4,-1)))</f>
        <v/>
      </c>
      <c r="AL1256" s="154" t="str">
        <f>IF(L1256="","",IF('5.手当・賞与配分・洗い替え方式'!$O$4=1,ROUNDUP((L1256+$Q1256)*$AM$4,-1),ROUNDUP(L1256*$AM$4,-1)))</f>
        <v/>
      </c>
      <c r="AM1256" s="154" t="str">
        <f>IF(M1256="","",IF('5.手当・賞与配分・洗い替え方式'!$O$4=1,ROUNDUP((M1256+$Q1256)*$AM$4,-1),ROUNDUP(M1256*$AM$4,-1)))</f>
        <v/>
      </c>
      <c r="AN1256" s="166" t="str">
        <f>IF(N1256="","",IF('5.手当・賞与配分・洗い替え方式'!$O$4=1,ROUNDUP((N1256+$Q1256)*$AM$4,-1),ROUNDUP(N1256*$AM$4,-1)))</f>
        <v/>
      </c>
      <c r="AO1256" s="369" t="str">
        <f t="shared" si="849"/>
        <v/>
      </c>
      <c r="AP1256" s="77" t="str">
        <f t="shared" si="850"/>
        <v/>
      </c>
      <c r="AQ1256" s="77" t="str">
        <f t="shared" si="833"/>
        <v/>
      </c>
      <c r="AR1256" s="77" t="str">
        <f t="shared" si="834"/>
        <v/>
      </c>
      <c r="AS1256" s="164" t="str">
        <f t="shared" si="835"/>
        <v/>
      </c>
    </row>
    <row r="1257" spans="5:45" ht="18" customHeight="1">
      <c r="E1257" s="148" t="str">
        <f t="shared" si="836"/>
        <v/>
      </c>
      <c r="F1257" s="105">
        <f t="shared" si="823"/>
        <v>0</v>
      </c>
      <c r="G1257" s="105" t="str">
        <f t="shared" si="824"/>
        <v/>
      </c>
      <c r="H1257" s="105" t="str">
        <f t="shared" si="825"/>
        <v/>
      </c>
      <c r="I1257" s="149">
        <v>27</v>
      </c>
      <c r="J1257" s="157" t="str">
        <f t="shared" si="837"/>
        <v/>
      </c>
      <c r="K1257" s="131" t="str">
        <f t="shared" si="838"/>
        <v/>
      </c>
      <c r="L1257" s="131" t="str">
        <f>IF($E1257="","",INDEX('3.サラリースケール'!$R$5:$BH$38,MATCH($E1257,'3.サラリースケール'!$R$5:$R$38,0),MATCH($I1257,'3.サラリースケール'!$R$5:$BH$5,0)))</f>
        <v/>
      </c>
      <c r="M1257" s="131" t="str">
        <f t="shared" si="839"/>
        <v/>
      </c>
      <c r="N1257" s="368" t="str">
        <f t="shared" si="840"/>
        <v/>
      </c>
      <c r="O1257" s="157" t="str">
        <f t="shared" si="841"/>
        <v/>
      </c>
      <c r="P1257" s="368" t="str">
        <f t="shared" si="826"/>
        <v/>
      </c>
      <c r="Q1257" s="158" t="str">
        <f>IF($L1257="","",VLOOKUP($E1257,'6.モデル年俸表の作成'!$C$7:$F$48,4,0))</f>
        <v/>
      </c>
      <c r="R1257" s="159" t="str">
        <f>IF($E1257="","",IF($G1257="","",VLOOKUP($E1257,'5.手当・賞与配分・洗い替え方式'!$C$7:$L$48,8,0)))</f>
        <v/>
      </c>
      <c r="S1257" s="160" t="str">
        <f t="shared" si="842"/>
        <v/>
      </c>
      <c r="T1257" s="160" t="str">
        <f t="shared" si="843"/>
        <v/>
      </c>
      <c r="U1257" s="160" t="str">
        <f t="shared" si="852"/>
        <v/>
      </c>
      <c r="V1257" s="160" t="str">
        <f t="shared" si="845"/>
        <v/>
      </c>
      <c r="W1257" s="160" t="str">
        <f t="shared" si="846"/>
        <v/>
      </c>
      <c r="X1257" s="164" t="str">
        <f t="shared" si="827"/>
        <v/>
      </c>
      <c r="Y1257" s="162" t="str">
        <f t="shared" si="851"/>
        <v/>
      </c>
      <c r="Z1257" s="161" t="str">
        <f t="shared" si="828"/>
        <v/>
      </c>
      <c r="AA1257" s="161" t="str">
        <f t="shared" si="829"/>
        <v/>
      </c>
      <c r="AB1257" s="161" t="str">
        <f t="shared" si="830"/>
        <v/>
      </c>
      <c r="AC1257" s="163" t="str">
        <f t="shared" si="853"/>
        <v/>
      </c>
      <c r="AD1257" s="158" t="str">
        <f t="shared" si="848"/>
        <v/>
      </c>
      <c r="AE1257" s="165" t="str">
        <f>IF(J1257="","",IF('5.手当・賞与配分・洗い替え方式'!$O$4=1,ROUNDUP((J1257+$Q1257)*$AH$4,-1),ROUNDUP(J1257*$AH$4,-1)))</f>
        <v/>
      </c>
      <c r="AF1257" s="154" t="str">
        <f>IF(K1257="","",IF('5.手当・賞与配分・洗い替え方式'!$O$4=1,ROUNDUP((K1257+$Q1257)*$AH$4,-1),ROUNDUP(K1257*$AH$4,-1)))</f>
        <v/>
      </c>
      <c r="AG1257" s="154" t="str">
        <f>IF(L1257="","",IF('5.手当・賞与配分・洗い替え方式'!$O$4=1,ROUNDUP((L1257+$Q1257)*$AH$4,-1),ROUNDUP(L1257*$AH$4,-1)))</f>
        <v/>
      </c>
      <c r="AH1257" s="154" t="str">
        <f>IF(M1257="","",IF('5.手当・賞与配分・洗い替え方式'!$O$4=1,ROUNDUP((M1257+$Q1257)*$AH$4,-1),ROUNDUP(M1257*$AH$4,-1)))</f>
        <v/>
      </c>
      <c r="AI1257" s="166" t="str">
        <f>IF(N1257="","",IF('5.手当・賞与配分・洗い替え方式'!$O$4=1,ROUNDUP((N1257+$Q1257)*$AH$4,-1),ROUNDUP(N1257*$AH$4,-1)))</f>
        <v/>
      </c>
      <c r="AJ1257" s="165" t="str">
        <f>IF(J1257="","",IF('5.手当・賞与配分・洗い替え方式'!$O$4=1,ROUNDUP((J1257+$Q1257)*$AM$4,-1),ROUNDUP(J1257*$AM$4,-1)))</f>
        <v/>
      </c>
      <c r="AK1257" s="154" t="str">
        <f>IF(K1257="","",IF('5.手当・賞与配分・洗い替え方式'!$O$4=1,ROUNDUP((K1257+$Q1257)*$AM$4,-1),ROUNDUP(K1257*$AM$4,-1)))</f>
        <v/>
      </c>
      <c r="AL1257" s="154" t="str">
        <f>IF(L1257="","",IF('5.手当・賞与配分・洗い替え方式'!$O$4=1,ROUNDUP((L1257+$Q1257)*$AM$4,-1),ROUNDUP(L1257*$AM$4,-1)))</f>
        <v/>
      </c>
      <c r="AM1257" s="154" t="str">
        <f>IF(M1257="","",IF('5.手当・賞与配分・洗い替え方式'!$O$4=1,ROUNDUP((M1257+$Q1257)*$AM$4,-1),ROUNDUP(M1257*$AM$4,-1)))</f>
        <v/>
      </c>
      <c r="AN1257" s="166" t="str">
        <f>IF(N1257="","",IF('5.手当・賞与配分・洗い替え方式'!$O$4=1,ROUNDUP((N1257+$Q1257)*$AM$4,-1),ROUNDUP(N1257*$AM$4,-1)))</f>
        <v/>
      </c>
      <c r="AO1257" s="369" t="str">
        <f t="shared" si="849"/>
        <v/>
      </c>
      <c r="AP1257" s="77" t="str">
        <f t="shared" si="850"/>
        <v/>
      </c>
      <c r="AQ1257" s="77" t="str">
        <f t="shared" si="833"/>
        <v/>
      </c>
      <c r="AR1257" s="77" t="str">
        <f t="shared" si="834"/>
        <v/>
      </c>
      <c r="AS1257" s="164" t="str">
        <f t="shared" si="835"/>
        <v/>
      </c>
    </row>
    <row r="1258" spans="5:45" ht="18" customHeight="1">
      <c r="E1258" s="148" t="str">
        <f t="shared" si="836"/>
        <v/>
      </c>
      <c r="F1258" s="105">
        <f t="shared" si="823"/>
        <v>0</v>
      </c>
      <c r="G1258" s="105" t="str">
        <f t="shared" si="824"/>
        <v/>
      </c>
      <c r="H1258" s="105" t="str">
        <f t="shared" si="825"/>
        <v/>
      </c>
      <c r="I1258" s="149">
        <v>28</v>
      </c>
      <c r="J1258" s="157" t="str">
        <f t="shared" si="837"/>
        <v/>
      </c>
      <c r="K1258" s="131" t="str">
        <f t="shared" si="838"/>
        <v/>
      </c>
      <c r="L1258" s="131" t="str">
        <f>IF($E1258="","",INDEX('3.サラリースケール'!$R$5:$BH$38,MATCH($E1258,'3.サラリースケール'!$R$5:$R$38,0),MATCH($I1258,'3.サラリースケール'!$R$5:$BH$5,0)))</f>
        <v/>
      </c>
      <c r="M1258" s="131" t="str">
        <f t="shared" si="839"/>
        <v/>
      </c>
      <c r="N1258" s="368" t="str">
        <f t="shared" si="840"/>
        <v/>
      </c>
      <c r="O1258" s="157" t="str">
        <f t="shared" si="841"/>
        <v/>
      </c>
      <c r="P1258" s="368" t="str">
        <f t="shared" si="826"/>
        <v/>
      </c>
      <c r="Q1258" s="158" t="str">
        <f>IF($L1258="","",VLOOKUP($E1258,'6.モデル年俸表の作成'!$C$7:$F$48,4,0))</f>
        <v/>
      </c>
      <c r="R1258" s="159" t="str">
        <f>IF($E1258="","",IF($G1258="","",VLOOKUP($E1258,'5.手当・賞与配分・洗い替え方式'!$C$7:$L$48,8,0)))</f>
        <v/>
      </c>
      <c r="S1258" s="160" t="str">
        <f t="shared" si="842"/>
        <v/>
      </c>
      <c r="T1258" s="160" t="str">
        <f t="shared" si="843"/>
        <v/>
      </c>
      <c r="U1258" s="160" t="str">
        <f t="shared" si="852"/>
        <v/>
      </c>
      <c r="V1258" s="160" t="str">
        <f t="shared" si="845"/>
        <v/>
      </c>
      <c r="W1258" s="160" t="str">
        <f t="shared" si="846"/>
        <v/>
      </c>
      <c r="X1258" s="164" t="str">
        <f t="shared" si="827"/>
        <v/>
      </c>
      <c r="Y1258" s="162" t="str">
        <f t="shared" si="851"/>
        <v/>
      </c>
      <c r="Z1258" s="161" t="str">
        <f t="shared" si="828"/>
        <v/>
      </c>
      <c r="AA1258" s="161" t="str">
        <f t="shared" si="829"/>
        <v/>
      </c>
      <c r="AB1258" s="161" t="str">
        <f t="shared" si="830"/>
        <v/>
      </c>
      <c r="AC1258" s="163" t="str">
        <f t="shared" si="853"/>
        <v/>
      </c>
      <c r="AD1258" s="158" t="str">
        <f t="shared" si="848"/>
        <v/>
      </c>
      <c r="AE1258" s="165" t="str">
        <f>IF(J1258="","",IF('5.手当・賞与配分・洗い替え方式'!$O$4=1,ROUNDUP((J1258+$Q1258)*$AH$4,-1),ROUNDUP(J1258*$AH$4,-1)))</f>
        <v/>
      </c>
      <c r="AF1258" s="154" t="str">
        <f>IF(K1258="","",IF('5.手当・賞与配分・洗い替え方式'!$O$4=1,ROUNDUP((K1258+$Q1258)*$AH$4,-1),ROUNDUP(K1258*$AH$4,-1)))</f>
        <v/>
      </c>
      <c r="AG1258" s="154" t="str">
        <f>IF(L1258="","",IF('5.手当・賞与配分・洗い替え方式'!$O$4=1,ROUNDUP((L1258+$Q1258)*$AH$4,-1),ROUNDUP(L1258*$AH$4,-1)))</f>
        <v/>
      </c>
      <c r="AH1258" s="154" t="str">
        <f>IF(M1258="","",IF('5.手当・賞与配分・洗い替え方式'!$O$4=1,ROUNDUP((M1258+$Q1258)*$AH$4,-1),ROUNDUP(M1258*$AH$4,-1)))</f>
        <v/>
      </c>
      <c r="AI1258" s="166" t="str">
        <f>IF(N1258="","",IF('5.手当・賞与配分・洗い替え方式'!$O$4=1,ROUNDUP((N1258+$Q1258)*$AH$4,-1),ROUNDUP(N1258*$AH$4,-1)))</f>
        <v/>
      </c>
      <c r="AJ1258" s="165" t="str">
        <f>IF(J1258="","",IF('5.手当・賞与配分・洗い替え方式'!$O$4=1,ROUNDUP((J1258+$Q1258)*$AM$4,-1),ROUNDUP(J1258*$AM$4,-1)))</f>
        <v/>
      </c>
      <c r="AK1258" s="154" t="str">
        <f>IF(K1258="","",IF('5.手当・賞与配分・洗い替え方式'!$O$4=1,ROUNDUP((K1258+$Q1258)*$AM$4,-1),ROUNDUP(K1258*$AM$4,-1)))</f>
        <v/>
      </c>
      <c r="AL1258" s="154" t="str">
        <f>IF(L1258="","",IF('5.手当・賞与配分・洗い替え方式'!$O$4=1,ROUNDUP((L1258+$Q1258)*$AM$4,-1),ROUNDUP(L1258*$AM$4,-1)))</f>
        <v/>
      </c>
      <c r="AM1258" s="154" t="str">
        <f>IF(M1258="","",IF('5.手当・賞与配分・洗い替え方式'!$O$4=1,ROUNDUP((M1258+$Q1258)*$AM$4,-1),ROUNDUP(M1258*$AM$4,-1)))</f>
        <v/>
      </c>
      <c r="AN1258" s="166" t="str">
        <f>IF(N1258="","",IF('5.手当・賞与配分・洗い替え方式'!$O$4=1,ROUNDUP((N1258+$Q1258)*$AM$4,-1),ROUNDUP(N1258*$AM$4,-1)))</f>
        <v/>
      </c>
      <c r="AO1258" s="369" t="str">
        <f t="shared" si="849"/>
        <v/>
      </c>
      <c r="AP1258" s="77" t="str">
        <f t="shared" si="850"/>
        <v/>
      </c>
      <c r="AQ1258" s="77" t="str">
        <f t="shared" si="833"/>
        <v/>
      </c>
      <c r="AR1258" s="77" t="str">
        <f t="shared" si="834"/>
        <v/>
      </c>
      <c r="AS1258" s="164" t="str">
        <f t="shared" si="835"/>
        <v/>
      </c>
    </row>
    <row r="1259" spans="5:45" ht="18" customHeight="1">
      <c r="E1259" s="148" t="str">
        <f t="shared" si="836"/>
        <v/>
      </c>
      <c r="F1259" s="105">
        <f t="shared" si="823"/>
        <v>0</v>
      </c>
      <c r="G1259" s="105" t="str">
        <f t="shared" si="824"/>
        <v/>
      </c>
      <c r="H1259" s="105" t="str">
        <f t="shared" si="825"/>
        <v/>
      </c>
      <c r="I1259" s="149">
        <v>29</v>
      </c>
      <c r="J1259" s="157" t="str">
        <f t="shared" si="837"/>
        <v/>
      </c>
      <c r="K1259" s="131" t="str">
        <f t="shared" si="838"/>
        <v/>
      </c>
      <c r="L1259" s="131" t="str">
        <f>IF($E1259="","",INDEX('3.サラリースケール'!$R$5:$BH$38,MATCH($E1259,'3.サラリースケール'!$R$5:$R$38,0),MATCH($I1259,'3.サラリースケール'!$R$5:$BH$5,0)))</f>
        <v/>
      </c>
      <c r="M1259" s="131" t="str">
        <f t="shared" si="839"/>
        <v/>
      </c>
      <c r="N1259" s="368" t="str">
        <f t="shared" si="840"/>
        <v/>
      </c>
      <c r="O1259" s="157" t="str">
        <f t="shared" si="841"/>
        <v/>
      </c>
      <c r="P1259" s="368" t="str">
        <f t="shared" si="826"/>
        <v/>
      </c>
      <c r="Q1259" s="158" t="str">
        <f>IF($L1259="","",VLOOKUP($E1259,'6.モデル年俸表の作成'!$C$7:$F$48,4,0))</f>
        <v/>
      </c>
      <c r="R1259" s="159" t="str">
        <f>IF($E1259="","",IF($G1259="","",VLOOKUP($E1259,'5.手当・賞与配分・洗い替え方式'!$C$7:$L$48,8,0)))</f>
        <v/>
      </c>
      <c r="S1259" s="160" t="str">
        <f t="shared" si="842"/>
        <v/>
      </c>
      <c r="T1259" s="160" t="str">
        <f t="shared" si="843"/>
        <v/>
      </c>
      <c r="U1259" s="160" t="str">
        <f t="shared" si="852"/>
        <v/>
      </c>
      <c r="V1259" s="160" t="str">
        <f t="shared" si="845"/>
        <v/>
      </c>
      <c r="W1259" s="160" t="str">
        <f t="shared" si="846"/>
        <v/>
      </c>
      <c r="X1259" s="164" t="str">
        <f t="shared" si="827"/>
        <v/>
      </c>
      <c r="Y1259" s="162" t="str">
        <f t="shared" si="851"/>
        <v/>
      </c>
      <c r="Z1259" s="161" t="str">
        <f t="shared" si="828"/>
        <v/>
      </c>
      <c r="AA1259" s="161" t="str">
        <f t="shared" si="829"/>
        <v/>
      </c>
      <c r="AB1259" s="161" t="str">
        <f t="shared" si="830"/>
        <v/>
      </c>
      <c r="AC1259" s="163" t="str">
        <f t="shared" si="853"/>
        <v/>
      </c>
      <c r="AD1259" s="158" t="str">
        <f t="shared" si="848"/>
        <v/>
      </c>
      <c r="AE1259" s="165" t="str">
        <f>IF(J1259="","",IF('5.手当・賞与配分・洗い替え方式'!$O$4=1,ROUNDUP((J1259+$Q1259)*$AH$4,-1),ROUNDUP(J1259*$AH$4,-1)))</f>
        <v/>
      </c>
      <c r="AF1259" s="154" t="str">
        <f>IF(K1259="","",IF('5.手当・賞与配分・洗い替え方式'!$O$4=1,ROUNDUP((K1259+$Q1259)*$AH$4,-1),ROUNDUP(K1259*$AH$4,-1)))</f>
        <v/>
      </c>
      <c r="AG1259" s="154" t="str">
        <f>IF(L1259="","",IF('5.手当・賞与配分・洗い替え方式'!$O$4=1,ROUNDUP((L1259+$Q1259)*$AH$4,-1),ROUNDUP(L1259*$AH$4,-1)))</f>
        <v/>
      </c>
      <c r="AH1259" s="154" t="str">
        <f>IF(M1259="","",IF('5.手当・賞与配分・洗い替え方式'!$O$4=1,ROUNDUP((M1259+$Q1259)*$AH$4,-1),ROUNDUP(M1259*$AH$4,-1)))</f>
        <v/>
      </c>
      <c r="AI1259" s="166" t="str">
        <f>IF(N1259="","",IF('5.手当・賞与配分・洗い替え方式'!$O$4=1,ROUNDUP((N1259+$Q1259)*$AH$4,-1),ROUNDUP(N1259*$AH$4,-1)))</f>
        <v/>
      </c>
      <c r="AJ1259" s="165" t="str">
        <f>IF(J1259="","",IF('5.手当・賞与配分・洗い替え方式'!$O$4=1,ROUNDUP((J1259+$Q1259)*$AM$4,-1),ROUNDUP(J1259*$AM$4,-1)))</f>
        <v/>
      </c>
      <c r="AK1259" s="154" t="str">
        <f>IF(K1259="","",IF('5.手当・賞与配分・洗い替え方式'!$O$4=1,ROUNDUP((K1259+$Q1259)*$AM$4,-1),ROUNDUP(K1259*$AM$4,-1)))</f>
        <v/>
      </c>
      <c r="AL1259" s="154" t="str">
        <f>IF(L1259="","",IF('5.手当・賞与配分・洗い替え方式'!$O$4=1,ROUNDUP((L1259+$Q1259)*$AM$4,-1),ROUNDUP(L1259*$AM$4,-1)))</f>
        <v/>
      </c>
      <c r="AM1259" s="154" t="str">
        <f>IF(M1259="","",IF('5.手当・賞与配分・洗い替え方式'!$O$4=1,ROUNDUP((M1259+$Q1259)*$AM$4,-1),ROUNDUP(M1259*$AM$4,-1)))</f>
        <v/>
      </c>
      <c r="AN1259" s="166" t="str">
        <f>IF(N1259="","",IF('5.手当・賞与配分・洗い替え方式'!$O$4=1,ROUNDUP((N1259+$Q1259)*$AM$4,-1),ROUNDUP(N1259*$AM$4,-1)))</f>
        <v/>
      </c>
      <c r="AO1259" s="369" t="str">
        <f t="shared" si="849"/>
        <v/>
      </c>
      <c r="AP1259" s="77" t="str">
        <f t="shared" si="850"/>
        <v/>
      </c>
      <c r="AQ1259" s="77" t="str">
        <f t="shared" si="833"/>
        <v/>
      </c>
      <c r="AR1259" s="77" t="str">
        <f t="shared" si="834"/>
        <v/>
      </c>
      <c r="AS1259" s="164" t="str">
        <f t="shared" si="835"/>
        <v/>
      </c>
    </row>
    <row r="1260" spans="5:45" ht="18" customHeight="1">
      <c r="E1260" s="148" t="str">
        <f t="shared" si="836"/>
        <v/>
      </c>
      <c r="F1260" s="105">
        <f t="shared" si="823"/>
        <v>0</v>
      </c>
      <c r="G1260" s="105" t="str">
        <f t="shared" si="824"/>
        <v/>
      </c>
      <c r="H1260" s="105" t="str">
        <f t="shared" si="825"/>
        <v/>
      </c>
      <c r="I1260" s="149">
        <v>30</v>
      </c>
      <c r="J1260" s="157" t="str">
        <f t="shared" si="837"/>
        <v/>
      </c>
      <c r="K1260" s="131" t="str">
        <f t="shared" si="838"/>
        <v/>
      </c>
      <c r="L1260" s="131" t="str">
        <f>IF($E1260="","",INDEX('3.サラリースケール'!$R$5:$BH$38,MATCH($E1260,'3.サラリースケール'!$R$5:$R$38,0),MATCH($I1260,'3.サラリースケール'!$R$5:$BH$5,0)))</f>
        <v/>
      </c>
      <c r="M1260" s="131" t="str">
        <f t="shared" si="839"/>
        <v/>
      </c>
      <c r="N1260" s="368" t="str">
        <f t="shared" si="840"/>
        <v/>
      </c>
      <c r="O1260" s="157" t="str">
        <f t="shared" si="841"/>
        <v/>
      </c>
      <c r="P1260" s="368" t="str">
        <f t="shared" si="826"/>
        <v/>
      </c>
      <c r="Q1260" s="158" t="str">
        <f>IF($L1260="","",VLOOKUP($E1260,'6.モデル年俸表の作成'!$C$7:$F$48,4,0))</f>
        <v/>
      </c>
      <c r="R1260" s="159" t="str">
        <f>IF($E1260="","",IF($G1260="","",VLOOKUP($E1260,'5.手当・賞与配分・洗い替え方式'!$C$7:$L$48,8,0)))</f>
        <v/>
      </c>
      <c r="S1260" s="160" t="str">
        <f t="shared" si="842"/>
        <v/>
      </c>
      <c r="T1260" s="160" t="str">
        <f t="shared" si="843"/>
        <v/>
      </c>
      <c r="U1260" s="160" t="str">
        <f t="shared" si="852"/>
        <v/>
      </c>
      <c r="V1260" s="160" t="str">
        <f t="shared" si="845"/>
        <v/>
      </c>
      <c r="W1260" s="160" t="str">
        <f t="shared" si="846"/>
        <v/>
      </c>
      <c r="X1260" s="164" t="str">
        <f t="shared" si="827"/>
        <v/>
      </c>
      <c r="Y1260" s="162" t="str">
        <f t="shared" si="851"/>
        <v/>
      </c>
      <c r="Z1260" s="161" t="str">
        <f t="shared" si="828"/>
        <v/>
      </c>
      <c r="AA1260" s="161" t="str">
        <f t="shared" si="829"/>
        <v/>
      </c>
      <c r="AB1260" s="161" t="str">
        <f t="shared" si="830"/>
        <v/>
      </c>
      <c r="AC1260" s="163" t="str">
        <f t="shared" si="853"/>
        <v/>
      </c>
      <c r="AD1260" s="158" t="str">
        <f t="shared" si="848"/>
        <v/>
      </c>
      <c r="AE1260" s="165" t="str">
        <f>IF(J1260="","",IF('5.手当・賞与配分・洗い替え方式'!$O$4=1,ROUNDUP((J1260+$Q1260)*$AH$4,-1),ROUNDUP(J1260*$AH$4,-1)))</f>
        <v/>
      </c>
      <c r="AF1260" s="154" t="str">
        <f>IF(K1260="","",IF('5.手当・賞与配分・洗い替え方式'!$O$4=1,ROUNDUP((K1260+$Q1260)*$AH$4,-1),ROUNDUP(K1260*$AH$4,-1)))</f>
        <v/>
      </c>
      <c r="AG1260" s="154" t="str">
        <f>IF(L1260="","",IF('5.手当・賞与配分・洗い替え方式'!$O$4=1,ROUNDUP((L1260+$Q1260)*$AH$4,-1),ROUNDUP(L1260*$AH$4,-1)))</f>
        <v/>
      </c>
      <c r="AH1260" s="154" t="str">
        <f>IF(M1260="","",IF('5.手当・賞与配分・洗い替え方式'!$O$4=1,ROUNDUP((M1260+$Q1260)*$AH$4,-1),ROUNDUP(M1260*$AH$4,-1)))</f>
        <v/>
      </c>
      <c r="AI1260" s="166" t="str">
        <f>IF(N1260="","",IF('5.手当・賞与配分・洗い替え方式'!$O$4=1,ROUNDUP((N1260+$Q1260)*$AH$4,-1),ROUNDUP(N1260*$AH$4,-1)))</f>
        <v/>
      </c>
      <c r="AJ1260" s="165" t="str">
        <f>IF(J1260="","",IF('5.手当・賞与配分・洗い替え方式'!$O$4=1,ROUNDUP((J1260+$Q1260)*$AM$4,-1),ROUNDUP(J1260*$AM$4,-1)))</f>
        <v/>
      </c>
      <c r="AK1260" s="154" t="str">
        <f>IF(K1260="","",IF('5.手当・賞与配分・洗い替え方式'!$O$4=1,ROUNDUP((K1260+$Q1260)*$AM$4,-1),ROUNDUP(K1260*$AM$4,-1)))</f>
        <v/>
      </c>
      <c r="AL1260" s="154" t="str">
        <f>IF(L1260="","",IF('5.手当・賞与配分・洗い替え方式'!$O$4=1,ROUNDUP((L1260+$Q1260)*$AM$4,-1),ROUNDUP(L1260*$AM$4,-1)))</f>
        <v/>
      </c>
      <c r="AM1260" s="154" t="str">
        <f>IF(M1260="","",IF('5.手当・賞与配分・洗い替え方式'!$O$4=1,ROUNDUP((M1260+$Q1260)*$AM$4,-1),ROUNDUP(M1260*$AM$4,-1)))</f>
        <v/>
      </c>
      <c r="AN1260" s="166" t="str">
        <f>IF(N1260="","",IF('5.手当・賞与配分・洗い替え方式'!$O$4=1,ROUNDUP((N1260+$Q1260)*$AM$4,-1),ROUNDUP(N1260*$AM$4,-1)))</f>
        <v/>
      </c>
      <c r="AO1260" s="369" t="str">
        <f t="shared" si="849"/>
        <v/>
      </c>
      <c r="AP1260" s="77" t="str">
        <f t="shared" si="850"/>
        <v/>
      </c>
      <c r="AQ1260" s="77" t="str">
        <f t="shared" si="833"/>
        <v/>
      </c>
      <c r="AR1260" s="77" t="str">
        <f t="shared" si="834"/>
        <v/>
      </c>
      <c r="AS1260" s="164" t="str">
        <f t="shared" si="835"/>
        <v/>
      </c>
    </row>
    <row r="1261" spans="5:45" ht="18" customHeight="1">
      <c r="E1261" s="148" t="str">
        <f t="shared" si="836"/>
        <v/>
      </c>
      <c r="F1261" s="105">
        <f t="shared" si="823"/>
        <v>0</v>
      </c>
      <c r="G1261" s="105" t="str">
        <f t="shared" si="824"/>
        <v/>
      </c>
      <c r="H1261" s="105" t="str">
        <f t="shared" si="825"/>
        <v/>
      </c>
      <c r="I1261" s="149">
        <v>31</v>
      </c>
      <c r="J1261" s="157" t="str">
        <f t="shared" si="837"/>
        <v/>
      </c>
      <c r="K1261" s="131" t="str">
        <f t="shared" si="838"/>
        <v/>
      </c>
      <c r="L1261" s="131" t="str">
        <f>IF($E1261="","",INDEX('3.サラリースケール'!$R$5:$BH$38,MATCH($E1261,'3.サラリースケール'!$R$5:$R$38,0),MATCH($I1261,'3.サラリースケール'!$R$5:$BH$5,0)))</f>
        <v/>
      </c>
      <c r="M1261" s="131" t="str">
        <f t="shared" si="839"/>
        <v/>
      </c>
      <c r="N1261" s="368" t="str">
        <f t="shared" si="840"/>
        <v/>
      </c>
      <c r="O1261" s="157" t="str">
        <f t="shared" si="841"/>
        <v/>
      </c>
      <c r="P1261" s="368" t="str">
        <f t="shared" si="826"/>
        <v/>
      </c>
      <c r="Q1261" s="158" t="str">
        <f>IF($L1261="","",VLOOKUP($E1261,'6.モデル年俸表の作成'!$C$7:$F$48,4,0))</f>
        <v/>
      </c>
      <c r="R1261" s="159" t="str">
        <f>IF($E1261="","",IF($G1261="","",VLOOKUP($E1261,'5.手当・賞与配分・洗い替え方式'!$C$7:$L$48,8,0)))</f>
        <v/>
      </c>
      <c r="S1261" s="160" t="str">
        <f t="shared" si="842"/>
        <v/>
      </c>
      <c r="T1261" s="160" t="str">
        <f t="shared" si="843"/>
        <v/>
      </c>
      <c r="U1261" s="160" t="str">
        <f t="shared" si="852"/>
        <v/>
      </c>
      <c r="V1261" s="160" t="str">
        <f t="shared" si="845"/>
        <v/>
      </c>
      <c r="W1261" s="160" t="str">
        <f t="shared" si="846"/>
        <v/>
      </c>
      <c r="X1261" s="164" t="str">
        <f t="shared" si="827"/>
        <v/>
      </c>
      <c r="Y1261" s="162" t="str">
        <f t="shared" si="851"/>
        <v/>
      </c>
      <c r="Z1261" s="161" t="str">
        <f t="shared" si="828"/>
        <v/>
      </c>
      <c r="AA1261" s="161" t="str">
        <f t="shared" si="829"/>
        <v/>
      </c>
      <c r="AB1261" s="161" t="str">
        <f t="shared" si="830"/>
        <v/>
      </c>
      <c r="AC1261" s="163" t="str">
        <f t="shared" si="853"/>
        <v/>
      </c>
      <c r="AD1261" s="158" t="str">
        <f t="shared" si="848"/>
        <v/>
      </c>
      <c r="AE1261" s="165" t="str">
        <f>IF(J1261="","",IF('5.手当・賞与配分・洗い替え方式'!$O$4=1,ROUNDUP((J1261+$Q1261)*$AH$4,-1),ROUNDUP(J1261*$AH$4,-1)))</f>
        <v/>
      </c>
      <c r="AF1261" s="154" t="str">
        <f>IF(K1261="","",IF('5.手当・賞与配分・洗い替え方式'!$O$4=1,ROUNDUP((K1261+$Q1261)*$AH$4,-1),ROUNDUP(K1261*$AH$4,-1)))</f>
        <v/>
      </c>
      <c r="AG1261" s="154" t="str">
        <f>IF(L1261="","",IF('5.手当・賞与配分・洗い替え方式'!$O$4=1,ROUNDUP((L1261+$Q1261)*$AH$4,-1),ROUNDUP(L1261*$AH$4,-1)))</f>
        <v/>
      </c>
      <c r="AH1261" s="154" t="str">
        <f>IF(M1261="","",IF('5.手当・賞与配分・洗い替え方式'!$O$4=1,ROUNDUP((M1261+$Q1261)*$AH$4,-1),ROUNDUP(M1261*$AH$4,-1)))</f>
        <v/>
      </c>
      <c r="AI1261" s="166" t="str">
        <f>IF(N1261="","",IF('5.手当・賞与配分・洗い替え方式'!$O$4=1,ROUNDUP((N1261+$Q1261)*$AH$4,-1),ROUNDUP(N1261*$AH$4,-1)))</f>
        <v/>
      </c>
      <c r="AJ1261" s="165" t="str">
        <f>IF(J1261="","",IF('5.手当・賞与配分・洗い替え方式'!$O$4=1,ROUNDUP((J1261+$Q1261)*$AM$4,-1),ROUNDUP(J1261*$AM$4,-1)))</f>
        <v/>
      </c>
      <c r="AK1261" s="154" t="str">
        <f>IF(K1261="","",IF('5.手当・賞与配分・洗い替え方式'!$O$4=1,ROUNDUP((K1261+$Q1261)*$AM$4,-1),ROUNDUP(K1261*$AM$4,-1)))</f>
        <v/>
      </c>
      <c r="AL1261" s="154" t="str">
        <f>IF(L1261="","",IF('5.手当・賞与配分・洗い替え方式'!$O$4=1,ROUNDUP((L1261+$Q1261)*$AM$4,-1),ROUNDUP(L1261*$AM$4,-1)))</f>
        <v/>
      </c>
      <c r="AM1261" s="154" t="str">
        <f>IF(M1261="","",IF('5.手当・賞与配分・洗い替え方式'!$O$4=1,ROUNDUP((M1261+$Q1261)*$AM$4,-1),ROUNDUP(M1261*$AM$4,-1)))</f>
        <v/>
      </c>
      <c r="AN1261" s="166" t="str">
        <f>IF(N1261="","",IF('5.手当・賞与配分・洗い替え方式'!$O$4=1,ROUNDUP((N1261+$Q1261)*$AM$4,-1),ROUNDUP(N1261*$AM$4,-1)))</f>
        <v/>
      </c>
      <c r="AO1261" s="369" t="str">
        <f t="shared" si="849"/>
        <v/>
      </c>
      <c r="AP1261" s="77" t="str">
        <f t="shared" si="850"/>
        <v/>
      </c>
      <c r="AQ1261" s="77" t="str">
        <f t="shared" si="833"/>
        <v/>
      </c>
      <c r="AR1261" s="77" t="str">
        <f t="shared" si="834"/>
        <v/>
      </c>
      <c r="AS1261" s="164" t="str">
        <f t="shared" si="835"/>
        <v/>
      </c>
    </row>
    <row r="1262" spans="5:45" ht="18" customHeight="1">
      <c r="E1262" s="148" t="str">
        <f t="shared" si="836"/>
        <v/>
      </c>
      <c r="F1262" s="105">
        <f t="shared" si="823"/>
        <v>0</v>
      </c>
      <c r="G1262" s="105" t="str">
        <f t="shared" si="824"/>
        <v/>
      </c>
      <c r="H1262" s="105" t="str">
        <f t="shared" si="825"/>
        <v/>
      </c>
      <c r="I1262" s="149">
        <v>32</v>
      </c>
      <c r="J1262" s="157" t="str">
        <f t="shared" si="837"/>
        <v/>
      </c>
      <c r="K1262" s="131" t="str">
        <f t="shared" si="838"/>
        <v/>
      </c>
      <c r="L1262" s="131" t="str">
        <f>IF($E1262="","",INDEX('3.サラリースケール'!$R$5:$BH$38,MATCH($E1262,'3.サラリースケール'!$R$5:$R$38,0),MATCH($I1262,'3.サラリースケール'!$R$5:$BH$5,0)))</f>
        <v/>
      </c>
      <c r="M1262" s="131" t="str">
        <f t="shared" si="839"/>
        <v/>
      </c>
      <c r="N1262" s="368" t="str">
        <f t="shared" si="840"/>
        <v/>
      </c>
      <c r="O1262" s="157" t="str">
        <f t="shared" si="841"/>
        <v/>
      </c>
      <c r="P1262" s="368" t="str">
        <f t="shared" si="826"/>
        <v/>
      </c>
      <c r="Q1262" s="158" t="str">
        <f>IF($L1262="","",VLOOKUP($E1262,'6.モデル年俸表の作成'!$C$7:$F$48,4,0))</f>
        <v/>
      </c>
      <c r="R1262" s="159" t="str">
        <f>IF($E1262="","",IF($G1262="","",VLOOKUP($E1262,'5.手当・賞与配分・洗い替え方式'!$C$7:$L$48,8,0)))</f>
        <v/>
      </c>
      <c r="S1262" s="160" t="str">
        <f t="shared" si="842"/>
        <v/>
      </c>
      <c r="T1262" s="160" t="str">
        <f t="shared" si="843"/>
        <v/>
      </c>
      <c r="U1262" s="160" t="str">
        <f t="shared" si="852"/>
        <v/>
      </c>
      <c r="V1262" s="160" t="str">
        <f t="shared" si="845"/>
        <v/>
      </c>
      <c r="W1262" s="160" t="str">
        <f t="shared" si="846"/>
        <v/>
      </c>
      <c r="X1262" s="164" t="str">
        <f t="shared" si="827"/>
        <v/>
      </c>
      <c r="Y1262" s="162" t="str">
        <f t="shared" si="851"/>
        <v/>
      </c>
      <c r="Z1262" s="161" t="str">
        <f t="shared" si="828"/>
        <v/>
      </c>
      <c r="AA1262" s="161" t="str">
        <f t="shared" si="829"/>
        <v/>
      </c>
      <c r="AB1262" s="161" t="str">
        <f t="shared" si="830"/>
        <v/>
      </c>
      <c r="AC1262" s="163" t="str">
        <f t="shared" si="853"/>
        <v/>
      </c>
      <c r="AD1262" s="158" t="str">
        <f t="shared" si="848"/>
        <v/>
      </c>
      <c r="AE1262" s="165" t="str">
        <f>IF(J1262="","",IF('5.手当・賞与配分・洗い替え方式'!$O$4=1,ROUNDUP((J1262+$Q1262)*$AH$4,-1),ROUNDUP(J1262*$AH$4,-1)))</f>
        <v/>
      </c>
      <c r="AF1262" s="154" t="str">
        <f>IF(K1262="","",IF('5.手当・賞与配分・洗い替え方式'!$O$4=1,ROUNDUP((K1262+$Q1262)*$AH$4,-1),ROUNDUP(K1262*$AH$4,-1)))</f>
        <v/>
      </c>
      <c r="AG1262" s="154" t="str">
        <f>IF(L1262="","",IF('5.手当・賞与配分・洗い替え方式'!$O$4=1,ROUNDUP((L1262+$Q1262)*$AH$4,-1),ROUNDUP(L1262*$AH$4,-1)))</f>
        <v/>
      </c>
      <c r="AH1262" s="154" t="str">
        <f>IF(M1262="","",IF('5.手当・賞与配分・洗い替え方式'!$O$4=1,ROUNDUP((M1262+$Q1262)*$AH$4,-1),ROUNDUP(M1262*$AH$4,-1)))</f>
        <v/>
      </c>
      <c r="AI1262" s="166" t="str">
        <f>IF(N1262="","",IF('5.手当・賞与配分・洗い替え方式'!$O$4=1,ROUNDUP((N1262+$Q1262)*$AH$4,-1),ROUNDUP(N1262*$AH$4,-1)))</f>
        <v/>
      </c>
      <c r="AJ1262" s="165" t="str">
        <f>IF(J1262="","",IF('5.手当・賞与配分・洗い替え方式'!$O$4=1,ROUNDUP((J1262+$Q1262)*$AM$4,-1),ROUNDUP(J1262*$AM$4,-1)))</f>
        <v/>
      </c>
      <c r="AK1262" s="154" t="str">
        <f>IF(K1262="","",IF('5.手当・賞与配分・洗い替え方式'!$O$4=1,ROUNDUP((K1262+$Q1262)*$AM$4,-1),ROUNDUP(K1262*$AM$4,-1)))</f>
        <v/>
      </c>
      <c r="AL1262" s="154" t="str">
        <f>IF(L1262="","",IF('5.手当・賞与配分・洗い替え方式'!$O$4=1,ROUNDUP((L1262+$Q1262)*$AM$4,-1),ROUNDUP(L1262*$AM$4,-1)))</f>
        <v/>
      </c>
      <c r="AM1262" s="154" t="str">
        <f>IF(M1262="","",IF('5.手当・賞与配分・洗い替え方式'!$O$4=1,ROUNDUP((M1262+$Q1262)*$AM$4,-1),ROUNDUP(M1262*$AM$4,-1)))</f>
        <v/>
      </c>
      <c r="AN1262" s="166" t="str">
        <f>IF(N1262="","",IF('5.手当・賞与配分・洗い替え方式'!$O$4=1,ROUNDUP((N1262+$Q1262)*$AM$4,-1),ROUNDUP(N1262*$AM$4,-1)))</f>
        <v/>
      </c>
      <c r="AO1262" s="369" t="str">
        <f t="shared" si="849"/>
        <v/>
      </c>
      <c r="AP1262" s="77" t="str">
        <f t="shared" si="850"/>
        <v/>
      </c>
      <c r="AQ1262" s="77" t="str">
        <f t="shared" si="833"/>
        <v/>
      </c>
      <c r="AR1262" s="77" t="str">
        <f t="shared" si="834"/>
        <v/>
      </c>
      <c r="AS1262" s="164" t="str">
        <f t="shared" si="835"/>
        <v/>
      </c>
    </row>
    <row r="1263" spans="5:45" ht="18" customHeight="1">
      <c r="E1263" s="148" t="str">
        <f t="shared" si="836"/>
        <v/>
      </c>
      <c r="F1263" s="105">
        <f t="shared" si="823"/>
        <v>0</v>
      </c>
      <c r="G1263" s="105" t="str">
        <f t="shared" si="824"/>
        <v/>
      </c>
      <c r="H1263" s="105" t="str">
        <f t="shared" si="825"/>
        <v/>
      </c>
      <c r="I1263" s="149">
        <v>33</v>
      </c>
      <c r="J1263" s="157" t="str">
        <f t="shared" si="837"/>
        <v/>
      </c>
      <c r="K1263" s="131" t="str">
        <f t="shared" si="838"/>
        <v/>
      </c>
      <c r="L1263" s="131" t="str">
        <f>IF($E1263="","",INDEX('3.サラリースケール'!$R$5:$BH$38,MATCH($E1263,'3.サラリースケール'!$R$5:$R$38,0),MATCH($I1263,'3.サラリースケール'!$R$5:$BH$5,0)))</f>
        <v/>
      </c>
      <c r="M1263" s="131" t="str">
        <f t="shared" si="839"/>
        <v/>
      </c>
      <c r="N1263" s="368" t="str">
        <f t="shared" si="840"/>
        <v/>
      </c>
      <c r="O1263" s="157" t="str">
        <f t="shared" si="841"/>
        <v/>
      </c>
      <c r="P1263" s="368" t="str">
        <f t="shared" si="826"/>
        <v/>
      </c>
      <c r="Q1263" s="158" t="str">
        <f>IF($L1263="","",VLOOKUP($E1263,'6.モデル年俸表の作成'!$C$7:$F$48,4,0))</f>
        <v/>
      </c>
      <c r="R1263" s="159" t="str">
        <f>IF($E1263="","",IF($G1263="","",VLOOKUP($E1263,'5.手当・賞与配分・洗い替え方式'!$C$7:$L$48,8,0)))</f>
        <v/>
      </c>
      <c r="S1263" s="160" t="str">
        <f t="shared" si="842"/>
        <v/>
      </c>
      <c r="T1263" s="160" t="str">
        <f t="shared" si="843"/>
        <v/>
      </c>
      <c r="U1263" s="160" t="str">
        <f t="shared" si="852"/>
        <v/>
      </c>
      <c r="V1263" s="160" t="str">
        <f t="shared" si="845"/>
        <v/>
      </c>
      <c r="W1263" s="160" t="str">
        <f t="shared" si="846"/>
        <v/>
      </c>
      <c r="X1263" s="164" t="str">
        <f t="shared" si="827"/>
        <v/>
      </c>
      <c r="Y1263" s="162" t="str">
        <f t="shared" si="851"/>
        <v/>
      </c>
      <c r="Z1263" s="161" t="str">
        <f t="shared" si="828"/>
        <v/>
      </c>
      <c r="AA1263" s="161" t="str">
        <f t="shared" si="829"/>
        <v/>
      </c>
      <c r="AB1263" s="161" t="str">
        <f t="shared" si="830"/>
        <v/>
      </c>
      <c r="AC1263" s="163" t="str">
        <f t="shared" si="853"/>
        <v/>
      </c>
      <c r="AD1263" s="158" t="str">
        <f t="shared" si="848"/>
        <v/>
      </c>
      <c r="AE1263" s="165" t="str">
        <f>IF(J1263="","",IF('5.手当・賞与配分・洗い替え方式'!$O$4=1,ROUNDUP((J1263+$Q1263)*$AH$4,-1),ROUNDUP(J1263*$AH$4,-1)))</f>
        <v/>
      </c>
      <c r="AF1263" s="154" t="str">
        <f>IF(K1263="","",IF('5.手当・賞与配分・洗い替え方式'!$O$4=1,ROUNDUP((K1263+$Q1263)*$AH$4,-1),ROUNDUP(K1263*$AH$4,-1)))</f>
        <v/>
      </c>
      <c r="AG1263" s="154" t="str">
        <f>IF(L1263="","",IF('5.手当・賞与配分・洗い替え方式'!$O$4=1,ROUNDUP((L1263+$Q1263)*$AH$4,-1),ROUNDUP(L1263*$AH$4,-1)))</f>
        <v/>
      </c>
      <c r="AH1263" s="154" t="str">
        <f>IF(M1263="","",IF('5.手当・賞与配分・洗い替え方式'!$O$4=1,ROUNDUP((M1263+$Q1263)*$AH$4,-1),ROUNDUP(M1263*$AH$4,-1)))</f>
        <v/>
      </c>
      <c r="AI1263" s="166" t="str">
        <f>IF(N1263="","",IF('5.手当・賞与配分・洗い替え方式'!$O$4=1,ROUNDUP((N1263+$Q1263)*$AH$4,-1),ROUNDUP(N1263*$AH$4,-1)))</f>
        <v/>
      </c>
      <c r="AJ1263" s="165" t="str">
        <f>IF(J1263="","",IF('5.手当・賞与配分・洗い替え方式'!$O$4=1,ROUNDUP((J1263+$Q1263)*$AM$4,-1),ROUNDUP(J1263*$AM$4,-1)))</f>
        <v/>
      </c>
      <c r="AK1263" s="154" t="str">
        <f>IF(K1263="","",IF('5.手当・賞与配分・洗い替え方式'!$O$4=1,ROUNDUP((K1263+$Q1263)*$AM$4,-1),ROUNDUP(K1263*$AM$4,-1)))</f>
        <v/>
      </c>
      <c r="AL1263" s="154" t="str">
        <f>IF(L1263="","",IF('5.手当・賞与配分・洗い替え方式'!$O$4=1,ROUNDUP((L1263+$Q1263)*$AM$4,-1),ROUNDUP(L1263*$AM$4,-1)))</f>
        <v/>
      </c>
      <c r="AM1263" s="154" t="str">
        <f>IF(M1263="","",IF('5.手当・賞与配分・洗い替え方式'!$O$4=1,ROUNDUP((M1263+$Q1263)*$AM$4,-1),ROUNDUP(M1263*$AM$4,-1)))</f>
        <v/>
      </c>
      <c r="AN1263" s="166" t="str">
        <f>IF(N1263="","",IF('5.手当・賞与配分・洗い替え方式'!$O$4=1,ROUNDUP((N1263+$Q1263)*$AM$4,-1),ROUNDUP(N1263*$AM$4,-1)))</f>
        <v/>
      </c>
      <c r="AO1263" s="369" t="str">
        <f t="shared" si="849"/>
        <v/>
      </c>
      <c r="AP1263" s="77" t="str">
        <f t="shared" si="850"/>
        <v/>
      </c>
      <c r="AQ1263" s="77" t="str">
        <f t="shared" si="833"/>
        <v/>
      </c>
      <c r="AR1263" s="77" t="str">
        <f t="shared" si="834"/>
        <v/>
      </c>
      <c r="AS1263" s="164" t="str">
        <f t="shared" si="835"/>
        <v/>
      </c>
    </row>
    <row r="1264" spans="5:45" ht="18" customHeight="1">
      <c r="E1264" s="148" t="str">
        <f t="shared" si="836"/>
        <v/>
      </c>
      <c r="F1264" s="105">
        <f t="shared" si="823"/>
        <v>0</v>
      </c>
      <c r="G1264" s="105" t="str">
        <f t="shared" si="824"/>
        <v/>
      </c>
      <c r="H1264" s="105" t="str">
        <f t="shared" si="825"/>
        <v/>
      </c>
      <c r="I1264" s="149">
        <v>34</v>
      </c>
      <c r="J1264" s="157" t="str">
        <f t="shared" si="837"/>
        <v/>
      </c>
      <c r="K1264" s="131" t="str">
        <f t="shared" si="838"/>
        <v/>
      </c>
      <c r="L1264" s="131" t="str">
        <f>IF($E1264="","",INDEX('3.サラリースケール'!$R$5:$BH$38,MATCH($E1264,'3.サラリースケール'!$R$5:$R$38,0),MATCH($I1264,'3.サラリースケール'!$R$5:$BH$5,0)))</f>
        <v/>
      </c>
      <c r="M1264" s="131" t="str">
        <f t="shared" si="839"/>
        <v/>
      </c>
      <c r="N1264" s="368" t="str">
        <f t="shared" si="840"/>
        <v/>
      </c>
      <c r="O1264" s="157" t="str">
        <f t="shared" si="841"/>
        <v/>
      </c>
      <c r="P1264" s="368" t="str">
        <f t="shared" si="826"/>
        <v/>
      </c>
      <c r="Q1264" s="158" t="str">
        <f>IF($L1264="","",VLOOKUP($E1264,'6.モデル年俸表の作成'!$C$7:$F$48,4,0))</f>
        <v/>
      </c>
      <c r="R1264" s="159" t="str">
        <f>IF($E1264="","",IF($G1264="","",VLOOKUP($E1264,'5.手当・賞与配分・洗い替え方式'!$C$7:$L$48,8,0)))</f>
        <v/>
      </c>
      <c r="S1264" s="160" t="str">
        <f t="shared" si="842"/>
        <v/>
      </c>
      <c r="T1264" s="160" t="str">
        <f t="shared" si="843"/>
        <v/>
      </c>
      <c r="U1264" s="160" t="str">
        <f t="shared" si="852"/>
        <v/>
      </c>
      <c r="V1264" s="160" t="str">
        <f t="shared" si="845"/>
        <v/>
      </c>
      <c r="W1264" s="160" t="str">
        <f t="shared" si="846"/>
        <v/>
      </c>
      <c r="X1264" s="164" t="str">
        <f t="shared" si="827"/>
        <v/>
      </c>
      <c r="Y1264" s="162" t="str">
        <f t="shared" si="851"/>
        <v/>
      </c>
      <c r="Z1264" s="161" t="str">
        <f t="shared" si="828"/>
        <v/>
      </c>
      <c r="AA1264" s="161" t="str">
        <f t="shared" si="829"/>
        <v/>
      </c>
      <c r="AB1264" s="161" t="str">
        <f t="shared" si="830"/>
        <v/>
      </c>
      <c r="AC1264" s="163" t="str">
        <f t="shared" si="853"/>
        <v/>
      </c>
      <c r="AD1264" s="158" t="str">
        <f t="shared" si="848"/>
        <v/>
      </c>
      <c r="AE1264" s="165" t="str">
        <f>IF(J1264="","",IF('5.手当・賞与配分・洗い替え方式'!$O$4=1,ROUNDUP((J1264+$Q1264)*$AH$4,-1),ROUNDUP(J1264*$AH$4,-1)))</f>
        <v/>
      </c>
      <c r="AF1264" s="154" t="str">
        <f>IF(K1264="","",IF('5.手当・賞与配分・洗い替え方式'!$O$4=1,ROUNDUP((K1264+$Q1264)*$AH$4,-1),ROUNDUP(K1264*$AH$4,-1)))</f>
        <v/>
      </c>
      <c r="AG1264" s="154" t="str">
        <f>IF(L1264="","",IF('5.手当・賞与配分・洗い替え方式'!$O$4=1,ROUNDUP((L1264+$Q1264)*$AH$4,-1),ROUNDUP(L1264*$AH$4,-1)))</f>
        <v/>
      </c>
      <c r="AH1264" s="154" t="str">
        <f>IF(M1264="","",IF('5.手当・賞与配分・洗い替え方式'!$O$4=1,ROUNDUP((M1264+$Q1264)*$AH$4,-1),ROUNDUP(M1264*$AH$4,-1)))</f>
        <v/>
      </c>
      <c r="AI1264" s="166" t="str">
        <f>IF(N1264="","",IF('5.手当・賞与配分・洗い替え方式'!$O$4=1,ROUNDUP((N1264+$Q1264)*$AH$4,-1),ROUNDUP(N1264*$AH$4,-1)))</f>
        <v/>
      </c>
      <c r="AJ1264" s="165" t="str">
        <f>IF(J1264="","",IF('5.手当・賞与配分・洗い替え方式'!$O$4=1,ROUNDUP((J1264+$Q1264)*$AM$4,-1),ROUNDUP(J1264*$AM$4,-1)))</f>
        <v/>
      </c>
      <c r="AK1264" s="154" t="str">
        <f>IF(K1264="","",IF('5.手当・賞与配分・洗い替え方式'!$O$4=1,ROUNDUP((K1264+$Q1264)*$AM$4,-1),ROUNDUP(K1264*$AM$4,-1)))</f>
        <v/>
      </c>
      <c r="AL1264" s="154" t="str">
        <f>IF(L1264="","",IF('5.手当・賞与配分・洗い替え方式'!$O$4=1,ROUNDUP((L1264+$Q1264)*$AM$4,-1),ROUNDUP(L1264*$AM$4,-1)))</f>
        <v/>
      </c>
      <c r="AM1264" s="154" t="str">
        <f>IF(M1264="","",IF('5.手当・賞与配分・洗い替え方式'!$O$4=1,ROUNDUP((M1264+$Q1264)*$AM$4,-1),ROUNDUP(M1264*$AM$4,-1)))</f>
        <v/>
      </c>
      <c r="AN1264" s="166" t="str">
        <f>IF(N1264="","",IF('5.手当・賞与配分・洗い替え方式'!$O$4=1,ROUNDUP((N1264+$Q1264)*$AM$4,-1),ROUNDUP(N1264*$AM$4,-1)))</f>
        <v/>
      </c>
      <c r="AO1264" s="369" t="str">
        <f t="shared" si="849"/>
        <v/>
      </c>
      <c r="AP1264" s="77" t="str">
        <f t="shared" si="850"/>
        <v/>
      </c>
      <c r="AQ1264" s="77" t="str">
        <f t="shared" si="833"/>
        <v/>
      </c>
      <c r="AR1264" s="77" t="str">
        <f t="shared" si="834"/>
        <v/>
      </c>
      <c r="AS1264" s="164" t="str">
        <f t="shared" si="835"/>
        <v/>
      </c>
    </row>
    <row r="1265" spans="5:45" ht="18" customHeight="1">
      <c r="E1265" s="148" t="str">
        <f t="shared" si="836"/>
        <v/>
      </c>
      <c r="F1265" s="105">
        <f t="shared" si="823"/>
        <v>0</v>
      </c>
      <c r="G1265" s="105" t="str">
        <f t="shared" si="824"/>
        <v/>
      </c>
      <c r="H1265" s="105" t="str">
        <f t="shared" si="825"/>
        <v/>
      </c>
      <c r="I1265" s="149">
        <v>35</v>
      </c>
      <c r="J1265" s="157" t="str">
        <f t="shared" si="837"/>
        <v/>
      </c>
      <c r="K1265" s="131" t="str">
        <f t="shared" si="838"/>
        <v/>
      </c>
      <c r="L1265" s="131" t="str">
        <f>IF($E1265="","",INDEX('3.サラリースケール'!$R$5:$BH$38,MATCH($E1265,'3.サラリースケール'!$R$5:$R$38,0),MATCH($I1265,'3.サラリースケール'!$R$5:$BH$5,0)))</f>
        <v/>
      </c>
      <c r="M1265" s="131" t="str">
        <f t="shared" si="839"/>
        <v/>
      </c>
      <c r="N1265" s="368" t="str">
        <f t="shared" si="840"/>
        <v/>
      </c>
      <c r="O1265" s="157" t="str">
        <f t="shared" si="841"/>
        <v/>
      </c>
      <c r="P1265" s="368" t="str">
        <f t="shared" si="826"/>
        <v/>
      </c>
      <c r="Q1265" s="158" t="str">
        <f>IF($L1265="","",VLOOKUP($E1265,'6.モデル年俸表の作成'!$C$7:$F$48,4,0))</f>
        <v/>
      </c>
      <c r="R1265" s="159" t="str">
        <f>IF($E1265="","",IF($G1265="","",VLOOKUP($E1265,'5.手当・賞与配分・洗い替え方式'!$C$7:$L$48,8,0)))</f>
        <v/>
      </c>
      <c r="S1265" s="160" t="str">
        <f t="shared" si="842"/>
        <v/>
      </c>
      <c r="T1265" s="160" t="str">
        <f t="shared" si="843"/>
        <v/>
      </c>
      <c r="U1265" s="160" t="str">
        <f t="shared" si="852"/>
        <v/>
      </c>
      <c r="V1265" s="160" t="str">
        <f t="shared" si="845"/>
        <v/>
      </c>
      <c r="W1265" s="160" t="str">
        <f t="shared" si="846"/>
        <v/>
      </c>
      <c r="X1265" s="164" t="str">
        <f t="shared" si="827"/>
        <v/>
      </c>
      <c r="Y1265" s="162" t="str">
        <f t="shared" si="851"/>
        <v/>
      </c>
      <c r="Z1265" s="161" t="str">
        <f t="shared" si="828"/>
        <v/>
      </c>
      <c r="AA1265" s="161" t="str">
        <f t="shared" si="829"/>
        <v/>
      </c>
      <c r="AB1265" s="161" t="str">
        <f t="shared" si="830"/>
        <v/>
      </c>
      <c r="AC1265" s="163" t="str">
        <f t="shared" si="853"/>
        <v/>
      </c>
      <c r="AD1265" s="158" t="str">
        <f t="shared" si="848"/>
        <v/>
      </c>
      <c r="AE1265" s="165" t="str">
        <f>IF(J1265="","",IF('5.手当・賞与配分・洗い替え方式'!$O$4=1,ROUNDUP((J1265+$Q1265)*$AH$4,-1),ROUNDUP(J1265*$AH$4,-1)))</f>
        <v/>
      </c>
      <c r="AF1265" s="154" t="str">
        <f>IF(K1265="","",IF('5.手当・賞与配分・洗い替え方式'!$O$4=1,ROUNDUP((K1265+$Q1265)*$AH$4,-1),ROUNDUP(K1265*$AH$4,-1)))</f>
        <v/>
      </c>
      <c r="AG1265" s="154" t="str">
        <f>IF(L1265="","",IF('5.手当・賞与配分・洗い替え方式'!$O$4=1,ROUNDUP((L1265+$Q1265)*$AH$4,-1),ROUNDUP(L1265*$AH$4,-1)))</f>
        <v/>
      </c>
      <c r="AH1265" s="154" t="str">
        <f>IF(M1265="","",IF('5.手当・賞与配分・洗い替え方式'!$O$4=1,ROUNDUP((M1265+$Q1265)*$AH$4,-1),ROUNDUP(M1265*$AH$4,-1)))</f>
        <v/>
      </c>
      <c r="AI1265" s="166" t="str">
        <f>IF(N1265="","",IF('5.手当・賞与配分・洗い替え方式'!$O$4=1,ROUNDUP((N1265+$Q1265)*$AH$4,-1),ROUNDUP(N1265*$AH$4,-1)))</f>
        <v/>
      </c>
      <c r="AJ1265" s="165" t="str">
        <f>IF(J1265="","",IF('5.手当・賞与配分・洗い替え方式'!$O$4=1,ROUNDUP((J1265+$Q1265)*$AM$4,-1),ROUNDUP(J1265*$AM$4,-1)))</f>
        <v/>
      </c>
      <c r="AK1265" s="154" t="str">
        <f>IF(K1265="","",IF('5.手当・賞与配分・洗い替え方式'!$O$4=1,ROUNDUP((K1265+$Q1265)*$AM$4,-1),ROUNDUP(K1265*$AM$4,-1)))</f>
        <v/>
      </c>
      <c r="AL1265" s="154" t="str">
        <f>IF(L1265="","",IF('5.手当・賞与配分・洗い替え方式'!$O$4=1,ROUNDUP((L1265+$Q1265)*$AM$4,-1),ROUNDUP(L1265*$AM$4,-1)))</f>
        <v/>
      </c>
      <c r="AM1265" s="154" t="str">
        <f>IF(M1265="","",IF('5.手当・賞与配分・洗い替え方式'!$O$4=1,ROUNDUP((M1265+$Q1265)*$AM$4,-1),ROUNDUP(M1265*$AM$4,-1)))</f>
        <v/>
      </c>
      <c r="AN1265" s="166" t="str">
        <f>IF(N1265="","",IF('5.手当・賞与配分・洗い替え方式'!$O$4=1,ROUNDUP((N1265+$Q1265)*$AM$4,-1),ROUNDUP(N1265*$AM$4,-1)))</f>
        <v/>
      </c>
      <c r="AO1265" s="369" t="str">
        <f t="shared" si="849"/>
        <v/>
      </c>
      <c r="AP1265" s="77" t="str">
        <f t="shared" si="850"/>
        <v/>
      </c>
      <c r="AQ1265" s="77" t="str">
        <f t="shared" si="833"/>
        <v/>
      </c>
      <c r="AR1265" s="77" t="str">
        <f t="shared" si="834"/>
        <v/>
      </c>
      <c r="AS1265" s="164" t="str">
        <f t="shared" si="835"/>
        <v/>
      </c>
    </row>
    <row r="1266" spans="5:45" ht="18" customHeight="1">
      <c r="E1266" s="148" t="str">
        <f t="shared" si="836"/>
        <v/>
      </c>
      <c r="F1266" s="105">
        <f t="shared" si="823"/>
        <v>0</v>
      </c>
      <c r="G1266" s="105" t="str">
        <f t="shared" si="824"/>
        <v/>
      </c>
      <c r="H1266" s="105" t="str">
        <f t="shared" si="825"/>
        <v/>
      </c>
      <c r="I1266" s="149">
        <v>36</v>
      </c>
      <c r="J1266" s="157" t="str">
        <f t="shared" si="837"/>
        <v/>
      </c>
      <c r="K1266" s="131" t="str">
        <f t="shared" si="838"/>
        <v/>
      </c>
      <c r="L1266" s="131" t="str">
        <f>IF($E1266="","",INDEX('3.サラリースケール'!$R$5:$BH$38,MATCH($E1266,'3.サラリースケール'!$R$5:$R$38,0),MATCH($I1266,'3.サラリースケール'!$R$5:$BH$5,0)))</f>
        <v/>
      </c>
      <c r="M1266" s="131" t="str">
        <f t="shared" si="839"/>
        <v/>
      </c>
      <c r="N1266" s="368" t="str">
        <f t="shared" si="840"/>
        <v/>
      </c>
      <c r="O1266" s="157" t="str">
        <f t="shared" si="841"/>
        <v/>
      </c>
      <c r="P1266" s="368" t="str">
        <f t="shared" si="826"/>
        <v/>
      </c>
      <c r="Q1266" s="158" t="str">
        <f>IF($L1266="","",VLOOKUP($E1266,'6.モデル年俸表の作成'!$C$7:$F$48,4,0))</f>
        <v/>
      </c>
      <c r="R1266" s="159" t="str">
        <f>IF($E1266="","",IF($G1266="","",VLOOKUP($E1266,'5.手当・賞与配分・洗い替え方式'!$C$7:$L$48,8,0)))</f>
        <v/>
      </c>
      <c r="S1266" s="160" t="str">
        <f t="shared" si="842"/>
        <v/>
      </c>
      <c r="T1266" s="160" t="str">
        <f t="shared" si="843"/>
        <v/>
      </c>
      <c r="U1266" s="160" t="str">
        <f t="shared" si="852"/>
        <v/>
      </c>
      <c r="V1266" s="160" t="str">
        <f t="shared" si="845"/>
        <v/>
      </c>
      <c r="W1266" s="160" t="str">
        <f t="shared" si="846"/>
        <v/>
      </c>
      <c r="X1266" s="164" t="str">
        <f t="shared" si="827"/>
        <v/>
      </c>
      <c r="Y1266" s="162" t="str">
        <f t="shared" si="851"/>
        <v/>
      </c>
      <c r="Z1266" s="161" t="str">
        <f t="shared" si="828"/>
        <v/>
      </c>
      <c r="AA1266" s="161" t="str">
        <f t="shared" si="829"/>
        <v/>
      </c>
      <c r="AB1266" s="161" t="str">
        <f t="shared" si="830"/>
        <v/>
      </c>
      <c r="AC1266" s="163" t="str">
        <f t="shared" si="853"/>
        <v/>
      </c>
      <c r="AD1266" s="158" t="str">
        <f t="shared" si="848"/>
        <v/>
      </c>
      <c r="AE1266" s="165" t="str">
        <f>IF(J1266="","",IF('5.手当・賞与配分・洗い替え方式'!$O$4=1,ROUNDUP((J1266+$Q1266)*$AH$4,-1),ROUNDUP(J1266*$AH$4,-1)))</f>
        <v/>
      </c>
      <c r="AF1266" s="154" t="str">
        <f>IF(K1266="","",IF('5.手当・賞与配分・洗い替え方式'!$O$4=1,ROUNDUP((K1266+$Q1266)*$AH$4,-1),ROUNDUP(K1266*$AH$4,-1)))</f>
        <v/>
      </c>
      <c r="AG1266" s="154" t="str">
        <f>IF(L1266="","",IF('5.手当・賞与配分・洗い替え方式'!$O$4=1,ROUNDUP((L1266+$Q1266)*$AH$4,-1),ROUNDUP(L1266*$AH$4,-1)))</f>
        <v/>
      </c>
      <c r="AH1266" s="154" t="str">
        <f>IF(M1266="","",IF('5.手当・賞与配分・洗い替え方式'!$O$4=1,ROUNDUP((M1266+$Q1266)*$AH$4,-1),ROUNDUP(M1266*$AH$4,-1)))</f>
        <v/>
      </c>
      <c r="AI1266" s="166" t="str">
        <f>IF(N1266="","",IF('5.手当・賞与配分・洗い替え方式'!$O$4=1,ROUNDUP((N1266+$Q1266)*$AH$4,-1),ROUNDUP(N1266*$AH$4,-1)))</f>
        <v/>
      </c>
      <c r="AJ1266" s="165" t="str">
        <f>IF(J1266="","",IF('5.手当・賞与配分・洗い替え方式'!$O$4=1,ROUNDUP((J1266+$Q1266)*$AM$4,-1),ROUNDUP(J1266*$AM$4,-1)))</f>
        <v/>
      </c>
      <c r="AK1266" s="154" t="str">
        <f>IF(K1266="","",IF('5.手当・賞与配分・洗い替え方式'!$O$4=1,ROUNDUP((K1266+$Q1266)*$AM$4,-1),ROUNDUP(K1266*$AM$4,-1)))</f>
        <v/>
      </c>
      <c r="AL1266" s="154" t="str">
        <f>IF(L1266="","",IF('5.手当・賞与配分・洗い替え方式'!$O$4=1,ROUNDUP((L1266+$Q1266)*$AM$4,-1),ROUNDUP(L1266*$AM$4,-1)))</f>
        <v/>
      </c>
      <c r="AM1266" s="154" t="str">
        <f>IF(M1266="","",IF('5.手当・賞与配分・洗い替え方式'!$O$4=1,ROUNDUP((M1266+$Q1266)*$AM$4,-1),ROUNDUP(M1266*$AM$4,-1)))</f>
        <v/>
      </c>
      <c r="AN1266" s="166" t="str">
        <f>IF(N1266="","",IF('5.手当・賞与配分・洗い替え方式'!$O$4=1,ROUNDUP((N1266+$Q1266)*$AM$4,-1),ROUNDUP(N1266*$AM$4,-1)))</f>
        <v/>
      </c>
      <c r="AO1266" s="369" t="str">
        <f t="shared" si="849"/>
        <v/>
      </c>
      <c r="AP1266" s="77" t="str">
        <f t="shared" si="850"/>
        <v/>
      </c>
      <c r="AQ1266" s="77" t="str">
        <f t="shared" si="833"/>
        <v/>
      </c>
      <c r="AR1266" s="77" t="str">
        <f t="shared" si="834"/>
        <v/>
      </c>
      <c r="AS1266" s="164" t="str">
        <f t="shared" si="835"/>
        <v/>
      </c>
    </row>
    <row r="1267" spans="5:45" ht="18" customHeight="1">
      <c r="E1267" s="148" t="str">
        <f t="shared" si="836"/>
        <v/>
      </c>
      <c r="F1267" s="105">
        <f t="shared" si="823"/>
        <v>0</v>
      </c>
      <c r="G1267" s="105" t="str">
        <f t="shared" si="824"/>
        <v/>
      </c>
      <c r="H1267" s="105" t="str">
        <f t="shared" si="825"/>
        <v/>
      </c>
      <c r="I1267" s="149">
        <v>37</v>
      </c>
      <c r="J1267" s="157" t="str">
        <f t="shared" si="837"/>
        <v/>
      </c>
      <c r="K1267" s="131" t="str">
        <f t="shared" si="838"/>
        <v/>
      </c>
      <c r="L1267" s="131" t="str">
        <f>IF($E1267="","",INDEX('3.サラリースケール'!$R$5:$BH$38,MATCH($E1267,'3.サラリースケール'!$R$5:$R$38,0),MATCH($I1267,'3.サラリースケール'!$R$5:$BH$5,0)))</f>
        <v/>
      </c>
      <c r="M1267" s="131" t="str">
        <f t="shared" si="839"/>
        <v/>
      </c>
      <c r="N1267" s="368" t="str">
        <f t="shared" si="840"/>
        <v/>
      </c>
      <c r="O1267" s="157" t="str">
        <f t="shared" si="841"/>
        <v/>
      </c>
      <c r="P1267" s="368" t="str">
        <f t="shared" si="826"/>
        <v/>
      </c>
      <c r="Q1267" s="158" t="str">
        <f>IF($L1267="","",VLOOKUP($E1267,'6.モデル年俸表の作成'!$C$7:$F$48,4,0))</f>
        <v/>
      </c>
      <c r="R1267" s="159" t="str">
        <f>IF($E1267="","",IF($G1267="","",VLOOKUP($E1267,'5.手当・賞与配分・洗い替え方式'!$C$7:$L$48,8,0)))</f>
        <v/>
      </c>
      <c r="S1267" s="160" t="str">
        <f t="shared" si="842"/>
        <v/>
      </c>
      <c r="T1267" s="160" t="str">
        <f t="shared" si="843"/>
        <v/>
      </c>
      <c r="U1267" s="160" t="str">
        <f t="shared" si="852"/>
        <v/>
      </c>
      <c r="V1267" s="160" t="str">
        <f t="shared" si="845"/>
        <v/>
      </c>
      <c r="W1267" s="160" t="str">
        <f t="shared" si="846"/>
        <v/>
      </c>
      <c r="X1267" s="164" t="str">
        <f t="shared" si="827"/>
        <v/>
      </c>
      <c r="Y1267" s="162" t="str">
        <f t="shared" si="851"/>
        <v/>
      </c>
      <c r="Z1267" s="161" t="str">
        <f t="shared" si="828"/>
        <v/>
      </c>
      <c r="AA1267" s="161" t="str">
        <f t="shared" si="829"/>
        <v/>
      </c>
      <c r="AB1267" s="161" t="str">
        <f t="shared" si="830"/>
        <v/>
      </c>
      <c r="AC1267" s="163" t="str">
        <f t="shared" si="853"/>
        <v/>
      </c>
      <c r="AD1267" s="158" t="str">
        <f t="shared" si="848"/>
        <v/>
      </c>
      <c r="AE1267" s="165" t="str">
        <f>IF(J1267="","",IF('5.手当・賞与配分・洗い替え方式'!$O$4=1,ROUNDUP((J1267+$Q1267)*$AH$4,-1),ROUNDUP(J1267*$AH$4,-1)))</f>
        <v/>
      </c>
      <c r="AF1267" s="154" t="str">
        <f>IF(K1267="","",IF('5.手当・賞与配分・洗い替え方式'!$O$4=1,ROUNDUP((K1267+$Q1267)*$AH$4,-1),ROUNDUP(K1267*$AH$4,-1)))</f>
        <v/>
      </c>
      <c r="AG1267" s="154" t="str">
        <f>IF(L1267="","",IF('5.手当・賞与配分・洗い替え方式'!$O$4=1,ROUNDUP((L1267+$Q1267)*$AH$4,-1),ROUNDUP(L1267*$AH$4,-1)))</f>
        <v/>
      </c>
      <c r="AH1267" s="154" t="str">
        <f>IF(M1267="","",IF('5.手当・賞与配分・洗い替え方式'!$O$4=1,ROUNDUP((M1267+$Q1267)*$AH$4,-1),ROUNDUP(M1267*$AH$4,-1)))</f>
        <v/>
      </c>
      <c r="AI1267" s="166" t="str">
        <f>IF(N1267="","",IF('5.手当・賞与配分・洗い替え方式'!$O$4=1,ROUNDUP((N1267+$Q1267)*$AH$4,-1),ROUNDUP(N1267*$AH$4,-1)))</f>
        <v/>
      </c>
      <c r="AJ1267" s="165" t="str">
        <f>IF(J1267="","",IF('5.手当・賞与配分・洗い替え方式'!$O$4=1,ROUNDUP((J1267+$Q1267)*$AM$4,-1),ROUNDUP(J1267*$AM$4,-1)))</f>
        <v/>
      </c>
      <c r="AK1267" s="154" t="str">
        <f>IF(K1267="","",IF('5.手当・賞与配分・洗い替え方式'!$O$4=1,ROUNDUP((K1267+$Q1267)*$AM$4,-1),ROUNDUP(K1267*$AM$4,-1)))</f>
        <v/>
      </c>
      <c r="AL1267" s="154" t="str">
        <f>IF(L1267="","",IF('5.手当・賞与配分・洗い替え方式'!$O$4=1,ROUNDUP((L1267+$Q1267)*$AM$4,-1),ROUNDUP(L1267*$AM$4,-1)))</f>
        <v/>
      </c>
      <c r="AM1267" s="154" t="str">
        <f>IF(M1267="","",IF('5.手当・賞与配分・洗い替え方式'!$O$4=1,ROUNDUP((M1267+$Q1267)*$AM$4,-1),ROUNDUP(M1267*$AM$4,-1)))</f>
        <v/>
      </c>
      <c r="AN1267" s="166" t="str">
        <f>IF(N1267="","",IF('5.手当・賞与配分・洗い替え方式'!$O$4=1,ROUNDUP((N1267+$Q1267)*$AM$4,-1),ROUNDUP(N1267*$AM$4,-1)))</f>
        <v/>
      </c>
      <c r="AO1267" s="369" t="str">
        <f t="shared" si="849"/>
        <v/>
      </c>
      <c r="AP1267" s="77" t="str">
        <f t="shared" si="850"/>
        <v/>
      </c>
      <c r="AQ1267" s="77" t="str">
        <f t="shared" si="833"/>
        <v/>
      </c>
      <c r="AR1267" s="77" t="str">
        <f t="shared" si="834"/>
        <v/>
      </c>
      <c r="AS1267" s="164" t="str">
        <f t="shared" si="835"/>
        <v/>
      </c>
    </row>
    <row r="1268" spans="5:45" ht="18" customHeight="1">
      <c r="E1268" s="148" t="str">
        <f t="shared" si="836"/>
        <v/>
      </c>
      <c r="F1268" s="105">
        <f t="shared" si="823"/>
        <v>0</v>
      </c>
      <c r="G1268" s="105" t="str">
        <f t="shared" si="824"/>
        <v/>
      </c>
      <c r="H1268" s="105" t="str">
        <f t="shared" si="825"/>
        <v/>
      </c>
      <c r="I1268" s="149">
        <v>38</v>
      </c>
      <c r="J1268" s="157" t="str">
        <f t="shared" si="837"/>
        <v/>
      </c>
      <c r="K1268" s="131" t="str">
        <f t="shared" si="838"/>
        <v/>
      </c>
      <c r="L1268" s="131" t="str">
        <f>IF($E1268="","",INDEX('3.サラリースケール'!$R$5:$BH$38,MATCH($E1268,'3.サラリースケール'!$R$5:$R$38,0),MATCH($I1268,'3.サラリースケール'!$R$5:$BH$5,0)))</f>
        <v/>
      </c>
      <c r="M1268" s="131" t="str">
        <f t="shared" si="839"/>
        <v/>
      </c>
      <c r="N1268" s="368" t="str">
        <f t="shared" si="840"/>
        <v/>
      </c>
      <c r="O1268" s="157" t="str">
        <f t="shared" si="841"/>
        <v/>
      </c>
      <c r="P1268" s="368" t="str">
        <f t="shared" si="826"/>
        <v/>
      </c>
      <c r="Q1268" s="158" t="str">
        <f>IF($L1268="","",VLOOKUP($E1268,'6.モデル年俸表の作成'!$C$7:$F$48,4,0))</f>
        <v/>
      </c>
      <c r="R1268" s="159" t="str">
        <f>IF($E1268="","",IF($G1268="","",VLOOKUP($E1268,'5.手当・賞与配分・洗い替え方式'!$C$7:$L$48,8,0)))</f>
        <v/>
      </c>
      <c r="S1268" s="160" t="str">
        <f t="shared" si="842"/>
        <v/>
      </c>
      <c r="T1268" s="160" t="str">
        <f t="shared" si="843"/>
        <v/>
      </c>
      <c r="U1268" s="160" t="str">
        <f t="shared" si="852"/>
        <v/>
      </c>
      <c r="V1268" s="160" t="str">
        <f t="shared" si="845"/>
        <v/>
      </c>
      <c r="W1268" s="160" t="str">
        <f t="shared" si="846"/>
        <v/>
      </c>
      <c r="X1268" s="164" t="str">
        <f t="shared" si="827"/>
        <v/>
      </c>
      <c r="Y1268" s="162" t="str">
        <f t="shared" si="851"/>
        <v/>
      </c>
      <c r="Z1268" s="161" t="str">
        <f t="shared" si="828"/>
        <v/>
      </c>
      <c r="AA1268" s="161" t="str">
        <f t="shared" si="829"/>
        <v/>
      </c>
      <c r="AB1268" s="161" t="str">
        <f t="shared" si="830"/>
        <v/>
      </c>
      <c r="AC1268" s="163" t="str">
        <f t="shared" si="853"/>
        <v/>
      </c>
      <c r="AD1268" s="158" t="str">
        <f t="shared" si="848"/>
        <v/>
      </c>
      <c r="AE1268" s="165" t="str">
        <f>IF(J1268="","",IF('5.手当・賞与配分・洗い替え方式'!$O$4=1,ROUNDUP((J1268+$Q1268)*$AH$4,-1),ROUNDUP(J1268*$AH$4,-1)))</f>
        <v/>
      </c>
      <c r="AF1268" s="154" t="str">
        <f>IF(K1268="","",IF('5.手当・賞与配分・洗い替え方式'!$O$4=1,ROUNDUP((K1268+$Q1268)*$AH$4,-1),ROUNDUP(K1268*$AH$4,-1)))</f>
        <v/>
      </c>
      <c r="AG1268" s="154" t="str">
        <f>IF(L1268="","",IF('5.手当・賞与配分・洗い替え方式'!$O$4=1,ROUNDUP((L1268+$Q1268)*$AH$4,-1),ROUNDUP(L1268*$AH$4,-1)))</f>
        <v/>
      </c>
      <c r="AH1268" s="154" t="str">
        <f>IF(M1268="","",IF('5.手当・賞与配分・洗い替え方式'!$O$4=1,ROUNDUP((M1268+$Q1268)*$AH$4,-1),ROUNDUP(M1268*$AH$4,-1)))</f>
        <v/>
      </c>
      <c r="AI1268" s="166" t="str">
        <f>IF(N1268="","",IF('5.手当・賞与配分・洗い替え方式'!$O$4=1,ROUNDUP((N1268+$Q1268)*$AH$4,-1),ROUNDUP(N1268*$AH$4,-1)))</f>
        <v/>
      </c>
      <c r="AJ1268" s="165" t="str">
        <f>IF(J1268="","",IF('5.手当・賞与配分・洗い替え方式'!$O$4=1,ROUNDUP((J1268+$Q1268)*$AM$4,-1),ROUNDUP(J1268*$AM$4,-1)))</f>
        <v/>
      </c>
      <c r="AK1268" s="154" t="str">
        <f>IF(K1268="","",IF('5.手当・賞与配分・洗い替え方式'!$O$4=1,ROUNDUP((K1268+$Q1268)*$AM$4,-1),ROUNDUP(K1268*$AM$4,-1)))</f>
        <v/>
      </c>
      <c r="AL1268" s="154" t="str">
        <f>IF(L1268="","",IF('5.手当・賞与配分・洗い替え方式'!$O$4=1,ROUNDUP((L1268+$Q1268)*$AM$4,-1),ROUNDUP(L1268*$AM$4,-1)))</f>
        <v/>
      </c>
      <c r="AM1268" s="154" t="str">
        <f>IF(M1268="","",IF('5.手当・賞与配分・洗い替え方式'!$O$4=1,ROUNDUP((M1268+$Q1268)*$AM$4,-1),ROUNDUP(M1268*$AM$4,-1)))</f>
        <v/>
      </c>
      <c r="AN1268" s="166" t="str">
        <f>IF(N1268="","",IF('5.手当・賞与配分・洗い替え方式'!$O$4=1,ROUNDUP((N1268+$Q1268)*$AM$4,-1),ROUNDUP(N1268*$AM$4,-1)))</f>
        <v/>
      </c>
      <c r="AO1268" s="369" t="str">
        <f t="shared" si="849"/>
        <v/>
      </c>
      <c r="AP1268" s="77" t="str">
        <f t="shared" si="850"/>
        <v/>
      </c>
      <c r="AQ1268" s="77" t="str">
        <f t="shared" si="833"/>
        <v/>
      </c>
      <c r="AR1268" s="77" t="str">
        <f t="shared" si="834"/>
        <v/>
      </c>
      <c r="AS1268" s="164" t="str">
        <f t="shared" si="835"/>
        <v/>
      </c>
    </row>
    <row r="1269" spans="5:45" ht="18" customHeight="1">
      <c r="E1269" s="148" t="str">
        <f t="shared" si="836"/>
        <v/>
      </c>
      <c r="F1269" s="105">
        <f t="shared" si="823"/>
        <v>0</v>
      </c>
      <c r="G1269" s="105" t="str">
        <f t="shared" si="824"/>
        <v/>
      </c>
      <c r="H1269" s="105" t="str">
        <f t="shared" si="825"/>
        <v/>
      </c>
      <c r="I1269" s="149">
        <v>39</v>
      </c>
      <c r="J1269" s="157" t="str">
        <f t="shared" si="837"/>
        <v/>
      </c>
      <c r="K1269" s="131" t="str">
        <f t="shared" si="838"/>
        <v/>
      </c>
      <c r="L1269" s="131" t="str">
        <f>IF($E1269="","",INDEX('3.サラリースケール'!$R$5:$BH$38,MATCH($E1269,'3.サラリースケール'!$R$5:$R$38,0),MATCH($I1269,'3.サラリースケール'!$R$5:$BH$5,0)))</f>
        <v/>
      </c>
      <c r="M1269" s="131" t="str">
        <f t="shared" si="839"/>
        <v/>
      </c>
      <c r="N1269" s="368" t="str">
        <f t="shared" si="840"/>
        <v/>
      </c>
      <c r="O1269" s="157" t="str">
        <f t="shared" si="841"/>
        <v/>
      </c>
      <c r="P1269" s="368" t="str">
        <f t="shared" si="826"/>
        <v/>
      </c>
      <c r="Q1269" s="158" t="str">
        <f>IF($L1269="","",VLOOKUP($E1269,'6.モデル年俸表の作成'!$C$7:$F$48,4,0))</f>
        <v/>
      </c>
      <c r="R1269" s="159" t="str">
        <f>IF($E1269="","",IF($G1269="","",VLOOKUP($E1269,'5.手当・賞与配分・洗い替え方式'!$C$7:$L$48,8,0)))</f>
        <v/>
      </c>
      <c r="S1269" s="160" t="str">
        <f t="shared" si="842"/>
        <v/>
      </c>
      <c r="T1269" s="160" t="str">
        <f t="shared" si="843"/>
        <v/>
      </c>
      <c r="U1269" s="160" t="str">
        <f t="shared" si="852"/>
        <v/>
      </c>
      <c r="V1269" s="160" t="str">
        <f t="shared" si="845"/>
        <v/>
      </c>
      <c r="W1269" s="160" t="str">
        <f t="shared" si="846"/>
        <v/>
      </c>
      <c r="X1269" s="164" t="str">
        <f t="shared" si="827"/>
        <v/>
      </c>
      <c r="Y1269" s="162" t="str">
        <f t="shared" si="851"/>
        <v/>
      </c>
      <c r="Z1269" s="161" t="str">
        <f t="shared" si="828"/>
        <v/>
      </c>
      <c r="AA1269" s="161" t="str">
        <f t="shared" si="829"/>
        <v/>
      </c>
      <c r="AB1269" s="161" t="str">
        <f t="shared" si="830"/>
        <v/>
      </c>
      <c r="AC1269" s="163" t="str">
        <f t="shared" si="853"/>
        <v/>
      </c>
      <c r="AD1269" s="158" t="str">
        <f t="shared" si="848"/>
        <v/>
      </c>
      <c r="AE1269" s="165" t="str">
        <f>IF(J1269="","",IF('5.手当・賞与配分・洗い替え方式'!$O$4=1,ROUNDUP((J1269+$Q1269)*$AH$4,-1),ROUNDUP(J1269*$AH$4,-1)))</f>
        <v/>
      </c>
      <c r="AF1269" s="154" t="str">
        <f>IF(K1269="","",IF('5.手当・賞与配分・洗い替え方式'!$O$4=1,ROUNDUP((K1269+$Q1269)*$AH$4,-1),ROUNDUP(K1269*$AH$4,-1)))</f>
        <v/>
      </c>
      <c r="AG1269" s="154" t="str">
        <f>IF(L1269="","",IF('5.手当・賞与配分・洗い替え方式'!$O$4=1,ROUNDUP((L1269+$Q1269)*$AH$4,-1),ROUNDUP(L1269*$AH$4,-1)))</f>
        <v/>
      </c>
      <c r="AH1269" s="154" t="str">
        <f>IF(M1269="","",IF('5.手当・賞与配分・洗い替え方式'!$O$4=1,ROUNDUP((M1269+$Q1269)*$AH$4,-1),ROUNDUP(M1269*$AH$4,-1)))</f>
        <v/>
      </c>
      <c r="AI1269" s="166" t="str">
        <f>IF(N1269="","",IF('5.手当・賞与配分・洗い替え方式'!$O$4=1,ROUNDUP((N1269+$Q1269)*$AH$4,-1),ROUNDUP(N1269*$AH$4,-1)))</f>
        <v/>
      </c>
      <c r="AJ1269" s="165" t="str">
        <f>IF(J1269="","",IF('5.手当・賞与配分・洗い替え方式'!$O$4=1,ROUNDUP((J1269+$Q1269)*$AM$4,-1),ROUNDUP(J1269*$AM$4,-1)))</f>
        <v/>
      </c>
      <c r="AK1269" s="154" t="str">
        <f>IF(K1269="","",IF('5.手当・賞与配分・洗い替え方式'!$O$4=1,ROUNDUP((K1269+$Q1269)*$AM$4,-1),ROUNDUP(K1269*$AM$4,-1)))</f>
        <v/>
      </c>
      <c r="AL1269" s="154" t="str">
        <f>IF(L1269="","",IF('5.手当・賞与配分・洗い替え方式'!$O$4=1,ROUNDUP((L1269+$Q1269)*$AM$4,-1),ROUNDUP(L1269*$AM$4,-1)))</f>
        <v/>
      </c>
      <c r="AM1269" s="154" t="str">
        <f>IF(M1269="","",IF('5.手当・賞与配分・洗い替え方式'!$O$4=1,ROUNDUP((M1269+$Q1269)*$AM$4,-1),ROUNDUP(M1269*$AM$4,-1)))</f>
        <v/>
      </c>
      <c r="AN1269" s="166" t="str">
        <f>IF(N1269="","",IF('5.手当・賞与配分・洗い替え方式'!$O$4=1,ROUNDUP((N1269+$Q1269)*$AM$4,-1),ROUNDUP(N1269*$AM$4,-1)))</f>
        <v/>
      </c>
      <c r="AO1269" s="369" t="str">
        <f t="shared" si="849"/>
        <v/>
      </c>
      <c r="AP1269" s="77" t="str">
        <f t="shared" si="850"/>
        <v/>
      </c>
      <c r="AQ1269" s="77" t="str">
        <f t="shared" si="833"/>
        <v/>
      </c>
      <c r="AR1269" s="77" t="str">
        <f t="shared" si="834"/>
        <v/>
      </c>
      <c r="AS1269" s="164" t="str">
        <f t="shared" si="835"/>
        <v/>
      </c>
    </row>
    <row r="1270" spans="5:45" ht="18" customHeight="1">
      <c r="E1270" s="148" t="str">
        <f t="shared" si="836"/>
        <v/>
      </c>
      <c r="F1270" s="105">
        <f t="shared" si="823"/>
        <v>0</v>
      </c>
      <c r="G1270" s="105" t="str">
        <f t="shared" si="824"/>
        <v/>
      </c>
      <c r="H1270" s="105" t="str">
        <f t="shared" si="825"/>
        <v/>
      </c>
      <c r="I1270" s="149">
        <v>40</v>
      </c>
      <c r="J1270" s="157" t="str">
        <f t="shared" si="837"/>
        <v/>
      </c>
      <c r="K1270" s="131" t="str">
        <f t="shared" si="838"/>
        <v/>
      </c>
      <c r="L1270" s="131" t="str">
        <f>IF($E1270="","",INDEX('3.サラリースケール'!$R$5:$BH$38,MATCH($E1270,'3.サラリースケール'!$R$5:$R$38,0),MATCH($I1270,'3.サラリースケール'!$R$5:$BH$5,0)))</f>
        <v/>
      </c>
      <c r="M1270" s="131" t="str">
        <f t="shared" si="839"/>
        <v/>
      </c>
      <c r="N1270" s="368" t="str">
        <f t="shared" si="840"/>
        <v/>
      </c>
      <c r="O1270" s="157" t="str">
        <f t="shared" si="841"/>
        <v/>
      </c>
      <c r="P1270" s="368" t="str">
        <f t="shared" si="826"/>
        <v/>
      </c>
      <c r="Q1270" s="158" t="str">
        <f>IF($L1270="","",VLOOKUP($E1270,'6.モデル年俸表の作成'!$C$7:$F$48,4,0))</f>
        <v/>
      </c>
      <c r="R1270" s="159" t="str">
        <f>IF($E1270="","",IF($G1270="","",VLOOKUP($E1270,'5.手当・賞与配分・洗い替え方式'!$C$7:$L$48,8,0)))</f>
        <v/>
      </c>
      <c r="S1270" s="160" t="str">
        <f t="shared" si="842"/>
        <v/>
      </c>
      <c r="T1270" s="160" t="str">
        <f t="shared" si="843"/>
        <v/>
      </c>
      <c r="U1270" s="160" t="str">
        <f t="shared" si="852"/>
        <v/>
      </c>
      <c r="V1270" s="160" t="str">
        <f t="shared" si="845"/>
        <v/>
      </c>
      <c r="W1270" s="160" t="str">
        <f t="shared" si="846"/>
        <v/>
      </c>
      <c r="X1270" s="164" t="str">
        <f t="shared" si="827"/>
        <v/>
      </c>
      <c r="Y1270" s="162" t="str">
        <f t="shared" si="851"/>
        <v/>
      </c>
      <c r="Z1270" s="161" t="str">
        <f t="shared" si="828"/>
        <v/>
      </c>
      <c r="AA1270" s="161" t="str">
        <f t="shared" si="829"/>
        <v/>
      </c>
      <c r="AB1270" s="161" t="str">
        <f t="shared" si="830"/>
        <v/>
      </c>
      <c r="AC1270" s="163" t="str">
        <f t="shared" si="853"/>
        <v/>
      </c>
      <c r="AD1270" s="158" t="str">
        <f t="shared" si="848"/>
        <v/>
      </c>
      <c r="AE1270" s="165" t="str">
        <f>IF(J1270="","",IF('5.手当・賞与配分・洗い替え方式'!$O$4=1,ROUNDUP((J1270+$Q1270)*$AH$4,-1),ROUNDUP(J1270*$AH$4,-1)))</f>
        <v/>
      </c>
      <c r="AF1270" s="154" t="str">
        <f>IF(K1270="","",IF('5.手当・賞与配分・洗い替え方式'!$O$4=1,ROUNDUP((K1270+$Q1270)*$AH$4,-1),ROUNDUP(K1270*$AH$4,-1)))</f>
        <v/>
      </c>
      <c r="AG1270" s="154" t="str">
        <f>IF(L1270="","",IF('5.手当・賞与配分・洗い替え方式'!$O$4=1,ROUNDUP((L1270+$Q1270)*$AH$4,-1),ROUNDUP(L1270*$AH$4,-1)))</f>
        <v/>
      </c>
      <c r="AH1270" s="154" t="str">
        <f>IF(M1270="","",IF('5.手当・賞与配分・洗い替え方式'!$O$4=1,ROUNDUP((M1270+$Q1270)*$AH$4,-1),ROUNDUP(M1270*$AH$4,-1)))</f>
        <v/>
      </c>
      <c r="AI1270" s="166" t="str">
        <f>IF(N1270="","",IF('5.手当・賞与配分・洗い替え方式'!$O$4=1,ROUNDUP((N1270+$Q1270)*$AH$4,-1),ROUNDUP(N1270*$AH$4,-1)))</f>
        <v/>
      </c>
      <c r="AJ1270" s="165" t="str">
        <f>IF(J1270="","",IF('5.手当・賞与配分・洗い替え方式'!$O$4=1,ROUNDUP((J1270+$Q1270)*$AM$4,-1),ROUNDUP(J1270*$AM$4,-1)))</f>
        <v/>
      </c>
      <c r="AK1270" s="154" t="str">
        <f>IF(K1270="","",IF('5.手当・賞与配分・洗い替え方式'!$O$4=1,ROUNDUP((K1270+$Q1270)*$AM$4,-1),ROUNDUP(K1270*$AM$4,-1)))</f>
        <v/>
      </c>
      <c r="AL1270" s="154" t="str">
        <f>IF(L1270="","",IF('5.手当・賞与配分・洗い替え方式'!$O$4=1,ROUNDUP((L1270+$Q1270)*$AM$4,-1),ROUNDUP(L1270*$AM$4,-1)))</f>
        <v/>
      </c>
      <c r="AM1270" s="154" t="str">
        <f>IF(M1270="","",IF('5.手当・賞与配分・洗い替え方式'!$O$4=1,ROUNDUP((M1270+$Q1270)*$AM$4,-1),ROUNDUP(M1270*$AM$4,-1)))</f>
        <v/>
      </c>
      <c r="AN1270" s="166" t="str">
        <f>IF(N1270="","",IF('5.手当・賞与配分・洗い替え方式'!$O$4=1,ROUNDUP((N1270+$Q1270)*$AM$4,-1),ROUNDUP(N1270*$AM$4,-1)))</f>
        <v/>
      </c>
      <c r="AO1270" s="369" t="str">
        <f t="shared" si="849"/>
        <v/>
      </c>
      <c r="AP1270" s="77" t="str">
        <f t="shared" si="850"/>
        <v/>
      </c>
      <c r="AQ1270" s="77" t="str">
        <f t="shared" si="833"/>
        <v/>
      </c>
      <c r="AR1270" s="77" t="str">
        <f t="shared" si="834"/>
        <v/>
      </c>
      <c r="AS1270" s="164" t="str">
        <f t="shared" si="835"/>
        <v/>
      </c>
    </row>
    <row r="1271" spans="5:45" ht="18" customHeight="1">
      <c r="E1271" s="148" t="str">
        <f t="shared" si="836"/>
        <v/>
      </c>
      <c r="F1271" s="105">
        <f t="shared" si="823"/>
        <v>0</v>
      </c>
      <c r="G1271" s="105" t="str">
        <f t="shared" si="824"/>
        <v/>
      </c>
      <c r="H1271" s="105" t="str">
        <f t="shared" si="825"/>
        <v/>
      </c>
      <c r="I1271" s="149">
        <v>41</v>
      </c>
      <c r="J1271" s="157" t="str">
        <f t="shared" si="837"/>
        <v/>
      </c>
      <c r="K1271" s="131" t="str">
        <f t="shared" si="838"/>
        <v/>
      </c>
      <c r="L1271" s="131" t="str">
        <f>IF($E1271="","",INDEX('3.サラリースケール'!$R$5:$BH$38,MATCH($E1271,'3.サラリースケール'!$R$5:$R$38,0),MATCH($I1271,'3.サラリースケール'!$R$5:$BH$5,0)))</f>
        <v/>
      </c>
      <c r="M1271" s="131" t="str">
        <f t="shared" si="839"/>
        <v/>
      </c>
      <c r="N1271" s="368" t="str">
        <f t="shared" si="840"/>
        <v/>
      </c>
      <c r="O1271" s="157" t="str">
        <f t="shared" si="841"/>
        <v/>
      </c>
      <c r="P1271" s="368" t="str">
        <f t="shared" si="826"/>
        <v/>
      </c>
      <c r="Q1271" s="158" t="str">
        <f>IF($L1271="","",VLOOKUP($E1271,'6.モデル年俸表の作成'!$C$7:$F$48,4,0))</f>
        <v/>
      </c>
      <c r="R1271" s="159" t="str">
        <f>IF($E1271="","",IF($G1271="","",VLOOKUP($E1271,'5.手当・賞与配分・洗い替え方式'!$C$7:$L$48,8,0)))</f>
        <v/>
      </c>
      <c r="S1271" s="160" t="str">
        <f t="shared" si="842"/>
        <v/>
      </c>
      <c r="T1271" s="160" t="str">
        <f t="shared" si="843"/>
        <v/>
      </c>
      <c r="U1271" s="160" t="str">
        <f t="shared" si="852"/>
        <v/>
      </c>
      <c r="V1271" s="160" t="str">
        <f t="shared" si="845"/>
        <v/>
      </c>
      <c r="W1271" s="160" t="str">
        <f t="shared" si="846"/>
        <v/>
      </c>
      <c r="X1271" s="164" t="str">
        <f t="shared" si="827"/>
        <v/>
      </c>
      <c r="Y1271" s="162" t="str">
        <f t="shared" si="851"/>
        <v/>
      </c>
      <c r="Z1271" s="161" t="str">
        <f t="shared" si="828"/>
        <v/>
      </c>
      <c r="AA1271" s="161" t="str">
        <f t="shared" si="829"/>
        <v/>
      </c>
      <c r="AB1271" s="161" t="str">
        <f t="shared" si="830"/>
        <v/>
      </c>
      <c r="AC1271" s="163" t="str">
        <f t="shared" si="853"/>
        <v/>
      </c>
      <c r="AD1271" s="158" t="str">
        <f t="shared" si="848"/>
        <v/>
      </c>
      <c r="AE1271" s="165" t="str">
        <f>IF(J1271="","",IF('5.手当・賞与配分・洗い替え方式'!$O$4=1,ROUNDUP((J1271+$Q1271)*$AH$4,-1),ROUNDUP(J1271*$AH$4,-1)))</f>
        <v/>
      </c>
      <c r="AF1271" s="154" t="str">
        <f>IF(K1271="","",IF('5.手当・賞与配分・洗い替え方式'!$O$4=1,ROUNDUP((K1271+$Q1271)*$AH$4,-1),ROUNDUP(K1271*$AH$4,-1)))</f>
        <v/>
      </c>
      <c r="AG1271" s="154" t="str">
        <f>IF(L1271="","",IF('5.手当・賞与配分・洗い替え方式'!$O$4=1,ROUNDUP((L1271+$Q1271)*$AH$4,-1),ROUNDUP(L1271*$AH$4,-1)))</f>
        <v/>
      </c>
      <c r="AH1271" s="154" t="str">
        <f>IF(M1271="","",IF('5.手当・賞与配分・洗い替え方式'!$O$4=1,ROUNDUP((M1271+$Q1271)*$AH$4,-1),ROUNDUP(M1271*$AH$4,-1)))</f>
        <v/>
      </c>
      <c r="AI1271" s="166" t="str">
        <f>IF(N1271="","",IF('5.手当・賞与配分・洗い替え方式'!$O$4=1,ROUNDUP((N1271+$Q1271)*$AH$4,-1),ROUNDUP(N1271*$AH$4,-1)))</f>
        <v/>
      </c>
      <c r="AJ1271" s="165" t="str">
        <f>IF(J1271="","",IF('5.手当・賞与配分・洗い替え方式'!$O$4=1,ROUNDUP((J1271+$Q1271)*$AM$4,-1),ROUNDUP(J1271*$AM$4,-1)))</f>
        <v/>
      </c>
      <c r="AK1271" s="154" t="str">
        <f>IF(K1271="","",IF('5.手当・賞与配分・洗い替え方式'!$O$4=1,ROUNDUP((K1271+$Q1271)*$AM$4,-1),ROUNDUP(K1271*$AM$4,-1)))</f>
        <v/>
      </c>
      <c r="AL1271" s="154" t="str">
        <f>IF(L1271="","",IF('5.手当・賞与配分・洗い替え方式'!$O$4=1,ROUNDUP((L1271+$Q1271)*$AM$4,-1),ROUNDUP(L1271*$AM$4,-1)))</f>
        <v/>
      </c>
      <c r="AM1271" s="154" t="str">
        <f>IF(M1271="","",IF('5.手当・賞与配分・洗い替え方式'!$O$4=1,ROUNDUP((M1271+$Q1271)*$AM$4,-1),ROUNDUP(M1271*$AM$4,-1)))</f>
        <v/>
      </c>
      <c r="AN1271" s="166" t="str">
        <f>IF(N1271="","",IF('5.手当・賞与配分・洗い替え方式'!$O$4=1,ROUNDUP((N1271+$Q1271)*$AM$4,-1),ROUNDUP(N1271*$AM$4,-1)))</f>
        <v/>
      </c>
      <c r="AO1271" s="369" t="str">
        <f t="shared" si="849"/>
        <v/>
      </c>
      <c r="AP1271" s="77" t="str">
        <f t="shared" si="850"/>
        <v/>
      </c>
      <c r="AQ1271" s="77" t="str">
        <f t="shared" si="833"/>
        <v/>
      </c>
      <c r="AR1271" s="77" t="str">
        <f t="shared" si="834"/>
        <v/>
      </c>
      <c r="AS1271" s="164" t="str">
        <f t="shared" si="835"/>
        <v/>
      </c>
    </row>
    <row r="1272" spans="5:45" ht="18" customHeight="1">
      <c r="E1272" s="148" t="str">
        <f t="shared" si="836"/>
        <v/>
      </c>
      <c r="F1272" s="105">
        <f t="shared" si="823"/>
        <v>0</v>
      </c>
      <c r="G1272" s="105" t="str">
        <f t="shared" si="824"/>
        <v/>
      </c>
      <c r="H1272" s="105" t="str">
        <f t="shared" si="825"/>
        <v/>
      </c>
      <c r="I1272" s="149">
        <v>42</v>
      </c>
      <c r="J1272" s="157" t="str">
        <f t="shared" si="837"/>
        <v/>
      </c>
      <c r="K1272" s="131" t="str">
        <f t="shared" si="838"/>
        <v/>
      </c>
      <c r="L1272" s="131" t="str">
        <f>IF($E1272="","",INDEX('3.サラリースケール'!$R$5:$BH$38,MATCH($E1272,'3.サラリースケール'!$R$5:$R$38,0),MATCH($I1272,'3.サラリースケール'!$R$5:$BH$5,0)))</f>
        <v/>
      </c>
      <c r="M1272" s="131" t="str">
        <f t="shared" si="839"/>
        <v/>
      </c>
      <c r="N1272" s="368" t="str">
        <f t="shared" si="840"/>
        <v/>
      </c>
      <c r="O1272" s="157" t="str">
        <f t="shared" si="841"/>
        <v/>
      </c>
      <c r="P1272" s="368" t="str">
        <f t="shared" si="826"/>
        <v/>
      </c>
      <c r="Q1272" s="158" t="str">
        <f>IF($L1272="","",VLOOKUP($E1272,'6.モデル年俸表の作成'!$C$7:$F$48,4,0))</f>
        <v/>
      </c>
      <c r="R1272" s="159" t="str">
        <f>IF($E1272="","",IF($G1272="","",VLOOKUP($E1272,'5.手当・賞与配分・洗い替え方式'!$C$7:$L$48,8,0)))</f>
        <v/>
      </c>
      <c r="S1272" s="160" t="str">
        <f t="shared" si="842"/>
        <v/>
      </c>
      <c r="T1272" s="160" t="str">
        <f t="shared" si="843"/>
        <v/>
      </c>
      <c r="U1272" s="160" t="str">
        <f t="shared" si="852"/>
        <v/>
      </c>
      <c r="V1272" s="160" t="str">
        <f t="shared" si="845"/>
        <v/>
      </c>
      <c r="W1272" s="160" t="str">
        <f t="shared" si="846"/>
        <v/>
      </c>
      <c r="X1272" s="164" t="str">
        <f t="shared" si="827"/>
        <v/>
      </c>
      <c r="Y1272" s="162" t="str">
        <f t="shared" si="851"/>
        <v/>
      </c>
      <c r="Z1272" s="161" t="str">
        <f t="shared" si="828"/>
        <v/>
      </c>
      <c r="AA1272" s="161" t="str">
        <f t="shared" si="829"/>
        <v/>
      </c>
      <c r="AB1272" s="161" t="str">
        <f t="shared" si="830"/>
        <v/>
      </c>
      <c r="AC1272" s="163" t="str">
        <f t="shared" si="853"/>
        <v/>
      </c>
      <c r="AD1272" s="158" t="str">
        <f t="shared" si="848"/>
        <v/>
      </c>
      <c r="AE1272" s="165" t="str">
        <f>IF(J1272="","",IF('5.手当・賞与配分・洗い替え方式'!$O$4=1,ROUNDUP((J1272+$Q1272)*$AH$4,-1),ROUNDUP(J1272*$AH$4,-1)))</f>
        <v/>
      </c>
      <c r="AF1272" s="154" t="str">
        <f>IF(K1272="","",IF('5.手当・賞与配分・洗い替え方式'!$O$4=1,ROUNDUP((K1272+$Q1272)*$AH$4,-1),ROUNDUP(K1272*$AH$4,-1)))</f>
        <v/>
      </c>
      <c r="AG1272" s="154" t="str">
        <f>IF(L1272="","",IF('5.手当・賞与配分・洗い替え方式'!$O$4=1,ROUNDUP((L1272+$Q1272)*$AH$4,-1),ROUNDUP(L1272*$AH$4,-1)))</f>
        <v/>
      </c>
      <c r="AH1272" s="154" t="str">
        <f>IF(M1272="","",IF('5.手当・賞与配分・洗い替え方式'!$O$4=1,ROUNDUP((M1272+$Q1272)*$AH$4,-1),ROUNDUP(M1272*$AH$4,-1)))</f>
        <v/>
      </c>
      <c r="AI1272" s="166" t="str">
        <f>IF(N1272="","",IF('5.手当・賞与配分・洗い替え方式'!$O$4=1,ROUNDUP((N1272+$Q1272)*$AH$4,-1),ROUNDUP(N1272*$AH$4,-1)))</f>
        <v/>
      </c>
      <c r="AJ1272" s="165" t="str">
        <f>IF(J1272="","",IF('5.手当・賞与配分・洗い替え方式'!$O$4=1,ROUNDUP((J1272+$Q1272)*$AM$4,-1),ROUNDUP(J1272*$AM$4,-1)))</f>
        <v/>
      </c>
      <c r="AK1272" s="154" t="str">
        <f>IF(K1272="","",IF('5.手当・賞与配分・洗い替え方式'!$O$4=1,ROUNDUP((K1272+$Q1272)*$AM$4,-1),ROUNDUP(K1272*$AM$4,-1)))</f>
        <v/>
      </c>
      <c r="AL1272" s="154" t="str">
        <f>IF(L1272="","",IF('5.手当・賞与配分・洗い替え方式'!$O$4=1,ROUNDUP((L1272+$Q1272)*$AM$4,-1),ROUNDUP(L1272*$AM$4,-1)))</f>
        <v/>
      </c>
      <c r="AM1272" s="154" t="str">
        <f>IF(M1272="","",IF('5.手当・賞与配分・洗い替え方式'!$O$4=1,ROUNDUP((M1272+$Q1272)*$AM$4,-1),ROUNDUP(M1272*$AM$4,-1)))</f>
        <v/>
      </c>
      <c r="AN1272" s="166" t="str">
        <f>IF(N1272="","",IF('5.手当・賞与配分・洗い替え方式'!$O$4=1,ROUNDUP((N1272+$Q1272)*$AM$4,-1),ROUNDUP(N1272*$AM$4,-1)))</f>
        <v/>
      </c>
      <c r="AO1272" s="369" t="str">
        <f t="shared" si="849"/>
        <v/>
      </c>
      <c r="AP1272" s="77" t="str">
        <f t="shared" si="850"/>
        <v/>
      </c>
      <c r="AQ1272" s="77" t="str">
        <f t="shared" si="833"/>
        <v/>
      </c>
      <c r="AR1272" s="77" t="str">
        <f t="shared" si="834"/>
        <v/>
      </c>
      <c r="AS1272" s="164" t="str">
        <f t="shared" si="835"/>
        <v/>
      </c>
    </row>
    <row r="1273" spans="5:45" ht="18" customHeight="1">
      <c r="E1273" s="148" t="str">
        <f t="shared" si="836"/>
        <v/>
      </c>
      <c r="F1273" s="167">
        <f t="shared" si="823"/>
        <v>0</v>
      </c>
      <c r="G1273" s="105" t="str">
        <f t="shared" si="824"/>
        <v/>
      </c>
      <c r="H1273" s="105" t="str">
        <f t="shared" si="825"/>
        <v/>
      </c>
      <c r="I1273" s="149">
        <v>43</v>
      </c>
      <c r="J1273" s="157" t="str">
        <f t="shared" si="837"/>
        <v/>
      </c>
      <c r="K1273" s="131" t="str">
        <f t="shared" si="838"/>
        <v/>
      </c>
      <c r="L1273" s="131" t="str">
        <f>IF($E1273="","",INDEX('3.サラリースケール'!$R$5:$BH$38,MATCH($E1273,'3.サラリースケール'!$R$5:$R$38,0),MATCH($I1273,'3.サラリースケール'!$R$5:$BH$5,0)))</f>
        <v/>
      </c>
      <c r="M1273" s="131" t="str">
        <f t="shared" si="839"/>
        <v/>
      </c>
      <c r="N1273" s="368" t="str">
        <f t="shared" si="840"/>
        <v/>
      </c>
      <c r="O1273" s="157" t="str">
        <f t="shared" si="841"/>
        <v/>
      </c>
      <c r="P1273" s="368" t="str">
        <f t="shared" si="826"/>
        <v/>
      </c>
      <c r="Q1273" s="158" t="str">
        <f>IF($L1273="","",VLOOKUP($E1273,'6.モデル年俸表の作成'!$C$7:$F$48,4,0))</f>
        <v/>
      </c>
      <c r="R1273" s="159" t="str">
        <f>IF($E1273="","",IF($G1273="","",VLOOKUP($E1273,'5.手当・賞与配分・洗い替え方式'!$C$7:$L$48,8,0)))</f>
        <v/>
      </c>
      <c r="S1273" s="160" t="str">
        <f t="shared" si="842"/>
        <v/>
      </c>
      <c r="T1273" s="160" t="str">
        <f t="shared" si="843"/>
        <v/>
      </c>
      <c r="U1273" s="160" t="str">
        <f t="shared" si="852"/>
        <v/>
      </c>
      <c r="V1273" s="160" t="str">
        <f t="shared" si="845"/>
        <v/>
      </c>
      <c r="W1273" s="160" t="str">
        <f t="shared" si="846"/>
        <v/>
      </c>
      <c r="X1273" s="164" t="str">
        <f t="shared" si="827"/>
        <v/>
      </c>
      <c r="Y1273" s="162" t="str">
        <f t="shared" si="851"/>
        <v/>
      </c>
      <c r="Z1273" s="161" t="str">
        <f t="shared" si="828"/>
        <v/>
      </c>
      <c r="AA1273" s="161" t="str">
        <f t="shared" si="829"/>
        <v/>
      </c>
      <c r="AB1273" s="161" t="str">
        <f t="shared" si="830"/>
        <v/>
      </c>
      <c r="AC1273" s="163" t="str">
        <f t="shared" si="853"/>
        <v/>
      </c>
      <c r="AD1273" s="158" t="str">
        <f t="shared" si="848"/>
        <v/>
      </c>
      <c r="AE1273" s="165" t="str">
        <f>IF(J1273="","",IF('5.手当・賞与配分・洗い替え方式'!$O$4=1,ROUNDUP((J1273+$Q1273)*$AH$4,-1),ROUNDUP(J1273*$AH$4,-1)))</f>
        <v/>
      </c>
      <c r="AF1273" s="154" t="str">
        <f>IF(K1273="","",IF('5.手当・賞与配分・洗い替え方式'!$O$4=1,ROUNDUP((K1273+$Q1273)*$AH$4,-1),ROUNDUP(K1273*$AH$4,-1)))</f>
        <v/>
      </c>
      <c r="AG1273" s="154" t="str">
        <f>IF(L1273="","",IF('5.手当・賞与配分・洗い替え方式'!$O$4=1,ROUNDUP((L1273+$Q1273)*$AH$4,-1),ROUNDUP(L1273*$AH$4,-1)))</f>
        <v/>
      </c>
      <c r="AH1273" s="154" t="str">
        <f>IF(M1273="","",IF('5.手当・賞与配分・洗い替え方式'!$O$4=1,ROUNDUP((M1273+$Q1273)*$AH$4,-1),ROUNDUP(M1273*$AH$4,-1)))</f>
        <v/>
      </c>
      <c r="AI1273" s="166" t="str">
        <f>IF(N1273="","",IF('5.手当・賞与配分・洗い替え方式'!$O$4=1,ROUNDUP((N1273+$Q1273)*$AH$4,-1),ROUNDUP(N1273*$AH$4,-1)))</f>
        <v/>
      </c>
      <c r="AJ1273" s="165" t="str">
        <f>IF(J1273="","",IF('5.手当・賞与配分・洗い替え方式'!$O$4=1,ROUNDUP((J1273+$Q1273)*$AM$4,-1),ROUNDUP(J1273*$AM$4,-1)))</f>
        <v/>
      </c>
      <c r="AK1273" s="154" t="str">
        <f>IF(K1273="","",IF('5.手当・賞与配分・洗い替え方式'!$O$4=1,ROUNDUP((K1273+$Q1273)*$AM$4,-1),ROUNDUP(K1273*$AM$4,-1)))</f>
        <v/>
      </c>
      <c r="AL1273" s="154" t="str">
        <f>IF(L1273="","",IF('5.手当・賞与配分・洗い替え方式'!$O$4=1,ROUNDUP((L1273+$Q1273)*$AM$4,-1),ROUNDUP(L1273*$AM$4,-1)))</f>
        <v/>
      </c>
      <c r="AM1273" s="154" t="str">
        <f>IF(M1273="","",IF('5.手当・賞与配分・洗い替え方式'!$O$4=1,ROUNDUP((M1273+$Q1273)*$AM$4,-1),ROUNDUP(M1273*$AM$4,-1)))</f>
        <v/>
      </c>
      <c r="AN1273" s="166" t="str">
        <f>IF(N1273="","",IF('5.手当・賞与配分・洗い替え方式'!$O$4=1,ROUNDUP((N1273+$Q1273)*$AM$4,-1),ROUNDUP(N1273*$AM$4,-1)))</f>
        <v/>
      </c>
      <c r="AO1273" s="369" t="str">
        <f t="shared" si="849"/>
        <v/>
      </c>
      <c r="AP1273" s="77" t="str">
        <f t="shared" si="850"/>
        <v/>
      </c>
      <c r="AQ1273" s="77" t="str">
        <f t="shared" si="833"/>
        <v/>
      </c>
      <c r="AR1273" s="77" t="str">
        <f t="shared" si="834"/>
        <v/>
      </c>
      <c r="AS1273" s="164" t="str">
        <f t="shared" si="835"/>
        <v/>
      </c>
    </row>
    <row r="1274" spans="5:45" ht="18" customHeight="1">
      <c r="E1274" s="148" t="str">
        <f t="shared" si="836"/>
        <v/>
      </c>
      <c r="F1274" s="167">
        <f t="shared" si="823"/>
        <v>0</v>
      </c>
      <c r="G1274" s="105" t="str">
        <f t="shared" si="824"/>
        <v/>
      </c>
      <c r="H1274" s="105" t="str">
        <f t="shared" si="825"/>
        <v/>
      </c>
      <c r="I1274" s="149">
        <v>44</v>
      </c>
      <c r="J1274" s="157" t="str">
        <f t="shared" si="837"/>
        <v/>
      </c>
      <c r="K1274" s="131" t="str">
        <f t="shared" si="838"/>
        <v/>
      </c>
      <c r="L1274" s="131" t="str">
        <f>IF($E1274="","",INDEX('3.サラリースケール'!$R$5:$BH$38,MATCH($E1274,'3.サラリースケール'!$R$5:$R$38,0),MATCH($I1274,'3.サラリースケール'!$R$5:$BH$5,0)))</f>
        <v/>
      </c>
      <c r="M1274" s="131" t="str">
        <f t="shared" si="839"/>
        <v/>
      </c>
      <c r="N1274" s="368" t="str">
        <f t="shared" si="840"/>
        <v/>
      </c>
      <c r="O1274" s="157" t="str">
        <f t="shared" si="841"/>
        <v/>
      </c>
      <c r="P1274" s="368" t="str">
        <f t="shared" si="826"/>
        <v/>
      </c>
      <c r="Q1274" s="158" t="str">
        <f>IF($L1274="","",VLOOKUP($E1274,'6.モデル年俸表の作成'!$C$7:$F$48,4,0))</f>
        <v/>
      </c>
      <c r="R1274" s="159" t="str">
        <f>IF($E1274="","",IF($G1274="","",VLOOKUP($E1274,'5.手当・賞与配分・洗い替え方式'!$C$7:$L$48,8,0)))</f>
        <v/>
      </c>
      <c r="S1274" s="160" t="str">
        <f t="shared" si="842"/>
        <v/>
      </c>
      <c r="T1274" s="160" t="str">
        <f t="shared" si="843"/>
        <v/>
      </c>
      <c r="U1274" s="160" t="str">
        <f t="shared" si="852"/>
        <v/>
      </c>
      <c r="V1274" s="160" t="str">
        <f t="shared" si="845"/>
        <v/>
      </c>
      <c r="W1274" s="160" t="str">
        <f t="shared" si="846"/>
        <v/>
      </c>
      <c r="X1274" s="164" t="str">
        <f t="shared" si="827"/>
        <v/>
      </c>
      <c r="Y1274" s="162" t="str">
        <f t="shared" si="851"/>
        <v/>
      </c>
      <c r="Z1274" s="161" t="str">
        <f t="shared" si="828"/>
        <v/>
      </c>
      <c r="AA1274" s="161" t="str">
        <f t="shared" si="829"/>
        <v/>
      </c>
      <c r="AB1274" s="161" t="str">
        <f t="shared" si="830"/>
        <v/>
      </c>
      <c r="AC1274" s="163" t="str">
        <f t="shared" si="853"/>
        <v/>
      </c>
      <c r="AD1274" s="158" t="str">
        <f t="shared" si="848"/>
        <v/>
      </c>
      <c r="AE1274" s="165" t="str">
        <f>IF(J1274="","",IF('5.手当・賞与配分・洗い替え方式'!$O$4=1,ROUNDUP((J1274+$Q1274)*$AH$4,-1),ROUNDUP(J1274*$AH$4,-1)))</f>
        <v/>
      </c>
      <c r="AF1274" s="154" t="str">
        <f>IF(K1274="","",IF('5.手当・賞与配分・洗い替え方式'!$O$4=1,ROUNDUP((K1274+$Q1274)*$AH$4,-1),ROUNDUP(K1274*$AH$4,-1)))</f>
        <v/>
      </c>
      <c r="AG1274" s="154" t="str">
        <f>IF(L1274="","",IF('5.手当・賞与配分・洗い替え方式'!$O$4=1,ROUNDUP((L1274+$Q1274)*$AH$4,-1),ROUNDUP(L1274*$AH$4,-1)))</f>
        <v/>
      </c>
      <c r="AH1274" s="154" t="str">
        <f>IF(M1274="","",IF('5.手当・賞与配分・洗い替え方式'!$O$4=1,ROUNDUP((M1274+$Q1274)*$AH$4,-1),ROUNDUP(M1274*$AH$4,-1)))</f>
        <v/>
      </c>
      <c r="AI1274" s="166" t="str">
        <f>IF(N1274="","",IF('5.手当・賞与配分・洗い替え方式'!$O$4=1,ROUNDUP((N1274+$Q1274)*$AH$4,-1),ROUNDUP(N1274*$AH$4,-1)))</f>
        <v/>
      </c>
      <c r="AJ1274" s="165" t="str">
        <f>IF(J1274="","",IF('5.手当・賞与配分・洗い替え方式'!$O$4=1,ROUNDUP((J1274+$Q1274)*$AM$4,-1),ROUNDUP(J1274*$AM$4,-1)))</f>
        <v/>
      </c>
      <c r="AK1274" s="154" t="str">
        <f>IF(K1274="","",IF('5.手当・賞与配分・洗い替え方式'!$O$4=1,ROUNDUP((K1274+$Q1274)*$AM$4,-1),ROUNDUP(K1274*$AM$4,-1)))</f>
        <v/>
      </c>
      <c r="AL1274" s="154" t="str">
        <f>IF(L1274="","",IF('5.手当・賞与配分・洗い替え方式'!$O$4=1,ROUNDUP((L1274+$Q1274)*$AM$4,-1),ROUNDUP(L1274*$AM$4,-1)))</f>
        <v/>
      </c>
      <c r="AM1274" s="154" t="str">
        <f>IF(M1274="","",IF('5.手当・賞与配分・洗い替え方式'!$O$4=1,ROUNDUP((M1274+$Q1274)*$AM$4,-1),ROUNDUP(M1274*$AM$4,-1)))</f>
        <v/>
      </c>
      <c r="AN1274" s="166" t="str">
        <f>IF(N1274="","",IF('5.手当・賞与配分・洗い替え方式'!$O$4=1,ROUNDUP((N1274+$Q1274)*$AM$4,-1),ROUNDUP(N1274*$AM$4,-1)))</f>
        <v/>
      </c>
      <c r="AO1274" s="369" t="str">
        <f t="shared" si="849"/>
        <v/>
      </c>
      <c r="AP1274" s="77" t="str">
        <f t="shared" si="850"/>
        <v/>
      </c>
      <c r="AQ1274" s="77" t="str">
        <f t="shared" si="833"/>
        <v/>
      </c>
      <c r="AR1274" s="77" t="str">
        <f t="shared" si="834"/>
        <v/>
      </c>
      <c r="AS1274" s="164" t="str">
        <f t="shared" si="835"/>
        <v/>
      </c>
    </row>
    <row r="1275" spans="5:45" ht="18" customHeight="1">
      <c r="E1275" s="148" t="str">
        <f t="shared" si="836"/>
        <v/>
      </c>
      <c r="F1275" s="167">
        <f t="shared" si="823"/>
        <v>0</v>
      </c>
      <c r="G1275" s="105" t="str">
        <f t="shared" si="824"/>
        <v/>
      </c>
      <c r="H1275" s="105" t="str">
        <f t="shared" si="825"/>
        <v/>
      </c>
      <c r="I1275" s="149">
        <v>45</v>
      </c>
      <c r="J1275" s="157" t="str">
        <f t="shared" si="837"/>
        <v/>
      </c>
      <c r="K1275" s="131" t="str">
        <f t="shared" si="838"/>
        <v/>
      </c>
      <c r="L1275" s="131" t="str">
        <f>IF($E1275="","",INDEX('3.サラリースケール'!$R$5:$BH$38,MATCH($E1275,'3.サラリースケール'!$R$5:$R$38,0),MATCH($I1275,'3.サラリースケール'!$R$5:$BH$5,0)))</f>
        <v/>
      </c>
      <c r="M1275" s="131" t="str">
        <f t="shared" si="839"/>
        <v/>
      </c>
      <c r="N1275" s="368" t="str">
        <f t="shared" si="840"/>
        <v/>
      </c>
      <c r="O1275" s="157" t="str">
        <f t="shared" si="841"/>
        <v/>
      </c>
      <c r="P1275" s="368" t="str">
        <f t="shared" si="826"/>
        <v/>
      </c>
      <c r="Q1275" s="158" t="str">
        <f>IF($L1275="","",VLOOKUP($E1275,'6.モデル年俸表の作成'!$C$7:$F$48,4,0))</f>
        <v/>
      </c>
      <c r="R1275" s="159" t="str">
        <f>IF($E1275="","",IF($G1275="","",VLOOKUP($E1275,'5.手当・賞与配分・洗い替え方式'!$C$7:$L$48,8,0)))</f>
        <v/>
      </c>
      <c r="S1275" s="160" t="str">
        <f t="shared" si="842"/>
        <v/>
      </c>
      <c r="T1275" s="160" t="str">
        <f t="shared" si="843"/>
        <v/>
      </c>
      <c r="U1275" s="160" t="str">
        <f t="shared" si="852"/>
        <v/>
      </c>
      <c r="V1275" s="160" t="str">
        <f t="shared" si="845"/>
        <v/>
      </c>
      <c r="W1275" s="160" t="str">
        <f t="shared" si="846"/>
        <v/>
      </c>
      <c r="X1275" s="164" t="str">
        <f t="shared" si="827"/>
        <v/>
      </c>
      <c r="Y1275" s="162" t="str">
        <f t="shared" si="851"/>
        <v/>
      </c>
      <c r="Z1275" s="161" t="str">
        <f t="shared" si="828"/>
        <v/>
      </c>
      <c r="AA1275" s="161" t="str">
        <f t="shared" si="829"/>
        <v/>
      </c>
      <c r="AB1275" s="161" t="str">
        <f t="shared" si="830"/>
        <v/>
      </c>
      <c r="AC1275" s="163" t="str">
        <f t="shared" si="853"/>
        <v/>
      </c>
      <c r="AD1275" s="158" t="str">
        <f t="shared" si="848"/>
        <v/>
      </c>
      <c r="AE1275" s="165" t="str">
        <f>IF(J1275="","",IF('5.手当・賞与配分・洗い替え方式'!$O$4=1,ROUNDUP((J1275+$Q1275)*$AH$4,-1),ROUNDUP(J1275*$AH$4,-1)))</f>
        <v/>
      </c>
      <c r="AF1275" s="154" t="str">
        <f>IF(K1275="","",IF('5.手当・賞与配分・洗い替え方式'!$O$4=1,ROUNDUP((K1275+$Q1275)*$AH$4,-1),ROUNDUP(K1275*$AH$4,-1)))</f>
        <v/>
      </c>
      <c r="AG1275" s="154" t="str">
        <f>IF(L1275="","",IF('5.手当・賞与配分・洗い替え方式'!$O$4=1,ROUNDUP((L1275+$Q1275)*$AH$4,-1),ROUNDUP(L1275*$AH$4,-1)))</f>
        <v/>
      </c>
      <c r="AH1275" s="154" t="str">
        <f>IF(M1275="","",IF('5.手当・賞与配分・洗い替え方式'!$O$4=1,ROUNDUP((M1275+$Q1275)*$AH$4,-1),ROUNDUP(M1275*$AH$4,-1)))</f>
        <v/>
      </c>
      <c r="AI1275" s="166" t="str">
        <f>IF(N1275="","",IF('5.手当・賞与配分・洗い替え方式'!$O$4=1,ROUNDUP((N1275+$Q1275)*$AH$4,-1),ROUNDUP(N1275*$AH$4,-1)))</f>
        <v/>
      </c>
      <c r="AJ1275" s="165" t="str">
        <f>IF(J1275="","",IF('5.手当・賞与配分・洗い替え方式'!$O$4=1,ROUNDUP((J1275+$Q1275)*$AM$4,-1),ROUNDUP(J1275*$AM$4,-1)))</f>
        <v/>
      </c>
      <c r="AK1275" s="154" t="str">
        <f>IF(K1275="","",IF('5.手当・賞与配分・洗い替え方式'!$O$4=1,ROUNDUP((K1275+$Q1275)*$AM$4,-1),ROUNDUP(K1275*$AM$4,-1)))</f>
        <v/>
      </c>
      <c r="AL1275" s="154" t="str">
        <f>IF(L1275="","",IF('5.手当・賞与配分・洗い替え方式'!$O$4=1,ROUNDUP((L1275+$Q1275)*$AM$4,-1),ROUNDUP(L1275*$AM$4,-1)))</f>
        <v/>
      </c>
      <c r="AM1275" s="154" t="str">
        <f>IF(M1275="","",IF('5.手当・賞与配分・洗い替え方式'!$O$4=1,ROUNDUP((M1275+$Q1275)*$AM$4,-1),ROUNDUP(M1275*$AM$4,-1)))</f>
        <v/>
      </c>
      <c r="AN1275" s="166" t="str">
        <f>IF(N1275="","",IF('5.手当・賞与配分・洗い替え方式'!$O$4=1,ROUNDUP((N1275+$Q1275)*$AM$4,-1),ROUNDUP(N1275*$AM$4,-1)))</f>
        <v/>
      </c>
      <c r="AO1275" s="369" t="str">
        <f t="shared" si="849"/>
        <v/>
      </c>
      <c r="AP1275" s="77" t="str">
        <f t="shared" si="850"/>
        <v/>
      </c>
      <c r="AQ1275" s="77" t="str">
        <f t="shared" si="833"/>
        <v/>
      </c>
      <c r="AR1275" s="77" t="str">
        <f t="shared" si="834"/>
        <v/>
      </c>
      <c r="AS1275" s="164" t="str">
        <f t="shared" si="835"/>
        <v/>
      </c>
    </row>
    <row r="1276" spans="5:45" ht="18" customHeight="1">
      <c r="E1276" s="148" t="str">
        <f t="shared" si="836"/>
        <v/>
      </c>
      <c r="F1276" s="167">
        <f t="shared" si="823"/>
        <v>0</v>
      </c>
      <c r="G1276" s="105" t="str">
        <f t="shared" si="824"/>
        <v/>
      </c>
      <c r="H1276" s="105" t="str">
        <f t="shared" si="825"/>
        <v/>
      </c>
      <c r="I1276" s="149">
        <v>46</v>
      </c>
      <c r="J1276" s="157" t="str">
        <f t="shared" si="837"/>
        <v/>
      </c>
      <c r="K1276" s="131" t="str">
        <f t="shared" si="838"/>
        <v/>
      </c>
      <c r="L1276" s="131" t="str">
        <f>IF($E1276="","",INDEX('3.サラリースケール'!$R$5:$BH$38,MATCH($E1276,'3.サラリースケール'!$R$5:$R$38,0),MATCH($I1276,'3.サラリースケール'!$R$5:$BH$5,0)))</f>
        <v/>
      </c>
      <c r="M1276" s="131" t="str">
        <f t="shared" si="839"/>
        <v/>
      </c>
      <c r="N1276" s="368" t="str">
        <f t="shared" si="840"/>
        <v/>
      </c>
      <c r="O1276" s="157" t="str">
        <f t="shared" si="841"/>
        <v/>
      </c>
      <c r="P1276" s="368" t="str">
        <f t="shared" si="826"/>
        <v/>
      </c>
      <c r="Q1276" s="158" t="str">
        <f>IF($L1276="","",VLOOKUP($E1276,'6.モデル年俸表の作成'!$C$7:$F$48,4,0))</f>
        <v/>
      </c>
      <c r="R1276" s="159" t="str">
        <f>IF($E1276="","",IF($G1276="","",VLOOKUP($E1276,'5.手当・賞与配分・洗い替え方式'!$C$7:$L$48,8,0)))</f>
        <v/>
      </c>
      <c r="S1276" s="160" t="str">
        <f t="shared" si="842"/>
        <v/>
      </c>
      <c r="T1276" s="160" t="str">
        <f t="shared" si="843"/>
        <v/>
      </c>
      <c r="U1276" s="160" t="str">
        <f t="shared" si="852"/>
        <v/>
      </c>
      <c r="V1276" s="160" t="str">
        <f t="shared" si="845"/>
        <v/>
      </c>
      <c r="W1276" s="160" t="str">
        <f t="shared" si="846"/>
        <v/>
      </c>
      <c r="X1276" s="164" t="str">
        <f t="shared" si="827"/>
        <v/>
      </c>
      <c r="Y1276" s="162" t="str">
        <f t="shared" si="851"/>
        <v/>
      </c>
      <c r="Z1276" s="161" t="str">
        <f t="shared" si="828"/>
        <v/>
      </c>
      <c r="AA1276" s="161" t="str">
        <f t="shared" si="829"/>
        <v/>
      </c>
      <c r="AB1276" s="161" t="str">
        <f t="shared" si="830"/>
        <v/>
      </c>
      <c r="AC1276" s="163" t="str">
        <f t="shared" si="853"/>
        <v/>
      </c>
      <c r="AD1276" s="158" t="str">
        <f t="shared" si="848"/>
        <v/>
      </c>
      <c r="AE1276" s="165" t="str">
        <f>IF(J1276="","",IF('5.手当・賞与配分・洗い替え方式'!$O$4=1,ROUNDUP((J1276+$Q1276)*$AH$4,-1),ROUNDUP(J1276*$AH$4,-1)))</f>
        <v/>
      </c>
      <c r="AF1276" s="154" t="str">
        <f>IF(K1276="","",IF('5.手当・賞与配分・洗い替え方式'!$O$4=1,ROUNDUP((K1276+$Q1276)*$AH$4,-1),ROUNDUP(K1276*$AH$4,-1)))</f>
        <v/>
      </c>
      <c r="AG1276" s="154" t="str">
        <f>IF(L1276="","",IF('5.手当・賞与配分・洗い替え方式'!$O$4=1,ROUNDUP((L1276+$Q1276)*$AH$4,-1),ROUNDUP(L1276*$AH$4,-1)))</f>
        <v/>
      </c>
      <c r="AH1276" s="154" t="str">
        <f>IF(M1276="","",IF('5.手当・賞与配分・洗い替え方式'!$O$4=1,ROUNDUP((M1276+$Q1276)*$AH$4,-1),ROUNDUP(M1276*$AH$4,-1)))</f>
        <v/>
      </c>
      <c r="AI1276" s="166" t="str">
        <f>IF(N1276="","",IF('5.手当・賞与配分・洗い替え方式'!$O$4=1,ROUNDUP((N1276+$Q1276)*$AH$4,-1),ROUNDUP(N1276*$AH$4,-1)))</f>
        <v/>
      </c>
      <c r="AJ1276" s="165" t="str">
        <f>IF(J1276="","",IF('5.手当・賞与配分・洗い替え方式'!$O$4=1,ROUNDUP((J1276+$Q1276)*$AM$4,-1),ROUNDUP(J1276*$AM$4,-1)))</f>
        <v/>
      </c>
      <c r="AK1276" s="154" t="str">
        <f>IF(K1276="","",IF('5.手当・賞与配分・洗い替え方式'!$O$4=1,ROUNDUP((K1276+$Q1276)*$AM$4,-1),ROUNDUP(K1276*$AM$4,-1)))</f>
        <v/>
      </c>
      <c r="AL1276" s="154" t="str">
        <f>IF(L1276="","",IF('5.手当・賞与配分・洗い替え方式'!$O$4=1,ROUNDUP((L1276+$Q1276)*$AM$4,-1),ROUNDUP(L1276*$AM$4,-1)))</f>
        <v/>
      </c>
      <c r="AM1276" s="154" t="str">
        <f>IF(M1276="","",IF('5.手当・賞与配分・洗い替え方式'!$O$4=1,ROUNDUP((M1276+$Q1276)*$AM$4,-1),ROUNDUP(M1276*$AM$4,-1)))</f>
        <v/>
      </c>
      <c r="AN1276" s="166" t="str">
        <f>IF(N1276="","",IF('5.手当・賞与配分・洗い替え方式'!$O$4=1,ROUNDUP((N1276+$Q1276)*$AM$4,-1),ROUNDUP(N1276*$AM$4,-1)))</f>
        <v/>
      </c>
      <c r="AO1276" s="369" t="str">
        <f t="shared" si="849"/>
        <v/>
      </c>
      <c r="AP1276" s="77" t="str">
        <f t="shared" si="850"/>
        <v/>
      </c>
      <c r="AQ1276" s="77" t="str">
        <f t="shared" si="833"/>
        <v/>
      </c>
      <c r="AR1276" s="77" t="str">
        <f t="shared" si="834"/>
        <v/>
      </c>
      <c r="AS1276" s="164" t="str">
        <f t="shared" si="835"/>
        <v/>
      </c>
    </row>
    <row r="1277" spans="5:45" ht="18" customHeight="1">
      <c r="E1277" s="148" t="str">
        <f t="shared" si="836"/>
        <v/>
      </c>
      <c r="F1277" s="167">
        <f t="shared" si="823"/>
        <v>0</v>
      </c>
      <c r="G1277" s="105" t="str">
        <f t="shared" si="824"/>
        <v/>
      </c>
      <c r="H1277" s="105" t="str">
        <f t="shared" si="825"/>
        <v/>
      </c>
      <c r="I1277" s="149">
        <v>47</v>
      </c>
      <c r="J1277" s="157" t="str">
        <f t="shared" si="837"/>
        <v/>
      </c>
      <c r="K1277" s="131" t="str">
        <f t="shared" si="838"/>
        <v/>
      </c>
      <c r="L1277" s="131" t="str">
        <f>IF($E1277="","",INDEX('3.サラリースケール'!$R$5:$BH$38,MATCH($E1277,'3.サラリースケール'!$R$5:$R$38,0),MATCH($I1277,'3.サラリースケール'!$R$5:$BH$5,0)))</f>
        <v/>
      </c>
      <c r="M1277" s="131" t="str">
        <f t="shared" si="839"/>
        <v/>
      </c>
      <c r="N1277" s="368" t="str">
        <f t="shared" si="840"/>
        <v/>
      </c>
      <c r="O1277" s="157" t="str">
        <f t="shared" si="841"/>
        <v/>
      </c>
      <c r="P1277" s="368" t="str">
        <f t="shared" si="826"/>
        <v/>
      </c>
      <c r="Q1277" s="158" t="str">
        <f>IF($L1277="","",VLOOKUP($E1277,'6.モデル年俸表の作成'!$C$7:$F$48,4,0))</f>
        <v/>
      </c>
      <c r="R1277" s="159" t="str">
        <f>IF($E1277="","",IF($G1277="","",VLOOKUP($E1277,'5.手当・賞与配分・洗い替え方式'!$C$7:$L$48,8,0)))</f>
        <v/>
      </c>
      <c r="S1277" s="160" t="str">
        <f t="shared" si="842"/>
        <v/>
      </c>
      <c r="T1277" s="160" t="str">
        <f t="shared" si="843"/>
        <v/>
      </c>
      <c r="U1277" s="160" t="str">
        <f t="shared" si="852"/>
        <v/>
      </c>
      <c r="V1277" s="160" t="str">
        <f t="shared" si="845"/>
        <v/>
      </c>
      <c r="W1277" s="160" t="str">
        <f t="shared" si="846"/>
        <v/>
      </c>
      <c r="X1277" s="164" t="str">
        <f t="shared" si="827"/>
        <v/>
      </c>
      <c r="Y1277" s="162" t="str">
        <f t="shared" si="851"/>
        <v/>
      </c>
      <c r="Z1277" s="161" t="str">
        <f t="shared" si="828"/>
        <v/>
      </c>
      <c r="AA1277" s="161" t="str">
        <f t="shared" si="829"/>
        <v/>
      </c>
      <c r="AB1277" s="161" t="str">
        <f t="shared" si="830"/>
        <v/>
      </c>
      <c r="AC1277" s="163" t="str">
        <f t="shared" si="853"/>
        <v/>
      </c>
      <c r="AD1277" s="158" t="str">
        <f t="shared" si="848"/>
        <v/>
      </c>
      <c r="AE1277" s="165" t="str">
        <f>IF(J1277="","",IF('5.手当・賞与配分・洗い替え方式'!$O$4=1,ROUNDUP((J1277+$Q1277)*$AH$4,-1),ROUNDUP(J1277*$AH$4,-1)))</f>
        <v/>
      </c>
      <c r="AF1277" s="154" t="str">
        <f>IF(K1277="","",IF('5.手当・賞与配分・洗い替え方式'!$O$4=1,ROUNDUP((K1277+$Q1277)*$AH$4,-1),ROUNDUP(K1277*$AH$4,-1)))</f>
        <v/>
      </c>
      <c r="AG1277" s="154" t="str">
        <f>IF(L1277="","",IF('5.手当・賞与配分・洗い替え方式'!$O$4=1,ROUNDUP((L1277+$Q1277)*$AH$4,-1),ROUNDUP(L1277*$AH$4,-1)))</f>
        <v/>
      </c>
      <c r="AH1277" s="154" t="str">
        <f>IF(M1277="","",IF('5.手当・賞与配分・洗い替え方式'!$O$4=1,ROUNDUP((M1277+$Q1277)*$AH$4,-1),ROUNDUP(M1277*$AH$4,-1)))</f>
        <v/>
      </c>
      <c r="AI1277" s="166" t="str">
        <f>IF(N1277="","",IF('5.手当・賞与配分・洗い替え方式'!$O$4=1,ROUNDUP((N1277+$Q1277)*$AH$4,-1),ROUNDUP(N1277*$AH$4,-1)))</f>
        <v/>
      </c>
      <c r="AJ1277" s="165" t="str">
        <f>IF(J1277="","",IF('5.手当・賞与配分・洗い替え方式'!$O$4=1,ROUNDUP((J1277+$Q1277)*$AM$4,-1),ROUNDUP(J1277*$AM$4,-1)))</f>
        <v/>
      </c>
      <c r="AK1277" s="154" t="str">
        <f>IF(K1277="","",IF('5.手当・賞与配分・洗い替え方式'!$O$4=1,ROUNDUP((K1277+$Q1277)*$AM$4,-1),ROUNDUP(K1277*$AM$4,-1)))</f>
        <v/>
      </c>
      <c r="AL1277" s="154" t="str">
        <f>IF(L1277="","",IF('5.手当・賞与配分・洗い替え方式'!$O$4=1,ROUNDUP((L1277+$Q1277)*$AM$4,-1),ROUNDUP(L1277*$AM$4,-1)))</f>
        <v/>
      </c>
      <c r="AM1277" s="154" t="str">
        <f>IF(M1277="","",IF('5.手当・賞与配分・洗い替え方式'!$O$4=1,ROUNDUP((M1277+$Q1277)*$AM$4,-1),ROUNDUP(M1277*$AM$4,-1)))</f>
        <v/>
      </c>
      <c r="AN1277" s="166" t="str">
        <f>IF(N1277="","",IF('5.手当・賞与配分・洗い替え方式'!$O$4=1,ROUNDUP((N1277+$Q1277)*$AM$4,-1),ROUNDUP(N1277*$AM$4,-1)))</f>
        <v/>
      </c>
      <c r="AO1277" s="369" t="str">
        <f t="shared" si="849"/>
        <v/>
      </c>
      <c r="AP1277" s="77" t="str">
        <f t="shared" si="850"/>
        <v/>
      </c>
      <c r="AQ1277" s="77" t="str">
        <f t="shared" si="833"/>
        <v/>
      </c>
      <c r="AR1277" s="77" t="str">
        <f t="shared" si="834"/>
        <v/>
      </c>
      <c r="AS1277" s="164" t="str">
        <f t="shared" si="835"/>
        <v/>
      </c>
    </row>
    <row r="1278" spans="5:45" ht="18" customHeight="1">
      <c r="E1278" s="148" t="str">
        <f t="shared" si="836"/>
        <v/>
      </c>
      <c r="F1278" s="167">
        <f t="shared" si="823"/>
        <v>0</v>
      </c>
      <c r="G1278" s="105" t="str">
        <f t="shared" si="824"/>
        <v/>
      </c>
      <c r="H1278" s="105" t="str">
        <f t="shared" si="825"/>
        <v/>
      </c>
      <c r="I1278" s="149">
        <v>48</v>
      </c>
      <c r="J1278" s="157" t="str">
        <f t="shared" si="837"/>
        <v/>
      </c>
      <c r="K1278" s="131" t="str">
        <f t="shared" si="838"/>
        <v/>
      </c>
      <c r="L1278" s="131" t="str">
        <f>IF($E1278="","",INDEX('3.サラリースケール'!$R$5:$BH$38,MATCH($E1278,'3.サラリースケール'!$R$5:$R$38,0),MATCH($I1278,'3.サラリースケール'!$R$5:$BH$5,0)))</f>
        <v/>
      </c>
      <c r="M1278" s="131" t="str">
        <f t="shared" si="839"/>
        <v/>
      </c>
      <c r="N1278" s="368" t="str">
        <f t="shared" si="840"/>
        <v/>
      </c>
      <c r="O1278" s="157" t="str">
        <f t="shared" si="841"/>
        <v/>
      </c>
      <c r="P1278" s="368" t="str">
        <f t="shared" si="826"/>
        <v/>
      </c>
      <c r="Q1278" s="158" t="str">
        <f>IF($L1278="","",VLOOKUP($E1278,'6.モデル年俸表の作成'!$C$7:$F$48,4,0))</f>
        <v/>
      </c>
      <c r="R1278" s="159" t="str">
        <f>IF($E1278="","",IF($G1278="","",VLOOKUP($E1278,'5.手当・賞与配分・洗い替え方式'!$C$7:$L$48,8,0)))</f>
        <v/>
      </c>
      <c r="S1278" s="160" t="str">
        <f t="shared" si="842"/>
        <v/>
      </c>
      <c r="T1278" s="160" t="str">
        <f t="shared" si="843"/>
        <v/>
      </c>
      <c r="U1278" s="160" t="str">
        <f t="shared" si="852"/>
        <v/>
      </c>
      <c r="V1278" s="160" t="str">
        <f t="shared" si="845"/>
        <v/>
      </c>
      <c r="W1278" s="160" t="str">
        <f t="shared" si="846"/>
        <v/>
      </c>
      <c r="X1278" s="164" t="str">
        <f t="shared" si="827"/>
        <v/>
      </c>
      <c r="Y1278" s="162" t="str">
        <f t="shared" si="851"/>
        <v/>
      </c>
      <c r="Z1278" s="161" t="str">
        <f t="shared" si="828"/>
        <v/>
      </c>
      <c r="AA1278" s="161" t="str">
        <f t="shared" si="829"/>
        <v/>
      </c>
      <c r="AB1278" s="161" t="str">
        <f t="shared" si="830"/>
        <v/>
      </c>
      <c r="AC1278" s="163" t="str">
        <f t="shared" si="853"/>
        <v/>
      </c>
      <c r="AD1278" s="158" t="str">
        <f t="shared" si="848"/>
        <v/>
      </c>
      <c r="AE1278" s="165" t="str">
        <f>IF(J1278="","",IF('5.手当・賞与配分・洗い替え方式'!$O$4=1,ROUNDUP((J1278+$Q1278)*$AH$4,-1),ROUNDUP(J1278*$AH$4,-1)))</f>
        <v/>
      </c>
      <c r="AF1278" s="154" t="str">
        <f>IF(K1278="","",IF('5.手当・賞与配分・洗い替え方式'!$O$4=1,ROUNDUP((K1278+$Q1278)*$AH$4,-1),ROUNDUP(K1278*$AH$4,-1)))</f>
        <v/>
      </c>
      <c r="AG1278" s="154" t="str">
        <f>IF(L1278="","",IF('5.手当・賞与配分・洗い替え方式'!$O$4=1,ROUNDUP((L1278+$Q1278)*$AH$4,-1),ROUNDUP(L1278*$AH$4,-1)))</f>
        <v/>
      </c>
      <c r="AH1278" s="154" t="str">
        <f>IF(M1278="","",IF('5.手当・賞与配分・洗い替え方式'!$O$4=1,ROUNDUP((M1278+$Q1278)*$AH$4,-1),ROUNDUP(M1278*$AH$4,-1)))</f>
        <v/>
      </c>
      <c r="AI1278" s="166" t="str">
        <f>IF(N1278="","",IF('5.手当・賞与配分・洗い替え方式'!$O$4=1,ROUNDUP((N1278+$Q1278)*$AH$4,-1),ROUNDUP(N1278*$AH$4,-1)))</f>
        <v/>
      </c>
      <c r="AJ1278" s="165" t="str">
        <f>IF(J1278="","",IF('5.手当・賞与配分・洗い替え方式'!$O$4=1,ROUNDUP((J1278+$Q1278)*$AM$4,-1),ROUNDUP(J1278*$AM$4,-1)))</f>
        <v/>
      </c>
      <c r="AK1278" s="154" t="str">
        <f>IF(K1278="","",IF('5.手当・賞与配分・洗い替え方式'!$O$4=1,ROUNDUP((K1278+$Q1278)*$AM$4,-1),ROUNDUP(K1278*$AM$4,-1)))</f>
        <v/>
      </c>
      <c r="AL1278" s="154" t="str">
        <f>IF(L1278="","",IF('5.手当・賞与配分・洗い替え方式'!$O$4=1,ROUNDUP((L1278+$Q1278)*$AM$4,-1),ROUNDUP(L1278*$AM$4,-1)))</f>
        <v/>
      </c>
      <c r="AM1278" s="154" t="str">
        <f>IF(M1278="","",IF('5.手当・賞与配分・洗い替え方式'!$O$4=1,ROUNDUP((M1278+$Q1278)*$AM$4,-1),ROUNDUP(M1278*$AM$4,-1)))</f>
        <v/>
      </c>
      <c r="AN1278" s="166" t="str">
        <f>IF(N1278="","",IF('5.手当・賞与配分・洗い替え方式'!$O$4=1,ROUNDUP((N1278+$Q1278)*$AM$4,-1),ROUNDUP(N1278*$AM$4,-1)))</f>
        <v/>
      </c>
      <c r="AO1278" s="369" t="str">
        <f t="shared" si="849"/>
        <v/>
      </c>
      <c r="AP1278" s="77" t="str">
        <f t="shared" si="850"/>
        <v/>
      </c>
      <c r="AQ1278" s="77" t="str">
        <f t="shared" si="833"/>
        <v/>
      </c>
      <c r="AR1278" s="77" t="str">
        <f t="shared" si="834"/>
        <v/>
      </c>
      <c r="AS1278" s="164" t="str">
        <f t="shared" si="835"/>
        <v/>
      </c>
    </row>
    <row r="1279" spans="5:45" ht="18" customHeight="1">
      <c r="E1279" s="148" t="str">
        <f t="shared" si="836"/>
        <v/>
      </c>
      <c r="F1279" s="167">
        <f t="shared" si="823"/>
        <v>0</v>
      </c>
      <c r="G1279" s="105" t="str">
        <f t="shared" si="824"/>
        <v/>
      </c>
      <c r="H1279" s="105" t="str">
        <f t="shared" si="825"/>
        <v/>
      </c>
      <c r="I1279" s="149">
        <v>49</v>
      </c>
      <c r="J1279" s="157" t="str">
        <f t="shared" si="837"/>
        <v/>
      </c>
      <c r="K1279" s="131" t="str">
        <f t="shared" si="838"/>
        <v/>
      </c>
      <c r="L1279" s="131" t="str">
        <f>IF($E1279="","",INDEX('3.サラリースケール'!$R$5:$BH$38,MATCH($E1279,'3.サラリースケール'!$R$5:$R$38,0),MATCH($I1279,'3.サラリースケール'!$R$5:$BH$5,0)))</f>
        <v/>
      </c>
      <c r="M1279" s="131" t="str">
        <f t="shared" si="839"/>
        <v/>
      </c>
      <c r="N1279" s="368" t="str">
        <f t="shared" si="840"/>
        <v/>
      </c>
      <c r="O1279" s="157" t="str">
        <f t="shared" si="841"/>
        <v/>
      </c>
      <c r="P1279" s="368" t="str">
        <f t="shared" si="826"/>
        <v/>
      </c>
      <c r="Q1279" s="158" t="str">
        <f>IF($L1279="","",VLOOKUP($E1279,'6.モデル年俸表の作成'!$C$7:$F$48,4,0))</f>
        <v/>
      </c>
      <c r="R1279" s="159" t="str">
        <f>IF($E1279="","",IF($G1279="","",VLOOKUP($E1279,'5.手当・賞与配分・洗い替え方式'!$C$7:$L$48,8,0)))</f>
        <v/>
      </c>
      <c r="S1279" s="160" t="str">
        <f t="shared" si="842"/>
        <v/>
      </c>
      <c r="T1279" s="160" t="str">
        <f t="shared" si="843"/>
        <v/>
      </c>
      <c r="U1279" s="160" t="str">
        <f t="shared" si="852"/>
        <v/>
      </c>
      <c r="V1279" s="160" t="str">
        <f t="shared" si="845"/>
        <v/>
      </c>
      <c r="W1279" s="160" t="str">
        <f t="shared" si="846"/>
        <v/>
      </c>
      <c r="X1279" s="164" t="str">
        <f t="shared" si="827"/>
        <v/>
      </c>
      <c r="Y1279" s="162" t="str">
        <f t="shared" si="851"/>
        <v/>
      </c>
      <c r="Z1279" s="161" t="str">
        <f t="shared" si="828"/>
        <v/>
      </c>
      <c r="AA1279" s="161" t="str">
        <f t="shared" si="829"/>
        <v/>
      </c>
      <c r="AB1279" s="161" t="str">
        <f t="shared" si="830"/>
        <v/>
      </c>
      <c r="AC1279" s="163" t="str">
        <f t="shared" si="853"/>
        <v/>
      </c>
      <c r="AD1279" s="158" t="str">
        <f t="shared" si="848"/>
        <v/>
      </c>
      <c r="AE1279" s="165" t="str">
        <f>IF(J1279="","",IF('5.手当・賞与配分・洗い替え方式'!$O$4=1,ROUNDUP((J1279+$Q1279)*$AH$4,-1),ROUNDUP(J1279*$AH$4,-1)))</f>
        <v/>
      </c>
      <c r="AF1279" s="154" t="str">
        <f>IF(K1279="","",IF('5.手当・賞与配分・洗い替え方式'!$O$4=1,ROUNDUP((K1279+$Q1279)*$AH$4,-1),ROUNDUP(K1279*$AH$4,-1)))</f>
        <v/>
      </c>
      <c r="AG1279" s="154" t="str">
        <f>IF(L1279="","",IF('5.手当・賞与配分・洗い替え方式'!$O$4=1,ROUNDUP((L1279+$Q1279)*$AH$4,-1),ROUNDUP(L1279*$AH$4,-1)))</f>
        <v/>
      </c>
      <c r="AH1279" s="154" t="str">
        <f>IF(M1279="","",IF('5.手当・賞与配分・洗い替え方式'!$O$4=1,ROUNDUP((M1279+$Q1279)*$AH$4,-1),ROUNDUP(M1279*$AH$4,-1)))</f>
        <v/>
      </c>
      <c r="AI1279" s="166" t="str">
        <f>IF(N1279="","",IF('5.手当・賞与配分・洗い替え方式'!$O$4=1,ROUNDUP((N1279+$Q1279)*$AH$4,-1),ROUNDUP(N1279*$AH$4,-1)))</f>
        <v/>
      </c>
      <c r="AJ1279" s="165" t="str">
        <f>IF(J1279="","",IF('5.手当・賞与配分・洗い替え方式'!$O$4=1,ROUNDUP((J1279+$Q1279)*$AM$4,-1),ROUNDUP(J1279*$AM$4,-1)))</f>
        <v/>
      </c>
      <c r="AK1279" s="154" t="str">
        <f>IF(K1279="","",IF('5.手当・賞与配分・洗い替え方式'!$O$4=1,ROUNDUP((K1279+$Q1279)*$AM$4,-1),ROUNDUP(K1279*$AM$4,-1)))</f>
        <v/>
      </c>
      <c r="AL1279" s="154" t="str">
        <f>IF(L1279="","",IF('5.手当・賞与配分・洗い替え方式'!$O$4=1,ROUNDUP((L1279+$Q1279)*$AM$4,-1),ROUNDUP(L1279*$AM$4,-1)))</f>
        <v/>
      </c>
      <c r="AM1279" s="154" t="str">
        <f>IF(M1279="","",IF('5.手当・賞与配分・洗い替え方式'!$O$4=1,ROUNDUP((M1279+$Q1279)*$AM$4,-1),ROUNDUP(M1279*$AM$4,-1)))</f>
        <v/>
      </c>
      <c r="AN1279" s="166" t="str">
        <f>IF(N1279="","",IF('5.手当・賞与配分・洗い替え方式'!$O$4=1,ROUNDUP((N1279+$Q1279)*$AM$4,-1),ROUNDUP(N1279*$AM$4,-1)))</f>
        <v/>
      </c>
      <c r="AO1279" s="369" t="str">
        <f t="shared" si="849"/>
        <v/>
      </c>
      <c r="AP1279" s="77" t="str">
        <f t="shared" si="850"/>
        <v/>
      </c>
      <c r="AQ1279" s="77" t="str">
        <f t="shared" si="833"/>
        <v/>
      </c>
      <c r="AR1279" s="77" t="str">
        <f t="shared" si="834"/>
        <v/>
      </c>
      <c r="AS1279" s="164" t="str">
        <f t="shared" si="835"/>
        <v/>
      </c>
    </row>
    <row r="1280" spans="5:45" ht="18" customHeight="1">
      <c r="E1280" s="148" t="str">
        <f t="shared" si="836"/>
        <v/>
      </c>
      <c r="F1280" s="167">
        <f t="shared" si="823"/>
        <v>0</v>
      </c>
      <c r="G1280" s="105" t="str">
        <f t="shared" si="824"/>
        <v/>
      </c>
      <c r="H1280" s="105" t="str">
        <f t="shared" si="825"/>
        <v/>
      </c>
      <c r="I1280" s="149">
        <v>50</v>
      </c>
      <c r="J1280" s="157" t="str">
        <f t="shared" si="837"/>
        <v/>
      </c>
      <c r="K1280" s="131" t="str">
        <f t="shared" si="838"/>
        <v/>
      </c>
      <c r="L1280" s="131" t="str">
        <f>IF($E1280="","",INDEX('3.サラリースケール'!$R$5:$BH$38,MATCH($E1280,'3.サラリースケール'!$R$5:$R$38,0),MATCH($I1280,'3.サラリースケール'!$R$5:$BH$5,0)))</f>
        <v/>
      </c>
      <c r="M1280" s="131" t="str">
        <f t="shared" si="839"/>
        <v/>
      </c>
      <c r="N1280" s="368" t="str">
        <f t="shared" si="840"/>
        <v/>
      </c>
      <c r="O1280" s="157" t="str">
        <f t="shared" si="841"/>
        <v/>
      </c>
      <c r="P1280" s="368" t="str">
        <f t="shared" si="826"/>
        <v/>
      </c>
      <c r="Q1280" s="158" t="str">
        <f>IF($L1280="","",VLOOKUP($E1280,'6.モデル年俸表の作成'!$C$7:$F$48,4,0))</f>
        <v/>
      </c>
      <c r="R1280" s="159" t="str">
        <f>IF($E1280="","",IF($G1280="","",VLOOKUP($E1280,'5.手当・賞与配分・洗い替え方式'!$C$7:$L$48,8,0)))</f>
        <v/>
      </c>
      <c r="S1280" s="160" t="str">
        <f t="shared" si="842"/>
        <v/>
      </c>
      <c r="T1280" s="160" t="str">
        <f t="shared" si="843"/>
        <v/>
      </c>
      <c r="U1280" s="160" t="str">
        <f t="shared" si="852"/>
        <v/>
      </c>
      <c r="V1280" s="160" t="str">
        <f t="shared" si="845"/>
        <v/>
      </c>
      <c r="W1280" s="160" t="str">
        <f t="shared" si="846"/>
        <v/>
      </c>
      <c r="X1280" s="164" t="str">
        <f t="shared" si="827"/>
        <v/>
      </c>
      <c r="Y1280" s="162" t="str">
        <f t="shared" si="851"/>
        <v/>
      </c>
      <c r="Z1280" s="161" t="str">
        <f t="shared" si="828"/>
        <v/>
      </c>
      <c r="AA1280" s="161" t="str">
        <f t="shared" si="829"/>
        <v/>
      </c>
      <c r="AB1280" s="161" t="str">
        <f t="shared" si="830"/>
        <v/>
      </c>
      <c r="AC1280" s="163" t="str">
        <f t="shared" si="853"/>
        <v/>
      </c>
      <c r="AD1280" s="158" t="str">
        <f t="shared" si="848"/>
        <v/>
      </c>
      <c r="AE1280" s="165" t="str">
        <f>IF(J1280="","",IF('5.手当・賞与配分・洗い替え方式'!$O$4=1,ROUNDUP((J1280+$Q1280)*$AH$4,-1),ROUNDUP(J1280*$AH$4,-1)))</f>
        <v/>
      </c>
      <c r="AF1280" s="154" t="str">
        <f>IF(K1280="","",IF('5.手当・賞与配分・洗い替え方式'!$O$4=1,ROUNDUP((K1280+$Q1280)*$AH$4,-1),ROUNDUP(K1280*$AH$4,-1)))</f>
        <v/>
      </c>
      <c r="AG1280" s="154" t="str">
        <f>IF(L1280="","",IF('5.手当・賞与配分・洗い替え方式'!$O$4=1,ROUNDUP((L1280+$Q1280)*$AH$4,-1),ROUNDUP(L1280*$AH$4,-1)))</f>
        <v/>
      </c>
      <c r="AH1280" s="154" t="str">
        <f>IF(M1280="","",IF('5.手当・賞与配分・洗い替え方式'!$O$4=1,ROUNDUP((M1280+$Q1280)*$AH$4,-1),ROUNDUP(M1280*$AH$4,-1)))</f>
        <v/>
      </c>
      <c r="AI1280" s="166" t="str">
        <f>IF(N1280="","",IF('5.手当・賞与配分・洗い替え方式'!$O$4=1,ROUNDUP((N1280+$Q1280)*$AH$4,-1),ROUNDUP(N1280*$AH$4,-1)))</f>
        <v/>
      </c>
      <c r="AJ1280" s="165" t="str">
        <f>IF(J1280="","",IF('5.手当・賞与配分・洗い替え方式'!$O$4=1,ROUNDUP((J1280+$Q1280)*$AM$4,-1),ROUNDUP(J1280*$AM$4,-1)))</f>
        <v/>
      </c>
      <c r="AK1280" s="154" t="str">
        <f>IF(K1280="","",IF('5.手当・賞与配分・洗い替え方式'!$O$4=1,ROUNDUP((K1280+$Q1280)*$AM$4,-1),ROUNDUP(K1280*$AM$4,-1)))</f>
        <v/>
      </c>
      <c r="AL1280" s="154" t="str">
        <f>IF(L1280="","",IF('5.手当・賞与配分・洗い替え方式'!$O$4=1,ROUNDUP((L1280+$Q1280)*$AM$4,-1),ROUNDUP(L1280*$AM$4,-1)))</f>
        <v/>
      </c>
      <c r="AM1280" s="154" t="str">
        <f>IF(M1280="","",IF('5.手当・賞与配分・洗い替え方式'!$O$4=1,ROUNDUP((M1280+$Q1280)*$AM$4,-1),ROUNDUP(M1280*$AM$4,-1)))</f>
        <v/>
      </c>
      <c r="AN1280" s="166" t="str">
        <f>IF(N1280="","",IF('5.手当・賞与配分・洗い替え方式'!$O$4=1,ROUNDUP((N1280+$Q1280)*$AM$4,-1),ROUNDUP(N1280*$AM$4,-1)))</f>
        <v/>
      </c>
      <c r="AO1280" s="369" t="str">
        <f t="shared" si="849"/>
        <v/>
      </c>
      <c r="AP1280" s="77" t="str">
        <f t="shared" si="850"/>
        <v/>
      </c>
      <c r="AQ1280" s="77" t="str">
        <f t="shared" si="833"/>
        <v/>
      </c>
      <c r="AR1280" s="77" t="str">
        <f t="shared" si="834"/>
        <v/>
      </c>
      <c r="AS1280" s="164" t="str">
        <f t="shared" si="835"/>
        <v/>
      </c>
    </row>
    <row r="1281" spans="5:45" ht="18" customHeight="1">
      <c r="E1281" s="148" t="str">
        <f t="shared" si="836"/>
        <v/>
      </c>
      <c r="F1281" s="167">
        <f t="shared" si="823"/>
        <v>0</v>
      </c>
      <c r="G1281" s="105" t="str">
        <f t="shared" si="824"/>
        <v/>
      </c>
      <c r="H1281" s="105" t="str">
        <f t="shared" si="825"/>
        <v/>
      </c>
      <c r="I1281" s="149">
        <v>51</v>
      </c>
      <c r="J1281" s="157" t="str">
        <f t="shared" si="837"/>
        <v/>
      </c>
      <c r="K1281" s="131" t="str">
        <f t="shared" si="838"/>
        <v/>
      </c>
      <c r="L1281" s="131" t="str">
        <f>IF($E1281="","",INDEX('3.サラリースケール'!$R$5:$BH$38,MATCH($E1281,'3.サラリースケール'!$R$5:$R$38,0),MATCH($I1281,'3.サラリースケール'!$R$5:$BH$5,0)))</f>
        <v/>
      </c>
      <c r="M1281" s="131" t="str">
        <f t="shared" si="839"/>
        <v/>
      </c>
      <c r="N1281" s="368" t="str">
        <f t="shared" si="840"/>
        <v/>
      </c>
      <c r="O1281" s="157" t="str">
        <f t="shared" si="841"/>
        <v/>
      </c>
      <c r="P1281" s="368" t="str">
        <f t="shared" si="826"/>
        <v/>
      </c>
      <c r="Q1281" s="158" t="str">
        <f>IF($L1281="","",VLOOKUP($E1281,'6.モデル年俸表の作成'!$C$7:$F$48,4,0))</f>
        <v/>
      </c>
      <c r="R1281" s="159" t="str">
        <f>IF($E1281="","",IF($G1281="","",VLOOKUP($E1281,'5.手当・賞与配分・洗い替え方式'!$C$7:$L$48,8,0)))</f>
        <v/>
      </c>
      <c r="S1281" s="160" t="str">
        <f t="shared" si="842"/>
        <v/>
      </c>
      <c r="T1281" s="160" t="str">
        <f t="shared" si="843"/>
        <v/>
      </c>
      <c r="U1281" s="160" t="str">
        <f t="shared" si="852"/>
        <v/>
      </c>
      <c r="V1281" s="160" t="str">
        <f t="shared" si="845"/>
        <v/>
      </c>
      <c r="W1281" s="160" t="str">
        <f t="shared" si="846"/>
        <v/>
      </c>
      <c r="X1281" s="164" t="str">
        <f t="shared" si="827"/>
        <v/>
      </c>
      <c r="Y1281" s="162" t="str">
        <f t="shared" si="851"/>
        <v/>
      </c>
      <c r="Z1281" s="161" t="str">
        <f t="shared" si="828"/>
        <v/>
      </c>
      <c r="AA1281" s="161" t="str">
        <f t="shared" si="829"/>
        <v/>
      </c>
      <c r="AB1281" s="161" t="str">
        <f t="shared" si="830"/>
        <v/>
      </c>
      <c r="AC1281" s="163" t="str">
        <f t="shared" si="853"/>
        <v/>
      </c>
      <c r="AD1281" s="158" t="str">
        <f t="shared" si="848"/>
        <v/>
      </c>
      <c r="AE1281" s="165" t="str">
        <f>IF(J1281="","",IF('5.手当・賞与配分・洗い替え方式'!$O$4=1,ROUNDUP((J1281+$Q1281)*$AH$4,-1),ROUNDUP(J1281*$AH$4,-1)))</f>
        <v/>
      </c>
      <c r="AF1281" s="154" t="str">
        <f>IF(K1281="","",IF('5.手当・賞与配分・洗い替え方式'!$O$4=1,ROUNDUP((K1281+$Q1281)*$AH$4,-1),ROUNDUP(K1281*$AH$4,-1)))</f>
        <v/>
      </c>
      <c r="AG1281" s="154" t="str">
        <f>IF(L1281="","",IF('5.手当・賞与配分・洗い替え方式'!$O$4=1,ROUNDUP((L1281+$Q1281)*$AH$4,-1),ROUNDUP(L1281*$AH$4,-1)))</f>
        <v/>
      </c>
      <c r="AH1281" s="154" t="str">
        <f>IF(M1281="","",IF('5.手当・賞与配分・洗い替え方式'!$O$4=1,ROUNDUP((M1281+$Q1281)*$AH$4,-1),ROUNDUP(M1281*$AH$4,-1)))</f>
        <v/>
      </c>
      <c r="AI1281" s="166" t="str">
        <f>IF(N1281="","",IF('5.手当・賞与配分・洗い替え方式'!$O$4=1,ROUNDUP((N1281+$Q1281)*$AH$4,-1),ROUNDUP(N1281*$AH$4,-1)))</f>
        <v/>
      </c>
      <c r="AJ1281" s="165" t="str">
        <f>IF(J1281="","",IF('5.手当・賞与配分・洗い替え方式'!$O$4=1,ROUNDUP((J1281+$Q1281)*$AM$4,-1),ROUNDUP(J1281*$AM$4,-1)))</f>
        <v/>
      </c>
      <c r="AK1281" s="154" t="str">
        <f>IF(K1281="","",IF('5.手当・賞与配分・洗い替え方式'!$O$4=1,ROUNDUP((K1281+$Q1281)*$AM$4,-1),ROUNDUP(K1281*$AM$4,-1)))</f>
        <v/>
      </c>
      <c r="AL1281" s="154" t="str">
        <f>IF(L1281="","",IF('5.手当・賞与配分・洗い替え方式'!$O$4=1,ROUNDUP((L1281+$Q1281)*$AM$4,-1),ROUNDUP(L1281*$AM$4,-1)))</f>
        <v/>
      </c>
      <c r="AM1281" s="154" t="str">
        <f>IF(M1281="","",IF('5.手当・賞与配分・洗い替え方式'!$O$4=1,ROUNDUP((M1281+$Q1281)*$AM$4,-1),ROUNDUP(M1281*$AM$4,-1)))</f>
        <v/>
      </c>
      <c r="AN1281" s="166" t="str">
        <f>IF(N1281="","",IF('5.手当・賞与配分・洗い替え方式'!$O$4=1,ROUNDUP((N1281+$Q1281)*$AM$4,-1),ROUNDUP(N1281*$AM$4,-1)))</f>
        <v/>
      </c>
      <c r="AO1281" s="369" t="str">
        <f t="shared" si="849"/>
        <v/>
      </c>
      <c r="AP1281" s="77" t="str">
        <f t="shared" si="850"/>
        <v/>
      </c>
      <c r="AQ1281" s="77" t="str">
        <f t="shared" si="833"/>
        <v/>
      </c>
      <c r="AR1281" s="77" t="str">
        <f t="shared" si="834"/>
        <v/>
      </c>
      <c r="AS1281" s="164" t="str">
        <f t="shared" si="835"/>
        <v/>
      </c>
    </row>
    <row r="1282" spans="5:45" ht="18" customHeight="1">
      <c r="E1282" s="148" t="str">
        <f t="shared" si="836"/>
        <v/>
      </c>
      <c r="F1282" s="167">
        <f t="shared" si="823"/>
        <v>0</v>
      </c>
      <c r="G1282" s="105" t="str">
        <f t="shared" si="824"/>
        <v/>
      </c>
      <c r="H1282" s="105" t="str">
        <f t="shared" si="825"/>
        <v/>
      </c>
      <c r="I1282" s="149">
        <v>52</v>
      </c>
      <c r="J1282" s="157" t="str">
        <f t="shared" si="837"/>
        <v/>
      </c>
      <c r="K1282" s="131" t="str">
        <f t="shared" si="838"/>
        <v/>
      </c>
      <c r="L1282" s="131" t="str">
        <f>IF($E1282="","",INDEX('3.サラリースケール'!$R$5:$BH$38,MATCH($E1282,'3.サラリースケール'!$R$5:$R$38,0),MATCH($I1282,'3.サラリースケール'!$R$5:$BH$5,0)))</f>
        <v/>
      </c>
      <c r="M1282" s="131" t="str">
        <f t="shared" si="839"/>
        <v/>
      </c>
      <c r="N1282" s="368" t="str">
        <f t="shared" si="840"/>
        <v/>
      </c>
      <c r="O1282" s="157" t="str">
        <f t="shared" si="841"/>
        <v/>
      </c>
      <c r="P1282" s="368" t="str">
        <f t="shared" si="826"/>
        <v/>
      </c>
      <c r="Q1282" s="158" t="str">
        <f>IF($L1282="","",VLOOKUP($E1282,'6.モデル年俸表の作成'!$C$7:$F$48,4,0))</f>
        <v/>
      </c>
      <c r="R1282" s="159" t="str">
        <f>IF($E1282="","",IF($G1282="","",VLOOKUP($E1282,'5.手当・賞与配分・洗い替え方式'!$C$7:$L$48,8,0)))</f>
        <v/>
      </c>
      <c r="S1282" s="160" t="str">
        <f t="shared" si="842"/>
        <v/>
      </c>
      <c r="T1282" s="160" t="str">
        <f t="shared" si="843"/>
        <v/>
      </c>
      <c r="U1282" s="160" t="str">
        <f t="shared" si="852"/>
        <v/>
      </c>
      <c r="V1282" s="160" t="str">
        <f t="shared" si="845"/>
        <v/>
      </c>
      <c r="W1282" s="160" t="str">
        <f t="shared" si="846"/>
        <v/>
      </c>
      <c r="X1282" s="164" t="str">
        <f t="shared" si="827"/>
        <v/>
      </c>
      <c r="Y1282" s="162" t="str">
        <f t="shared" si="851"/>
        <v/>
      </c>
      <c r="Z1282" s="161" t="str">
        <f t="shared" si="828"/>
        <v/>
      </c>
      <c r="AA1282" s="161" t="str">
        <f t="shared" si="829"/>
        <v/>
      </c>
      <c r="AB1282" s="161" t="str">
        <f t="shared" si="830"/>
        <v/>
      </c>
      <c r="AC1282" s="163" t="str">
        <f t="shared" si="853"/>
        <v/>
      </c>
      <c r="AD1282" s="158" t="str">
        <f t="shared" si="848"/>
        <v/>
      </c>
      <c r="AE1282" s="165" t="str">
        <f>IF(J1282="","",IF('5.手当・賞与配分・洗い替え方式'!$O$4=1,ROUNDUP((J1282+$Q1282)*$AH$4,-1),ROUNDUP(J1282*$AH$4,-1)))</f>
        <v/>
      </c>
      <c r="AF1282" s="154" t="str">
        <f>IF(K1282="","",IF('5.手当・賞与配分・洗い替え方式'!$O$4=1,ROUNDUP((K1282+$Q1282)*$AH$4,-1),ROUNDUP(K1282*$AH$4,-1)))</f>
        <v/>
      </c>
      <c r="AG1282" s="154" t="str">
        <f>IF(L1282="","",IF('5.手当・賞与配分・洗い替え方式'!$O$4=1,ROUNDUP((L1282+$Q1282)*$AH$4,-1),ROUNDUP(L1282*$AH$4,-1)))</f>
        <v/>
      </c>
      <c r="AH1282" s="154" t="str">
        <f>IF(M1282="","",IF('5.手当・賞与配分・洗い替え方式'!$O$4=1,ROUNDUP((M1282+$Q1282)*$AH$4,-1),ROUNDUP(M1282*$AH$4,-1)))</f>
        <v/>
      </c>
      <c r="AI1282" s="166" t="str">
        <f>IF(N1282="","",IF('5.手当・賞与配分・洗い替え方式'!$O$4=1,ROUNDUP((N1282+$Q1282)*$AH$4,-1),ROUNDUP(N1282*$AH$4,-1)))</f>
        <v/>
      </c>
      <c r="AJ1282" s="165" t="str">
        <f>IF(J1282="","",IF('5.手当・賞与配分・洗い替え方式'!$O$4=1,ROUNDUP((J1282+$Q1282)*$AM$4,-1),ROUNDUP(J1282*$AM$4,-1)))</f>
        <v/>
      </c>
      <c r="AK1282" s="154" t="str">
        <f>IF(K1282="","",IF('5.手当・賞与配分・洗い替え方式'!$O$4=1,ROUNDUP((K1282+$Q1282)*$AM$4,-1),ROUNDUP(K1282*$AM$4,-1)))</f>
        <v/>
      </c>
      <c r="AL1282" s="154" t="str">
        <f>IF(L1282="","",IF('5.手当・賞与配分・洗い替え方式'!$O$4=1,ROUNDUP((L1282+$Q1282)*$AM$4,-1),ROUNDUP(L1282*$AM$4,-1)))</f>
        <v/>
      </c>
      <c r="AM1282" s="154" t="str">
        <f>IF(M1282="","",IF('5.手当・賞与配分・洗い替え方式'!$O$4=1,ROUNDUP((M1282+$Q1282)*$AM$4,-1),ROUNDUP(M1282*$AM$4,-1)))</f>
        <v/>
      </c>
      <c r="AN1282" s="166" t="str">
        <f>IF(N1282="","",IF('5.手当・賞与配分・洗い替え方式'!$O$4=1,ROUNDUP((N1282+$Q1282)*$AM$4,-1),ROUNDUP(N1282*$AM$4,-1)))</f>
        <v/>
      </c>
      <c r="AO1282" s="369" t="str">
        <f t="shared" si="849"/>
        <v/>
      </c>
      <c r="AP1282" s="77" t="str">
        <f t="shared" si="850"/>
        <v/>
      </c>
      <c r="AQ1282" s="77" t="str">
        <f t="shared" si="833"/>
        <v/>
      </c>
      <c r="AR1282" s="77" t="str">
        <f t="shared" si="834"/>
        <v/>
      </c>
      <c r="AS1282" s="164" t="str">
        <f t="shared" si="835"/>
        <v/>
      </c>
    </row>
    <row r="1283" spans="5:45" ht="18" customHeight="1">
      <c r="E1283" s="148" t="str">
        <f t="shared" si="836"/>
        <v/>
      </c>
      <c r="F1283" s="167">
        <f t="shared" si="823"/>
        <v>0</v>
      </c>
      <c r="G1283" s="105" t="str">
        <f t="shared" si="824"/>
        <v/>
      </c>
      <c r="H1283" s="105" t="str">
        <f t="shared" si="825"/>
        <v/>
      </c>
      <c r="I1283" s="149">
        <v>53</v>
      </c>
      <c r="J1283" s="157" t="str">
        <f t="shared" si="837"/>
        <v/>
      </c>
      <c r="K1283" s="131" t="str">
        <f t="shared" si="838"/>
        <v/>
      </c>
      <c r="L1283" s="131" t="str">
        <f>IF($E1283="","",INDEX('3.サラリースケール'!$R$5:$BH$38,MATCH($E1283,'3.サラリースケール'!$R$5:$R$38,0),MATCH($I1283,'3.サラリースケール'!$R$5:$BH$5,0)))</f>
        <v/>
      </c>
      <c r="M1283" s="131" t="str">
        <f t="shared" si="839"/>
        <v/>
      </c>
      <c r="N1283" s="368" t="str">
        <f t="shared" si="840"/>
        <v/>
      </c>
      <c r="O1283" s="157" t="str">
        <f t="shared" si="841"/>
        <v/>
      </c>
      <c r="P1283" s="368" t="str">
        <f t="shared" si="826"/>
        <v/>
      </c>
      <c r="Q1283" s="158" t="str">
        <f>IF($L1283="","",VLOOKUP($E1283,'6.モデル年俸表の作成'!$C$7:$F$48,4,0))</f>
        <v/>
      </c>
      <c r="R1283" s="159" t="str">
        <f>IF($E1283="","",IF($G1283="","",VLOOKUP($E1283,'5.手当・賞与配分・洗い替え方式'!$C$7:$L$48,8,0)))</f>
        <v/>
      </c>
      <c r="S1283" s="160" t="str">
        <f t="shared" si="842"/>
        <v/>
      </c>
      <c r="T1283" s="160" t="str">
        <f t="shared" si="843"/>
        <v/>
      </c>
      <c r="U1283" s="160" t="str">
        <f t="shared" si="852"/>
        <v/>
      </c>
      <c r="V1283" s="160" t="str">
        <f t="shared" si="845"/>
        <v/>
      </c>
      <c r="W1283" s="160" t="str">
        <f t="shared" si="846"/>
        <v/>
      </c>
      <c r="X1283" s="164" t="str">
        <f t="shared" si="827"/>
        <v/>
      </c>
      <c r="Y1283" s="162" t="str">
        <f t="shared" si="851"/>
        <v/>
      </c>
      <c r="Z1283" s="161" t="str">
        <f t="shared" si="828"/>
        <v/>
      </c>
      <c r="AA1283" s="161" t="str">
        <f t="shared" si="829"/>
        <v/>
      </c>
      <c r="AB1283" s="161" t="str">
        <f t="shared" si="830"/>
        <v/>
      </c>
      <c r="AC1283" s="163" t="str">
        <f t="shared" si="853"/>
        <v/>
      </c>
      <c r="AD1283" s="158" t="str">
        <f t="shared" si="848"/>
        <v/>
      </c>
      <c r="AE1283" s="165" t="str">
        <f>IF(J1283="","",IF('5.手当・賞与配分・洗い替え方式'!$O$4=1,ROUNDUP((J1283+$Q1283)*$AH$4,-1),ROUNDUP(J1283*$AH$4,-1)))</f>
        <v/>
      </c>
      <c r="AF1283" s="154" t="str">
        <f>IF(K1283="","",IF('5.手当・賞与配分・洗い替え方式'!$O$4=1,ROUNDUP((K1283+$Q1283)*$AH$4,-1),ROUNDUP(K1283*$AH$4,-1)))</f>
        <v/>
      </c>
      <c r="AG1283" s="154" t="str">
        <f>IF(L1283="","",IF('5.手当・賞与配分・洗い替え方式'!$O$4=1,ROUNDUP((L1283+$Q1283)*$AH$4,-1),ROUNDUP(L1283*$AH$4,-1)))</f>
        <v/>
      </c>
      <c r="AH1283" s="154" t="str">
        <f>IF(M1283="","",IF('5.手当・賞与配分・洗い替え方式'!$O$4=1,ROUNDUP((M1283+$Q1283)*$AH$4,-1),ROUNDUP(M1283*$AH$4,-1)))</f>
        <v/>
      </c>
      <c r="AI1283" s="166" t="str">
        <f>IF(N1283="","",IF('5.手当・賞与配分・洗い替え方式'!$O$4=1,ROUNDUP((N1283+$Q1283)*$AH$4,-1),ROUNDUP(N1283*$AH$4,-1)))</f>
        <v/>
      </c>
      <c r="AJ1283" s="165" t="str">
        <f>IF(J1283="","",IF('5.手当・賞与配分・洗い替え方式'!$O$4=1,ROUNDUP((J1283+$Q1283)*$AM$4,-1),ROUNDUP(J1283*$AM$4,-1)))</f>
        <v/>
      </c>
      <c r="AK1283" s="154" t="str">
        <f>IF(K1283="","",IF('5.手当・賞与配分・洗い替え方式'!$O$4=1,ROUNDUP((K1283+$Q1283)*$AM$4,-1),ROUNDUP(K1283*$AM$4,-1)))</f>
        <v/>
      </c>
      <c r="AL1283" s="154" t="str">
        <f>IF(L1283="","",IF('5.手当・賞与配分・洗い替え方式'!$O$4=1,ROUNDUP((L1283+$Q1283)*$AM$4,-1),ROUNDUP(L1283*$AM$4,-1)))</f>
        <v/>
      </c>
      <c r="AM1283" s="154" t="str">
        <f>IF(M1283="","",IF('5.手当・賞与配分・洗い替え方式'!$O$4=1,ROUNDUP((M1283+$Q1283)*$AM$4,-1),ROUNDUP(M1283*$AM$4,-1)))</f>
        <v/>
      </c>
      <c r="AN1283" s="166" t="str">
        <f>IF(N1283="","",IF('5.手当・賞与配分・洗い替え方式'!$O$4=1,ROUNDUP((N1283+$Q1283)*$AM$4,-1),ROUNDUP(N1283*$AM$4,-1)))</f>
        <v/>
      </c>
      <c r="AO1283" s="369" t="str">
        <f t="shared" si="849"/>
        <v/>
      </c>
      <c r="AP1283" s="77" t="str">
        <f t="shared" si="850"/>
        <v/>
      </c>
      <c r="AQ1283" s="77" t="str">
        <f t="shared" si="833"/>
        <v/>
      </c>
      <c r="AR1283" s="77" t="str">
        <f t="shared" si="834"/>
        <v/>
      </c>
      <c r="AS1283" s="164" t="str">
        <f t="shared" si="835"/>
        <v/>
      </c>
    </row>
    <row r="1284" spans="5:45" ht="18" customHeight="1">
      <c r="E1284" s="148" t="str">
        <f t="shared" si="836"/>
        <v/>
      </c>
      <c r="F1284" s="167">
        <f t="shared" si="823"/>
        <v>0</v>
      </c>
      <c r="G1284" s="105" t="str">
        <f t="shared" si="824"/>
        <v/>
      </c>
      <c r="H1284" s="105" t="str">
        <f t="shared" si="825"/>
        <v/>
      </c>
      <c r="I1284" s="149">
        <v>54</v>
      </c>
      <c r="J1284" s="157" t="str">
        <f t="shared" si="837"/>
        <v/>
      </c>
      <c r="K1284" s="131" t="str">
        <f t="shared" si="838"/>
        <v/>
      </c>
      <c r="L1284" s="131" t="str">
        <f>IF($E1284="","",INDEX('3.サラリースケール'!$R$5:$BH$38,MATCH($E1284,'3.サラリースケール'!$R$5:$R$38,0),MATCH($I1284,'3.サラリースケール'!$R$5:$BH$5,0)))</f>
        <v/>
      </c>
      <c r="M1284" s="131" t="str">
        <f t="shared" si="839"/>
        <v/>
      </c>
      <c r="N1284" s="368" t="str">
        <f t="shared" si="840"/>
        <v/>
      </c>
      <c r="O1284" s="157" t="str">
        <f t="shared" si="841"/>
        <v/>
      </c>
      <c r="P1284" s="368" t="str">
        <f t="shared" si="826"/>
        <v/>
      </c>
      <c r="Q1284" s="158" t="str">
        <f>IF($L1284="","",VLOOKUP($E1284,'6.モデル年俸表の作成'!$C$7:$F$48,4,0))</f>
        <v/>
      </c>
      <c r="R1284" s="159" t="str">
        <f>IF($E1284="","",IF($G1284="","",VLOOKUP($E1284,'5.手当・賞与配分・洗い替え方式'!$C$7:$L$48,8,0)))</f>
        <v/>
      </c>
      <c r="S1284" s="160" t="str">
        <f t="shared" si="842"/>
        <v/>
      </c>
      <c r="T1284" s="160" t="str">
        <f t="shared" si="843"/>
        <v/>
      </c>
      <c r="U1284" s="160" t="str">
        <f t="shared" si="852"/>
        <v/>
      </c>
      <c r="V1284" s="160" t="str">
        <f t="shared" si="845"/>
        <v/>
      </c>
      <c r="W1284" s="160" t="str">
        <f t="shared" si="846"/>
        <v/>
      </c>
      <c r="X1284" s="164" t="str">
        <f t="shared" si="827"/>
        <v/>
      </c>
      <c r="Y1284" s="162" t="str">
        <f t="shared" si="851"/>
        <v/>
      </c>
      <c r="Z1284" s="161" t="str">
        <f t="shared" si="828"/>
        <v/>
      </c>
      <c r="AA1284" s="161" t="str">
        <f t="shared" si="829"/>
        <v/>
      </c>
      <c r="AB1284" s="161" t="str">
        <f t="shared" si="830"/>
        <v/>
      </c>
      <c r="AC1284" s="163" t="str">
        <f t="shared" si="853"/>
        <v/>
      </c>
      <c r="AD1284" s="158" t="str">
        <f t="shared" si="848"/>
        <v/>
      </c>
      <c r="AE1284" s="165" t="str">
        <f>IF(J1284="","",IF('5.手当・賞与配分・洗い替え方式'!$O$4=1,ROUNDUP((J1284+$Q1284)*$AH$4,-1),ROUNDUP(J1284*$AH$4,-1)))</f>
        <v/>
      </c>
      <c r="AF1284" s="154" t="str">
        <f>IF(K1284="","",IF('5.手当・賞与配分・洗い替え方式'!$O$4=1,ROUNDUP((K1284+$Q1284)*$AH$4,-1),ROUNDUP(K1284*$AH$4,-1)))</f>
        <v/>
      </c>
      <c r="AG1284" s="154" t="str">
        <f>IF(L1284="","",IF('5.手当・賞与配分・洗い替え方式'!$O$4=1,ROUNDUP((L1284+$Q1284)*$AH$4,-1),ROUNDUP(L1284*$AH$4,-1)))</f>
        <v/>
      </c>
      <c r="AH1284" s="154" t="str">
        <f>IF(M1284="","",IF('5.手当・賞与配分・洗い替え方式'!$O$4=1,ROUNDUP((M1284+$Q1284)*$AH$4,-1),ROUNDUP(M1284*$AH$4,-1)))</f>
        <v/>
      </c>
      <c r="AI1284" s="166" t="str">
        <f>IF(N1284="","",IF('5.手当・賞与配分・洗い替え方式'!$O$4=1,ROUNDUP((N1284+$Q1284)*$AH$4,-1),ROUNDUP(N1284*$AH$4,-1)))</f>
        <v/>
      </c>
      <c r="AJ1284" s="165" t="str">
        <f>IF(J1284="","",IF('5.手当・賞与配分・洗い替え方式'!$O$4=1,ROUNDUP((J1284+$Q1284)*$AM$4,-1),ROUNDUP(J1284*$AM$4,-1)))</f>
        <v/>
      </c>
      <c r="AK1284" s="154" t="str">
        <f>IF(K1284="","",IF('5.手当・賞与配分・洗い替え方式'!$O$4=1,ROUNDUP((K1284+$Q1284)*$AM$4,-1),ROUNDUP(K1284*$AM$4,-1)))</f>
        <v/>
      </c>
      <c r="AL1284" s="154" t="str">
        <f>IF(L1284="","",IF('5.手当・賞与配分・洗い替え方式'!$O$4=1,ROUNDUP((L1284+$Q1284)*$AM$4,-1),ROUNDUP(L1284*$AM$4,-1)))</f>
        <v/>
      </c>
      <c r="AM1284" s="154" t="str">
        <f>IF(M1284="","",IF('5.手当・賞与配分・洗い替え方式'!$O$4=1,ROUNDUP((M1284+$Q1284)*$AM$4,-1),ROUNDUP(M1284*$AM$4,-1)))</f>
        <v/>
      </c>
      <c r="AN1284" s="166" t="str">
        <f>IF(N1284="","",IF('5.手当・賞与配分・洗い替え方式'!$O$4=1,ROUNDUP((N1284+$Q1284)*$AM$4,-1),ROUNDUP(N1284*$AM$4,-1)))</f>
        <v/>
      </c>
      <c r="AO1284" s="369" t="str">
        <f t="shared" si="849"/>
        <v/>
      </c>
      <c r="AP1284" s="77" t="str">
        <f t="shared" si="850"/>
        <v/>
      </c>
      <c r="AQ1284" s="77" t="str">
        <f t="shared" si="833"/>
        <v/>
      </c>
      <c r="AR1284" s="77" t="str">
        <f t="shared" si="834"/>
        <v/>
      </c>
      <c r="AS1284" s="164" t="str">
        <f t="shared" si="835"/>
        <v/>
      </c>
    </row>
    <row r="1285" spans="5:45" ht="18" customHeight="1">
      <c r="E1285" s="148" t="str">
        <f t="shared" si="836"/>
        <v/>
      </c>
      <c r="F1285" s="167">
        <f t="shared" si="823"/>
        <v>0</v>
      </c>
      <c r="G1285" s="105" t="str">
        <f t="shared" si="824"/>
        <v/>
      </c>
      <c r="H1285" s="105" t="str">
        <f t="shared" si="825"/>
        <v/>
      </c>
      <c r="I1285" s="149">
        <v>55</v>
      </c>
      <c r="J1285" s="157" t="str">
        <f t="shared" si="837"/>
        <v/>
      </c>
      <c r="K1285" s="131" t="str">
        <f t="shared" si="838"/>
        <v/>
      </c>
      <c r="L1285" s="131" t="str">
        <f>IF($E1285="","",INDEX('3.サラリースケール'!$R$5:$BH$38,MATCH($E1285,'3.サラリースケール'!$R$5:$R$38,0),MATCH($I1285,'3.サラリースケール'!$R$5:$BH$5,0)))</f>
        <v/>
      </c>
      <c r="M1285" s="131" t="str">
        <f t="shared" si="839"/>
        <v/>
      </c>
      <c r="N1285" s="368" t="str">
        <f t="shared" si="840"/>
        <v/>
      </c>
      <c r="O1285" s="157" t="str">
        <f t="shared" si="841"/>
        <v/>
      </c>
      <c r="P1285" s="368" t="str">
        <f t="shared" si="826"/>
        <v/>
      </c>
      <c r="Q1285" s="158" t="str">
        <f>IF($L1285="","",VLOOKUP($E1285,'6.モデル年俸表の作成'!$C$7:$F$48,4,0))</f>
        <v/>
      </c>
      <c r="R1285" s="159" t="str">
        <f>IF($E1285="","",IF($G1285="","",VLOOKUP($E1285,'5.手当・賞与配分・洗い替え方式'!$C$7:$L$48,8,0)))</f>
        <v/>
      </c>
      <c r="S1285" s="160" t="str">
        <f t="shared" si="842"/>
        <v/>
      </c>
      <c r="T1285" s="160" t="str">
        <f t="shared" si="843"/>
        <v/>
      </c>
      <c r="U1285" s="160" t="str">
        <f t="shared" si="852"/>
        <v/>
      </c>
      <c r="V1285" s="160" t="str">
        <f t="shared" si="845"/>
        <v/>
      </c>
      <c r="W1285" s="160" t="str">
        <f t="shared" si="846"/>
        <v/>
      </c>
      <c r="X1285" s="164" t="str">
        <f t="shared" si="827"/>
        <v/>
      </c>
      <c r="Y1285" s="162" t="str">
        <f t="shared" si="851"/>
        <v/>
      </c>
      <c r="Z1285" s="161" t="str">
        <f t="shared" si="828"/>
        <v/>
      </c>
      <c r="AA1285" s="161" t="str">
        <f t="shared" si="829"/>
        <v/>
      </c>
      <c r="AB1285" s="161" t="str">
        <f t="shared" si="830"/>
        <v/>
      </c>
      <c r="AC1285" s="163" t="str">
        <f t="shared" si="853"/>
        <v/>
      </c>
      <c r="AD1285" s="158" t="str">
        <f t="shared" si="848"/>
        <v/>
      </c>
      <c r="AE1285" s="165" t="str">
        <f>IF(J1285="","",IF('5.手当・賞与配分・洗い替え方式'!$O$4=1,ROUNDUP((J1285+$Q1285)*$AH$4,-1),ROUNDUP(J1285*$AH$4,-1)))</f>
        <v/>
      </c>
      <c r="AF1285" s="154" t="str">
        <f>IF(K1285="","",IF('5.手当・賞与配分・洗い替え方式'!$O$4=1,ROUNDUP((K1285+$Q1285)*$AH$4,-1),ROUNDUP(K1285*$AH$4,-1)))</f>
        <v/>
      </c>
      <c r="AG1285" s="154" t="str">
        <f>IF(L1285="","",IF('5.手当・賞与配分・洗い替え方式'!$O$4=1,ROUNDUP((L1285+$Q1285)*$AH$4,-1),ROUNDUP(L1285*$AH$4,-1)))</f>
        <v/>
      </c>
      <c r="AH1285" s="154" t="str">
        <f>IF(M1285="","",IF('5.手当・賞与配分・洗い替え方式'!$O$4=1,ROUNDUP((M1285+$Q1285)*$AH$4,-1),ROUNDUP(M1285*$AH$4,-1)))</f>
        <v/>
      </c>
      <c r="AI1285" s="166" t="str">
        <f>IF(N1285="","",IF('5.手当・賞与配分・洗い替え方式'!$O$4=1,ROUNDUP((N1285+$Q1285)*$AH$4,-1),ROUNDUP(N1285*$AH$4,-1)))</f>
        <v/>
      </c>
      <c r="AJ1285" s="165" t="str">
        <f>IF(J1285="","",IF('5.手当・賞与配分・洗い替え方式'!$O$4=1,ROUNDUP((J1285+$Q1285)*$AM$4,-1),ROUNDUP(J1285*$AM$4,-1)))</f>
        <v/>
      </c>
      <c r="AK1285" s="154" t="str">
        <f>IF(K1285="","",IF('5.手当・賞与配分・洗い替え方式'!$O$4=1,ROUNDUP((K1285+$Q1285)*$AM$4,-1),ROUNDUP(K1285*$AM$4,-1)))</f>
        <v/>
      </c>
      <c r="AL1285" s="154" t="str">
        <f>IF(L1285="","",IF('5.手当・賞与配分・洗い替え方式'!$O$4=1,ROUNDUP((L1285+$Q1285)*$AM$4,-1),ROUNDUP(L1285*$AM$4,-1)))</f>
        <v/>
      </c>
      <c r="AM1285" s="154" t="str">
        <f>IF(M1285="","",IF('5.手当・賞与配分・洗い替え方式'!$O$4=1,ROUNDUP((M1285+$Q1285)*$AM$4,-1),ROUNDUP(M1285*$AM$4,-1)))</f>
        <v/>
      </c>
      <c r="AN1285" s="166" t="str">
        <f>IF(N1285="","",IF('5.手当・賞与配分・洗い替え方式'!$O$4=1,ROUNDUP((N1285+$Q1285)*$AM$4,-1),ROUNDUP(N1285*$AM$4,-1)))</f>
        <v/>
      </c>
      <c r="AO1285" s="369" t="str">
        <f t="shared" si="849"/>
        <v/>
      </c>
      <c r="AP1285" s="77" t="str">
        <f t="shared" si="850"/>
        <v/>
      </c>
      <c r="AQ1285" s="77" t="str">
        <f t="shared" si="833"/>
        <v/>
      </c>
      <c r="AR1285" s="77" t="str">
        <f t="shared" si="834"/>
        <v/>
      </c>
      <c r="AS1285" s="164" t="str">
        <f t="shared" si="835"/>
        <v/>
      </c>
    </row>
    <row r="1286" spans="5:45" ht="18" customHeight="1">
      <c r="E1286" s="148" t="str">
        <f t="shared" si="836"/>
        <v/>
      </c>
      <c r="F1286" s="167">
        <f t="shared" si="823"/>
        <v>0</v>
      </c>
      <c r="G1286" s="105" t="str">
        <f t="shared" si="824"/>
        <v/>
      </c>
      <c r="H1286" s="105" t="str">
        <f t="shared" si="825"/>
        <v/>
      </c>
      <c r="I1286" s="149">
        <v>56</v>
      </c>
      <c r="J1286" s="157" t="str">
        <f t="shared" si="837"/>
        <v/>
      </c>
      <c r="K1286" s="131" t="str">
        <f t="shared" si="838"/>
        <v/>
      </c>
      <c r="L1286" s="131" t="str">
        <f>IF($E1286="","",INDEX('3.サラリースケール'!$R$5:$BH$38,MATCH($E1286,'3.サラリースケール'!$R$5:$R$38,0),MATCH($I1286,'3.サラリースケール'!$R$5:$BH$5,0)))</f>
        <v/>
      </c>
      <c r="M1286" s="131" t="str">
        <f t="shared" si="839"/>
        <v/>
      </c>
      <c r="N1286" s="368" t="str">
        <f t="shared" si="840"/>
        <v/>
      </c>
      <c r="O1286" s="157" t="str">
        <f t="shared" si="841"/>
        <v/>
      </c>
      <c r="P1286" s="368" t="str">
        <f t="shared" si="826"/>
        <v/>
      </c>
      <c r="Q1286" s="158" t="str">
        <f>IF($L1286="","",VLOOKUP($E1286,'6.モデル年俸表の作成'!$C$7:$F$48,4,0))</f>
        <v/>
      </c>
      <c r="R1286" s="159" t="str">
        <f>IF($E1286="","",IF($G1286="","",VLOOKUP($E1286,'5.手当・賞与配分・洗い替え方式'!$C$7:$L$48,8,0)))</f>
        <v/>
      </c>
      <c r="S1286" s="160" t="str">
        <f t="shared" si="842"/>
        <v/>
      </c>
      <c r="T1286" s="160" t="str">
        <f t="shared" si="843"/>
        <v/>
      </c>
      <c r="U1286" s="160" t="str">
        <f t="shared" si="852"/>
        <v/>
      </c>
      <c r="V1286" s="160" t="str">
        <f t="shared" si="845"/>
        <v/>
      </c>
      <c r="W1286" s="160" t="str">
        <f t="shared" si="846"/>
        <v/>
      </c>
      <c r="X1286" s="164" t="str">
        <f t="shared" si="827"/>
        <v/>
      </c>
      <c r="Y1286" s="162" t="str">
        <f t="shared" si="851"/>
        <v/>
      </c>
      <c r="Z1286" s="161" t="str">
        <f t="shared" si="828"/>
        <v/>
      </c>
      <c r="AA1286" s="161" t="str">
        <f t="shared" si="829"/>
        <v/>
      </c>
      <c r="AB1286" s="161" t="str">
        <f t="shared" si="830"/>
        <v/>
      </c>
      <c r="AC1286" s="163" t="str">
        <f t="shared" si="853"/>
        <v/>
      </c>
      <c r="AD1286" s="158" t="str">
        <f t="shared" si="848"/>
        <v/>
      </c>
      <c r="AE1286" s="165" t="str">
        <f>IF(J1286="","",IF('5.手当・賞与配分・洗い替え方式'!$O$4=1,ROUNDUP((J1286+$Q1286)*$AH$4,-1),ROUNDUP(J1286*$AH$4,-1)))</f>
        <v/>
      </c>
      <c r="AF1286" s="154" t="str">
        <f>IF(K1286="","",IF('5.手当・賞与配分・洗い替え方式'!$O$4=1,ROUNDUP((K1286+$Q1286)*$AH$4,-1),ROUNDUP(K1286*$AH$4,-1)))</f>
        <v/>
      </c>
      <c r="AG1286" s="154" t="str">
        <f>IF(L1286="","",IF('5.手当・賞与配分・洗い替え方式'!$O$4=1,ROUNDUP((L1286+$Q1286)*$AH$4,-1),ROUNDUP(L1286*$AH$4,-1)))</f>
        <v/>
      </c>
      <c r="AH1286" s="154" t="str">
        <f>IF(M1286="","",IF('5.手当・賞与配分・洗い替え方式'!$O$4=1,ROUNDUP((M1286+$Q1286)*$AH$4,-1),ROUNDUP(M1286*$AH$4,-1)))</f>
        <v/>
      </c>
      <c r="AI1286" s="166" t="str">
        <f>IF(N1286="","",IF('5.手当・賞与配分・洗い替え方式'!$O$4=1,ROUNDUP((N1286+$Q1286)*$AH$4,-1),ROUNDUP(N1286*$AH$4,-1)))</f>
        <v/>
      </c>
      <c r="AJ1286" s="165" t="str">
        <f>IF(J1286="","",IF('5.手当・賞与配分・洗い替え方式'!$O$4=1,ROUNDUP((J1286+$Q1286)*$AM$4,-1),ROUNDUP(J1286*$AM$4,-1)))</f>
        <v/>
      </c>
      <c r="AK1286" s="154" t="str">
        <f>IF(K1286="","",IF('5.手当・賞与配分・洗い替え方式'!$O$4=1,ROUNDUP((K1286+$Q1286)*$AM$4,-1),ROUNDUP(K1286*$AM$4,-1)))</f>
        <v/>
      </c>
      <c r="AL1286" s="154" t="str">
        <f>IF(L1286="","",IF('5.手当・賞与配分・洗い替え方式'!$O$4=1,ROUNDUP((L1286+$Q1286)*$AM$4,-1),ROUNDUP(L1286*$AM$4,-1)))</f>
        <v/>
      </c>
      <c r="AM1286" s="154" t="str">
        <f>IF(M1286="","",IF('5.手当・賞与配分・洗い替え方式'!$O$4=1,ROUNDUP((M1286+$Q1286)*$AM$4,-1),ROUNDUP(M1286*$AM$4,-1)))</f>
        <v/>
      </c>
      <c r="AN1286" s="166" t="str">
        <f>IF(N1286="","",IF('5.手当・賞与配分・洗い替え方式'!$O$4=1,ROUNDUP((N1286+$Q1286)*$AM$4,-1),ROUNDUP(N1286*$AM$4,-1)))</f>
        <v/>
      </c>
      <c r="AO1286" s="369" t="str">
        <f t="shared" si="849"/>
        <v/>
      </c>
      <c r="AP1286" s="77" t="str">
        <f t="shared" si="850"/>
        <v/>
      </c>
      <c r="AQ1286" s="77" t="str">
        <f t="shared" si="833"/>
        <v/>
      </c>
      <c r="AR1286" s="77" t="str">
        <f t="shared" si="834"/>
        <v/>
      </c>
      <c r="AS1286" s="164" t="str">
        <f t="shared" si="835"/>
        <v/>
      </c>
    </row>
    <row r="1287" spans="5:45" ht="18" customHeight="1">
      <c r="E1287" s="148" t="str">
        <f t="shared" si="836"/>
        <v/>
      </c>
      <c r="F1287" s="167">
        <f t="shared" si="823"/>
        <v>0</v>
      </c>
      <c r="G1287" s="105" t="str">
        <f t="shared" si="824"/>
        <v/>
      </c>
      <c r="H1287" s="105" t="str">
        <f t="shared" si="825"/>
        <v/>
      </c>
      <c r="I1287" s="149">
        <v>57</v>
      </c>
      <c r="J1287" s="157" t="str">
        <f t="shared" si="837"/>
        <v/>
      </c>
      <c r="K1287" s="131" t="str">
        <f t="shared" si="838"/>
        <v/>
      </c>
      <c r="L1287" s="131" t="str">
        <f>IF($E1287="","",INDEX('3.サラリースケール'!$R$5:$BH$38,MATCH($E1287,'3.サラリースケール'!$R$5:$R$38,0),MATCH($I1287,'3.サラリースケール'!$R$5:$BH$5,0)))</f>
        <v/>
      </c>
      <c r="M1287" s="131" t="str">
        <f t="shared" si="839"/>
        <v/>
      </c>
      <c r="N1287" s="368" t="str">
        <f t="shared" si="840"/>
        <v/>
      </c>
      <c r="O1287" s="157" t="str">
        <f t="shared" si="841"/>
        <v/>
      </c>
      <c r="P1287" s="368" t="str">
        <f t="shared" si="826"/>
        <v/>
      </c>
      <c r="Q1287" s="158" t="str">
        <f>IF($L1287="","",VLOOKUP($E1287,'6.モデル年俸表の作成'!$C$7:$F$48,4,0))</f>
        <v/>
      </c>
      <c r="R1287" s="159" t="str">
        <f>IF($E1287="","",IF($G1287="","",VLOOKUP($E1287,'5.手当・賞与配分・洗い替え方式'!$C$7:$L$48,8,0)))</f>
        <v/>
      </c>
      <c r="S1287" s="160" t="str">
        <f t="shared" si="842"/>
        <v/>
      </c>
      <c r="T1287" s="160" t="str">
        <f t="shared" si="843"/>
        <v/>
      </c>
      <c r="U1287" s="160" t="str">
        <f t="shared" si="852"/>
        <v/>
      </c>
      <c r="V1287" s="160" t="str">
        <f t="shared" si="845"/>
        <v/>
      </c>
      <c r="W1287" s="160" t="str">
        <f t="shared" si="846"/>
        <v/>
      </c>
      <c r="X1287" s="164" t="str">
        <f t="shared" si="827"/>
        <v/>
      </c>
      <c r="Y1287" s="162" t="str">
        <f t="shared" si="851"/>
        <v/>
      </c>
      <c r="Z1287" s="161" t="str">
        <f t="shared" si="828"/>
        <v/>
      </c>
      <c r="AA1287" s="161" t="str">
        <f t="shared" si="829"/>
        <v/>
      </c>
      <c r="AB1287" s="161" t="str">
        <f t="shared" si="830"/>
        <v/>
      </c>
      <c r="AC1287" s="163" t="str">
        <f t="shared" si="853"/>
        <v/>
      </c>
      <c r="AD1287" s="158" t="str">
        <f t="shared" si="848"/>
        <v/>
      </c>
      <c r="AE1287" s="165" t="str">
        <f>IF(J1287="","",IF('5.手当・賞与配分・洗い替え方式'!$O$4=1,ROUNDUP((J1287+$Q1287)*$AH$4,-1),ROUNDUP(J1287*$AH$4,-1)))</f>
        <v/>
      </c>
      <c r="AF1287" s="154" t="str">
        <f>IF(K1287="","",IF('5.手当・賞与配分・洗い替え方式'!$O$4=1,ROUNDUP((K1287+$Q1287)*$AH$4,-1),ROUNDUP(K1287*$AH$4,-1)))</f>
        <v/>
      </c>
      <c r="AG1287" s="154" t="str">
        <f>IF(L1287="","",IF('5.手当・賞与配分・洗い替え方式'!$O$4=1,ROUNDUP((L1287+$Q1287)*$AH$4,-1),ROUNDUP(L1287*$AH$4,-1)))</f>
        <v/>
      </c>
      <c r="AH1287" s="154" t="str">
        <f>IF(M1287="","",IF('5.手当・賞与配分・洗い替え方式'!$O$4=1,ROUNDUP((M1287+$Q1287)*$AH$4,-1),ROUNDUP(M1287*$AH$4,-1)))</f>
        <v/>
      </c>
      <c r="AI1287" s="166" t="str">
        <f>IF(N1287="","",IF('5.手当・賞与配分・洗い替え方式'!$O$4=1,ROUNDUP((N1287+$Q1287)*$AH$4,-1),ROUNDUP(N1287*$AH$4,-1)))</f>
        <v/>
      </c>
      <c r="AJ1287" s="165" t="str">
        <f>IF(J1287="","",IF('5.手当・賞与配分・洗い替え方式'!$O$4=1,ROUNDUP((J1287+$Q1287)*$AM$4,-1),ROUNDUP(J1287*$AM$4,-1)))</f>
        <v/>
      </c>
      <c r="AK1287" s="154" t="str">
        <f>IF(K1287="","",IF('5.手当・賞与配分・洗い替え方式'!$O$4=1,ROUNDUP((K1287+$Q1287)*$AM$4,-1),ROUNDUP(K1287*$AM$4,-1)))</f>
        <v/>
      </c>
      <c r="AL1287" s="154" t="str">
        <f>IF(L1287="","",IF('5.手当・賞与配分・洗い替え方式'!$O$4=1,ROUNDUP((L1287+$Q1287)*$AM$4,-1),ROUNDUP(L1287*$AM$4,-1)))</f>
        <v/>
      </c>
      <c r="AM1287" s="154" t="str">
        <f>IF(M1287="","",IF('5.手当・賞与配分・洗い替え方式'!$O$4=1,ROUNDUP((M1287+$Q1287)*$AM$4,-1),ROUNDUP(M1287*$AM$4,-1)))</f>
        <v/>
      </c>
      <c r="AN1287" s="166" t="str">
        <f>IF(N1287="","",IF('5.手当・賞与配分・洗い替え方式'!$O$4=1,ROUNDUP((N1287+$Q1287)*$AM$4,-1),ROUNDUP(N1287*$AM$4,-1)))</f>
        <v/>
      </c>
      <c r="AO1287" s="369" t="str">
        <f t="shared" si="849"/>
        <v/>
      </c>
      <c r="AP1287" s="77" t="str">
        <f t="shared" si="850"/>
        <v/>
      </c>
      <c r="AQ1287" s="77" t="str">
        <f t="shared" si="833"/>
        <v/>
      </c>
      <c r="AR1287" s="77" t="str">
        <f t="shared" si="834"/>
        <v/>
      </c>
      <c r="AS1287" s="164" t="str">
        <f t="shared" si="835"/>
        <v/>
      </c>
    </row>
    <row r="1288" spans="5:45" ht="18" customHeight="1">
      <c r="E1288" s="148" t="str">
        <f t="shared" si="836"/>
        <v/>
      </c>
      <c r="F1288" s="167">
        <f t="shared" si="823"/>
        <v>0</v>
      </c>
      <c r="G1288" s="105" t="str">
        <f t="shared" si="824"/>
        <v/>
      </c>
      <c r="H1288" s="105" t="str">
        <f t="shared" si="825"/>
        <v/>
      </c>
      <c r="I1288" s="149">
        <v>58</v>
      </c>
      <c r="J1288" s="157" t="str">
        <f t="shared" si="837"/>
        <v/>
      </c>
      <c r="K1288" s="131" t="str">
        <f t="shared" si="838"/>
        <v/>
      </c>
      <c r="L1288" s="131" t="str">
        <f>IF($E1288="","",INDEX('3.サラリースケール'!$R$5:$BH$38,MATCH($E1288,'3.サラリースケール'!$R$5:$R$38,0),MATCH($I1288,'3.サラリースケール'!$R$5:$BH$5,0)))</f>
        <v/>
      </c>
      <c r="M1288" s="131" t="str">
        <f t="shared" si="839"/>
        <v/>
      </c>
      <c r="N1288" s="368" t="str">
        <f t="shared" si="840"/>
        <v/>
      </c>
      <c r="O1288" s="157" t="str">
        <f t="shared" si="841"/>
        <v/>
      </c>
      <c r="P1288" s="368" t="str">
        <f t="shared" si="826"/>
        <v/>
      </c>
      <c r="Q1288" s="158" t="str">
        <f>IF($L1288="","",VLOOKUP($E1288,'6.モデル年俸表の作成'!$C$7:$F$48,4,0))</f>
        <v/>
      </c>
      <c r="R1288" s="159" t="str">
        <f>IF($E1288="","",IF($G1288="","",VLOOKUP($E1288,'5.手当・賞与配分・洗い替え方式'!$C$7:$L$48,8,0)))</f>
        <v/>
      </c>
      <c r="S1288" s="160" t="str">
        <f t="shared" si="842"/>
        <v/>
      </c>
      <c r="T1288" s="160" t="str">
        <f t="shared" si="843"/>
        <v/>
      </c>
      <c r="U1288" s="160" t="str">
        <f t="shared" si="852"/>
        <v/>
      </c>
      <c r="V1288" s="160" t="str">
        <f t="shared" si="845"/>
        <v/>
      </c>
      <c r="W1288" s="160" t="str">
        <f t="shared" si="846"/>
        <v/>
      </c>
      <c r="X1288" s="164" t="str">
        <f t="shared" si="827"/>
        <v/>
      </c>
      <c r="Y1288" s="162" t="str">
        <f t="shared" si="851"/>
        <v/>
      </c>
      <c r="Z1288" s="161" t="str">
        <f t="shared" si="828"/>
        <v/>
      </c>
      <c r="AA1288" s="161" t="str">
        <f t="shared" si="829"/>
        <v/>
      </c>
      <c r="AB1288" s="161" t="str">
        <f t="shared" si="830"/>
        <v/>
      </c>
      <c r="AC1288" s="163" t="str">
        <f t="shared" si="853"/>
        <v/>
      </c>
      <c r="AD1288" s="158" t="str">
        <f t="shared" si="848"/>
        <v/>
      </c>
      <c r="AE1288" s="165" t="str">
        <f>IF(J1288="","",IF('5.手当・賞与配分・洗い替え方式'!$O$4=1,ROUNDUP((J1288+$Q1288)*$AH$4,-1),ROUNDUP(J1288*$AH$4,-1)))</f>
        <v/>
      </c>
      <c r="AF1288" s="154" t="str">
        <f>IF(K1288="","",IF('5.手当・賞与配分・洗い替え方式'!$O$4=1,ROUNDUP((K1288+$Q1288)*$AH$4,-1),ROUNDUP(K1288*$AH$4,-1)))</f>
        <v/>
      </c>
      <c r="AG1288" s="154" t="str">
        <f>IF(L1288="","",IF('5.手当・賞与配分・洗い替え方式'!$O$4=1,ROUNDUP((L1288+$Q1288)*$AH$4,-1),ROUNDUP(L1288*$AH$4,-1)))</f>
        <v/>
      </c>
      <c r="AH1288" s="154" t="str">
        <f>IF(M1288="","",IF('5.手当・賞与配分・洗い替え方式'!$O$4=1,ROUNDUP((M1288+$Q1288)*$AH$4,-1),ROUNDUP(M1288*$AH$4,-1)))</f>
        <v/>
      </c>
      <c r="AI1288" s="166" t="str">
        <f>IF(N1288="","",IF('5.手当・賞与配分・洗い替え方式'!$O$4=1,ROUNDUP((N1288+$Q1288)*$AH$4,-1),ROUNDUP(N1288*$AH$4,-1)))</f>
        <v/>
      </c>
      <c r="AJ1288" s="165" t="str">
        <f>IF(J1288="","",IF('5.手当・賞与配分・洗い替え方式'!$O$4=1,ROUNDUP((J1288+$Q1288)*$AM$4,-1),ROUNDUP(J1288*$AM$4,-1)))</f>
        <v/>
      </c>
      <c r="AK1288" s="154" t="str">
        <f>IF(K1288="","",IF('5.手当・賞与配分・洗い替え方式'!$O$4=1,ROUNDUP((K1288+$Q1288)*$AM$4,-1),ROUNDUP(K1288*$AM$4,-1)))</f>
        <v/>
      </c>
      <c r="AL1288" s="154" t="str">
        <f>IF(L1288="","",IF('5.手当・賞与配分・洗い替え方式'!$O$4=1,ROUNDUP((L1288+$Q1288)*$AM$4,-1),ROUNDUP(L1288*$AM$4,-1)))</f>
        <v/>
      </c>
      <c r="AM1288" s="154" t="str">
        <f>IF(M1288="","",IF('5.手当・賞与配分・洗い替え方式'!$O$4=1,ROUNDUP((M1288+$Q1288)*$AM$4,-1),ROUNDUP(M1288*$AM$4,-1)))</f>
        <v/>
      </c>
      <c r="AN1288" s="166" t="str">
        <f>IF(N1288="","",IF('5.手当・賞与配分・洗い替え方式'!$O$4=1,ROUNDUP((N1288+$Q1288)*$AM$4,-1),ROUNDUP(N1288*$AM$4,-1)))</f>
        <v/>
      </c>
      <c r="AO1288" s="369" t="str">
        <f t="shared" si="849"/>
        <v/>
      </c>
      <c r="AP1288" s="77" t="str">
        <f t="shared" si="850"/>
        <v/>
      </c>
      <c r="AQ1288" s="77" t="str">
        <f t="shared" si="833"/>
        <v/>
      </c>
      <c r="AR1288" s="77" t="str">
        <f t="shared" si="834"/>
        <v/>
      </c>
      <c r="AS1288" s="164" t="str">
        <f t="shared" si="835"/>
        <v/>
      </c>
    </row>
    <row r="1289" spans="5:45" ht="18" customHeight="1" thickBot="1">
      <c r="E1289" s="148" t="str">
        <f t="shared" si="836"/>
        <v/>
      </c>
      <c r="F1289" s="167">
        <f t="shared" si="823"/>
        <v>0</v>
      </c>
      <c r="G1289" s="105" t="str">
        <f t="shared" si="824"/>
        <v/>
      </c>
      <c r="H1289" s="105" t="str">
        <f t="shared" si="825"/>
        <v/>
      </c>
      <c r="I1289" s="149">
        <v>59</v>
      </c>
      <c r="J1289" s="169" t="str">
        <f t="shared" si="837"/>
        <v/>
      </c>
      <c r="K1289" s="168" t="str">
        <f t="shared" si="838"/>
        <v/>
      </c>
      <c r="L1289" s="168" t="str">
        <f>IF($E1289="","",INDEX('3.サラリースケール'!$R$5:$BH$38,MATCH($E1289,'3.サラリースケール'!$R$5:$R$38,0),MATCH($I1289,'3.サラリースケール'!$R$5:$BH$5,0)))</f>
        <v/>
      </c>
      <c r="M1289" s="168" t="str">
        <f t="shared" si="839"/>
        <v/>
      </c>
      <c r="N1289" s="370" t="str">
        <f t="shared" si="840"/>
        <v/>
      </c>
      <c r="O1289" s="169" t="str">
        <f t="shared" si="841"/>
        <v/>
      </c>
      <c r="P1289" s="370" t="str">
        <f t="shared" si="826"/>
        <v/>
      </c>
      <c r="Q1289" s="170" t="str">
        <f>IF($L1289="","",VLOOKUP($E1289,'6.モデル年俸表の作成'!$C$7:$F$48,4,0))</f>
        <v/>
      </c>
      <c r="R1289" s="171" t="str">
        <f>IF($E1289="","",IF($G1289="","",VLOOKUP($E1289,'5.手当・賞与配分・洗い替え方式'!$C$7:$L$48,8,0)))</f>
        <v/>
      </c>
      <c r="S1289" s="172" t="str">
        <f t="shared" si="842"/>
        <v/>
      </c>
      <c r="T1289" s="172" t="str">
        <f t="shared" si="843"/>
        <v/>
      </c>
      <c r="U1289" s="172" t="str">
        <f t="shared" si="852"/>
        <v/>
      </c>
      <c r="V1289" s="172" t="str">
        <f t="shared" si="845"/>
        <v/>
      </c>
      <c r="W1289" s="172" t="str">
        <f t="shared" si="846"/>
        <v/>
      </c>
      <c r="X1289" s="178" t="str">
        <f t="shared" si="827"/>
        <v/>
      </c>
      <c r="Y1289" s="371" t="str">
        <f t="shared" si="851"/>
        <v/>
      </c>
      <c r="Z1289" s="173" t="str">
        <f t="shared" si="828"/>
        <v/>
      </c>
      <c r="AA1289" s="173" t="str">
        <f t="shared" si="829"/>
        <v/>
      </c>
      <c r="AB1289" s="173" t="str">
        <f t="shared" si="830"/>
        <v/>
      </c>
      <c r="AC1289" s="372" t="str">
        <f t="shared" si="853"/>
        <v/>
      </c>
      <c r="AD1289" s="170" t="str">
        <f t="shared" si="848"/>
        <v/>
      </c>
      <c r="AE1289" s="174" t="str">
        <f>IF(J1289="","",IF('5.手当・賞与配分・洗い替え方式'!$O$4=1,ROUNDUP((J1289+$Q1289)*$AH$4,-1),ROUNDUP(J1289*$AH$4,-1)))</f>
        <v/>
      </c>
      <c r="AF1289" s="175" t="str">
        <f>IF(K1289="","",IF('5.手当・賞与配分・洗い替え方式'!$O$4=1,ROUNDUP((K1289+$Q1289)*$AH$4,-1),ROUNDUP(K1289*$AH$4,-1)))</f>
        <v/>
      </c>
      <c r="AG1289" s="175" t="str">
        <f>IF(L1289="","",IF('5.手当・賞与配分・洗い替え方式'!$O$4=1,ROUNDUP((L1289+$Q1289)*$AH$4,-1),ROUNDUP(L1289*$AH$4,-1)))</f>
        <v/>
      </c>
      <c r="AH1289" s="175" t="str">
        <f>IF(M1289="","",IF('5.手当・賞与配分・洗い替え方式'!$O$4=1,ROUNDUP((M1289+$Q1289)*$AH$4,-1),ROUNDUP(M1289*$AH$4,-1)))</f>
        <v/>
      </c>
      <c r="AI1289" s="176" t="str">
        <f>IF(N1289="","",IF('5.手当・賞与配分・洗い替え方式'!$O$4=1,ROUNDUP((N1289+$Q1289)*$AH$4,-1),ROUNDUP(N1289*$AH$4,-1)))</f>
        <v/>
      </c>
      <c r="AJ1289" s="174" t="str">
        <f>IF(J1289="","",IF('5.手当・賞与配分・洗い替え方式'!$O$4=1,ROUNDUP((J1289+$Q1289)*$AM$4,-1),ROUNDUP(J1289*$AM$4,-1)))</f>
        <v/>
      </c>
      <c r="AK1289" s="175" t="str">
        <f>IF(K1289="","",IF('5.手当・賞与配分・洗い替え方式'!$O$4=1,ROUNDUP((K1289+$Q1289)*$AM$4,-1),ROUNDUP(K1289*$AM$4,-1)))</f>
        <v/>
      </c>
      <c r="AL1289" s="175" t="str">
        <f>IF(L1289="","",IF('5.手当・賞与配分・洗い替え方式'!$O$4=1,ROUNDUP((L1289+$Q1289)*$AM$4,-1),ROUNDUP(L1289*$AM$4,-1)))</f>
        <v/>
      </c>
      <c r="AM1289" s="175" t="str">
        <f>IF(M1289="","",IF('5.手当・賞与配分・洗い替え方式'!$O$4=1,ROUNDUP((M1289+$Q1289)*$AM$4,-1),ROUNDUP(M1289*$AM$4,-1)))</f>
        <v/>
      </c>
      <c r="AN1289" s="176" t="str">
        <f>IF(N1289="","",IF('5.手当・賞与配分・洗い替え方式'!$O$4=1,ROUNDUP((N1289+$Q1289)*$AM$4,-1),ROUNDUP(N1289*$AM$4,-1)))</f>
        <v/>
      </c>
      <c r="AO1289" s="373" t="str">
        <f t="shared" si="849"/>
        <v/>
      </c>
      <c r="AP1289" s="177" t="str">
        <f t="shared" si="850"/>
        <v/>
      </c>
      <c r="AQ1289" s="177" t="str">
        <f t="shared" si="833"/>
        <v/>
      </c>
      <c r="AR1289" s="177" t="str">
        <f t="shared" si="834"/>
        <v/>
      </c>
      <c r="AS1289" s="178" t="str">
        <f t="shared" si="835"/>
        <v/>
      </c>
    </row>
    <row r="1290" spans="5:45" ht="9" customHeight="1">
      <c r="R1290" s="80"/>
      <c r="S1290" s="80"/>
      <c r="T1290" s="80"/>
    </row>
    <row r="1291" spans="5:45" ht="20.100000000000001" customHeight="1" thickBot="1">
      <c r="E1291" s="83"/>
      <c r="F1291" s="83"/>
      <c r="G1291" s="83"/>
      <c r="H1291" s="83"/>
      <c r="Q1291" s="83"/>
      <c r="X1291" s="79" t="s">
        <v>91</v>
      </c>
      <c r="Y1291" s="79"/>
      <c r="Z1291" s="79"/>
      <c r="AJ1291" s="179"/>
      <c r="AK1291" s="179"/>
    </row>
    <row r="1292" spans="5:45" ht="23.1" customHeight="1" thickBot="1">
      <c r="E1292" s="138" t="s">
        <v>81</v>
      </c>
      <c r="F1292" s="139" t="s">
        <v>28</v>
      </c>
      <c r="G1292" s="508" t="s">
        <v>82</v>
      </c>
      <c r="H1292" s="508" t="s">
        <v>28</v>
      </c>
      <c r="I1292" s="510" t="s">
        <v>88</v>
      </c>
      <c r="J1292" s="512" t="s">
        <v>245</v>
      </c>
      <c r="K1292" s="513"/>
      <c r="L1292" s="513"/>
      <c r="M1292" s="513"/>
      <c r="N1292" s="514"/>
      <c r="O1292" s="515" t="s">
        <v>93</v>
      </c>
      <c r="P1292" s="523" t="s">
        <v>246</v>
      </c>
      <c r="Q1292" s="525" t="s">
        <v>90</v>
      </c>
      <c r="R1292" s="374" t="s">
        <v>247</v>
      </c>
      <c r="S1292" s="527" t="s">
        <v>248</v>
      </c>
      <c r="T1292" s="528"/>
      <c r="U1292" s="528"/>
      <c r="V1292" s="528"/>
      <c r="W1292" s="529"/>
      <c r="X1292" s="356">
        <f>IF('5.手当・賞与配分・洗い替え方式'!$L$4="","",'5.手当・賞与配分・洗い替え方式'!$L$4)</f>
        <v>173</v>
      </c>
      <c r="Y1292" s="512" t="s">
        <v>86</v>
      </c>
      <c r="Z1292" s="513"/>
      <c r="AA1292" s="513"/>
      <c r="AB1292" s="513"/>
      <c r="AC1292" s="514"/>
      <c r="AD1292" s="515" t="s">
        <v>249</v>
      </c>
      <c r="AE1292" s="530" t="s">
        <v>87</v>
      </c>
      <c r="AF1292" s="517"/>
      <c r="AG1292" s="517"/>
      <c r="AH1292" s="357" t="str">
        <f>IF($E1293="","",'5.手当・賞与配分・洗い替え方式'!$N$11)</f>
        <v/>
      </c>
      <c r="AI1292" s="358"/>
      <c r="AJ1292" s="359" t="s">
        <v>250</v>
      </c>
      <c r="AK1292" s="517" t="str">
        <f>IF($AL$2="","","「"&amp;$AL$2&amp;"」"&amp;"評価反映")</f>
        <v>「B」評価反映</v>
      </c>
      <c r="AL1292" s="518"/>
      <c r="AM1292" s="357" t="str">
        <f>IF($E1293="","",'5.手当・賞与配分・洗い替え方式'!$O$11*'7.グレード別年俸表の作成'!$AM$2)</f>
        <v/>
      </c>
      <c r="AN1292" s="360"/>
      <c r="AO1292" s="519" t="s">
        <v>251</v>
      </c>
      <c r="AP1292" s="520"/>
      <c r="AQ1292" s="521" t="str">
        <f>IF($AL$2="","","賞与"&amp;"「"&amp;$AL$2&amp;"」"&amp;"評価反映")</f>
        <v>賞与「B」評価反映</v>
      </c>
      <c r="AR1292" s="521"/>
      <c r="AS1292" s="522"/>
    </row>
    <row r="1293" spans="5:45" ht="27.9" customHeight="1" thickBot="1">
      <c r="E1293" s="142" t="str">
        <f>IF(C$33="","",$C$33)</f>
        <v/>
      </c>
      <c r="F1293" s="139">
        <v>0</v>
      </c>
      <c r="G1293" s="509"/>
      <c r="H1293" s="509"/>
      <c r="I1293" s="511"/>
      <c r="J1293" s="413" t="str">
        <f>IF($E1293="","",$E1293&amp;"-"&amp;$O$2)</f>
        <v/>
      </c>
      <c r="K1293" s="143" t="str">
        <f>IF($E1293="","",$E1293&amp;"-"&amp;$P$2)</f>
        <v/>
      </c>
      <c r="L1293" s="143" t="str">
        <f>IF($E1293="","",$E1293&amp;"-"&amp;$Q$2)</f>
        <v/>
      </c>
      <c r="M1293" s="143" t="str">
        <f>IF($E1293="","",$E1293&amp;"-"&amp;$R$2)</f>
        <v/>
      </c>
      <c r="N1293" s="414" t="str">
        <f>IF($E1293="","",$E1293&amp;"-"&amp;$S$2)</f>
        <v/>
      </c>
      <c r="O1293" s="516"/>
      <c r="P1293" s="524"/>
      <c r="Q1293" s="526"/>
      <c r="R1293" s="362" t="str">
        <f>IF($E1293="","",VLOOKUP($E1293,'5.手当・賞与配分・洗い替え方式'!$C$7:$L$48,8,0))</f>
        <v/>
      </c>
      <c r="S1293" s="413" t="str">
        <f>$J1293</f>
        <v/>
      </c>
      <c r="T1293" s="143" t="str">
        <f>$K1293</f>
        <v/>
      </c>
      <c r="U1293" s="143" t="str">
        <f>$L1293</f>
        <v/>
      </c>
      <c r="V1293" s="143" t="str">
        <f>$M1293</f>
        <v/>
      </c>
      <c r="W1293" s="414" t="str">
        <f>$N1293</f>
        <v/>
      </c>
      <c r="X1293" s="363" t="s">
        <v>85</v>
      </c>
      <c r="Y1293" s="413" t="str">
        <f>$J1293</f>
        <v/>
      </c>
      <c r="Z1293" s="143" t="str">
        <f>$K1293</f>
        <v/>
      </c>
      <c r="AA1293" s="143" t="str">
        <f>$L1293</f>
        <v/>
      </c>
      <c r="AB1293" s="143" t="str">
        <f>$M1293</f>
        <v/>
      </c>
      <c r="AC1293" s="414" t="str">
        <f>$N1293</f>
        <v/>
      </c>
      <c r="AD1293" s="516"/>
      <c r="AE1293" s="144" t="str">
        <f>$J1293</f>
        <v/>
      </c>
      <c r="AF1293" s="145" t="str">
        <f>$K1293</f>
        <v/>
      </c>
      <c r="AG1293" s="145" t="str">
        <f>$L1293</f>
        <v/>
      </c>
      <c r="AH1293" s="146" t="str">
        <f>$M1293</f>
        <v/>
      </c>
      <c r="AI1293" s="364" t="str">
        <f>$N1293</f>
        <v/>
      </c>
      <c r="AJ1293" s="365" t="str">
        <f>$J1293</f>
        <v/>
      </c>
      <c r="AK1293" s="146" t="str">
        <f>$K1293</f>
        <v/>
      </c>
      <c r="AL1293" s="146" t="str">
        <f>$L1293</f>
        <v/>
      </c>
      <c r="AM1293" s="146" t="str">
        <f>$M1293</f>
        <v/>
      </c>
      <c r="AN1293" s="147" t="str">
        <f>$N1293</f>
        <v/>
      </c>
      <c r="AO1293" s="413" t="str">
        <f>$J1293</f>
        <v/>
      </c>
      <c r="AP1293" s="143" t="str">
        <f>$K1293</f>
        <v/>
      </c>
      <c r="AQ1293" s="143" t="str">
        <f>$L1293</f>
        <v/>
      </c>
      <c r="AR1293" s="143" t="str">
        <f>$M1293</f>
        <v/>
      </c>
      <c r="AS1293" s="414" t="str">
        <f>$N1293</f>
        <v/>
      </c>
    </row>
    <row r="1294" spans="5:45" ht="18" customHeight="1">
      <c r="E1294" s="148" t="str">
        <f>IF($E$1293="","",$E$1293)</f>
        <v/>
      </c>
      <c r="F1294" s="105">
        <f t="shared" ref="F1294:F1335" si="854">IF(L1294="",0,IF(AND(L1293&lt;L1294,L1294=L1295),F1293+1,IF(L1294&lt;L1295,F1293+1,F1293)))</f>
        <v>0</v>
      </c>
      <c r="G1294" s="105" t="str">
        <f t="shared" ref="G1294:G1335" si="855">IF(AND(F1294=0,L1294=""),"",IF(AND(F1294=0,L1294&gt;0),1,IF(F1294=0,"",F1294)))</f>
        <v/>
      </c>
      <c r="H1294" s="105" t="str">
        <f t="shared" ref="H1294:H1335" si="856">IF($G1294="","",IF(F1293&lt;F1294,$E1294&amp;"-"&amp;$G1294,""))</f>
        <v/>
      </c>
      <c r="I1294" s="149">
        <v>18</v>
      </c>
      <c r="J1294" s="151" t="str">
        <f>IF($F1294&lt;=1,"",IF($L1294="","",$K1294+$P1294))</f>
        <v/>
      </c>
      <c r="K1294" s="150" t="str">
        <f>IF($F1294&lt;=1,"",IF($L1294="","",$L1294+$P1294))</f>
        <v/>
      </c>
      <c r="L1294" s="150" t="str">
        <f>IF($E1294="","",INDEX('3.サラリースケール'!$R$5:$BH$38,MATCH($E1294,'3.サラリースケール'!$R$5:$R$38,0),MATCH($I1294,'3.サラリースケール'!$R$5:$BH$5,0)))</f>
        <v/>
      </c>
      <c r="M1294" s="150" t="str">
        <f>IF($F1294&lt;=1,"",IF($L1294="","",$L1294-$P1294))</f>
        <v/>
      </c>
      <c r="N1294" s="366" t="str">
        <f>IF($F1294&lt;=1,"",IF($L1294="","",$M1294-$P1294))</f>
        <v/>
      </c>
      <c r="O1294" s="151" t="str">
        <f>IF($F1294&lt;=1,"",IF($L1293="",0,$L1294-$L1293))</f>
        <v/>
      </c>
      <c r="P1294" s="368" t="str">
        <f t="shared" ref="P1294:P1335" si="857">IF($F1294&lt;=1,"",IF($L1294="","",IF($O1294=0,$P1293,ROUNDUP($O1294/$L$2,-1))))</f>
        <v/>
      </c>
      <c r="Q1294" s="152" t="str">
        <f>IF($L1294="","",VLOOKUP($E1294,'6.モデル年俸表の作成'!$C$7:$F$48,4,0))</f>
        <v/>
      </c>
      <c r="R1294" s="159" t="str">
        <f>IF($E1294="","",IF($G1294="","",VLOOKUP($E1294,'5.手当・賞与配分・洗い替え方式'!$C$7:$L$48,8,0)))</f>
        <v/>
      </c>
      <c r="S1294" s="153" t="str">
        <f>IF(J1294="","",ROUNDUP((J1294*$R1294),-1))</f>
        <v/>
      </c>
      <c r="T1294" s="153" t="str">
        <f>IF(K1294="","",ROUNDUP((K1294*$R1294),-1))</f>
        <v/>
      </c>
      <c r="U1294" s="153" t="str">
        <f>IF(L1294="","",ROUNDUP((L1294*$R1294),-1))</f>
        <v/>
      </c>
      <c r="V1294" s="153" t="str">
        <f>IF(M1294="","",ROUNDUP((M1294*$R1294),-1))</f>
        <v/>
      </c>
      <c r="W1294" s="153" t="str">
        <f>IF(N1294="","",ROUNDUP((N1294*$R1294),-1))</f>
        <v/>
      </c>
      <c r="X1294" s="155" t="str">
        <f t="shared" ref="X1294:X1335" si="858">IF($L1294="","",ROUNDDOWN($U1294/($L1294/$X$4*1.25),0))</f>
        <v/>
      </c>
      <c r="Y1294" s="165" t="str">
        <f>IF(J1294="","",J1294+$Q1294+S1294)</f>
        <v/>
      </c>
      <c r="Z1294" s="154" t="str">
        <f t="shared" ref="Z1294:Z1335" si="859">IF(K1294="","",K1294+$Q1294+T1294)</f>
        <v/>
      </c>
      <c r="AA1294" s="154" t="str">
        <f t="shared" ref="AA1294:AA1335" si="860">IF(L1294="","",L1294+$Q1294+U1294)</f>
        <v/>
      </c>
      <c r="AB1294" s="154" t="str">
        <f t="shared" ref="AB1294:AB1335" si="861">IF(M1294="","",M1294+$Q1294+V1294)</f>
        <v/>
      </c>
      <c r="AC1294" s="166" t="str">
        <f t="shared" ref="AC1294:AC1300" si="862">IF(N1294="","",N1294+$Q1294+W1294)</f>
        <v/>
      </c>
      <c r="AD1294" s="152" t="str">
        <f>IF($L1294="","",$AA1294*12)</f>
        <v/>
      </c>
      <c r="AE1294" s="165" t="str">
        <f>IF(J1294="","",IF('5.手当・賞与配分・洗い替え方式'!$O$4=1,ROUNDUP((J1294+$Q1294)*$AH$4,-1),ROUNDUP(J1294*$AH$4,-1)))</f>
        <v/>
      </c>
      <c r="AF1294" s="154" t="str">
        <f>IF(K1294="","",IF('5.手当・賞与配分・洗い替え方式'!$O$4=1,ROUNDUP((K1294+$Q1294)*$AH$4,-1),ROUNDUP(K1294*$AH$4,-1)))</f>
        <v/>
      </c>
      <c r="AG1294" s="154" t="str">
        <f>IF(L1294="","",IF('5.手当・賞与配分・洗い替え方式'!$O$4=1,ROUNDUP((L1294+$Q1294)*$AH$4,-1),ROUNDUP(L1294*$AH$4,-1)))</f>
        <v/>
      </c>
      <c r="AH1294" s="154" t="str">
        <f>IF(M1294="","",IF('5.手当・賞与配分・洗い替え方式'!$O$4=1,ROUNDUP((M1294+$Q1294)*$AH$4,-1),ROUNDUP(M1294*$AH$4,-1)))</f>
        <v/>
      </c>
      <c r="AI1294" s="166" t="str">
        <f>IF(N1294="","",IF('5.手当・賞与配分・洗い替え方式'!$O$4=1,ROUNDUP((N1294+$Q1294)*$AH$4,-1),ROUNDUP(N1294*$AH$4,-1)))</f>
        <v/>
      </c>
      <c r="AJ1294" s="165" t="str">
        <f>IF(J1294="","",IF('5.手当・賞与配分・洗い替え方式'!$O$4=1,ROUNDUP((J1294+$Q1294)*$AM$4,-1),ROUNDUP(J1294*$AM$4,-1)))</f>
        <v/>
      </c>
      <c r="AK1294" s="154" t="str">
        <f>IF(K1294="","",IF('5.手当・賞与配分・洗い替え方式'!$O$4=1,ROUNDUP((K1294+$Q1294)*$AM$4,-1),ROUNDUP(K1294*$AM$4,-1)))</f>
        <v/>
      </c>
      <c r="AL1294" s="154" t="str">
        <f>IF(L1294="","",IF('5.手当・賞与配分・洗い替え方式'!$O$4=1,ROUNDUP((L1294+$Q1294)*$AM$4,-1),ROUNDUP(L1294*$AM$4,-1)))</f>
        <v/>
      </c>
      <c r="AM1294" s="154" t="str">
        <f>IF(M1294="","",IF('5.手当・賞与配分・洗い替え方式'!$O$4=1,ROUNDUP((M1294+$Q1294)*$AM$4,-1),ROUNDUP(M1294*$AM$4,-1)))</f>
        <v/>
      </c>
      <c r="AN1294" s="166" t="str">
        <f>IF(N1294="","",IF('5.手当・賞与配分・洗い替え方式'!$O$4=1,ROUNDUP((N1294+$Q1294)*$AM$4,-1),ROUNDUP(N1294*$AM$4,-1)))</f>
        <v/>
      </c>
      <c r="AO1294" s="367" t="str">
        <f>IF(J1294="","",Y1294*12+AE1294+AJ1294)</f>
        <v/>
      </c>
      <c r="AP1294" s="133" t="str">
        <f t="shared" ref="AP1294" si="863">IF(K1294="","",Z1294*12+AF1294+AK1294)</f>
        <v/>
      </c>
      <c r="AQ1294" s="133" t="str">
        <f t="shared" ref="AQ1294:AQ1335" si="864">IF(L1294="","",AA1294*12+AG1294+AL1294)</f>
        <v/>
      </c>
      <c r="AR1294" s="133" t="str">
        <f t="shared" ref="AR1294:AR1335" si="865">IF(M1294="","",AB1294*12+AH1294+AM1294)</f>
        <v/>
      </c>
      <c r="AS1294" s="155" t="str">
        <f t="shared" ref="AS1294:AS1335" si="866">IF(N1294="","",AC1294*12+AI1294+AN1294)</f>
        <v/>
      </c>
    </row>
    <row r="1295" spans="5:45" ht="18" customHeight="1">
      <c r="E1295" s="148" t="str">
        <f t="shared" ref="E1295:E1335" si="867">IF($E$1293="","",$E$1293)</f>
        <v/>
      </c>
      <c r="F1295" s="105">
        <f t="shared" si="854"/>
        <v>0</v>
      </c>
      <c r="G1295" s="105" t="str">
        <f t="shared" si="855"/>
        <v/>
      </c>
      <c r="H1295" s="105" t="str">
        <f t="shared" si="856"/>
        <v/>
      </c>
      <c r="I1295" s="149">
        <v>19</v>
      </c>
      <c r="J1295" s="157" t="str">
        <f t="shared" ref="J1295:J1335" si="868">IF($F1295&lt;=1,"",IF($L1295="","",$K1295+$P1295))</f>
        <v/>
      </c>
      <c r="K1295" s="131" t="str">
        <f t="shared" ref="K1295:K1335" si="869">IF($F1295&lt;=1,"",IF($L1295="","",$L1295+$P1295))</f>
        <v/>
      </c>
      <c r="L1295" s="150" t="str">
        <f>IF($E1295="","",INDEX('3.サラリースケール'!$R$5:$BH$38,MATCH($E1295,'3.サラリースケール'!$R$5:$R$38,0),MATCH($I1295,'3.サラリースケール'!$R$5:$BH$5,0)))</f>
        <v/>
      </c>
      <c r="M1295" s="131" t="str">
        <f t="shared" ref="M1295:M1335" si="870">IF($F1295&lt;=1,"",IF($L1295="","",$L1295-$P1295))</f>
        <v/>
      </c>
      <c r="N1295" s="368" t="str">
        <f t="shared" ref="N1295:N1335" si="871">IF($F1295&lt;=1,"",IF($L1295="","",$M1295-$P1295))</f>
        <v/>
      </c>
      <c r="O1295" s="157" t="str">
        <f t="shared" ref="O1295:O1335" si="872">IF($F1295&lt;=1,"",IF($L1294="",0,$L1295-$L1294))</f>
        <v/>
      </c>
      <c r="P1295" s="368" t="str">
        <f t="shared" si="857"/>
        <v/>
      </c>
      <c r="Q1295" s="158" t="str">
        <f>IF($L1295="","",VLOOKUP($E1295,'6.モデル年俸表の作成'!$C$7:$F$48,4,0))</f>
        <v/>
      </c>
      <c r="R1295" s="159" t="str">
        <f>IF($E1295="","",IF($G1295="","",VLOOKUP($E1295,'5.手当・賞与配分・洗い替え方式'!$C$7:$L$48,8,0)))</f>
        <v/>
      </c>
      <c r="S1295" s="160" t="str">
        <f t="shared" ref="S1295:S1335" si="873">IF(J1295="","",ROUNDUP((J1295*$R1295),-1))</f>
        <v/>
      </c>
      <c r="T1295" s="160" t="str">
        <f t="shared" ref="T1295:T1335" si="874">IF(K1295="","",ROUNDUP((K1295*$R1295),-1))</f>
        <v/>
      </c>
      <c r="U1295" s="160" t="str">
        <f t="shared" ref="U1295:U1299" si="875">IF(L1295="","",ROUNDUP((L1295*$R1295),-1))</f>
        <v/>
      </c>
      <c r="V1295" s="160" t="str">
        <f t="shared" ref="V1295:V1335" si="876">IF(M1295="","",ROUNDUP((M1295*$R1295),-1))</f>
        <v/>
      </c>
      <c r="W1295" s="160" t="str">
        <f t="shared" ref="W1295:W1335" si="877">IF(N1295="","",ROUNDUP((N1295*$R1295),-1))</f>
        <v/>
      </c>
      <c r="X1295" s="164" t="str">
        <f t="shared" si="858"/>
        <v/>
      </c>
      <c r="Y1295" s="162" t="str">
        <f t="shared" ref="Y1295:Y1297" si="878">IF(J1295="","",J1295+$Q1295+S1295)</f>
        <v/>
      </c>
      <c r="Z1295" s="161" t="str">
        <f t="shared" si="859"/>
        <v/>
      </c>
      <c r="AA1295" s="161" t="str">
        <f t="shared" si="860"/>
        <v/>
      </c>
      <c r="AB1295" s="161" t="str">
        <f t="shared" si="861"/>
        <v/>
      </c>
      <c r="AC1295" s="163" t="str">
        <f t="shared" si="862"/>
        <v/>
      </c>
      <c r="AD1295" s="158" t="str">
        <f t="shared" ref="AD1295:AD1335" si="879">IF(L1295="","",AA1295*12)</f>
        <v/>
      </c>
      <c r="AE1295" s="165" t="str">
        <f>IF(J1295="","",IF('5.手当・賞与配分・洗い替え方式'!$O$4=1,ROUNDUP((J1295+$Q1295)*$AH$4,-1),ROUNDUP(J1295*$AH$4,-1)))</f>
        <v/>
      </c>
      <c r="AF1295" s="154" t="str">
        <f>IF(K1295="","",IF('5.手当・賞与配分・洗い替え方式'!$O$4=1,ROUNDUP((K1295+$Q1295)*$AH$4,-1),ROUNDUP(K1295*$AH$4,-1)))</f>
        <v/>
      </c>
      <c r="AG1295" s="154" t="str">
        <f>IF(L1295="","",IF('5.手当・賞与配分・洗い替え方式'!$O$4=1,ROUNDUP((L1295+$Q1295)*$AH$4,-1),ROUNDUP(L1295*$AH$4,-1)))</f>
        <v/>
      </c>
      <c r="AH1295" s="154" t="str">
        <f>IF(M1295="","",IF('5.手当・賞与配分・洗い替え方式'!$O$4=1,ROUNDUP((M1295+$Q1295)*$AH$4,-1),ROUNDUP(M1295*$AH$4,-1)))</f>
        <v/>
      </c>
      <c r="AI1295" s="166" t="str">
        <f>IF(N1295="","",IF('5.手当・賞与配分・洗い替え方式'!$O$4=1,ROUNDUP((N1295+$Q1295)*$AH$4,-1),ROUNDUP(N1295*$AH$4,-1)))</f>
        <v/>
      </c>
      <c r="AJ1295" s="165" t="str">
        <f>IF(J1295="","",IF('5.手当・賞与配分・洗い替え方式'!$O$4=1,ROUNDUP((J1295+$Q1295)*$AM$4,-1),ROUNDUP(J1295*$AM$4,-1)))</f>
        <v/>
      </c>
      <c r="AK1295" s="154" t="str">
        <f>IF(K1295="","",IF('5.手当・賞与配分・洗い替え方式'!$O$4=1,ROUNDUP((K1295+$Q1295)*$AM$4,-1),ROUNDUP(K1295*$AM$4,-1)))</f>
        <v/>
      </c>
      <c r="AL1295" s="154" t="str">
        <f>IF(L1295="","",IF('5.手当・賞与配分・洗い替え方式'!$O$4=1,ROUNDUP((L1295+$Q1295)*$AM$4,-1),ROUNDUP(L1295*$AM$4,-1)))</f>
        <v/>
      </c>
      <c r="AM1295" s="154" t="str">
        <f>IF(M1295="","",IF('5.手当・賞与配分・洗い替え方式'!$O$4=1,ROUNDUP((M1295+$Q1295)*$AM$4,-1),ROUNDUP(M1295*$AM$4,-1)))</f>
        <v/>
      </c>
      <c r="AN1295" s="166" t="str">
        <f>IF(N1295="","",IF('5.手当・賞与配分・洗い替え方式'!$O$4=1,ROUNDUP((N1295+$Q1295)*$AM$4,-1),ROUNDUP(N1295*$AM$4,-1)))</f>
        <v/>
      </c>
      <c r="AO1295" s="369" t="str">
        <f>IF(J1295="","",Y1295*12+AE1295+AJ1295)</f>
        <v/>
      </c>
      <c r="AP1295" s="77" t="str">
        <f>IF(K1295="","",Z1295*12+AF1295+AK1295)</f>
        <v/>
      </c>
      <c r="AQ1295" s="77" t="str">
        <f t="shared" si="864"/>
        <v/>
      </c>
      <c r="AR1295" s="77" t="str">
        <f t="shared" si="865"/>
        <v/>
      </c>
      <c r="AS1295" s="164" t="str">
        <f t="shared" si="866"/>
        <v/>
      </c>
    </row>
    <row r="1296" spans="5:45" ht="18" customHeight="1">
      <c r="E1296" s="148" t="str">
        <f t="shared" si="867"/>
        <v/>
      </c>
      <c r="F1296" s="105">
        <f t="shared" si="854"/>
        <v>0</v>
      </c>
      <c r="G1296" s="105" t="str">
        <f t="shared" si="855"/>
        <v/>
      </c>
      <c r="H1296" s="105" t="str">
        <f t="shared" si="856"/>
        <v/>
      </c>
      <c r="I1296" s="149">
        <v>20</v>
      </c>
      <c r="J1296" s="157" t="str">
        <f t="shared" si="868"/>
        <v/>
      </c>
      <c r="K1296" s="131" t="str">
        <f t="shared" si="869"/>
        <v/>
      </c>
      <c r="L1296" s="131" t="str">
        <f>IF($E1296="","",INDEX('3.サラリースケール'!$R$5:$BH$38,MATCH($E1296,'3.サラリースケール'!$R$5:$R$38,0),MATCH($I1296,'3.サラリースケール'!$R$5:$BH$5,0)))</f>
        <v/>
      </c>
      <c r="M1296" s="131" t="str">
        <f t="shared" si="870"/>
        <v/>
      </c>
      <c r="N1296" s="368" t="str">
        <f t="shared" si="871"/>
        <v/>
      </c>
      <c r="O1296" s="157" t="str">
        <f t="shared" si="872"/>
        <v/>
      </c>
      <c r="P1296" s="368" t="str">
        <f t="shared" si="857"/>
        <v/>
      </c>
      <c r="Q1296" s="158" t="str">
        <f>IF($L1296="","",VLOOKUP($E1296,'6.モデル年俸表の作成'!$C$7:$F$48,4,0))</f>
        <v/>
      </c>
      <c r="R1296" s="159" t="str">
        <f>IF($E1296="","",IF($G1296="","",VLOOKUP($E1296,'5.手当・賞与配分・洗い替え方式'!$C$7:$L$48,8,0)))</f>
        <v/>
      </c>
      <c r="S1296" s="160" t="str">
        <f t="shared" si="873"/>
        <v/>
      </c>
      <c r="T1296" s="160" t="str">
        <f t="shared" si="874"/>
        <v/>
      </c>
      <c r="U1296" s="160" t="str">
        <f t="shared" si="875"/>
        <v/>
      </c>
      <c r="V1296" s="160" t="str">
        <f t="shared" si="876"/>
        <v/>
      </c>
      <c r="W1296" s="160" t="str">
        <f t="shared" si="877"/>
        <v/>
      </c>
      <c r="X1296" s="164" t="str">
        <f t="shared" si="858"/>
        <v/>
      </c>
      <c r="Y1296" s="162" t="str">
        <f t="shared" si="878"/>
        <v/>
      </c>
      <c r="Z1296" s="161" t="str">
        <f t="shared" si="859"/>
        <v/>
      </c>
      <c r="AA1296" s="161" t="str">
        <f t="shared" si="860"/>
        <v/>
      </c>
      <c r="AB1296" s="161" t="str">
        <f t="shared" si="861"/>
        <v/>
      </c>
      <c r="AC1296" s="163" t="str">
        <f t="shared" si="862"/>
        <v/>
      </c>
      <c r="AD1296" s="158" t="str">
        <f t="shared" si="879"/>
        <v/>
      </c>
      <c r="AE1296" s="165" t="str">
        <f>IF(J1296="","",IF('5.手当・賞与配分・洗い替え方式'!$O$4=1,ROUNDUP((J1296+$Q1296)*$AH$4,-1),ROUNDUP(J1296*$AH$4,-1)))</f>
        <v/>
      </c>
      <c r="AF1296" s="154" t="str">
        <f>IF(K1296="","",IF('5.手当・賞与配分・洗い替え方式'!$O$4=1,ROUNDUP((K1296+$Q1296)*$AH$4,-1),ROUNDUP(K1296*$AH$4,-1)))</f>
        <v/>
      </c>
      <c r="AG1296" s="154" t="str">
        <f>IF(L1296="","",IF('5.手当・賞与配分・洗い替え方式'!$O$4=1,ROUNDUP((L1296+$Q1296)*$AH$4,-1),ROUNDUP(L1296*$AH$4,-1)))</f>
        <v/>
      </c>
      <c r="AH1296" s="154" t="str">
        <f>IF(M1296="","",IF('5.手当・賞与配分・洗い替え方式'!$O$4=1,ROUNDUP((M1296+$Q1296)*$AH$4,-1),ROUNDUP(M1296*$AH$4,-1)))</f>
        <v/>
      </c>
      <c r="AI1296" s="166" t="str">
        <f>IF(N1296="","",IF('5.手当・賞与配分・洗い替え方式'!$O$4=1,ROUNDUP((N1296+$Q1296)*$AH$4,-1),ROUNDUP(N1296*$AH$4,-1)))</f>
        <v/>
      </c>
      <c r="AJ1296" s="165" t="str">
        <f>IF(J1296="","",IF('5.手当・賞与配分・洗い替え方式'!$O$4=1,ROUNDUP((J1296+$Q1296)*$AM$4,-1),ROUNDUP(J1296*$AM$4,-1)))</f>
        <v/>
      </c>
      <c r="AK1296" s="154" t="str">
        <f>IF(K1296="","",IF('5.手当・賞与配分・洗い替え方式'!$O$4=1,ROUNDUP((K1296+$Q1296)*$AM$4,-1),ROUNDUP(K1296*$AM$4,-1)))</f>
        <v/>
      </c>
      <c r="AL1296" s="154" t="str">
        <f>IF(L1296="","",IF('5.手当・賞与配分・洗い替え方式'!$O$4=1,ROUNDUP((L1296+$Q1296)*$AM$4,-1),ROUNDUP(L1296*$AM$4,-1)))</f>
        <v/>
      </c>
      <c r="AM1296" s="154" t="str">
        <f>IF(M1296="","",IF('5.手当・賞与配分・洗い替え方式'!$O$4=1,ROUNDUP((M1296+$Q1296)*$AM$4,-1),ROUNDUP(M1296*$AM$4,-1)))</f>
        <v/>
      </c>
      <c r="AN1296" s="166" t="str">
        <f>IF(N1296="","",IF('5.手当・賞与配分・洗い替え方式'!$O$4=1,ROUNDUP((N1296+$Q1296)*$AM$4,-1),ROUNDUP(N1296*$AM$4,-1)))</f>
        <v/>
      </c>
      <c r="AO1296" s="369" t="str">
        <f t="shared" ref="AO1296:AO1335" si="880">IF(J1296="","",Y1296*12+AE1296+AJ1296)</f>
        <v/>
      </c>
      <c r="AP1296" s="77" t="str">
        <f t="shared" ref="AP1296:AP1335" si="881">IF(K1296="","",Z1296*12+AF1296+AK1296)</f>
        <v/>
      </c>
      <c r="AQ1296" s="77" t="str">
        <f t="shared" si="864"/>
        <v/>
      </c>
      <c r="AR1296" s="77" t="str">
        <f t="shared" si="865"/>
        <v/>
      </c>
      <c r="AS1296" s="164" t="str">
        <f t="shared" si="866"/>
        <v/>
      </c>
    </row>
    <row r="1297" spans="5:45" ht="18" customHeight="1">
      <c r="E1297" s="148" t="str">
        <f t="shared" si="867"/>
        <v/>
      </c>
      <c r="F1297" s="105">
        <f t="shared" si="854"/>
        <v>0</v>
      </c>
      <c r="G1297" s="105" t="str">
        <f t="shared" si="855"/>
        <v/>
      </c>
      <c r="H1297" s="105" t="str">
        <f t="shared" si="856"/>
        <v/>
      </c>
      <c r="I1297" s="149">
        <v>21</v>
      </c>
      <c r="J1297" s="157" t="str">
        <f t="shared" si="868"/>
        <v/>
      </c>
      <c r="K1297" s="131" t="str">
        <f t="shared" si="869"/>
        <v/>
      </c>
      <c r="L1297" s="131" t="str">
        <f>IF($E1297="","",INDEX('3.サラリースケール'!$R$5:$BH$38,MATCH($E1297,'3.サラリースケール'!$R$5:$R$38,0),MATCH($I1297,'3.サラリースケール'!$R$5:$BH$5,0)))</f>
        <v/>
      </c>
      <c r="M1297" s="131" t="str">
        <f t="shared" si="870"/>
        <v/>
      </c>
      <c r="N1297" s="368" t="str">
        <f t="shared" si="871"/>
        <v/>
      </c>
      <c r="O1297" s="157" t="str">
        <f t="shared" si="872"/>
        <v/>
      </c>
      <c r="P1297" s="368" t="str">
        <f t="shared" si="857"/>
        <v/>
      </c>
      <c r="Q1297" s="158" t="str">
        <f>IF($L1297="","",VLOOKUP($E1297,'6.モデル年俸表の作成'!$C$7:$F$48,4,0))</f>
        <v/>
      </c>
      <c r="R1297" s="159" t="str">
        <f>IF($E1297="","",IF($G1297="","",VLOOKUP($E1297,'5.手当・賞与配分・洗い替え方式'!$C$7:$L$48,8,0)))</f>
        <v/>
      </c>
      <c r="S1297" s="160" t="str">
        <f t="shared" si="873"/>
        <v/>
      </c>
      <c r="T1297" s="160" t="str">
        <f t="shared" si="874"/>
        <v/>
      </c>
      <c r="U1297" s="160" t="str">
        <f t="shared" si="875"/>
        <v/>
      </c>
      <c r="V1297" s="160" t="str">
        <f t="shared" si="876"/>
        <v/>
      </c>
      <c r="W1297" s="160" t="str">
        <f t="shared" si="877"/>
        <v/>
      </c>
      <c r="X1297" s="164" t="str">
        <f t="shared" si="858"/>
        <v/>
      </c>
      <c r="Y1297" s="162" t="str">
        <f t="shared" si="878"/>
        <v/>
      </c>
      <c r="Z1297" s="161" t="str">
        <f t="shared" si="859"/>
        <v/>
      </c>
      <c r="AA1297" s="161" t="str">
        <f t="shared" si="860"/>
        <v/>
      </c>
      <c r="AB1297" s="161" t="str">
        <f t="shared" si="861"/>
        <v/>
      </c>
      <c r="AC1297" s="163" t="str">
        <f t="shared" si="862"/>
        <v/>
      </c>
      <c r="AD1297" s="158" t="str">
        <f t="shared" si="879"/>
        <v/>
      </c>
      <c r="AE1297" s="165" t="str">
        <f>IF(J1297="","",IF('5.手当・賞与配分・洗い替え方式'!$O$4=1,ROUNDUP((J1297+$Q1297)*$AH$4,-1),ROUNDUP(J1297*$AH$4,-1)))</f>
        <v/>
      </c>
      <c r="AF1297" s="154" t="str">
        <f>IF(K1297="","",IF('5.手当・賞与配分・洗い替え方式'!$O$4=1,ROUNDUP((K1297+$Q1297)*$AH$4,-1),ROUNDUP(K1297*$AH$4,-1)))</f>
        <v/>
      </c>
      <c r="AG1297" s="154" t="str">
        <f>IF(L1297="","",IF('5.手当・賞与配分・洗い替え方式'!$O$4=1,ROUNDUP((L1297+$Q1297)*$AH$4,-1),ROUNDUP(L1297*$AH$4,-1)))</f>
        <v/>
      </c>
      <c r="AH1297" s="154" t="str">
        <f>IF(M1297="","",IF('5.手当・賞与配分・洗い替え方式'!$O$4=1,ROUNDUP((M1297+$Q1297)*$AH$4,-1),ROUNDUP(M1297*$AH$4,-1)))</f>
        <v/>
      </c>
      <c r="AI1297" s="166" t="str">
        <f>IF(N1297="","",IF('5.手当・賞与配分・洗い替え方式'!$O$4=1,ROUNDUP((N1297+$Q1297)*$AH$4,-1),ROUNDUP(N1297*$AH$4,-1)))</f>
        <v/>
      </c>
      <c r="AJ1297" s="165" t="str">
        <f>IF(J1297="","",IF('5.手当・賞与配分・洗い替え方式'!$O$4=1,ROUNDUP((J1297+$Q1297)*$AM$4,-1),ROUNDUP(J1297*$AM$4,-1)))</f>
        <v/>
      </c>
      <c r="AK1297" s="154" t="str">
        <f>IF(K1297="","",IF('5.手当・賞与配分・洗い替え方式'!$O$4=1,ROUNDUP((K1297+$Q1297)*$AM$4,-1),ROUNDUP(K1297*$AM$4,-1)))</f>
        <v/>
      </c>
      <c r="AL1297" s="154" t="str">
        <f>IF(L1297="","",IF('5.手当・賞与配分・洗い替え方式'!$O$4=1,ROUNDUP((L1297+$Q1297)*$AM$4,-1),ROUNDUP(L1297*$AM$4,-1)))</f>
        <v/>
      </c>
      <c r="AM1297" s="154" t="str">
        <f>IF(M1297="","",IF('5.手当・賞与配分・洗い替え方式'!$O$4=1,ROUNDUP((M1297+$Q1297)*$AM$4,-1),ROUNDUP(M1297*$AM$4,-1)))</f>
        <v/>
      </c>
      <c r="AN1297" s="166" t="str">
        <f>IF(N1297="","",IF('5.手当・賞与配分・洗い替え方式'!$O$4=1,ROUNDUP((N1297+$Q1297)*$AM$4,-1),ROUNDUP(N1297*$AM$4,-1)))</f>
        <v/>
      </c>
      <c r="AO1297" s="369" t="str">
        <f t="shared" si="880"/>
        <v/>
      </c>
      <c r="AP1297" s="77" t="str">
        <f t="shared" si="881"/>
        <v/>
      </c>
      <c r="AQ1297" s="77" t="str">
        <f t="shared" si="864"/>
        <v/>
      </c>
      <c r="AR1297" s="77" t="str">
        <f t="shared" si="865"/>
        <v/>
      </c>
      <c r="AS1297" s="164" t="str">
        <f t="shared" si="866"/>
        <v/>
      </c>
    </row>
    <row r="1298" spans="5:45" ht="18" customHeight="1">
      <c r="E1298" s="148" t="str">
        <f t="shared" si="867"/>
        <v/>
      </c>
      <c r="F1298" s="105">
        <f t="shared" si="854"/>
        <v>0</v>
      </c>
      <c r="G1298" s="105" t="str">
        <f t="shared" si="855"/>
        <v/>
      </c>
      <c r="H1298" s="105" t="str">
        <f t="shared" si="856"/>
        <v/>
      </c>
      <c r="I1298" s="149">
        <v>22</v>
      </c>
      <c r="J1298" s="157" t="str">
        <f t="shared" si="868"/>
        <v/>
      </c>
      <c r="K1298" s="131" t="str">
        <f t="shared" si="869"/>
        <v/>
      </c>
      <c r="L1298" s="131" t="str">
        <f>IF($E1298="","",INDEX('3.サラリースケール'!$R$5:$BH$38,MATCH($E1298,'3.サラリースケール'!$R$5:$R$38,0),MATCH($I1298,'3.サラリースケール'!$R$5:$BH$5,0)))</f>
        <v/>
      </c>
      <c r="M1298" s="131" t="str">
        <f t="shared" si="870"/>
        <v/>
      </c>
      <c r="N1298" s="368" t="str">
        <f t="shared" si="871"/>
        <v/>
      </c>
      <c r="O1298" s="157" t="str">
        <f t="shared" si="872"/>
        <v/>
      </c>
      <c r="P1298" s="368" t="str">
        <f t="shared" si="857"/>
        <v/>
      </c>
      <c r="Q1298" s="158" t="str">
        <f>IF($L1298="","",VLOOKUP($E1298,'6.モデル年俸表の作成'!$C$7:$F$48,4,0))</f>
        <v/>
      </c>
      <c r="R1298" s="159" t="str">
        <f>IF($E1298="","",IF($G1298="","",VLOOKUP($E1298,'5.手当・賞与配分・洗い替え方式'!$C$7:$L$48,8,0)))</f>
        <v/>
      </c>
      <c r="S1298" s="160" t="str">
        <f t="shared" si="873"/>
        <v/>
      </c>
      <c r="T1298" s="160" t="str">
        <f t="shared" si="874"/>
        <v/>
      </c>
      <c r="U1298" s="160" t="str">
        <f t="shared" si="875"/>
        <v/>
      </c>
      <c r="V1298" s="160" t="str">
        <f t="shared" si="876"/>
        <v/>
      </c>
      <c r="W1298" s="160" t="str">
        <f t="shared" si="877"/>
        <v/>
      </c>
      <c r="X1298" s="164" t="str">
        <f t="shared" si="858"/>
        <v/>
      </c>
      <c r="Y1298" s="162" t="str">
        <f>IF(J1298="","",J1298+$Q1298+S1298)</f>
        <v/>
      </c>
      <c r="Z1298" s="161" t="str">
        <f t="shared" si="859"/>
        <v/>
      </c>
      <c r="AA1298" s="161" t="str">
        <f t="shared" si="860"/>
        <v/>
      </c>
      <c r="AB1298" s="161" t="str">
        <f t="shared" si="861"/>
        <v/>
      </c>
      <c r="AC1298" s="163" t="str">
        <f t="shared" si="862"/>
        <v/>
      </c>
      <c r="AD1298" s="158" t="str">
        <f t="shared" si="879"/>
        <v/>
      </c>
      <c r="AE1298" s="165" t="str">
        <f>IF(J1298="","",IF('5.手当・賞与配分・洗い替え方式'!$O$4=1,ROUNDUP((J1298+$Q1298)*$AH$4,-1),ROUNDUP(J1298*$AH$4,-1)))</f>
        <v/>
      </c>
      <c r="AF1298" s="154" t="str">
        <f>IF(K1298="","",IF('5.手当・賞与配分・洗い替え方式'!$O$4=1,ROUNDUP((K1298+$Q1298)*$AH$4,-1),ROUNDUP(K1298*$AH$4,-1)))</f>
        <v/>
      </c>
      <c r="AG1298" s="154" t="str">
        <f>IF(L1298="","",IF('5.手当・賞与配分・洗い替え方式'!$O$4=1,ROUNDUP((L1298+$Q1298)*$AH$4,-1),ROUNDUP(L1298*$AH$4,-1)))</f>
        <v/>
      </c>
      <c r="AH1298" s="154" t="str">
        <f>IF(M1298="","",IF('5.手当・賞与配分・洗い替え方式'!$O$4=1,ROUNDUP((M1298+$Q1298)*$AH$4,-1),ROUNDUP(M1298*$AH$4,-1)))</f>
        <v/>
      </c>
      <c r="AI1298" s="166" t="str">
        <f>IF(N1298="","",IF('5.手当・賞与配分・洗い替え方式'!$O$4=1,ROUNDUP((N1298+$Q1298)*$AH$4,-1),ROUNDUP(N1298*$AH$4,-1)))</f>
        <v/>
      </c>
      <c r="AJ1298" s="165" t="str">
        <f>IF(J1298="","",IF('5.手当・賞与配分・洗い替え方式'!$O$4=1,ROUNDUP((J1298+$Q1298)*$AM$4,-1),ROUNDUP(J1298*$AM$4,-1)))</f>
        <v/>
      </c>
      <c r="AK1298" s="154" t="str">
        <f>IF(K1298="","",IF('5.手当・賞与配分・洗い替え方式'!$O$4=1,ROUNDUP((K1298+$Q1298)*$AM$4,-1),ROUNDUP(K1298*$AM$4,-1)))</f>
        <v/>
      </c>
      <c r="AL1298" s="154" t="str">
        <f>IF(L1298="","",IF('5.手当・賞与配分・洗い替え方式'!$O$4=1,ROUNDUP((L1298+$Q1298)*$AM$4,-1),ROUNDUP(L1298*$AM$4,-1)))</f>
        <v/>
      </c>
      <c r="AM1298" s="154" t="str">
        <f>IF(M1298="","",IF('5.手当・賞与配分・洗い替え方式'!$O$4=1,ROUNDUP((M1298+$Q1298)*$AM$4,-1),ROUNDUP(M1298*$AM$4,-1)))</f>
        <v/>
      </c>
      <c r="AN1298" s="166" t="str">
        <f>IF(N1298="","",IF('5.手当・賞与配分・洗い替え方式'!$O$4=1,ROUNDUP((N1298+$Q1298)*$AM$4,-1),ROUNDUP(N1298*$AM$4,-1)))</f>
        <v/>
      </c>
      <c r="AO1298" s="369" t="str">
        <f t="shared" si="880"/>
        <v/>
      </c>
      <c r="AP1298" s="77" t="str">
        <f t="shared" si="881"/>
        <v/>
      </c>
      <c r="AQ1298" s="77" t="str">
        <f t="shared" si="864"/>
        <v/>
      </c>
      <c r="AR1298" s="77" t="str">
        <f t="shared" si="865"/>
        <v/>
      </c>
      <c r="AS1298" s="164" t="str">
        <f t="shared" si="866"/>
        <v/>
      </c>
    </row>
    <row r="1299" spans="5:45" ht="18" customHeight="1">
      <c r="E1299" s="148" t="str">
        <f t="shared" si="867"/>
        <v/>
      </c>
      <c r="F1299" s="105">
        <f t="shared" si="854"/>
        <v>0</v>
      </c>
      <c r="G1299" s="105" t="str">
        <f t="shared" si="855"/>
        <v/>
      </c>
      <c r="H1299" s="105" t="str">
        <f t="shared" si="856"/>
        <v/>
      </c>
      <c r="I1299" s="149">
        <v>23</v>
      </c>
      <c r="J1299" s="157" t="str">
        <f t="shared" si="868"/>
        <v/>
      </c>
      <c r="K1299" s="131" t="str">
        <f t="shared" si="869"/>
        <v/>
      </c>
      <c r="L1299" s="131" t="str">
        <f>IF($E1299="","",INDEX('3.サラリースケール'!$R$5:$BH$38,MATCH($E1299,'3.サラリースケール'!$R$5:$R$38,0),MATCH($I1299,'3.サラリースケール'!$R$5:$BH$5,0)))</f>
        <v/>
      </c>
      <c r="M1299" s="131" t="str">
        <f t="shared" si="870"/>
        <v/>
      </c>
      <c r="N1299" s="368" t="str">
        <f t="shared" si="871"/>
        <v/>
      </c>
      <c r="O1299" s="157" t="str">
        <f t="shared" si="872"/>
        <v/>
      </c>
      <c r="P1299" s="368" t="str">
        <f t="shared" si="857"/>
        <v/>
      </c>
      <c r="Q1299" s="158" t="str">
        <f>IF($L1299="","",VLOOKUP($E1299,'6.モデル年俸表の作成'!$C$7:$F$48,4,0))</f>
        <v/>
      </c>
      <c r="R1299" s="159" t="str">
        <f>IF($E1299="","",IF($G1299="","",VLOOKUP($E1299,'5.手当・賞与配分・洗い替え方式'!$C$7:$L$48,8,0)))</f>
        <v/>
      </c>
      <c r="S1299" s="160" t="str">
        <f t="shared" si="873"/>
        <v/>
      </c>
      <c r="T1299" s="160" t="str">
        <f t="shared" si="874"/>
        <v/>
      </c>
      <c r="U1299" s="160" t="str">
        <f t="shared" si="875"/>
        <v/>
      </c>
      <c r="V1299" s="160" t="str">
        <f t="shared" si="876"/>
        <v/>
      </c>
      <c r="W1299" s="160" t="str">
        <f t="shared" si="877"/>
        <v/>
      </c>
      <c r="X1299" s="164" t="str">
        <f t="shared" si="858"/>
        <v/>
      </c>
      <c r="Y1299" s="162" t="str">
        <f t="shared" ref="Y1299:Y1335" si="882">IF(J1299="","",J1299+$Q1299+S1299)</f>
        <v/>
      </c>
      <c r="Z1299" s="161" t="str">
        <f t="shared" si="859"/>
        <v/>
      </c>
      <c r="AA1299" s="161" t="str">
        <f t="shared" si="860"/>
        <v/>
      </c>
      <c r="AB1299" s="161" t="str">
        <f t="shared" si="861"/>
        <v/>
      </c>
      <c r="AC1299" s="163" t="str">
        <f t="shared" si="862"/>
        <v/>
      </c>
      <c r="AD1299" s="158" t="str">
        <f t="shared" si="879"/>
        <v/>
      </c>
      <c r="AE1299" s="165" t="str">
        <f>IF(J1299="","",IF('5.手当・賞与配分・洗い替え方式'!$O$4=1,ROUNDUP((J1299+$Q1299)*$AH$4,-1),ROUNDUP(J1299*$AH$4,-1)))</f>
        <v/>
      </c>
      <c r="AF1299" s="154" t="str">
        <f>IF(K1299="","",IF('5.手当・賞与配分・洗い替え方式'!$O$4=1,ROUNDUP((K1299+$Q1299)*$AH$4,-1),ROUNDUP(K1299*$AH$4,-1)))</f>
        <v/>
      </c>
      <c r="AG1299" s="154" t="str">
        <f>IF(L1299="","",IF('5.手当・賞与配分・洗い替え方式'!$O$4=1,ROUNDUP((L1299+$Q1299)*$AH$4,-1),ROUNDUP(L1299*$AH$4,-1)))</f>
        <v/>
      </c>
      <c r="AH1299" s="154" t="str">
        <f>IF(M1299="","",IF('5.手当・賞与配分・洗い替え方式'!$O$4=1,ROUNDUP((M1299+$Q1299)*$AH$4,-1),ROUNDUP(M1299*$AH$4,-1)))</f>
        <v/>
      </c>
      <c r="AI1299" s="166" t="str">
        <f>IF(N1299="","",IF('5.手当・賞与配分・洗い替え方式'!$O$4=1,ROUNDUP((N1299+$Q1299)*$AH$4,-1),ROUNDUP(N1299*$AH$4,-1)))</f>
        <v/>
      </c>
      <c r="AJ1299" s="165" t="str">
        <f>IF(J1299="","",IF('5.手当・賞与配分・洗い替え方式'!$O$4=1,ROUNDUP((J1299+$Q1299)*$AM$4,-1),ROUNDUP(J1299*$AM$4,-1)))</f>
        <v/>
      </c>
      <c r="AK1299" s="154" t="str">
        <f>IF(K1299="","",IF('5.手当・賞与配分・洗い替え方式'!$O$4=1,ROUNDUP((K1299+$Q1299)*$AM$4,-1),ROUNDUP(K1299*$AM$4,-1)))</f>
        <v/>
      </c>
      <c r="AL1299" s="154" t="str">
        <f>IF(L1299="","",IF('5.手当・賞与配分・洗い替え方式'!$O$4=1,ROUNDUP((L1299+$Q1299)*$AM$4,-1),ROUNDUP(L1299*$AM$4,-1)))</f>
        <v/>
      </c>
      <c r="AM1299" s="154" t="str">
        <f>IF(M1299="","",IF('5.手当・賞与配分・洗い替え方式'!$O$4=1,ROUNDUP((M1299+$Q1299)*$AM$4,-1),ROUNDUP(M1299*$AM$4,-1)))</f>
        <v/>
      </c>
      <c r="AN1299" s="166" t="str">
        <f>IF(N1299="","",IF('5.手当・賞与配分・洗い替え方式'!$O$4=1,ROUNDUP((N1299+$Q1299)*$AM$4,-1),ROUNDUP(N1299*$AM$4,-1)))</f>
        <v/>
      </c>
      <c r="AO1299" s="369" t="str">
        <f t="shared" si="880"/>
        <v/>
      </c>
      <c r="AP1299" s="77" t="str">
        <f t="shared" si="881"/>
        <v/>
      </c>
      <c r="AQ1299" s="77" t="str">
        <f t="shared" si="864"/>
        <v/>
      </c>
      <c r="AR1299" s="77" t="str">
        <f t="shared" si="865"/>
        <v/>
      </c>
      <c r="AS1299" s="164" t="str">
        <f t="shared" si="866"/>
        <v/>
      </c>
    </row>
    <row r="1300" spans="5:45" ht="18" customHeight="1">
      <c r="E1300" s="148" t="str">
        <f t="shared" si="867"/>
        <v/>
      </c>
      <c r="F1300" s="105">
        <f t="shared" si="854"/>
        <v>0</v>
      </c>
      <c r="G1300" s="105" t="str">
        <f t="shared" si="855"/>
        <v/>
      </c>
      <c r="H1300" s="105" t="str">
        <f t="shared" si="856"/>
        <v/>
      </c>
      <c r="I1300" s="149">
        <v>24</v>
      </c>
      <c r="J1300" s="157" t="str">
        <f t="shared" si="868"/>
        <v/>
      </c>
      <c r="K1300" s="131" t="str">
        <f t="shared" si="869"/>
        <v/>
      </c>
      <c r="L1300" s="131" t="str">
        <f>IF($E1300="","",INDEX('3.サラリースケール'!$R$5:$BH$38,MATCH($E1300,'3.サラリースケール'!$R$5:$R$38,0),MATCH($I1300,'3.サラリースケール'!$R$5:$BH$5,0)))</f>
        <v/>
      </c>
      <c r="M1300" s="131" t="str">
        <f t="shared" si="870"/>
        <v/>
      </c>
      <c r="N1300" s="368" t="str">
        <f t="shared" si="871"/>
        <v/>
      </c>
      <c r="O1300" s="157" t="str">
        <f t="shared" si="872"/>
        <v/>
      </c>
      <c r="P1300" s="368" t="str">
        <f t="shared" si="857"/>
        <v/>
      </c>
      <c r="Q1300" s="158" t="str">
        <f>IF($L1300="","",VLOOKUP($E1300,'6.モデル年俸表の作成'!$C$7:$F$48,4,0))</f>
        <v/>
      </c>
      <c r="R1300" s="159" t="str">
        <f>IF($E1300="","",IF($G1300="","",VLOOKUP($E1300,'5.手当・賞与配分・洗い替え方式'!$C$7:$L$48,8,0)))</f>
        <v/>
      </c>
      <c r="S1300" s="160" t="str">
        <f t="shared" si="873"/>
        <v/>
      </c>
      <c r="T1300" s="160" t="str">
        <f t="shared" si="874"/>
        <v/>
      </c>
      <c r="U1300" s="160" t="str">
        <f>IF(L1300="","",ROUNDUP((L1300*$R1300),-1))</f>
        <v/>
      </c>
      <c r="V1300" s="160" t="str">
        <f t="shared" si="876"/>
        <v/>
      </c>
      <c r="W1300" s="160" t="str">
        <f t="shared" si="877"/>
        <v/>
      </c>
      <c r="X1300" s="164" t="str">
        <f t="shared" si="858"/>
        <v/>
      </c>
      <c r="Y1300" s="162" t="str">
        <f t="shared" si="882"/>
        <v/>
      </c>
      <c r="Z1300" s="161" t="str">
        <f t="shared" si="859"/>
        <v/>
      </c>
      <c r="AA1300" s="161" t="str">
        <f t="shared" si="860"/>
        <v/>
      </c>
      <c r="AB1300" s="161" t="str">
        <f t="shared" si="861"/>
        <v/>
      </c>
      <c r="AC1300" s="163" t="str">
        <f t="shared" si="862"/>
        <v/>
      </c>
      <c r="AD1300" s="158" t="str">
        <f t="shared" si="879"/>
        <v/>
      </c>
      <c r="AE1300" s="165" t="str">
        <f>IF(J1300="","",IF('5.手当・賞与配分・洗い替え方式'!$O$4=1,ROUNDUP((J1300+$Q1300)*$AH$4,-1),ROUNDUP(J1300*$AH$4,-1)))</f>
        <v/>
      </c>
      <c r="AF1300" s="154" t="str">
        <f>IF(K1300="","",IF('5.手当・賞与配分・洗い替え方式'!$O$4=1,ROUNDUP((K1300+$Q1300)*$AH$4,-1),ROUNDUP(K1300*$AH$4,-1)))</f>
        <v/>
      </c>
      <c r="AG1300" s="154" t="str">
        <f>IF(L1300="","",IF('5.手当・賞与配分・洗い替え方式'!$O$4=1,ROUNDUP((L1300+$Q1300)*$AH$4,-1),ROUNDUP(L1300*$AH$4,-1)))</f>
        <v/>
      </c>
      <c r="AH1300" s="154" t="str">
        <f>IF(M1300="","",IF('5.手当・賞与配分・洗い替え方式'!$O$4=1,ROUNDUP((M1300+$Q1300)*$AH$4,-1),ROUNDUP(M1300*$AH$4,-1)))</f>
        <v/>
      </c>
      <c r="AI1300" s="166" t="str">
        <f>IF(N1300="","",IF('5.手当・賞与配分・洗い替え方式'!$O$4=1,ROUNDUP((N1300+$Q1300)*$AH$4,-1),ROUNDUP(N1300*$AH$4,-1)))</f>
        <v/>
      </c>
      <c r="AJ1300" s="165" t="str">
        <f>IF(J1300="","",IF('5.手当・賞与配分・洗い替え方式'!$O$4=1,ROUNDUP((J1300+$Q1300)*$AM$4,-1),ROUNDUP(J1300*$AM$4,-1)))</f>
        <v/>
      </c>
      <c r="AK1300" s="154" t="str">
        <f>IF(K1300="","",IF('5.手当・賞与配分・洗い替え方式'!$O$4=1,ROUNDUP((K1300+$Q1300)*$AM$4,-1),ROUNDUP(K1300*$AM$4,-1)))</f>
        <v/>
      </c>
      <c r="AL1300" s="154" t="str">
        <f>IF(L1300="","",IF('5.手当・賞与配分・洗い替え方式'!$O$4=1,ROUNDUP((L1300+$Q1300)*$AM$4,-1),ROUNDUP(L1300*$AM$4,-1)))</f>
        <v/>
      </c>
      <c r="AM1300" s="154" t="str">
        <f>IF(M1300="","",IF('5.手当・賞与配分・洗い替え方式'!$O$4=1,ROUNDUP((M1300+$Q1300)*$AM$4,-1),ROUNDUP(M1300*$AM$4,-1)))</f>
        <v/>
      </c>
      <c r="AN1300" s="166" t="str">
        <f>IF(N1300="","",IF('5.手当・賞与配分・洗い替え方式'!$O$4=1,ROUNDUP((N1300+$Q1300)*$AM$4,-1),ROUNDUP(N1300*$AM$4,-1)))</f>
        <v/>
      </c>
      <c r="AO1300" s="369" t="str">
        <f t="shared" si="880"/>
        <v/>
      </c>
      <c r="AP1300" s="77" t="str">
        <f t="shared" si="881"/>
        <v/>
      </c>
      <c r="AQ1300" s="77" t="str">
        <f t="shared" si="864"/>
        <v/>
      </c>
      <c r="AR1300" s="77" t="str">
        <f t="shared" si="865"/>
        <v/>
      </c>
      <c r="AS1300" s="164" t="str">
        <f t="shared" si="866"/>
        <v/>
      </c>
    </row>
    <row r="1301" spans="5:45" ht="18" customHeight="1">
      <c r="E1301" s="148" t="str">
        <f t="shared" si="867"/>
        <v/>
      </c>
      <c r="F1301" s="105">
        <f t="shared" si="854"/>
        <v>0</v>
      </c>
      <c r="G1301" s="105" t="str">
        <f t="shared" si="855"/>
        <v/>
      </c>
      <c r="H1301" s="105" t="str">
        <f t="shared" si="856"/>
        <v/>
      </c>
      <c r="I1301" s="149">
        <v>25</v>
      </c>
      <c r="J1301" s="157" t="str">
        <f t="shared" si="868"/>
        <v/>
      </c>
      <c r="K1301" s="131" t="str">
        <f t="shared" si="869"/>
        <v/>
      </c>
      <c r="L1301" s="131" t="str">
        <f>IF($E1301="","",INDEX('3.サラリースケール'!$R$5:$BH$38,MATCH($E1301,'3.サラリースケール'!$R$5:$R$38,0),MATCH($I1301,'3.サラリースケール'!$R$5:$BH$5,0)))</f>
        <v/>
      </c>
      <c r="M1301" s="131" t="str">
        <f t="shared" si="870"/>
        <v/>
      </c>
      <c r="N1301" s="368" t="str">
        <f t="shared" si="871"/>
        <v/>
      </c>
      <c r="O1301" s="157" t="str">
        <f t="shared" si="872"/>
        <v/>
      </c>
      <c r="P1301" s="368" t="str">
        <f t="shared" si="857"/>
        <v/>
      </c>
      <c r="Q1301" s="158" t="str">
        <f>IF($L1301="","",VLOOKUP($E1301,'6.モデル年俸表の作成'!$C$7:$F$48,4,0))</f>
        <v/>
      </c>
      <c r="R1301" s="159" t="str">
        <f>IF($E1301="","",IF($G1301="","",VLOOKUP($E1301,'5.手当・賞与配分・洗い替え方式'!$C$7:$L$48,8,0)))</f>
        <v/>
      </c>
      <c r="S1301" s="160" t="str">
        <f t="shared" si="873"/>
        <v/>
      </c>
      <c r="T1301" s="160" t="str">
        <f t="shared" si="874"/>
        <v/>
      </c>
      <c r="U1301" s="160" t="str">
        <f t="shared" ref="U1301:U1335" si="883">IF(L1301="","",ROUNDUP((L1301*$R1301),-1))</f>
        <v/>
      </c>
      <c r="V1301" s="160" t="str">
        <f t="shared" si="876"/>
        <v/>
      </c>
      <c r="W1301" s="160" t="str">
        <f t="shared" si="877"/>
        <v/>
      </c>
      <c r="X1301" s="164" t="str">
        <f t="shared" si="858"/>
        <v/>
      </c>
      <c r="Y1301" s="162" t="str">
        <f t="shared" si="882"/>
        <v/>
      </c>
      <c r="Z1301" s="161" t="str">
        <f t="shared" si="859"/>
        <v/>
      </c>
      <c r="AA1301" s="161" t="str">
        <f t="shared" si="860"/>
        <v/>
      </c>
      <c r="AB1301" s="161" t="str">
        <f t="shared" si="861"/>
        <v/>
      </c>
      <c r="AC1301" s="163" t="str">
        <f>IF(N1301="","",N1301+$Q1301+W1301)</f>
        <v/>
      </c>
      <c r="AD1301" s="158" t="str">
        <f t="shared" si="879"/>
        <v/>
      </c>
      <c r="AE1301" s="165" t="str">
        <f>IF(J1301="","",IF('5.手当・賞与配分・洗い替え方式'!$O$4=1,ROUNDUP((J1301+$Q1301)*$AH$4,-1),ROUNDUP(J1301*$AH$4,-1)))</f>
        <v/>
      </c>
      <c r="AF1301" s="154" t="str">
        <f>IF(K1301="","",IF('5.手当・賞与配分・洗い替え方式'!$O$4=1,ROUNDUP((K1301+$Q1301)*$AH$4,-1),ROUNDUP(K1301*$AH$4,-1)))</f>
        <v/>
      </c>
      <c r="AG1301" s="154" t="str">
        <f>IF(L1301="","",IF('5.手当・賞与配分・洗い替え方式'!$O$4=1,ROUNDUP((L1301+$Q1301)*$AH$4,-1),ROUNDUP(L1301*$AH$4,-1)))</f>
        <v/>
      </c>
      <c r="AH1301" s="154" t="str">
        <f>IF(M1301="","",IF('5.手当・賞与配分・洗い替え方式'!$O$4=1,ROUNDUP((M1301+$Q1301)*$AH$4,-1),ROUNDUP(M1301*$AH$4,-1)))</f>
        <v/>
      </c>
      <c r="AI1301" s="166" t="str">
        <f>IF(N1301="","",IF('5.手当・賞与配分・洗い替え方式'!$O$4=1,ROUNDUP((N1301+$Q1301)*$AH$4,-1),ROUNDUP(N1301*$AH$4,-1)))</f>
        <v/>
      </c>
      <c r="AJ1301" s="165" t="str">
        <f>IF(J1301="","",IF('5.手当・賞与配分・洗い替え方式'!$O$4=1,ROUNDUP((J1301+$Q1301)*$AM$4,-1),ROUNDUP(J1301*$AM$4,-1)))</f>
        <v/>
      </c>
      <c r="AK1301" s="154" t="str">
        <f>IF(K1301="","",IF('5.手当・賞与配分・洗い替え方式'!$O$4=1,ROUNDUP((K1301+$Q1301)*$AM$4,-1),ROUNDUP(K1301*$AM$4,-1)))</f>
        <v/>
      </c>
      <c r="AL1301" s="154" t="str">
        <f>IF(L1301="","",IF('5.手当・賞与配分・洗い替え方式'!$O$4=1,ROUNDUP((L1301+$Q1301)*$AM$4,-1),ROUNDUP(L1301*$AM$4,-1)))</f>
        <v/>
      </c>
      <c r="AM1301" s="154" t="str">
        <f>IF(M1301="","",IF('5.手当・賞与配分・洗い替え方式'!$O$4=1,ROUNDUP((M1301+$Q1301)*$AM$4,-1),ROUNDUP(M1301*$AM$4,-1)))</f>
        <v/>
      </c>
      <c r="AN1301" s="166" t="str">
        <f>IF(N1301="","",IF('5.手当・賞与配分・洗い替え方式'!$O$4=1,ROUNDUP((N1301+$Q1301)*$AM$4,-1),ROUNDUP(N1301*$AM$4,-1)))</f>
        <v/>
      </c>
      <c r="AO1301" s="369" t="str">
        <f t="shared" si="880"/>
        <v/>
      </c>
      <c r="AP1301" s="77" t="str">
        <f t="shared" si="881"/>
        <v/>
      </c>
      <c r="AQ1301" s="77" t="str">
        <f t="shared" si="864"/>
        <v/>
      </c>
      <c r="AR1301" s="77" t="str">
        <f t="shared" si="865"/>
        <v/>
      </c>
      <c r="AS1301" s="164" t="str">
        <f t="shared" si="866"/>
        <v/>
      </c>
    </row>
    <row r="1302" spans="5:45" ht="18" customHeight="1">
      <c r="E1302" s="148" t="str">
        <f t="shared" si="867"/>
        <v/>
      </c>
      <c r="F1302" s="105">
        <f t="shared" si="854"/>
        <v>0</v>
      </c>
      <c r="G1302" s="105" t="str">
        <f t="shared" si="855"/>
        <v/>
      </c>
      <c r="H1302" s="105" t="str">
        <f t="shared" si="856"/>
        <v/>
      </c>
      <c r="I1302" s="149">
        <v>26</v>
      </c>
      <c r="J1302" s="157" t="str">
        <f t="shared" si="868"/>
        <v/>
      </c>
      <c r="K1302" s="131" t="str">
        <f t="shared" si="869"/>
        <v/>
      </c>
      <c r="L1302" s="131" t="str">
        <f>IF($E1302="","",INDEX('3.サラリースケール'!$R$5:$BH$38,MATCH($E1302,'3.サラリースケール'!$R$5:$R$38,0),MATCH($I1302,'3.サラリースケール'!$R$5:$BH$5,0)))</f>
        <v/>
      </c>
      <c r="M1302" s="131" t="str">
        <f t="shared" si="870"/>
        <v/>
      </c>
      <c r="N1302" s="368" t="str">
        <f t="shared" si="871"/>
        <v/>
      </c>
      <c r="O1302" s="157" t="str">
        <f t="shared" si="872"/>
        <v/>
      </c>
      <c r="P1302" s="368" t="str">
        <f t="shared" si="857"/>
        <v/>
      </c>
      <c r="Q1302" s="158" t="str">
        <f>IF($L1302="","",VLOOKUP($E1302,'6.モデル年俸表の作成'!$C$7:$F$48,4,0))</f>
        <v/>
      </c>
      <c r="R1302" s="159" t="str">
        <f>IF($E1302="","",IF($G1302="","",VLOOKUP($E1302,'5.手当・賞与配分・洗い替え方式'!$C$7:$L$48,8,0)))</f>
        <v/>
      </c>
      <c r="S1302" s="160" t="str">
        <f t="shared" si="873"/>
        <v/>
      </c>
      <c r="T1302" s="160" t="str">
        <f t="shared" si="874"/>
        <v/>
      </c>
      <c r="U1302" s="160" t="str">
        <f t="shared" si="883"/>
        <v/>
      </c>
      <c r="V1302" s="160" t="str">
        <f t="shared" si="876"/>
        <v/>
      </c>
      <c r="W1302" s="160" t="str">
        <f t="shared" si="877"/>
        <v/>
      </c>
      <c r="X1302" s="164" t="str">
        <f t="shared" si="858"/>
        <v/>
      </c>
      <c r="Y1302" s="162" t="str">
        <f t="shared" si="882"/>
        <v/>
      </c>
      <c r="Z1302" s="161" t="str">
        <f t="shared" si="859"/>
        <v/>
      </c>
      <c r="AA1302" s="161" t="str">
        <f t="shared" si="860"/>
        <v/>
      </c>
      <c r="AB1302" s="161" t="str">
        <f t="shared" si="861"/>
        <v/>
      </c>
      <c r="AC1302" s="163" t="str">
        <f t="shared" ref="AC1302:AC1335" si="884">IF(N1302="","",N1302+$Q1302+W1302)</f>
        <v/>
      </c>
      <c r="AD1302" s="158" t="str">
        <f t="shared" si="879"/>
        <v/>
      </c>
      <c r="AE1302" s="165" t="str">
        <f>IF(J1302="","",IF('5.手当・賞与配分・洗い替え方式'!$O$4=1,ROUNDUP((J1302+$Q1302)*$AH$4,-1),ROUNDUP(J1302*$AH$4,-1)))</f>
        <v/>
      </c>
      <c r="AF1302" s="154" t="str">
        <f>IF(K1302="","",IF('5.手当・賞与配分・洗い替え方式'!$O$4=1,ROUNDUP((K1302+$Q1302)*$AH$4,-1),ROUNDUP(K1302*$AH$4,-1)))</f>
        <v/>
      </c>
      <c r="AG1302" s="154" t="str">
        <f>IF(L1302="","",IF('5.手当・賞与配分・洗い替え方式'!$O$4=1,ROUNDUP((L1302+$Q1302)*$AH$4,-1),ROUNDUP(L1302*$AH$4,-1)))</f>
        <v/>
      </c>
      <c r="AH1302" s="154" t="str">
        <f>IF(M1302="","",IF('5.手当・賞与配分・洗い替え方式'!$O$4=1,ROUNDUP((M1302+$Q1302)*$AH$4,-1),ROUNDUP(M1302*$AH$4,-1)))</f>
        <v/>
      </c>
      <c r="AI1302" s="166" t="str">
        <f>IF(N1302="","",IF('5.手当・賞与配分・洗い替え方式'!$O$4=1,ROUNDUP((N1302+$Q1302)*$AH$4,-1),ROUNDUP(N1302*$AH$4,-1)))</f>
        <v/>
      </c>
      <c r="AJ1302" s="165" t="str">
        <f>IF(J1302="","",IF('5.手当・賞与配分・洗い替え方式'!$O$4=1,ROUNDUP((J1302+$Q1302)*$AM$4,-1),ROUNDUP(J1302*$AM$4,-1)))</f>
        <v/>
      </c>
      <c r="AK1302" s="154" t="str">
        <f>IF(K1302="","",IF('5.手当・賞与配分・洗い替え方式'!$O$4=1,ROUNDUP((K1302+$Q1302)*$AM$4,-1),ROUNDUP(K1302*$AM$4,-1)))</f>
        <v/>
      </c>
      <c r="AL1302" s="154" t="str">
        <f>IF(L1302="","",IF('5.手当・賞与配分・洗い替え方式'!$O$4=1,ROUNDUP((L1302+$Q1302)*$AM$4,-1),ROUNDUP(L1302*$AM$4,-1)))</f>
        <v/>
      </c>
      <c r="AM1302" s="154" t="str">
        <f>IF(M1302="","",IF('5.手当・賞与配分・洗い替え方式'!$O$4=1,ROUNDUP((M1302+$Q1302)*$AM$4,-1),ROUNDUP(M1302*$AM$4,-1)))</f>
        <v/>
      </c>
      <c r="AN1302" s="166" t="str">
        <f>IF(N1302="","",IF('5.手当・賞与配分・洗い替え方式'!$O$4=1,ROUNDUP((N1302+$Q1302)*$AM$4,-1),ROUNDUP(N1302*$AM$4,-1)))</f>
        <v/>
      </c>
      <c r="AO1302" s="369" t="str">
        <f t="shared" si="880"/>
        <v/>
      </c>
      <c r="AP1302" s="77" t="str">
        <f t="shared" si="881"/>
        <v/>
      </c>
      <c r="AQ1302" s="77" t="str">
        <f t="shared" si="864"/>
        <v/>
      </c>
      <c r="AR1302" s="77" t="str">
        <f t="shared" si="865"/>
        <v/>
      </c>
      <c r="AS1302" s="164" t="str">
        <f t="shared" si="866"/>
        <v/>
      </c>
    </row>
    <row r="1303" spans="5:45" ht="18" customHeight="1">
      <c r="E1303" s="148" t="str">
        <f t="shared" si="867"/>
        <v/>
      </c>
      <c r="F1303" s="105">
        <f t="shared" si="854"/>
        <v>0</v>
      </c>
      <c r="G1303" s="105" t="str">
        <f t="shared" si="855"/>
        <v/>
      </c>
      <c r="H1303" s="105" t="str">
        <f t="shared" si="856"/>
        <v/>
      </c>
      <c r="I1303" s="149">
        <v>27</v>
      </c>
      <c r="J1303" s="157" t="str">
        <f t="shared" si="868"/>
        <v/>
      </c>
      <c r="K1303" s="131" t="str">
        <f t="shared" si="869"/>
        <v/>
      </c>
      <c r="L1303" s="131" t="str">
        <f>IF($E1303="","",INDEX('3.サラリースケール'!$R$5:$BH$38,MATCH($E1303,'3.サラリースケール'!$R$5:$R$38,0),MATCH($I1303,'3.サラリースケール'!$R$5:$BH$5,0)))</f>
        <v/>
      </c>
      <c r="M1303" s="131" t="str">
        <f t="shared" si="870"/>
        <v/>
      </c>
      <c r="N1303" s="368" t="str">
        <f t="shared" si="871"/>
        <v/>
      </c>
      <c r="O1303" s="157" t="str">
        <f t="shared" si="872"/>
        <v/>
      </c>
      <c r="P1303" s="368" t="str">
        <f t="shared" si="857"/>
        <v/>
      </c>
      <c r="Q1303" s="158" t="str">
        <f>IF($L1303="","",VLOOKUP($E1303,'6.モデル年俸表の作成'!$C$7:$F$48,4,0))</f>
        <v/>
      </c>
      <c r="R1303" s="159" t="str">
        <f>IF($E1303="","",IF($G1303="","",VLOOKUP($E1303,'5.手当・賞与配分・洗い替え方式'!$C$7:$L$48,8,0)))</f>
        <v/>
      </c>
      <c r="S1303" s="160" t="str">
        <f t="shared" si="873"/>
        <v/>
      </c>
      <c r="T1303" s="160" t="str">
        <f t="shared" si="874"/>
        <v/>
      </c>
      <c r="U1303" s="160" t="str">
        <f t="shared" si="883"/>
        <v/>
      </c>
      <c r="V1303" s="160" t="str">
        <f t="shared" si="876"/>
        <v/>
      </c>
      <c r="W1303" s="160" t="str">
        <f t="shared" si="877"/>
        <v/>
      </c>
      <c r="X1303" s="164" t="str">
        <f t="shared" si="858"/>
        <v/>
      </c>
      <c r="Y1303" s="162" t="str">
        <f t="shared" si="882"/>
        <v/>
      </c>
      <c r="Z1303" s="161" t="str">
        <f t="shared" si="859"/>
        <v/>
      </c>
      <c r="AA1303" s="161" t="str">
        <f t="shared" si="860"/>
        <v/>
      </c>
      <c r="AB1303" s="161" t="str">
        <f t="shared" si="861"/>
        <v/>
      </c>
      <c r="AC1303" s="163" t="str">
        <f t="shared" si="884"/>
        <v/>
      </c>
      <c r="AD1303" s="158" t="str">
        <f t="shared" si="879"/>
        <v/>
      </c>
      <c r="AE1303" s="165" t="str">
        <f>IF(J1303="","",IF('5.手当・賞与配分・洗い替え方式'!$O$4=1,ROUNDUP((J1303+$Q1303)*$AH$4,-1),ROUNDUP(J1303*$AH$4,-1)))</f>
        <v/>
      </c>
      <c r="AF1303" s="154" t="str">
        <f>IF(K1303="","",IF('5.手当・賞与配分・洗い替え方式'!$O$4=1,ROUNDUP((K1303+$Q1303)*$AH$4,-1),ROUNDUP(K1303*$AH$4,-1)))</f>
        <v/>
      </c>
      <c r="AG1303" s="154" t="str">
        <f>IF(L1303="","",IF('5.手当・賞与配分・洗い替え方式'!$O$4=1,ROUNDUP((L1303+$Q1303)*$AH$4,-1),ROUNDUP(L1303*$AH$4,-1)))</f>
        <v/>
      </c>
      <c r="AH1303" s="154" t="str">
        <f>IF(M1303="","",IF('5.手当・賞与配分・洗い替え方式'!$O$4=1,ROUNDUP((M1303+$Q1303)*$AH$4,-1),ROUNDUP(M1303*$AH$4,-1)))</f>
        <v/>
      </c>
      <c r="AI1303" s="166" t="str">
        <f>IF(N1303="","",IF('5.手当・賞与配分・洗い替え方式'!$O$4=1,ROUNDUP((N1303+$Q1303)*$AH$4,-1),ROUNDUP(N1303*$AH$4,-1)))</f>
        <v/>
      </c>
      <c r="AJ1303" s="165" t="str">
        <f>IF(J1303="","",IF('5.手当・賞与配分・洗い替え方式'!$O$4=1,ROUNDUP((J1303+$Q1303)*$AM$4,-1),ROUNDUP(J1303*$AM$4,-1)))</f>
        <v/>
      </c>
      <c r="AK1303" s="154" t="str">
        <f>IF(K1303="","",IF('5.手当・賞与配分・洗い替え方式'!$O$4=1,ROUNDUP((K1303+$Q1303)*$AM$4,-1),ROUNDUP(K1303*$AM$4,-1)))</f>
        <v/>
      </c>
      <c r="AL1303" s="154" t="str">
        <f>IF(L1303="","",IF('5.手当・賞与配分・洗い替え方式'!$O$4=1,ROUNDUP((L1303+$Q1303)*$AM$4,-1),ROUNDUP(L1303*$AM$4,-1)))</f>
        <v/>
      </c>
      <c r="AM1303" s="154" t="str">
        <f>IF(M1303="","",IF('5.手当・賞与配分・洗い替え方式'!$O$4=1,ROUNDUP((M1303+$Q1303)*$AM$4,-1),ROUNDUP(M1303*$AM$4,-1)))</f>
        <v/>
      </c>
      <c r="AN1303" s="166" t="str">
        <f>IF(N1303="","",IF('5.手当・賞与配分・洗い替え方式'!$O$4=1,ROUNDUP((N1303+$Q1303)*$AM$4,-1),ROUNDUP(N1303*$AM$4,-1)))</f>
        <v/>
      </c>
      <c r="AO1303" s="369" t="str">
        <f t="shared" si="880"/>
        <v/>
      </c>
      <c r="AP1303" s="77" t="str">
        <f t="shared" si="881"/>
        <v/>
      </c>
      <c r="AQ1303" s="77" t="str">
        <f t="shared" si="864"/>
        <v/>
      </c>
      <c r="AR1303" s="77" t="str">
        <f t="shared" si="865"/>
        <v/>
      </c>
      <c r="AS1303" s="164" t="str">
        <f t="shared" si="866"/>
        <v/>
      </c>
    </row>
    <row r="1304" spans="5:45" ht="18" customHeight="1">
      <c r="E1304" s="148" t="str">
        <f t="shared" si="867"/>
        <v/>
      </c>
      <c r="F1304" s="105">
        <f t="shared" si="854"/>
        <v>0</v>
      </c>
      <c r="G1304" s="105" t="str">
        <f t="shared" si="855"/>
        <v/>
      </c>
      <c r="H1304" s="105" t="str">
        <f t="shared" si="856"/>
        <v/>
      </c>
      <c r="I1304" s="149">
        <v>28</v>
      </c>
      <c r="J1304" s="157" t="str">
        <f t="shared" si="868"/>
        <v/>
      </c>
      <c r="K1304" s="131" t="str">
        <f t="shared" si="869"/>
        <v/>
      </c>
      <c r="L1304" s="131" t="str">
        <f>IF($E1304="","",INDEX('3.サラリースケール'!$R$5:$BH$38,MATCH($E1304,'3.サラリースケール'!$R$5:$R$38,0),MATCH($I1304,'3.サラリースケール'!$R$5:$BH$5,0)))</f>
        <v/>
      </c>
      <c r="M1304" s="131" t="str">
        <f t="shared" si="870"/>
        <v/>
      </c>
      <c r="N1304" s="368" t="str">
        <f t="shared" si="871"/>
        <v/>
      </c>
      <c r="O1304" s="157" t="str">
        <f t="shared" si="872"/>
        <v/>
      </c>
      <c r="P1304" s="368" t="str">
        <f t="shared" si="857"/>
        <v/>
      </c>
      <c r="Q1304" s="158" t="str">
        <f>IF($L1304="","",VLOOKUP($E1304,'6.モデル年俸表の作成'!$C$7:$F$48,4,0))</f>
        <v/>
      </c>
      <c r="R1304" s="159" t="str">
        <f>IF($E1304="","",IF($G1304="","",VLOOKUP($E1304,'5.手当・賞与配分・洗い替え方式'!$C$7:$L$48,8,0)))</f>
        <v/>
      </c>
      <c r="S1304" s="160" t="str">
        <f t="shared" si="873"/>
        <v/>
      </c>
      <c r="T1304" s="160" t="str">
        <f t="shared" si="874"/>
        <v/>
      </c>
      <c r="U1304" s="160" t="str">
        <f t="shared" si="883"/>
        <v/>
      </c>
      <c r="V1304" s="160" t="str">
        <f t="shared" si="876"/>
        <v/>
      </c>
      <c r="W1304" s="160" t="str">
        <f t="shared" si="877"/>
        <v/>
      </c>
      <c r="X1304" s="164" t="str">
        <f t="shared" si="858"/>
        <v/>
      </c>
      <c r="Y1304" s="162" t="str">
        <f t="shared" si="882"/>
        <v/>
      </c>
      <c r="Z1304" s="161" t="str">
        <f t="shared" si="859"/>
        <v/>
      </c>
      <c r="AA1304" s="161" t="str">
        <f t="shared" si="860"/>
        <v/>
      </c>
      <c r="AB1304" s="161" t="str">
        <f t="shared" si="861"/>
        <v/>
      </c>
      <c r="AC1304" s="163" t="str">
        <f t="shared" si="884"/>
        <v/>
      </c>
      <c r="AD1304" s="158" t="str">
        <f t="shared" si="879"/>
        <v/>
      </c>
      <c r="AE1304" s="165" t="str">
        <f>IF(J1304="","",IF('5.手当・賞与配分・洗い替え方式'!$O$4=1,ROUNDUP((J1304+$Q1304)*$AH$4,-1),ROUNDUP(J1304*$AH$4,-1)))</f>
        <v/>
      </c>
      <c r="AF1304" s="154" t="str">
        <f>IF(K1304="","",IF('5.手当・賞与配分・洗い替え方式'!$O$4=1,ROUNDUP((K1304+$Q1304)*$AH$4,-1),ROUNDUP(K1304*$AH$4,-1)))</f>
        <v/>
      </c>
      <c r="AG1304" s="154" t="str">
        <f>IF(L1304="","",IF('5.手当・賞与配分・洗い替え方式'!$O$4=1,ROUNDUP((L1304+$Q1304)*$AH$4,-1),ROUNDUP(L1304*$AH$4,-1)))</f>
        <v/>
      </c>
      <c r="AH1304" s="154" t="str">
        <f>IF(M1304="","",IF('5.手当・賞与配分・洗い替え方式'!$O$4=1,ROUNDUP((M1304+$Q1304)*$AH$4,-1),ROUNDUP(M1304*$AH$4,-1)))</f>
        <v/>
      </c>
      <c r="AI1304" s="166" t="str">
        <f>IF(N1304="","",IF('5.手当・賞与配分・洗い替え方式'!$O$4=1,ROUNDUP((N1304+$Q1304)*$AH$4,-1),ROUNDUP(N1304*$AH$4,-1)))</f>
        <v/>
      </c>
      <c r="AJ1304" s="165" t="str">
        <f>IF(J1304="","",IF('5.手当・賞与配分・洗い替え方式'!$O$4=1,ROUNDUP((J1304+$Q1304)*$AM$4,-1),ROUNDUP(J1304*$AM$4,-1)))</f>
        <v/>
      </c>
      <c r="AK1304" s="154" t="str">
        <f>IF(K1304="","",IF('5.手当・賞与配分・洗い替え方式'!$O$4=1,ROUNDUP((K1304+$Q1304)*$AM$4,-1),ROUNDUP(K1304*$AM$4,-1)))</f>
        <v/>
      </c>
      <c r="AL1304" s="154" t="str">
        <f>IF(L1304="","",IF('5.手当・賞与配分・洗い替え方式'!$O$4=1,ROUNDUP((L1304+$Q1304)*$AM$4,-1),ROUNDUP(L1304*$AM$4,-1)))</f>
        <v/>
      </c>
      <c r="AM1304" s="154" t="str">
        <f>IF(M1304="","",IF('5.手当・賞与配分・洗い替え方式'!$O$4=1,ROUNDUP((M1304+$Q1304)*$AM$4,-1),ROUNDUP(M1304*$AM$4,-1)))</f>
        <v/>
      </c>
      <c r="AN1304" s="166" t="str">
        <f>IF(N1304="","",IF('5.手当・賞与配分・洗い替え方式'!$O$4=1,ROUNDUP((N1304+$Q1304)*$AM$4,-1),ROUNDUP(N1304*$AM$4,-1)))</f>
        <v/>
      </c>
      <c r="AO1304" s="369" t="str">
        <f t="shared" si="880"/>
        <v/>
      </c>
      <c r="AP1304" s="77" t="str">
        <f t="shared" si="881"/>
        <v/>
      </c>
      <c r="AQ1304" s="77" t="str">
        <f t="shared" si="864"/>
        <v/>
      </c>
      <c r="AR1304" s="77" t="str">
        <f t="shared" si="865"/>
        <v/>
      </c>
      <c r="AS1304" s="164" t="str">
        <f t="shared" si="866"/>
        <v/>
      </c>
    </row>
    <row r="1305" spans="5:45" ht="18" customHeight="1">
      <c r="E1305" s="148" t="str">
        <f t="shared" si="867"/>
        <v/>
      </c>
      <c r="F1305" s="105">
        <f t="shared" si="854"/>
        <v>0</v>
      </c>
      <c r="G1305" s="105" t="str">
        <f t="shared" si="855"/>
        <v/>
      </c>
      <c r="H1305" s="105" t="str">
        <f t="shared" si="856"/>
        <v/>
      </c>
      <c r="I1305" s="149">
        <v>29</v>
      </c>
      <c r="J1305" s="157" t="str">
        <f t="shared" si="868"/>
        <v/>
      </c>
      <c r="K1305" s="131" t="str">
        <f t="shared" si="869"/>
        <v/>
      </c>
      <c r="L1305" s="131" t="str">
        <f>IF($E1305="","",INDEX('3.サラリースケール'!$R$5:$BH$38,MATCH($E1305,'3.サラリースケール'!$R$5:$R$38,0),MATCH($I1305,'3.サラリースケール'!$R$5:$BH$5,0)))</f>
        <v/>
      </c>
      <c r="M1305" s="131" t="str">
        <f t="shared" si="870"/>
        <v/>
      </c>
      <c r="N1305" s="368" t="str">
        <f t="shared" si="871"/>
        <v/>
      </c>
      <c r="O1305" s="157" t="str">
        <f t="shared" si="872"/>
        <v/>
      </c>
      <c r="P1305" s="368" t="str">
        <f t="shared" si="857"/>
        <v/>
      </c>
      <c r="Q1305" s="158" t="str">
        <f>IF($L1305="","",VLOOKUP($E1305,'6.モデル年俸表の作成'!$C$7:$F$48,4,0))</f>
        <v/>
      </c>
      <c r="R1305" s="159" t="str">
        <f>IF($E1305="","",IF($G1305="","",VLOOKUP($E1305,'5.手当・賞与配分・洗い替え方式'!$C$7:$L$48,8,0)))</f>
        <v/>
      </c>
      <c r="S1305" s="160" t="str">
        <f t="shared" si="873"/>
        <v/>
      </c>
      <c r="T1305" s="160" t="str">
        <f t="shared" si="874"/>
        <v/>
      </c>
      <c r="U1305" s="160" t="str">
        <f t="shared" si="883"/>
        <v/>
      </c>
      <c r="V1305" s="160" t="str">
        <f t="shared" si="876"/>
        <v/>
      </c>
      <c r="W1305" s="160" t="str">
        <f t="shared" si="877"/>
        <v/>
      </c>
      <c r="X1305" s="164" t="str">
        <f t="shared" si="858"/>
        <v/>
      </c>
      <c r="Y1305" s="162" t="str">
        <f t="shared" si="882"/>
        <v/>
      </c>
      <c r="Z1305" s="161" t="str">
        <f t="shared" si="859"/>
        <v/>
      </c>
      <c r="AA1305" s="161" t="str">
        <f t="shared" si="860"/>
        <v/>
      </c>
      <c r="AB1305" s="161" t="str">
        <f t="shared" si="861"/>
        <v/>
      </c>
      <c r="AC1305" s="163" t="str">
        <f t="shared" si="884"/>
        <v/>
      </c>
      <c r="AD1305" s="158" t="str">
        <f t="shared" si="879"/>
        <v/>
      </c>
      <c r="AE1305" s="165" t="str">
        <f>IF(J1305="","",IF('5.手当・賞与配分・洗い替え方式'!$O$4=1,ROUNDUP((J1305+$Q1305)*$AH$4,-1),ROUNDUP(J1305*$AH$4,-1)))</f>
        <v/>
      </c>
      <c r="AF1305" s="154" t="str">
        <f>IF(K1305="","",IF('5.手当・賞与配分・洗い替え方式'!$O$4=1,ROUNDUP((K1305+$Q1305)*$AH$4,-1),ROUNDUP(K1305*$AH$4,-1)))</f>
        <v/>
      </c>
      <c r="AG1305" s="154" t="str">
        <f>IF(L1305="","",IF('5.手当・賞与配分・洗い替え方式'!$O$4=1,ROUNDUP((L1305+$Q1305)*$AH$4,-1),ROUNDUP(L1305*$AH$4,-1)))</f>
        <v/>
      </c>
      <c r="AH1305" s="154" t="str">
        <f>IF(M1305="","",IF('5.手当・賞与配分・洗い替え方式'!$O$4=1,ROUNDUP((M1305+$Q1305)*$AH$4,-1),ROUNDUP(M1305*$AH$4,-1)))</f>
        <v/>
      </c>
      <c r="AI1305" s="166" t="str">
        <f>IF(N1305="","",IF('5.手当・賞与配分・洗い替え方式'!$O$4=1,ROUNDUP((N1305+$Q1305)*$AH$4,-1),ROUNDUP(N1305*$AH$4,-1)))</f>
        <v/>
      </c>
      <c r="AJ1305" s="165" t="str">
        <f>IF(J1305="","",IF('5.手当・賞与配分・洗い替え方式'!$O$4=1,ROUNDUP((J1305+$Q1305)*$AM$4,-1),ROUNDUP(J1305*$AM$4,-1)))</f>
        <v/>
      </c>
      <c r="AK1305" s="154" t="str">
        <f>IF(K1305="","",IF('5.手当・賞与配分・洗い替え方式'!$O$4=1,ROUNDUP((K1305+$Q1305)*$AM$4,-1),ROUNDUP(K1305*$AM$4,-1)))</f>
        <v/>
      </c>
      <c r="AL1305" s="154" t="str">
        <f>IF(L1305="","",IF('5.手当・賞与配分・洗い替え方式'!$O$4=1,ROUNDUP((L1305+$Q1305)*$AM$4,-1),ROUNDUP(L1305*$AM$4,-1)))</f>
        <v/>
      </c>
      <c r="AM1305" s="154" t="str">
        <f>IF(M1305="","",IF('5.手当・賞与配分・洗い替え方式'!$O$4=1,ROUNDUP((M1305+$Q1305)*$AM$4,-1),ROUNDUP(M1305*$AM$4,-1)))</f>
        <v/>
      </c>
      <c r="AN1305" s="166" t="str">
        <f>IF(N1305="","",IF('5.手当・賞与配分・洗い替え方式'!$O$4=1,ROUNDUP((N1305+$Q1305)*$AM$4,-1),ROUNDUP(N1305*$AM$4,-1)))</f>
        <v/>
      </c>
      <c r="AO1305" s="369" t="str">
        <f t="shared" si="880"/>
        <v/>
      </c>
      <c r="AP1305" s="77" t="str">
        <f t="shared" si="881"/>
        <v/>
      </c>
      <c r="AQ1305" s="77" t="str">
        <f t="shared" si="864"/>
        <v/>
      </c>
      <c r="AR1305" s="77" t="str">
        <f t="shared" si="865"/>
        <v/>
      </c>
      <c r="AS1305" s="164" t="str">
        <f t="shared" si="866"/>
        <v/>
      </c>
    </row>
    <row r="1306" spans="5:45" ht="18" customHeight="1">
      <c r="E1306" s="148" t="str">
        <f t="shared" si="867"/>
        <v/>
      </c>
      <c r="F1306" s="105">
        <f t="shared" si="854"/>
        <v>0</v>
      </c>
      <c r="G1306" s="105" t="str">
        <f t="shared" si="855"/>
        <v/>
      </c>
      <c r="H1306" s="105" t="str">
        <f t="shared" si="856"/>
        <v/>
      </c>
      <c r="I1306" s="149">
        <v>30</v>
      </c>
      <c r="J1306" s="157" t="str">
        <f t="shared" si="868"/>
        <v/>
      </c>
      <c r="K1306" s="131" t="str">
        <f t="shared" si="869"/>
        <v/>
      </c>
      <c r="L1306" s="131" t="str">
        <f>IF($E1306="","",INDEX('3.サラリースケール'!$R$5:$BH$38,MATCH($E1306,'3.サラリースケール'!$R$5:$R$38,0),MATCH($I1306,'3.サラリースケール'!$R$5:$BH$5,0)))</f>
        <v/>
      </c>
      <c r="M1306" s="131" t="str">
        <f t="shared" si="870"/>
        <v/>
      </c>
      <c r="N1306" s="368" t="str">
        <f t="shared" si="871"/>
        <v/>
      </c>
      <c r="O1306" s="157" t="str">
        <f t="shared" si="872"/>
        <v/>
      </c>
      <c r="P1306" s="368" t="str">
        <f t="shared" si="857"/>
        <v/>
      </c>
      <c r="Q1306" s="158" t="str">
        <f>IF($L1306="","",VLOOKUP($E1306,'6.モデル年俸表の作成'!$C$7:$F$48,4,0))</f>
        <v/>
      </c>
      <c r="R1306" s="159" t="str">
        <f>IF($E1306="","",IF($G1306="","",VLOOKUP($E1306,'5.手当・賞与配分・洗い替え方式'!$C$7:$L$48,8,0)))</f>
        <v/>
      </c>
      <c r="S1306" s="160" t="str">
        <f t="shared" si="873"/>
        <v/>
      </c>
      <c r="T1306" s="160" t="str">
        <f t="shared" si="874"/>
        <v/>
      </c>
      <c r="U1306" s="160" t="str">
        <f t="shared" si="883"/>
        <v/>
      </c>
      <c r="V1306" s="160" t="str">
        <f t="shared" si="876"/>
        <v/>
      </c>
      <c r="W1306" s="160" t="str">
        <f t="shared" si="877"/>
        <v/>
      </c>
      <c r="X1306" s="164" t="str">
        <f t="shared" si="858"/>
        <v/>
      </c>
      <c r="Y1306" s="162" t="str">
        <f t="shared" si="882"/>
        <v/>
      </c>
      <c r="Z1306" s="161" t="str">
        <f t="shared" si="859"/>
        <v/>
      </c>
      <c r="AA1306" s="161" t="str">
        <f t="shared" si="860"/>
        <v/>
      </c>
      <c r="AB1306" s="161" t="str">
        <f t="shared" si="861"/>
        <v/>
      </c>
      <c r="AC1306" s="163" t="str">
        <f t="shared" si="884"/>
        <v/>
      </c>
      <c r="AD1306" s="158" t="str">
        <f t="shared" si="879"/>
        <v/>
      </c>
      <c r="AE1306" s="165" t="str">
        <f>IF(J1306="","",IF('5.手当・賞与配分・洗い替え方式'!$O$4=1,ROUNDUP((J1306+$Q1306)*$AH$4,-1),ROUNDUP(J1306*$AH$4,-1)))</f>
        <v/>
      </c>
      <c r="AF1306" s="154" t="str">
        <f>IF(K1306="","",IF('5.手当・賞与配分・洗い替え方式'!$O$4=1,ROUNDUP((K1306+$Q1306)*$AH$4,-1),ROUNDUP(K1306*$AH$4,-1)))</f>
        <v/>
      </c>
      <c r="AG1306" s="154" t="str">
        <f>IF(L1306="","",IF('5.手当・賞与配分・洗い替え方式'!$O$4=1,ROUNDUP((L1306+$Q1306)*$AH$4,-1),ROUNDUP(L1306*$AH$4,-1)))</f>
        <v/>
      </c>
      <c r="AH1306" s="154" t="str">
        <f>IF(M1306="","",IF('5.手当・賞与配分・洗い替え方式'!$O$4=1,ROUNDUP((M1306+$Q1306)*$AH$4,-1),ROUNDUP(M1306*$AH$4,-1)))</f>
        <v/>
      </c>
      <c r="AI1306" s="166" t="str">
        <f>IF(N1306="","",IF('5.手当・賞与配分・洗い替え方式'!$O$4=1,ROUNDUP((N1306+$Q1306)*$AH$4,-1),ROUNDUP(N1306*$AH$4,-1)))</f>
        <v/>
      </c>
      <c r="AJ1306" s="165" t="str">
        <f>IF(J1306="","",IF('5.手当・賞与配分・洗い替え方式'!$O$4=1,ROUNDUP((J1306+$Q1306)*$AM$4,-1),ROUNDUP(J1306*$AM$4,-1)))</f>
        <v/>
      </c>
      <c r="AK1306" s="154" t="str">
        <f>IF(K1306="","",IF('5.手当・賞与配分・洗い替え方式'!$O$4=1,ROUNDUP((K1306+$Q1306)*$AM$4,-1),ROUNDUP(K1306*$AM$4,-1)))</f>
        <v/>
      </c>
      <c r="AL1306" s="154" t="str">
        <f>IF(L1306="","",IF('5.手当・賞与配分・洗い替え方式'!$O$4=1,ROUNDUP((L1306+$Q1306)*$AM$4,-1),ROUNDUP(L1306*$AM$4,-1)))</f>
        <v/>
      </c>
      <c r="AM1306" s="154" t="str">
        <f>IF(M1306="","",IF('5.手当・賞与配分・洗い替え方式'!$O$4=1,ROUNDUP((M1306+$Q1306)*$AM$4,-1),ROUNDUP(M1306*$AM$4,-1)))</f>
        <v/>
      </c>
      <c r="AN1306" s="166" t="str">
        <f>IF(N1306="","",IF('5.手当・賞与配分・洗い替え方式'!$O$4=1,ROUNDUP((N1306+$Q1306)*$AM$4,-1),ROUNDUP(N1306*$AM$4,-1)))</f>
        <v/>
      </c>
      <c r="AO1306" s="369" t="str">
        <f t="shared" si="880"/>
        <v/>
      </c>
      <c r="AP1306" s="77" t="str">
        <f t="shared" si="881"/>
        <v/>
      </c>
      <c r="AQ1306" s="77" t="str">
        <f t="shared" si="864"/>
        <v/>
      </c>
      <c r="AR1306" s="77" t="str">
        <f t="shared" si="865"/>
        <v/>
      </c>
      <c r="AS1306" s="164" t="str">
        <f t="shared" si="866"/>
        <v/>
      </c>
    </row>
    <row r="1307" spans="5:45" ht="18" customHeight="1">
      <c r="E1307" s="148" t="str">
        <f t="shared" si="867"/>
        <v/>
      </c>
      <c r="F1307" s="105">
        <f t="shared" si="854"/>
        <v>0</v>
      </c>
      <c r="G1307" s="105" t="str">
        <f t="shared" si="855"/>
        <v/>
      </c>
      <c r="H1307" s="105" t="str">
        <f t="shared" si="856"/>
        <v/>
      </c>
      <c r="I1307" s="149">
        <v>31</v>
      </c>
      <c r="J1307" s="157" t="str">
        <f t="shared" si="868"/>
        <v/>
      </c>
      <c r="K1307" s="131" t="str">
        <f t="shared" si="869"/>
        <v/>
      </c>
      <c r="L1307" s="131" t="str">
        <f>IF($E1307="","",INDEX('3.サラリースケール'!$R$5:$BH$38,MATCH($E1307,'3.サラリースケール'!$R$5:$R$38,0),MATCH($I1307,'3.サラリースケール'!$R$5:$BH$5,0)))</f>
        <v/>
      </c>
      <c r="M1307" s="131" t="str">
        <f t="shared" si="870"/>
        <v/>
      </c>
      <c r="N1307" s="368" t="str">
        <f t="shared" si="871"/>
        <v/>
      </c>
      <c r="O1307" s="157" t="str">
        <f t="shared" si="872"/>
        <v/>
      </c>
      <c r="P1307" s="368" t="str">
        <f t="shared" si="857"/>
        <v/>
      </c>
      <c r="Q1307" s="158" t="str">
        <f>IF($L1307="","",VLOOKUP($E1307,'6.モデル年俸表の作成'!$C$7:$F$48,4,0))</f>
        <v/>
      </c>
      <c r="R1307" s="159" t="str">
        <f>IF($E1307="","",IF($G1307="","",VLOOKUP($E1307,'5.手当・賞与配分・洗い替え方式'!$C$7:$L$48,8,0)))</f>
        <v/>
      </c>
      <c r="S1307" s="160" t="str">
        <f t="shared" si="873"/>
        <v/>
      </c>
      <c r="T1307" s="160" t="str">
        <f t="shared" si="874"/>
        <v/>
      </c>
      <c r="U1307" s="160" t="str">
        <f t="shared" si="883"/>
        <v/>
      </c>
      <c r="V1307" s="160" t="str">
        <f t="shared" si="876"/>
        <v/>
      </c>
      <c r="W1307" s="160" t="str">
        <f t="shared" si="877"/>
        <v/>
      </c>
      <c r="X1307" s="164" t="str">
        <f t="shared" si="858"/>
        <v/>
      </c>
      <c r="Y1307" s="162" t="str">
        <f t="shared" si="882"/>
        <v/>
      </c>
      <c r="Z1307" s="161" t="str">
        <f t="shared" si="859"/>
        <v/>
      </c>
      <c r="AA1307" s="161" t="str">
        <f t="shared" si="860"/>
        <v/>
      </c>
      <c r="AB1307" s="161" t="str">
        <f t="shared" si="861"/>
        <v/>
      </c>
      <c r="AC1307" s="163" t="str">
        <f t="shared" si="884"/>
        <v/>
      </c>
      <c r="AD1307" s="158" t="str">
        <f t="shared" si="879"/>
        <v/>
      </c>
      <c r="AE1307" s="165" t="str">
        <f>IF(J1307="","",IF('5.手当・賞与配分・洗い替え方式'!$O$4=1,ROUNDUP((J1307+$Q1307)*$AH$4,-1),ROUNDUP(J1307*$AH$4,-1)))</f>
        <v/>
      </c>
      <c r="AF1307" s="154" t="str">
        <f>IF(K1307="","",IF('5.手当・賞与配分・洗い替え方式'!$O$4=1,ROUNDUP((K1307+$Q1307)*$AH$4,-1),ROUNDUP(K1307*$AH$4,-1)))</f>
        <v/>
      </c>
      <c r="AG1307" s="154" t="str">
        <f>IF(L1307="","",IF('5.手当・賞与配分・洗い替え方式'!$O$4=1,ROUNDUP((L1307+$Q1307)*$AH$4,-1),ROUNDUP(L1307*$AH$4,-1)))</f>
        <v/>
      </c>
      <c r="AH1307" s="154" t="str">
        <f>IF(M1307="","",IF('5.手当・賞与配分・洗い替え方式'!$O$4=1,ROUNDUP((M1307+$Q1307)*$AH$4,-1),ROUNDUP(M1307*$AH$4,-1)))</f>
        <v/>
      </c>
      <c r="AI1307" s="166" t="str">
        <f>IF(N1307="","",IF('5.手当・賞与配分・洗い替え方式'!$O$4=1,ROUNDUP((N1307+$Q1307)*$AH$4,-1),ROUNDUP(N1307*$AH$4,-1)))</f>
        <v/>
      </c>
      <c r="AJ1307" s="165" t="str">
        <f>IF(J1307="","",IF('5.手当・賞与配分・洗い替え方式'!$O$4=1,ROUNDUP((J1307+$Q1307)*$AM$4,-1),ROUNDUP(J1307*$AM$4,-1)))</f>
        <v/>
      </c>
      <c r="AK1307" s="154" t="str">
        <f>IF(K1307="","",IF('5.手当・賞与配分・洗い替え方式'!$O$4=1,ROUNDUP((K1307+$Q1307)*$AM$4,-1),ROUNDUP(K1307*$AM$4,-1)))</f>
        <v/>
      </c>
      <c r="AL1307" s="154" t="str">
        <f>IF(L1307="","",IF('5.手当・賞与配分・洗い替え方式'!$O$4=1,ROUNDUP((L1307+$Q1307)*$AM$4,-1),ROUNDUP(L1307*$AM$4,-1)))</f>
        <v/>
      </c>
      <c r="AM1307" s="154" t="str">
        <f>IF(M1307="","",IF('5.手当・賞与配分・洗い替え方式'!$O$4=1,ROUNDUP((M1307+$Q1307)*$AM$4,-1),ROUNDUP(M1307*$AM$4,-1)))</f>
        <v/>
      </c>
      <c r="AN1307" s="166" t="str">
        <f>IF(N1307="","",IF('5.手当・賞与配分・洗い替え方式'!$O$4=1,ROUNDUP((N1307+$Q1307)*$AM$4,-1),ROUNDUP(N1307*$AM$4,-1)))</f>
        <v/>
      </c>
      <c r="AO1307" s="369" t="str">
        <f t="shared" si="880"/>
        <v/>
      </c>
      <c r="AP1307" s="77" t="str">
        <f t="shared" si="881"/>
        <v/>
      </c>
      <c r="AQ1307" s="77" t="str">
        <f t="shared" si="864"/>
        <v/>
      </c>
      <c r="AR1307" s="77" t="str">
        <f t="shared" si="865"/>
        <v/>
      </c>
      <c r="AS1307" s="164" t="str">
        <f t="shared" si="866"/>
        <v/>
      </c>
    </row>
    <row r="1308" spans="5:45" ht="18" customHeight="1">
      <c r="E1308" s="148" t="str">
        <f t="shared" si="867"/>
        <v/>
      </c>
      <c r="F1308" s="105">
        <f t="shared" si="854"/>
        <v>0</v>
      </c>
      <c r="G1308" s="105" t="str">
        <f t="shared" si="855"/>
        <v/>
      </c>
      <c r="H1308" s="105" t="str">
        <f t="shared" si="856"/>
        <v/>
      </c>
      <c r="I1308" s="149">
        <v>32</v>
      </c>
      <c r="J1308" s="157" t="str">
        <f t="shared" si="868"/>
        <v/>
      </c>
      <c r="K1308" s="131" t="str">
        <f t="shared" si="869"/>
        <v/>
      </c>
      <c r="L1308" s="131" t="str">
        <f>IF($E1308="","",INDEX('3.サラリースケール'!$R$5:$BH$38,MATCH($E1308,'3.サラリースケール'!$R$5:$R$38,0),MATCH($I1308,'3.サラリースケール'!$R$5:$BH$5,0)))</f>
        <v/>
      </c>
      <c r="M1308" s="131" t="str">
        <f t="shared" si="870"/>
        <v/>
      </c>
      <c r="N1308" s="368" t="str">
        <f t="shared" si="871"/>
        <v/>
      </c>
      <c r="O1308" s="157" t="str">
        <f t="shared" si="872"/>
        <v/>
      </c>
      <c r="P1308" s="368" t="str">
        <f t="shared" si="857"/>
        <v/>
      </c>
      <c r="Q1308" s="158" t="str">
        <f>IF($L1308="","",VLOOKUP($E1308,'6.モデル年俸表の作成'!$C$7:$F$48,4,0))</f>
        <v/>
      </c>
      <c r="R1308" s="159" t="str">
        <f>IF($E1308="","",IF($G1308="","",VLOOKUP($E1308,'5.手当・賞与配分・洗い替え方式'!$C$7:$L$48,8,0)))</f>
        <v/>
      </c>
      <c r="S1308" s="160" t="str">
        <f t="shared" si="873"/>
        <v/>
      </c>
      <c r="T1308" s="160" t="str">
        <f t="shared" si="874"/>
        <v/>
      </c>
      <c r="U1308" s="160" t="str">
        <f t="shared" si="883"/>
        <v/>
      </c>
      <c r="V1308" s="160" t="str">
        <f t="shared" si="876"/>
        <v/>
      </c>
      <c r="W1308" s="160" t="str">
        <f t="shared" si="877"/>
        <v/>
      </c>
      <c r="X1308" s="164" t="str">
        <f t="shared" si="858"/>
        <v/>
      </c>
      <c r="Y1308" s="162" t="str">
        <f t="shared" si="882"/>
        <v/>
      </c>
      <c r="Z1308" s="161" t="str">
        <f t="shared" si="859"/>
        <v/>
      </c>
      <c r="AA1308" s="161" t="str">
        <f t="shared" si="860"/>
        <v/>
      </c>
      <c r="AB1308" s="161" t="str">
        <f t="shared" si="861"/>
        <v/>
      </c>
      <c r="AC1308" s="163" t="str">
        <f t="shared" si="884"/>
        <v/>
      </c>
      <c r="AD1308" s="158" t="str">
        <f t="shared" si="879"/>
        <v/>
      </c>
      <c r="AE1308" s="165" t="str">
        <f>IF(J1308="","",IF('5.手当・賞与配分・洗い替え方式'!$O$4=1,ROUNDUP((J1308+$Q1308)*$AH$4,-1),ROUNDUP(J1308*$AH$4,-1)))</f>
        <v/>
      </c>
      <c r="AF1308" s="154" t="str">
        <f>IF(K1308="","",IF('5.手当・賞与配分・洗い替え方式'!$O$4=1,ROUNDUP((K1308+$Q1308)*$AH$4,-1),ROUNDUP(K1308*$AH$4,-1)))</f>
        <v/>
      </c>
      <c r="AG1308" s="154" t="str">
        <f>IF(L1308="","",IF('5.手当・賞与配分・洗い替え方式'!$O$4=1,ROUNDUP((L1308+$Q1308)*$AH$4,-1),ROUNDUP(L1308*$AH$4,-1)))</f>
        <v/>
      </c>
      <c r="AH1308" s="154" t="str">
        <f>IF(M1308="","",IF('5.手当・賞与配分・洗い替え方式'!$O$4=1,ROUNDUP((M1308+$Q1308)*$AH$4,-1),ROUNDUP(M1308*$AH$4,-1)))</f>
        <v/>
      </c>
      <c r="AI1308" s="166" t="str">
        <f>IF(N1308="","",IF('5.手当・賞与配分・洗い替え方式'!$O$4=1,ROUNDUP((N1308+$Q1308)*$AH$4,-1),ROUNDUP(N1308*$AH$4,-1)))</f>
        <v/>
      </c>
      <c r="AJ1308" s="165" t="str">
        <f>IF(J1308="","",IF('5.手当・賞与配分・洗い替え方式'!$O$4=1,ROUNDUP((J1308+$Q1308)*$AM$4,-1),ROUNDUP(J1308*$AM$4,-1)))</f>
        <v/>
      </c>
      <c r="AK1308" s="154" t="str">
        <f>IF(K1308="","",IF('5.手当・賞与配分・洗い替え方式'!$O$4=1,ROUNDUP((K1308+$Q1308)*$AM$4,-1),ROUNDUP(K1308*$AM$4,-1)))</f>
        <v/>
      </c>
      <c r="AL1308" s="154" t="str">
        <f>IF(L1308="","",IF('5.手当・賞与配分・洗い替え方式'!$O$4=1,ROUNDUP((L1308+$Q1308)*$AM$4,-1),ROUNDUP(L1308*$AM$4,-1)))</f>
        <v/>
      </c>
      <c r="AM1308" s="154" t="str">
        <f>IF(M1308="","",IF('5.手当・賞与配分・洗い替え方式'!$O$4=1,ROUNDUP((M1308+$Q1308)*$AM$4,-1),ROUNDUP(M1308*$AM$4,-1)))</f>
        <v/>
      </c>
      <c r="AN1308" s="166" t="str">
        <f>IF(N1308="","",IF('5.手当・賞与配分・洗い替え方式'!$O$4=1,ROUNDUP((N1308+$Q1308)*$AM$4,-1),ROUNDUP(N1308*$AM$4,-1)))</f>
        <v/>
      </c>
      <c r="AO1308" s="369" t="str">
        <f t="shared" si="880"/>
        <v/>
      </c>
      <c r="AP1308" s="77" t="str">
        <f t="shared" si="881"/>
        <v/>
      </c>
      <c r="AQ1308" s="77" t="str">
        <f t="shared" si="864"/>
        <v/>
      </c>
      <c r="AR1308" s="77" t="str">
        <f t="shared" si="865"/>
        <v/>
      </c>
      <c r="AS1308" s="164" t="str">
        <f t="shared" si="866"/>
        <v/>
      </c>
    </row>
    <row r="1309" spans="5:45" ht="18" customHeight="1">
      <c r="E1309" s="148" t="str">
        <f t="shared" si="867"/>
        <v/>
      </c>
      <c r="F1309" s="105">
        <f t="shared" si="854"/>
        <v>0</v>
      </c>
      <c r="G1309" s="105" t="str">
        <f t="shared" si="855"/>
        <v/>
      </c>
      <c r="H1309" s="105" t="str">
        <f t="shared" si="856"/>
        <v/>
      </c>
      <c r="I1309" s="149">
        <v>33</v>
      </c>
      <c r="J1309" s="157" t="str">
        <f t="shared" si="868"/>
        <v/>
      </c>
      <c r="K1309" s="131" t="str">
        <f t="shared" si="869"/>
        <v/>
      </c>
      <c r="L1309" s="131" t="str">
        <f>IF($E1309="","",INDEX('3.サラリースケール'!$R$5:$BH$38,MATCH($E1309,'3.サラリースケール'!$R$5:$R$38,0),MATCH($I1309,'3.サラリースケール'!$R$5:$BH$5,0)))</f>
        <v/>
      </c>
      <c r="M1309" s="131" t="str">
        <f t="shared" si="870"/>
        <v/>
      </c>
      <c r="N1309" s="368" t="str">
        <f t="shared" si="871"/>
        <v/>
      </c>
      <c r="O1309" s="157" t="str">
        <f t="shared" si="872"/>
        <v/>
      </c>
      <c r="P1309" s="368" t="str">
        <f t="shared" si="857"/>
        <v/>
      </c>
      <c r="Q1309" s="158" t="str">
        <f>IF($L1309="","",VLOOKUP($E1309,'6.モデル年俸表の作成'!$C$7:$F$48,4,0))</f>
        <v/>
      </c>
      <c r="R1309" s="159" t="str">
        <f>IF($E1309="","",IF($G1309="","",VLOOKUP($E1309,'5.手当・賞与配分・洗い替え方式'!$C$7:$L$48,8,0)))</f>
        <v/>
      </c>
      <c r="S1309" s="160" t="str">
        <f t="shared" si="873"/>
        <v/>
      </c>
      <c r="T1309" s="160" t="str">
        <f t="shared" si="874"/>
        <v/>
      </c>
      <c r="U1309" s="160" t="str">
        <f t="shared" si="883"/>
        <v/>
      </c>
      <c r="V1309" s="160" t="str">
        <f t="shared" si="876"/>
        <v/>
      </c>
      <c r="W1309" s="160" t="str">
        <f t="shared" si="877"/>
        <v/>
      </c>
      <c r="X1309" s="164" t="str">
        <f t="shared" si="858"/>
        <v/>
      </c>
      <c r="Y1309" s="162" t="str">
        <f t="shared" si="882"/>
        <v/>
      </c>
      <c r="Z1309" s="161" t="str">
        <f t="shared" si="859"/>
        <v/>
      </c>
      <c r="AA1309" s="161" t="str">
        <f t="shared" si="860"/>
        <v/>
      </c>
      <c r="AB1309" s="161" t="str">
        <f t="shared" si="861"/>
        <v/>
      </c>
      <c r="AC1309" s="163" t="str">
        <f t="shared" si="884"/>
        <v/>
      </c>
      <c r="AD1309" s="158" t="str">
        <f t="shared" si="879"/>
        <v/>
      </c>
      <c r="AE1309" s="165" t="str">
        <f>IF(J1309="","",IF('5.手当・賞与配分・洗い替え方式'!$O$4=1,ROUNDUP((J1309+$Q1309)*$AH$4,-1),ROUNDUP(J1309*$AH$4,-1)))</f>
        <v/>
      </c>
      <c r="AF1309" s="154" t="str">
        <f>IF(K1309="","",IF('5.手当・賞与配分・洗い替え方式'!$O$4=1,ROUNDUP((K1309+$Q1309)*$AH$4,-1),ROUNDUP(K1309*$AH$4,-1)))</f>
        <v/>
      </c>
      <c r="AG1309" s="154" t="str">
        <f>IF(L1309="","",IF('5.手当・賞与配分・洗い替え方式'!$O$4=1,ROUNDUP((L1309+$Q1309)*$AH$4,-1),ROUNDUP(L1309*$AH$4,-1)))</f>
        <v/>
      </c>
      <c r="AH1309" s="154" t="str">
        <f>IF(M1309="","",IF('5.手当・賞与配分・洗い替え方式'!$O$4=1,ROUNDUP((M1309+$Q1309)*$AH$4,-1),ROUNDUP(M1309*$AH$4,-1)))</f>
        <v/>
      </c>
      <c r="AI1309" s="166" t="str">
        <f>IF(N1309="","",IF('5.手当・賞与配分・洗い替え方式'!$O$4=1,ROUNDUP((N1309+$Q1309)*$AH$4,-1),ROUNDUP(N1309*$AH$4,-1)))</f>
        <v/>
      </c>
      <c r="AJ1309" s="165" t="str">
        <f>IF(J1309="","",IF('5.手当・賞与配分・洗い替え方式'!$O$4=1,ROUNDUP((J1309+$Q1309)*$AM$4,-1),ROUNDUP(J1309*$AM$4,-1)))</f>
        <v/>
      </c>
      <c r="AK1309" s="154" t="str">
        <f>IF(K1309="","",IF('5.手当・賞与配分・洗い替え方式'!$O$4=1,ROUNDUP((K1309+$Q1309)*$AM$4,-1),ROUNDUP(K1309*$AM$4,-1)))</f>
        <v/>
      </c>
      <c r="AL1309" s="154" t="str">
        <f>IF(L1309="","",IF('5.手当・賞与配分・洗い替え方式'!$O$4=1,ROUNDUP((L1309+$Q1309)*$AM$4,-1),ROUNDUP(L1309*$AM$4,-1)))</f>
        <v/>
      </c>
      <c r="AM1309" s="154" t="str">
        <f>IF(M1309="","",IF('5.手当・賞与配分・洗い替え方式'!$O$4=1,ROUNDUP((M1309+$Q1309)*$AM$4,-1),ROUNDUP(M1309*$AM$4,-1)))</f>
        <v/>
      </c>
      <c r="AN1309" s="166" t="str">
        <f>IF(N1309="","",IF('5.手当・賞与配分・洗い替え方式'!$O$4=1,ROUNDUP((N1309+$Q1309)*$AM$4,-1),ROUNDUP(N1309*$AM$4,-1)))</f>
        <v/>
      </c>
      <c r="AO1309" s="369" t="str">
        <f t="shared" si="880"/>
        <v/>
      </c>
      <c r="AP1309" s="77" t="str">
        <f t="shared" si="881"/>
        <v/>
      </c>
      <c r="AQ1309" s="77" t="str">
        <f t="shared" si="864"/>
        <v/>
      </c>
      <c r="AR1309" s="77" t="str">
        <f t="shared" si="865"/>
        <v/>
      </c>
      <c r="AS1309" s="164" t="str">
        <f t="shared" si="866"/>
        <v/>
      </c>
    </row>
    <row r="1310" spans="5:45" ht="18" customHeight="1">
      <c r="E1310" s="148" t="str">
        <f t="shared" si="867"/>
        <v/>
      </c>
      <c r="F1310" s="105">
        <f t="shared" si="854"/>
        <v>0</v>
      </c>
      <c r="G1310" s="105" t="str">
        <f t="shared" si="855"/>
        <v/>
      </c>
      <c r="H1310" s="105" t="str">
        <f t="shared" si="856"/>
        <v/>
      </c>
      <c r="I1310" s="149">
        <v>34</v>
      </c>
      <c r="J1310" s="157" t="str">
        <f t="shared" si="868"/>
        <v/>
      </c>
      <c r="K1310" s="131" t="str">
        <f t="shared" si="869"/>
        <v/>
      </c>
      <c r="L1310" s="131" t="str">
        <f>IF($E1310="","",INDEX('3.サラリースケール'!$R$5:$BH$38,MATCH($E1310,'3.サラリースケール'!$R$5:$R$38,0),MATCH($I1310,'3.サラリースケール'!$R$5:$BH$5,0)))</f>
        <v/>
      </c>
      <c r="M1310" s="131" t="str">
        <f t="shared" si="870"/>
        <v/>
      </c>
      <c r="N1310" s="368" t="str">
        <f t="shared" si="871"/>
        <v/>
      </c>
      <c r="O1310" s="157" t="str">
        <f t="shared" si="872"/>
        <v/>
      </c>
      <c r="P1310" s="368" t="str">
        <f t="shared" si="857"/>
        <v/>
      </c>
      <c r="Q1310" s="158" t="str">
        <f>IF($L1310="","",VLOOKUP($E1310,'6.モデル年俸表の作成'!$C$7:$F$48,4,0))</f>
        <v/>
      </c>
      <c r="R1310" s="159" t="str">
        <f>IF($E1310="","",IF($G1310="","",VLOOKUP($E1310,'5.手当・賞与配分・洗い替え方式'!$C$7:$L$48,8,0)))</f>
        <v/>
      </c>
      <c r="S1310" s="160" t="str">
        <f t="shared" si="873"/>
        <v/>
      </c>
      <c r="T1310" s="160" t="str">
        <f t="shared" si="874"/>
        <v/>
      </c>
      <c r="U1310" s="160" t="str">
        <f t="shared" si="883"/>
        <v/>
      </c>
      <c r="V1310" s="160" t="str">
        <f t="shared" si="876"/>
        <v/>
      </c>
      <c r="W1310" s="160" t="str">
        <f t="shared" si="877"/>
        <v/>
      </c>
      <c r="X1310" s="164" t="str">
        <f t="shared" si="858"/>
        <v/>
      </c>
      <c r="Y1310" s="162" t="str">
        <f t="shared" si="882"/>
        <v/>
      </c>
      <c r="Z1310" s="161" t="str">
        <f t="shared" si="859"/>
        <v/>
      </c>
      <c r="AA1310" s="161" t="str">
        <f t="shared" si="860"/>
        <v/>
      </c>
      <c r="AB1310" s="161" t="str">
        <f t="shared" si="861"/>
        <v/>
      </c>
      <c r="AC1310" s="163" t="str">
        <f t="shared" si="884"/>
        <v/>
      </c>
      <c r="AD1310" s="158" t="str">
        <f t="shared" si="879"/>
        <v/>
      </c>
      <c r="AE1310" s="165" t="str">
        <f>IF(J1310="","",IF('5.手当・賞与配分・洗い替え方式'!$O$4=1,ROUNDUP((J1310+$Q1310)*$AH$4,-1),ROUNDUP(J1310*$AH$4,-1)))</f>
        <v/>
      </c>
      <c r="AF1310" s="154" t="str">
        <f>IF(K1310="","",IF('5.手当・賞与配分・洗い替え方式'!$O$4=1,ROUNDUP((K1310+$Q1310)*$AH$4,-1),ROUNDUP(K1310*$AH$4,-1)))</f>
        <v/>
      </c>
      <c r="AG1310" s="154" t="str">
        <f>IF(L1310="","",IF('5.手当・賞与配分・洗い替え方式'!$O$4=1,ROUNDUP((L1310+$Q1310)*$AH$4,-1),ROUNDUP(L1310*$AH$4,-1)))</f>
        <v/>
      </c>
      <c r="AH1310" s="154" t="str">
        <f>IF(M1310="","",IF('5.手当・賞与配分・洗い替え方式'!$O$4=1,ROUNDUP((M1310+$Q1310)*$AH$4,-1),ROUNDUP(M1310*$AH$4,-1)))</f>
        <v/>
      </c>
      <c r="AI1310" s="166" t="str">
        <f>IF(N1310="","",IF('5.手当・賞与配分・洗い替え方式'!$O$4=1,ROUNDUP((N1310+$Q1310)*$AH$4,-1),ROUNDUP(N1310*$AH$4,-1)))</f>
        <v/>
      </c>
      <c r="AJ1310" s="165" t="str">
        <f>IF(J1310="","",IF('5.手当・賞与配分・洗い替え方式'!$O$4=1,ROUNDUP((J1310+$Q1310)*$AM$4,-1),ROUNDUP(J1310*$AM$4,-1)))</f>
        <v/>
      </c>
      <c r="AK1310" s="154" t="str">
        <f>IF(K1310="","",IF('5.手当・賞与配分・洗い替え方式'!$O$4=1,ROUNDUP((K1310+$Q1310)*$AM$4,-1),ROUNDUP(K1310*$AM$4,-1)))</f>
        <v/>
      </c>
      <c r="AL1310" s="154" t="str">
        <f>IF(L1310="","",IF('5.手当・賞与配分・洗い替え方式'!$O$4=1,ROUNDUP((L1310+$Q1310)*$AM$4,-1),ROUNDUP(L1310*$AM$4,-1)))</f>
        <v/>
      </c>
      <c r="AM1310" s="154" t="str">
        <f>IF(M1310="","",IF('5.手当・賞与配分・洗い替え方式'!$O$4=1,ROUNDUP((M1310+$Q1310)*$AM$4,-1),ROUNDUP(M1310*$AM$4,-1)))</f>
        <v/>
      </c>
      <c r="AN1310" s="166" t="str">
        <f>IF(N1310="","",IF('5.手当・賞与配分・洗い替え方式'!$O$4=1,ROUNDUP((N1310+$Q1310)*$AM$4,-1),ROUNDUP(N1310*$AM$4,-1)))</f>
        <v/>
      </c>
      <c r="AO1310" s="369" t="str">
        <f t="shared" si="880"/>
        <v/>
      </c>
      <c r="AP1310" s="77" t="str">
        <f t="shared" si="881"/>
        <v/>
      </c>
      <c r="AQ1310" s="77" t="str">
        <f t="shared" si="864"/>
        <v/>
      </c>
      <c r="AR1310" s="77" t="str">
        <f t="shared" si="865"/>
        <v/>
      </c>
      <c r="AS1310" s="164" t="str">
        <f t="shared" si="866"/>
        <v/>
      </c>
    </row>
    <row r="1311" spans="5:45" ht="18" customHeight="1">
      <c r="E1311" s="148" t="str">
        <f t="shared" si="867"/>
        <v/>
      </c>
      <c r="F1311" s="105">
        <f t="shared" si="854"/>
        <v>0</v>
      </c>
      <c r="G1311" s="105" t="str">
        <f t="shared" si="855"/>
        <v/>
      </c>
      <c r="H1311" s="105" t="str">
        <f t="shared" si="856"/>
        <v/>
      </c>
      <c r="I1311" s="149">
        <v>35</v>
      </c>
      <c r="J1311" s="157" t="str">
        <f t="shared" si="868"/>
        <v/>
      </c>
      <c r="K1311" s="131" t="str">
        <f t="shared" si="869"/>
        <v/>
      </c>
      <c r="L1311" s="131" t="str">
        <f>IF($E1311="","",INDEX('3.サラリースケール'!$R$5:$BH$38,MATCH($E1311,'3.サラリースケール'!$R$5:$R$38,0),MATCH($I1311,'3.サラリースケール'!$R$5:$BH$5,0)))</f>
        <v/>
      </c>
      <c r="M1311" s="131" t="str">
        <f t="shared" si="870"/>
        <v/>
      </c>
      <c r="N1311" s="368" t="str">
        <f t="shared" si="871"/>
        <v/>
      </c>
      <c r="O1311" s="157" t="str">
        <f t="shared" si="872"/>
        <v/>
      </c>
      <c r="P1311" s="368" t="str">
        <f t="shared" si="857"/>
        <v/>
      </c>
      <c r="Q1311" s="158" t="str">
        <f>IF($L1311="","",VLOOKUP($E1311,'6.モデル年俸表の作成'!$C$7:$F$48,4,0))</f>
        <v/>
      </c>
      <c r="R1311" s="159" t="str">
        <f>IF($E1311="","",IF($G1311="","",VLOOKUP($E1311,'5.手当・賞与配分・洗い替え方式'!$C$7:$L$48,8,0)))</f>
        <v/>
      </c>
      <c r="S1311" s="160" t="str">
        <f t="shared" si="873"/>
        <v/>
      </c>
      <c r="T1311" s="160" t="str">
        <f t="shared" si="874"/>
        <v/>
      </c>
      <c r="U1311" s="160" t="str">
        <f t="shared" si="883"/>
        <v/>
      </c>
      <c r="V1311" s="160" t="str">
        <f t="shared" si="876"/>
        <v/>
      </c>
      <c r="W1311" s="160" t="str">
        <f t="shared" si="877"/>
        <v/>
      </c>
      <c r="X1311" s="164" t="str">
        <f t="shared" si="858"/>
        <v/>
      </c>
      <c r="Y1311" s="162" t="str">
        <f t="shared" si="882"/>
        <v/>
      </c>
      <c r="Z1311" s="161" t="str">
        <f t="shared" si="859"/>
        <v/>
      </c>
      <c r="AA1311" s="161" t="str">
        <f t="shared" si="860"/>
        <v/>
      </c>
      <c r="AB1311" s="161" t="str">
        <f t="shared" si="861"/>
        <v/>
      </c>
      <c r="AC1311" s="163" t="str">
        <f t="shared" si="884"/>
        <v/>
      </c>
      <c r="AD1311" s="158" t="str">
        <f t="shared" si="879"/>
        <v/>
      </c>
      <c r="AE1311" s="165" t="str">
        <f>IF(J1311="","",IF('5.手当・賞与配分・洗い替え方式'!$O$4=1,ROUNDUP((J1311+$Q1311)*$AH$4,-1),ROUNDUP(J1311*$AH$4,-1)))</f>
        <v/>
      </c>
      <c r="AF1311" s="154" t="str">
        <f>IF(K1311="","",IF('5.手当・賞与配分・洗い替え方式'!$O$4=1,ROUNDUP((K1311+$Q1311)*$AH$4,-1),ROUNDUP(K1311*$AH$4,-1)))</f>
        <v/>
      </c>
      <c r="AG1311" s="154" t="str">
        <f>IF(L1311="","",IF('5.手当・賞与配分・洗い替え方式'!$O$4=1,ROUNDUP((L1311+$Q1311)*$AH$4,-1),ROUNDUP(L1311*$AH$4,-1)))</f>
        <v/>
      </c>
      <c r="AH1311" s="154" t="str">
        <f>IF(M1311="","",IF('5.手当・賞与配分・洗い替え方式'!$O$4=1,ROUNDUP((M1311+$Q1311)*$AH$4,-1),ROUNDUP(M1311*$AH$4,-1)))</f>
        <v/>
      </c>
      <c r="AI1311" s="166" t="str">
        <f>IF(N1311="","",IF('5.手当・賞与配分・洗い替え方式'!$O$4=1,ROUNDUP((N1311+$Q1311)*$AH$4,-1),ROUNDUP(N1311*$AH$4,-1)))</f>
        <v/>
      </c>
      <c r="AJ1311" s="165" t="str">
        <f>IF(J1311="","",IF('5.手当・賞与配分・洗い替え方式'!$O$4=1,ROUNDUP((J1311+$Q1311)*$AM$4,-1),ROUNDUP(J1311*$AM$4,-1)))</f>
        <v/>
      </c>
      <c r="AK1311" s="154" t="str">
        <f>IF(K1311="","",IF('5.手当・賞与配分・洗い替え方式'!$O$4=1,ROUNDUP((K1311+$Q1311)*$AM$4,-1),ROUNDUP(K1311*$AM$4,-1)))</f>
        <v/>
      </c>
      <c r="AL1311" s="154" t="str">
        <f>IF(L1311="","",IF('5.手当・賞与配分・洗い替え方式'!$O$4=1,ROUNDUP((L1311+$Q1311)*$AM$4,-1),ROUNDUP(L1311*$AM$4,-1)))</f>
        <v/>
      </c>
      <c r="AM1311" s="154" t="str">
        <f>IF(M1311="","",IF('5.手当・賞与配分・洗い替え方式'!$O$4=1,ROUNDUP((M1311+$Q1311)*$AM$4,-1),ROUNDUP(M1311*$AM$4,-1)))</f>
        <v/>
      </c>
      <c r="AN1311" s="166" t="str">
        <f>IF(N1311="","",IF('5.手当・賞与配分・洗い替え方式'!$O$4=1,ROUNDUP((N1311+$Q1311)*$AM$4,-1),ROUNDUP(N1311*$AM$4,-1)))</f>
        <v/>
      </c>
      <c r="AO1311" s="369" t="str">
        <f t="shared" si="880"/>
        <v/>
      </c>
      <c r="AP1311" s="77" t="str">
        <f t="shared" si="881"/>
        <v/>
      </c>
      <c r="AQ1311" s="77" t="str">
        <f t="shared" si="864"/>
        <v/>
      </c>
      <c r="AR1311" s="77" t="str">
        <f t="shared" si="865"/>
        <v/>
      </c>
      <c r="AS1311" s="164" t="str">
        <f t="shared" si="866"/>
        <v/>
      </c>
    </row>
    <row r="1312" spans="5:45" ht="18" customHeight="1">
      <c r="E1312" s="148" t="str">
        <f t="shared" si="867"/>
        <v/>
      </c>
      <c r="F1312" s="105">
        <f t="shared" si="854"/>
        <v>0</v>
      </c>
      <c r="G1312" s="105" t="str">
        <f t="shared" si="855"/>
        <v/>
      </c>
      <c r="H1312" s="105" t="str">
        <f t="shared" si="856"/>
        <v/>
      </c>
      <c r="I1312" s="149">
        <v>36</v>
      </c>
      <c r="J1312" s="157" t="str">
        <f t="shared" si="868"/>
        <v/>
      </c>
      <c r="K1312" s="131" t="str">
        <f t="shared" si="869"/>
        <v/>
      </c>
      <c r="L1312" s="131" t="str">
        <f>IF($E1312="","",INDEX('3.サラリースケール'!$R$5:$BH$38,MATCH($E1312,'3.サラリースケール'!$R$5:$R$38,0),MATCH($I1312,'3.サラリースケール'!$R$5:$BH$5,0)))</f>
        <v/>
      </c>
      <c r="M1312" s="131" t="str">
        <f t="shared" si="870"/>
        <v/>
      </c>
      <c r="N1312" s="368" t="str">
        <f t="shared" si="871"/>
        <v/>
      </c>
      <c r="O1312" s="157" t="str">
        <f t="shared" si="872"/>
        <v/>
      </c>
      <c r="P1312" s="368" t="str">
        <f t="shared" si="857"/>
        <v/>
      </c>
      <c r="Q1312" s="158" t="str">
        <f>IF($L1312="","",VLOOKUP($E1312,'6.モデル年俸表の作成'!$C$7:$F$48,4,0))</f>
        <v/>
      </c>
      <c r="R1312" s="159" t="str">
        <f>IF($E1312="","",IF($G1312="","",VLOOKUP($E1312,'5.手当・賞与配分・洗い替え方式'!$C$7:$L$48,8,0)))</f>
        <v/>
      </c>
      <c r="S1312" s="160" t="str">
        <f t="shared" si="873"/>
        <v/>
      </c>
      <c r="T1312" s="160" t="str">
        <f t="shared" si="874"/>
        <v/>
      </c>
      <c r="U1312" s="160" t="str">
        <f t="shared" si="883"/>
        <v/>
      </c>
      <c r="V1312" s="160" t="str">
        <f t="shared" si="876"/>
        <v/>
      </c>
      <c r="W1312" s="160" t="str">
        <f t="shared" si="877"/>
        <v/>
      </c>
      <c r="X1312" s="164" t="str">
        <f t="shared" si="858"/>
        <v/>
      </c>
      <c r="Y1312" s="162" t="str">
        <f t="shared" si="882"/>
        <v/>
      </c>
      <c r="Z1312" s="161" t="str">
        <f t="shared" si="859"/>
        <v/>
      </c>
      <c r="AA1312" s="161" t="str">
        <f t="shared" si="860"/>
        <v/>
      </c>
      <c r="AB1312" s="161" t="str">
        <f t="shared" si="861"/>
        <v/>
      </c>
      <c r="AC1312" s="163" t="str">
        <f t="shared" si="884"/>
        <v/>
      </c>
      <c r="AD1312" s="158" t="str">
        <f t="shared" si="879"/>
        <v/>
      </c>
      <c r="AE1312" s="165" t="str">
        <f>IF(J1312="","",IF('5.手当・賞与配分・洗い替え方式'!$O$4=1,ROUNDUP((J1312+$Q1312)*$AH$4,-1),ROUNDUP(J1312*$AH$4,-1)))</f>
        <v/>
      </c>
      <c r="AF1312" s="154" t="str">
        <f>IF(K1312="","",IF('5.手当・賞与配分・洗い替え方式'!$O$4=1,ROUNDUP((K1312+$Q1312)*$AH$4,-1),ROUNDUP(K1312*$AH$4,-1)))</f>
        <v/>
      </c>
      <c r="AG1312" s="154" t="str">
        <f>IF(L1312="","",IF('5.手当・賞与配分・洗い替え方式'!$O$4=1,ROUNDUP((L1312+$Q1312)*$AH$4,-1),ROUNDUP(L1312*$AH$4,-1)))</f>
        <v/>
      </c>
      <c r="AH1312" s="154" t="str">
        <f>IF(M1312="","",IF('5.手当・賞与配分・洗い替え方式'!$O$4=1,ROUNDUP((M1312+$Q1312)*$AH$4,-1),ROUNDUP(M1312*$AH$4,-1)))</f>
        <v/>
      </c>
      <c r="AI1312" s="166" t="str">
        <f>IF(N1312="","",IF('5.手当・賞与配分・洗い替え方式'!$O$4=1,ROUNDUP((N1312+$Q1312)*$AH$4,-1),ROUNDUP(N1312*$AH$4,-1)))</f>
        <v/>
      </c>
      <c r="AJ1312" s="165" t="str">
        <f>IF(J1312="","",IF('5.手当・賞与配分・洗い替え方式'!$O$4=1,ROUNDUP((J1312+$Q1312)*$AM$4,-1),ROUNDUP(J1312*$AM$4,-1)))</f>
        <v/>
      </c>
      <c r="AK1312" s="154" t="str">
        <f>IF(K1312="","",IF('5.手当・賞与配分・洗い替え方式'!$O$4=1,ROUNDUP((K1312+$Q1312)*$AM$4,-1),ROUNDUP(K1312*$AM$4,-1)))</f>
        <v/>
      </c>
      <c r="AL1312" s="154" t="str">
        <f>IF(L1312="","",IF('5.手当・賞与配分・洗い替え方式'!$O$4=1,ROUNDUP((L1312+$Q1312)*$AM$4,-1),ROUNDUP(L1312*$AM$4,-1)))</f>
        <v/>
      </c>
      <c r="AM1312" s="154" t="str">
        <f>IF(M1312="","",IF('5.手当・賞与配分・洗い替え方式'!$O$4=1,ROUNDUP((M1312+$Q1312)*$AM$4,-1),ROUNDUP(M1312*$AM$4,-1)))</f>
        <v/>
      </c>
      <c r="AN1312" s="166" t="str">
        <f>IF(N1312="","",IF('5.手当・賞与配分・洗い替え方式'!$O$4=1,ROUNDUP((N1312+$Q1312)*$AM$4,-1),ROUNDUP(N1312*$AM$4,-1)))</f>
        <v/>
      </c>
      <c r="AO1312" s="369" t="str">
        <f t="shared" si="880"/>
        <v/>
      </c>
      <c r="AP1312" s="77" t="str">
        <f t="shared" si="881"/>
        <v/>
      </c>
      <c r="AQ1312" s="77" t="str">
        <f t="shared" si="864"/>
        <v/>
      </c>
      <c r="AR1312" s="77" t="str">
        <f t="shared" si="865"/>
        <v/>
      </c>
      <c r="AS1312" s="164" t="str">
        <f t="shared" si="866"/>
        <v/>
      </c>
    </row>
    <row r="1313" spans="5:45" ht="18" customHeight="1">
      <c r="E1313" s="148" t="str">
        <f t="shared" si="867"/>
        <v/>
      </c>
      <c r="F1313" s="105">
        <f t="shared" si="854"/>
        <v>0</v>
      </c>
      <c r="G1313" s="105" t="str">
        <f t="shared" si="855"/>
        <v/>
      </c>
      <c r="H1313" s="105" t="str">
        <f t="shared" si="856"/>
        <v/>
      </c>
      <c r="I1313" s="149">
        <v>37</v>
      </c>
      <c r="J1313" s="157" t="str">
        <f t="shared" si="868"/>
        <v/>
      </c>
      <c r="K1313" s="131" t="str">
        <f t="shared" si="869"/>
        <v/>
      </c>
      <c r="L1313" s="131" t="str">
        <f>IF($E1313="","",INDEX('3.サラリースケール'!$R$5:$BH$38,MATCH($E1313,'3.サラリースケール'!$R$5:$R$38,0),MATCH($I1313,'3.サラリースケール'!$R$5:$BH$5,0)))</f>
        <v/>
      </c>
      <c r="M1313" s="131" t="str">
        <f t="shared" si="870"/>
        <v/>
      </c>
      <c r="N1313" s="368" t="str">
        <f t="shared" si="871"/>
        <v/>
      </c>
      <c r="O1313" s="157" t="str">
        <f t="shared" si="872"/>
        <v/>
      </c>
      <c r="P1313" s="368" t="str">
        <f t="shared" si="857"/>
        <v/>
      </c>
      <c r="Q1313" s="158" t="str">
        <f>IF($L1313="","",VLOOKUP($E1313,'6.モデル年俸表の作成'!$C$7:$F$48,4,0))</f>
        <v/>
      </c>
      <c r="R1313" s="159" t="str">
        <f>IF($E1313="","",IF($G1313="","",VLOOKUP($E1313,'5.手当・賞与配分・洗い替え方式'!$C$7:$L$48,8,0)))</f>
        <v/>
      </c>
      <c r="S1313" s="160" t="str">
        <f t="shared" si="873"/>
        <v/>
      </c>
      <c r="T1313" s="160" t="str">
        <f t="shared" si="874"/>
        <v/>
      </c>
      <c r="U1313" s="160" t="str">
        <f t="shared" si="883"/>
        <v/>
      </c>
      <c r="V1313" s="160" t="str">
        <f t="shared" si="876"/>
        <v/>
      </c>
      <c r="W1313" s="160" t="str">
        <f t="shared" si="877"/>
        <v/>
      </c>
      <c r="X1313" s="164" t="str">
        <f t="shared" si="858"/>
        <v/>
      </c>
      <c r="Y1313" s="162" t="str">
        <f t="shared" si="882"/>
        <v/>
      </c>
      <c r="Z1313" s="161" t="str">
        <f t="shared" si="859"/>
        <v/>
      </c>
      <c r="AA1313" s="161" t="str">
        <f t="shared" si="860"/>
        <v/>
      </c>
      <c r="AB1313" s="161" t="str">
        <f t="shared" si="861"/>
        <v/>
      </c>
      <c r="AC1313" s="163" t="str">
        <f t="shared" si="884"/>
        <v/>
      </c>
      <c r="AD1313" s="158" t="str">
        <f t="shared" si="879"/>
        <v/>
      </c>
      <c r="AE1313" s="165" t="str">
        <f>IF(J1313="","",IF('5.手当・賞与配分・洗い替え方式'!$O$4=1,ROUNDUP((J1313+$Q1313)*$AH$4,-1),ROUNDUP(J1313*$AH$4,-1)))</f>
        <v/>
      </c>
      <c r="AF1313" s="154" t="str">
        <f>IF(K1313="","",IF('5.手当・賞与配分・洗い替え方式'!$O$4=1,ROUNDUP((K1313+$Q1313)*$AH$4,-1),ROUNDUP(K1313*$AH$4,-1)))</f>
        <v/>
      </c>
      <c r="AG1313" s="154" t="str">
        <f>IF(L1313="","",IF('5.手当・賞与配分・洗い替え方式'!$O$4=1,ROUNDUP((L1313+$Q1313)*$AH$4,-1),ROUNDUP(L1313*$AH$4,-1)))</f>
        <v/>
      </c>
      <c r="AH1313" s="154" t="str">
        <f>IF(M1313="","",IF('5.手当・賞与配分・洗い替え方式'!$O$4=1,ROUNDUP((M1313+$Q1313)*$AH$4,-1),ROUNDUP(M1313*$AH$4,-1)))</f>
        <v/>
      </c>
      <c r="AI1313" s="166" t="str">
        <f>IF(N1313="","",IF('5.手当・賞与配分・洗い替え方式'!$O$4=1,ROUNDUP((N1313+$Q1313)*$AH$4,-1),ROUNDUP(N1313*$AH$4,-1)))</f>
        <v/>
      </c>
      <c r="AJ1313" s="165" t="str">
        <f>IF(J1313="","",IF('5.手当・賞与配分・洗い替え方式'!$O$4=1,ROUNDUP((J1313+$Q1313)*$AM$4,-1),ROUNDUP(J1313*$AM$4,-1)))</f>
        <v/>
      </c>
      <c r="AK1313" s="154" t="str">
        <f>IF(K1313="","",IF('5.手当・賞与配分・洗い替え方式'!$O$4=1,ROUNDUP((K1313+$Q1313)*$AM$4,-1),ROUNDUP(K1313*$AM$4,-1)))</f>
        <v/>
      </c>
      <c r="AL1313" s="154" t="str">
        <f>IF(L1313="","",IF('5.手当・賞与配分・洗い替え方式'!$O$4=1,ROUNDUP((L1313+$Q1313)*$AM$4,-1),ROUNDUP(L1313*$AM$4,-1)))</f>
        <v/>
      </c>
      <c r="AM1313" s="154" t="str">
        <f>IF(M1313="","",IF('5.手当・賞与配分・洗い替え方式'!$O$4=1,ROUNDUP((M1313+$Q1313)*$AM$4,-1),ROUNDUP(M1313*$AM$4,-1)))</f>
        <v/>
      </c>
      <c r="AN1313" s="166" t="str">
        <f>IF(N1313="","",IF('5.手当・賞与配分・洗い替え方式'!$O$4=1,ROUNDUP((N1313+$Q1313)*$AM$4,-1),ROUNDUP(N1313*$AM$4,-1)))</f>
        <v/>
      </c>
      <c r="AO1313" s="369" t="str">
        <f t="shared" si="880"/>
        <v/>
      </c>
      <c r="AP1313" s="77" t="str">
        <f t="shared" si="881"/>
        <v/>
      </c>
      <c r="AQ1313" s="77" t="str">
        <f t="shared" si="864"/>
        <v/>
      </c>
      <c r="AR1313" s="77" t="str">
        <f t="shared" si="865"/>
        <v/>
      </c>
      <c r="AS1313" s="164" t="str">
        <f t="shared" si="866"/>
        <v/>
      </c>
    </row>
    <row r="1314" spans="5:45" ht="18" customHeight="1">
      <c r="E1314" s="148" t="str">
        <f t="shared" si="867"/>
        <v/>
      </c>
      <c r="F1314" s="105">
        <f t="shared" si="854"/>
        <v>0</v>
      </c>
      <c r="G1314" s="105" t="str">
        <f t="shared" si="855"/>
        <v/>
      </c>
      <c r="H1314" s="105" t="str">
        <f t="shared" si="856"/>
        <v/>
      </c>
      <c r="I1314" s="149">
        <v>38</v>
      </c>
      <c r="J1314" s="157" t="str">
        <f t="shared" si="868"/>
        <v/>
      </c>
      <c r="K1314" s="131" t="str">
        <f t="shared" si="869"/>
        <v/>
      </c>
      <c r="L1314" s="131" t="str">
        <f>IF($E1314="","",INDEX('3.サラリースケール'!$R$5:$BH$38,MATCH($E1314,'3.サラリースケール'!$R$5:$R$38,0),MATCH($I1314,'3.サラリースケール'!$R$5:$BH$5,0)))</f>
        <v/>
      </c>
      <c r="M1314" s="131" t="str">
        <f t="shared" si="870"/>
        <v/>
      </c>
      <c r="N1314" s="368" t="str">
        <f t="shared" si="871"/>
        <v/>
      </c>
      <c r="O1314" s="157" t="str">
        <f t="shared" si="872"/>
        <v/>
      </c>
      <c r="P1314" s="368" t="str">
        <f t="shared" si="857"/>
        <v/>
      </c>
      <c r="Q1314" s="158" t="str">
        <f>IF($L1314="","",VLOOKUP($E1314,'6.モデル年俸表の作成'!$C$7:$F$48,4,0))</f>
        <v/>
      </c>
      <c r="R1314" s="159" t="str">
        <f>IF($E1314="","",IF($G1314="","",VLOOKUP($E1314,'5.手当・賞与配分・洗い替え方式'!$C$7:$L$48,8,0)))</f>
        <v/>
      </c>
      <c r="S1314" s="160" t="str">
        <f t="shared" si="873"/>
        <v/>
      </c>
      <c r="T1314" s="160" t="str">
        <f t="shared" si="874"/>
        <v/>
      </c>
      <c r="U1314" s="160" t="str">
        <f t="shared" si="883"/>
        <v/>
      </c>
      <c r="V1314" s="160" t="str">
        <f t="shared" si="876"/>
        <v/>
      </c>
      <c r="W1314" s="160" t="str">
        <f t="shared" si="877"/>
        <v/>
      </c>
      <c r="X1314" s="164" t="str">
        <f t="shared" si="858"/>
        <v/>
      </c>
      <c r="Y1314" s="162" t="str">
        <f t="shared" si="882"/>
        <v/>
      </c>
      <c r="Z1314" s="161" t="str">
        <f t="shared" si="859"/>
        <v/>
      </c>
      <c r="AA1314" s="161" t="str">
        <f t="shared" si="860"/>
        <v/>
      </c>
      <c r="AB1314" s="161" t="str">
        <f t="shared" si="861"/>
        <v/>
      </c>
      <c r="AC1314" s="163" t="str">
        <f t="shared" si="884"/>
        <v/>
      </c>
      <c r="AD1314" s="158" t="str">
        <f t="shared" si="879"/>
        <v/>
      </c>
      <c r="AE1314" s="165" t="str">
        <f>IF(J1314="","",IF('5.手当・賞与配分・洗い替え方式'!$O$4=1,ROUNDUP((J1314+$Q1314)*$AH$4,-1),ROUNDUP(J1314*$AH$4,-1)))</f>
        <v/>
      </c>
      <c r="AF1314" s="154" t="str">
        <f>IF(K1314="","",IF('5.手当・賞与配分・洗い替え方式'!$O$4=1,ROUNDUP((K1314+$Q1314)*$AH$4,-1),ROUNDUP(K1314*$AH$4,-1)))</f>
        <v/>
      </c>
      <c r="AG1314" s="154" t="str">
        <f>IF(L1314="","",IF('5.手当・賞与配分・洗い替え方式'!$O$4=1,ROUNDUP((L1314+$Q1314)*$AH$4,-1),ROUNDUP(L1314*$AH$4,-1)))</f>
        <v/>
      </c>
      <c r="AH1314" s="154" t="str">
        <f>IF(M1314="","",IF('5.手当・賞与配分・洗い替え方式'!$O$4=1,ROUNDUP((M1314+$Q1314)*$AH$4,-1),ROUNDUP(M1314*$AH$4,-1)))</f>
        <v/>
      </c>
      <c r="AI1314" s="166" t="str">
        <f>IF(N1314="","",IF('5.手当・賞与配分・洗い替え方式'!$O$4=1,ROUNDUP((N1314+$Q1314)*$AH$4,-1),ROUNDUP(N1314*$AH$4,-1)))</f>
        <v/>
      </c>
      <c r="AJ1314" s="165" t="str">
        <f>IF(J1314="","",IF('5.手当・賞与配分・洗い替え方式'!$O$4=1,ROUNDUP((J1314+$Q1314)*$AM$4,-1),ROUNDUP(J1314*$AM$4,-1)))</f>
        <v/>
      </c>
      <c r="AK1314" s="154" t="str">
        <f>IF(K1314="","",IF('5.手当・賞与配分・洗い替え方式'!$O$4=1,ROUNDUP((K1314+$Q1314)*$AM$4,-1),ROUNDUP(K1314*$AM$4,-1)))</f>
        <v/>
      </c>
      <c r="AL1314" s="154" t="str">
        <f>IF(L1314="","",IF('5.手当・賞与配分・洗い替え方式'!$O$4=1,ROUNDUP((L1314+$Q1314)*$AM$4,-1),ROUNDUP(L1314*$AM$4,-1)))</f>
        <v/>
      </c>
      <c r="AM1314" s="154" t="str">
        <f>IF(M1314="","",IF('5.手当・賞与配分・洗い替え方式'!$O$4=1,ROUNDUP((M1314+$Q1314)*$AM$4,-1),ROUNDUP(M1314*$AM$4,-1)))</f>
        <v/>
      </c>
      <c r="AN1314" s="166" t="str">
        <f>IF(N1314="","",IF('5.手当・賞与配分・洗い替え方式'!$O$4=1,ROUNDUP((N1314+$Q1314)*$AM$4,-1),ROUNDUP(N1314*$AM$4,-1)))</f>
        <v/>
      </c>
      <c r="AO1314" s="369" t="str">
        <f t="shared" si="880"/>
        <v/>
      </c>
      <c r="AP1314" s="77" t="str">
        <f t="shared" si="881"/>
        <v/>
      </c>
      <c r="AQ1314" s="77" t="str">
        <f t="shared" si="864"/>
        <v/>
      </c>
      <c r="AR1314" s="77" t="str">
        <f t="shared" si="865"/>
        <v/>
      </c>
      <c r="AS1314" s="164" t="str">
        <f t="shared" si="866"/>
        <v/>
      </c>
    </row>
    <row r="1315" spans="5:45" ht="18" customHeight="1">
      <c r="E1315" s="148" t="str">
        <f t="shared" si="867"/>
        <v/>
      </c>
      <c r="F1315" s="105">
        <f t="shared" si="854"/>
        <v>0</v>
      </c>
      <c r="G1315" s="105" t="str">
        <f t="shared" si="855"/>
        <v/>
      </c>
      <c r="H1315" s="105" t="str">
        <f t="shared" si="856"/>
        <v/>
      </c>
      <c r="I1315" s="149">
        <v>39</v>
      </c>
      <c r="J1315" s="157" t="str">
        <f t="shared" si="868"/>
        <v/>
      </c>
      <c r="K1315" s="131" t="str">
        <f t="shared" si="869"/>
        <v/>
      </c>
      <c r="L1315" s="131" t="str">
        <f>IF($E1315="","",INDEX('3.サラリースケール'!$R$5:$BH$38,MATCH($E1315,'3.サラリースケール'!$R$5:$R$38,0),MATCH($I1315,'3.サラリースケール'!$R$5:$BH$5,0)))</f>
        <v/>
      </c>
      <c r="M1315" s="131" t="str">
        <f t="shared" si="870"/>
        <v/>
      </c>
      <c r="N1315" s="368" t="str">
        <f t="shared" si="871"/>
        <v/>
      </c>
      <c r="O1315" s="157" t="str">
        <f t="shared" si="872"/>
        <v/>
      </c>
      <c r="P1315" s="368" t="str">
        <f t="shared" si="857"/>
        <v/>
      </c>
      <c r="Q1315" s="158" t="str">
        <f>IF($L1315="","",VLOOKUP($E1315,'6.モデル年俸表の作成'!$C$7:$F$48,4,0))</f>
        <v/>
      </c>
      <c r="R1315" s="159" t="str">
        <f>IF($E1315="","",IF($G1315="","",VLOOKUP($E1315,'5.手当・賞与配分・洗い替え方式'!$C$7:$L$48,8,0)))</f>
        <v/>
      </c>
      <c r="S1315" s="160" t="str">
        <f t="shared" si="873"/>
        <v/>
      </c>
      <c r="T1315" s="160" t="str">
        <f t="shared" si="874"/>
        <v/>
      </c>
      <c r="U1315" s="160" t="str">
        <f t="shared" si="883"/>
        <v/>
      </c>
      <c r="V1315" s="160" t="str">
        <f t="shared" si="876"/>
        <v/>
      </c>
      <c r="W1315" s="160" t="str">
        <f t="shared" si="877"/>
        <v/>
      </c>
      <c r="X1315" s="164" t="str">
        <f t="shared" si="858"/>
        <v/>
      </c>
      <c r="Y1315" s="162" t="str">
        <f t="shared" si="882"/>
        <v/>
      </c>
      <c r="Z1315" s="161" t="str">
        <f t="shared" si="859"/>
        <v/>
      </c>
      <c r="AA1315" s="161" t="str">
        <f t="shared" si="860"/>
        <v/>
      </c>
      <c r="AB1315" s="161" t="str">
        <f t="shared" si="861"/>
        <v/>
      </c>
      <c r="AC1315" s="163" t="str">
        <f t="shared" si="884"/>
        <v/>
      </c>
      <c r="AD1315" s="158" t="str">
        <f t="shared" si="879"/>
        <v/>
      </c>
      <c r="AE1315" s="165" t="str">
        <f>IF(J1315="","",IF('5.手当・賞与配分・洗い替え方式'!$O$4=1,ROUNDUP((J1315+$Q1315)*$AH$4,-1),ROUNDUP(J1315*$AH$4,-1)))</f>
        <v/>
      </c>
      <c r="AF1315" s="154" t="str">
        <f>IF(K1315="","",IF('5.手当・賞与配分・洗い替え方式'!$O$4=1,ROUNDUP((K1315+$Q1315)*$AH$4,-1),ROUNDUP(K1315*$AH$4,-1)))</f>
        <v/>
      </c>
      <c r="AG1315" s="154" t="str">
        <f>IF(L1315="","",IF('5.手当・賞与配分・洗い替え方式'!$O$4=1,ROUNDUP((L1315+$Q1315)*$AH$4,-1),ROUNDUP(L1315*$AH$4,-1)))</f>
        <v/>
      </c>
      <c r="AH1315" s="154" t="str">
        <f>IF(M1315="","",IF('5.手当・賞与配分・洗い替え方式'!$O$4=1,ROUNDUP((M1315+$Q1315)*$AH$4,-1),ROUNDUP(M1315*$AH$4,-1)))</f>
        <v/>
      </c>
      <c r="AI1315" s="166" t="str">
        <f>IF(N1315="","",IF('5.手当・賞与配分・洗い替え方式'!$O$4=1,ROUNDUP((N1315+$Q1315)*$AH$4,-1),ROUNDUP(N1315*$AH$4,-1)))</f>
        <v/>
      </c>
      <c r="AJ1315" s="165" t="str">
        <f>IF(J1315="","",IF('5.手当・賞与配分・洗い替え方式'!$O$4=1,ROUNDUP((J1315+$Q1315)*$AM$4,-1),ROUNDUP(J1315*$AM$4,-1)))</f>
        <v/>
      </c>
      <c r="AK1315" s="154" t="str">
        <f>IF(K1315="","",IF('5.手当・賞与配分・洗い替え方式'!$O$4=1,ROUNDUP((K1315+$Q1315)*$AM$4,-1),ROUNDUP(K1315*$AM$4,-1)))</f>
        <v/>
      </c>
      <c r="AL1315" s="154" t="str">
        <f>IF(L1315="","",IF('5.手当・賞与配分・洗い替え方式'!$O$4=1,ROUNDUP((L1315+$Q1315)*$AM$4,-1),ROUNDUP(L1315*$AM$4,-1)))</f>
        <v/>
      </c>
      <c r="AM1315" s="154" t="str">
        <f>IF(M1315="","",IF('5.手当・賞与配分・洗い替え方式'!$O$4=1,ROUNDUP((M1315+$Q1315)*$AM$4,-1),ROUNDUP(M1315*$AM$4,-1)))</f>
        <v/>
      </c>
      <c r="AN1315" s="166" t="str">
        <f>IF(N1315="","",IF('5.手当・賞与配分・洗い替え方式'!$O$4=1,ROUNDUP((N1315+$Q1315)*$AM$4,-1),ROUNDUP(N1315*$AM$4,-1)))</f>
        <v/>
      </c>
      <c r="AO1315" s="369" t="str">
        <f t="shared" si="880"/>
        <v/>
      </c>
      <c r="AP1315" s="77" t="str">
        <f t="shared" si="881"/>
        <v/>
      </c>
      <c r="AQ1315" s="77" t="str">
        <f t="shared" si="864"/>
        <v/>
      </c>
      <c r="AR1315" s="77" t="str">
        <f t="shared" si="865"/>
        <v/>
      </c>
      <c r="AS1315" s="164" t="str">
        <f t="shared" si="866"/>
        <v/>
      </c>
    </row>
    <row r="1316" spans="5:45" ht="18" customHeight="1">
      <c r="E1316" s="148" t="str">
        <f t="shared" si="867"/>
        <v/>
      </c>
      <c r="F1316" s="105">
        <f t="shared" si="854"/>
        <v>0</v>
      </c>
      <c r="G1316" s="105" t="str">
        <f t="shared" si="855"/>
        <v/>
      </c>
      <c r="H1316" s="105" t="str">
        <f t="shared" si="856"/>
        <v/>
      </c>
      <c r="I1316" s="149">
        <v>40</v>
      </c>
      <c r="J1316" s="157" t="str">
        <f t="shared" si="868"/>
        <v/>
      </c>
      <c r="K1316" s="131" t="str">
        <f t="shared" si="869"/>
        <v/>
      </c>
      <c r="L1316" s="131" t="str">
        <f>IF($E1316="","",INDEX('3.サラリースケール'!$R$5:$BH$38,MATCH($E1316,'3.サラリースケール'!$R$5:$R$38,0),MATCH($I1316,'3.サラリースケール'!$R$5:$BH$5,0)))</f>
        <v/>
      </c>
      <c r="M1316" s="131" t="str">
        <f t="shared" si="870"/>
        <v/>
      </c>
      <c r="N1316" s="368" t="str">
        <f t="shared" si="871"/>
        <v/>
      </c>
      <c r="O1316" s="157" t="str">
        <f t="shared" si="872"/>
        <v/>
      </c>
      <c r="P1316" s="368" t="str">
        <f t="shared" si="857"/>
        <v/>
      </c>
      <c r="Q1316" s="158" t="str">
        <f>IF($L1316="","",VLOOKUP($E1316,'6.モデル年俸表の作成'!$C$7:$F$48,4,0))</f>
        <v/>
      </c>
      <c r="R1316" s="159" t="str">
        <f>IF($E1316="","",IF($G1316="","",VLOOKUP($E1316,'5.手当・賞与配分・洗い替え方式'!$C$7:$L$48,8,0)))</f>
        <v/>
      </c>
      <c r="S1316" s="160" t="str">
        <f t="shared" si="873"/>
        <v/>
      </c>
      <c r="T1316" s="160" t="str">
        <f t="shared" si="874"/>
        <v/>
      </c>
      <c r="U1316" s="160" t="str">
        <f t="shared" si="883"/>
        <v/>
      </c>
      <c r="V1316" s="160" t="str">
        <f t="shared" si="876"/>
        <v/>
      </c>
      <c r="W1316" s="160" t="str">
        <f t="shared" si="877"/>
        <v/>
      </c>
      <c r="X1316" s="164" t="str">
        <f t="shared" si="858"/>
        <v/>
      </c>
      <c r="Y1316" s="162" t="str">
        <f t="shared" si="882"/>
        <v/>
      </c>
      <c r="Z1316" s="161" t="str">
        <f t="shared" si="859"/>
        <v/>
      </c>
      <c r="AA1316" s="161" t="str">
        <f t="shared" si="860"/>
        <v/>
      </c>
      <c r="AB1316" s="161" t="str">
        <f t="shared" si="861"/>
        <v/>
      </c>
      <c r="AC1316" s="163" t="str">
        <f t="shared" si="884"/>
        <v/>
      </c>
      <c r="AD1316" s="158" t="str">
        <f t="shared" si="879"/>
        <v/>
      </c>
      <c r="AE1316" s="165" t="str">
        <f>IF(J1316="","",IF('5.手当・賞与配分・洗い替え方式'!$O$4=1,ROUNDUP((J1316+$Q1316)*$AH$4,-1),ROUNDUP(J1316*$AH$4,-1)))</f>
        <v/>
      </c>
      <c r="AF1316" s="154" t="str">
        <f>IF(K1316="","",IF('5.手当・賞与配分・洗い替え方式'!$O$4=1,ROUNDUP((K1316+$Q1316)*$AH$4,-1),ROUNDUP(K1316*$AH$4,-1)))</f>
        <v/>
      </c>
      <c r="AG1316" s="154" t="str">
        <f>IF(L1316="","",IF('5.手当・賞与配分・洗い替え方式'!$O$4=1,ROUNDUP((L1316+$Q1316)*$AH$4,-1),ROUNDUP(L1316*$AH$4,-1)))</f>
        <v/>
      </c>
      <c r="AH1316" s="154" t="str">
        <f>IF(M1316="","",IF('5.手当・賞与配分・洗い替え方式'!$O$4=1,ROUNDUP((M1316+$Q1316)*$AH$4,-1),ROUNDUP(M1316*$AH$4,-1)))</f>
        <v/>
      </c>
      <c r="AI1316" s="166" t="str">
        <f>IF(N1316="","",IF('5.手当・賞与配分・洗い替え方式'!$O$4=1,ROUNDUP((N1316+$Q1316)*$AH$4,-1),ROUNDUP(N1316*$AH$4,-1)))</f>
        <v/>
      </c>
      <c r="AJ1316" s="165" t="str">
        <f>IF(J1316="","",IF('5.手当・賞与配分・洗い替え方式'!$O$4=1,ROUNDUP((J1316+$Q1316)*$AM$4,-1),ROUNDUP(J1316*$AM$4,-1)))</f>
        <v/>
      </c>
      <c r="AK1316" s="154" t="str">
        <f>IF(K1316="","",IF('5.手当・賞与配分・洗い替え方式'!$O$4=1,ROUNDUP((K1316+$Q1316)*$AM$4,-1),ROUNDUP(K1316*$AM$4,-1)))</f>
        <v/>
      </c>
      <c r="AL1316" s="154" t="str">
        <f>IF(L1316="","",IF('5.手当・賞与配分・洗い替え方式'!$O$4=1,ROUNDUP((L1316+$Q1316)*$AM$4,-1),ROUNDUP(L1316*$AM$4,-1)))</f>
        <v/>
      </c>
      <c r="AM1316" s="154" t="str">
        <f>IF(M1316="","",IF('5.手当・賞与配分・洗い替え方式'!$O$4=1,ROUNDUP((M1316+$Q1316)*$AM$4,-1),ROUNDUP(M1316*$AM$4,-1)))</f>
        <v/>
      </c>
      <c r="AN1316" s="166" t="str">
        <f>IF(N1316="","",IF('5.手当・賞与配分・洗い替え方式'!$O$4=1,ROUNDUP((N1316+$Q1316)*$AM$4,-1),ROUNDUP(N1316*$AM$4,-1)))</f>
        <v/>
      </c>
      <c r="AO1316" s="369" t="str">
        <f t="shared" si="880"/>
        <v/>
      </c>
      <c r="AP1316" s="77" t="str">
        <f t="shared" si="881"/>
        <v/>
      </c>
      <c r="AQ1316" s="77" t="str">
        <f t="shared" si="864"/>
        <v/>
      </c>
      <c r="AR1316" s="77" t="str">
        <f t="shared" si="865"/>
        <v/>
      </c>
      <c r="AS1316" s="164" t="str">
        <f t="shared" si="866"/>
        <v/>
      </c>
    </row>
    <row r="1317" spans="5:45" ht="18" customHeight="1">
      <c r="E1317" s="148" t="str">
        <f t="shared" si="867"/>
        <v/>
      </c>
      <c r="F1317" s="105">
        <f t="shared" si="854"/>
        <v>0</v>
      </c>
      <c r="G1317" s="105" t="str">
        <f t="shared" si="855"/>
        <v/>
      </c>
      <c r="H1317" s="105" t="str">
        <f t="shared" si="856"/>
        <v/>
      </c>
      <c r="I1317" s="149">
        <v>41</v>
      </c>
      <c r="J1317" s="157" t="str">
        <f t="shared" si="868"/>
        <v/>
      </c>
      <c r="K1317" s="131" t="str">
        <f t="shared" si="869"/>
        <v/>
      </c>
      <c r="L1317" s="131" t="str">
        <f>IF($E1317="","",INDEX('3.サラリースケール'!$R$5:$BH$38,MATCH($E1317,'3.サラリースケール'!$R$5:$R$38,0),MATCH($I1317,'3.サラリースケール'!$R$5:$BH$5,0)))</f>
        <v/>
      </c>
      <c r="M1317" s="131" t="str">
        <f t="shared" si="870"/>
        <v/>
      </c>
      <c r="N1317" s="368" t="str">
        <f t="shared" si="871"/>
        <v/>
      </c>
      <c r="O1317" s="157" t="str">
        <f t="shared" si="872"/>
        <v/>
      </c>
      <c r="P1317" s="368" t="str">
        <f t="shared" si="857"/>
        <v/>
      </c>
      <c r="Q1317" s="158" t="str">
        <f>IF($L1317="","",VLOOKUP($E1317,'6.モデル年俸表の作成'!$C$7:$F$48,4,0))</f>
        <v/>
      </c>
      <c r="R1317" s="159" t="str">
        <f>IF($E1317="","",IF($G1317="","",VLOOKUP($E1317,'5.手当・賞与配分・洗い替え方式'!$C$7:$L$48,8,0)))</f>
        <v/>
      </c>
      <c r="S1317" s="160" t="str">
        <f t="shared" si="873"/>
        <v/>
      </c>
      <c r="T1317" s="160" t="str">
        <f t="shared" si="874"/>
        <v/>
      </c>
      <c r="U1317" s="160" t="str">
        <f t="shared" si="883"/>
        <v/>
      </c>
      <c r="V1317" s="160" t="str">
        <f t="shared" si="876"/>
        <v/>
      </c>
      <c r="W1317" s="160" t="str">
        <f t="shared" si="877"/>
        <v/>
      </c>
      <c r="X1317" s="164" t="str">
        <f t="shared" si="858"/>
        <v/>
      </c>
      <c r="Y1317" s="162" t="str">
        <f t="shared" si="882"/>
        <v/>
      </c>
      <c r="Z1317" s="161" t="str">
        <f t="shared" si="859"/>
        <v/>
      </c>
      <c r="AA1317" s="161" t="str">
        <f t="shared" si="860"/>
        <v/>
      </c>
      <c r="AB1317" s="161" t="str">
        <f t="shared" si="861"/>
        <v/>
      </c>
      <c r="AC1317" s="163" t="str">
        <f t="shared" si="884"/>
        <v/>
      </c>
      <c r="AD1317" s="158" t="str">
        <f t="shared" si="879"/>
        <v/>
      </c>
      <c r="AE1317" s="165" t="str">
        <f>IF(J1317="","",IF('5.手当・賞与配分・洗い替え方式'!$O$4=1,ROUNDUP((J1317+$Q1317)*$AH$4,-1),ROUNDUP(J1317*$AH$4,-1)))</f>
        <v/>
      </c>
      <c r="AF1317" s="154" t="str">
        <f>IF(K1317="","",IF('5.手当・賞与配分・洗い替え方式'!$O$4=1,ROUNDUP((K1317+$Q1317)*$AH$4,-1),ROUNDUP(K1317*$AH$4,-1)))</f>
        <v/>
      </c>
      <c r="AG1317" s="154" t="str">
        <f>IF(L1317="","",IF('5.手当・賞与配分・洗い替え方式'!$O$4=1,ROUNDUP((L1317+$Q1317)*$AH$4,-1),ROUNDUP(L1317*$AH$4,-1)))</f>
        <v/>
      </c>
      <c r="AH1317" s="154" t="str">
        <f>IF(M1317="","",IF('5.手当・賞与配分・洗い替え方式'!$O$4=1,ROUNDUP((M1317+$Q1317)*$AH$4,-1),ROUNDUP(M1317*$AH$4,-1)))</f>
        <v/>
      </c>
      <c r="AI1317" s="166" t="str">
        <f>IF(N1317="","",IF('5.手当・賞与配分・洗い替え方式'!$O$4=1,ROUNDUP((N1317+$Q1317)*$AH$4,-1),ROUNDUP(N1317*$AH$4,-1)))</f>
        <v/>
      </c>
      <c r="AJ1317" s="165" t="str">
        <f>IF(J1317="","",IF('5.手当・賞与配分・洗い替え方式'!$O$4=1,ROUNDUP((J1317+$Q1317)*$AM$4,-1),ROUNDUP(J1317*$AM$4,-1)))</f>
        <v/>
      </c>
      <c r="AK1317" s="154" t="str">
        <f>IF(K1317="","",IF('5.手当・賞与配分・洗い替え方式'!$O$4=1,ROUNDUP((K1317+$Q1317)*$AM$4,-1),ROUNDUP(K1317*$AM$4,-1)))</f>
        <v/>
      </c>
      <c r="AL1317" s="154" t="str">
        <f>IF(L1317="","",IF('5.手当・賞与配分・洗い替え方式'!$O$4=1,ROUNDUP((L1317+$Q1317)*$AM$4,-1),ROUNDUP(L1317*$AM$4,-1)))</f>
        <v/>
      </c>
      <c r="AM1317" s="154" t="str">
        <f>IF(M1317="","",IF('5.手当・賞与配分・洗い替え方式'!$O$4=1,ROUNDUP((M1317+$Q1317)*$AM$4,-1),ROUNDUP(M1317*$AM$4,-1)))</f>
        <v/>
      </c>
      <c r="AN1317" s="166" t="str">
        <f>IF(N1317="","",IF('5.手当・賞与配分・洗い替え方式'!$O$4=1,ROUNDUP((N1317+$Q1317)*$AM$4,-1),ROUNDUP(N1317*$AM$4,-1)))</f>
        <v/>
      </c>
      <c r="AO1317" s="369" t="str">
        <f t="shared" si="880"/>
        <v/>
      </c>
      <c r="AP1317" s="77" t="str">
        <f t="shared" si="881"/>
        <v/>
      </c>
      <c r="AQ1317" s="77" t="str">
        <f t="shared" si="864"/>
        <v/>
      </c>
      <c r="AR1317" s="77" t="str">
        <f t="shared" si="865"/>
        <v/>
      </c>
      <c r="AS1317" s="164" t="str">
        <f t="shared" si="866"/>
        <v/>
      </c>
    </row>
    <row r="1318" spans="5:45" ht="18" customHeight="1">
      <c r="E1318" s="148" t="str">
        <f t="shared" si="867"/>
        <v/>
      </c>
      <c r="F1318" s="105">
        <f t="shared" si="854"/>
        <v>0</v>
      </c>
      <c r="G1318" s="105" t="str">
        <f t="shared" si="855"/>
        <v/>
      </c>
      <c r="H1318" s="105" t="str">
        <f t="shared" si="856"/>
        <v/>
      </c>
      <c r="I1318" s="149">
        <v>42</v>
      </c>
      <c r="J1318" s="157" t="str">
        <f t="shared" si="868"/>
        <v/>
      </c>
      <c r="K1318" s="131" t="str">
        <f t="shared" si="869"/>
        <v/>
      </c>
      <c r="L1318" s="131" t="str">
        <f>IF($E1318="","",INDEX('3.サラリースケール'!$R$5:$BH$38,MATCH($E1318,'3.サラリースケール'!$R$5:$R$38,0),MATCH($I1318,'3.サラリースケール'!$R$5:$BH$5,0)))</f>
        <v/>
      </c>
      <c r="M1318" s="131" t="str">
        <f t="shared" si="870"/>
        <v/>
      </c>
      <c r="N1318" s="368" t="str">
        <f t="shared" si="871"/>
        <v/>
      </c>
      <c r="O1318" s="157" t="str">
        <f t="shared" si="872"/>
        <v/>
      </c>
      <c r="P1318" s="368" t="str">
        <f t="shared" si="857"/>
        <v/>
      </c>
      <c r="Q1318" s="158" t="str">
        <f>IF($L1318="","",VLOOKUP($E1318,'6.モデル年俸表の作成'!$C$7:$F$48,4,0))</f>
        <v/>
      </c>
      <c r="R1318" s="159" t="str">
        <f>IF($E1318="","",IF($G1318="","",VLOOKUP($E1318,'5.手当・賞与配分・洗い替え方式'!$C$7:$L$48,8,0)))</f>
        <v/>
      </c>
      <c r="S1318" s="160" t="str">
        <f t="shared" si="873"/>
        <v/>
      </c>
      <c r="T1318" s="160" t="str">
        <f t="shared" si="874"/>
        <v/>
      </c>
      <c r="U1318" s="160" t="str">
        <f t="shared" si="883"/>
        <v/>
      </c>
      <c r="V1318" s="160" t="str">
        <f t="shared" si="876"/>
        <v/>
      </c>
      <c r="W1318" s="160" t="str">
        <f t="shared" si="877"/>
        <v/>
      </c>
      <c r="X1318" s="164" t="str">
        <f t="shared" si="858"/>
        <v/>
      </c>
      <c r="Y1318" s="162" t="str">
        <f t="shared" si="882"/>
        <v/>
      </c>
      <c r="Z1318" s="161" t="str">
        <f t="shared" si="859"/>
        <v/>
      </c>
      <c r="AA1318" s="161" t="str">
        <f t="shared" si="860"/>
        <v/>
      </c>
      <c r="AB1318" s="161" t="str">
        <f t="shared" si="861"/>
        <v/>
      </c>
      <c r="AC1318" s="163" t="str">
        <f t="shared" si="884"/>
        <v/>
      </c>
      <c r="AD1318" s="158" t="str">
        <f t="shared" si="879"/>
        <v/>
      </c>
      <c r="AE1318" s="165" t="str">
        <f>IF(J1318="","",IF('5.手当・賞与配分・洗い替え方式'!$O$4=1,ROUNDUP((J1318+$Q1318)*$AH$4,-1),ROUNDUP(J1318*$AH$4,-1)))</f>
        <v/>
      </c>
      <c r="AF1318" s="154" t="str">
        <f>IF(K1318="","",IF('5.手当・賞与配分・洗い替え方式'!$O$4=1,ROUNDUP((K1318+$Q1318)*$AH$4,-1),ROUNDUP(K1318*$AH$4,-1)))</f>
        <v/>
      </c>
      <c r="AG1318" s="154" t="str">
        <f>IF(L1318="","",IF('5.手当・賞与配分・洗い替え方式'!$O$4=1,ROUNDUP((L1318+$Q1318)*$AH$4,-1),ROUNDUP(L1318*$AH$4,-1)))</f>
        <v/>
      </c>
      <c r="AH1318" s="154" t="str">
        <f>IF(M1318="","",IF('5.手当・賞与配分・洗い替え方式'!$O$4=1,ROUNDUP((M1318+$Q1318)*$AH$4,-1),ROUNDUP(M1318*$AH$4,-1)))</f>
        <v/>
      </c>
      <c r="AI1318" s="166" t="str">
        <f>IF(N1318="","",IF('5.手当・賞与配分・洗い替え方式'!$O$4=1,ROUNDUP((N1318+$Q1318)*$AH$4,-1),ROUNDUP(N1318*$AH$4,-1)))</f>
        <v/>
      </c>
      <c r="AJ1318" s="165" t="str">
        <f>IF(J1318="","",IF('5.手当・賞与配分・洗い替え方式'!$O$4=1,ROUNDUP((J1318+$Q1318)*$AM$4,-1),ROUNDUP(J1318*$AM$4,-1)))</f>
        <v/>
      </c>
      <c r="AK1318" s="154" t="str">
        <f>IF(K1318="","",IF('5.手当・賞与配分・洗い替え方式'!$O$4=1,ROUNDUP((K1318+$Q1318)*$AM$4,-1),ROUNDUP(K1318*$AM$4,-1)))</f>
        <v/>
      </c>
      <c r="AL1318" s="154" t="str">
        <f>IF(L1318="","",IF('5.手当・賞与配分・洗い替え方式'!$O$4=1,ROUNDUP((L1318+$Q1318)*$AM$4,-1),ROUNDUP(L1318*$AM$4,-1)))</f>
        <v/>
      </c>
      <c r="AM1318" s="154" t="str">
        <f>IF(M1318="","",IF('5.手当・賞与配分・洗い替え方式'!$O$4=1,ROUNDUP((M1318+$Q1318)*$AM$4,-1),ROUNDUP(M1318*$AM$4,-1)))</f>
        <v/>
      </c>
      <c r="AN1318" s="166" t="str">
        <f>IF(N1318="","",IF('5.手当・賞与配分・洗い替え方式'!$O$4=1,ROUNDUP((N1318+$Q1318)*$AM$4,-1),ROUNDUP(N1318*$AM$4,-1)))</f>
        <v/>
      </c>
      <c r="AO1318" s="369" t="str">
        <f t="shared" si="880"/>
        <v/>
      </c>
      <c r="AP1318" s="77" t="str">
        <f t="shared" si="881"/>
        <v/>
      </c>
      <c r="AQ1318" s="77" t="str">
        <f t="shared" si="864"/>
        <v/>
      </c>
      <c r="AR1318" s="77" t="str">
        <f t="shared" si="865"/>
        <v/>
      </c>
      <c r="AS1318" s="164" t="str">
        <f t="shared" si="866"/>
        <v/>
      </c>
    </row>
    <row r="1319" spans="5:45" ht="18" customHeight="1">
      <c r="E1319" s="148" t="str">
        <f t="shared" si="867"/>
        <v/>
      </c>
      <c r="F1319" s="167">
        <f t="shared" si="854"/>
        <v>0</v>
      </c>
      <c r="G1319" s="105" t="str">
        <f t="shared" si="855"/>
        <v/>
      </c>
      <c r="H1319" s="105" t="str">
        <f t="shared" si="856"/>
        <v/>
      </c>
      <c r="I1319" s="149">
        <v>43</v>
      </c>
      <c r="J1319" s="157" t="str">
        <f t="shared" si="868"/>
        <v/>
      </c>
      <c r="K1319" s="131" t="str">
        <f t="shared" si="869"/>
        <v/>
      </c>
      <c r="L1319" s="131" t="str">
        <f>IF($E1319="","",INDEX('3.サラリースケール'!$R$5:$BH$38,MATCH($E1319,'3.サラリースケール'!$R$5:$R$38,0),MATCH($I1319,'3.サラリースケール'!$R$5:$BH$5,0)))</f>
        <v/>
      </c>
      <c r="M1319" s="131" t="str">
        <f t="shared" si="870"/>
        <v/>
      </c>
      <c r="N1319" s="368" t="str">
        <f t="shared" si="871"/>
        <v/>
      </c>
      <c r="O1319" s="157" t="str">
        <f t="shared" si="872"/>
        <v/>
      </c>
      <c r="P1319" s="368" t="str">
        <f t="shared" si="857"/>
        <v/>
      </c>
      <c r="Q1319" s="158" t="str">
        <f>IF($L1319="","",VLOOKUP($E1319,'6.モデル年俸表の作成'!$C$7:$F$48,4,0))</f>
        <v/>
      </c>
      <c r="R1319" s="159" t="str">
        <f>IF($E1319="","",IF($G1319="","",VLOOKUP($E1319,'5.手当・賞与配分・洗い替え方式'!$C$7:$L$48,8,0)))</f>
        <v/>
      </c>
      <c r="S1319" s="160" t="str">
        <f t="shared" si="873"/>
        <v/>
      </c>
      <c r="T1319" s="160" t="str">
        <f t="shared" si="874"/>
        <v/>
      </c>
      <c r="U1319" s="160" t="str">
        <f t="shared" si="883"/>
        <v/>
      </c>
      <c r="V1319" s="160" t="str">
        <f t="shared" si="876"/>
        <v/>
      </c>
      <c r="W1319" s="160" t="str">
        <f t="shared" si="877"/>
        <v/>
      </c>
      <c r="X1319" s="164" t="str">
        <f t="shared" si="858"/>
        <v/>
      </c>
      <c r="Y1319" s="162" t="str">
        <f t="shared" si="882"/>
        <v/>
      </c>
      <c r="Z1319" s="161" t="str">
        <f t="shared" si="859"/>
        <v/>
      </c>
      <c r="AA1319" s="161" t="str">
        <f t="shared" si="860"/>
        <v/>
      </c>
      <c r="AB1319" s="161" t="str">
        <f t="shared" si="861"/>
        <v/>
      </c>
      <c r="AC1319" s="163" t="str">
        <f t="shared" si="884"/>
        <v/>
      </c>
      <c r="AD1319" s="158" t="str">
        <f t="shared" si="879"/>
        <v/>
      </c>
      <c r="AE1319" s="165" t="str">
        <f>IF(J1319="","",IF('5.手当・賞与配分・洗い替え方式'!$O$4=1,ROUNDUP((J1319+$Q1319)*$AH$4,-1),ROUNDUP(J1319*$AH$4,-1)))</f>
        <v/>
      </c>
      <c r="AF1319" s="154" t="str">
        <f>IF(K1319="","",IF('5.手当・賞与配分・洗い替え方式'!$O$4=1,ROUNDUP((K1319+$Q1319)*$AH$4,-1),ROUNDUP(K1319*$AH$4,-1)))</f>
        <v/>
      </c>
      <c r="AG1319" s="154" t="str">
        <f>IF(L1319="","",IF('5.手当・賞与配分・洗い替え方式'!$O$4=1,ROUNDUP((L1319+$Q1319)*$AH$4,-1),ROUNDUP(L1319*$AH$4,-1)))</f>
        <v/>
      </c>
      <c r="AH1319" s="154" t="str">
        <f>IF(M1319="","",IF('5.手当・賞与配分・洗い替え方式'!$O$4=1,ROUNDUP((M1319+$Q1319)*$AH$4,-1),ROUNDUP(M1319*$AH$4,-1)))</f>
        <v/>
      </c>
      <c r="AI1319" s="166" t="str">
        <f>IF(N1319="","",IF('5.手当・賞与配分・洗い替え方式'!$O$4=1,ROUNDUP((N1319+$Q1319)*$AH$4,-1),ROUNDUP(N1319*$AH$4,-1)))</f>
        <v/>
      </c>
      <c r="AJ1319" s="165" t="str">
        <f>IF(J1319="","",IF('5.手当・賞与配分・洗い替え方式'!$O$4=1,ROUNDUP((J1319+$Q1319)*$AM$4,-1),ROUNDUP(J1319*$AM$4,-1)))</f>
        <v/>
      </c>
      <c r="AK1319" s="154" t="str">
        <f>IF(K1319="","",IF('5.手当・賞与配分・洗い替え方式'!$O$4=1,ROUNDUP((K1319+$Q1319)*$AM$4,-1),ROUNDUP(K1319*$AM$4,-1)))</f>
        <v/>
      </c>
      <c r="AL1319" s="154" t="str">
        <f>IF(L1319="","",IF('5.手当・賞与配分・洗い替え方式'!$O$4=1,ROUNDUP((L1319+$Q1319)*$AM$4,-1),ROUNDUP(L1319*$AM$4,-1)))</f>
        <v/>
      </c>
      <c r="AM1319" s="154" t="str">
        <f>IF(M1319="","",IF('5.手当・賞与配分・洗い替え方式'!$O$4=1,ROUNDUP((M1319+$Q1319)*$AM$4,-1),ROUNDUP(M1319*$AM$4,-1)))</f>
        <v/>
      </c>
      <c r="AN1319" s="166" t="str">
        <f>IF(N1319="","",IF('5.手当・賞与配分・洗い替え方式'!$O$4=1,ROUNDUP((N1319+$Q1319)*$AM$4,-1),ROUNDUP(N1319*$AM$4,-1)))</f>
        <v/>
      </c>
      <c r="AO1319" s="369" t="str">
        <f t="shared" si="880"/>
        <v/>
      </c>
      <c r="AP1319" s="77" t="str">
        <f t="shared" si="881"/>
        <v/>
      </c>
      <c r="AQ1319" s="77" t="str">
        <f t="shared" si="864"/>
        <v/>
      </c>
      <c r="AR1319" s="77" t="str">
        <f t="shared" si="865"/>
        <v/>
      </c>
      <c r="AS1319" s="164" t="str">
        <f t="shared" si="866"/>
        <v/>
      </c>
    </row>
    <row r="1320" spans="5:45" ht="18" customHeight="1">
      <c r="E1320" s="148" t="str">
        <f t="shared" si="867"/>
        <v/>
      </c>
      <c r="F1320" s="167">
        <f t="shared" si="854"/>
        <v>0</v>
      </c>
      <c r="G1320" s="105" t="str">
        <f t="shared" si="855"/>
        <v/>
      </c>
      <c r="H1320" s="105" t="str">
        <f t="shared" si="856"/>
        <v/>
      </c>
      <c r="I1320" s="149">
        <v>44</v>
      </c>
      <c r="J1320" s="157" t="str">
        <f t="shared" si="868"/>
        <v/>
      </c>
      <c r="K1320" s="131" t="str">
        <f t="shared" si="869"/>
        <v/>
      </c>
      <c r="L1320" s="131" t="str">
        <f>IF($E1320="","",INDEX('3.サラリースケール'!$R$5:$BH$38,MATCH($E1320,'3.サラリースケール'!$R$5:$R$38,0),MATCH($I1320,'3.サラリースケール'!$R$5:$BH$5,0)))</f>
        <v/>
      </c>
      <c r="M1320" s="131" t="str">
        <f t="shared" si="870"/>
        <v/>
      </c>
      <c r="N1320" s="368" t="str">
        <f t="shared" si="871"/>
        <v/>
      </c>
      <c r="O1320" s="157" t="str">
        <f t="shared" si="872"/>
        <v/>
      </c>
      <c r="P1320" s="368" t="str">
        <f t="shared" si="857"/>
        <v/>
      </c>
      <c r="Q1320" s="158" t="str">
        <f>IF($L1320="","",VLOOKUP($E1320,'6.モデル年俸表の作成'!$C$7:$F$48,4,0))</f>
        <v/>
      </c>
      <c r="R1320" s="159" t="str">
        <f>IF($E1320="","",IF($G1320="","",VLOOKUP($E1320,'5.手当・賞与配分・洗い替え方式'!$C$7:$L$48,8,0)))</f>
        <v/>
      </c>
      <c r="S1320" s="160" t="str">
        <f t="shared" si="873"/>
        <v/>
      </c>
      <c r="T1320" s="160" t="str">
        <f t="shared" si="874"/>
        <v/>
      </c>
      <c r="U1320" s="160" t="str">
        <f t="shared" si="883"/>
        <v/>
      </c>
      <c r="V1320" s="160" t="str">
        <f t="shared" si="876"/>
        <v/>
      </c>
      <c r="W1320" s="160" t="str">
        <f t="shared" si="877"/>
        <v/>
      </c>
      <c r="X1320" s="164" t="str">
        <f t="shared" si="858"/>
        <v/>
      </c>
      <c r="Y1320" s="162" t="str">
        <f t="shared" si="882"/>
        <v/>
      </c>
      <c r="Z1320" s="161" t="str">
        <f t="shared" si="859"/>
        <v/>
      </c>
      <c r="AA1320" s="161" t="str">
        <f t="shared" si="860"/>
        <v/>
      </c>
      <c r="AB1320" s="161" t="str">
        <f t="shared" si="861"/>
        <v/>
      </c>
      <c r="AC1320" s="163" t="str">
        <f t="shared" si="884"/>
        <v/>
      </c>
      <c r="AD1320" s="158" t="str">
        <f t="shared" si="879"/>
        <v/>
      </c>
      <c r="AE1320" s="165" t="str">
        <f>IF(J1320="","",IF('5.手当・賞与配分・洗い替え方式'!$O$4=1,ROUNDUP((J1320+$Q1320)*$AH$4,-1),ROUNDUP(J1320*$AH$4,-1)))</f>
        <v/>
      </c>
      <c r="AF1320" s="154" t="str">
        <f>IF(K1320="","",IF('5.手当・賞与配分・洗い替え方式'!$O$4=1,ROUNDUP((K1320+$Q1320)*$AH$4,-1),ROUNDUP(K1320*$AH$4,-1)))</f>
        <v/>
      </c>
      <c r="AG1320" s="154" t="str">
        <f>IF(L1320="","",IF('5.手当・賞与配分・洗い替え方式'!$O$4=1,ROUNDUP((L1320+$Q1320)*$AH$4,-1),ROUNDUP(L1320*$AH$4,-1)))</f>
        <v/>
      </c>
      <c r="AH1320" s="154" t="str">
        <f>IF(M1320="","",IF('5.手当・賞与配分・洗い替え方式'!$O$4=1,ROUNDUP((M1320+$Q1320)*$AH$4,-1),ROUNDUP(M1320*$AH$4,-1)))</f>
        <v/>
      </c>
      <c r="AI1320" s="166" t="str">
        <f>IF(N1320="","",IF('5.手当・賞与配分・洗い替え方式'!$O$4=1,ROUNDUP((N1320+$Q1320)*$AH$4,-1),ROUNDUP(N1320*$AH$4,-1)))</f>
        <v/>
      </c>
      <c r="AJ1320" s="165" t="str">
        <f>IF(J1320="","",IF('5.手当・賞与配分・洗い替え方式'!$O$4=1,ROUNDUP((J1320+$Q1320)*$AM$4,-1),ROUNDUP(J1320*$AM$4,-1)))</f>
        <v/>
      </c>
      <c r="AK1320" s="154" t="str">
        <f>IF(K1320="","",IF('5.手当・賞与配分・洗い替え方式'!$O$4=1,ROUNDUP((K1320+$Q1320)*$AM$4,-1),ROUNDUP(K1320*$AM$4,-1)))</f>
        <v/>
      </c>
      <c r="AL1320" s="154" t="str">
        <f>IF(L1320="","",IF('5.手当・賞与配分・洗い替え方式'!$O$4=1,ROUNDUP((L1320+$Q1320)*$AM$4,-1),ROUNDUP(L1320*$AM$4,-1)))</f>
        <v/>
      </c>
      <c r="AM1320" s="154" t="str">
        <f>IF(M1320="","",IF('5.手当・賞与配分・洗い替え方式'!$O$4=1,ROUNDUP((M1320+$Q1320)*$AM$4,-1),ROUNDUP(M1320*$AM$4,-1)))</f>
        <v/>
      </c>
      <c r="AN1320" s="166" t="str">
        <f>IF(N1320="","",IF('5.手当・賞与配分・洗い替え方式'!$O$4=1,ROUNDUP((N1320+$Q1320)*$AM$4,-1),ROUNDUP(N1320*$AM$4,-1)))</f>
        <v/>
      </c>
      <c r="AO1320" s="369" t="str">
        <f t="shared" si="880"/>
        <v/>
      </c>
      <c r="AP1320" s="77" t="str">
        <f t="shared" si="881"/>
        <v/>
      </c>
      <c r="AQ1320" s="77" t="str">
        <f t="shared" si="864"/>
        <v/>
      </c>
      <c r="AR1320" s="77" t="str">
        <f t="shared" si="865"/>
        <v/>
      </c>
      <c r="AS1320" s="164" t="str">
        <f t="shared" si="866"/>
        <v/>
      </c>
    </row>
    <row r="1321" spans="5:45" ht="18" customHeight="1">
      <c r="E1321" s="148" t="str">
        <f t="shared" si="867"/>
        <v/>
      </c>
      <c r="F1321" s="167">
        <f t="shared" si="854"/>
        <v>0</v>
      </c>
      <c r="G1321" s="105" t="str">
        <f t="shared" si="855"/>
        <v/>
      </c>
      <c r="H1321" s="105" t="str">
        <f t="shared" si="856"/>
        <v/>
      </c>
      <c r="I1321" s="149">
        <v>45</v>
      </c>
      <c r="J1321" s="157" t="str">
        <f t="shared" si="868"/>
        <v/>
      </c>
      <c r="K1321" s="131" t="str">
        <f t="shared" si="869"/>
        <v/>
      </c>
      <c r="L1321" s="131" t="str">
        <f>IF($E1321="","",INDEX('3.サラリースケール'!$R$5:$BH$38,MATCH($E1321,'3.サラリースケール'!$R$5:$R$38,0),MATCH($I1321,'3.サラリースケール'!$R$5:$BH$5,0)))</f>
        <v/>
      </c>
      <c r="M1321" s="131" t="str">
        <f t="shared" si="870"/>
        <v/>
      </c>
      <c r="N1321" s="368" t="str">
        <f t="shared" si="871"/>
        <v/>
      </c>
      <c r="O1321" s="157" t="str">
        <f t="shared" si="872"/>
        <v/>
      </c>
      <c r="P1321" s="368" t="str">
        <f t="shared" si="857"/>
        <v/>
      </c>
      <c r="Q1321" s="158" t="str">
        <f>IF($L1321="","",VLOOKUP($E1321,'6.モデル年俸表の作成'!$C$7:$F$48,4,0))</f>
        <v/>
      </c>
      <c r="R1321" s="159" t="str">
        <f>IF($E1321="","",IF($G1321="","",VLOOKUP($E1321,'5.手当・賞与配分・洗い替え方式'!$C$7:$L$48,8,0)))</f>
        <v/>
      </c>
      <c r="S1321" s="160" t="str">
        <f t="shared" si="873"/>
        <v/>
      </c>
      <c r="T1321" s="160" t="str">
        <f t="shared" si="874"/>
        <v/>
      </c>
      <c r="U1321" s="160" t="str">
        <f t="shared" si="883"/>
        <v/>
      </c>
      <c r="V1321" s="160" t="str">
        <f t="shared" si="876"/>
        <v/>
      </c>
      <c r="W1321" s="160" t="str">
        <f t="shared" si="877"/>
        <v/>
      </c>
      <c r="X1321" s="164" t="str">
        <f t="shared" si="858"/>
        <v/>
      </c>
      <c r="Y1321" s="162" t="str">
        <f t="shared" si="882"/>
        <v/>
      </c>
      <c r="Z1321" s="161" t="str">
        <f t="shared" si="859"/>
        <v/>
      </c>
      <c r="AA1321" s="161" t="str">
        <f t="shared" si="860"/>
        <v/>
      </c>
      <c r="AB1321" s="161" t="str">
        <f t="shared" si="861"/>
        <v/>
      </c>
      <c r="AC1321" s="163" t="str">
        <f t="shared" si="884"/>
        <v/>
      </c>
      <c r="AD1321" s="158" t="str">
        <f t="shared" si="879"/>
        <v/>
      </c>
      <c r="AE1321" s="165" t="str">
        <f>IF(J1321="","",IF('5.手当・賞与配分・洗い替え方式'!$O$4=1,ROUNDUP((J1321+$Q1321)*$AH$4,-1),ROUNDUP(J1321*$AH$4,-1)))</f>
        <v/>
      </c>
      <c r="AF1321" s="154" t="str">
        <f>IF(K1321="","",IF('5.手当・賞与配分・洗い替え方式'!$O$4=1,ROUNDUP((K1321+$Q1321)*$AH$4,-1),ROUNDUP(K1321*$AH$4,-1)))</f>
        <v/>
      </c>
      <c r="AG1321" s="154" t="str">
        <f>IF(L1321="","",IF('5.手当・賞与配分・洗い替え方式'!$O$4=1,ROUNDUP((L1321+$Q1321)*$AH$4,-1),ROUNDUP(L1321*$AH$4,-1)))</f>
        <v/>
      </c>
      <c r="AH1321" s="154" t="str">
        <f>IF(M1321="","",IF('5.手当・賞与配分・洗い替え方式'!$O$4=1,ROUNDUP((M1321+$Q1321)*$AH$4,-1),ROUNDUP(M1321*$AH$4,-1)))</f>
        <v/>
      </c>
      <c r="AI1321" s="166" t="str">
        <f>IF(N1321="","",IF('5.手当・賞与配分・洗い替え方式'!$O$4=1,ROUNDUP((N1321+$Q1321)*$AH$4,-1),ROUNDUP(N1321*$AH$4,-1)))</f>
        <v/>
      </c>
      <c r="AJ1321" s="165" t="str">
        <f>IF(J1321="","",IF('5.手当・賞与配分・洗い替え方式'!$O$4=1,ROUNDUP((J1321+$Q1321)*$AM$4,-1),ROUNDUP(J1321*$AM$4,-1)))</f>
        <v/>
      </c>
      <c r="AK1321" s="154" t="str">
        <f>IF(K1321="","",IF('5.手当・賞与配分・洗い替え方式'!$O$4=1,ROUNDUP((K1321+$Q1321)*$AM$4,-1),ROUNDUP(K1321*$AM$4,-1)))</f>
        <v/>
      </c>
      <c r="AL1321" s="154" t="str">
        <f>IF(L1321="","",IF('5.手当・賞与配分・洗い替え方式'!$O$4=1,ROUNDUP((L1321+$Q1321)*$AM$4,-1),ROUNDUP(L1321*$AM$4,-1)))</f>
        <v/>
      </c>
      <c r="AM1321" s="154" t="str">
        <f>IF(M1321="","",IF('5.手当・賞与配分・洗い替え方式'!$O$4=1,ROUNDUP((M1321+$Q1321)*$AM$4,-1),ROUNDUP(M1321*$AM$4,-1)))</f>
        <v/>
      </c>
      <c r="AN1321" s="166" t="str">
        <f>IF(N1321="","",IF('5.手当・賞与配分・洗い替え方式'!$O$4=1,ROUNDUP((N1321+$Q1321)*$AM$4,-1),ROUNDUP(N1321*$AM$4,-1)))</f>
        <v/>
      </c>
      <c r="AO1321" s="369" t="str">
        <f t="shared" si="880"/>
        <v/>
      </c>
      <c r="AP1321" s="77" t="str">
        <f t="shared" si="881"/>
        <v/>
      </c>
      <c r="AQ1321" s="77" t="str">
        <f t="shared" si="864"/>
        <v/>
      </c>
      <c r="AR1321" s="77" t="str">
        <f t="shared" si="865"/>
        <v/>
      </c>
      <c r="AS1321" s="164" t="str">
        <f t="shared" si="866"/>
        <v/>
      </c>
    </row>
    <row r="1322" spans="5:45" ht="18" customHeight="1">
      <c r="E1322" s="148" t="str">
        <f t="shared" si="867"/>
        <v/>
      </c>
      <c r="F1322" s="167">
        <f t="shared" si="854"/>
        <v>0</v>
      </c>
      <c r="G1322" s="105" t="str">
        <f t="shared" si="855"/>
        <v/>
      </c>
      <c r="H1322" s="105" t="str">
        <f t="shared" si="856"/>
        <v/>
      </c>
      <c r="I1322" s="149">
        <v>46</v>
      </c>
      <c r="J1322" s="157" t="str">
        <f t="shared" si="868"/>
        <v/>
      </c>
      <c r="K1322" s="131" t="str">
        <f t="shared" si="869"/>
        <v/>
      </c>
      <c r="L1322" s="131" t="str">
        <f>IF($E1322="","",INDEX('3.サラリースケール'!$R$5:$BH$38,MATCH($E1322,'3.サラリースケール'!$R$5:$R$38,0),MATCH($I1322,'3.サラリースケール'!$R$5:$BH$5,0)))</f>
        <v/>
      </c>
      <c r="M1322" s="131" t="str">
        <f t="shared" si="870"/>
        <v/>
      </c>
      <c r="N1322" s="368" t="str">
        <f t="shared" si="871"/>
        <v/>
      </c>
      <c r="O1322" s="157" t="str">
        <f t="shared" si="872"/>
        <v/>
      </c>
      <c r="P1322" s="368" t="str">
        <f t="shared" si="857"/>
        <v/>
      </c>
      <c r="Q1322" s="158" t="str">
        <f>IF($L1322="","",VLOOKUP($E1322,'6.モデル年俸表の作成'!$C$7:$F$48,4,0))</f>
        <v/>
      </c>
      <c r="R1322" s="159" t="str">
        <f>IF($E1322="","",IF($G1322="","",VLOOKUP($E1322,'5.手当・賞与配分・洗い替え方式'!$C$7:$L$48,8,0)))</f>
        <v/>
      </c>
      <c r="S1322" s="160" t="str">
        <f t="shared" si="873"/>
        <v/>
      </c>
      <c r="T1322" s="160" t="str">
        <f t="shared" si="874"/>
        <v/>
      </c>
      <c r="U1322" s="160" t="str">
        <f t="shared" si="883"/>
        <v/>
      </c>
      <c r="V1322" s="160" t="str">
        <f t="shared" si="876"/>
        <v/>
      </c>
      <c r="W1322" s="160" t="str">
        <f t="shared" si="877"/>
        <v/>
      </c>
      <c r="X1322" s="164" t="str">
        <f t="shared" si="858"/>
        <v/>
      </c>
      <c r="Y1322" s="162" t="str">
        <f t="shared" si="882"/>
        <v/>
      </c>
      <c r="Z1322" s="161" t="str">
        <f t="shared" si="859"/>
        <v/>
      </c>
      <c r="AA1322" s="161" t="str">
        <f t="shared" si="860"/>
        <v/>
      </c>
      <c r="AB1322" s="161" t="str">
        <f t="shared" si="861"/>
        <v/>
      </c>
      <c r="AC1322" s="163" t="str">
        <f t="shared" si="884"/>
        <v/>
      </c>
      <c r="AD1322" s="158" t="str">
        <f t="shared" si="879"/>
        <v/>
      </c>
      <c r="AE1322" s="165" t="str">
        <f>IF(J1322="","",IF('5.手当・賞与配分・洗い替え方式'!$O$4=1,ROUNDUP((J1322+$Q1322)*$AH$4,-1),ROUNDUP(J1322*$AH$4,-1)))</f>
        <v/>
      </c>
      <c r="AF1322" s="154" t="str">
        <f>IF(K1322="","",IF('5.手当・賞与配分・洗い替え方式'!$O$4=1,ROUNDUP((K1322+$Q1322)*$AH$4,-1),ROUNDUP(K1322*$AH$4,-1)))</f>
        <v/>
      </c>
      <c r="AG1322" s="154" t="str">
        <f>IF(L1322="","",IF('5.手当・賞与配分・洗い替え方式'!$O$4=1,ROUNDUP((L1322+$Q1322)*$AH$4,-1),ROUNDUP(L1322*$AH$4,-1)))</f>
        <v/>
      </c>
      <c r="AH1322" s="154" t="str">
        <f>IF(M1322="","",IF('5.手当・賞与配分・洗い替え方式'!$O$4=1,ROUNDUP((M1322+$Q1322)*$AH$4,-1),ROUNDUP(M1322*$AH$4,-1)))</f>
        <v/>
      </c>
      <c r="AI1322" s="166" t="str">
        <f>IF(N1322="","",IF('5.手当・賞与配分・洗い替え方式'!$O$4=1,ROUNDUP((N1322+$Q1322)*$AH$4,-1),ROUNDUP(N1322*$AH$4,-1)))</f>
        <v/>
      </c>
      <c r="AJ1322" s="165" t="str">
        <f>IF(J1322="","",IF('5.手当・賞与配分・洗い替え方式'!$O$4=1,ROUNDUP((J1322+$Q1322)*$AM$4,-1),ROUNDUP(J1322*$AM$4,-1)))</f>
        <v/>
      </c>
      <c r="AK1322" s="154" t="str">
        <f>IF(K1322="","",IF('5.手当・賞与配分・洗い替え方式'!$O$4=1,ROUNDUP((K1322+$Q1322)*$AM$4,-1),ROUNDUP(K1322*$AM$4,-1)))</f>
        <v/>
      </c>
      <c r="AL1322" s="154" t="str">
        <f>IF(L1322="","",IF('5.手当・賞与配分・洗い替え方式'!$O$4=1,ROUNDUP((L1322+$Q1322)*$AM$4,-1),ROUNDUP(L1322*$AM$4,-1)))</f>
        <v/>
      </c>
      <c r="AM1322" s="154" t="str">
        <f>IF(M1322="","",IF('5.手当・賞与配分・洗い替え方式'!$O$4=1,ROUNDUP((M1322+$Q1322)*$AM$4,-1),ROUNDUP(M1322*$AM$4,-1)))</f>
        <v/>
      </c>
      <c r="AN1322" s="166" t="str">
        <f>IF(N1322="","",IF('5.手当・賞与配分・洗い替え方式'!$O$4=1,ROUNDUP((N1322+$Q1322)*$AM$4,-1),ROUNDUP(N1322*$AM$4,-1)))</f>
        <v/>
      </c>
      <c r="AO1322" s="369" t="str">
        <f t="shared" si="880"/>
        <v/>
      </c>
      <c r="AP1322" s="77" t="str">
        <f t="shared" si="881"/>
        <v/>
      </c>
      <c r="AQ1322" s="77" t="str">
        <f t="shared" si="864"/>
        <v/>
      </c>
      <c r="AR1322" s="77" t="str">
        <f t="shared" si="865"/>
        <v/>
      </c>
      <c r="AS1322" s="164" t="str">
        <f t="shared" si="866"/>
        <v/>
      </c>
    </row>
    <row r="1323" spans="5:45" ht="18" customHeight="1">
      <c r="E1323" s="148" t="str">
        <f t="shared" si="867"/>
        <v/>
      </c>
      <c r="F1323" s="167">
        <f t="shared" si="854"/>
        <v>0</v>
      </c>
      <c r="G1323" s="105" t="str">
        <f t="shared" si="855"/>
        <v/>
      </c>
      <c r="H1323" s="105" t="str">
        <f t="shared" si="856"/>
        <v/>
      </c>
      <c r="I1323" s="149">
        <v>47</v>
      </c>
      <c r="J1323" s="157" t="str">
        <f t="shared" si="868"/>
        <v/>
      </c>
      <c r="K1323" s="131" t="str">
        <f t="shared" si="869"/>
        <v/>
      </c>
      <c r="L1323" s="131" t="str">
        <f>IF($E1323="","",INDEX('3.サラリースケール'!$R$5:$BH$38,MATCH($E1323,'3.サラリースケール'!$R$5:$R$38,0),MATCH($I1323,'3.サラリースケール'!$R$5:$BH$5,0)))</f>
        <v/>
      </c>
      <c r="M1323" s="131" t="str">
        <f t="shared" si="870"/>
        <v/>
      </c>
      <c r="N1323" s="368" t="str">
        <f t="shared" si="871"/>
        <v/>
      </c>
      <c r="O1323" s="157" t="str">
        <f t="shared" si="872"/>
        <v/>
      </c>
      <c r="P1323" s="368" t="str">
        <f t="shared" si="857"/>
        <v/>
      </c>
      <c r="Q1323" s="158" t="str">
        <f>IF($L1323="","",VLOOKUP($E1323,'6.モデル年俸表の作成'!$C$7:$F$48,4,0))</f>
        <v/>
      </c>
      <c r="R1323" s="159" t="str">
        <f>IF($E1323="","",IF($G1323="","",VLOOKUP($E1323,'5.手当・賞与配分・洗い替え方式'!$C$7:$L$48,8,0)))</f>
        <v/>
      </c>
      <c r="S1323" s="160" t="str">
        <f t="shared" si="873"/>
        <v/>
      </c>
      <c r="T1323" s="160" t="str">
        <f t="shared" si="874"/>
        <v/>
      </c>
      <c r="U1323" s="160" t="str">
        <f t="shared" si="883"/>
        <v/>
      </c>
      <c r="V1323" s="160" t="str">
        <f t="shared" si="876"/>
        <v/>
      </c>
      <c r="W1323" s="160" t="str">
        <f t="shared" si="877"/>
        <v/>
      </c>
      <c r="X1323" s="164" t="str">
        <f t="shared" si="858"/>
        <v/>
      </c>
      <c r="Y1323" s="162" t="str">
        <f t="shared" si="882"/>
        <v/>
      </c>
      <c r="Z1323" s="161" t="str">
        <f t="shared" si="859"/>
        <v/>
      </c>
      <c r="AA1323" s="161" t="str">
        <f t="shared" si="860"/>
        <v/>
      </c>
      <c r="AB1323" s="161" t="str">
        <f t="shared" si="861"/>
        <v/>
      </c>
      <c r="AC1323" s="163" t="str">
        <f t="shared" si="884"/>
        <v/>
      </c>
      <c r="AD1323" s="158" t="str">
        <f t="shared" si="879"/>
        <v/>
      </c>
      <c r="AE1323" s="165" t="str">
        <f>IF(J1323="","",IF('5.手当・賞与配分・洗い替え方式'!$O$4=1,ROUNDUP((J1323+$Q1323)*$AH$4,-1),ROUNDUP(J1323*$AH$4,-1)))</f>
        <v/>
      </c>
      <c r="AF1323" s="154" t="str">
        <f>IF(K1323="","",IF('5.手当・賞与配分・洗い替え方式'!$O$4=1,ROUNDUP((K1323+$Q1323)*$AH$4,-1),ROUNDUP(K1323*$AH$4,-1)))</f>
        <v/>
      </c>
      <c r="AG1323" s="154" t="str">
        <f>IF(L1323="","",IF('5.手当・賞与配分・洗い替え方式'!$O$4=1,ROUNDUP((L1323+$Q1323)*$AH$4,-1),ROUNDUP(L1323*$AH$4,-1)))</f>
        <v/>
      </c>
      <c r="AH1323" s="154" t="str">
        <f>IF(M1323="","",IF('5.手当・賞与配分・洗い替え方式'!$O$4=1,ROUNDUP((M1323+$Q1323)*$AH$4,-1),ROUNDUP(M1323*$AH$4,-1)))</f>
        <v/>
      </c>
      <c r="AI1323" s="166" t="str">
        <f>IF(N1323="","",IF('5.手当・賞与配分・洗い替え方式'!$O$4=1,ROUNDUP((N1323+$Q1323)*$AH$4,-1),ROUNDUP(N1323*$AH$4,-1)))</f>
        <v/>
      </c>
      <c r="AJ1323" s="165" t="str">
        <f>IF(J1323="","",IF('5.手当・賞与配分・洗い替え方式'!$O$4=1,ROUNDUP((J1323+$Q1323)*$AM$4,-1),ROUNDUP(J1323*$AM$4,-1)))</f>
        <v/>
      </c>
      <c r="AK1323" s="154" t="str">
        <f>IF(K1323="","",IF('5.手当・賞与配分・洗い替え方式'!$O$4=1,ROUNDUP((K1323+$Q1323)*$AM$4,-1),ROUNDUP(K1323*$AM$4,-1)))</f>
        <v/>
      </c>
      <c r="AL1323" s="154" t="str">
        <f>IF(L1323="","",IF('5.手当・賞与配分・洗い替え方式'!$O$4=1,ROUNDUP((L1323+$Q1323)*$AM$4,-1),ROUNDUP(L1323*$AM$4,-1)))</f>
        <v/>
      </c>
      <c r="AM1323" s="154" t="str">
        <f>IF(M1323="","",IF('5.手当・賞与配分・洗い替え方式'!$O$4=1,ROUNDUP((M1323+$Q1323)*$AM$4,-1),ROUNDUP(M1323*$AM$4,-1)))</f>
        <v/>
      </c>
      <c r="AN1323" s="166" t="str">
        <f>IF(N1323="","",IF('5.手当・賞与配分・洗い替え方式'!$O$4=1,ROUNDUP((N1323+$Q1323)*$AM$4,-1),ROUNDUP(N1323*$AM$4,-1)))</f>
        <v/>
      </c>
      <c r="AO1323" s="369" t="str">
        <f t="shared" si="880"/>
        <v/>
      </c>
      <c r="AP1323" s="77" t="str">
        <f t="shared" si="881"/>
        <v/>
      </c>
      <c r="AQ1323" s="77" t="str">
        <f t="shared" si="864"/>
        <v/>
      </c>
      <c r="AR1323" s="77" t="str">
        <f t="shared" si="865"/>
        <v/>
      </c>
      <c r="AS1323" s="164" t="str">
        <f t="shared" si="866"/>
        <v/>
      </c>
    </row>
    <row r="1324" spans="5:45" ht="18" customHeight="1">
      <c r="E1324" s="148" t="str">
        <f t="shared" si="867"/>
        <v/>
      </c>
      <c r="F1324" s="167">
        <f t="shared" si="854"/>
        <v>0</v>
      </c>
      <c r="G1324" s="105" t="str">
        <f t="shared" si="855"/>
        <v/>
      </c>
      <c r="H1324" s="105" t="str">
        <f t="shared" si="856"/>
        <v/>
      </c>
      <c r="I1324" s="149">
        <v>48</v>
      </c>
      <c r="J1324" s="157" t="str">
        <f t="shared" si="868"/>
        <v/>
      </c>
      <c r="K1324" s="131" t="str">
        <f t="shared" si="869"/>
        <v/>
      </c>
      <c r="L1324" s="131" t="str">
        <f>IF($E1324="","",INDEX('3.サラリースケール'!$R$5:$BH$38,MATCH($E1324,'3.サラリースケール'!$R$5:$R$38,0),MATCH($I1324,'3.サラリースケール'!$R$5:$BH$5,0)))</f>
        <v/>
      </c>
      <c r="M1324" s="131" t="str">
        <f t="shared" si="870"/>
        <v/>
      </c>
      <c r="N1324" s="368" t="str">
        <f t="shared" si="871"/>
        <v/>
      </c>
      <c r="O1324" s="157" t="str">
        <f t="shared" si="872"/>
        <v/>
      </c>
      <c r="P1324" s="368" t="str">
        <f t="shared" si="857"/>
        <v/>
      </c>
      <c r="Q1324" s="158" t="str">
        <f>IF($L1324="","",VLOOKUP($E1324,'6.モデル年俸表の作成'!$C$7:$F$48,4,0))</f>
        <v/>
      </c>
      <c r="R1324" s="159" t="str">
        <f>IF($E1324="","",IF($G1324="","",VLOOKUP($E1324,'5.手当・賞与配分・洗い替え方式'!$C$7:$L$48,8,0)))</f>
        <v/>
      </c>
      <c r="S1324" s="160" t="str">
        <f t="shared" si="873"/>
        <v/>
      </c>
      <c r="T1324" s="160" t="str">
        <f t="shared" si="874"/>
        <v/>
      </c>
      <c r="U1324" s="160" t="str">
        <f t="shared" si="883"/>
        <v/>
      </c>
      <c r="V1324" s="160" t="str">
        <f t="shared" si="876"/>
        <v/>
      </c>
      <c r="W1324" s="160" t="str">
        <f t="shared" si="877"/>
        <v/>
      </c>
      <c r="X1324" s="164" t="str">
        <f t="shared" si="858"/>
        <v/>
      </c>
      <c r="Y1324" s="162" t="str">
        <f t="shared" si="882"/>
        <v/>
      </c>
      <c r="Z1324" s="161" t="str">
        <f t="shared" si="859"/>
        <v/>
      </c>
      <c r="AA1324" s="161" t="str">
        <f t="shared" si="860"/>
        <v/>
      </c>
      <c r="AB1324" s="161" t="str">
        <f t="shared" si="861"/>
        <v/>
      </c>
      <c r="AC1324" s="163" t="str">
        <f t="shared" si="884"/>
        <v/>
      </c>
      <c r="AD1324" s="158" t="str">
        <f t="shared" si="879"/>
        <v/>
      </c>
      <c r="AE1324" s="165" t="str">
        <f>IF(J1324="","",IF('5.手当・賞与配分・洗い替え方式'!$O$4=1,ROUNDUP((J1324+$Q1324)*$AH$4,-1),ROUNDUP(J1324*$AH$4,-1)))</f>
        <v/>
      </c>
      <c r="AF1324" s="154" t="str">
        <f>IF(K1324="","",IF('5.手当・賞与配分・洗い替え方式'!$O$4=1,ROUNDUP((K1324+$Q1324)*$AH$4,-1),ROUNDUP(K1324*$AH$4,-1)))</f>
        <v/>
      </c>
      <c r="AG1324" s="154" t="str">
        <f>IF(L1324="","",IF('5.手当・賞与配分・洗い替え方式'!$O$4=1,ROUNDUP((L1324+$Q1324)*$AH$4,-1),ROUNDUP(L1324*$AH$4,-1)))</f>
        <v/>
      </c>
      <c r="AH1324" s="154" t="str">
        <f>IF(M1324="","",IF('5.手当・賞与配分・洗い替え方式'!$O$4=1,ROUNDUP((M1324+$Q1324)*$AH$4,-1),ROUNDUP(M1324*$AH$4,-1)))</f>
        <v/>
      </c>
      <c r="AI1324" s="166" t="str">
        <f>IF(N1324="","",IF('5.手当・賞与配分・洗い替え方式'!$O$4=1,ROUNDUP((N1324+$Q1324)*$AH$4,-1),ROUNDUP(N1324*$AH$4,-1)))</f>
        <v/>
      </c>
      <c r="AJ1324" s="165" t="str">
        <f>IF(J1324="","",IF('5.手当・賞与配分・洗い替え方式'!$O$4=1,ROUNDUP((J1324+$Q1324)*$AM$4,-1),ROUNDUP(J1324*$AM$4,-1)))</f>
        <v/>
      </c>
      <c r="AK1324" s="154" t="str">
        <f>IF(K1324="","",IF('5.手当・賞与配分・洗い替え方式'!$O$4=1,ROUNDUP((K1324+$Q1324)*$AM$4,-1),ROUNDUP(K1324*$AM$4,-1)))</f>
        <v/>
      </c>
      <c r="AL1324" s="154" t="str">
        <f>IF(L1324="","",IF('5.手当・賞与配分・洗い替え方式'!$O$4=1,ROUNDUP((L1324+$Q1324)*$AM$4,-1),ROUNDUP(L1324*$AM$4,-1)))</f>
        <v/>
      </c>
      <c r="AM1324" s="154" t="str">
        <f>IF(M1324="","",IF('5.手当・賞与配分・洗い替え方式'!$O$4=1,ROUNDUP((M1324+$Q1324)*$AM$4,-1),ROUNDUP(M1324*$AM$4,-1)))</f>
        <v/>
      </c>
      <c r="AN1324" s="166" t="str">
        <f>IF(N1324="","",IF('5.手当・賞与配分・洗い替え方式'!$O$4=1,ROUNDUP((N1324+$Q1324)*$AM$4,-1),ROUNDUP(N1324*$AM$4,-1)))</f>
        <v/>
      </c>
      <c r="AO1324" s="369" t="str">
        <f t="shared" si="880"/>
        <v/>
      </c>
      <c r="AP1324" s="77" t="str">
        <f t="shared" si="881"/>
        <v/>
      </c>
      <c r="AQ1324" s="77" t="str">
        <f t="shared" si="864"/>
        <v/>
      </c>
      <c r="AR1324" s="77" t="str">
        <f t="shared" si="865"/>
        <v/>
      </c>
      <c r="AS1324" s="164" t="str">
        <f t="shared" si="866"/>
        <v/>
      </c>
    </row>
    <row r="1325" spans="5:45" ht="18" customHeight="1">
      <c r="E1325" s="148" t="str">
        <f t="shared" si="867"/>
        <v/>
      </c>
      <c r="F1325" s="167">
        <f t="shared" si="854"/>
        <v>0</v>
      </c>
      <c r="G1325" s="105" t="str">
        <f t="shared" si="855"/>
        <v/>
      </c>
      <c r="H1325" s="105" t="str">
        <f t="shared" si="856"/>
        <v/>
      </c>
      <c r="I1325" s="149">
        <v>49</v>
      </c>
      <c r="J1325" s="157" t="str">
        <f t="shared" si="868"/>
        <v/>
      </c>
      <c r="K1325" s="131" t="str">
        <f t="shared" si="869"/>
        <v/>
      </c>
      <c r="L1325" s="131" t="str">
        <f>IF($E1325="","",INDEX('3.サラリースケール'!$R$5:$BH$38,MATCH($E1325,'3.サラリースケール'!$R$5:$R$38,0),MATCH($I1325,'3.サラリースケール'!$R$5:$BH$5,0)))</f>
        <v/>
      </c>
      <c r="M1325" s="131" t="str">
        <f t="shared" si="870"/>
        <v/>
      </c>
      <c r="N1325" s="368" t="str">
        <f t="shared" si="871"/>
        <v/>
      </c>
      <c r="O1325" s="157" t="str">
        <f t="shared" si="872"/>
        <v/>
      </c>
      <c r="P1325" s="368" t="str">
        <f t="shared" si="857"/>
        <v/>
      </c>
      <c r="Q1325" s="158" t="str">
        <f>IF($L1325="","",VLOOKUP($E1325,'6.モデル年俸表の作成'!$C$7:$F$48,4,0))</f>
        <v/>
      </c>
      <c r="R1325" s="159" t="str">
        <f>IF($E1325="","",IF($G1325="","",VLOOKUP($E1325,'5.手当・賞与配分・洗い替え方式'!$C$7:$L$48,8,0)))</f>
        <v/>
      </c>
      <c r="S1325" s="160" t="str">
        <f t="shared" si="873"/>
        <v/>
      </c>
      <c r="T1325" s="160" t="str">
        <f t="shared" si="874"/>
        <v/>
      </c>
      <c r="U1325" s="160" t="str">
        <f t="shared" si="883"/>
        <v/>
      </c>
      <c r="V1325" s="160" t="str">
        <f t="shared" si="876"/>
        <v/>
      </c>
      <c r="W1325" s="160" t="str">
        <f t="shared" si="877"/>
        <v/>
      </c>
      <c r="X1325" s="164" t="str">
        <f t="shared" si="858"/>
        <v/>
      </c>
      <c r="Y1325" s="162" t="str">
        <f t="shared" si="882"/>
        <v/>
      </c>
      <c r="Z1325" s="161" t="str">
        <f t="shared" si="859"/>
        <v/>
      </c>
      <c r="AA1325" s="161" t="str">
        <f t="shared" si="860"/>
        <v/>
      </c>
      <c r="AB1325" s="161" t="str">
        <f t="shared" si="861"/>
        <v/>
      </c>
      <c r="AC1325" s="163" t="str">
        <f t="shared" si="884"/>
        <v/>
      </c>
      <c r="AD1325" s="158" t="str">
        <f t="shared" si="879"/>
        <v/>
      </c>
      <c r="AE1325" s="165" t="str">
        <f>IF(J1325="","",IF('5.手当・賞与配分・洗い替え方式'!$O$4=1,ROUNDUP((J1325+$Q1325)*$AH$4,-1),ROUNDUP(J1325*$AH$4,-1)))</f>
        <v/>
      </c>
      <c r="AF1325" s="154" t="str">
        <f>IF(K1325="","",IF('5.手当・賞与配分・洗い替え方式'!$O$4=1,ROUNDUP((K1325+$Q1325)*$AH$4,-1),ROUNDUP(K1325*$AH$4,-1)))</f>
        <v/>
      </c>
      <c r="AG1325" s="154" t="str">
        <f>IF(L1325="","",IF('5.手当・賞与配分・洗い替え方式'!$O$4=1,ROUNDUP((L1325+$Q1325)*$AH$4,-1),ROUNDUP(L1325*$AH$4,-1)))</f>
        <v/>
      </c>
      <c r="AH1325" s="154" t="str">
        <f>IF(M1325="","",IF('5.手当・賞与配分・洗い替え方式'!$O$4=1,ROUNDUP((M1325+$Q1325)*$AH$4,-1),ROUNDUP(M1325*$AH$4,-1)))</f>
        <v/>
      </c>
      <c r="AI1325" s="166" t="str">
        <f>IF(N1325="","",IF('5.手当・賞与配分・洗い替え方式'!$O$4=1,ROUNDUP((N1325+$Q1325)*$AH$4,-1),ROUNDUP(N1325*$AH$4,-1)))</f>
        <v/>
      </c>
      <c r="AJ1325" s="165" t="str">
        <f>IF(J1325="","",IF('5.手当・賞与配分・洗い替え方式'!$O$4=1,ROUNDUP((J1325+$Q1325)*$AM$4,-1),ROUNDUP(J1325*$AM$4,-1)))</f>
        <v/>
      </c>
      <c r="AK1325" s="154" t="str">
        <f>IF(K1325="","",IF('5.手当・賞与配分・洗い替え方式'!$O$4=1,ROUNDUP((K1325+$Q1325)*$AM$4,-1),ROUNDUP(K1325*$AM$4,-1)))</f>
        <v/>
      </c>
      <c r="AL1325" s="154" t="str">
        <f>IF(L1325="","",IF('5.手当・賞与配分・洗い替え方式'!$O$4=1,ROUNDUP((L1325+$Q1325)*$AM$4,-1),ROUNDUP(L1325*$AM$4,-1)))</f>
        <v/>
      </c>
      <c r="AM1325" s="154" t="str">
        <f>IF(M1325="","",IF('5.手当・賞与配分・洗い替え方式'!$O$4=1,ROUNDUP((M1325+$Q1325)*$AM$4,-1),ROUNDUP(M1325*$AM$4,-1)))</f>
        <v/>
      </c>
      <c r="AN1325" s="166" t="str">
        <f>IF(N1325="","",IF('5.手当・賞与配分・洗い替え方式'!$O$4=1,ROUNDUP((N1325+$Q1325)*$AM$4,-1),ROUNDUP(N1325*$AM$4,-1)))</f>
        <v/>
      </c>
      <c r="AO1325" s="369" t="str">
        <f t="shared" si="880"/>
        <v/>
      </c>
      <c r="AP1325" s="77" t="str">
        <f t="shared" si="881"/>
        <v/>
      </c>
      <c r="AQ1325" s="77" t="str">
        <f t="shared" si="864"/>
        <v/>
      </c>
      <c r="AR1325" s="77" t="str">
        <f t="shared" si="865"/>
        <v/>
      </c>
      <c r="AS1325" s="164" t="str">
        <f t="shared" si="866"/>
        <v/>
      </c>
    </row>
    <row r="1326" spans="5:45" ht="18" customHeight="1">
      <c r="E1326" s="148" t="str">
        <f t="shared" si="867"/>
        <v/>
      </c>
      <c r="F1326" s="167">
        <f t="shared" si="854"/>
        <v>0</v>
      </c>
      <c r="G1326" s="105" t="str">
        <f t="shared" si="855"/>
        <v/>
      </c>
      <c r="H1326" s="105" t="str">
        <f t="shared" si="856"/>
        <v/>
      </c>
      <c r="I1326" s="149">
        <v>50</v>
      </c>
      <c r="J1326" s="157" t="str">
        <f t="shared" si="868"/>
        <v/>
      </c>
      <c r="K1326" s="131" t="str">
        <f t="shared" si="869"/>
        <v/>
      </c>
      <c r="L1326" s="131" t="str">
        <f>IF($E1326="","",INDEX('3.サラリースケール'!$R$5:$BH$38,MATCH($E1326,'3.サラリースケール'!$R$5:$R$38,0),MATCH($I1326,'3.サラリースケール'!$R$5:$BH$5,0)))</f>
        <v/>
      </c>
      <c r="M1326" s="131" t="str">
        <f t="shared" si="870"/>
        <v/>
      </c>
      <c r="N1326" s="368" t="str">
        <f t="shared" si="871"/>
        <v/>
      </c>
      <c r="O1326" s="157" t="str">
        <f t="shared" si="872"/>
        <v/>
      </c>
      <c r="P1326" s="368" t="str">
        <f t="shared" si="857"/>
        <v/>
      </c>
      <c r="Q1326" s="158" t="str">
        <f>IF($L1326="","",VLOOKUP($E1326,'6.モデル年俸表の作成'!$C$7:$F$48,4,0))</f>
        <v/>
      </c>
      <c r="R1326" s="159" t="str">
        <f>IF($E1326="","",IF($G1326="","",VLOOKUP($E1326,'5.手当・賞与配分・洗い替え方式'!$C$7:$L$48,8,0)))</f>
        <v/>
      </c>
      <c r="S1326" s="160" t="str">
        <f t="shared" si="873"/>
        <v/>
      </c>
      <c r="T1326" s="160" t="str">
        <f t="shared" si="874"/>
        <v/>
      </c>
      <c r="U1326" s="160" t="str">
        <f t="shared" si="883"/>
        <v/>
      </c>
      <c r="V1326" s="160" t="str">
        <f t="shared" si="876"/>
        <v/>
      </c>
      <c r="W1326" s="160" t="str">
        <f t="shared" si="877"/>
        <v/>
      </c>
      <c r="X1326" s="164" t="str">
        <f t="shared" si="858"/>
        <v/>
      </c>
      <c r="Y1326" s="162" t="str">
        <f t="shared" si="882"/>
        <v/>
      </c>
      <c r="Z1326" s="161" t="str">
        <f t="shared" si="859"/>
        <v/>
      </c>
      <c r="AA1326" s="161" t="str">
        <f t="shared" si="860"/>
        <v/>
      </c>
      <c r="AB1326" s="161" t="str">
        <f t="shared" si="861"/>
        <v/>
      </c>
      <c r="AC1326" s="163" t="str">
        <f t="shared" si="884"/>
        <v/>
      </c>
      <c r="AD1326" s="158" t="str">
        <f t="shared" si="879"/>
        <v/>
      </c>
      <c r="AE1326" s="165" t="str">
        <f>IF(J1326="","",IF('5.手当・賞与配分・洗い替え方式'!$O$4=1,ROUNDUP((J1326+$Q1326)*$AH$4,-1),ROUNDUP(J1326*$AH$4,-1)))</f>
        <v/>
      </c>
      <c r="AF1326" s="154" t="str">
        <f>IF(K1326="","",IF('5.手当・賞与配分・洗い替え方式'!$O$4=1,ROUNDUP((K1326+$Q1326)*$AH$4,-1),ROUNDUP(K1326*$AH$4,-1)))</f>
        <v/>
      </c>
      <c r="AG1326" s="154" t="str">
        <f>IF(L1326="","",IF('5.手当・賞与配分・洗い替え方式'!$O$4=1,ROUNDUP((L1326+$Q1326)*$AH$4,-1),ROUNDUP(L1326*$AH$4,-1)))</f>
        <v/>
      </c>
      <c r="AH1326" s="154" t="str">
        <f>IF(M1326="","",IF('5.手当・賞与配分・洗い替え方式'!$O$4=1,ROUNDUP((M1326+$Q1326)*$AH$4,-1),ROUNDUP(M1326*$AH$4,-1)))</f>
        <v/>
      </c>
      <c r="AI1326" s="166" t="str">
        <f>IF(N1326="","",IF('5.手当・賞与配分・洗い替え方式'!$O$4=1,ROUNDUP((N1326+$Q1326)*$AH$4,-1),ROUNDUP(N1326*$AH$4,-1)))</f>
        <v/>
      </c>
      <c r="AJ1326" s="165" t="str">
        <f>IF(J1326="","",IF('5.手当・賞与配分・洗い替え方式'!$O$4=1,ROUNDUP((J1326+$Q1326)*$AM$4,-1),ROUNDUP(J1326*$AM$4,-1)))</f>
        <v/>
      </c>
      <c r="AK1326" s="154" t="str">
        <f>IF(K1326="","",IF('5.手当・賞与配分・洗い替え方式'!$O$4=1,ROUNDUP((K1326+$Q1326)*$AM$4,-1),ROUNDUP(K1326*$AM$4,-1)))</f>
        <v/>
      </c>
      <c r="AL1326" s="154" t="str">
        <f>IF(L1326="","",IF('5.手当・賞与配分・洗い替え方式'!$O$4=1,ROUNDUP((L1326+$Q1326)*$AM$4,-1),ROUNDUP(L1326*$AM$4,-1)))</f>
        <v/>
      </c>
      <c r="AM1326" s="154" t="str">
        <f>IF(M1326="","",IF('5.手当・賞与配分・洗い替え方式'!$O$4=1,ROUNDUP((M1326+$Q1326)*$AM$4,-1),ROUNDUP(M1326*$AM$4,-1)))</f>
        <v/>
      </c>
      <c r="AN1326" s="166" t="str">
        <f>IF(N1326="","",IF('5.手当・賞与配分・洗い替え方式'!$O$4=1,ROUNDUP((N1326+$Q1326)*$AM$4,-1),ROUNDUP(N1326*$AM$4,-1)))</f>
        <v/>
      </c>
      <c r="AO1326" s="369" t="str">
        <f t="shared" si="880"/>
        <v/>
      </c>
      <c r="AP1326" s="77" t="str">
        <f t="shared" si="881"/>
        <v/>
      </c>
      <c r="AQ1326" s="77" t="str">
        <f t="shared" si="864"/>
        <v/>
      </c>
      <c r="AR1326" s="77" t="str">
        <f t="shared" si="865"/>
        <v/>
      </c>
      <c r="AS1326" s="164" t="str">
        <f t="shared" si="866"/>
        <v/>
      </c>
    </row>
    <row r="1327" spans="5:45" ht="18" customHeight="1">
      <c r="E1327" s="148" t="str">
        <f t="shared" si="867"/>
        <v/>
      </c>
      <c r="F1327" s="167">
        <f t="shared" si="854"/>
        <v>0</v>
      </c>
      <c r="G1327" s="105" t="str">
        <f t="shared" si="855"/>
        <v/>
      </c>
      <c r="H1327" s="105" t="str">
        <f t="shared" si="856"/>
        <v/>
      </c>
      <c r="I1327" s="149">
        <v>51</v>
      </c>
      <c r="J1327" s="157" t="str">
        <f t="shared" si="868"/>
        <v/>
      </c>
      <c r="K1327" s="131" t="str">
        <f t="shared" si="869"/>
        <v/>
      </c>
      <c r="L1327" s="131" t="str">
        <f>IF($E1327="","",INDEX('3.サラリースケール'!$R$5:$BH$38,MATCH($E1327,'3.サラリースケール'!$R$5:$R$38,0),MATCH($I1327,'3.サラリースケール'!$R$5:$BH$5,0)))</f>
        <v/>
      </c>
      <c r="M1327" s="131" t="str">
        <f t="shared" si="870"/>
        <v/>
      </c>
      <c r="N1327" s="368" t="str">
        <f t="shared" si="871"/>
        <v/>
      </c>
      <c r="O1327" s="157" t="str">
        <f t="shared" si="872"/>
        <v/>
      </c>
      <c r="P1327" s="368" t="str">
        <f t="shared" si="857"/>
        <v/>
      </c>
      <c r="Q1327" s="158" t="str">
        <f>IF($L1327="","",VLOOKUP($E1327,'6.モデル年俸表の作成'!$C$7:$F$48,4,0))</f>
        <v/>
      </c>
      <c r="R1327" s="159" t="str">
        <f>IF($E1327="","",IF($G1327="","",VLOOKUP($E1327,'5.手当・賞与配分・洗い替え方式'!$C$7:$L$48,8,0)))</f>
        <v/>
      </c>
      <c r="S1327" s="160" t="str">
        <f t="shared" si="873"/>
        <v/>
      </c>
      <c r="T1327" s="160" t="str">
        <f t="shared" si="874"/>
        <v/>
      </c>
      <c r="U1327" s="160" t="str">
        <f t="shared" si="883"/>
        <v/>
      </c>
      <c r="V1327" s="160" t="str">
        <f t="shared" si="876"/>
        <v/>
      </c>
      <c r="W1327" s="160" t="str">
        <f t="shared" si="877"/>
        <v/>
      </c>
      <c r="X1327" s="164" t="str">
        <f t="shared" si="858"/>
        <v/>
      </c>
      <c r="Y1327" s="162" t="str">
        <f t="shared" si="882"/>
        <v/>
      </c>
      <c r="Z1327" s="161" t="str">
        <f t="shared" si="859"/>
        <v/>
      </c>
      <c r="AA1327" s="161" t="str">
        <f t="shared" si="860"/>
        <v/>
      </c>
      <c r="AB1327" s="161" t="str">
        <f t="shared" si="861"/>
        <v/>
      </c>
      <c r="AC1327" s="163" t="str">
        <f t="shared" si="884"/>
        <v/>
      </c>
      <c r="AD1327" s="158" t="str">
        <f t="shared" si="879"/>
        <v/>
      </c>
      <c r="AE1327" s="165" t="str">
        <f>IF(J1327="","",IF('5.手当・賞与配分・洗い替え方式'!$O$4=1,ROUNDUP((J1327+$Q1327)*$AH$4,-1),ROUNDUP(J1327*$AH$4,-1)))</f>
        <v/>
      </c>
      <c r="AF1327" s="154" t="str">
        <f>IF(K1327="","",IF('5.手当・賞与配分・洗い替え方式'!$O$4=1,ROUNDUP((K1327+$Q1327)*$AH$4,-1),ROUNDUP(K1327*$AH$4,-1)))</f>
        <v/>
      </c>
      <c r="AG1327" s="154" t="str">
        <f>IF(L1327="","",IF('5.手当・賞与配分・洗い替え方式'!$O$4=1,ROUNDUP((L1327+$Q1327)*$AH$4,-1),ROUNDUP(L1327*$AH$4,-1)))</f>
        <v/>
      </c>
      <c r="AH1327" s="154" t="str">
        <f>IF(M1327="","",IF('5.手当・賞与配分・洗い替え方式'!$O$4=1,ROUNDUP((M1327+$Q1327)*$AH$4,-1),ROUNDUP(M1327*$AH$4,-1)))</f>
        <v/>
      </c>
      <c r="AI1327" s="166" t="str">
        <f>IF(N1327="","",IF('5.手当・賞与配分・洗い替え方式'!$O$4=1,ROUNDUP((N1327+$Q1327)*$AH$4,-1),ROUNDUP(N1327*$AH$4,-1)))</f>
        <v/>
      </c>
      <c r="AJ1327" s="165" t="str">
        <f>IF(J1327="","",IF('5.手当・賞与配分・洗い替え方式'!$O$4=1,ROUNDUP((J1327+$Q1327)*$AM$4,-1),ROUNDUP(J1327*$AM$4,-1)))</f>
        <v/>
      </c>
      <c r="AK1327" s="154" t="str">
        <f>IF(K1327="","",IF('5.手当・賞与配分・洗い替え方式'!$O$4=1,ROUNDUP((K1327+$Q1327)*$AM$4,-1),ROUNDUP(K1327*$AM$4,-1)))</f>
        <v/>
      </c>
      <c r="AL1327" s="154" t="str">
        <f>IF(L1327="","",IF('5.手当・賞与配分・洗い替え方式'!$O$4=1,ROUNDUP((L1327+$Q1327)*$AM$4,-1),ROUNDUP(L1327*$AM$4,-1)))</f>
        <v/>
      </c>
      <c r="AM1327" s="154" t="str">
        <f>IF(M1327="","",IF('5.手当・賞与配分・洗い替え方式'!$O$4=1,ROUNDUP((M1327+$Q1327)*$AM$4,-1),ROUNDUP(M1327*$AM$4,-1)))</f>
        <v/>
      </c>
      <c r="AN1327" s="166" t="str">
        <f>IF(N1327="","",IF('5.手当・賞与配分・洗い替え方式'!$O$4=1,ROUNDUP((N1327+$Q1327)*$AM$4,-1),ROUNDUP(N1327*$AM$4,-1)))</f>
        <v/>
      </c>
      <c r="AO1327" s="369" t="str">
        <f t="shared" si="880"/>
        <v/>
      </c>
      <c r="AP1327" s="77" t="str">
        <f t="shared" si="881"/>
        <v/>
      </c>
      <c r="AQ1327" s="77" t="str">
        <f t="shared" si="864"/>
        <v/>
      </c>
      <c r="AR1327" s="77" t="str">
        <f t="shared" si="865"/>
        <v/>
      </c>
      <c r="AS1327" s="164" t="str">
        <f t="shared" si="866"/>
        <v/>
      </c>
    </row>
    <row r="1328" spans="5:45" ht="18" customHeight="1">
      <c r="E1328" s="148" t="str">
        <f t="shared" si="867"/>
        <v/>
      </c>
      <c r="F1328" s="167">
        <f t="shared" si="854"/>
        <v>0</v>
      </c>
      <c r="G1328" s="105" t="str">
        <f t="shared" si="855"/>
        <v/>
      </c>
      <c r="H1328" s="105" t="str">
        <f t="shared" si="856"/>
        <v/>
      </c>
      <c r="I1328" s="149">
        <v>52</v>
      </c>
      <c r="J1328" s="157" t="str">
        <f t="shared" si="868"/>
        <v/>
      </c>
      <c r="K1328" s="131" t="str">
        <f t="shared" si="869"/>
        <v/>
      </c>
      <c r="L1328" s="131" t="str">
        <f>IF($E1328="","",INDEX('3.サラリースケール'!$R$5:$BH$38,MATCH($E1328,'3.サラリースケール'!$R$5:$R$38,0),MATCH($I1328,'3.サラリースケール'!$R$5:$BH$5,0)))</f>
        <v/>
      </c>
      <c r="M1328" s="131" t="str">
        <f t="shared" si="870"/>
        <v/>
      </c>
      <c r="N1328" s="368" t="str">
        <f t="shared" si="871"/>
        <v/>
      </c>
      <c r="O1328" s="157" t="str">
        <f t="shared" si="872"/>
        <v/>
      </c>
      <c r="P1328" s="368" t="str">
        <f t="shared" si="857"/>
        <v/>
      </c>
      <c r="Q1328" s="158" t="str">
        <f>IF($L1328="","",VLOOKUP($E1328,'6.モデル年俸表の作成'!$C$7:$F$48,4,0))</f>
        <v/>
      </c>
      <c r="R1328" s="159" t="str">
        <f>IF($E1328="","",IF($G1328="","",VLOOKUP($E1328,'5.手当・賞与配分・洗い替え方式'!$C$7:$L$48,8,0)))</f>
        <v/>
      </c>
      <c r="S1328" s="160" t="str">
        <f t="shared" si="873"/>
        <v/>
      </c>
      <c r="T1328" s="160" t="str">
        <f t="shared" si="874"/>
        <v/>
      </c>
      <c r="U1328" s="160" t="str">
        <f t="shared" si="883"/>
        <v/>
      </c>
      <c r="V1328" s="160" t="str">
        <f t="shared" si="876"/>
        <v/>
      </c>
      <c r="W1328" s="160" t="str">
        <f t="shared" si="877"/>
        <v/>
      </c>
      <c r="X1328" s="164" t="str">
        <f t="shared" si="858"/>
        <v/>
      </c>
      <c r="Y1328" s="162" t="str">
        <f t="shared" si="882"/>
        <v/>
      </c>
      <c r="Z1328" s="161" t="str">
        <f t="shared" si="859"/>
        <v/>
      </c>
      <c r="AA1328" s="161" t="str">
        <f t="shared" si="860"/>
        <v/>
      </c>
      <c r="AB1328" s="161" t="str">
        <f t="shared" si="861"/>
        <v/>
      </c>
      <c r="AC1328" s="163" t="str">
        <f t="shared" si="884"/>
        <v/>
      </c>
      <c r="AD1328" s="158" t="str">
        <f t="shared" si="879"/>
        <v/>
      </c>
      <c r="AE1328" s="165" t="str">
        <f>IF(J1328="","",IF('5.手当・賞与配分・洗い替え方式'!$O$4=1,ROUNDUP((J1328+$Q1328)*$AH$4,-1),ROUNDUP(J1328*$AH$4,-1)))</f>
        <v/>
      </c>
      <c r="AF1328" s="154" t="str">
        <f>IF(K1328="","",IF('5.手当・賞与配分・洗い替え方式'!$O$4=1,ROUNDUP((K1328+$Q1328)*$AH$4,-1),ROUNDUP(K1328*$AH$4,-1)))</f>
        <v/>
      </c>
      <c r="AG1328" s="154" t="str">
        <f>IF(L1328="","",IF('5.手当・賞与配分・洗い替え方式'!$O$4=1,ROUNDUP((L1328+$Q1328)*$AH$4,-1),ROUNDUP(L1328*$AH$4,-1)))</f>
        <v/>
      </c>
      <c r="AH1328" s="154" t="str">
        <f>IF(M1328="","",IF('5.手当・賞与配分・洗い替え方式'!$O$4=1,ROUNDUP((M1328+$Q1328)*$AH$4,-1),ROUNDUP(M1328*$AH$4,-1)))</f>
        <v/>
      </c>
      <c r="AI1328" s="166" t="str">
        <f>IF(N1328="","",IF('5.手当・賞与配分・洗い替え方式'!$O$4=1,ROUNDUP((N1328+$Q1328)*$AH$4,-1),ROUNDUP(N1328*$AH$4,-1)))</f>
        <v/>
      </c>
      <c r="AJ1328" s="165" t="str">
        <f>IF(J1328="","",IF('5.手当・賞与配分・洗い替え方式'!$O$4=1,ROUNDUP((J1328+$Q1328)*$AM$4,-1),ROUNDUP(J1328*$AM$4,-1)))</f>
        <v/>
      </c>
      <c r="AK1328" s="154" t="str">
        <f>IF(K1328="","",IF('5.手当・賞与配分・洗い替え方式'!$O$4=1,ROUNDUP((K1328+$Q1328)*$AM$4,-1),ROUNDUP(K1328*$AM$4,-1)))</f>
        <v/>
      </c>
      <c r="AL1328" s="154" t="str">
        <f>IF(L1328="","",IF('5.手当・賞与配分・洗い替え方式'!$O$4=1,ROUNDUP((L1328+$Q1328)*$AM$4,-1),ROUNDUP(L1328*$AM$4,-1)))</f>
        <v/>
      </c>
      <c r="AM1328" s="154" t="str">
        <f>IF(M1328="","",IF('5.手当・賞与配分・洗い替え方式'!$O$4=1,ROUNDUP((M1328+$Q1328)*$AM$4,-1),ROUNDUP(M1328*$AM$4,-1)))</f>
        <v/>
      </c>
      <c r="AN1328" s="166" t="str">
        <f>IF(N1328="","",IF('5.手当・賞与配分・洗い替え方式'!$O$4=1,ROUNDUP((N1328+$Q1328)*$AM$4,-1),ROUNDUP(N1328*$AM$4,-1)))</f>
        <v/>
      </c>
      <c r="AO1328" s="369" t="str">
        <f t="shared" si="880"/>
        <v/>
      </c>
      <c r="AP1328" s="77" t="str">
        <f t="shared" si="881"/>
        <v/>
      </c>
      <c r="AQ1328" s="77" t="str">
        <f t="shared" si="864"/>
        <v/>
      </c>
      <c r="AR1328" s="77" t="str">
        <f t="shared" si="865"/>
        <v/>
      </c>
      <c r="AS1328" s="164" t="str">
        <f t="shared" si="866"/>
        <v/>
      </c>
    </row>
    <row r="1329" spans="5:45" ht="18" customHeight="1">
      <c r="E1329" s="148" t="str">
        <f t="shared" si="867"/>
        <v/>
      </c>
      <c r="F1329" s="167">
        <f t="shared" si="854"/>
        <v>0</v>
      </c>
      <c r="G1329" s="105" t="str">
        <f t="shared" si="855"/>
        <v/>
      </c>
      <c r="H1329" s="105" t="str">
        <f t="shared" si="856"/>
        <v/>
      </c>
      <c r="I1329" s="149">
        <v>53</v>
      </c>
      <c r="J1329" s="157" t="str">
        <f t="shared" si="868"/>
        <v/>
      </c>
      <c r="K1329" s="131" t="str">
        <f t="shared" si="869"/>
        <v/>
      </c>
      <c r="L1329" s="131" t="str">
        <f>IF($E1329="","",INDEX('3.サラリースケール'!$R$5:$BH$38,MATCH($E1329,'3.サラリースケール'!$R$5:$R$38,0),MATCH($I1329,'3.サラリースケール'!$R$5:$BH$5,0)))</f>
        <v/>
      </c>
      <c r="M1329" s="131" t="str">
        <f t="shared" si="870"/>
        <v/>
      </c>
      <c r="N1329" s="368" t="str">
        <f t="shared" si="871"/>
        <v/>
      </c>
      <c r="O1329" s="157" t="str">
        <f t="shared" si="872"/>
        <v/>
      </c>
      <c r="P1329" s="368" t="str">
        <f t="shared" si="857"/>
        <v/>
      </c>
      <c r="Q1329" s="158" t="str">
        <f>IF($L1329="","",VLOOKUP($E1329,'6.モデル年俸表の作成'!$C$7:$F$48,4,0))</f>
        <v/>
      </c>
      <c r="R1329" s="159" t="str">
        <f>IF($E1329="","",IF($G1329="","",VLOOKUP($E1329,'5.手当・賞与配分・洗い替え方式'!$C$7:$L$48,8,0)))</f>
        <v/>
      </c>
      <c r="S1329" s="160" t="str">
        <f t="shared" si="873"/>
        <v/>
      </c>
      <c r="T1329" s="160" t="str">
        <f t="shared" si="874"/>
        <v/>
      </c>
      <c r="U1329" s="160" t="str">
        <f t="shared" si="883"/>
        <v/>
      </c>
      <c r="V1329" s="160" t="str">
        <f t="shared" si="876"/>
        <v/>
      </c>
      <c r="W1329" s="160" t="str">
        <f t="shared" si="877"/>
        <v/>
      </c>
      <c r="X1329" s="164" t="str">
        <f t="shared" si="858"/>
        <v/>
      </c>
      <c r="Y1329" s="162" t="str">
        <f t="shared" si="882"/>
        <v/>
      </c>
      <c r="Z1329" s="161" t="str">
        <f t="shared" si="859"/>
        <v/>
      </c>
      <c r="AA1329" s="161" t="str">
        <f t="shared" si="860"/>
        <v/>
      </c>
      <c r="AB1329" s="161" t="str">
        <f t="shared" si="861"/>
        <v/>
      </c>
      <c r="AC1329" s="163" t="str">
        <f t="shared" si="884"/>
        <v/>
      </c>
      <c r="AD1329" s="158" t="str">
        <f t="shared" si="879"/>
        <v/>
      </c>
      <c r="AE1329" s="165" t="str">
        <f>IF(J1329="","",IF('5.手当・賞与配分・洗い替え方式'!$O$4=1,ROUNDUP((J1329+$Q1329)*$AH$4,-1),ROUNDUP(J1329*$AH$4,-1)))</f>
        <v/>
      </c>
      <c r="AF1329" s="154" t="str">
        <f>IF(K1329="","",IF('5.手当・賞与配分・洗い替え方式'!$O$4=1,ROUNDUP((K1329+$Q1329)*$AH$4,-1),ROUNDUP(K1329*$AH$4,-1)))</f>
        <v/>
      </c>
      <c r="AG1329" s="154" t="str">
        <f>IF(L1329="","",IF('5.手当・賞与配分・洗い替え方式'!$O$4=1,ROUNDUP((L1329+$Q1329)*$AH$4,-1),ROUNDUP(L1329*$AH$4,-1)))</f>
        <v/>
      </c>
      <c r="AH1329" s="154" t="str">
        <f>IF(M1329="","",IF('5.手当・賞与配分・洗い替え方式'!$O$4=1,ROUNDUP((M1329+$Q1329)*$AH$4,-1),ROUNDUP(M1329*$AH$4,-1)))</f>
        <v/>
      </c>
      <c r="AI1329" s="166" t="str">
        <f>IF(N1329="","",IF('5.手当・賞与配分・洗い替え方式'!$O$4=1,ROUNDUP((N1329+$Q1329)*$AH$4,-1),ROUNDUP(N1329*$AH$4,-1)))</f>
        <v/>
      </c>
      <c r="AJ1329" s="165" t="str">
        <f>IF(J1329="","",IF('5.手当・賞与配分・洗い替え方式'!$O$4=1,ROUNDUP((J1329+$Q1329)*$AM$4,-1),ROUNDUP(J1329*$AM$4,-1)))</f>
        <v/>
      </c>
      <c r="AK1329" s="154" t="str">
        <f>IF(K1329="","",IF('5.手当・賞与配分・洗い替え方式'!$O$4=1,ROUNDUP((K1329+$Q1329)*$AM$4,-1),ROUNDUP(K1329*$AM$4,-1)))</f>
        <v/>
      </c>
      <c r="AL1329" s="154" t="str">
        <f>IF(L1329="","",IF('5.手当・賞与配分・洗い替え方式'!$O$4=1,ROUNDUP((L1329+$Q1329)*$AM$4,-1),ROUNDUP(L1329*$AM$4,-1)))</f>
        <v/>
      </c>
      <c r="AM1329" s="154" t="str">
        <f>IF(M1329="","",IF('5.手当・賞与配分・洗い替え方式'!$O$4=1,ROUNDUP((M1329+$Q1329)*$AM$4,-1),ROUNDUP(M1329*$AM$4,-1)))</f>
        <v/>
      </c>
      <c r="AN1329" s="166" t="str">
        <f>IF(N1329="","",IF('5.手当・賞与配分・洗い替え方式'!$O$4=1,ROUNDUP((N1329+$Q1329)*$AM$4,-1),ROUNDUP(N1329*$AM$4,-1)))</f>
        <v/>
      </c>
      <c r="AO1329" s="369" t="str">
        <f t="shared" si="880"/>
        <v/>
      </c>
      <c r="AP1329" s="77" t="str">
        <f t="shared" si="881"/>
        <v/>
      </c>
      <c r="AQ1329" s="77" t="str">
        <f t="shared" si="864"/>
        <v/>
      </c>
      <c r="AR1329" s="77" t="str">
        <f t="shared" si="865"/>
        <v/>
      </c>
      <c r="AS1329" s="164" t="str">
        <f t="shared" si="866"/>
        <v/>
      </c>
    </row>
    <row r="1330" spans="5:45" ht="18" customHeight="1">
      <c r="E1330" s="148" t="str">
        <f t="shared" si="867"/>
        <v/>
      </c>
      <c r="F1330" s="167">
        <f t="shared" si="854"/>
        <v>0</v>
      </c>
      <c r="G1330" s="105" t="str">
        <f t="shared" si="855"/>
        <v/>
      </c>
      <c r="H1330" s="105" t="str">
        <f t="shared" si="856"/>
        <v/>
      </c>
      <c r="I1330" s="149">
        <v>54</v>
      </c>
      <c r="J1330" s="157" t="str">
        <f t="shared" si="868"/>
        <v/>
      </c>
      <c r="K1330" s="131" t="str">
        <f t="shared" si="869"/>
        <v/>
      </c>
      <c r="L1330" s="131" t="str">
        <f>IF($E1330="","",INDEX('3.サラリースケール'!$R$5:$BH$38,MATCH($E1330,'3.サラリースケール'!$R$5:$R$38,0),MATCH($I1330,'3.サラリースケール'!$R$5:$BH$5,0)))</f>
        <v/>
      </c>
      <c r="M1330" s="131" t="str">
        <f t="shared" si="870"/>
        <v/>
      </c>
      <c r="N1330" s="368" t="str">
        <f t="shared" si="871"/>
        <v/>
      </c>
      <c r="O1330" s="157" t="str">
        <f t="shared" si="872"/>
        <v/>
      </c>
      <c r="P1330" s="368" t="str">
        <f t="shared" si="857"/>
        <v/>
      </c>
      <c r="Q1330" s="158" t="str">
        <f>IF($L1330="","",VLOOKUP($E1330,'6.モデル年俸表の作成'!$C$7:$F$48,4,0))</f>
        <v/>
      </c>
      <c r="R1330" s="159" t="str">
        <f>IF($E1330="","",IF($G1330="","",VLOOKUP($E1330,'5.手当・賞与配分・洗い替え方式'!$C$7:$L$48,8,0)))</f>
        <v/>
      </c>
      <c r="S1330" s="160" t="str">
        <f t="shared" si="873"/>
        <v/>
      </c>
      <c r="T1330" s="160" t="str">
        <f t="shared" si="874"/>
        <v/>
      </c>
      <c r="U1330" s="160" t="str">
        <f t="shared" si="883"/>
        <v/>
      </c>
      <c r="V1330" s="160" t="str">
        <f t="shared" si="876"/>
        <v/>
      </c>
      <c r="W1330" s="160" t="str">
        <f t="shared" si="877"/>
        <v/>
      </c>
      <c r="X1330" s="164" t="str">
        <f t="shared" si="858"/>
        <v/>
      </c>
      <c r="Y1330" s="162" t="str">
        <f t="shared" si="882"/>
        <v/>
      </c>
      <c r="Z1330" s="161" t="str">
        <f t="shared" si="859"/>
        <v/>
      </c>
      <c r="AA1330" s="161" t="str">
        <f t="shared" si="860"/>
        <v/>
      </c>
      <c r="AB1330" s="161" t="str">
        <f t="shared" si="861"/>
        <v/>
      </c>
      <c r="AC1330" s="163" t="str">
        <f t="shared" si="884"/>
        <v/>
      </c>
      <c r="AD1330" s="158" t="str">
        <f t="shared" si="879"/>
        <v/>
      </c>
      <c r="AE1330" s="165" t="str">
        <f>IF(J1330="","",IF('5.手当・賞与配分・洗い替え方式'!$O$4=1,ROUNDUP((J1330+$Q1330)*$AH$4,-1),ROUNDUP(J1330*$AH$4,-1)))</f>
        <v/>
      </c>
      <c r="AF1330" s="154" t="str">
        <f>IF(K1330="","",IF('5.手当・賞与配分・洗い替え方式'!$O$4=1,ROUNDUP((K1330+$Q1330)*$AH$4,-1),ROUNDUP(K1330*$AH$4,-1)))</f>
        <v/>
      </c>
      <c r="AG1330" s="154" t="str">
        <f>IF(L1330="","",IF('5.手当・賞与配分・洗い替え方式'!$O$4=1,ROUNDUP((L1330+$Q1330)*$AH$4,-1),ROUNDUP(L1330*$AH$4,-1)))</f>
        <v/>
      </c>
      <c r="AH1330" s="154" t="str">
        <f>IF(M1330="","",IF('5.手当・賞与配分・洗い替え方式'!$O$4=1,ROUNDUP((M1330+$Q1330)*$AH$4,-1),ROUNDUP(M1330*$AH$4,-1)))</f>
        <v/>
      </c>
      <c r="AI1330" s="166" t="str">
        <f>IF(N1330="","",IF('5.手当・賞与配分・洗い替え方式'!$O$4=1,ROUNDUP((N1330+$Q1330)*$AH$4,-1),ROUNDUP(N1330*$AH$4,-1)))</f>
        <v/>
      </c>
      <c r="AJ1330" s="165" t="str">
        <f>IF(J1330="","",IF('5.手当・賞与配分・洗い替え方式'!$O$4=1,ROUNDUP((J1330+$Q1330)*$AM$4,-1),ROUNDUP(J1330*$AM$4,-1)))</f>
        <v/>
      </c>
      <c r="AK1330" s="154" t="str">
        <f>IF(K1330="","",IF('5.手当・賞与配分・洗い替え方式'!$O$4=1,ROUNDUP((K1330+$Q1330)*$AM$4,-1),ROUNDUP(K1330*$AM$4,-1)))</f>
        <v/>
      </c>
      <c r="AL1330" s="154" t="str">
        <f>IF(L1330="","",IF('5.手当・賞与配分・洗い替え方式'!$O$4=1,ROUNDUP((L1330+$Q1330)*$AM$4,-1),ROUNDUP(L1330*$AM$4,-1)))</f>
        <v/>
      </c>
      <c r="AM1330" s="154" t="str">
        <f>IF(M1330="","",IF('5.手当・賞与配分・洗い替え方式'!$O$4=1,ROUNDUP((M1330+$Q1330)*$AM$4,-1),ROUNDUP(M1330*$AM$4,-1)))</f>
        <v/>
      </c>
      <c r="AN1330" s="166" t="str">
        <f>IF(N1330="","",IF('5.手当・賞与配分・洗い替え方式'!$O$4=1,ROUNDUP((N1330+$Q1330)*$AM$4,-1),ROUNDUP(N1330*$AM$4,-1)))</f>
        <v/>
      </c>
      <c r="AO1330" s="369" t="str">
        <f t="shared" si="880"/>
        <v/>
      </c>
      <c r="AP1330" s="77" t="str">
        <f t="shared" si="881"/>
        <v/>
      </c>
      <c r="AQ1330" s="77" t="str">
        <f t="shared" si="864"/>
        <v/>
      </c>
      <c r="AR1330" s="77" t="str">
        <f t="shared" si="865"/>
        <v/>
      </c>
      <c r="AS1330" s="164" t="str">
        <f t="shared" si="866"/>
        <v/>
      </c>
    </row>
    <row r="1331" spans="5:45" ht="18" customHeight="1">
      <c r="E1331" s="148" t="str">
        <f t="shared" si="867"/>
        <v/>
      </c>
      <c r="F1331" s="167">
        <f t="shared" si="854"/>
        <v>0</v>
      </c>
      <c r="G1331" s="105" t="str">
        <f t="shared" si="855"/>
        <v/>
      </c>
      <c r="H1331" s="105" t="str">
        <f t="shared" si="856"/>
        <v/>
      </c>
      <c r="I1331" s="149">
        <v>55</v>
      </c>
      <c r="J1331" s="157" t="str">
        <f t="shared" si="868"/>
        <v/>
      </c>
      <c r="K1331" s="131" t="str">
        <f t="shared" si="869"/>
        <v/>
      </c>
      <c r="L1331" s="131" t="str">
        <f>IF($E1331="","",INDEX('3.サラリースケール'!$R$5:$BH$38,MATCH($E1331,'3.サラリースケール'!$R$5:$R$38,0),MATCH($I1331,'3.サラリースケール'!$R$5:$BH$5,0)))</f>
        <v/>
      </c>
      <c r="M1331" s="131" t="str">
        <f t="shared" si="870"/>
        <v/>
      </c>
      <c r="N1331" s="368" t="str">
        <f t="shared" si="871"/>
        <v/>
      </c>
      <c r="O1331" s="157" t="str">
        <f t="shared" si="872"/>
        <v/>
      </c>
      <c r="P1331" s="368" t="str">
        <f t="shared" si="857"/>
        <v/>
      </c>
      <c r="Q1331" s="158" t="str">
        <f>IF($L1331="","",VLOOKUP($E1331,'6.モデル年俸表の作成'!$C$7:$F$48,4,0))</f>
        <v/>
      </c>
      <c r="R1331" s="159" t="str">
        <f>IF($E1331="","",IF($G1331="","",VLOOKUP($E1331,'5.手当・賞与配分・洗い替え方式'!$C$7:$L$48,8,0)))</f>
        <v/>
      </c>
      <c r="S1331" s="160" t="str">
        <f t="shared" si="873"/>
        <v/>
      </c>
      <c r="T1331" s="160" t="str">
        <f t="shared" si="874"/>
        <v/>
      </c>
      <c r="U1331" s="160" t="str">
        <f t="shared" si="883"/>
        <v/>
      </c>
      <c r="V1331" s="160" t="str">
        <f t="shared" si="876"/>
        <v/>
      </c>
      <c r="W1331" s="160" t="str">
        <f t="shared" si="877"/>
        <v/>
      </c>
      <c r="X1331" s="164" t="str">
        <f t="shared" si="858"/>
        <v/>
      </c>
      <c r="Y1331" s="162" t="str">
        <f t="shared" si="882"/>
        <v/>
      </c>
      <c r="Z1331" s="161" t="str">
        <f t="shared" si="859"/>
        <v/>
      </c>
      <c r="AA1331" s="161" t="str">
        <f t="shared" si="860"/>
        <v/>
      </c>
      <c r="AB1331" s="161" t="str">
        <f t="shared" si="861"/>
        <v/>
      </c>
      <c r="AC1331" s="163" t="str">
        <f t="shared" si="884"/>
        <v/>
      </c>
      <c r="AD1331" s="158" t="str">
        <f t="shared" si="879"/>
        <v/>
      </c>
      <c r="AE1331" s="165" t="str">
        <f>IF(J1331="","",IF('5.手当・賞与配分・洗い替え方式'!$O$4=1,ROUNDUP((J1331+$Q1331)*$AH$4,-1),ROUNDUP(J1331*$AH$4,-1)))</f>
        <v/>
      </c>
      <c r="AF1331" s="154" t="str">
        <f>IF(K1331="","",IF('5.手当・賞与配分・洗い替え方式'!$O$4=1,ROUNDUP((K1331+$Q1331)*$AH$4,-1),ROUNDUP(K1331*$AH$4,-1)))</f>
        <v/>
      </c>
      <c r="AG1331" s="154" t="str">
        <f>IF(L1331="","",IF('5.手当・賞与配分・洗い替え方式'!$O$4=1,ROUNDUP((L1331+$Q1331)*$AH$4,-1),ROUNDUP(L1331*$AH$4,-1)))</f>
        <v/>
      </c>
      <c r="AH1331" s="154" t="str">
        <f>IF(M1331="","",IF('5.手当・賞与配分・洗い替え方式'!$O$4=1,ROUNDUP((M1331+$Q1331)*$AH$4,-1),ROUNDUP(M1331*$AH$4,-1)))</f>
        <v/>
      </c>
      <c r="AI1331" s="166" t="str">
        <f>IF(N1331="","",IF('5.手当・賞与配分・洗い替え方式'!$O$4=1,ROUNDUP((N1331+$Q1331)*$AH$4,-1),ROUNDUP(N1331*$AH$4,-1)))</f>
        <v/>
      </c>
      <c r="AJ1331" s="165" t="str">
        <f>IF(J1331="","",IF('5.手当・賞与配分・洗い替え方式'!$O$4=1,ROUNDUP((J1331+$Q1331)*$AM$4,-1),ROUNDUP(J1331*$AM$4,-1)))</f>
        <v/>
      </c>
      <c r="AK1331" s="154" t="str">
        <f>IF(K1331="","",IF('5.手当・賞与配分・洗い替え方式'!$O$4=1,ROUNDUP((K1331+$Q1331)*$AM$4,-1),ROUNDUP(K1331*$AM$4,-1)))</f>
        <v/>
      </c>
      <c r="AL1331" s="154" t="str">
        <f>IF(L1331="","",IF('5.手当・賞与配分・洗い替え方式'!$O$4=1,ROUNDUP((L1331+$Q1331)*$AM$4,-1),ROUNDUP(L1331*$AM$4,-1)))</f>
        <v/>
      </c>
      <c r="AM1331" s="154" t="str">
        <f>IF(M1331="","",IF('5.手当・賞与配分・洗い替え方式'!$O$4=1,ROUNDUP((M1331+$Q1331)*$AM$4,-1),ROUNDUP(M1331*$AM$4,-1)))</f>
        <v/>
      </c>
      <c r="AN1331" s="166" t="str">
        <f>IF(N1331="","",IF('5.手当・賞与配分・洗い替え方式'!$O$4=1,ROUNDUP((N1331+$Q1331)*$AM$4,-1),ROUNDUP(N1331*$AM$4,-1)))</f>
        <v/>
      </c>
      <c r="AO1331" s="369" t="str">
        <f t="shared" si="880"/>
        <v/>
      </c>
      <c r="AP1331" s="77" t="str">
        <f t="shared" si="881"/>
        <v/>
      </c>
      <c r="AQ1331" s="77" t="str">
        <f t="shared" si="864"/>
        <v/>
      </c>
      <c r="AR1331" s="77" t="str">
        <f t="shared" si="865"/>
        <v/>
      </c>
      <c r="AS1331" s="164" t="str">
        <f t="shared" si="866"/>
        <v/>
      </c>
    </row>
    <row r="1332" spans="5:45" ht="18" customHeight="1">
      <c r="E1332" s="148" t="str">
        <f t="shared" si="867"/>
        <v/>
      </c>
      <c r="F1332" s="167">
        <f t="shared" si="854"/>
        <v>0</v>
      </c>
      <c r="G1332" s="105" t="str">
        <f t="shared" si="855"/>
        <v/>
      </c>
      <c r="H1332" s="105" t="str">
        <f t="shared" si="856"/>
        <v/>
      </c>
      <c r="I1332" s="149">
        <v>56</v>
      </c>
      <c r="J1332" s="157" t="str">
        <f t="shared" si="868"/>
        <v/>
      </c>
      <c r="K1332" s="131" t="str">
        <f t="shared" si="869"/>
        <v/>
      </c>
      <c r="L1332" s="131" t="str">
        <f>IF($E1332="","",INDEX('3.サラリースケール'!$R$5:$BH$38,MATCH($E1332,'3.サラリースケール'!$R$5:$R$38,0),MATCH($I1332,'3.サラリースケール'!$R$5:$BH$5,0)))</f>
        <v/>
      </c>
      <c r="M1332" s="131" t="str">
        <f t="shared" si="870"/>
        <v/>
      </c>
      <c r="N1332" s="368" t="str">
        <f t="shared" si="871"/>
        <v/>
      </c>
      <c r="O1332" s="157" t="str">
        <f t="shared" si="872"/>
        <v/>
      </c>
      <c r="P1332" s="368" t="str">
        <f t="shared" si="857"/>
        <v/>
      </c>
      <c r="Q1332" s="158" t="str">
        <f>IF($L1332="","",VLOOKUP($E1332,'6.モデル年俸表の作成'!$C$7:$F$48,4,0))</f>
        <v/>
      </c>
      <c r="R1332" s="159" t="str">
        <f>IF($E1332="","",IF($G1332="","",VLOOKUP($E1332,'5.手当・賞与配分・洗い替え方式'!$C$7:$L$48,8,0)))</f>
        <v/>
      </c>
      <c r="S1332" s="160" t="str">
        <f t="shared" si="873"/>
        <v/>
      </c>
      <c r="T1332" s="160" t="str">
        <f t="shared" si="874"/>
        <v/>
      </c>
      <c r="U1332" s="160" t="str">
        <f t="shared" si="883"/>
        <v/>
      </c>
      <c r="V1332" s="160" t="str">
        <f t="shared" si="876"/>
        <v/>
      </c>
      <c r="W1332" s="160" t="str">
        <f t="shared" si="877"/>
        <v/>
      </c>
      <c r="X1332" s="164" t="str">
        <f t="shared" si="858"/>
        <v/>
      </c>
      <c r="Y1332" s="162" t="str">
        <f t="shared" si="882"/>
        <v/>
      </c>
      <c r="Z1332" s="161" t="str">
        <f t="shared" si="859"/>
        <v/>
      </c>
      <c r="AA1332" s="161" t="str">
        <f t="shared" si="860"/>
        <v/>
      </c>
      <c r="AB1332" s="161" t="str">
        <f t="shared" si="861"/>
        <v/>
      </c>
      <c r="AC1332" s="163" t="str">
        <f t="shared" si="884"/>
        <v/>
      </c>
      <c r="AD1332" s="158" t="str">
        <f t="shared" si="879"/>
        <v/>
      </c>
      <c r="AE1332" s="165" t="str">
        <f>IF(J1332="","",IF('5.手当・賞与配分・洗い替え方式'!$O$4=1,ROUNDUP((J1332+$Q1332)*$AH$4,-1),ROUNDUP(J1332*$AH$4,-1)))</f>
        <v/>
      </c>
      <c r="AF1332" s="154" t="str">
        <f>IF(K1332="","",IF('5.手当・賞与配分・洗い替え方式'!$O$4=1,ROUNDUP((K1332+$Q1332)*$AH$4,-1),ROUNDUP(K1332*$AH$4,-1)))</f>
        <v/>
      </c>
      <c r="AG1332" s="154" t="str">
        <f>IF(L1332="","",IF('5.手当・賞与配分・洗い替え方式'!$O$4=1,ROUNDUP((L1332+$Q1332)*$AH$4,-1),ROUNDUP(L1332*$AH$4,-1)))</f>
        <v/>
      </c>
      <c r="AH1332" s="154" t="str">
        <f>IF(M1332="","",IF('5.手当・賞与配分・洗い替え方式'!$O$4=1,ROUNDUP((M1332+$Q1332)*$AH$4,-1),ROUNDUP(M1332*$AH$4,-1)))</f>
        <v/>
      </c>
      <c r="AI1332" s="166" t="str">
        <f>IF(N1332="","",IF('5.手当・賞与配分・洗い替え方式'!$O$4=1,ROUNDUP((N1332+$Q1332)*$AH$4,-1),ROUNDUP(N1332*$AH$4,-1)))</f>
        <v/>
      </c>
      <c r="AJ1332" s="165" t="str">
        <f>IF(J1332="","",IF('5.手当・賞与配分・洗い替え方式'!$O$4=1,ROUNDUP((J1332+$Q1332)*$AM$4,-1),ROUNDUP(J1332*$AM$4,-1)))</f>
        <v/>
      </c>
      <c r="AK1332" s="154" t="str">
        <f>IF(K1332="","",IF('5.手当・賞与配分・洗い替え方式'!$O$4=1,ROUNDUP((K1332+$Q1332)*$AM$4,-1),ROUNDUP(K1332*$AM$4,-1)))</f>
        <v/>
      </c>
      <c r="AL1332" s="154" t="str">
        <f>IF(L1332="","",IF('5.手当・賞与配分・洗い替え方式'!$O$4=1,ROUNDUP((L1332+$Q1332)*$AM$4,-1),ROUNDUP(L1332*$AM$4,-1)))</f>
        <v/>
      </c>
      <c r="AM1332" s="154" t="str">
        <f>IF(M1332="","",IF('5.手当・賞与配分・洗い替え方式'!$O$4=1,ROUNDUP((M1332+$Q1332)*$AM$4,-1),ROUNDUP(M1332*$AM$4,-1)))</f>
        <v/>
      </c>
      <c r="AN1332" s="166" t="str">
        <f>IF(N1332="","",IF('5.手当・賞与配分・洗い替え方式'!$O$4=1,ROUNDUP((N1332+$Q1332)*$AM$4,-1),ROUNDUP(N1332*$AM$4,-1)))</f>
        <v/>
      </c>
      <c r="AO1332" s="369" t="str">
        <f t="shared" si="880"/>
        <v/>
      </c>
      <c r="AP1332" s="77" t="str">
        <f t="shared" si="881"/>
        <v/>
      </c>
      <c r="AQ1332" s="77" t="str">
        <f t="shared" si="864"/>
        <v/>
      </c>
      <c r="AR1332" s="77" t="str">
        <f t="shared" si="865"/>
        <v/>
      </c>
      <c r="AS1332" s="164" t="str">
        <f t="shared" si="866"/>
        <v/>
      </c>
    </row>
    <row r="1333" spans="5:45" ht="18" customHeight="1">
      <c r="E1333" s="148" t="str">
        <f t="shared" si="867"/>
        <v/>
      </c>
      <c r="F1333" s="167">
        <f t="shared" si="854"/>
        <v>0</v>
      </c>
      <c r="G1333" s="105" t="str">
        <f t="shared" si="855"/>
        <v/>
      </c>
      <c r="H1333" s="105" t="str">
        <f t="shared" si="856"/>
        <v/>
      </c>
      <c r="I1333" s="149">
        <v>57</v>
      </c>
      <c r="J1333" s="157" t="str">
        <f t="shared" si="868"/>
        <v/>
      </c>
      <c r="K1333" s="131" t="str">
        <f t="shared" si="869"/>
        <v/>
      </c>
      <c r="L1333" s="131" t="str">
        <f>IF($E1333="","",INDEX('3.サラリースケール'!$R$5:$BH$38,MATCH($E1333,'3.サラリースケール'!$R$5:$R$38,0),MATCH($I1333,'3.サラリースケール'!$R$5:$BH$5,0)))</f>
        <v/>
      </c>
      <c r="M1333" s="131" t="str">
        <f t="shared" si="870"/>
        <v/>
      </c>
      <c r="N1333" s="368" t="str">
        <f t="shared" si="871"/>
        <v/>
      </c>
      <c r="O1333" s="157" t="str">
        <f t="shared" si="872"/>
        <v/>
      </c>
      <c r="P1333" s="368" t="str">
        <f t="shared" si="857"/>
        <v/>
      </c>
      <c r="Q1333" s="158" t="str">
        <f>IF($L1333="","",VLOOKUP($E1333,'6.モデル年俸表の作成'!$C$7:$F$48,4,0))</f>
        <v/>
      </c>
      <c r="R1333" s="159" t="str">
        <f>IF($E1333="","",IF($G1333="","",VLOOKUP($E1333,'5.手当・賞与配分・洗い替え方式'!$C$7:$L$48,8,0)))</f>
        <v/>
      </c>
      <c r="S1333" s="160" t="str">
        <f t="shared" si="873"/>
        <v/>
      </c>
      <c r="T1333" s="160" t="str">
        <f t="shared" si="874"/>
        <v/>
      </c>
      <c r="U1333" s="160" t="str">
        <f t="shared" si="883"/>
        <v/>
      </c>
      <c r="V1333" s="160" t="str">
        <f t="shared" si="876"/>
        <v/>
      </c>
      <c r="W1333" s="160" t="str">
        <f t="shared" si="877"/>
        <v/>
      </c>
      <c r="X1333" s="164" t="str">
        <f t="shared" si="858"/>
        <v/>
      </c>
      <c r="Y1333" s="162" t="str">
        <f t="shared" si="882"/>
        <v/>
      </c>
      <c r="Z1333" s="161" t="str">
        <f t="shared" si="859"/>
        <v/>
      </c>
      <c r="AA1333" s="161" t="str">
        <f t="shared" si="860"/>
        <v/>
      </c>
      <c r="AB1333" s="161" t="str">
        <f t="shared" si="861"/>
        <v/>
      </c>
      <c r="AC1333" s="163" t="str">
        <f t="shared" si="884"/>
        <v/>
      </c>
      <c r="AD1333" s="158" t="str">
        <f t="shared" si="879"/>
        <v/>
      </c>
      <c r="AE1333" s="165" t="str">
        <f>IF(J1333="","",IF('5.手当・賞与配分・洗い替え方式'!$O$4=1,ROUNDUP((J1333+$Q1333)*$AH$4,-1),ROUNDUP(J1333*$AH$4,-1)))</f>
        <v/>
      </c>
      <c r="AF1333" s="154" t="str">
        <f>IF(K1333="","",IF('5.手当・賞与配分・洗い替え方式'!$O$4=1,ROUNDUP((K1333+$Q1333)*$AH$4,-1),ROUNDUP(K1333*$AH$4,-1)))</f>
        <v/>
      </c>
      <c r="AG1333" s="154" t="str">
        <f>IF(L1333="","",IF('5.手当・賞与配分・洗い替え方式'!$O$4=1,ROUNDUP((L1333+$Q1333)*$AH$4,-1),ROUNDUP(L1333*$AH$4,-1)))</f>
        <v/>
      </c>
      <c r="AH1333" s="154" t="str">
        <f>IF(M1333="","",IF('5.手当・賞与配分・洗い替え方式'!$O$4=1,ROUNDUP((M1333+$Q1333)*$AH$4,-1),ROUNDUP(M1333*$AH$4,-1)))</f>
        <v/>
      </c>
      <c r="AI1333" s="166" t="str">
        <f>IF(N1333="","",IF('5.手当・賞与配分・洗い替え方式'!$O$4=1,ROUNDUP((N1333+$Q1333)*$AH$4,-1),ROUNDUP(N1333*$AH$4,-1)))</f>
        <v/>
      </c>
      <c r="AJ1333" s="165" t="str">
        <f>IF(J1333="","",IF('5.手当・賞与配分・洗い替え方式'!$O$4=1,ROUNDUP((J1333+$Q1333)*$AM$4,-1),ROUNDUP(J1333*$AM$4,-1)))</f>
        <v/>
      </c>
      <c r="AK1333" s="154" t="str">
        <f>IF(K1333="","",IF('5.手当・賞与配分・洗い替え方式'!$O$4=1,ROUNDUP((K1333+$Q1333)*$AM$4,-1),ROUNDUP(K1333*$AM$4,-1)))</f>
        <v/>
      </c>
      <c r="AL1333" s="154" t="str">
        <f>IF(L1333="","",IF('5.手当・賞与配分・洗い替え方式'!$O$4=1,ROUNDUP((L1333+$Q1333)*$AM$4,-1),ROUNDUP(L1333*$AM$4,-1)))</f>
        <v/>
      </c>
      <c r="AM1333" s="154" t="str">
        <f>IF(M1333="","",IF('5.手当・賞与配分・洗い替え方式'!$O$4=1,ROUNDUP((M1333+$Q1333)*$AM$4,-1),ROUNDUP(M1333*$AM$4,-1)))</f>
        <v/>
      </c>
      <c r="AN1333" s="166" t="str">
        <f>IF(N1333="","",IF('5.手当・賞与配分・洗い替え方式'!$O$4=1,ROUNDUP((N1333+$Q1333)*$AM$4,-1),ROUNDUP(N1333*$AM$4,-1)))</f>
        <v/>
      </c>
      <c r="AO1333" s="369" t="str">
        <f t="shared" si="880"/>
        <v/>
      </c>
      <c r="AP1333" s="77" t="str">
        <f t="shared" si="881"/>
        <v/>
      </c>
      <c r="AQ1333" s="77" t="str">
        <f t="shared" si="864"/>
        <v/>
      </c>
      <c r="AR1333" s="77" t="str">
        <f t="shared" si="865"/>
        <v/>
      </c>
      <c r="AS1333" s="164" t="str">
        <f t="shared" si="866"/>
        <v/>
      </c>
    </row>
    <row r="1334" spans="5:45" ht="18" customHeight="1">
      <c r="E1334" s="148" t="str">
        <f t="shared" si="867"/>
        <v/>
      </c>
      <c r="F1334" s="167">
        <f t="shared" si="854"/>
        <v>0</v>
      </c>
      <c r="G1334" s="105" t="str">
        <f t="shared" si="855"/>
        <v/>
      </c>
      <c r="H1334" s="105" t="str">
        <f t="shared" si="856"/>
        <v/>
      </c>
      <c r="I1334" s="149">
        <v>58</v>
      </c>
      <c r="J1334" s="157" t="str">
        <f t="shared" si="868"/>
        <v/>
      </c>
      <c r="K1334" s="131" t="str">
        <f t="shared" si="869"/>
        <v/>
      </c>
      <c r="L1334" s="131" t="str">
        <f>IF($E1334="","",INDEX('3.サラリースケール'!$R$5:$BH$38,MATCH($E1334,'3.サラリースケール'!$R$5:$R$38,0),MATCH($I1334,'3.サラリースケール'!$R$5:$BH$5,0)))</f>
        <v/>
      </c>
      <c r="M1334" s="131" t="str">
        <f t="shared" si="870"/>
        <v/>
      </c>
      <c r="N1334" s="368" t="str">
        <f t="shared" si="871"/>
        <v/>
      </c>
      <c r="O1334" s="157" t="str">
        <f t="shared" si="872"/>
        <v/>
      </c>
      <c r="P1334" s="368" t="str">
        <f t="shared" si="857"/>
        <v/>
      </c>
      <c r="Q1334" s="158" t="str">
        <f>IF($L1334="","",VLOOKUP($E1334,'6.モデル年俸表の作成'!$C$7:$F$48,4,0))</f>
        <v/>
      </c>
      <c r="R1334" s="159" t="str">
        <f>IF($E1334="","",IF($G1334="","",VLOOKUP($E1334,'5.手当・賞与配分・洗い替え方式'!$C$7:$L$48,8,0)))</f>
        <v/>
      </c>
      <c r="S1334" s="160" t="str">
        <f t="shared" si="873"/>
        <v/>
      </c>
      <c r="T1334" s="160" t="str">
        <f t="shared" si="874"/>
        <v/>
      </c>
      <c r="U1334" s="160" t="str">
        <f t="shared" si="883"/>
        <v/>
      </c>
      <c r="V1334" s="160" t="str">
        <f t="shared" si="876"/>
        <v/>
      </c>
      <c r="W1334" s="160" t="str">
        <f t="shared" si="877"/>
        <v/>
      </c>
      <c r="X1334" s="164" t="str">
        <f t="shared" si="858"/>
        <v/>
      </c>
      <c r="Y1334" s="162" t="str">
        <f t="shared" si="882"/>
        <v/>
      </c>
      <c r="Z1334" s="161" t="str">
        <f t="shared" si="859"/>
        <v/>
      </c>
      <c r="AA1334" s="161" t="str">
        <f t="shared" si="860"/>
        <v/>
      </c>
      <c r="AB1334" s="161" t="str">
        <f t="shared" si="861"/>
        <v/>
      </c>
      <c r="AC1334" s="163" t="str">
        <f t="shared" si="884"/>
        <v/>
      </c>
      <c r="AD1334" s="158" t="str">
        <f t="shared" si="879"/>
        <v/>
      </c>
      <c r="AE1334" s="165" t="str">
        <f>IF(J1334="","",IF('5.手当・賞与配分・洗い替え方式'!$O$4=1,ROUNDUP((J1334+$Q1334)*$AH$4,-1),ROUNDUP(J1334*$AH$4,-1)))</f>
        <v/>
      </c>
      <c r="AF1334" s="154" t="str">
        <f>IF(K1334="","",IF('5.手当・賞与配分・洗い替え方式'!$O$4=1,ROUNDUP((K1334+$Q1334)*$AH$4,-1),ROUNDUP(K1334*$AH$4,-1)))</f>
        <v/>
      </c>
      <c r="AG1334" s="154" t="str">
        <f>IF(L1334="","",IF('5.手当・賞与配分・洗い替え方式'!$O$4=1,ROUNDUP((L1334+$Q1334)*$AH$4,-1),ROUNDUP(L1334*$AH$4,-1)))</f>
        <v/>
      </c>
      <c r="AH1334" s="154" t="str">
        <f>IF(M1334="","",IF('5.手当・賞与配分・洗い替え方式'!$O$4=1,ROUNDUP((M1334+$Q1334)*$AH$4,-1),ROUNDUP(M1334*$AH$4,-1)))</f>
        <v/>
      </c>
      <c r="AI1334" s="166" t="str">
        <f>IF(N1334="","",IF('5.手当・賞与配分・洗い替え方式'!$O$4=1,ROUNDUP((N1334+$Q1334)*$AH$4,-1),ROUNDUP(N1334*$AH$4,-1)))</f>
        <v/>
      </c>
      <c r="AJ1334" s="165" t="str">
        <f>IF(J1334="","",IF('5.手当・賞与配分・洗い替え方式'!$O$4=1,ROUNDUP((J1334+$Q1334)*$AM$4,-1),ROUNDUP(J1334*$AM$4,-1)))</f>
        <v/>
      </c>
      <c r="AK1334" s="154" t="str">
        <f>IF(K1334="","",IF('5.手当・賞与配分・洗い替え方式'!$O$4=1,ROUNDUP((K1334+$Q1334)*$AM$4,-1),ROUNDUP(K1334*$AM$4,-1)))</f>
        <v/>
      </c>
      <c r="AL1334" s="154" t="str">
        <f>IF(L1334="","",IF('5.手当・賞与配分・洗い替え方式'!$O$4=1,ROUNDUP((L1334+$Q1334)*$AM$4,-1),ROUNDUP(L1334*$AM$4,-1)))</f>
        <v/>
      </c>
      <c r="AM1334" s="154" t="str">
        <f>IF(M1334="","",IF('5.手当・賞与配分・洗い替え方式'!$O$4=1,ROUNDUP((M1334+$Q1334)*$AM$4,-1),ROUNDUP(M1334*$AM$4,-1)))</f>
        <v/>
      </c>
      <c r="AN1334" s="166" t="str">
        <f>IF(N1334="","",IF('5.手当・賞与配分・洗い替え方式'!$O$4=1,ROUNDUP((N1334+$Q1334)*$AM$4,-1),ROUNDUP(N1334*$AM$4,-1)))</f>
        <v/>
      </c>
      <c r="AO1334" s="369" t="str">
        <f t="shared" si="880"/>
        <v/>
      </c>
      <c r="AP1334" s="77" t="str">
        <f t="shared" si="881"/>
        <v/>
      </c>
      <c r="AQ1334" s="77" t="str">
        <f t="shared" si="864"/>
        <v/>
      </c>
      <c r="AR1334" s="77" t="str">
        <f t="shared" si="865"/>
        <v/>
      </c>
      <c r="AS1334" s="164" t="str">
        <f t="shared" si="866"/>
        <v/>
      </c>
    </row>
    <row r="1335" spans="5:45" ht="18" customHeight="1" thickBot="1">
      <c r="E1335" s="148" t="str">
        <f t="shared" si="867"/>
        <v/>
      </c>
      <c r="F1335" s="167">
        <f t="shared" si="854"/>
        <v>0</v>
      </c>
      <c r="G1335" s="105" t="str">
        <f t="shared" si="855"/>
        <v/>
      </c>
      <c r="H1335" s="105" t="str">
        <f t="shared" si="856"/>
        <v/>
      </c>
      <c r="I1335" s="149">
        <v>59</v>
      </c>
      <c r="J1335" s="169" t="str">
        <f t="shared" si="868"/>
        <v/>
      </c>
      <c r="K1335" s="168" t="str">
        <f t="shared" si="869"/>
        <v/>
      </c>
      <c r="L1335" s="168" t="str">
        <f>IF($E1335="","",INDEX('3.サラリースケール'!$R$5:$BH$38,MATCH($E1335,'3.サラリースケール'!$R$5:$R$38,0),MATCH($I1335,'3.サラリースケール'!$R$5:$BH$5,0)))</f>
        <v/>
      </c>
      <c r="M1335" s="168" t="str">
        <f t="shared" si="870"/>
        <v/>
      </c>
      <c r="N1335" s="370" t="str">
        <f t="shared" si="871"/>
        <v/>
      </c>
      <c r="O1335" s="169" t="str">
        <f t="shared" si="872"/>
        <v/>
      </c>
      <c r="P1335" s="370" t="str">
        <f t="shared" si="857"/>
        <v/>
      </c>
      <c r="Q1335" s="170" t="str">
        <f>IF($L1335="","",VLOOKUP($E1335,'6.モデル年俸表の作成'!$C$7:$F$48,4,0))</f>
        <v/>
      </c>
      <c r="R1335" s="171" t="str">
        <f>IF($E1335="","",IF($G1335="","",VLOOKUP($E1335,'5.手当・賞与配分・洗い替え方式'!$C$7:$L$48,8,0)))</f>
        <v/>
      </c>
      <c r="S1335" s="172" t="str">
        <f t="shared" si="873"/>
        <v/>
      </c>
      <c r="T1335" s="172" t="str">
        <f t="shared" si="874"/>
        <v/>
      </c>
      <c r="U1335" s="172" t="str">
        <f t="shared" si="883"/>
        <v/>
      </c>
      <c r="V1335" s="172" t="str">
        <f t="shared" si="876"/>
        <v/>
      </c>
      <c r="W1335" s="172" t="str">
        <f t="shared" si="877"/>
        <v/>
      </c>
      <c r="X1335" s="178" t="str">
        <f t="shared" si="858"/>
        <v/>
      </c>
      <c r="Y1335" s="371" t="str">
        <f t="shared" si="882"/>
        <v/>
      </c>
      <c r="Z1335" s="173" t="str">
        <f t="shared" si="859"/>
        <v/>
      </c>
      <c r="AA1335" s="173" t="str">
        <f t="shared" si="860"/>
        <v/>
      </c>
      <c r="AB1335" s="173" t="str">
        <f t="shared" si="861"/>
        <v/>
      </c>
      <c r="AC1335" s="372" t="str">
        <f t="shared" si="884"/>
        <v/>
      </c>
      <c r="AD1335" s="170" t="str">
        <f t="shared" si="879"/>
        <v/>
      </c>
      <c r="AE1335" s="174" t="str">
        <f>IF(J1335="","",IF('5.手当・賞与配分・洗い替え方式'!$O$4=1,ROUNDUP((J1335+$Q1335)*$AH$4,-1),ROUNDUP(J1335*$AH$4,-1)))</f>
        <v/>
      </c>
      <c r="AF1335" s="175" t="str">
        <f>IF(K1335="","",IF('5.手当・賞与配分・洗い替え方式'!$O$4=1,ROUNDUP((K1335+$Q1335)*$AH$4,-1),ROUNDUP(K1335*$AH$4,-1)))</f>
        <v/>
      </c>
      <c r="AG1335" s="175" t="str">
        <f>IF(L1335="","",IF('5.手当・賞与配分・洗い替え方式'!$O$4=1,ROUNDUP((L1335+$Q1335)*$AH$4,-1),ROUNDUP(L1335*$AH$4,-1)))</f>
        <v/>
      </c>
      <c r="AH1335" s="175" t="str">
        <f>IF(M1335="","",IF('5.手当・賞与配分・洗い替え方式'!$O$4=1,ROUNDUP((M1335+$Q1335)*$AH$4,-1),ROUNDUP(M1335*$AH$4,-1)))</f>
        <v/>
      </c>
      <c r="AI1335" s="176" t="str">
        <f>IF(N1335="","",IF('5.手当・賞与配分・洗い替え方式'!$O$4=1,ROUNDUP((N1335+$Q1335)*$AH$4,-1),ROUNDUP(N1335*$AH$4,-1)))</f>
        <v/>
      </c>
      <c r="AJ1335" s="174" t="str">
        <f>IF(J1335="","",IF('5.手当・賞与配分・洗い替え方式'!$O$4=1,ROUNDUP((J1335+$Q1335)*$AM$4,-1),ROUNDUP(J1335*$AM$4,-1)))</f>
        <v/>
      </c>
      <c r="AK1335" s="175" t="str">
        <f>IF(K1335="","",IF('5.手当・賞与配分・洗い替え方式'!$O$4=1,ROUNDUP((K1335+$Q1335)*$AM$4,-1),ROUNDUP(K1335*$AM$4,-1)))</f>
        <v/>
      </c>
      <c r="AL1335" s="175" t="str">
        <f>IF(L1335="","",IF('5.手当・賞与配分・洗い替え方式'!$O$4=1,ROUNDUP((L1335+$Q1335)*$AM$4,-1),ROUNDUP(L1335*$AM$4,-1)))</f>
        <v/>
      </c>
      <c r="AM1335" s="175" t="str">
        <f>IF(M1335="","",IF('5.手当・賞与配分・洗い替え方式'!$O$4=1,ROUNDUP((M1335+$Q1335)*$AM$4,-1),ROUNDUP(M1335*$AM$4,-1)))</f>
        <v/>
      </c>
      <c r="AN1335" s="176" t="str">
        <f>IF(N1335="","",IF('5.手当・賞与配分・洗い替え方式'!$O$4=1,ROUNDUP((N1335+$Q1335)*$AM$4,-1),ROUNDUP(N1335*$AM$4,-1)))</f>
        <v/>
      </c>
      <c r="AO1335" s="373" t="str">
        <f t="shared" si="880"/>
        <v/>
      </c>
      <c r="AP1335" s="177" t="str">
        <f t="shared" si="881"/>
        <v/>
      </c>
      <c r="AQ1335" s="177" t="str">
        <f t="shared" si="864"/>
        <v/>
      </c>
      <c r="AR1335" s="177" t="str">
        <f t="shared" si="865"/>
        <v/>
      </c>
      <c r="AS1335" s="178" t="str">
        <f t="shared" si="866"/>
        <v/>
      </c>
    </row>
    <row r="1336" spans="5:45" ht="9" customHeight="1"/>
    <row r="1337" spans="5:45" ht="20.100000000000001" customHeight="1" thickBot="1">
      <c r="E1337" s="83"/>
      <c r="F1337" s="83"/>
      <c r="G1337" s="83"/>
      <c r="H1337" s="180"/>
      <c r="Q1337" s="83"/>
      <c r="X1337" s="79" t="s">
        <v>91</v>
      </c>
      <c r="Y1337" s="79"/>
      <c r="Z1337" s="79"/>
      <c r="AJ1337" s="179"/>
      <c r="AK1337" s="179"/>
    </row>
    <row r="1338" spans="5:45" ht="23.1" customHeight="1" thickBot="1">
      <c r="E1338" s="138" t="s">
        <v>81</v>
      </c>
      <c r="F1338" s="139" t="s">
        <v>28</v>
      </c>
      <c r="G1338" s="508" t="s">
        <v>82</v>
      </c>
      <c r="H1338" s="508" t="s">
        <v>28</v>
      </c>
      <c r="I1338" s="510" t="s">
        <v>88</v>
      </c>
      <c r="J1338" s="512" t="s">
        <v>245</v>
      </c>
      <c r="K1338" s="513"/>
      <c r="L1338" s="513"/>
      <c r="M1338" s="513"/>
      <c r="N1338" s="514"/>
      <c r="O1338" s="515" t="s">
        <v>93</v>
      </c>
      <c r="P1338" s="523" t="s">
        <v>246</v>
      </c>
      <c r="Q1338" s="525" t="s">
        <v>90</v>
      </c>
      <c r="R1338" s="374" t="s">
        <v>247</v>
      </c>
      <c r="S1338" s="527" t="s">
        <v>248</v>
      </c>
      <c r="T1338" s="528"/>
      <c r="U1338" s="528"/>
      <c r="V1338" s="528"/>
      <c r="W1338" s="529"/>
      <c r="X1338" s="356">
        <f>IF('5.手当・賞与配分・洗い替え方式'!$L$4="","",'5.手当・賞与配分・洗い替え方式'!$L$4)</f>
        <v>173</v>
      </c>
      <c r="Y1338" s="512" t="s">
        <v>86</v>
      </c>
      <c r="Z1338" s="513"/>
      <c r="AA1338" s="513"/>
      <c r="AB1338" s="513"/>
      <c r="AC1338" s="514"/>
      <c r="AD1338" s="515" t="s">
        <v>249</v>
      </c>
      <c r="AE1338" s="530" t="s">
        <v>87</v>
      </c>
      <c r="AF1338" s="517"/>
      <c r="AG1338" s="517"/>
      <c r="AH1338" s="357" t="str">
        <f>IF($E1339="","",'5.手当・賞与配分・洗い替え方式'!$N$11)</f>
        <v/>
      </c>
      <c r="AI1338" s="358"/>
      <c r="AJ1338" s="359" t="s">
        <v>250</v>
      </c>
      <c r="AK1338" s="517" t="str">
        <f>IF($AL$2="","","「"&amp;$AL$2&amp;"」"&amp;"評価反映")</f>
        <v>「B」評価反映</v>
      </c>
      <c r="AL1338" s="518"/>
      <c r="AM1338" s="357" t="str">
        <f>IF($E1339="","",'5.手当・賞与配分・洗い替え方式'!$O$11*'7.グレード別年俸表の作成'!$AM$2)</f>
        <v/>
      </c>
      <c r="AN1338" s="360"/>
      <c r="AO1338" s="519" t="s">
        <v>251</v>
      </c>
      <c r="AP1338" s="520"/>
      <c r="AQ1338" s="521" t="str">
        <f>IF($AL$2="","","賞与"&amp;"「"&amp;$AL$2&amp;"」"&amp;"評価反映")</f>
        <v>賞与「B」評価反映</v>
      </c>
      <c r="AR1338" s="521"/>
      <c r="AS1338" s="522"/>
    </row>
    <row r="1339" spans="5:45" ht="27.9" customHeight="1" thickBot="1">
      <c r="E1339" s="142" t="str">
        <f>IF(C$34="","",$C$34)</f>
        <v/>
      </c>
      <c r="F1339" s="139">
        <v>0</v>
      </c>
      <c r="G1339" s="509"/>
      <c r="H1339" s="509"/>
      <c r="I1339" s="511"/>
      <c r="J1339" s="413" t="str">
        <f>IF($E1339="","",$E1339&amp;"-"&amp;$O$2)</f>
        <v/>
      </c>
      <c r="K1339" s="143" t="str">
        <f>IF($E1339="","",$E1339&amp;"-"&amp;$P$2)</f>
        <v/>
      </c>
      <c r="L1339" s="143" t="str">
        <f>IF($E1339="","",$E1339&amp;"-"&amp;$Q$2)</f>
        <v/>
      </c>
      <c r="M1339" s="143" t="str">
        <f>IF($E1339="","",$E1339&amp;"-"&amp;$R$2)</f>
        <v/>
      </c>
      <c r="N1339" s="414" t="str">
        <f>IF($E1339="","",$E1339&amp;"-"&amp;$S$2)</f>
        <v/>
      </c>
      <c r="O1339" s="516"/>
      <c r="P1339" s="524"/>
      <c r="Q1339" s="526"/>
      <c r="R1339" s="362" t="str">
        <f>IF($E1339="","",VLOOKUP($E1339,'5.手当・賞与配分・洗い替え方式'!$C$7:$L$48,8,0))</f>
        <v/>
      </c>
      <c r="S1339" s="413" t="str">
        <f>$J1339</f>
        <v/>
      </c>
      <c r="T1339" s="143" t="str">
        <f>$K1339</f>
        <v/>
      </c>
      <c r="U1339" s="143" t="str">
        <f>$L1339</f>
        <v/>
      </c>
      <c r="V1339" s="143" t="str">
        <f>$M1339</f>
        <v/>
      </c>
      <c r="W1339" s="414" t="str">
        <f>$N1339</f>
        <v/>
      </c>
      <c r="X1339" s="363" t="s">
        <v>85</v>
      </c>
      <c r="Y1339" s="413" t="str">
        <f>$J1339</f>
        <v/>
      </c>
      <c r="Z1339" s="143" t="str">
        <f>$K1339</f>
        <v/>
      </c>
      <c r="AA1339" s="143" t="str">
        <f>$L1339</f>
        <v/>
      </c>
      <c r="AB1339" s="143" t="str">
        <f>$M1339</f>
        <v/>
      </c>
      <c r="AC1339" s="414" t="str">
        <f>$N1339</f>
        <v/>
      </c>
      <c r="AD1339" s="516"/>
      <c r="AE1339" s="144" t="str">
        <f>$J1339</f>
        <v/>
      </c>
      <c r="AF1339" s="145" t="str">
        <f>$K1339</f>
        <v/>
      </c>
      <c r="AG1339" s="145" t="str">
        <f>$L1339</f>
        <v/>
      </c>
      <c r="AH1339" s="146" t="str">
        <f>$M1339</f>
        <v/>
      </c>
      <c r="AI1339" s="364" t="str">
        <f>$N1339</f>
        <v/>
      </c>
      <c r="AJ1339" s="365" t="str">
        <f>$J1339</f>
        <v/>
      </c>
      <c r="AK1339" s="146" t="str">
        <f>$K1339</f>
        <v/>
      </c>
      <c r="AL1339" s="146" t="str">
        <f>$L1339</f>
        <v/>
      </c>
      <c r="AM1339" s="146" t="str">
        <f>$M1339</f>
        <v/>
      </c>
      <c r="AN1339" s="147" t="str">
        <f>$N1339</f>
        <v/>
      </c>
      <c r="AO1339" s="413" t="str">
        <f>$J1339</f>
        <v/>
      </c>
      <c r="AP1339" s="143" t="str">
        <f>$K1339</f>
        <v/>
      </c>
      <c r="AQ1339" s="143" t="str">
        <f>$L1339</f>
        <v/>
      </c>
      <c r="AR1339" s="143" t="str">
        <f>$M1339</f>
        <v/>
      </c>
      <c r="AS1339" s="414" t="str">
        <f>$N1339</f>
        <v/>
      </c>
    </row>
    <row r="1340" spans="5:45" ht="18" customHeight="1">
      <c r="E1340" s="148" t="str">
        <f>IF($E$1339="","",$E$1339)</f>
        <v/>
      </c>
      <c r="F1340" s="105">
        <f t="shared" ref="F1340:F1381" si="885">IF(L1340="",0,IF(AND(L1339&lt;L1340,L1340=L1341),F1339+1,IF(L1340&lt;L1341,F1339+1,F1339)))</f>
        <v>0</v>
      </c>
      <c r="G1340" s="105" t="str">
        <f t="shared" ref="G1340:G1381" si="886">IF(AND(F1340=0,L1340=""),"",IF(AND(F1340=0,L1340&gt;0),1,IF(F1340=0,"",F1340)))</f>
        <v/>
      </c>
      <c r="H1340" s="105" t="str">
        <f t="shared" ref="H1340:H1381" si="887">IF($G1340="","",IF(F1339&lt;F1340,$E1340&amp;"-"&amp;$G1340,""))</f>
        <v/>
      </c>
      <c r="I1340" s="149">
        <v>18</v>
      </c>
      <c r="J1340" s="151" t="str">
        <f>IF($F1340&lt;=1,"",IF($L1340="","",$K1340+$P1340))</f>
        <v/>
      </c>
      <c r="K1340" s="150" t="str">
        <f>IF($F1340&lt;=1,"",IF($L1340="","",$L1340+$P1340))</f>
        <v/>
      </c>
      <c r="L1340" s="150" t="str">
        <f>IF($E1340="","",INDEX('3.サラリースケール'!$R$5:$BH$38,MATCH($E1340,'3.サラリースケール'!$R$5:$R$38,0),MATCH($I1340,'3.サラリースケール'!$R$5:$BH$5,0)))</f>
        <v/>
      </c>
      <c r="M1340" s="150" t="str">
        <f>IF($F1340&lt;=1,"",IF($L1340="","",$L1340-$P1340))</f>
        <v/>
      </c>
      <c r="N1340" s="366" t="str">
        <f>IF($F1340&lt;=1,"",IF($L1340="","",$M1340-$P1340))</f>
        <v/>
      </c>
      <c r="O1340" s="151" t="str">
        <f>IF($F1340&lt;=1,"",IF($L1339="",0,$L1340-$L1339))</f>
        <v/>
      </c>
      <c r="P1340" s="368" t="str">
        <f t="shared" ref="P1340:P1381" si="888">IF($F1340&lt;=1,"",IF($L1340="","",IF($O1340=0,$P1339,ROUNDUP($O1340/$L$2,-1))))</f>
        <v/>
      </c>
      <c r="Q1340" s="152" t="str">
        <f>IF($L1340="","",VLOOKUP($E1340,'6.モデル年俸表の作成'!$C$7:$F$48,4,0))</f>
        <v/>
      </c>
      <c r="R1340" s="159" t="str">
        <f>IF($E1340="","",IF($G1340="","",VLOOKUP($E1340,'5.手当・賞与配分・洗い替え方式'!$C$7:$L$48,8,0)))</f>
        <v/>
      </c>
      <c r="S1340" s="153" t="str">
        <f>IF(J1340="","",ROUNDUP((J1340*$R1340),-1))</f>
        <v/>
      </c>
      <c r="T1340" s="153" t="str">
        <f>IF(K1340="","",ROUNDUP((K1340*$R1340),-1))</f>
        <v/>
      </c>
      <c r="U1340" s="153" t="str">
        <f>IF(L1340="","",ROUNDUP((L1340*$R1340),-1))</f>
        <v/>
      </c>
      <c r="V1340" s="153" t="str">
        <f>IF(M1340="","",ROUNDUP((M1340*$R1340),-1))</f>
        <v/>
      </c>
      <c r="W1340" s="153" t="str">
        <f>IF(N1340="","",ROUNDUP((N1340*$R1340),-1))</f>
        <v/>
      </c>
      <c r="X1340" s="155" t="str">
        <f t="shared" ref="X1340:X1381" si="889">IF($L1340="","",ROUNDDOWN($U1340/($L1340/$X$4*1.25),0))</f>
        <v/>
      </c>
      <c r="Y1340" s="165" t="str">
        <f>IF(J1340="","",J1340+$Q1340+S1340)</f>
        <v/>
      </c>
      <c r="Z1340" s="154" t="str">
        <f t="shared" ref="Z1340:Z1381" si="890">IF(K1340="","",K1340+$Q1340+T1340)</f>
        <v/>
      </c>
      <c r="AA1340" s="154" t="str">
        <f t="shared" ref="AA1340:AA1381" si="891">IF(L1340="","",L1340+$Q1340+U1340)</f>
        <v/>
      </c>
      <c r="AB1340" s="154" t="str">
        <f t="shared" ref="AB1340:AB1381" si="892">IF(M1340="","",M1340+$Q1340+V1340)</f>
        <v/>
      </c>
      <c r="AC1340" s="166" t="str">
        <f t="shared" ref="AC1340:AC1346" si="893">IF(N1340="","",N1340+$Q1340+W1340)</f>
        <v/>
      </c>
      <c r="AD1340" s="152" t="str">
        <f>IF($L1340="","",$AA1340*12)</f>
        <v/>
      </c>
      <c r="AE1340" s="165" t="str">
        <f>IF(J1340="","",IF('5.手当・賞与配分・洗い替え方式'!$O$4=1,ROUNDUP((J1340+$Q1340)*$AH$4,-1),ROUNDUP(J1340*$AH$4,-1)))</f>
        <v/>
      </c>
      <c r="AF1340" s="154" t="str">
        <f>IF(K1340="","",IF('5.手当・賞与配分・洗い替え方式'!$O$4=1,ROUNDUP((K1340+$Q1340)*$AH$4,-1),ROUNDUP(K1340*$AH$4,-1)))</f>
        <v/>
      </c>
      <c r="AG1340" s="154" t="str">
        <f>IF(L1340="","",IF('5.手当・賞与配分・洗い替え方式'!$O$4=1,ROUNDUP((L1340+$Q1340)*$AH$4,-1),ROUNDUP(L1340*$AH$4,-1)))</f>
        <v/>
      </c>
      <c r="AH1340" s="154" t="str">
        <f>IF(M1340="","",IF('5.手当・賞与配分・洗い替え方式'!$O$4=1,ROUNDUP((M1340+$Q1340)*$AH$4,-1),ROUNDUP(M1340*$AH$4,-1)))</f>
        <v/>
      </c>
      <c r="AI1340" s="166" t="str">
        <f>IF(N1340="","",IF('5.手当・賞与配分・洗い替え方式'!$O$4=1,ROUNDUP((N1340+$Q1340)*$AH$4,-1),ROUNDUP(N1340*$AH$4,-1)))</f>
        <v/>
      </c>
      <c r="AJ1340" s="165" t="str">
        <f>IF(J1340="","",IF('5.手当・賞与配分・洗い替え方式'!$O$4=1,ROUNDUP((J1340+$Q1340)*$AM$4,-1),ROUNDUP(J1340*$AM$4,-1)))</f>
        <v/>
      </c>
      <c r="AK1340" s="154" t="str">
        <f>IF(K1340="","",IF('5.手当・賞与配分・洗い替え方式'!$O$4=1,ROUNDUP((K1340+$Q1340)*$AM$4,-1),ROUNDUP(K1340*$AM$4,-1)))</f>
        <v/>
      </c>
      <c r="AL1340" s="154" t="str">
        <f>IF(L1340="","",IF('5.手当・賞与配分・洗い替え方式'!$O$4=1,ROUNDUP((L1340+$Q1340)*$AM$4,-1),ROUNDUP(L1340*$AM$4,-1)))</f>
        <v/>
      </c>
      <c r="AM1340" s="154" t="str">
        <f>IF(M1340="","",IF('5.手当・賞与配分・洗い替え方式'!$O$4=1,ROUNDUP((M1340+$Q1340)*$AM$4,-1),ROUNDUP(M1340*$AM$4,-1)))</f>
        <v/>
      </c>
      <c r="AN1340" s="166" t="str">
        <f>IF(N1340="","",IF('5.手当・賞与配分・洗い替え方式'!$O$4=1,ROUNDUP((N1340+$Q1340)*$AM$4,-1),ROUNDUP(N1340*$AM$4,-1)))</f>
        <v/>
      </c>
      <c r="AO1340" s="367" t="str">
        <f>IF(J1340="","",Y1340*12+AE1340+AJ1340)</f>
        <v/>
      </c>
      <c r="AP1340" s="133" t="str">
        <f t="shared" ref="AP1340" si="894">IF(K1340="","",Z1340*12+AF1340+AK1340)</f>
        <v/>
      </c>
      <c r="AQ1340" s="133" t="str">
        <f t="shared" ref="AQ1340:AQ1381" si="895">IF(L1340="","",AA1340*12+AG1340+AL1340)</f>
        <v/>
      </c>
      <c r="AR1340" s="133" t="str">
        <f t="shared" ref="AR1340:AR1381" si="896">IF(M1340="","",AB1340*12+AH1340+AM1340)</f>
        <v/>
      </c>
      <c r="AS1340" s="155" t="str">
        <f t="shared" ref="AS1340:AS1381" si="897">IF(N1340="","",AC1340*12+AI1340+AN1340)</f>
        <v/>
      </c>
    </row>
    <row r="1341" spans="5:45" ht="18" customHeight="1">
      <c r="E1341" s="148" t="str">
        <f t="shared" ref="E1341:E1381" si="898">IF($E$1339="","",$E$1339)</f>
        <v/>
      </c>
      <c r="F1341" s="105">
        <f t="shared" si="885"/>
        <v>0</v>
      </c>
      <c r="G1341" s="105" t="str">
        <f t="shared" si="886"/>
        <v/>
      </c>
      <c r="H1341" s="105" t="str">
        <f t="shared" si="887"/>
        <v/>
      </c>
      <c r="I1341" s="149">
        <v>19</v>
      </c>
      <c r="J1341" s="157" t="str">
        <f t="shared" ref="J1341:J1381" si="899">IF($F1341&lt;=1,"",IF($L1341="","",$K1341+$P1341))</f>
        <v/>
      </c>
      <c r="K1341" s="131" t="str">
        <f t="shared" ref="K1341:K1381" si="900">IF($F1341&lt;=1,"",IF($L1341="","",$L1341+$P1341))</f>
        <v/>
      </c>
      <c r="L1341" s="150" t="str">
        <f>IF($E1341="","",INDEX('3.サラリースケール'!$R$5:$BH$38,MATCH($E1341,'3.サラリースケール'!$R$5:$R$38,0),MATCH($I1341,'3.サラリースケール'!$R$5:$BH$5,0)))</f>
        <v/>
      </c>
      <c r="M1341" s="131" t="str">
        <f t="shared" ref="M1341:M1381" si="901">IF($F1341&lt;=1,"",IF($L1341="","",$L1341-$P1341))</f>
        <v/>
      </c>
      <c r="N1341" s="368" t="str">
        <f t="shared" ref="N1341:N1381" si="902">IF($F1341&lt;=1,"",IF($L1341="","",$M1341-$P1341))</f>
        <v/>
      </c>
      <c r="O1341" s="157" t="str">
        <f t="shared" ref="O1341:O1381" si="903">IF($F1341&lt;=1,"",IF($L1340="",0,$L1341-$L1340))</f>
        <v/>
      </c>
      <c r="P1341" s="368" t="str">
        <f t="shared" si="888"/>
        <v/>
      </c>
      <c r="Q1341" s="158" t="str">
        <f>IF($L1341="","",VLOOKUP($E1341,'6.モデル年俸表の作成'!$C$7:$F$48,4,0))</f>
        <v/>
      </c>
      <c r="R1341" s="159" t="str">
        <f>IF($E1341="","",IF($G1341="","",VLOOKUP($E1341,'5.手当・賞与配分・洗い替え方式'!$C$7:$L$48,8,0)))</f>
        <v/>
      </c>
      <c r="S1341" s="160" t="str">
        <f t="shared" ref="S1341:S1381" si="904">IF(J1341="","",ROUNDUP((J1341*$R1341),-1))</f>
        <v/>
      </c>
      <c r="T1341" s="160" t="str">
        <f t="shared" ref="T1341:T1381" si="905">IF(K1341="","",ROUNDUP((K1341*$R1341),-1))</f>
        <v/>
      </c>
      <c r="U1341" s="160" t="str">
        <f t="shared" ref="U1341:U1345" si="906">IF(L1341="","",ROUNDUP((L1341*$R1341),-1))</f>
        <v/>
      </c>
      <c r="V1341" s="160" t="str">
        <f t="shared" ref="V1341:V1381" si="907">IF(M1341="","",ROUNDUP((M1341*$R1341),-1))</f>
        <v/>
      </c>
      <c r="W1341" s="160" t="str">
        <f t="shared" ref="W1341:W1381" si="908">IF(N1341="","",ROUNDUP((N1341*$R1341),-1))</f>
        <v/>
      </c>
      <c r="X1341" s="164" t="str">
        <f t="shared" si="889"/>
        <v/>
      </c>
      <c r="Y1341" s="162" t="str">
        <f t="shared" ref="Y1341:Y1343" si="909">IF(J1341="","",J1341+$Q1341+S1341)</f>
        <v/>
      </c>
      <c r="Z1341" s="161" t="str">
        <f t="shared" si="890"/>
        <v/>
      </c>
      <c r="AA1341" s="161" t="str">
        <f t="shared" si="891"/>
        <v/>
      </c>
      <c r="AB1341" s="161" t="str">
        <f t="shared" si="892"/>
        <v/>
      </c>
      <c r="AC1341" s="163" t="str">
        <f t="shared" si="893"/>
        <v/>
      </c>
      <c r="AD1341" s="158" t="str">
        <f t="shared" ref="AD1341:AD1381" si="910">IF(L1341="","",AA1341*12)</f>
        <v/>
      </c>
      <c r="AE1341" s="165" t="str">
        <f>IF(J1341="","",IF('5.手当・賞与配分・洗い替え方式'!$O$4=1,ROUNDUP((J1341+$Q1341)*$AH$4,-1),ROUNDUP(J1341*$AH$4,-1)))</f>
        <v/>
      </c>
      <c r="AF1341" s="154" t="str">
        <f>IF(K1341="","",IF('5.手当・賞与配分・洗い替え方式'!$O$4=1,ROUNDUP((K1341+$Q1341)*$AH$4,-1),ROUNDUP(K1341*$AH$4,-1)))</f>
        <v/>
      </c>
      <c r="AG1341" s="154" t="str">
        <f>IF(L1341="","",IF('5.手当・賞与配分・洗い替え方式'!$O$4=1,ROUNDUP((L1341+$Q1341)*$AH$4,-1),ROUNDUP(L1341*$AH$4,-1)))</f>
        <v/>
      </c>
      <c r="AH1341" s="154" t="str">
        <f>IF(M1341="","",IF('5.手当・賞与配分・洗い替え方式'!$O$4=1,ROUNDUP((M1341+$Q1341)*$AH$4,-1),ROUNDUP(M1341*$AH$4,-1)))</f>
        <v/>
      </c>
      <c r="AI1341" s="166" t="str">
        <f>IF(N1341="","",IF('5.手当・賞与配分・洗い替え方式'!$O$4=1,ROUNDUP((N1341+$Q1341)*$AH$4,-1),ROUNDUP(N1341*$AH$4,-1)))</f>
        <v/>
      </c>
      <c r="AJ1341" s="165" t="str">
        <f>IF(J1341="","",IF('5.手当・賞与配分・洗い替え方式'!$O$4=1,ROUNDUP((J1341+$Q1341)*$AM$4,-1),ROUNDUP(J1341*$AM$4,-1)))</f>
        <v/>
      </c>
      <c r="AK1341" s="154" t="str">
        <f>IF(K1341="","",IF('5.手当・賞与配分・洗い替え方式'!$O$4=1,ROUNDUP((K1341+$Q1341)*$AM$4,-1),ROUNDUP(K1341*$AM$4,-1)))</f>
        <v/>
      </c>
      <c r="AL1341" s="154" t="str">
        <f>IF(L1341="","",IF('5.手当・賞与配分・洗い替え方式'!$O$4=1,ROUNDUP((L1341+$Q1341)*$AM$4,-1),ROUNDUP(L1341*$AM$4,-1)))</f>
        <v/>
      </c>
      <c r="AM1341" s="154" t="str">
        <f>IF(M1341="","",IF('5.手当・賞与配分・洗い替え方式'!$O$4=1,ROUNDUP((M1341+$Q1341)*$AM$4,-1),ROUNDUP(M1341*$AM$4,-1)))</f>
        <v/>
      </c>
      <c r="AN1341" s="166" t="str">
        <f>IF(N1341="","",IF('5.手当・賞与配分・洗い替え方式'!$O$4=1,ROUNDUP((N1341+$Q1341)*$AM$4,-1),ROUNDUP(N1341*$AM$4,-1)))</f>
        <v/>
      </c>
      <c r="AO1341" s="369" t="str">
        <f>IF(J1341="","",Y1341*12+AE1341+AJ1341)</f>
        <v/>
      </c>
      <c r="AP1341" s="77" t="str">
        <f>IF(K1341="","",Z1341*12+AF1341+AK1341)</f>
        <v/>
      </c>
      <c r="AQ1341" s="77" t="str">
        <f t="shared" si="895"/>
        <v/>
      </c>
      <c r="AR1341" s="77" t="str">
        <f t="shared" si="896"/>
        <v/>
      </c>
      <c r="AS1341" s="164" t="str">
        <f t="shared" si="897"/>
        <v/>
      </c>
    </row>
    <row r="1342" spans="5:45" ht="18" customHeight="1">
      <c r="E1342" s="148" t="str">
        <f t="shared" si="898"/>
        <v/>
      </c>
      <c r="F1342" s="105">
        <f t="shared" si="885"/>
        <v>0</v>
      </c>
      <c r="G1342" s="105" t="str">
        <f t="shared" si="886"/>
        <v/>
      </c>
      <c r="H1342" s="105" t="str">
        <f t="shared" si="887"/>
        <v/>
      </c>
      <c r="I1342" s="149">
        <v>20</v>
      </c>
      <c r="J1342" s="157" t="str">
        <f t="shared" si="899"/>
        <v/>
      </c>
      <c r="K1342" s="131" t="str">
        <f t="shared" si="900"/>
        <v/>
      </c>
      <c r="L1342" s="131" t="str">
        <f>IF($E1342="","",INDEX('3.サラリースケール'!$R$5:$BH$38,MATCH($E1342,'3.サラリースケール'!$R$5:$R$38,0),MATCH($I1342,'3.サラリースケール'!$R$5:$BH$5,0)))</f>
        <v/>
      </c>
      <c r="M1342" s="131" t="str">
        <f t="shared" si="901"/>
        <v/>
      </c>
      <c r="N1342" s="368" t="str">
        <f t="shared" si="902"/>
        <v/>
      </c>
      <c r="O1342" s="157" t="str">
        <f t="shared" si="903"/>
        <v/>
      </c>
      <c r="P1342" s="368" t="str">
        <f t="shared" si="888"/>
        <v/>
      </c>
      <c r="Q1342" s="158" t="str">
        <f>IF($L1342="","",VLOOKUP($E1342,'6.モデル年俸表の作成'!$C$7:$F$48,4,0))</f>
        <v/>
      </c>
      <c r="R1342" s="159" t="str">
        <f>IF($E1342="","",IF($G1342="","",VLOOKUP($E1342,'5.手当・賞与配分・洗い替え方式'!$C$7:$L$48,8,0)))</f>
        <v/>
      </c>
      <c r="S1342" s="160" t="str">
        <f t="shared" si="904"/>
        <v/>
      </c>
      <c r="T1342" s="160" t="str">
        <f t="shared" si="905"/>
        <v/>
      </c>
      <c r="U1342" s="160" t="str">
        <f t="shared" si="906"/>
        <v/>
      </c>
      <c r="V1342" s="160" t="str">
        <f t="shared" si="907"/>
        <v/>
      </c>
      <c r="W1342" s="160" t="str">
        <f t="shared" si="908"/>
        <v/>
      </c>
      <c r="X1342" s="164" t="str">
        <f t="shared" si="889"/>
        <v/>
      </c>
      <c r="Y1342" s="162" t="str">
        <f t="shared" si="909"/>
        <v/>
      </c>
      <c r="Z1342" s="161" t="str">
        <f t="shared" si="890"/>
        <v/>
      </c>
      <c r="AA1342" s="161" t="str">
        <f t="shared" si="891"/>
        <v/>
      </c>
      <c r="AB1342" s="161" t="str">
        <f t="shared" si="892"/>
        <v/>
      </c>
      <c r="AC1342" s="163" t="str">
        <f t="shared" si="893"/>
        <v/>
      </c>
      <c r="AD1342" s="158" t="str">
        <f t="shared" si="910"/>
        <v/>
      </c>
      <c r="AE1342" s="165" t="str">
        <f>IF(J1342="","",IF('5.手当・賞与配分・洗い替え方式'!$O$4=1,ROUNDUP((J1342+$Q1342)*$AH$4,-1),ROUNDUP(J1342*$AH$4,-1)))</f>
        <v/>
      </c>
      <c r="AF1342" s="154" t="str">
        <f>IF(K1342="","",IF('5.手当・賞与配分・洗い替え方式'!$O$4=1,ROUNDUP((K1342+$Q1342)*$AH$4,-1),ROUNDUP(K1342*$AH$4,-1)))</f>
        <v/>
      </c>
      <c r="AG1342" s="154" t="str">
        <f>IF(L1342="","",IF('5.手当・賞与配分・洗い替え方式'!$O$4=1,ROUNDUP((L1342+$Q1342)*$AH$4,-1),ROUNDUP(L1342*$AH$4,-1)))</f>
        <v/>
      </c>
      <c r="AH1342" s="154" t="str">
        <f>IF(M1342="","",IF('5.手当・賞与配分・洗い替え方式'!$O$4=1,ROUNDUP((M1342+$Q1342)*$AH$4,-1),ROUNDUP(M1342*$AH$4,-1)))</f>
        <v/>
      </c>
      <c r="AI1342" s="166" t="str">
        <f>IF(N1342="","",IF('5.手当・賞与配分・洗い替え方式'!$O$4=1,ROUNDUP((N1342+$Q1342)*$AH$4,-1),ROUNDUP(N1342*$AH$4,-1)))</f>
        <v/>
      </c>
      <c r="AJ1342" s="165" t="str">
        <f>IF(J1342="","",IF('5.手当・賞与配分・洗い替え方式'!$O$4=1,ROUNDUP((J1342+$Q1342)*$AM$4,-1),ROUNDUP(J1342*$AM$4,-1)))</f>
        <v/>
      </c>
      <c r="AK1342" s="154" t="str">
        <f>IF(K1342="","",IF('5.手当・賞与配分・洗い替え方式'!$O$4=1,ROUNDUP((K1342+$Q1342)*$AM$4,-1),ROUNDUP(K1342*$AM$4,-1)))</f>
        <v/>
      </c>
      <c r="AL1342" s="154" t="str">
        <f>IF(L1342="","",IF('5.手当・賞与配分・洗い替え方式'!$O$4=1,ROUNDUP((L1342+$Q1342)*$AM$4,-1),ROUNDUP(L1342*$AM$4,-1)))</f>
        <v/>
      </c>
      <c r="AM1342" s="154" t="str">
        <f>IF(M1342="","",IF('5.手当・賞与配分・洗い替え方式'!$O$4=1,ROUNDUP((M1342+$Q1342)*$AM$4,-1),ROUNDUP(M1342*$AM$4,-1)))</f>
        <v/>
      </c>
      <c r="AN1342" s="166" t="str">
        <f>IF(N1342="","",IF('5.手当・賞与配分・洗い替え方式'!$O$4=1,ROUNDUP((N1342+$Q1342)*$AM$4,-1),ROUNDUP(N1342*$AM$4,-1)))</f>
        <v/>
      </c>
      <c r="AO1342" s="369" t="str">
        <f t="shared" ref="AO1342:AO1381" si="911">IF(J1342="","",Y1342*12+AE1342+AJ1342)</f>
        <v/>
      </c>
      <c r="AP1342" s="77" t="str">
        <f t="shared" ref="AP1342:AP1381" si="912">IF(K1342="","",Z1342*12+AF1342+AK1342)</f>
        <v/>
      </c>
      <c r="AQ1342" s="77" t="str">
        <f t="shared" si="895"/>
        <v/>
      </c>
      <c r="AR1342" s="77" t="str">
        <f t="shared" si="896"/>
        <v/>
      </c>
      <c r="AS1342" s="164" t="str">
        <f t="shared" si="897"/>
        <v/>
      </c>
    </row>
    <row r="1343" spans="5:45" ht="18" customHeight="1">
      <c r="E1343" s="148" t="str">
        <f t="shared" si="898"/>
        <v/>
      </c>
      <c r="F1343" s="105">
        <f t="shared" si="885"/>
        <v>0</v>
      </c>
      <c r="G1343" s="105" t="str">
        <f t="shared" si="886"/>
        <v/>
      </c>
      <c r="H1343" s="105" t="str">
        <f t="shared" si="887"/>
        <v/>
      </c>
      <c r="I1343" s="149">
        <v>21</v>
      </c>
      <c r="J1343" s="157" t="str">
        <f t="shared" si="899"/>
        <v/>
      </c>
      <c r="K1343" s="131" t="str">
        <f t="shared" si="900"/>
        <v/>
      </c>
      <c r="L1343" s="131" t="str">
        <f>IF($E1343="","",INDEX('3.サラリースケール'!$R$5:$BH$38,MATCH($E1343,'3.サラリースケール'!$R$5:$R$38,0),MATCH($I1343,'3.サラリースケール'!$R$5:$BH$5,0)))</f>
        <v/>
      </c>
      <c r="M1343" s="131" t="str">
        <f t="shared" si="901"/>
        <v/>
      </c>
      <c r="N1343" s="368" t="str">
        <f t="shared" si="902"/>
        <v/>
      </c>
      <c r="O1343" s="157" t="str">
        <f t="shared" si="903"/>
        <v/>
      </c>
      <c r="P1343" s="368" t="str">
        <f t="shared" si="888"/>
        <v/>
      </c>
      <c r="Q1343" s="158" t="str">
        <f>IF($L1343="","",VLOOKUP($E1343,'6.モデル年俸表の作成'!$C$7:$F$48,4,0))</f>
        <v/>
      </c>
      <c r="R1343" s="159" t="str">
        <f>IF($E1343="","",IF($G1343="","",VLOOKUP($E1343,'5.手当・賞与配分・洗い替え方式'!$C$7:$L$48,8,0)))</f>
        <v/>
      </c>
      <c r="S1343" s="160" t="str">
        <f t="shared" si="904"/>
        <v/>
      </c>
      <c r="T1343" s="160" t="str">
        <f t="shared" si="905"/>
        <v/>
      </c>
      <c r="U1343" s="160" t="str">
        <f t="shared" si="906"/>
        <v/>
      </c>
      <c r="V1343" s="160" t="str">
        <f t="shared" si="907"/>
        <v/>
      </c>
      <c r="W1343" s="160" t="str">
        <f t="shared" si="908"/>
        <v/>
      </c>
      <c r="X1343" s="164" t="str">
        <f t="shared" si="889"/>
        <v/>
      </c>
      <c r="Y1343" s="162" t="str">
        <f t="shared" si="909"/>
        <v/>
      </c>
      <c r="Z1343" s="161" t="str">
        <f t="shared" si="890"/>
        <v/>
      </c>
      <c r="AA1343" s="161" t="str">
        <f t="shared" si="891"/>
        <v/>
      </c>
      <c r="AB1343" s="161" t="str">
        <f t="shared" si="892"/>
        <v/>
      </c>
      <c r="AC1343" s="163" t="str">
        <f t="shared" si="893"/>
        <v/>
      </c>
      <c r="AD1343" s="158" t="str">
        <f t="shared" si="910"/>
        <v/>
      </c>
      <c r="AE1343" s="165" t="str">
        <f>IF(J1343="","",IF('5.手当・賞与配分・洗い替え方式'!$O$4=1,ROUNDUP((J1343+$Q1343)*$AH$4,-1),ROUNDUP(J1343*$AH$4,-1)))</f>
        <v/>
      </c>
      <c r="AF1343" s="154" t="str">
        <f>IF(K1343="","",IF('5.手当・賞与配分・洗い替え方式'!$O$4=1,ROUNDUP((K1343+$Q1343)*$AH$4,-1),ROUNDUP(K1343*$AH$4,-1)))</f>
        <v/>
      </c>
      <c r="AG1343" s="154" t="str">
        <f>IF(L1343="","",IF('5.手当・賞与配分・洗い替え方式'!$O$4=1,ROUNDUP((L1343+$Q1343)*$AH$4,-1),ROUNDUP(L1343*$AH$4,-1)))</f>
        <v/>
      </c>
      <c r="AH1343" s="154" t="str">
        <f>IF(M1343="","",IF('5.手当・賞与配分・洗い替え方式'!$O$4=1,ROUNDUP((M1343+$Q1343)*$AH$4,-1),ROUNDUP(M1343*$AH$4,-1)))</f>
        <v/>
      </c>
      <c r="AI1343" s="166" t="str">
        <f>IF(N1343="","",IF('5.手当・賞与配分・洗い替え方式'!$O$4=1,ROUNDUP((N1343+$Q1343)*$AH$4,-1),ROUNDUP(N1343*$AH$4,-1)))</f>
        <v/>
      </c>
      <c r="AJ1343" s="165" t="str">
        <f>IF(J1343="","",IF('5.手当・賞与配分・洗い替え方式'!$O$4=1,ROUNDUP((J1343+$Q1343)*$AM$4,-1),ROUNDUP(J1343*$AM$4,-1)))</f>
        <v/>
      </c>
      <c r="AK1343" s="154" t="str">
        <f>IF(K1343="","",IF('5.手当・賞与配分・洗い替え方式'!$O$4=1,ROUNDUP((K1343+$Q1343)*$AM$4,-1),ROUNDUP(K1343*$AM$4,-1)))</f>
        <v/>
      </c>
      <c r="AL1343" s="154" t="str">
        <f>IF(L1343="","",IF('5.手当・賞与配分・洗い替え方式'!$O$4=1,ROUNDUP((L1343+$Q1343)*$AM$4,-1),ROUNDUP(L1343*$AM$4,-1)))</f>
        <v/>
      </c>
      <c r="AM1343" s="154" t="str">
        <f>IF(M1343="","",IF('5.手当・賞与配分・洗い替え方式'!$O$4=1,ROUNDUP((M1343+$Q1343)*$AM$4,-1),ROUNDUP(M1343*$AM$4,-1)))</f>
        <v/>
      </c>
      <c r="AN1343" s="166" t="str">
        <f>IF(N1343="","",IF('5.手当・賞与配分・洗い替え方式'!$O$4=1,ROUNDUP((N1343+$Q1343)*$AM$4,-1),ROUNDUP(N1343*$AM$4,-1)))</f>
        <v/>
      </c>
      <c r="AO1343" s="369" t="str">
        <f t="shared" si="911"/>
        <v/>
      </c>
      <c r="AP1343" s="77" t="str">
        <f t="shared" si="912"/>
        <v/>
      </c>
      <c r="AQ1343" s="77" t="str">
        <f t="shared" si="895"/>
        <v/>
      </c>
      <c r="AR1343" s="77" t="str">
        <f t="shared" si="896"/>
        <v/>
      </c>
      <c r="AS1343" s="164" t="str">
        <f t="shared" si="897"/>
        <v/>
      </c>
    </row>
    <row r="1344" spans="5:45" ht="18" customHeight="1">
      <c r="E1344" s="148" t="str">
        <f t="shared" si="898"/>
        <v/>
      </c>
      <c r="F1344" s="105">
        <f t="shared" si="885"/>
        <v>0</v>
      </c>
      <c r="G1344" s="105" t="str">
        <f t="shared" si="886"/>
        <v/>
      </c>
      <c r="H1344" s="105" t="str">
        <f t="shared" si="887"/>
        <v/>
      </c>
      <c r="I1344" s="149">
        <v>22</v>
      </c>
      <c r="J1344" s="157" t="str">
        <f t="shared" si="899"/>
        <v/>
      </c>
      <c r="K1344" s="131" t="str">
        <f t="shared" si="900"/>
        <v/>
      </c>
      <c r="L1344" s="131" t="str">
        <f>IF($E1344="","",INDEX('3.サラリースケール'!$R$5:$BH$38,MATCH($E1344,'3.サラリースケール'!$R$5:$R$38,0),MATCH($I1344,'3.サラリースケール'!$R$5:$BH$5,0)))</f>
        <v/>
      </c>
      <c r="M1344" s="131" t="str">
        <f t="shared" si="901"/>
        <v/>
      </c>
      <c r="N1344" s="368" t="str">
        <f t="shared" si="902"/>
        <v/>
      </c>
      <c r="O1344" s="157" t="str">
        <f t="shared" si="903"/>
        <v/>
      </c>
      <c r="P1344" s="368" t="str">
        <f t="shared" si="888"/>
        <v/>
      </c>
      <c r="Q1344" s="158" t="str">
        <f>IF($L1344="","",VLOOKUP($E1344,'6.モデル年俸表の作成'!$C$7:$F$48,4,0))</f>
        <v/>
      </c>
      <c r="R1344" s="159" t="str">
        <f>IF($E1344="","",IF($G1344="","",VLOOKUP($E1344,'5.手当・賞与配分・洗い替え方式'!$C$7:$L$48,8,0)))</f>
        <v/>
      </c>
      <c r="S1344" s="160" t="str">
        <f t="shared" si="904"/>
        <v/>
      </c>
      <c r="T1344" s="160" t="str">
        <f t="shared" si="905"/>
        <v/>
      </c>
      <c r="U1344" s="160" t="str">
        <f t="shared" si="906"/>
        <v/>
      </c>
      <c r="V1344" s="160" t="str">
        <f t="shared" si="907"/>
        <v/>
      </c>
      <c r="W1344" s="160" t="str">
        <f t="shared" si="908"/>
        <v/>
      </c>
      <c r="X1344" s="164" t="str">
        <f t="shared" si="889"/>
        <v/>
      </c>
      <c r="Y1344" s="162" t="str">
        <f>IF(J1344="","",J1344+$Q1344+S1344)</f>
        <v/>
      </c>
      <c r="Z1344" s="161" t="str">
        <f t="shared" si="890"/>
        <v/>
      </c>
      <c r="AA1344" s="161" t="str">
        <f t="shared" si="891"/>
        <v/>
      </c>
      <c r="AB1344" s="161" t="str">
        <f t="shared" si="892"/>
        <v/>
      </c>
      <c r="AC1344" s="163" t="str">
        <f t="shared" si="893"/>
        <v/>
      </c>
      <c r="AD1344" s="158" t="str">
        <f t="shared" si="910"/>
        <v/>
      </c>
      <c r="AE1344" s="165" t="str">
        <f>IF(J1344="","",IF('5.手当・賞与配分・洗い替え方式'!$O$4=1,ROUNDUP((J1344+$Q1344)*$AH$4,-1),ROUNDUP(J1344*$AH$4,-1)))</f>
        <v/>
      </c>
      <c r="AF1344" s="154" t="str">
        <f>IF(K1344="","",IF('5.手当・賞与配分・洗い替え方式'!$O$4=1,ROUNDUP((K1344+$Q1344)*$AH$4,-1),ROUNDUP(K1344*$AH$4,-1)))</f>
        <v/>
      </c>
      <c r="AG1344" s="154" t="str">
        <f>IF(L1344="","",IF('5.手当・賞与配分・洗い替え方式'!$O$4=1,ROUNDUP((L1344+$Q1344)*$AH$4,-1),ROUNDUP(L1344*$AH$4,-1)))</f>
        <v/>
      </c>
      <c r="AH1344" s="154" t="str">
        <f>IF(M1344="","",IF('5.手当・賞与配分・洗い替え方式'!$O$4=1,ROUNDUP((M1344+$Q1344)*$AH$4,-1),ROUNDUP(M1344*$AH$4,-1)))</f>
        <v/>
      </c>
      <c r="AI1344" s="166" t="str">
        <f>IF(N1344="","",IF('5.手当・賞与配分・洗い替え方式'!$O$4=1,ROUNDUP((N1344+$Q1344)*$AH$4,-1),ROUNDUP(N1344*$AH$4,-1)))</f>
        <v/>
      </c>
      <c r="AJ1344" s="165" t="str">
        <f>IF(J1344="","",IF('5.手当・賞与配分・洗い替え方式'!$O$4=1,ROUNDUP((J1344+$Q1344)*$AM$4,-1),ROUNDUP(J1344*$AM$4,-1)))</f>
        <v/>
      </c>
      <c r="AK1344" s="154" t="str">
        <f>IF(K1344="","",IF('5.手当・賞与配分・洗い替え方式'!$O$4=1,ROUNDUP((K1344+$Q1344)*$AM$4,-1),ROUNDUP(K1344*$AM$4,-1)))</f>
        <v/>
      </c>
      <c r="AL1344" s="154" t="str">
        <f>IF(L1344="","",IF('5.手当・賞与配分・洗い替え方式'!$O$4=1,ROUNDUP((L1344+$Q1344)*$AM$4,-1),ROUNDUP(L1344*$AM$4,-1)))</f>
        <v/>
      </c>
      <c r="AM1344" s="154" t="str">
        <f>IF(M1344="","",IF('5.手当・賞与配分・洗い替え方式'!$O$4=1,ROUNDUP((M1344+$Q1344)*$AM$4,-1),ROUNDUP(M1344*$AM$4,-1)))</f>
        <v/>
      </c>
      <c r="AN1344" s="166" t="str">
        <f>IF(N1344="","",IF('5.手当・賞与配分・洗い替え方式'!$O$4=1,ROUNDUP((N1344+$Q1344)*$AM$4,-1),ROUNDUP(N1344*$AM$4,-1)))</f>
        <v/>
      </c>
      <c r="AO1344" s="369" t="str">
        <f t="shared" si="911"/>
        <v/>
      </c>
      <c r="AP1344" s="77" t="str">
        <f t="shared" si="912"/>
        <v/>
      </c>
      <c r="AQ1344" s="77" t="str">
        <f t="shared" si="895"/>
        <v/>
      </c>
      <c r="AR1344" s="77" t="str">
        <f t="shared" si="896"/>
        <v/>
      </c>
      <c r="AS1344" s="164" t="str">
        <f t="shared" si="897"/>
        <v/>
      </c>
    </row>
    <row r="1345" spans="5:45" ht="18" customHeight="1">
      <c r="E1345" s="148" t="str">
        <f t="shared" si="898"/>
        <v/>
      </c>
      <c r="F1345" s="105">
        <f t="shared" si="885"/>
        <v>0</v>
      </c>
      <c r="G1345" s="105" t="str">
        <f t="shared" si="886"/>
        <v/>
      </c>
      <c r="H1345" s="105" t="str">
        <f t="shared" si="887"/>
        <v/>
      </c>
      <c r="I1345" s="149">
        <v>23</v>
      </c>
      <c r="J1345" s="157" t="str">
        <f t="shared" si="899"/>
        <v/>
      </c>
      <c r="K1345" s="131" t="str">
        <f t="shared" si="900"/>
        <v/>
      </c>
      <c r="L1345" s="131" t="str">
        <f>IF($E1345="","",INDEX('3.サラリースケール'!$R$5:$BH$38,MATCH($E1345,'3.サラリースケール'!$R$5:$R$38,0),MATCH($I1345,'3.サラリースケール'!$R$5:$BH$5,0)))</f>
        <v/>
      </c>
      <c r="M1345" s="131" t="str">
        <f t="shared" si="901"/>
        <v/>
      </c>
      <c r="N1345" s="368" t="str">
        <f t="shared" si="902"/>
        <v/>
      </c>
      <c r="O1345" s="157" t="str">
        <f t="shared" si="903"/>
        <v/>
      </c>
      <c r="P1345" s="368" t="str">
        <f t="shared" si="888"/>
        <v/>
      </c>
      <c r="Q1345" s="158" t="str">
        <f>IF($L1345="","",VLOOKUP($E1345,'6.モデル年俸表の作成'!$C$7:$F$48,4,0))</f>
        <v/>
      </c>
      <c r="R1345" s="159" t="str">
        <f>IF($E1345="","",IF($G1345="","",VLOOKUP($E1345,'5.手当・賞与配分・洗い替え方式'!$C$7:$L$48,8,0)))</f>
        <v/>
      </c>
      <c r="S1345" s="160" t="str">
        <f t="shared" si="904"/>
        <v/>
      </c>
      <c r="T1345" s="160" t="str">
        <f t="shared" si="905"/>
        <v/>
      </c>
      <c r="U1345" s="160" t="str">
        <f t="shared" si="906"/>
        <v/>
      </c>
      <c r="V1345" s="160" t="str">
        <f t="shared" si="907"/>
        <v/>
      </c>
      <c r="W1345" s="160" t="str">
        <f t="shared" si="908"/>
        <v/>
      </c>
      <c r="X1345" s="164" t="str">
        <f t="shared" si="889"/>
        <v/>
      </c>
      <c r="Y1345" s="162" t="str">
        <f t="shared" ref="Y1345:Y1381" si="913">IF(J1345="","",J1345+$Q1345+S1345)</f>
        <v/>
      </c>
      <c r="Z1345" s="161" t="str">
        <f t="shared" si="890"/>
        <v/>
      </c>
      <c r="AA1345" s="161" t="str">
        <f t="shared" si="891"/>
        <v/>
      </c>
      <c r="AB1345" s="161" t="str">
        <f t="shared" si="892"/>
        <v/>
      </c>
      <c r="AC1345" s="163" t="str">
        <f t="shared" si="893"/>
        <v/>
      </c>
      <c r="AD1345" s="158" t="str">
        <f t="shared" si="910"/>
        <v/>
      </c>
      <c r="AE1345" s="165" t="str">
        <f>IF(J1345="","",IF('5.手当・賞与配分・洗い替え方式'!$O$4=1,ROUNDUP((J1345+$Q1345)*$AH$4,-1),ROUNDUP(J1345*$AH$4,-1)))</f>
        <v/>
      </c>
      <c r="AF1345" s="154" t="str">
        <f>IF(K1345="","",IF('5.手当・賞与配分・洗い替え方式'!$O$4=1,ROUNDUP((K1345+$Q1345)*$AH$4,-1),ROUNDUP(K1345*$AH$4,-1)))</f>
        <v/>
      </c>
      <c r="AG1345" s="154" t="str">
        <f>IF(L1345="","",IF('5.手当・賞与配分・洗い替え方式'!$O$4=1,ROUNDUP((L1345+$Q1345)*$AH$4,-1),ROUNDUP(L1345*$AH$4,-1)))</f>
        <v/>
      </c>
      <c r="AH1345" s="154" t="str">
        <f>IF(M1345="","",IF('5.手当・賞与配分・洗い替え方式'!$O$4=1,ROUNDUP((M1345+$Q1345)*$AH$4,-1),ROUNDUP(M1345*$AH$4,-1)))</f>
        <v/>
      </c>
      <c r="AI1345" s="166" t="str">
        <f>IF(N1345="","",IF('5.手当・賞与配分・洗い替え方式'!$O$4=1,ROUNDUP((N1345+$Q1345)*$AH$4,-1),ROUNDUP(N1345*$AH$4,-1)))</f>
        <v/>
      </c>
      <c r="AJ1345" s="165" t="str">
        <f>IF(J1345="","",IF('5.手当・賞与配分・洗い替え方式'!$O$4=1,ROUNDUP((J1345+$Q1345)*$AM$4,-1),ROUNDUP(J1345*$AM$4,-1)))</f>
        <v/>
      </c>
      <c r="AK1345" s="154" t="str">
        <f>IF(K1345="","",IF('5.手当・賞与配分・洗い替え方式'!$O$4=1,ROUNDUP((K1345+$Q1345)*$AM$4,-1),ROUNDUP(K1345*$AM$4,-1)))</f>
        <v/>
      </c>
      <c r="AL1345" s="154" t="str">
        <f>IF(L1345="","",IF('5.手当・賞与配分・洗い替え方式'!$O$4=1,ROUNDUP((L1345+$Q1345)*$AM$4,-1),ROUNDUP(L1345*$AM$4,-1)))</f>
        <v/>
      </c>
      <c r="AM1345" s="154" t="str">
        <f>IF(M1345="","",IF('5.手当・賞与配分・洗い替え方式'!$O$4=1,ROUNDUP((M1345+$Q1345)*$AM$4,-1),ROUNDUP(M1345*$AM$4,-1)))</f>
        <v/>
      </c>
      <c r="AN1345" s="166" t="str">
        <f>IF(N1345="","",IF('5.手当・賞与配分・洗い替え方式'!$O$4=1,ROUNDUP((N1345+$Q1345)*$AM$4,-1),ROUNDUP(N1345*$AM$4,-1)))</f>
        <v/>
      </c>
      <c r="AO1345" s="369" t="str">
        <f t="shared" si="911"/>
        <v/>
      </c>
      <c r="AP1345" s="77" t="str">
        <f t="shared" si="912"/>
        <v/>
      </c>
      <c r="AQ1345" s="77" t="str">
        <f t="shared" si="895"/>
        <v/>
      </c>
      <c r="AR1345" s="77" t="str">
        <f t="shared" si="896"/>
        <v/>
      </c>
      <c r="AS1345" s="164" t="str">
        <f t="shared" si="897"/>
        <v/>
      </c>
    </row>
    <row r="1346" spans="5:45" ht="18" customHeight="1">
      <c r="E1346" s="148" t="str">
        <f t="shared" si="898"/>
        <v/>
      </c>
      <c r="F1346" s="105">
        <f t="shared" si="885"/>
        <v>0</v>
      </c>
      <c r="G1346" s="105" t="str">
        <f t="shared" si="886"/>
        <v/>
      </c>
      <c r="H1346" s="105" t="str">
        <f t="shared" si="887"/>
        <v/>
      </c>
      <c r="I1346" s="149">
        <v>24</v>
      </c>
      <c r="J1346" s="157" t="str">
        <f t="shared" si="899"/>
        <v/>
      </c>
      <c r="K1346" s="131" t="str">
        <f t="shared" si="900"/>
        <v/>
      </c>
      <c r="L1346" s="131" t="str">
        <f>IF($E1346="","",INDEX('3.サラリースケール'!$R$5:$BH$38,MATCH($E1346,'3.サラリースケール'!$R$5:$R$38,0),MATCH($I1346,'3.サラリースケール'!$R$5:$BH$5,0)))</f>
        <v/>
      </c>
      <c r="M1346" s="131" t="str">
        <f t="shared" si="901"/>
        <v/>
      </c>
      <c r="N1346" s="368" t="str">
        <f t="shared" si="902"/>
        <v/>
      </c>
      <c r="O1346" s="157" t="str">
        <f t="shared" si="903"/>
        <v/>
      </c>
      <c r="P1346" s="368" t="str">
        <f t="shared" si="888"/>
        <v/>
      </c>
      <c r="Q1346" s="158" t="str">
        <f>IF($L1346="","",VLOOKUP($E1346,'6.モデル年俸表の作成'!$C$7:$F$48,4,0))</f>
        <v/>
      </c>
      <c r="R1346" s="159" t="str">
        <f>IF($E1346="","",IF($G1346="","",VLOOKUP($E1346,'5.手当・賞与配分・洗い替え方式'!$C$7:$L$48,8,0)))</f>
        <v/>
      </c>
      <c r="S1346" s="160" t="str">
        <f t="shared" si="904"/>
        <v/>
      </c>
      <c r="T1346" s="160" t="str">
        <f t="shared" si="905"/>
        <v/>
      </c>
      <c r="U1346" s="160" t="str">
        <f>IF(L1346="","",ROUNDUP((L1346*$R1346),-1))</f>
        <v/>
      </c>
      <c r="V1346" s="160" t="str">
        <f t="shared" si="907"/>
        <v/>
      </c>
      <c r="W1346" s="160" t="str">
        <f t="shared" si="908"/>
        <v/>
      </c>
      <c r="X1346" s="164" t="str">
        <f t="shared" si="889"/>
        <v/>
      </c>
      <c r="Y1346" s="162" t="str">
        <f t="shared" si="913"/>
        <v/>
      </c>
      <c r="Z1346" s="161" t="str">
        <f t="shared" si="890"/>
        <v/>
      </c>
      <c r="AA1346" s="161" t="str">
        <f t="shared" si="891"/>
        <v/>
      </c>
      <c r="AB1346" s="161" t="str">
        <f t="shared" si="892"/>
        <v/>
      </c>
      <c r="AC1346" s="163" t="str">
        <f t="shared" si="893"/>
        <v/>
      </c>
      <c r="AD1346" s="158" t="str">
        <f t="shared" si="910"/>
        <v/>
      </c>
      <c r="AE1346" s="165" t="str">
        <f>IF(J1346="","",IF('5.手当・賞与配分・洗い替え方式'!$O$4=1,ROUNDUP((J1346+$Q1346)*$AH$4,-1),ROUNDUP(J1346*$AH$4,-1)))</f>
        <v/>
      </c>
      <c r="AF1346" s="154" t="str">
        <f>IF(K1346="","",IF('5.手当・賞与配分・洗い替え方式'!$O$4=1,ROUNDUP((K1346+$Q1346)*$AH$4,-1),ROUNDUP(K1346*$AH$4,-1)))</f>
        <v/>
      </c>
      <c r="AG1346" s="154" t="str">
        <f>IF(L1346="","",IF('5.手当・賞与配分・洗い替え方式'!$O$4=1,ROUNDUP((L1346+$Q1346)*$AH$4,-1),ROUNDUP(L1346*$AH$4,-1)))</f>
        <v/>
      </c>
      <c r="AH1346" s="154" t="str">
        <f>IF(M1346="","",IF('5.手当・賞与配分・洗い替え方式'!$O$4=1,ROUNDUP((M1346+$Q1346)*$AH$4,-1),ROUNDUP(M1346*$AH$4,-1)))</f>
        <v/>
      </c>
      <c r="AI1346" s="166" t="str">
        <f>IF(N1346="","",IF('5.手当・賞与配分・洗い替え方式'!$O$4=1,ROUNDUP((N1346+$Q1346)*$AH$4,-1),ROUNDUP(N1346*$AH$4,-1)))</f>
        <v/>
      </c>
      <c r="AJ1346" s="165" t="str">
        <f>IF(J1346="","",IF('5.手当・賞与配分・洗い替え方式'!$O$4=1,ROUNDUP((J1346+$Q1346)*$AM$4,-1),ROUNDUP(J1346*$AM$4,-1)))</f>
        <v/>
      </c>
      <c r="AK1346" s="154" t="str">
        <f>IF(K1346="","",IF('5.手当・賞与配分・洗い替え方式'!$O$4=1,ROUNDUP((K1346+$Q1346)*$AM$4,-1),ROUNDUP(K1346*$AM$4,-1)))</f>
        <v/>
      </c>
      <c r="AL1346" s="154" t="str">
        <f>IF(L1346="","",IF('5.手当・賞与配分・洗い替え方式'!$O$4=1,ROUNDUP((L1346+$Q1346)*$AM$4,-1),ROUNDUP(L1346*$AM$4,-1)))</f>
        <v/>
      </c>
      <c r="AM1346" s="154" t="str">
        <f>IF(M1346="","",IF('5.手当・賞与配分・洗い替え方式'!$O$4=1,ROUNDUP((M1346+$Q1346)*$AM$4,-1),ROUNDUP(M1346*$AM$4,-1)))</f>
        <v/>
      </c>
      <c r="AN1346" s="166" t="str">
        <f>IF(N1346="","",IF('5.手当・賞与配分・洗い替え方式'!$O$4=1,ROUNDUP((N1346+$Q1346)*$AM$4,-1),ROUNDUP(N1346*$AM$4,-1)))</f>
        <v/>
      </c>
      <c r="AO1346" s="369" t="str">
        <f t="shared" si="911"/>
        <v/>
      </c>
      <c r="AP1346" s="77" t="str">
        <f t="shared" si="912"/>
        <v/>
      </c>
      <c r="AQ1346" s="77" t="str">
        <f t="shared" si="895"/>
        <v/>
      </c>
      <c r="AR1346" s="77" t="str">
        <f t="shared" si="896"/>
        <v/>
      </c>
      <c r="AS1346" s="164" t="str">
        <f t="shared" si="897"/>
        <v/>
      </c>
    </row>
    <row r="1347" spans="5:45" ht="18" customHeight="1">
      <c r="E1347" s="148" t="str">
        <f t="shared" si="898"/>
        <v/>
      </c>
      <c r="F1347" s="105">
        <f t="shared" si="885"/>
        <v>0</v>
      </c>
      <c r="G1347" s="105" t="str">
        <f t="shared" si="886"/>
        <v/>
      </c>
      <c r="H1347" s="105" t="str">
        <f t="shared" si="887"/>
        <v/>
      </c>
      <c r="I1347" s="149">
        <v>25</v>
      </c>
      <c r="J1347" s="157" t="str">
        <f t="shared" si="899"/>
        <v/>
      </c>
      <c r="K1347" s="131" t="str">
        <f t="shared" si="900"/>
        <v/>
      </c>
      <c r="L1347" s="131" t="str">
        <f>IF($E1347="","",INDEX('3.サラリースケール'!$R$5:$BH$38,MATCH($E1347,'3.サラリースケール'!$R$5:$R$38,0),MATCH($I1347,'3.サラリースケール'!$R$5:$BH$5,0)))</f>
        <v/>
      </c>
      <c r="M1347" s="131" t="str">
        <f t="shared" si="901"/>
        <v/>
      </c>
      <c r="N1347" s="368" t="str">
        <f t="shared" si="902"/>
        <v/>
      </c>
      <c r="O1347" s="157" t="str">
        <f t="shared" si="903"/>
        <v/>
      </c>
      <c r="P1347" s="368" t="str">
        <f t="shared" si="888"/>
        <v/>
      </c>
      <c r="Q1347" s="158" t="str">
        <f>IF($L1347="","",VLOOKUP($E1347,'6.モデル年俸表の作成'!$C$7:$F$48,4,0))</f>
        <v/>
      </c>
      <c r="R1347" s="159" t="str">
        <f>IF($E1347="","",IF($G1347="","",VLOOKUP($E1347,'5.手当・賞与配分・洗い替え方式'!$C$7:$L$48,8,0)))</f>
        <v/>
      </c>
      <c r="S1347" s="160" t="str">
        <f t="shared" si="904"/>
        <v/>
      </c>
      <c r="T1347" s="160" t="str">
        <f t="shared" si="905"/>
        <v/>
      </c>
      <c r="U1347" s="160" t="str">
        <f t="shared" ref="U1347:U1381" si="914">IF(L1347="","",ROUNDUP((L1347*$R1347),-1))</f>
        <v/>
      </c>
      <c r="V1347" s="160" t="str">
        <f t="shared" si="907"/>
        <v/>
      </c>
      <c r="W1347" s="160" t="str">
        <f t="shared" si="908"/>
        <v/>
      </c>
      <c r="X1347" s="164" t="str">
        <f t="shared" si="889"/>
        <v/>
      </c>
      <c r="Y1347" s="162" t="str">
        <f t="shared" si="913"/>
        <v/>
      </c>
      <c r="Z1347" s="161" t="str">
        <f t="shared" si="890"/>
        <v/>
      </c>
      <c r="AA1347" s="161" t="str">
        <f t="shared" si="891"/>
        <v/>
      </c>
      <c r="AB1347" s="161" t="str">
        <f t="shared" si="892"/>
        <v/>
      </c>
      <c r="AC1347" s="163" t="str">
        <f>IF(N1347="","",N1347+$Q1347+W1347)</f>
        <v/>
      </c>
      <c r="AD1347" s="158" t="str">
        <f t="shared" si="910"/>
        <v/>
      </c>
      <c r="AE1347" s="165" t="str">
        <f>IF(J1347="","",IF('5.手当・賞与配分・洗い替え方式'!$O$4=1,ROUNDUP((J1347+$Q1347)*$AH$4,-1),ROUNDUP(J1347*$AH$4,-1)))</f>
        <v/>
      </c>
      <c r="AF1347" s="154" t="str">
        <f>IF(K1347="","",IF('5.手当・賞与配分・洗い替え方式'!$O$4=1,ROUNDUP((K1347+$Q1347)*$AH$4,-1),ROUNDUP(K1347*$AH$4,-1)))</f>
        <v/>
      </c>
      <c r="AG1347" s="154" t="str">
        <f>IF(L1347="","",IF('5.手当・賞与配分・洗い替え方式'!$O$4=1,ROUNDUP((L1347+$Q1347)*$AH$4,-1),ROUNDUP(L1347*$AH$4,-1)))</f>
        <v/>
      </c>
      <c r="AH1347" s="154" t="str">
        <f>IF(M1347="","",IF('5.手当・賞与配分・洗い替え方式'!$O$4=1,ROUNDUP((M1347+$Q1347)*$AH$4,-1),ROUNDUP(M1347*$AH$4,-1)))</f>
        <v/>
      </c>
      <c r="AI1347" s="166" t="str">
        <f>IF(N1347="","",IF('5.手当・賞与配分・洗い替え方式'!$O$4=1,ROUNDUP((N1347+$Q1347)*$AH$4,-1),ROUNDUP(N1347*$AH$4,-1)))</f>
        <v/>
      </c>
      <c r="AJ1347" s="165" t="str">
        <f>IF(J1347="","",IF('5.手当・賞与配分・洗い替え方式'!$O$4=1,ROUNDUP((J1347+$Q1347)*$AM$4,-1),ROUNDUP(J1347*$AM$4,-1)))</f>
        <v/>
      </c>
      <c r="AK1347" s="154" t="str">
        <f>IF(K1347="","",IF('5.手当・賞与配分・洗い替え方式'!$O$4=1,ROUNDUP((K1347+$Q1347)*$AM$4,-1),ROUNDUP(K1347*$AM$4,-1)))</f>
        <v/>
      </c>
      <c r="AL1347" s="154" t="str">
        <f>IF(L1347="","",IF('5.手当・賞与配分・洗い替え方式'!$O$4=1,ROUNDUP((L1347+$Q1347)*$AM$4,-1),ROUNDUP(L1347*$AM$4,-1)))</f>
        <v/>
      </c>
      <c r="AM1347" s="154" t="str">
        <f>IF(M1347="","",IF('5.手当・賞与配分・洗い替え方式'!$O$4=1,ROUNDUP((M1347+$Q1347)*$AM$4,-1),ROUNDUP(M1347*$AM$4,-1)))</f>
        <v/>
      </c>
      <c r="AN1347" s="166" t="str">
        <f>IF(N1347="","",IF('5.手当・賞与配分・洗い替え方式'!$O$4=1,ROUNDUP((N1347+$Q1347)*$AM$4,-1),ROUNDUP(N1347*$AM$4,-1)))</f>
        <v/>
      </c>
      <c r="AO1347" s="369" t="str">
        <f t="shared" si="911"/>
        <v/>
      </c>
      <c r="AP1347" s="77" t="str">
        <f t="shared" si="912"/>
        <v/>
      </c>
      <c r="AQ1347" s="77" t="str">
        <f t="shared" si="895"/>
        <v/>
      </c>
      <c r="AR1347" s="77" t="str">
        <f t="shared" si="896"/>
        <v/>
      </c>
      <c r="AS1347" s="164" t="str">
        <f t="shared" si="897"/>
        <v/>
      </c>
    </row>
    <row r="1348" spans="5:45" ht="18" customHeight="1">
      <c r="E1348" s="148" t="str">
        <f t="shared" si="898"/>
        <v/>
      </c>
      <c r="F1348" s="105">
        <f t="shared" si="885"/>
        <v>0</v>
      </c>
      <c r="G1348" s="105" t="str">
        <f t="shared" si="886"/>
        <v/>
      </c>
      <c r="H1348" s="105" t="str">
        <f t="shared" si="887"/>
        <v/>
      </c>
      <c r="I1348" s="149">
        <v>26</v>
      </c>
      <c r="J1348" s="157" t="str">
        <f t="shared" si="899"/>
        <v/>
      </c>
      <c r="K1348" s="131" t="str">
        <f t="shared" si="900"/>
        <v/>
      </c>
      <c r="L1348" s="131" t="str">
        <f>IF($E1348="","",INDEX('3.サラリースケール'!$R$5:$BH$38,MATCH($E1348,'3.サラリースケール'!$R$5:$R$38,0),MATCH($I1348,'3.サラリースケール'!$R$5:$BH$5,0)))</f>
        <v/>
      </c>
      <c r="M1348" s="131" t="str">
        <f t="shared" si="901"/>
        <v/>
      </c>
      <c r="N1348" s="368" t="str">
        <f t="shared" si="902"/>
        <v/>
      </c>
      <c r="O1348" s="157" t="str">
        <f t="shared" si="903"/>
        <v/>
      </c>
      <c r="P1348" s="368" t="str">
        <f t="shared" si="888"/>
        <v/>
      </c>
      <c r="Q1348" s="158" t="str">
        <f>IF($L1348="","",VLOOKUP($E1348,'6.モデル年俸表の作成'!$C$7:$F$48,4,0))</f>
        <v/>
      </c>
      <c r="R1348" s="159" t="str">
        <f>IF($E1348="","",IF($G1348="","",VLOOKUP($E1348,'5.手当・賞与配分・洗い替え方式'!$C$7:$L$48,8,0)))</f>
        <v/>
      </c>
      <c r="S1348" s="160" t="str">
        <f t="shared" si="904"/>
        <v/>
      </c>
      <c r="T1348" s="160" t="str">
        <f t="shared" si="905"/>
        <v/>
      </c>
      <c r="U1348" s="160" t="str">
        <f t="shared" si="914"/>
        <v/>
      </c>
      <c r="V1348" s="160" t="str">
        <f t="shared" si="907"/>
        <v/>
      </c>
      <c r="W1348" s="160" t="str">
        <f t="shared" si="908"/>
        <v/>
      </c>
      <c r="X1348" s="164" t="str">
        <f t="shared" si="889"/>
        <v/>
      </c>
      <c r="Y1348" s="162" t="str">
        <f t="shared" si="913"/>
        <v/>
      </c>
      <c r="Z1348" s="161" t="str">
        <f t="shared" si="890"/>
        <v/>
      </c>
      <c r="AA1348" s="161" t="str">
        <f t="shared" si="891"/>
        <v/>
      </c>
      <c r="AB1348" s="161" t="str">
        <f t="shared" si="892"/>
        <v/>
      </c>
      <c r="AC1348" s="163" t="str">
        <f t="shared" ref="AC1348:AC1381" si="915">IF(N1348="","",N1348+$Q1348+W1348)</f>
        <v/>
      </c>
      <c r="AD1348" s="158" t="str">
        <f t="shared" si="910"/>
        <v/>
      </c>
      <c r="AE1348" s="165" t="str">
        <f>IF(J1348="","",IF('5.手当・賞与配分・洗い替え方式'!$O$4=1,ROUNDUP((J1348+$Q1348)*$AH$4,-1),ROUNDUP(J1348*$AH$4,-1)))</f>
        <v/>
      </c>
      <c r="AF1348" s="154" t="str">
        <f>IF(K1348="","",IF('5.手当・賞与配分・洗い替え方式'!$O$4=1,ROUNDUP((K1348+$Q1348)*$AH$4,-1),ROUNDUP(K1348*$AH$4,-1)))</f>
        <v/>
      </c>
      <c r="AG1348" s="154" t="str">
        <f>IF(L1348="","",IF('5.手当・賞与配分・洗い替え方式'!$O$4=1,ROUNDUP((L1348+$Q1348)*$AH$4,-1),ROUNDUP(L1348*$AH$4,-1)))</f>
        <v/>
      </c>
      <c r="AH1348" s="154" t="str">
        <f>IF(M1348="","",IF('5.手当・賞与配分・洗い替え方式'!$O$4=1,ROUNDUP((M1348+$Q1348)*$AH$4,-1),ROUNDUP(M1348*$AH$4,-1)))</f>
        <v/>
      </c>
      <c r="AI1348" s="166" t="str">
        <f>IF(N1348="","",IF('5.手当・賞与配分・洗い替え方式'!$O$4=1,ROUNDUP((N1348+$Q1348)*$AH$4,-1),ROUNDUP(N1348*$AH$4,-1)))</f>
        <v/>
      </c>
      <c r="AJ1348" s="165" t="str">
        <f>IF(J1348="","",IF('5.手当・賞与配分・洗い替え方式'!$O$4=1,ROUNDUP((J1348+$Q1348)*$AM$4,-1),ROUNDUP(J1348*$AM$4,-1)))</f>
        <v/>
      </c>
      <c r="AK1348" s="154" t="str">
        <f>IF(K1348="","",IF('5.手当・賞与配分・洗い替え方式'!$O$4=1,ROUNDUP((K1348+$Q1348)*$AM$4,-1),ROUNDUP(K1348*$AM$4,-1)))</f>
        <v/>
      </c>
      <c r="AL1348" s="154" t="str">
        <f>IF(L1348="","",IF('5.手当・賞与配分・洗い替え方式'!$O$4=1,ROUNDUP((L1348+$Q1348)*$AM$4,-1),ROUNDUP(L1348*$AM$4,-1)))</f>
        <v/>
      </c>
      <c r="AM1348" s="154" t="str">
        <f>IF(M1348="","",IF('5.手当・賞与配分・洗い替え方式'!$O$4=1,ROUNDUP((M1348+$Q1348)*$AM$4,-1),ROUNDUP(M1348*$AM$4,-1)))</f>
        <v/>
      </c>
      <c r="AN1348" s="166" t="str">
        <f>IF(N1348="","",IF('5.手当・賞与配分・洗い替え方式'!$O$4=1,ROUNDUP((N1348+$Q1348)*$AM$4,-1),ROUNDUP(N1348*$AM$4,-1)))</f>
        <v/>
      </c>
      <c r="AO1348" s="369" t="str">
        <f t="shared" si="911"/>
        <v/>
      </c>
      <c r="AP1348" s="77" t="str">
        <f t="shared" si="912"/>
        <v/>
      </c>
      <c r="AQ1348" s="77" t="str">
        <f t="shared" si="895"/>
        <v/>
      </c>
      <c r="AR1348" s="77" t="str">
        <f t="shared" si="896"/>
        <v/>
      </c>
      <c r="AS1348" s="164" t="str">
        <f t="shared" si="897"/>
        <v/>
      </c>
    </row>
    <row r="1349" spans="5:45" ht="18" customHeight="1">
      <c r="E1349" s="148" t="str">
        <f t="shared" si="898"/>
        <v/>
      </c>
      <c r="F1349" s="105">
        <f t="shared" si="885"/>
        <v>0</v>
      </c>
      <c r="G1349" s="105" t="str">
        <f t="shared" si="886"/>
        <v/>
      </c>
      <c r="H1349" s="105" t="str">
        <f t="shared" si="887"/>
        <v/>
      </c>
      <c r="I1349" s="149">
        <v>27</v>
      </c>
      <c r="J1349" s="157" t="str">
        <f t="shared" si="899"/>
        <v/>
      </c>
      <c r="K1349" s="131" t="str">
        <f t="shared" si="900"/>
        <v/>
      </c>
      <c r="L1349" s="131" t="str">
        <f>IF($E1349="","",INDEX('3.サラリースケール'!$R$5:$BH$38,MATCH($E1349,'3.サラリースケール'!$R$5:$R$38,0),MATCH($I1349,'3.サラリースケール'!$R$5:$BH$5,0)))</f>
        <v/>
      </c>
      <c r="M1349" s="131" t="str">
        <f t="shared" si="901"/>
        <v/>
      </c>
      <c r="N1349" s="368" t="str">
        <f t="shared" si="902"/>
        <v/>
      </c>
      <c r="O1349" s="157" t="str">
        <f t="shared" si="903"/>
        <v/>
      </c>
      <c r="P1349" s="368" t="str">
        <f t="shared" si="888"/>
        <v/>
      </c>
      <c r="Q1349" s="158" t="str">
        <f>IF($L1349="","",VLOOKUP($E1349,'6.モデル年俸表の作成'!$C$7:$F$48,4,0))</f>
        <v/>
      </c>
      <c r="R1349" s="159" t="str">
        <f>IF($E1349="","",IF($G1349="","",VLOOKUP($E1349,'5.手当・賞与配分・洗い替え方式'!$C$7:$L$48,8,0)))</f>
        <v/>
      </c>
      <c r="S1349" s="160" t="str">
        <f t="shared" si="904"/>
        <v/>
      </c>
      <c r="T1349" s="160" t="str">
        <f t="shared" si="905"/>
        <v/>
      </c>
      <c r="U1349" s="160" t="str">
        <f t="shared" si="914"/>
        <v/>
      </c>
      <c r="V1349" s="160" t="str">
        <f t="shared" si="907"/>
        <v/>
      </c>
      <c r="W1349" s="160" t="str">
        <f t="shared" si="908"/>
        <v/>
      </c>
      <c r="X1349" s="164" t="str">
        <f t="shared" si="889"/>
        <v/>
      </c>
      <c r="Y1349" s="162" t="str">
        <f t="shared" si="913"/>
        <v/>
      </c>
      <c r="Z1349" s="161" t="str">
        <f t="shared" si="890"/>
        <v/>
      </c>
      <c r="AA1349" s="161" t="str">
        <f t="shared" si="891"/>
        <v/>
      </c>
      <c r="AB1349" s="161" t="str">
        <f t="shared" si="892"/>
        <v/>
      </c>
      <c r="AC1349" s="163" t="str">
        <f t="shared" si="915"/>
        <v/>
      </c>
      <c r="AD1349" s="158" t="str">
        <f t="shared" si="910"/>
        <v/>
      </c>
      <c r="AE1349" s="165" t="str">
        <f>IF(J1349="","",IF('5.手当・賞与配分・洗い替え方式'!$O$4=1,ROUNDUP((J1349+$Q1349)*$AH$4,-1),ROUNDUP(J1349*$AH$4,-1)))</f>
        <v/>
      </c>
      <c r="AF1349" s="154" t="str">
        <f>IF(K1349="","",IF('5.手当・賞与配分・洗い替え方式'!$O$4=1,ROUNDUP((K1349+$Q1349)*$AH$4,-1),ROUNDUP(K1349*$AH$4,-1)))</f>
        <v/>
      </c>
      <c r="AG1349" s="154" t="str">
        <f>IF(L1349="","",IF('5.手当・賞与配分・洗い替え方式'!$O$4=1,ROUNDUP((L1349+$Q1349)*$AH$4,-1),ROUNDUP(L1349*$AH$4,-1)))</f>
        <v/>
      </c>
      <c r="AH1349" s="154" t="str">
        <f>IF(M1349="","",IF('5.手当・賞与配分・洗い替え方式'!$O$4=1,ROUNDUP((M1349+$Q1349)*$AH$4,-1),ROUNDUP(M1349*$AH$4,-1)))</f>
        <v/>
      </c>
      <c r="AI1349" s="166" t="str">
        <f>IF(N1349="","",IF('5.手当・賞与配分・洗い替え方式'!$O$4=1,ROUNDUP((N1349+$Q1349)*$AH$4,-1),ROUNDUP(N1349*$AH$4,-1)))</f>
        <v/>
      </c>
      <c r="AJ1349" s="165" t="str">
        <f>IF(J1349="","",IF('5.手当・賞与配分・洗い替え方式'!$O$4=1,ROUNDUP((J1349+$Q1349)*$AM$4,-1),ROUNDUP(J1349*$AM$4,-1)))</f>
        <v/>
      </c>
      <c r="AK1349" s="154" t="str">
        <f>IF(K1349="","",IF('5.手当・賞与配分・洗い替え方式'!$O$4=1,ROUNDUP((K1349+$Q1349)*$AM$4,-1),ROUNDUP(K1349*$AM$4,-1)))</f>
        <v/>
      </c>
      <c r="AL1349" s="154" t="str">
        <f>IF(L1349="","",IF('5.手当・賞与配分・洗い替え方式'!$O$4=1,ROUNDUP((L1349+$Q1349)*$AM$4,-1),ROUNDUP(L1349*$AM$4,-1)))</f>
        <v/>
      </c>
      <c r="AM1349" s="154" t="str">
        <f>IF(M1349="","",IF('5.手当・賞与配分・洗い替え方式'!$O$4=1,ROUNDUP((M1349+$Q1349)*$AM$4,-1),ROUNDUP(M1349*$AM$4,-1)))</f>
        <v/>
      </c>
      <c r="AN1349" s="166" t="str">
        <f>IF(N1349="","",IF('5.手当・賞与配分・洗い替え方式'!$O$4=1,ROUNDUP((N1349+$Q1349)*$AM$4,-1),ROUNDUP(N1349*$AM$4,-1)))</f>
        <v/>
      </c>
      <c r="AO1349" s="369" t="str">
        <f t="shared" si="911"/>
        <v/>
      </c>
      <c r="AP1349" s="77" t="str">
        <f t="shared" si="912"/>
        <v/>
      </c>
      <c r="AQ1349" s="77" t="str">
        <f t="shared" si="895"/>
        <v/>
      </c>
      <c r="AR1349" s="77" t="str">
        <f t="shared" si="896"/>
        <v/>
      </c>
      <c r="AS1349" s="164" t="str">
        <f t="shared" si="897"/>
        <v/>
      </c>
    </row>
    <row r="1350" spans="5:45" ht="18" customHeight="1">
      <c r="E1350" s="148" t="str">
        <f t="shared" si="898"/>
        <v/>
      </c>
      <c r="F1350" s="105">
        <f t="shared" si="885"/>
        <v>0</v>
      </c>
      <c r="G1350" s="105" t="str">
        <f t="shared" si="886"/>
        <v/>
      </c>
      <c r="H1350" s="105" t="str">
        <f t="shared" si="887"/>
        <v/>
      </c>
      <c r="I1350" s="149">
        <v>28</v>
      </c>
      <c r="J1350" s="157" t="str">
        <f t="shared" si="899"/>
        <v/>
      </c>
      <c r="K1350" s="131" t="str">
        <f t="shared" si="900"/>
        <v/>
      </c>
      <c r="L1350" s="131" t="str">
        <f>IF($E1350="","",INDEX('3.サラリースケール'!$R$5:$BH$38,MATCH($E1350,'3.サラリースケール'!$R$5:$R$38,0),MATCH($I1350,'3.サラリースケール'!$R$5:$BH$5,0)))</f>
        <v/>
      </c>
      <c r="M1350" s="131" t="str">
        <f t="shared" si="901"/>
        <v/>
      </c>
      <c r="N1350" s="368" t="str">
        <f t="shared" si="902"/>
        <v/>
      </c>
      <c r="O1350" s="157" t="str">
        <f t="shared" si="903"/>
        <v/>
      </c>
      <c r="P1350" s="368" t="str">
        <f t="shared" si="888"/>
        <v/>
      </c>
      <c r="Q1350" s="158" t="str">
        <f>IF($L1350="","",VLOOKUP($E1350,'6.モデル年俸表の作成'!$C$7:$F$48,4,0))</f>
        <v/>
      </c>
      <c r="R1350" s="159" t="str">
        <f>IF($E1350="","",IF($G1350="","",VLOOKUP($E1350,'5.手当・賞与配分・洗い替え方式'!$C$7:$L$48,8,0)))</f>
        <v/>
      </c>
      <c r="S1350" s="160" t="str">
        <f t="shared" si="904"/>
        <v/>
      </c>
      <c r="T1350" s="160" t="str">
        <f t="shared" si="905"/>
        <v/>
      </c>
      <c r="U1350" s="160" t="str">
        <f t="shared" si="914"/>
        <v/>
      </c>
      <c r="V1350" s="160" t="str">
        <f t="shared" si="907"/>
        <v/>
      </c>
      <c r="W1350" s="160" t="str">
        <f t="shared" si="908"/>
        <v/>
      </c>
      <c r="X1350" s="164" t="str">
        <f t="shared" si="889"/>
        <v/>
      </c>
      <c r="Y1350" s="162" t="str">
        <f t="shared" si="913"/>
        <v/>
      </c>
      <c r="Z1350" s="161" t="str">
        <f t="shared" si="890"/>
        <v/>
      </c>
      <c r="AA1350" s="161" t="str">
        <f t="shared" si="891"/>
        <v/>
      </c>
      <c r="AB1350" s="161" t="str">
        <f t="shared" si="892"/>
        <v/>
      </c>
      <c r="AC1350" s="163" t="str">
        <f t="shared" si="915"/>
        <v/>
      </c>
      <c r="AD1350" s="158" t="str">
        <f t="shared" si="910"/>
        <v/>
      </c>
      <c r="AE1350" s="165" t="str">
        <f>IF(J1350="","",IF('5.手当・賞与配分・洗い替え方式'!$O$4=1,ROUNDUP((J1350+$Q1350)*$AH$4,-1),ROUNDUP(J1350*$AH$4,-1)))</f>
        <v/>
      </c>
      <c r="AF1350" s="154" t="str">
        <f>IF(K1350="","",IF('5.手当・賞与配分・洗い替え方式'!$O$4=1,ROUNDUP((K1350+$Q1350)*$AH$4,-1),ROUNDUP(K1350*$AH$4,-1)))</f>
        <v/>
      </c>
      <c r="AG1350" s="154" t="str">
        <f>IF(L1350="","",IF('5.手当・賞与配分・洗い替え方式'!$O$4=1,ROUNDUP((L1350+$Q1350)*$AH$4,-1),ROUNDUP(L1350*$AH$4,-1)))</f>
        <v/>
      </c>
      <c r="AH1350" s="154" t="str">
        <f>IF(M1350="","",IF('5.手当・賞与配分・洗い替え方式'!$O$4=1,ROUNDUP((M1350+$Q1350)*$AH$4,-1),ROUNDUP(M1350*$AH$4,-1)))</f>
        <v/>
      </c>
      <c r="AI1350" s="166" t="str">
        <f>IF(N1350="","",IF('5.手当・賞与配分・洗い替え方式'!$O$4=1,ROUNDUP((N1350+$Q1350)*$AH$4,-1),ROUNDUP(N1350*$AH$4,-1)))</f>
        <v/>
      </c>
      <c r="AJ1350" s="165" t="str">
        <f>IF(J1350="","",IF('5.手当・賞与配分・洗い替え方式'!$O$4=1,ROUNDUP((J1350+$Q1350)*$AM$4,-1),ROUNDUP(J1350*$AM$4,-1)))</f>
        <v/>
      </c>
      <c r="AK1350" s="154" t="str">
        <f>IF(K1350="","",IF('5.手当・賞与配分・洗い替え方式'!$O$4=1,ROUNDUP((K1350+$Q1350)*$AM$4,-1),ROUNDUP(K1350*$AM$4,-1)))</f>
        <v/>
      </c>
      <c r="AL1350" s="154" t="str">
        <f>IF(L1350="","",IF('5.手当・賞与配分・洗い替え方式'!$O$4=1,ROUNDUP((L1350+$Q1350)*$AM$4,-1),ROUNDUP(L1350*$AM$4,-1)))</f>
        <v/>
      </c>
      <c r="AM1350" s="154" t="str">
        <f>IF(M1350="","",IF('5.手当・賞与配分・洗い替え方式'!$O$4=1,ROUNDUP((M1350+$Q1350)*$AM$4,-1),ROUNDUP(M1350*$AM$4,-1)))</f>
        <v/>
      </c>
      <c r="AN1350" s="166" t="str">
        <f>IF(N1350="","",IF('5.手当・賞与配分・洗い替え方式'!$O$4=1,ROUNDUP((N1350+$Q1350)*$AM$4,-1),ROUNDUP(N1350*$AM$4,-1)))</f>
        <v/>
      </c>
      <c r="AO1350" s="369" t="str">
        <f t="shared" si="911"/>
        <v/>
      </c>
      <c r="AP1350" s="77" t="str">
        <f t="shared" si="912"/>
        <v/>
      </c>
      <c r="AQ1350" s="77" t="str">
        <f t="shared" si="895"/>
        <v/>
      </c>
      <c r="AR1350" s="77" t="str">
        <f t="shared" si="896"/>
        <v/>
      </c>
      <c r="AS1350" s="164" t="str">
        <f t="shared" si="897"/>
        <v/>
      </c>
    </row>
    <row r="1351" spans="5:45" ht="18" customHeight="1">
      <c r="E1351" s="148" t="str">
        <f t="shared" si="898"/>
        <v/>
      </c>
      <c r="F1351" s="105">
        <f t="shared" si="885"/>
        <v>0</v>
      </c>
      <c r="G1351" s="105" t="str">
        <f t="shared" si="886"/>
        <v/>
      </c>
      <c r="H1351" s="105" t="str">
        <f t="shared" si="887"/>
        <v/>
      </c>
      <c r="I1351" s="149">
        <v>29</v>
      </c>
      <c r="J1351" s="157" t="str">
        <f t="shared" si="899"/>
        <v/>
      </c>
      <c r="K1351" s="131" t="str">
        <f t="shared" si="900"/>
        <v/>
      </c>
      <c r="L1351" s="131" t="str">
        <f>IF($E1351="","",INDEX('3.サラリースケール'!$R$5:$BH$38,MATCH($E1351,'3.サラリースケール'!$R$5:$R$38,0),MATCH($I1351,'3.サラリースケール'!$R$5:$BH$5,0)))</f>
        <v/>
      </c>
      <c r="M1351" s="131" t="str">
        <f t="shared" si="901"/>
        <v/>
      </c>
      <c r="N1351" s="368" t="str">
        <f t="shared" si="902"/>
        <v/>
      </c>
      <c r="O1351" s="157" t="str">
        <f t="shared" si="903"/>
        <v/>
      </c>
      <c r="P1351" s="368" t="str">
        <f t="shared" si="888"/>
        <v/>
      </c>
      <c r="Q1351" s="158" t="str">
        <f>IF($L1351="","",VLOOKUP($E1351,'6.モデル年俸表の作成'!$C$7:$F$48,4,0))</f>
        <v/>
      </c>
      <c r="R1351" s="159" t="str">
        <f>IF($E1351="","",IF($G1351="","",VLOOKUP($E1351,'5.手当・賞与配分・洗い替え方式'!$C$7:$L$48,8,0)))</f>
        <v/>
      </c>
      <c r="S1351" s="160" t="str">
        <f t="shared" si="904"/>
        <v/>
      </c>
      <c r="T1351" s="160" t="str">
        <f t="shared" si="905"/>
        <v/>
      </c>
      <c r="U1351" s="160" t="str">
        <f t="shared" si="914"/>
        <v/>
      </c>
      <c r="V1351" s="160" t="str">
        <f t="shared" si="907"/>
        <v/>
      </c>
      <c r="W1351" s="160" t="str">
        <f t="shared" si="908"/>
        <v/>
      </c>
      <c r="X1351" s="164" t="str">
        <f t="shared" si="889"/>
        <v/>
      </c>
      <c r="Y1351" s="162" t="str">
        <f t="shared" si="913"/>
        <v/>
      </c>
      <c r="Z1351" s="161" t="str">
        <f t="shared" si="890"/>
        <v/>
      </c>
      <c r="AA1351" s="161" t="str">
        <f t="shared" si="891"/>
        <v/>
      </c>
      <c r="AB1351" s="161" t="str">
        <f t="shared" si="892"/>
        <v/>
      </c>
      <c r="AC1351" s="163" t="str">
        <f t="shared" si="915"/>
        <v/>
      </c>
      <c r="AD1351" s="158" t="str">
        <f t="shared" si="910"/>
        <v/>
      </c>
      <c r="AE1351" s="165" t="str">
        <f>IF(J1351="","",IF('5.手当・賞与配分・洗い替え方式'!$O$4=1,ROUNDUP((J1351+$Q1351)*$AH$4,-1),ROUNDUP(J1351*$AH$4,-1)))</f>
        <v/>
      </c>
      <c r="AF1351" s="154" t="str">
        <f>IF(K1351="","",IF('5.手当・賞与配分・洗い替え方式'!$O$4=1,ROUNDUP((K1351+$Q1351)*$AH$4,-1),ROUNDUP(K1351*$AH$4,-1)))</f>
        <v/>
      </c>
      <c r="AG1351" s="154" t="str">
        <f>IF(L1351="","",IF('5.手当・賞与配分・洗い替え方式'!$O$4=1,ROUNDUP((L1351+$Q1351)*$AH$4,-1),ROUNDUP(L1351*$AH$4,-1)))</f>
        <v/>
      </c>
      <c r="AH1351" s="154" t="str">
        <f>IF(M1351="","",IF('5.手当・賞与配分・洗い替え方式'!$O$4=1,ROUNDUP((M1351+$Q1351)*$AH$4,-1),ROUNDUP(M1351*$AH$4,-1)))</f>
        <v/>
      </c>
      <c r="AI1351" s="166" t="str">
        <f>IF(N1351="","",IF('5.手当・賞与配分・洗い替え方式'!$O$4=1,ROUNDUP((N1351+$Q1351)*$AH$4,-1),ROUNDUP(N1351*$AH$4,-1)))</f>
        <v/>
      </c>
      <c r="AJ1351" s="165" t="str">
        <f>IF(J1351="","",IF('5.手当・賞与配分・洗い替え方式'!$O$4=1,ROUNDUP((J1351+$Q1351)*$AM$4,-1),ROUNDUP(J1351*$AM$4,-1)))</f>
        <v/>
      </c>
      <c r="AK1351" s="154" t="str">
        <f>IF(K1351="","",IF('5.手当・賞与配分・洗い替え方式'!$O$4=1,ROUNDUP((K1351+$Q1351)*$AM$4,-1),ROUNDUP(K1351*$AM$4,-1)))</f>
        <v/>
      </c>
      <c r="AL1351" s="154" t="str">
        <f>IF(L1351="","",IF('5.手当・賞与配分・洗い替え方式'!$O$4=1,ROUNDUP((L1351+$Q1351)*$AM$4,-1),ROUNDUP(L1351*$AM$4,-1)))</f>
        <v/>
      </c>
      <c r="AM1351" s="154" t="str">
        <f>IF(M1351="","",IF('5.手当・賞与配分・洗い替え方式'!$O$4=1,ROUNDUP((M1351+$Q1351)*$AM$4,-1),ROUNDUP(M1351*$AM$4,-1)))</f>
        <v/>
      </c>
      <c r="AN1351" s="166" t="str">
        <f>IF(N1351="","",IF('5.手当・賞与配分・洗い替え方式'!$O$4=1,ROUNDUP((N1351+$Q1351)*$AM$4,-1),ROUNDUP(N1351*$AM$4,-1)))</f>
        <v/>
      </c>
      <c r="AO1351" s="369" t="str">
        <f t="shared" si="911"/>
        <v/>
      </c>
      <c r="AP1351" s="77" t="str">
        <f t="shared" si="912"/>
        <v/>
      </c>
      <c r="AQ1351" s="77" t="str">
        <f t="shared" si="895"/>
        <v/>
      </c>
      <c r="AR1351" s="77" t="str">
        <f t="shared" si="896"/>
        <v/>
      </c>
      <c r="AS1351" s="164" t="str">
        <f t="shared" si="897"/>
        <v/>
      </c>
    </row>
    <row r="1352" spans="5:45" ht="18" customHeight="1">
      <c r="E1352" s="148" t="str">
        <f t="shared" si="898"/>
        <v/>
      </c>
      <c r="F1352" s="105">
        <f t="shared" si="885"/>
        <v>0</v>
      </c>
      <c r="G1352" s="105" t="str">
        <f t="shared" si="886"/>
        <v/>
      </c>
      <c r="H1352" s="105" t="str">
        <f t="shared" si="887"/>
        <v/>
      </c>
      <c r="I1352" s="149">
        <v>30</v>
      </c>
      <c r="J1352" s="157" t="str">
        <f t="shared" si="899"/>
        <v/>
      </c>
      <c r="K1352" s="131" t="str">
        <f t="shared" si="900"/>
        <v/>
      </c>
      <c r="L1352" s="131" t="str">
        <f>IF($E1352="","",INDEX('3.サラリースケール'!$R$5:$BH$38,MATCH($E1352,'3.サラリースケール'!$R$5:$R$38,0),MATCH($I1352,'3.サラリースケール'!$R$5:$BH$5,0)))</f>
        <v/>
      </c>
      <c r="M1352" s="131" t="str">
        <f t="shared" si="901"/>
        <v/>
      </c>
      <c r="N1352" s="368" t="str">
        <f t="shared" si="902"/>
        <v/>
      </c>
      <c r="O1352" s="157" t="str">
        <f t="shared" si="903"/>
        <v/>
      </c>
      <c r="P1352" s="368" t="str">
        <f t="shared" si="888"/>
        <v/>
      </c>
      <c r="Q1352" s="158" t="str">
        <f>IF($L1352="","",VLOOKUP($E1352,'6.モデル年俸表の作成'!$C$7:$F$48,4,0))</f>
        <v/>
      </c>
      <c r="R1352" s="159" t="str">
        <f>IF($E1352="","",IF($G1352="","",VLOOKUP($E1352,'5.手当・賞与配分・洗い替え方式'!$C$7:$L$48,8,0)))</f>
        <v/>
      </c>
      <c r="S1352" s="160" t="str">
        <f t="shared" si="904"/>
        <v/>
      </c>
      <c r="T1352" s="160" t="str">
        <f t="shared" si="905"/>
        <v/>
      </c>
      <c r="U1352" s="160" t="str">
        <f t="shared" si="914"/>
        <v/>
      </c>
      <c r="V1352" s="160" t="str">
        <f t="shared" si="907"/>
        <v/>
      </c>
      <c r="W1352" s="160" t="str">
        <f t="shared" si="908"/>
        <v/>
      </c>
      <c r="X1352" s="164" t="str">
        <f t="shared" si="889"/>
        <v/>
      </c>
      <c r="Y1352" s="162" t="str">
        <f t="shared" si="913"/>
        <v/>
      </c>
      <c r="Z1352" s="161" t="str">
        <f t="shared" si="890"/>
        <v/>
      </c>
      <c r="AA1352" s="161" t="str">
        <f t="shared" si="891"/>
        <v/>
      </c>
      <c r="AB1352" s="161" t="str">
        <f t="shared" si="892"/>
        <v/>
      </c>
      <c r="AC1352" s="163" t="str">
        <f t="shared" si="915"/>
        <v/>
      </c>
      <c r="AD1352" s="158" t="str">
        <f t="shared" si="910"/>
        <v/>
      </c>
      <c r="AE1352" s="165" t="str">
        <f>IF(J1352="","",IF('5.手当・賞与配分・洗い替え方式'!$O$4=1,ROUNDUP((J1352+$Q1352)*$AH$4,-1),ROUNDUP(J1352*$AH$4,-1)))</f>
        <v/>
      </c>
      <c r="AF1352" s="154" t="str">
        <f>IF(K1352="","",IF('5.手当・賞与配分・洗い替え方式'!$O$4=1,ROUNDUP((K1352+$Q1352)*$AH$4,-1),ROUNDUP(K1352*$AH$4,-1)))</f>
        <v/>
      </c>
      <c r="AG1352" s="154" t="str">
        <f>IF(L1352="","",IF('5.手当・賞与配分・洗い替え方式'!$O$4=1,ROUNDUP((L1352+$Q1352)*$AH$4,-1),ROUNDUP(L1352*$AH$4,-1)))</f>
        <v/>
      </c>
      <c r="AH1352" s="154" t="str">
        <f>IF(M1352="","",IF('5.手当・賞与配分・洗い替え方式'!$O$4=1,ROUNDUP((M1352+$Q1352)*$AH$4,-1),ROUNDUP(M1352*$AH$4,-1)))</f>
        <v/>
      </c>
      <c r="AI1352" s="166" t="str">
        <f>IF(N1352="","",IF('5.手当・賞与配分・洗い替え方式'!$O$4=1,ROUNDUP((N1352+$Q1352)*$AH$4,-1),ROUNDUP(N1352*$AH$4,-1)))</f>
        <v/>
      </c>
      <c r="AJ1352" s="165" t="str">
        <f>IF(J1352="","",IF('5.手当・賞与配分・洗い替え方式'!$O$4=1,ROUNDUP((J1352+$Q1352)*$AM$4,-1),ROUNDUP(J1352*$AM$4,-1)))</f>
        <v/>
      </c>
      <c r="AK1352" s="154" t="str">
        <f>IF(K1352="","",IF('5.手当・賞与配分・洗い替え方式'!$O$4=1,ROUNDUP((K1352+$Q1352)*$AM$4,-1),ROUNDUP(K1352*$AM$4,-1)))</f>
        <v/>
      </c>
      <c r="AL1352" s="154" t="str">
        <f>IF(L1352="","",IF('5.手当・賞与配分・洗い替え方式'!$O$4=1,ROUNDUP((L1352+$Q1352)*$AM$4,-1),ROUNDUP(L1352*$AM$4,-1)))</f>
        <v/>
      </c>
      <c r="AM1352" s="154" t="str">
        <f>IF(M1352="","",IF('5.手当・賞与配分・洗い替え方式'!$O$4=1,ROUNDUP((M1352+$Q1352)*$AM$4,-1),ROUNDUP(M1352*$AM$4,-1)))</f>
        <v/>
      </c>
      <c r="AN1352" s="166" t="str">
        <f>IF(N1352="","",IF('5.手当・賞与配分・洗い替え方式'!$O$4=1,ROUNDUP((N1352+$Q1352)*$AM$4,-1),ROUNDUP(N1352*$AM$4,-1)))</f>
        <v/>
      </c>
      <c r="AO1352" s="369" t="str">
        <f t="shared" si="911"/>
        <v/>
      </c>
      <c r="AP1352" s="77" t="str">
        <f t="shared" si="912"/>
        <v/>
      </c>
      <c r="AQ1352" s="77" t="str">
        <f t="shared" si="895"/>
        <v/>
      </c>
      <c r="AR1352" s="77" t="str">
        <f t="shared" si="896"/>
        <v/>
      </c>
      <c r="AS1352" s="164" t="str">
        <f t="shared" si="897"/>
        <v/>
      </c>
    </row>
    <row r="1353" spans="5:45" ht="18" customHeight="1">
      <c r="E1353" s="148" t="str">
        <f t="shared" si="898"/>
        <v/>
      </c>
      <c r="F1353" s="105">
        <f t="shared" si="885"/>
        <v>0</v>
      </c>
      <c r="G1353" s="105" t="str">
        <f t="shared" si="886"/>
        <v/>
      </c>
      <c r="H1353" s="105" t="str">
        <f t="shared" si="887"/>
        <v/>
      </c>
      <c r="I1353" s="149">
        <v>31</v>
      </c>
      <c r="J1353" s="157" t="str">
        <f t="shared" si="899"/>
        <v/>
      </c>
      <c r="K1353" s="131" t="str">
        <f t="shared" si="900"/>
        <v/>
      </c>
      <c r="L1353" s="131" t="str">
        <f>IF($E1353="","",INDEX('3.サラリースケール'!$R$5:$BH$38,MATCH($E1353,'3.サラリースケール'!$R$5:$R$38,0),MATCH($I1353,'3.サラリースケール'!$R$5:$BH$5,0)))</f>
        <v/>
      </c>
      <c r="M1353" s="131" t="str">
        <f t="shared" si="901"/>
        <v/>
      </c>
      <c r="N1353" s="368" t="str">
        <f t="shared" si="902"/>
        <v/>
      </c>
      <c r="O1353" s="157" t="str">
        <f t="shared" si="903"/>
        <v/>
      </c>
      <c r="P1353" s="368" t="str">
        <f t="shared" si="888"/>
        <v/>
      </c>
      <c r="Q1353" s="158" t="str">
        <f>IF($L1353="","",VLOOKUP($E1353,'6.モデル年俸表の作成'!$C$7:$F$48,4,0))</f>
        <v/>
      </c>
      <c r="R1353" s="159" t="str">
        <f>IF($E1353="","",IF($G1353="","",VLOOKUP($E1353,'5.手当・賞与配分・洗い替え方式'!$C$7:$L$48,8,0)))</f>
        <v/>
      </c>
      <c r="S1353" s="160" t="str">
        <f t="shared" si="904"/>
        <v/>
      </c>
      <c r="T1353" s="160" t="str">
        <f t="shared" si="905"/>
        <v/>
      </c>
      <c r="U1353" s="160" t="str">
        <f t="shared" si="914"/>
        <v/>
      </c>
      <c r="V1353" s="160" t="str">
        <f t="shared" si="907"/>
        <v/>
      </c>
      <c r="W1353" s="160" t="str">
        <f t="shared" si="908"/>
        <v/>
      </c>
      <c r="X1353" s="164" t="str">
        <f t="shared" si="889"/>
        <v/>
      </c>
      <c r="Y1353" s="162" t="str">
        <f t="shared" si="913"/>
        <v/>
      </c>
      <c r="Z1353" s="161" t="str">
        <f t="shared" si="890"/>
        <v/>
      </c>
      <c r="AA1353" s="161" t="str">
        <f t="shared" si="891"/>
        <v/>
      </c>
      <c r="AB1353" s="161" t="str">
        <f t="shared" si="892"/>
        <v/>
      </c>
      <c r="AC1353" s="163" t="str">
        <f t="shared" si="915"/>
        <v/>
      </c>
      <c r="AD1353" s="158" t="str">
        <f t="shared" si="910"/>
        <v/>
      </c>
      <c r="AE1353" s="165" t="str">
        <f>IF(J1353="","",IF('5.手当・賞与配分・洗い替え方式'!$O$4=1,ROUNDUP((J1353+$Q1353)*$AH$4,-1),ROUNDUP(J1353*$AH$4,-1)))</f>
        <v/>
      </c>
      <c r="AF1353" s="154" t="str">
        <f>IF(K1353="","",IF('5.手当・賞与配分・洗い替え方式'!$O$4=1,ROUNDUP((K1353+$Q1353)*$AH$4,-1),ROUNDUP(K1353*$AH$4,-1)))</f>
        <v/>
      </c>
      <c r="AG1353" s="154" t="str">
        <f>IF(L1353="","",IF('5.手当・賞与配分・洗い替え方式'!$O$4=1,ROUNDUP((L1353+$Q1353)*$AH$4,-1),ROUNDUP(L1353*$AH$4,-1)))</f>
        <v/>
      </c>
      <c r="AH1353" s="154" t="str">
        <f>IF(M1353="","",IF('5.手当・賞与配分・洗い替え方式'!$O$4=1,ROUNDUP((M1353+$Q1353)*$AH$4,-1),ROUNDUP(M1353*$AH$4,-1)))</f>
        <v/>
      </c>
      <c r="AI1353" s="166" t="str">
        <f>IF(N1353="","",IF('5.手当・賞与配分・洗い替え方式'!$O$4=1,ROUNDUP((N1353+$Q1353)*$AH$4,-1),ROUNDUP(N1353*$AH$4,-1)))</f>
        <v/>
      </c>
      <c r="AJ1353" s="165" t="str">
        <f>IF(J1353="","",IF('5.手当・賞与配分・洗い替え方式'!$O$4=1,ROUNDUP((J1353+$Q1353)*$AM$4,-1),ROUNDUP(J1353*$AM$4,-1)))</f>
        <v/>
      </c>
      <c r="AK1353" s="154" t="str">
        <f>IF(K1353="","",IF('5.手当・賞与配分・洗い替え方式'!$O$4=1,ROUNDUP((K1353+$Q1353)*$AM$4,-1),ROUNDUP(K1353*$AM$4,-1)))</f>
        <v/>
      </c>
      <c r="AL1353" s="154" t="str">
        <f>IF(L1353="","",IF('5.手当・賞与配分・洗い替え方式'!$O$4=1,ROUNDUP((L1353+$Q1353)*$AM$4,-1),ROUNDUP(L1353*$AM$4,-1)))</f>
        <v/>
      </c>
      <c r="AM1353" s="154" t="str">
        <f>IF(M1353="","",IF('5.手当・賞与配分・洗い替え方式'!$O$4=1,ROUNDUP((M1353+$Q1353)*$AM$4,-1),ROUNDUP(M1353*$AM$4,-1)))</f>
        <v/>
      </c>
      <c r="AN1353" s="166" t="str">
        <f>IF(N1353="","",IF('5.手当・賞与配分・洗い替え方式'!$O$4=1,ROUNDUP((N1353+$Q1353)*$AM$4,-1),ROUNDUP(N1353*$AM$4,-1)))</f>
        <v/>
      </c>
      <c r="AO1353" s="369" t="str">
        <f t="shared" si="911"/>
        <v/>
      </c>
      <c r="AP1353" s="77" t="str">
        <f t="shared" si="912"/>
        <v/>
      </c>
      <c r="AQ1353" s="77" t="str">
        <f t="shared" si="895"/>
        <v/>
      </c>
      <c r="AR1353" s="77" t="str">
        <f t="shared" si="896"/>
        <v/>
      </c>
      <c r="AS1353" s="164" t="str">
        <f t="shared" si="897"/>
        <v/>
      </c>
    </row>
    <row r="1354" spans="5:45" ht="18" customHeight="1">
      <c r="E1354" s="148" t="str">
        <f t="shared" si="898"/>
        <v/>
      </c>
      <c r="F1354" s="105">
        <f t="shared" si="885"/>
        <v>0</v>
      </c>
      <c r="G1354" s="105" t="str">
        <f t="shared" si="886"/>
        <v/>
      </c>
      <c r="H1354" s="105" t="str">
        <f t="shared" si="887"/>
        <v/>
      </c>
      <c r="I1354" s="149">
        <v>32</v>
      </c>
      <c r="J1354" s="157" t="str">
        <f t="shared" si="899"/>
        <v/>
      </c>
      <c r="K1354" s="131" t="str">
        <f t="shared" si="900"/>
        <v/>
      </c>
      <c r="L1354" s="131" t="str">
        <f>IF($E1354="","",INDEX('3.サラリースケール'!$R$5:$BH$38,MATCH($E1354,'3.サラリースケール'!$R$5:$R$38,0),MATCH($I1354,'3.サラリースケール'!$R$5:$BH$5,0)))</f>
        <v/>
      </c>
      <c r="M1354" s="131" t="str">
        <f t="shared" si="901"/>
        <v/>
      </c>
      <c r="N1354" s="368" t="str">
        <f t="shared" si="902"/>
        <v/>
      </c>
      <c r="O1354" s="157" t="str">
        <f t="shared" si="903"/>
        <v/>
      </c>
      <c r="P1354" s="368" t="str">
        <f t="shared" si="888"/>
        <v/>
      </c>
      <c r="Q1354" s="158" t="str">
        <f>IF($L1354="","",VLOOKUP($E1354,'6.モデル年俸表の作成'!$C$7:$F$48,4,0))</f>
        <v/>
      </c>
      <c r="R1354" s="159" t="str">
        <f>IF($E1354="","",IF($G1354="","",VLOOKUP($E1354,'5.手当・賞与配分・洗い替え方式'!$C$7:$L$48,8,0)))</f>
        <v/>
      </c>
      <c r="S1354" s="160" t="str">
        <f t="shared" si="904"/>
        <v/>
      </c>
      <c r="T1354" s="160" t="str">
        <f t="shared" si="905"/>
        <v/>
      </c>
      <c r="U1354" s="160" t="str">
        <f t="shared" si="914"/>
        <v/>
      </c>
      <c r="V1354" s="160" t="str">
        <f t="shared" si="907"/>
        <v/>
      </c>
      <c r="W1354" s="160" t="str">
        <f t="shared" si="908"/>
        <v/>
      </c>
      <c r="X1354" s="164" t="str">
        <f t="shared" si="889"/>
        <v/>
      </c>
      <c r="Y1354" s="162" t="str">
        <f t="shared" si="913"/>
        <v/>
      </c>
      <c r="Z1354" s="161" t="str">
        <f t="shared" si="890"/>
        <v/>
      </c>
      <c r="AA1354" s="161" t="str">
        <f t="shared" si="891"/>
        <v/>
      </c>
      <c r="AB1354" s="161" t="str">
        <f t="shared" si="892"/>
        <v/>
      </c>
      <c r="AC1354" s="163" t="str">
        <f t="shared" si="915"/>
        <v/>
      </c>
      <c r="AD1354" s="158" t="str">
        <f t="shared" si="910"/>
        <v/>
      </c>
      <c r="AE1354" s="165" t="str">
        <f>IF(J1354="","",IF('5.手当・賞与配分・洗い替え方式'!$O$4=1,ROUNDUP((J1354+$Q1354)*$AH$4,-1),ROUNDUP(J1354*$AH$4,-1)))</f>
        <v/>
      </c>
      <c r="AF1354" s="154" t="str">
        <f>IF(K1354="","",IF('5.手当・賞与配分・洗い替え方式'!$O$4=1,ROUNDUP((K1354+$Q1354)*$AH$4,-1),ROUNDUP(K1354*$AH$4,-1)))</f>
        <v/>
      </c>
      <c r="AG1354" s="154" t="str">
        <f>IF(L1354="","",IF('5.手当・賞与配分・洗い替え方式'!$O$4=1,ROUNDUP((L1354+$Q1354)*$AH$4,-1),ROUNDUP(L1354*$AH$4,-1)))</f>
        <v/>
      </c>
      <c r="AH1354" s="154" t="str">
        <f>IF(M1354="","",IF('5.手当・賞与配分・洗い替え方式'!$O$4=1,ROUNDUP((M1354+$Q1354)*$AH$4,-1),ROUNDUP(M1354*$AH$4,-1)))</f>
        <v/>
      </c>
      <c r="AI1354" s="166" t="str">
        <f>IF(N1354="","",IF('5.手当・賞与配分・洗い替え方式'!$O$4=1,ROUNDUP((N1354+$Q1354)*$AH$4,-1),ROUNDUP(N1354*$AH$4,-1)))</f>
        <v/>
      </c>
      <c r="AJ1354" s="165" t="str">
        <f>IF(J1354="","",IF('5.手当・賞与配分・洗い替え方式'!$O$4=1,ROUNDUP((J1354+$Q1354)*$AM$4,-1),ROUNDUP(J1354*$AM$4,-1)))</f>
        <v/>
      </c>
      <c r="AK1354" s="154" t="str">
        <f>IF(K1354="","",IF('5.手当・賞与配分・洗い替え方式'!$O$4=1,ROUNDUP((K1354+$Q1354)*$AM$4,-1),ROUNDUP(K1354*$AM$4,-1)))</f>
        <v/>
      </c>
      <c r="AL1354" s="154" t="str">
        <f>IF(L1354="","",IF('5.手当・賞与配分・洗い替え方式'!$O$4=1,ROUNDUP((L1354+$Q1354)*$AM$4,-1),ROUNDUP(L1354*$AM$4,-1)))</f>
        <v/>
      </c>
      <c r="AM1354" s="154" t="str">
        <f>IF(M1354="","",IF('5.手当・賞与配分・洗い替え方式'!$O$4=1,ROUNDUP((M1354+$Q1354)*$AM$4,-1),ROUNDUP(M1354*$AM$4,-1)))</f>
        <v/>
      </c>
      <c r="AN1354" s="166" t="str">
        <f>IF(N1354="","",IF('5.手当・賞与配分・洗い替え方式'!$O$4=1,ROUNDUP((N1354+$Q1354)*$AM$4,-1),ROUNDUP(N1354*$AM$4,-1)))</f>
        <v/>
      </c>
      <c r="AO1354" s="369" t="str">
        <f t="shared" si="911"/>
        <v/>
      </c>
      <c r="AP1354" s="77" t="str">
        <f t="shared" si="912"/>
        <v/>
      </c>
      <c r="AQ1354" s="77" t="str">
        <f t="shared" si="895"/>
        <v/>
      </c>
      <c r="AR1354" s="77" t="str">
        <f t="shared" si="896"/>
        <v/>
      </c>
      <c r="AS1354" s="164" t="str">
        <f t="shared" si="897"/>
        <v/>
      </c>
    </row>
    <row r="1355" spans="5:45" ht="18" customHeight="1">
      <c r="E1355" s="148" t="str">
        <f t="shared" si="898"/>
        <v/>
      </c>
      <c r="F1355" s="105">
        <f t="shared" si="885"/>
        <v>0</v>
      </c>
      <c r="G1355" s="105" t="str">
        <f t="shared" si="886"/>
        <v/>
      </c>
      <c r="H1355" s="105" t="str">
        <f t="shared" si="887"/>
        <v/>
      </c>
      <c r="I1355" s="149">
        <v>33</v>
      </c>
      <c r="J1355" s="157" t="str">
        <f t="shared" si="899"/>
        <v/>
      </c>
      <c r="K1355" s="131" t="str">
        <f t="shared" si="900"/>
        <v/>
      </c>
      <c r="L1355" s="131" t="str">
        <f>IF($E1355="","",INDEX('3.サラリースケール'!$R$5:$BH$38,MATCH($E1355,'3.サラリースケール'!$R$5:$R$38,0),MATCH($I1355,'3.サラリースケール'!$R$5:$BH$5,0)))</f>
        <v/>
      </c>
      <c r="M1355" s="131" t="str">
        <f t="shared" si="901"/>
        <v/>
      </c>
      <c r="N1355" s="368" t="str">
        <f t="shared" si="902"/>
        <v/>
      </c>
      <c r="O1355" s="157" t="str">
        <f t="shared" si="903"/>
        <v/>
      </c>
      <c r="P1355" s="368" t="str">
        <f t="shared" si="888"/>
        <v/>
      </c>
      <c r="Q1355" s="158" t="str">
        <f>IF($L1355="","",VLOOKUP($E1355,'6.モデル年俸表の作成'!$C$7:$F$48,4,0))</f>
        <v/>
      </c>
      <c r="R1355" s="159" t="str">
        <f>IF($E1355="","",IF($G1355="","",VLOOKUP($E1355,'5.手当・賞与配分・洗い替え方式'!$C$7:$L$48,8,0)))</f>
        <v/>
      </c>
      <c r="S1355" s="160" t="str">
        <f t="shared" si="904"/>
        <v/>
      </c>
      <c r="T1355" s="160" t="str">
        <f t="shared" si="905"/>
        <v/>
      </c>
      <c r="U1355" s="160" t="str">
        <f t="shared" si="914"/>
        <v/>
      </c>
      <c r="V1355" s="160" t="str">
        <f t="shared" si="907"/>
        <v/>
      </c>
      <c r="W1355" s="160" t="str">
        <f t="shared" si="908"/>
        <v/>
      </c>
      <c r="X1355" s="164" t="str">
        <f t="shared" si="889"/>
        <v/>
      </c>
      <c r="Y1355" s="162" t="str">
        <f t="shared" si="913"/>
        <v/>
      </c>
      <c r="Z1355" s="161" t="str">
        <f t="shared" si="890"/>
        <v/>
      </c>
      <c r="AA1355" s="161" t="str">
        <f t="shared" si="891"/>
        <v/>
      </c>
      <c r="AB1355" s="161" t="str">
        <f t="shared" si="892"/>
        <v/>
      </c>
      <c r="AC1355" s="163" t="str">
        <f t="shared" si="915"/>
        <v/>
      </c>
      <c r="AD1355" s="158" t="str">
        <f t="shared" si="910"/>
        <v/>
      </c>
      <c r="AE1355" s="165" t="str">
        <f>IF(J1355="","",IF('5.手当・賞与配分・洗い替え方式'!$O$4=1,ROUNDUP((J1355+$Q1355)*$AH$4,-1),ROUNDUP(J1355*$AH$4,-1)))</f>
        <v/>
      </c>
      <c r="AF1355" s="154" t="str">
        <f>IF(K1355="","",IF('5.手当・賞与配分・洗い替え方式'!$O$4=1,ROUNDUP((K1355+$Q1355)*$AH$4,-1),ROUNDUP(K1355*$AH$4,-1)))</f>
        <v/>
      </c>
      <c r="AG1355" s="154" t="str">
        <f>IF(L1355="","",IF('5.手当・賞与配分・洗い替え方式'!$O$4=1,ROUNDUP((L1355+$Q1355)*$AH$4,-1),ROUNDUP(L1355*$AH$4,-1)))</f>
        <v/>
      </c>
      <c r="AH1355" s="154" t="str">
        <f>IF(M1355="","",IF('5.手当・賞与配分・洗い替え方式'!$O$4=1,ROUNDUP((M1355+$Q1355)*$AH$4,-1),ROUNDUP(M1355*$AH$4,-1)))</f>
        <v/>
      </c>
      <c r="AI1355" s="166" t="str">
        <f>IF(N1355="","",IF('5.手当・賞与配分・洗い替え方式'!$O$4=1,ROUNDUP((N1355+$Q1355)*$AH$4,-1),ROUNDUP(N1355*$AH$4,-1)))</f>
        <v/>
      </c>
      <c r="AJ1355" s="165" t="str">
        <f>IF(J1355="","",IF('5.手当・賞与配分・洗い替え方式'!$O$4=1,ROUNDUP((J1355+$Q1355)*$AM$4,-1),ROUNDUP(J1355*$AM$4,-1)))</f>
        <v/>
      </c>
      <c r="AK1355" s="154" t="str">
        <f>IF(K1355="","",IF('5.手当・賞与配分・洗い替え方式'!$O$4=1,ROUNDUP((K1355+$Q1355)*$AM$4,-1),ROUNDUP(K1355*$AM$4,-1)))</f>
        <v/>
      </c>
      <c r="AL1355" s="154" t="str">
        <f>IF(L1355="","",IF('5.手当・賞与配分・洗い替え方式'!$O$4=1,ROUNDUP((L1355+$Q1355)*$AM$4,-1),ROUNDUP(L1355*$AM$4,-1)))</f>
        <v/>
      </c>
      <c r="AM1355" s="154" t="str">
        <f>IF(M1355="","",IF('5.手当・賞与配分・洗い替え方式'!$O$4=1,ROUNDUP((M1355+$Q1355)*$AM$4,-1),ROUNDUP(M1355*$AM$4,-1)))</f>
        <v/>
      </c>
      <c r="AN1355" s="166" t="str">
        <f>IF(N1355="","",IF('5.手当・賞与配分・洗い替え方式'!$O$4=1,ROUNDUP((N1355+$Q1355)*$AM$4,-1),ROUNDUP(N1355*$AM$4,-1)))</f>
        <v/>
      </c>
      <c r="AO1355" s="369" t="str">
        <f t="shared" si="911"/>
        <v/>
      </c>
      <c r="AP1355" s="77" t="str">
        <f t="shared" si="912"/>
        <v/>
      </c>
      <c r="AQ1355" s="77" t="str">
        <f t="shared" si="895"/>
        <v/>
      </c>
      <c r="AR1355" s="77" t="str">
        <f t="shared" si="896"/>
        <v/>
      </c>
      <c r="AS1355" s="164" t="str">
        <f t="shared" si="897"/>
        <v/>
      </c>
    </row>
    <row r="1356" spans="5:45" ht="18" customHeight="1">
      <c r="E1356" s="148" t="str">
        <f t="shared" si="898"/>
        <v/>
      </c>
      <c r="F1356" s="105">
        <f t="shared" si="885"/>
        <v>0</v>
      </c>
      <c r="G1356" s="105" t="str">
        <f t="shared" si="886"/>
        <v/>
      </c>
      <c r="H1356" s="105" t="str">
        <f t="shared" si="887"/>
        <v/>
      </c>
      <c r="I1356" s="149">
        <v>34</v>
      </c>
      <c r="J1356" s="157" t="str">
        <f t="shared" si="899"/>
        <v/>
      </c>
      <c r="K1356" s="131" t="str">
        <f t="shared" si="900"/>
        <v/>
      </c>
      <c r="L1356" s="131" t="str">
        <f>IF($E1356="","",INDEX('3.サラリースケール'!$R$5:$BH$38,MATCH($E1356,'3.サラリースケール'!$R$5:$R$38,0),MATCH($I1356,'3.サラリースケール'!$R$5:$BH$5,0)))</f>
        <v/>
      </c>
      <c r="M1356" s="131" t="str">
        <f t="shared" si="901"/>
        <v/>
      </c>
      <c r="N1356" s="368" t="str">
        <f t="shared" si="902"/>
        <v/>
      </c>
      <c r="O1356" s="157" t="str">
        <f t="shared" si="903"/>
        <v/>
      </c>
      <c r="P1356" s="368" t="str">
        <f t="shared" si="888"/>
        <v/>
      </c>
      <c r="Q1356" s="158" t="str">
        <f>IF($L1356="","",VLOOKUP($E1356,'6.モデル年俸表の作成'!$C$7:$F$48,4,0))</f>
        <v/>
      </c>
      <c r="R1356" s="159" t="str">
        <f>IF($E1356="","",IF($G1356="","",VLOOKUP($E1356,'5.手当・賞与配分・洗い替え方式'!$C$7:$L$48,8,0)))</f>
        <v/>
      </c>
      <c r="S1356" s="160" t="str">
        <f t="shared" si="904"/>
        <v/>
      </c>
      <c r="T1356" s="160" t="str">
        <f t="shared" si="905"/>
        <v/>
      </c>
      <c r="U1356" s="160" t="str">
        <f t="shared" si="914"/>
        <v/>
      </c>
      <c r="V1356" s="160" t="str">
        <f t="shared" si="907"/>
        <v/>
      </c>
      <c r="W1356" s="160" t="str">
        <f t="shared" si="908"/>
        <v/>
      </c>
      <c r="X1356" s="164" t="str">
        <f t="shared" si="889"/>
        <v/>
      </c>
      <c r="Y1356" s="162" t="str">
        <f t="shared" si="913"/>
        <v/>
      </c>
      <c r="Z1356" s="161" t="str">
        <f t="shared" si="890"/>
        <v/>
      </c>
      <c r="AA1356" s="161" t="str">
        <f t="shared" si="891"/>
        <v/>
      </c>
      <c r="AB1356" s="161" t="str">
        <f t="shared" si="892"/>
        <v/>
      </c>
      <c r="AC1356" s="163" t="str">
        <f t="shared" si="915"/>
        <v/>
      </c>
      <c r="AD1356" s="158" t="str">
        <f t="shared" si="910"/>
        <v/>
      </c>
      <c r="AE1356" s="165" t="str">
        <f>IF(J1356="","",IF('5.手当・賞与配分・洗い替え方式'!$O$4=1,ROUNDUP((J1356+$Q1356)*$AH$4,-1),ROUNDUP(J1356*$AH$4,-1)))</f>
        <v/>
      </c>
      <c r="AF1356" s="154" t="str">
        <f>IF(K1356="","",IF('5.手当・賞与配分・洗い替え方式'!$O$4=1,ROUNDUP((K1356+$Q1356)*$AH$4,-1),ROUNDUP(K1356*$AH$4,-1)))</f>
        <v/>
      </c>
      <c r="AG1356" s="154" t="str">
        <f>IF(L1356="","",IF('5.手当・賞与配分・洗い替え方式'!$O$4=1,ROUNDUP((L1356+$Q1356)*$AH$4,-1),ROUNDUP(L1356*$AH$4,-1)))</f>
        <v/>
      </c>
      <c r="AH1356" s="154" t="str">
        <f>IF(M1356="","",IF('5.手当・賞与配分・洗い替え方式'!$O$4=1,ROUNDUP((M1356+$Q1356)*$AH$4,-1),ROUNDUP(M1356*$AH$4,-1)))</f>
        <v/>
      </c>
      <c r="AI1356" s="166" t="str">
        <f>IF(N1356="","",IF('5.手当・賞与配分・洗い替え方式'!$O$4=1,ROUNDUP((N1356+$Q1356)*$AH$4,-1),ROUNDUP(N1356*$AH$4,-1)))</f>
        <v/>
      </c>
      <c r="AJ1356" s="165" t="str">
        <f>IF(J1356="","",IF('5.手当・賞与配分・洗い替え方式'!$O$4=1,ROUNDUP((J1356+$Q1356)*$AM$4,-1),ROUNDUP(J1356*$AM$4,-1)))</f>
        <v/>
      </c>
      <c r="AK1356" s="154" t="str">
        <f>IF(K1356="","",IF('5.手当・賞与配分・洗い替え方式'!$O$4=1,ROUNDUP((K1356+$Q1356)*$AM$4,-1),ROUNDUP(K1356*$AM$4,-1)))</f>
        <v/>
      </c>
      <c r="AL1356" s="154" t="str">
        <f>IF(L1356="","",IF('5.手当・賞与配分・洗い替え方式'!$O$4=1,ROUNDUP((L1356+$Q1356)*$AM$4,-1),ROUNDUP(L1356*$AM$4,-1)))</f>
        <v/>
      </c>
      <c r="AM1356" s="154" t="str">
        <f>IF(M1356="","",IF('5.手当・賞与配分・洗い替え方式'!$O$4=1,ROUNDUP((M1356+$Q1356)*$AM$4,-1),ROUNDUP(M1356*$AM$4,-1)))</f>
        <v/>
      </c>
      <c r="AN1356" s="166" t="str">
        <f>IF(N1356="","",IF('5.手当・賞与配分・洗い替え方式'!$O$4=1,ROUNDUP((N1356+$Q1356)*$AM$4,-1),ROUNDUP(N1356*$AM$4,-1)))</f>
        <v/>
      </c>
      <c r="AO1356" s="369" t="str">
        <f t="shared" si="911"/>
        <v/>
      </c>
      <c r="AP1356" s="77" t="str">
        <f t="shared" si="912"/>
        <v/>
      </c>
      <c r="AQ1356" s="77" t="str">
        <f t="shared" si="895"/>
        <v/>
      </c>
      <c r="AR1356" s="77" t="str">
        <f t="shared" si="896"/>
        <v/>
      </c>
      <c r="AS1356" s="164" t="str">
        <f t="shared" si="897"/>
        <v/>
      </c>
    </row>
    <row r="1357" spans="5:45" ht="18" customHeight="1">
      <c r="E1357" s="148" t="str">
        <f t="shared" si="898"/>
        <v/>
      </c>
      <c r="F1357" s="105">
        <f t="shared" si="885"/>
        <v>0</v>
      </c>
      <c r="G1357" s="105" t="str">
        <f t="shared" si="886"/>
        <v/>
      </c>
      <c r="H1357" s="105" t="str">
        <f t="shared" si="887"/>
        <v/>
      </c>
      <c r="I1357" s="149">
        <v>35</v>
      </c>
      <c r="J1357" s="157" t="str">
        <f t="shared" si="899"/>
        <v/>
      </c>
      <c r="K1357" s="131" t="str">
        <f t="shared" si="900"/>
        <v/>
      </c>
      <c r="L1357" s="131" t="str">
        <f>IF($E1357="","",INDEX('3.サラリースケール'!$R$5:$BH$38,MATCH($E1357,'3.サラリースケール'!$R$5:$R$38,0),MATCH($I1357,'3.サラリースケール'!$R$5:$BH$5,0)))</f>
        <v/>
      </c>
      <c r="M1357" s="131" t="str">
        <f t="shared" si="901"/>
        <v/>
      </c>
      <c r="N1357" s="368" t="str">
        <f t="shared" si="902"/>
        <v/>
      </c>
      <c r="O1357" s="157" t="str">
        <f t="shared" si="903"/>
        <v/>
      </c>
      <c r="P1357" s="368" t="str">
        <f t="shared" si="888"/>
        <v/>
      </c>
      <c r="Q1357" s="158" t="str">
        <f>IF($L1357="","",VLOOKUP($E1357,'6.モデル年俸表の作成'!$C$7:$F$48,4,0))</f>
        <v/>
      </c>
      <c r="R1357" s="159" t="str">
        <f>IF($E1357="","",IF($G1357="","",VLOOKUP($E1357,'5.手当・賞与配分・洗い替え方式'!$C$7:$L$48,8,0)))</f>
        <v/>
      </c>
      <c r="S1357" s="160" t="str">
        <f t="shared" si="904"/>
        <v/>
      </c>
      <c r="T1357" s="160" t="str">
        <f t="shared" si="905"/>
        <v/>
      </c>
      <c r="U1357" s="160" t="str">
        <f t="shared" si="914"/>
        <v/>
      </c>
      <c r="V1357" s="160" t="str">
        <f t="shared" si="907"/>
        <v/>
      </c>
      <c r="W1357" s="160" t="str">
        <f t="shared" si="908"/>
        <v/>
      </c>
      <c r="X1357" s="164" t="str">
        <f t="shared" si="889"/>
        <v/>
      </c>
      <c r="Y1357" s="162" t="str">
        <f t="shared" si="913"/>
        <v/>
      </c>
      <c r="Z1357" s="161" t="str">
        <f t="shared" si="890"/>
        <v/>
      </c>
      <c r="AA1357" s="161" t="str">
        <f t="shared" si="891"/>
        <v/>
      </c>
      <c r="AB1357" s="161" t="str">
        <f t="shared" si="892"/>
        <v/>
      </c>
      <c r="AC1357" s="163" t="str">
        <f t="shared" si="915"/>
        <v/>
      </c>
      <c r="AD1357" s="158" t="str">
        <f t="shared" si="910"/>
        <v/>
      </c>
      <c r="AE1357" s="165" t="str">
        <f>IF(J1357="","",IF('5.手当・賞与配分・洗い替え方式'!$O$4=1,ROUNDUP((J1357+$Q1357)*$AH$4,-1),ROUNDUP(J1357*$AH$4,-1)))</f>
        <v/>
      </c>
      <c r="AF1357" s="154" t="str">
        <f>IF(K1357="","",IF('5.手当・賞与配分・洗い替え方式'!$O$4=1,ROUNDUP((K1357+$Q1357)*$AH$4,-1),ROUNDUP(K1357*$AH$4,-1)))</f>
        <v/>
      </c>
      <c r="AG1357" s="154" t="str">
        <f>IF(L1357="","",IF('5.手当・賞与配分・洗い替え方式'!$O$4=1,ROUNDUP((L1357+$Q1357)*$AH$4,-1),ROUNDUP(L1357*$AH$4,-1)))</f>
        <v/>
      </c>
      <c r="AH1357" s="154" t="str">
        <f>IF(M1357="","",IF('5.手当・賞与配分・洗い替え方式'!$O$4=1,ROUNDUP((M1357+$Q1357)*$AH$4,-1),ROUNDUP(M1357*$AH$4,-1)))</f>
        <v/>
      </c>
      <c r="AI1357" s="166" t="str">
        <f>IF(N1357="","",IF('5.手当・賞与配分・洗い替え方式'!$O$4=1,ROUNDUP((N1357+$Q1357)*$AH$4,-1),ROUNDUP(N1357*$AH$4,-1)))</f>
        <v/>
      </c>
      <c r="AJ1357" s="165" t="str">
        <f>IF(J1357="","",IF('5.手当・賞与配分・洗い替え方式'!$O$4=1,ROUNDUP((J1357+$Q1357)*$AM$4,-1),ROUNDUP(J1357*$AM$4,-1)))</f>
        <v/>
      </c>
      <c r="AK1357" s="154" t="str">
        <f>IF(K1357="","",IF('5.手当・賞与配分・洗い替え方式'!$O$4=1,ROUNDUP((K1357+$Q1357)*$AM$4,-1),ROUNDUP(K1357*$AM$4,-1)))</f>
        <v/>
      </c>
      <c r="AL1357" s="154" t="str">
        <f>IF(L1357="","",IF('5.手当・賞与配分・洗い替え方式'!$O$4=1,ROUNDUP((L1357+$Q1357)*$AM$4,-1),ROUNDUP(L1357*$AM$4,-1)))</f>
        <v/>
      </c>
      <c r="AM1357" s="154" t="str">
        <f>IF(M1357="","",IF('5.手当・賞与配分・洗い替え方式'!$O$4=1,ROUNDUP((M1357+$Q1357)*$AM$4,-1),ROUNDUP(M1357*$AM$4,-1)))</f>
        <v/>
      </c>
      <c r="AN1357" s="166" t="str">
        <f>IF(N1357="","",IF('5.手当・賞与配分・洗い替え方式'!$O$4=1,ROUNDUP((N1357+$Q1357)*$AM$4,-1),ROUNDUP(N1357*$AM$4,-1)))</f>
        <v/>
      </c>
      <c r="AO1357" s="369" t="str">
        <f t="shared" si="911"/>
        <v/>
      </c>
      <c r="AP1357" s="77" t="str">
        <f t="shared" si="912"/>
        <v/>
      </c>
      <c r="AQ1357" s="77" t="str">
        <f t="shared" si="895"/>
        <v/>
      </c>
      <c r="AR1357" s="77" t="str">
        <f t="shared" si="896"/>
        <v/>
      </c>
      <c r="AS1357" s="164" t="str">
        <f t="shared" si="897"/>
        <v/>
      </c>
    </row>
    <row r="1358" spans="5:45" ht="18" customHeight="1">
      <c r="E1358" s="148" t="str">
        <f t="shared" si="898"/>
        <v/>
      </c>
      <c r="F1358" s="105">
        <f t="shared" si="885"/>
        <v>0</v>
      </c>
      <c r="G1358" s="105" t="str">
        <f t="shared" si="886"/>
        <v/>
      </c>
      <c r="H1358" s="105" t="str">
        <f t="shared" si="887"/>
        <v/>
      </c>
      <c r="I1358" s="149">
        <v>36</v>
      </c>
      <c r="J1358" s="157" t="str">
        <f t="shared" si="899"/>
        <v/>
      </c>
      <c r="K1358" s="131" t="str">
        <f t="shared" si="900"/>
        <v/>
      </c>
      <c r="L1358" s="131" t="str">
        <f>IF($E1358="","",INDEX('3.サラリースケール'!$R$5:$BH$38,MATCH($E1358,'3.サラリースケール'!$R$5:$R$38,0),MATCH($I1358,'3.サラリースケール'!$R$5:$BH$5,0)))</f>
        <v/>
      </c>
      <c r="M1358" s="131" t="str">
        <f t="shared" si="901"/>
        <v/>
      </c>
      <c r="N1358" s="368" t="str">
        <f t="shared" si="902"/>
        <v/>
      </c>
      <c r="O1358" s="157" t="str">
        <f t="shared" si="903"/>
        <v/>
      </c>
      <c r="P1358" s="368" t="str">
        <f t="shared" si="888"/>
        <v/>
      </c>
      <c r="Q1358" s="158" t="str">
        <f>IF($L1358="","",VLOOKUP($E1358,'6.モデル年俸表の作成'!$C$7:$F$48,4,0))</f>
        <v/>
      </c>
      <c r="R1358" s="159" t="str">
        <f>IF($E1358="","",IF($G1358="","",VLOOKUP($E1358,'5.手当・賞与配分・洗い替え方式'!$C$7:$L$48,8,0)))</f>
        <v/>
      </c>
      <c r="S1358" s="160" t="str">
        <f t="shared" si="904"/>
        <v/>
      </c>
      <c r="T1358" s="160" t="str">
        <f t="shared" si="905"/>
        <v/>
      </c>
      <c r="U1358" s="160" t="str">
        <f t="shared" si="914"/>
        <v/>
      </c>
      <c r="V1358" s="160" t="str">
        <f t="shared" si="907"/>
        <v/>
      </c>
      <c r="W1358" s="160" t="str">
        <f t="shared" si="908"/>
        <v/>
      </c>
      <c r="X1358" s="164" t="str">
        <f t="shared" si="889"/>
        <v/>
      </c>
      <c r="Y1358" s="162" t="str">
        <f t="shared" si="913"/>
        <v/>
      </c>
      <c r="Z1358" s="161" t="str">
        <f t="shared" si="890"/>
        <v/>
      </c>
      <c r="AA1358" s="161" t="str">
        <f t="shared" si="891"/>
        <v/>
      </c>
      <c r="AB1358" s="161" t="str">
        <f t="shared" si="892"/>
        <v/>
      </c>
      <c r="AC1358" s="163" t="str">
        <f t="shared" si="915"/>
        <v/>
      </c>
      <c r="AD1358" s="158" t="str">
        <f t="shared" si="910"/>
        <v/>
      </c>
      <c r="AE1358" s="165" t="str">
        <f>IF(J1358="","",IF('5.手当・賞与配分・洗い替え方式'!$O$4=1,ROUNDUP((J1358+$Q1358)*$AH$4,-1),ROUNDUP(J1358*$AH$4,-1)))</f>
        <v/>
      </c>
      <c r="AF1358" s="154" t="str">
        <f>IF(K1358="","",IF('5.手当・賞与配分・洗い替え方式'!$O$4=1,ROUNDUP((K1358+$Q1358)*$AH$4,-1),ROUNDUP(K1358*$AH$4,-1)))</f>
        <v/>
      </c>
      <c r="AG1358" s="154" t="str">
        <f>IF(L1358="","",IF('5.手当・賞与配分・洗い替え方式'!$O$4=1,ROUNDUP((L1358+$Q1358)*$AH$4,-1),ROUNDUP(L1358*$AH$4,-1)))</f>
        <v/>
      </c>
      <c r="AH1358" s="154" t="str">
        <f>IF(M1358="","",IF('5.手当・賞与配分・洗い替え方式'!$O$4=1,ROUNDUP((M1358+$Q1358)*$AH$4,-1),ROUNDUP(M1358*$AH$4,-1)))</f>
        <v/>
      </c>
      <c r="AI1358" s="166" t="str">
        <f>IF(N1358="","",IF('5.手当・賞与配分・洗い替え方式'!$O$4=1,ROUNDUP((N1358+$Q1358)*$AH$4,-1),ROUNDUP(N1358*$AH$4,-1)))</f>
        <v/>
      </c>
      <c r="AJ1358" s="165" t="str">
        <f>IF(J1358="","",IF('5.手当・賞与配分・洗い替え方式'!$O$4=1,ROUNDUP((J1358+$Q1358)*$AM$4,-1),ROUNDUP(J1358*$AM$4,-1)))</f>
        <v/>
      </c>
      <c r="AK1358" s="154" t="str">
        <f>IF(K1358="","",IF('5.手当・賞与配分・洗い替え方式'!$O$4=1,ROUNDUP((K1358+$Q1358)*$AM$4,-1),ROUNDUP(K1358*$AM$4,-1)))</f>
        <v/>
      </c>
      <c r="AL1358" s="154" t="str">
        <f>IF(L1358="","",IF('5.手当・賞与配分・洗い替え方式'!$O$4=1,ROUNDUP((L1358+$Q1358)*$AM$4,-1),ROUNDUP(L1358*$AM$4,-1)))</f>
        <v/>
      </c>
      <c r="AM1358" s="154" t="str">
        <f>IF(M1358="","",IF('5.手当・賞与配分・洗い替え方式'!$O$4=1,ROUNDUP((M1358+$Q1358)*$AM$4,-1),ROUNDUP(M1358*$AM$4,-1)))</f>
        <v/>
      </c>
      <c r="AN1358" s="166" t="str">
        <f>IF(N1358="","",IF('5.手当・賞与配分・洗い替え方式'!$O$4=1,ROUNDUP((N1358+$Q1358)*$AM$4,-1),ROUNDUP(N1358*$AM$4,-1)))</f>
        <v/>
      </c>
      <c r="AO1358" s="369" t="str">
        <f t="shared" si="911"/>
        <v/>
      </c>
      <c r="AP1358" s="77" t="str">
        <f t="shared" si="912"/>
        <v/>
      </c>
      <c r="AQ1358" s="77" t="str">
        <f t="shared" si="895"/>
        <v/>
      </c>
      <c r="AR1358" s="77" t="str">
        <f t="shared" si="896"/>
        <v/>
      </c>
      <c r="AS1358" s="164" t="str">
        <f t="shared" si="897"/>
        <v/>
      </c>
    </row>
    <row r="1359" spans="5:45" ht="18" customHeight="1">
      <c r="E1359" s="148" t="str">
        <f t="shared" si="898"/>
        <v/>
      </c>
      <c r="F1359" s="105">
        <f t="shared" si="885"/>
        <v>0</v>
      </c>
      <c r="G1359" s="105" t="str">
        <f t="shared" si="886"/>
        <v/>
      </c>
      <c r="H1359" s="105" t="str">
        <f t="shared" si="887"/>
        <v/>
      </c>
      <c r="I1359" s="149">
        <v>37</v>
      </c>
      <c r="J1359" s="157" t="str">
        <f t="shared" si="899"/>
        <v/>
      </c>
      <c r="K1359" s="131" t="str">
        <f t="shared" si="900"/>
        <v/>
      </c>
      <c r="L1359" s="131" t="str">
        <f>IF($E1359="","",INDEX('3.サラリースケール'!$R$5:$BH$38,MATCH($E1359,'3.サラリースケール'!$R$5:$R$38,0),MATCH($I1359,'3.サラリースケール'!$R$5:$BH$5,0)))</f>
        <v/>
      </c>
      <c r="M1359" s="131" t="str">
        <f t="shared" si="901"/>
        <v/>
      </c>
      <c r="N1359" s="368" t="str">
        <f t="shared" si="902"/>
        <v/>
      </c>
      <c r="O1359" s="157" t="str">
        <f t="shared" si="903"/>
        <v/>
      </c>
      <c r="P1359" s="368" t="str">
        <f t="shared" si="888"/>
        <v/>
      </c>
      <c r="Q1359" s="158" t="str">
        <f>IF($L1359="","",VLOOKUP($E1359,'6.モデル年俸表の作成'!$C$7:$F$48,4,0))</f>
        <v/>
      </c>
      <c r="R1359" s="159" t="str">
        <f>IF($E1359="","",IF($G1359="","",VLOOKUP($E1359,'5.手当・賞与配分・洗い替え方式'!$C$7:$L$48,8,0)))</f>
        <v/>
      </c>
      <c r="S1359" s="160" t="str">
        <f t="shared" si="904"/>
        <v/>
      </c>
      <c r="T1359" s="160" t="str">
        <f t="shared" si="905"/>
        <v/>
      </c>
      <c r="U1359" s="160" t="str">
        <f t="shared" si="914"/>
        <v/>
      </c>
      <c r="V1359" s="160" t="str">
        <f t="shared" si="907"/>
        <v/>
      </c>
      <c r="W1359" s="160" t="str">
        <f t="shared" si="908"/>
        <v/>
      </c>
      <c r="X1359" s="164" t="str">
        <f t="shared" si="889"/>
        <v/>
      </c>
      <c r="Y1359" s="162" t="str">
        <f t="shared" si="913"/>
        <v/>
      </c>
      <c r="Z1359" s="161" t="str">
        <f t="shared" si="890"/>
        <v/>
      </c>
      <c r="AA1359" s="161" t="str">
        <f t="shared" si="891"/>
        <v/>
      </c>
      <c r="AB1359" s="161" t="str">
        <f t="shared" si="892"/>
        <v/>
      </c>
      <c r="AC1359" s="163" t="str">
        <f t="shared" si="915"/>
        <v/>
      </c>
      <c r="AD1359" s="158" t="str">
        <f t="shared" si="910"/>
        <v/>
      </c>
      <c r="AE1359" s="165" t="str">
        <f>IF(J1359="","",IF('5.手当・賞与配分・洗い替え方式'!$O$4=1,ROUNDUP((J1359+$Q1359)*$AH$4,-1),ROUNDUP(J1359*$AH$4,-1)))</f>
        <v/>
      </c>
      <c r="AF1359" s="154" t="str">
        <f>IF(K1359="","",IF('5.手当・賞与配分・洗い替え方式'!$O$4=1,ROUNDUP((K1359+$Q1359)*$AH$4,-1),ROUNDUP(K1359*$AH$4,-1)))</f>
        <v/>
      </c>
      <c r="AG1359" s="154" t="str">
        <f>IF(L1359="","",IF('5.手当・賞与配分・洗い替え方式'!$O$4=1,ROUNDUP((L1359+$Q1359)*$AH$4,-1),ROUNDUP(L1359*$AH$4,-1)))</f>
        <v/>
      </c>
      <c r="AH1359" s="154" t="str">
        <f>IF(M1359="","",IF('5.手当・賞与配分・洗い替え方式'!$O$4=1,ROUNDUP((M1359+$Q1359)*$AH$4,-1),ROUNDUP(M1359*$AH$4,-1)))</f>
        <v/>
      </c>
      <c r="AI1359" s="166" t="str">
        <f>IF(N1359="","",IF('5.手当・賞与配分・洗い替え方式'!$O$4=1,ROUNDUP((N1359+$Q1359)*$AH$4,-1),ROUNDUP(N1359*$AH$4,-1)))</f>
        <v/>
      </c>
      <c r="AJ1359" s="165" t="str">
        <f>IF(J1359="","",IF('5.手当・賞与配分・洗い替え方式'!$O$4=1,ROUNDUP((J1359+$Q1359)*$AM$4,-1),ROUNDUP(J1359*$AM$4,-1)))</f>
        <v/>
      </c>
      <c r="AK1359" s="154" t="str">
        <f>IF(K1359="","",IF('5.手当・賞与配分・洗い替え方式'!$O$4=1,ROUNDUP((K1359+$Q1359)*$AM$4,-1),ROUNDUP(K1359*$AM$4,-1)))</f>
        <v/>
      </c>
      <c r="AL1359" s="154" t="str">
        <f>IF(L1359="","",IF('5.手当・賞与配分・洗い替え方式'!$O$4=1,ROUNDUP((L1359+$Q1359)*$AM$4,-1),ROUNDUP(L1359*$AM$4,-1)))</f>
        <v/>
      </c>
      <c r="AM1359" s="154" t="str">
        <f>IF(M1359="","",IF('5.手当・賞与配分・洗い替え方式'!$O$4=1,ROUNDUP((M1359+$Q1359)*$AM$4,-1),ROUNDUP(M1359*$AM$4,-1)))</f>
        <v/>
      </c>
      <c r="AN1359" s="166" t="str">
        <f>IF(N1359="","",IF('5.手当・賞与配分・洗い替え方式'!$O$4=1,ROUNDUP((N1359+$Q1359)*$AM$4,-1),ROUNDUP(N1359*$AM$4,-1)))</f>
        <v/>
      </c>
      <c r="AO1359" s="369" t="str">
        <f t="shared" si="911"/>
        <v/>
      </c>
      <c r="AP1359" s="77" t="str">
        <f t="shared" si="912"/>
        <v/>
      </c>
      <c r="AQ1359" s="77" t="str">
        <f t="shared" si="895"/>
        <v/>
      </c>
      <c r="AR1359" s="77" t="str">
        <f t="shared" si="896"/>
        <v/>
      </c>
      <c r="AS1359" s="164" t="str">
        <f t="shared" si="897"/>
        <v/>
      </c>
    </row>
    <row r="1360" spans="5:45" ht="18" customHeight="1">
      <c r="E1360" s="148" t="str">
        <f t="shared" si="898"/>
        <v/>
      </c>
      <c r="F1360" s="105">
        <f t="shared" si="885"/>
        <v>0</v>
      </c>
      <c r="G1360" s="105" t="str">
        <f t="shared" si="886"/>
        <v/>
      </c>
      <c r="H1360" s="105" t="str">
        <f t="shared" si="887"/>
        <v/>
      </c>
      <c r="I1360" s="149">
        <v>38</v>
      </c>
      <c r="J1360" s="157" t="str">
        <f t="shared" si="899"/>
        <v/>
      </c>
      <c r="K1360" s="131" t="str">
        <f t="shared" si="900"/>
        <v/>
      </c>
      <c r="L1360" s="131" t="str">
        <f>IF($E1360="","",INDEX('3.サラリースケール'!$R$5:$BH$38,MATCH($E1360,'3.サラリースケール'!$R$5:$R$38,0),MATCH($I1360,'3.サラリースケール'!$R$5:$BH$5,0)))</f>
        <v/>
      </c>
      <c r="M1360" s="131" t="str">
        <f t="shared" si="901"/>
        <v/>
      </c>
      <c r="N1360" s="368" t="str">
        <f t="shared" si="902"/>
        <v/>
      </c>
      <c r="O1360" s="157" t="str">
        <f t="shared" si="903"/>
        <v/>
      </c>
      <c r="P1360" s="368" t="str">
        <f t="shared" si="888"/>
        <v/>
      </c>
      <c r="Q1360" s="158" t="str">
        <f>IF($L1360="","",VLOOKUP($E1360,'6.モデル年俸表の作成'!$C$7:$F$48,4,0))</f>
        <v/>
      </c>
      <c r="R1360" s="159" t="str">
        <f>IF($E1360="","",IF($G1360="","",VLOOKUP($E1360,'5.手当・賞与配分・洗い替え方式'!$C$7:$L$48,8,0)))</f>
        <v/>
      </c>
      <c r="S1360" s="160" t="str">
        <f t="shared" si="904"/>
        <v/>
      </c>
      <c r="T1360" s="160" t="str">
        <f t="shared" si="905"/>
        <v/>
      </c>
      <c r="U1360" s="160" t="str">
        <f t="shared" si="914"/>
        <v/>
      </c>
      <c r="V1360" s="160" t="str">
        <f t="shared" si="907"/>
        <v/>
      </c>
      <c r="W1360" s="160" t="str">
        <f t="shared" si="908"/>
        <v/>
      </c>
      <c r="X1360" s="164" t="str">
        <f t="shared" si="889"/>
        <v/>
      </c>
      <c r="Y1360" s="162" t="str">
        <f t="shared" si="913"/>
        <v/>
      </c>
      <c r="Z1360" s="161" t="str">
        <f t="shared" si="890"/>
        <v/>
      </c>
      <c r="AA1360" s="161" t="str">
        <f t="shared" si="891"/>
        <v/>
      </c>
      <c r="AB1360" s="161" t="str">
        <f t="shared" si="892"/>
        <v/>
      </c>
      <c r="AC1360" s="163" t="str">
        <f t="shared" si="915"/>
        <v/>
      </c>
      <c r="AD1360" s="158" t="str">
        <f t="shared" si="910"/>
        <v/>
      </c>
      <c r="AE1360" s="165" t="str">
        <f>IF(J1360="","",IF('5.手当・賞与配分・洗い替え方式'!$O$4=1,ROUNDUP((J1360+$Q1360)*$AH$4,-1),ROUNDUP(J1360*$AH$4,-1)))</f>
        <v/>
      </c>
      <c r="AF1360" s="154" t="str">
        <f>IF(K1360="","",IF('5.手当・賞与配分・洗い替え方式'!$O$4=1,ROUNDUP((K1360+$Q1360)*$AH$4,-1),ROUNDUP(K1360*$AH$4,-1)))</f>
        <v/>
      </c>
      <c r="AG1360" s="154" t="str">
        <f>IF(L1360="","",IF('5.手当・賞与配分・洗い替え方式'!$O$4=1,ROUNDUP((L1360+$Q1360)*$AH$4,-1),ROUNDUP(L1360*$AH$4,-1)))</f>
        <v/>
      </c>
      <c r="AH1360" s="154" t="str">
        <f>IF(M1360="","",IF('5.手当・賞与配分・洗い替え方式'!$O$4=1,ROUNDUP((M1360+$Q1360)*$AH$4,-1),ROUNDUP(M1360*$AH$4,-1)))</f>
        <v/>
      </c>
      <c r="AI1360" s="166" t="str">
        <f>IF(N1360="","",IF('5.手当・賞与配分・洗い替え方式'!$O$4=1,ROUNDUP((N1360+$Q1360)*$AH$4,-1),ROUNDUP(N1360*$AH$4,-1)))</f>
        <v/>
      </c>
      <c r="AJ1360" s="165" t="str">
        <f>IF(J1360="","",IF('5.手当・賞与配分・洗い替え方式'!$O$4=1,ROUNDUP((J1360+$Q1360)*$AM$4,-1),ROUNDUP(J1360*$AM$4,-1)))</f>
        <v/>
      </c>
      <c r="AK1360" s="154" t="str">
        <f>IF(K1360="","",IF('5.手当・賞与配分・洗い替え方式'!$O$4=1,ROUNDUP((K1360+$Q1360)*$AM$4,-1),ROUNDUP(K1360*$AM$4,-1)))</f>
        <v/>
      </c>
      <c r="AL1360" s="154" t="str">
        <f>IF(L1360="","",IF('5.手当・賞与配分・洗い替え方式'!$O$4=1,ROUNDUP((L1360+$Q1360)*$AM$4,-1),ROUNDUP(L1360*$AM$4,-1)))</f>
        <v/>
      </c>
      <c r="AM1360" s="154" t="str">
        <f>IF(M1360="","",IF('5.手当・賞与配分・洗い替え方式'!$O$4=1,ROUNDUP((M1360+$Q1360)*$AM$4,-1),ROUNDUP(M1360*$AM$4,-1)))</f>
        <v/>
      </c>
      <c r="AN1360" s="166" t="str">
        <f>IF(N1360="","",IF('5.手当・賞与配分・洗い替え方式'!$O$4=1,ROUNDUP((N1360+$Q1360)*$AM$4,-1),ROUNDUP(N1360*$AM$4,-1)))</f>
        <v/>
      </c>
      <c r="AO1360" s="369" t="str">
        <f t="shared" si="911"/>
        <v/>
      </c>
      <c r="AP1360" s="77" t="str">
        <f t="shared" si="912"/>
        <v/>
      </c>
      <c r="AQ1360" s="77" t="str">
        <f t="shared" si="895"/>
        <v/>
      </c>
      <c r="AR1360" s="77" t="str">
        <f t="shared" si="896"/>
        <v/>
      </c>
      <c r="AS1360" s="164" t="str">
        <f t="shared" si="897"/>
        <v/>
      </c>
    </row>
    <row r="1361" spans="5:45" ht="18" customHeight="1">
      <c r="E1361" s="148" t="str">
        <f t="shared" si="898"/>
        <v/>
      </c>
      <c r="F1361" s="105">
        <f t="shared" si="885"/>
        <v>0</v>
      </c>
      <c r="G1361" s="105" t="str">
        <f t="shared" si="886"/>
        <v/>
      </c>
      <c r="H1361" s="105" t="str">
        <f t="shared" si="887"/>
        <v/>
      </c>
      <c r="I1361" s="149">
        <v>39</v>
      </c>
      <c r="J1361" s="157" t="str">
        <f t="shared" si="899"/>
        <v/>
      </c>
      <c r="K1361" s="131" t="str">
        <f t="shared" si="900"/>
        <v/>
      </c>
      <c r="L1361" s="131" t="str">
        <f>IF($E1361="","",INDEX('3.サラリースケール'!$R$5:$BH$38,MATCH($E1361,'3.サラリースケール'!$R$5:$R$38,0),MATCH($I1361,'3.サラリースケール'!$R$5:$BH$5,0)))</f>
        <v/>
      </c>
      <c r="M1361" s="131" t="str">
        <f t="shared" si="901"/>
        <v/>
      </c>
      <c r="N1361" s="368" t="str">
        <f t="shared" si="902"/>
        <v/>
      </c>
      <c r="O1361" s="157" t="str">
        <f t="shared" si="903"/>
        <v/>
      </c>
      <c r="P1361" s="368" t="str">
        <f t="shared" si="888"/>
        <v/>
      </c>
      <c r="Q1361" s="158" t="str">
        <f>IF($L1361="","",VLOOKUP($E1361,'6.モデル年俸表の作成'!$C$7:$F$48,4,0))</f>
        <v/>
      </c>
      <c r="R1361" s="159" t="str">
        <f>IF($E1361="","",IF($G1361="","",VLOOKUP($E1361,'5.手当・賞与配分・洗い替え方式'!$C$7:$L$48,8,0)))</f>
        <v/>
      </c>
      <c r="S1361" s="160" t="str">
        <f t="shared" si="904"/>
        <v/>
      </c>
      <c r="T1361" s="160" t="str">
        <f t="shared" si="905"/>
        <v/>
      </c>
      <c r="U1361" s="160" t="str">
        <f t="shared" si="914"/>
        <v/>
      </c>
      <c r="V1361" s="160" t="str">
        <f t="shared" si="907"/>
        <v/>
      </c>
      <c r="W1361" s="160" t="str">
        <f t="shared" si="908"/>
        <v/>
      </c>
      <c r="X1361" s="164" t="str">
        <f t="shared" si="889"/>
        <v/>
      </c>
      <c r="Y1361" s="162" t="str">
        <f t="shared" si="913"/>
        <v/>
      </c>
      <c r="Z1361" s="161" t="str">
        <f t="shared" si="890"/>
        <v/>
      </c>
      <c r="AA1361" s="161" t="str">
        <f t="shared" si="891"/>
        <v/>
      </c>
      <c r="AB1361" s="161" t="str">
        <f t="shared" si="892"/>
        <v/>
      </c>
      <c r="AC1361" s="163" t="str">
        <f t="shared" si="915"/>
        <v/>
      </c>
      <c r="AD1361" s="158" t="str">
        <f t="shared" si="910"/>
        <v/>
      </c>
      <c r="AE1361" s="165" t="str">
        <f>IF(J1361="","",IF('5.手当・賞与配分・洗い替え方式'!$O$4=1,ROUNDUP((J1361+$Q1361)*$AH$4,-1),ROUNDUP(J1361*$AH$4,-1)))</f>
        <v/>
      </c>
      <c r="AF1361" s="154" t="str">
        <f>IF(K1361="","",IF('5.手当・賞与配分・洗い替え方式'!$O$4=1,ROUNDUP((K1361+$Q1361)*$AH$4,-1),ROUNDUP(K1361*$AH$4,-1)))</f>
        <v/>
      </c>
      <c r="AG1361" s="154" t="str">
        <f>IF(L1361="","",IF('5.手当・賞与配分・洗い替え方式'!$O$4=1,ROUNDUP((L1361+$Q1361)*$AH$4,-1),ROUNDUP(L1361*$AH$4,-1)))</f>
        <v/>
      </c>
      <c r="AH1361" s="154" t="str">
        <f>IF(M1361="","",IF('5.手当・賞与配分・洗い替え方式'!$O$4=1,ROUNDUP((M1361+$Q1361)*$AH$4,-1),ROUNDUP(M1361*$AH$4,-1)))</f>
        <v/>
      </c>
      <c r="AI1361" s="166" t="str">
        <f>IF(N1361="","",IF('5.手当・賞与配分・洗い替え方式'!$O$4=1,ROUNDUP((N1361+$Q1361)*$AH$4,-1),ROUNDUP(N1361*$AH$4,-1)))</f>
        <v/>
      </c>
      <c r="AJ1361" s="165" t="str">
        <f>IF(J1361="","",IF('5.手当・賞与配分・洗い替え方式'!$O$4=1,ROUNDUP((J1361+$Q1361)*$AM$4,-1),ROUNDUP(J1361*$AM$4,-1)))</f>
        <v/>
      </c>
      <c r="AK1361" s="154" t="str">
        <f>IF(K1361="","",IF('5.手当・賞与配分・洗い替え方式'!$O$4=1,ROUNDUP((K1361+$Q1361)*$AM$4,-1),ROUNDUP(K1361*$AM$4,-1)))</f>
        <v/>
      </c>
      <c r="AL1361" s="154" t="str">
        <f>IF(L1361="","",IF('5.手当・賞与配分・洗い替え方式'!$O$4=1,ROUNDUP((L1361+$Q1361)*$AM$4,-1),ROUNDUP(L1361*$AM$4,-1)))</f>
        <v/>
      </c>
      <c r="AM1361" s="154" t="str">
        <f>IF(M1361="","",IF('5.手当・賞与配分・洗い替え方式'!$O$4=1,ROUNDUP((M1361+$Q1361)*$AM$4,-1),ROUNDUP(M1361*$AM$4,-1)))</f>
        <v/>
      </c>
      <c r="AN1361" s="166" t="str">
        <f>IF(N1361="","",IF('5.手当・賞与配分・洗い替え方式'!$O$4=1,ROUNDUP((N1361+$Q1361)*$AM$4,-1),ROUNDUP(N1361*$AM$4,-1)))</f>
        <v/>
      </c>
      <c r="AO1361" s="369" t="str">
        <f t="shared" si="911"/>
        <v/>
      </c>
      <c r="AP1361" s="77" t="str">
        <f t="shared" si="912"/>
        <v/>
      </c>
      <c r="AQ1361" s="77" t="str">
        <f t="shared" si="895"/>
        <v/>
      </c>
      <c r="AR1361" s="77" t="str">
        <f t="shared" si="896"/>
        <v/>
      </c>
      <c r="AS1361" s="164" t="str">
        <f t="shared" si="897"/>
        <v/>
      </c>
    </row>
    <row r="1362" spans="5:45" ht="18" customHeight="1">
      <c r="E1362" s="148" t="str">
        <f t="shared" si="898"/>
        <v/>
      </c>
      <c r="F1362" s="105">
        <f t="shared" si="885"/>
        <v>0</v>
      </c>
      <c r="G1362" s="105" t="str">
        <f t="shared" si="886"/>
        <v/>
      </c>
      <c r="H1362" s="105" t="str">
        <f t="shared" si="887"/>
        <v/>
      </c>
      <c r="I1362" s="149">
        <v>40</v>
      </c>
      <c r="J1362" s="157" t="str">
        <f t="shared" si="899"/>
        <v/>
      </c>
      <c r="K1362" s="131" t="str">
        <f t="shared" si="900"/>
        <v/>
      </c>
      <c r="L1362" s="131" t="str">
        <f>IF($E1362="","",INDEX('3.サラリースケール'!$R$5:$BH$38,MATCH($E1362,'3.サラリースケール'!$R$5:$R$38,0),MATCH($I1362,'3.サラリースケール'!$R$5:$BH$5,0)))</f>
        <v/>
      </c>
      <c r="M1362" s="131" t="str">
        <f t="shared" si="901"/>
        <v/>
      </c>
      <c r="N1362" s="368" t="str">
        <f t="shared" si="902"/>
        <v/>
      </c>
      <c r="O1362" s="157" t="str">
        <f t="shared" si="903"/>
        <v/>
      </c>
      <c r="P1362" s="368" t="str">
        <f t="shared" si="888"/>
        <v/>
      </c>
      <c r="Q1362" s="158" t="str">
        <f>IF($L1362="","",VLOOKUP($E1362,'6.モデル年俸表の作成'!$C$7:$F$48,4,0))</f>
        <v/>
      </c>
      <c r="R1362" s="159" t="str">
        <f>IF($E1362="","",IF($G1362="","",VLOOKUP($E1362,'5.手当・賞与配分・洗い替え方式'!$C$7:$L$48,8,0)))</f>
        <v/>
      </c>
      <c r="S1362" s="160" t="str">
        <f t="shared" si="904"/>
        <v/>
      </c>
      <c r="T1362" s="160" t="str">
        <f t="shared" si="905"/>
        <v/>
      </c>
      <c r="U1362" s="160" t="str">
        <f t="shared" si="914"/>
        <v/>
      </c>
      <c r="V1362" s="160" t="str">
        <f t="shared" si="907"/>
        <v/>
      </c>
      <c r="W1362" s="160" t="str">
        <f t="shared" si="908"/>
        <v/>
      </c>
      <c r="X1362" s="164" t="str">
        <f t="shared" si="889"/>
        <v/>
      </c>
      <c r="Y1362" s="162" t="str">
        <f t="shared" si="913"/>
        <v/>
      </c>
      <c r="Z1362" s="161" t="str">
        <f t="shared" si="890"/>
        <v/>
      </c>
      <c r="AA1362" s="161" t="str">
        <f t="shared" si="891"/>
        <v/>
      </c>
      <c r="AB1362" s="161" t="str">
        <f t="shared" si="892"/>
        <v/>
      </c>
      <c r="AC1362" s="163" t="str">
        <f t="shared" si="915"/>
        <v/>
      </c>
      <c r="AD1362" s="158" t="str">
        <f t="shared" si="910"/>
        <v/>
      </c>
      <c r="AE1362" s="165" t="str">
        <f>IF(J1362="","",IF('5.手当・賞与配分・洗い替え方式'!$O$4=1,ROUNDUP((J1362+$Q1362)*$AH$4,-1),ROUNDUP(J1362*$AH$4,-1)))</f>
        <v/>
      </c>
      <c r="AF1362" s="154" t="str">
        <f>IF(K1362="","",IF('5.手当・賞与配分・洗い替え方式'!$O$4=1,ROUNDUP((K1362+$Q1362)*$AH$4,-1),ROUNDUP(K1362*$AH$4,-1)))</f>
        <v/>
      </c>
      <c r="AG1362" s="154" t="str">
        <f>IF(L1362="","",IF('5.手当・賞与配分・洗い替え方式'!$O$4=1,ROUNDUP((L1362+$Q1362)*$AH$4,-1),ROUNDUP(L1362*$AH$4,-1)))</f>
        <v/>
      </c>
      <c r="AH1362" s="154" t="str">
        <f>IF(M1362="","",IF('5.手当・賞与配分・洗い替え方式'!$O$4=1,ROUNDUP((M1362+$Q1362)*$AH$4,-1),ROUNDUP(M1362*$AH$4,-1)))</f>
        <v/>
      </c>
      <c r="AI1362" s="166" t="str">
        <f>IF(N1362="","",IF('5.手当・賞与配分・洗い替え方式'!$O$4=1,ROUNDUP((N1362+$Q1362)*$AH$4,-1),ROUNDUP(N1362*$AH$4,-1)))</f>
        <v/>
      </c>
      <c r="AJ1362" s="165" t="str">
        <f>IF(J1362="","",IF('5.手当・賞与配分・洗い替え方式'!$O$4=1,ROUNDUP((J1362+$Q1362)*$AM$4,-1),ROUNDUP(J1362*$AM$4,-1)))</f>
        <v/>
      </c>
      <c r="AK1362" s="154" t="str">
        <f>IF(K1362="","",IF('5.手当・賞与配分・洗い替え方式'!$O$4=1,ROUNDUP((K1362+$Q1362)*$AM$4,-1),ROUNDUP(K1362*$AM$4,-1)))</f>
        <v/>
      </c>
      <c r="AL1362" s="154" t="str">
        <f>IF(L1362="","",IF('5.手当・賞与配分・洗い替え方式'!$O$4=1,ROUNDUP((L1362+$Q1362)*$AM$4,-1),ROUNDUP(L1362*$AM$4,-1)))</f>
        <v/>
      </c>
      <c r="AM1362" s="154" t="str">
        <f>IF(M1362="","",IF('5.手当・賞与配分・洗い替え方式'!$O$4=1,ROUNDUP((M1362+$Q1362)*$AM$4,-1),ROUNDUP(M1362*$AM$4,-1)))</f>
        <v/>
      </c>
      <c r="AN1362" s="166" t="str">
        <f>IF(N1362="","",IF('5.手当・賞与配分・洗い替え方式'!$O$4=1,ROUNDUP((N1362+$Q1362)*$AM$4,-1),ROUNDUP(N1362*$AM$4,-1)))</f>
        <v/>
      </c>
      <c r="AO1362" s="369" t="str">
        <f t="shared" si="911"/>
        <v/>
      </c>
      <c r="AP1362" s="77" t="str">
        <f t="shared" si="912"/>
        <v/>
      </c>
      <c r="AQ1362" s="77" t="str">
        <f t="shared" si="895"/>
        <v/>
      </c>
      <c r="AR1362" s="77" t="str">
        <f t="shared" si="896"/>
        <v/>
      </c>
      <c r="AS1362" s="164" t="str">
        <f t="shared" si="897"/>
        <v/>
      </c>
    </row>
    <row r="1363" spans="5:45" ht="18" customHeight="1">
      <c r="E1363" s="148" t="str">
        <f t="shared" si="898"/>
        <v/>
      </c>
      <c r="F1363" s="105">
        <f t="shared" si="885"/>
        <v>0</v>
      </c>
      <c r="G1363" s="105" t="str">
        <f t="shared" si="886"/>
        <v/>
      </c>
      <c r="H1363" s="105" t="str">
        <f t="shared" si="887"/>
        <v/>
      </c>
      <c r="I1363" s="149">
        <v>41</v>
      </c>
      <c r="J1363" s="157" t="str">
        <f t="shared" si="899"/>
        <v/>
      </c>
      <c r="K1363" s="131" t="str">
        <f t="shared" si="900"/>
        <v/>
      </c>
      <c r="L1363" s="131" t="str">
        <f>IF($E1363="","",INDEX('3.サラリースケール'!$R$5:$BH$38,MATCH($E1363,'3.サラリースケール'!$R$5:$R$38,0),MATCH($I1363,'3.サラリースケール'!$R$5:$BH$5,0)))</f>
        <v/>
      </c>
      <c r="M1363" s="131" t="str">
        <f t="shared" si="901"/>
        <v/>
      </c>
      <c r="N1363" s="368" t="str">
        <f t="shared" si="902"/>
        <v/>
      </c>
      <c r="O1363" s="157" t="str">
        <f t="shared" si="903"/>
        <v/>
      </c>
      <c r="P1363" s="368" t="str">
        <f t="shared" si="888"/>
        <v/>
      </c>
      <c r="Q1363" s="158" t="str">
        <f>IF($L1363="","",VLOOKUP($E1363,'6.モデル年俸表の作成'!$C$7:$F$48,4,0))</f>
        <v/>
      </c>
      <c r="R1363" s="159" t="str">
        <f>IF($E1363="","",IF($G1363="","",VLOOKUP($E1363,'5.手当・賞与配分・洗い替え方式'!$C$7:$L$48,8,0)))</f>
        <v/>
      </c>
      <c r="S1363" s="160" t="str">
        <f t="shared" si="904"/>
        <v/>
      </c>
      <c r="T1363" s="160" t="str">
        <f t="shared" si="905"/>
        <v/>
      </c>
      <c r="U1363" s="160" t="str">
        <f t="shared" si="914"/>
        <v/>
      </c>
      <c r="V1363" s="160" t="str">
        <f t="shared" si="907"/>
        <v/>
      </c>
      <c r="W1363" s="160" t="str">
        <f t="shared" si="908"/>
        <v/>
      </c>
      <c r="X1363" s="164" t="str">
        <f t="shared" si="889"/>
        <v/>
      </c>
      <c r="Y1363" s="162" t="str">
        <f t="shared" si="913"/>
        <v/>
      </c>
      <c r="Z1363" s="161" t="str">
        <f t="shared" si="890"/>
        <v/>
      </c>
      <c r="AA1363" s="161" t="str">
        <f t="shared" si="891"/>
        <v/>
      </c>
      <c r="AB1363" s="161" t="str">
        <f t="shared" si="892"/>
        <v/>
      </c>
      <c r="AC1363" s="163" t="str">
        <f t="shared" si="915"/>
        <v/>
      </c>
      <c r="AD1363" s="158" t="str">
        <f t="shared" si="910"/>
        <v/>
      </c>
      <c r="AE1363" s="165" t="str">
        <f>IF(J1363="","",IF('5.手当・賞与配分・洗い替え方式'!$O$4=1,ROUNDUP((J1363+$Q1363)*$AH$4,-1),ROUNDUP(J1363*$AH$4,-1)))</f>
        <v/>
      </c>
      <c r="AF1363" s="154" t="str">
        <f>IF(K1363="","",IF('5.手当・賞与配分・洗い替え方式'!$O$4=1,ROUNDUP((K1363+$Q1363)*$AH$4,-1),ROUNDUP(K1363*$AH$4,-1)))</f>
        <v/>
      </c>
      <c r="AG1363" s="154" t="str">
        <f>IF(L1363="","",IF('5.手当・賞与配分・洗い替え方式'!$O$4=1,ROUNDUP((L1363+$Q1363)*$AH$4,-1),ROUNDUP(L1363*$AH$4,-1)))</f>
        <v/>
      </c>
      <c r="AH1363" s="154" t="str">
        <f>IF(M1363="","",IF('5.手当・賞与配分・洗い替え方式'!$O$4=1,ROUNDUP((M1363+$Q1363)*$AH$4,-1),ROUNDUP(M1363*$AH$4,-1)))</f>
        <v/>
      </c>
      <c r="AI1363" s="166" t="str">
        <f>IF(N1363="","",IF('5.手当・賞与配分・洗い替え方式'!$O$4=1,ROUNDUP((N1363+$Q1363)*$AH$4,-1),ROUNDUP(N1363*$AH$4,-1)))</f>
        <v/>
      </c>
      <c r="AJ1363" s="165" t="str">
        <f>IF(J1363="","",IF('5.手当・賞与配分・洗い替え方式'!$O$4=1,ROUNDUP((J1363+$Q1363)*$AM$4,-1),ROUNDUP(J1363*$AM$4,-1)))</f>
        <v/>
      </c>
      <c r="AK1363" s="154" t="str">
        <f>IF(K1363="","",IF('5.手当・賞与配分・洗い替え方式'!$O$4=1,ROUNDUP((K1363+$Q1363)*$AM$4,-1),ROUNDUP(K1363*$AM$4,-1)))</f>
        <v/>
      </c>
      <c r="AL1363" s="154" t="str">
        <f>IF(L1363="","",IF('5.手当・賞与配分・洗い替え方式'!$O$4=1,ROUNDUP((L1363+$Q1363)*$AM$4,-1),ROUNDUP(L1363*$AM$4,-1)))</f>
        <v/>
      </c>
      <c r="AM1363" s="154" t="str">
        <f>IF(M1363="","",IF('5.手当・賞与配分・洗い替え方式'!$O$4=1,ROUNDUP((M1363+$Q1363)*$AM$4,-1),ROUNDUP(M1363*$AM$4,-1)))</f>
        <v/>
      </c>
      <c r="AN1363" s="166" t="str">
        <f>IF(N1363="","",IF('5.手当・賞与配分・洗い替え方式'!$O$4=1,ROUNDUP((N1363+$Q1363)*$AM$4,-1),ROUNDUP(N1363*$AM$4,-1)))</f>
        <v/>
      </c>
      <c r="AO1363" s="369" t="str">
        <f t="shared" si="911"/>
        <v/>
      </c>
      <c r="AP1363" s="77" t="str">
        <f t="shared" si="912"/>
        <v/>
      </c>
      <c r="AQ1363" s="77" t="str">
        <f t="shared" si="895"/>
        <v/>
      </c>
      <c r="AR1363" s="77" t="str">
        <f t="shared" si="896"/>
        <v/>
      </c>
      <c r="AS1363" s="164" t="str">
        <f t="shared" si="897"/>
        <v/>
      </c>
    </row>
    <row r="1364" spans="5:45" ht="18" customHeight="1">
      <c r="E1364" s="148" t="str">
        <f t="shared" si="898"/>
        <v/>
      </c>
      <c r="F1364" s="105">
        <f t="shared" si="885"/>
        <v>0</v>
      </c>
      <c r="G1364" s="105" t="str">
        <f t="shared" si="886"/>
        <v/>
      </c>
      <c r="H1364" s="105" t="str">
        <f t="shared" si="887"/>
        <v/>
      </c>
      <c r="I1364" s="149">
        <v>42</v>
      </c>
      <c r="J1364" s="157" t="str">
        <f t="shared" si="899"/>
        <v/>
      </c>
      <c r="K1364" s="131" t="str">
        <f t="shared" si="900"/>
        <v/>
      </c>
      <c r="L1364" s="131" t="str">
        <f>IF($E1364="","",INDEX('3.サラリースケール'!$R$5:$BH$38,MATCH($E1364,'3.サラリースケール'!$R$5:$R$38,0),MATCH($I1364,'3.サラリースケール'!$R$5:$BH$5,0)))</f>
        <v/>
      </c>
      <c r="M1364" s="131" t="str">
        <f t="shared" si="901"/>
        <v/>
      </c>
      <c r="N1364" s="368" t="str">
        <f t="shared" si="902"/>
        <v/>
      </c>
      <c r="O1364" s="157" t="str">
        <f t="shared" si="903"/>
        <v/>
      </c>
      <c r="P1364" s="368" t="str">
        <f t="shared" si="888"/>
        <v/>
      </c>
      <c r="Q1364" s="158" t="str">
        <f>IF($L1364="","",VLOOKUP($E1364,'6.モデル年俸表の作成'!$C$7:$F$48,4,0))</f>
        <v/>
      </c>
      <c r="R1364" s="159" t="str">
        <f>IF($E1364="","",IF($G1364="","",VLOOKUP($E1364,'5.手当・賞与配分・洗い替え方式'!$C$7:$L$48,8,0)))</f>
        <v/>
      </c>
      <c r="S1364" s="160" t="str">
        <f t="shared" si="904"/>
        <v/>
      </c>
      <c r="T1364" s="160" t="str">
        <f t="shared" si="905"/>
        <v/>
      </c>
      <c r="U1364" s="160" t="str">
        <f t="shared" si="914"/>
        <v/>
      </c>
      <c r="V1364" s="160" t="str">
        <f t="shared" si="907"/>
        <v/>
      </c>
      <c r="W1364" s="160" t="str">
        <f t="shared" si="908"/>
        <v/>
      </c>
      <c r="X1364" s="164" t="str">
        <f t="shared" si="889"/>
        <v/>
      </c>
      <c r="Y1364" s="162" t="str">
        <f t="shared" si="913"/>
        <v/>
      </c>
      <c r="Z1364" s="161" t="str">
        <f t="shared" si="890"/>
        <v/>
      </c>
      <c r="AA1364" s="161" t="str">
        <f t="shared" si="891"/>
        <v/>
      </c>
      <c r="AB1364" s="161" t="str">
        <f t="shared" si="892"/>
        <v/>
      </c>
      <c r="AC1364" s="163" t="str">
        <f t="shared" si="915"/>
        <v/>
      </c>
      <c r="AD1364" s="158" t="str">
        <f t="shared" si="910"/>
        <v/>
      </c>
      <c r="AE1364" s="165" t="str">
        <f>IF(J1364="","",IF('5.手当・賞与配分・洗い替え方式'!$O$4=1,ROUNDUP((J1364+$Q1364)*$AH$4,-1),ROUNDUP(J1364*$AH$4,-1)))</f>
        <v/>
      </c>
      <c r="AF1364" s="154" t="str">
        <f>IF(K1364="","",IF('5.手当・賞与配分・洗い替え方式'!$O$4=1,ROUNDUP((K1364+$Q1364)*$AH$4,-1),ROUNDUP(K1364*$AH$4,-1)))</f>
        <v/>
      </c>
      <c r="AG1364" s="154" t="str">
        <f>IF(L1364="","",IF('5.手当・賞与配分・洗い替え方式'!$O$4=1,ROUNDUP((L1364+$Q1364)*$AH$4,-1),ROUNDUP(L1364*$AH$4,-1)))</f>
        <v/>
      </c>
      <c r="AH1364" s="154" t="str">
        <f>IF(M1364="","",IF('5.手当・賞与配分・洗い替え方式'!$O$4=1,ROUNDUP((M1364+$Q1364)*$AH$4,-1),ROUNDUP(M1364*$AH$4,-1)))</f>
        <v/>
      </c>
      <c r="AI1364" s="166" t="str">
        <f>IF(N1364="","",IF('5.手当・賞与配分・洗い替え方式'!$O$4=1,ROUNDUP((N1364+$Q1364)*$AH$4,-1),ROUNDUP(N1364*$AH$4,-1)))</f>
        <v/>
      </c>
      <c r="AJ1364" s="165" t="str">
        <f>IF(J1364="","",IF('5.手当・賞与配分・洗い替え方式'!$O$4=1,ROUNDUP((J1364+$Q1364)*$AM$4,-1),ROUNDUP(J1364*$AM$4,-1)))</f>
        <v/>
      </c>
      <c r="AK1364" s="154" t="str">
        <f>IF(K1364="","",IF('5.手当・賞与配分・洗い替え方式'!$O$4=1,ROUNDUP((K1364+$Q1364)*$AM$4,-1),ROUNDUP(K1364*$AM$4,-1)))</f>
        <v/>
      </c>
      <c r="AL1364" s="154" t="str">
        <f>IF(L1364="","",IF('5.手当・賞与配分・洗い替え方式'!$O$4=1,ROUNDUP((L1364+$Q1364)*$AM$4,-1),ROUNDUP(L1364*$AM$4,-1)))</f>
        <v/>
      </c>
      <c r="AM1364" s="154" t="str">
        <f>IF(M1364="","",IF('5.手当・賞与配分・洗い替え方式'!$O$4=1,ROUNDUP((M1364+$Q1364)*$AM$4,-1),ROUNDUP(M1364*$AM$4,-1)))</f>
        <v/>
      </c>
      <c r="AN1364" s="166" t="str">
        <f>IF(N1364="","",IF('5.手当・賞与配分・洗い替え方式'!$O$4=1,ROUNDUP((N1364+$Q1364)*$AM$4,-1),ROUNDUP(N1364*$AM$4,-1)))</f>
        <v/>
      </c>
      <c r="AO1364" s="369" t="str">
        <f t="shared" si="911"/>
        <v/>
      </c>
      <c r="AP1364" s="77" t="str">
        <f t="shared" si="912"/>
        <v/>
      </c>
      <c r="AQ1364" s="77" t="str">
        <f t="shared" si="895"/>
        <v/>
      </c>
      <c r="AR1364" s="77" t="str">
        <f t="shared" si="896"/>
        <v/>
      </c>
      <c r="AS1364" s="164" t="str">
        <f t="shared" si="897"/>
        <v/>
      </c>
    </row>
    <row r="1365" spans="5:45" ht="18" customHeight="1">
      <c r="E1365" s="148" t="str">
        <f t="shared" si="898"/>
        <v/>
      </c>
      <c r="F1365" s="167">
        <f t="shared" si="885"/>
        <v>0</v>
      </c>
      <c r="G1365" s="105" t="str">
        <f t="shared" si="886"/>
        <v/>
      </c>
      <c r="H1365" s="105" t="str">
        <f t="shared" si="887"/>
        <v/>
      </c>
      <c r="I1365" s="149">
        <v>43</v>
      </c>
      <c r="J1365" s="157" t="str">
        <f t="shared" si="899"/>
        <v/>
      </c>
      <c r="K1365" s="131" t="str">
        <f t="shared" si="900"/>
        <v/>
      </c>
      <c r="L1365" s="131" t="str">
        <f>IF($E1365="","",INDEX('3.サラリースケール'!$R$5:$BH$38,MATCH($E1365,'3.サラリースケール'!$R$5:$R$38,0),MATCH($I1365,'3.サラリースケール'!$R$5:$BH$5,0)))</f>
        <v/>
      </c>
      <c r="M1365" s="131" t="str">
        <f t="shared" si="901"/>
        <v/>
      </c>
      <c r="N1365" s="368" t="str">
        <f t="shared" si="902"/>
        <v/>
      </c>
      <c r="O1365" s="157" t="str">
        <f t="shared" si="903"/>
        <v/>
      </c>
      <c r="P1365" s="368" t="str">
        <f t="shared" si="888"/>
        <v/>
      </c>
      <c r="Q1365" s="158" t="str">
        <f>IF($L1365="","",VLOOKUP($E1365,'6.モデル年俸表の作成'!$C$7:$F$48,4,0))</f>
        <v/>
      </c>
      <c r="R1365" s="159" t="str">
        <f>IF($E1365="","",IF($G1365="","",VLOOKUP($E1365,'5.手当・賞与配分・洗い替え方式'!$C$7:$L$48,8,0)))</f>
        <v/>
      </c>
      <c r="S1365" s="160" t="str">
        <f t="shared" si="904"/>
        <v/>
      </c>
      <c r="T1365" s="160" t="str">
        <f t="shared" si="905"/>
        <v/>
      </c>
      <c r="U1365" s="160" t="str">
        <f t="shared" si="914"/>
        <v/>
      </c>
      <c r="V1365" s="160" t="str">
        <f t="shared" si="907"/>
        <v/>
      </c>
      <c r="W1365" s="160" t="str">
        <f t="shared" si="908"/>
        <v/>
      </c>
      <c r="X1365" s="164" t="str">
        <f t="shared" si="889"/>
        <v/>
      </c>
      <c r="Y1365" s="162" t="str">
        <f t="shared" si="913"/>
        <v/>
      </c>
      <c r="Z1365" s="161" t="str">
        <f t="shared" si="890"/>
        <v/>
      </c>
      <c r="AA1365" s="161" t="str">
        <f t="shared" si="891"/>
        <v/>
      </c>
      <c r="AB1365" s="161" t="str">
        <f t="shared" si="892"/>
        <v/>
      </c>
      <c r="AC1365" s="163" t="str">
        <f t="shared" si="915"/>
        <v/>
      </c>
      <c r="AD1365" s="158" t="str">
        <f t="shared" si="910"/>
        <v/>
      </c>
      <c r="AE1365" s="165" t="str">
        <f>IF(J1365="","",IF('5.手当・賞与配分・洗い替え方式'!$O$4=1,ROUNDUP((J1365+$Q1365)*$AH$4,-1),ROUNDUP(J1365*$AH$4,-1)))</f>
        <v/>
      </c>
      <c r="AF1365" s="154" t="str">
        <f>IF(K1365="","",IF('5.手当・賞与配分・洗い替え方式'!$O$4=1,ROUNDUP((K1365+$Q1365)*$AH$4,-1),ROUNDUP(K1365*$AH$4,-1)))</f>
        <v/>
      </c>
      <c r="AG1365" s="154" t="str">
        <f>IF(L1365="","",IF('5.手当・賞与配分・洗い替え方式'!$O$4=1,ROUNDUP((L1365+$Q1365)*$AH$4,-1),ROUNDUP(L1365*$AH$4,-1)))</f>
        <v/>
      </c>
      <c r="AH1365" s="154" t="str">
        <f>IF(M1365="","",IF('5.手当・賞与配分・洗い替え方式'!$O$4=1,ROUNDUP((M1365+$Q1365)*$AH$4,-1),ROUNDUP(M1365*$AH$4,-1)))</f>
        <v/>
      </c>
      <c r="AI1365" s="166" t="str">
        <f>IF(N1365="","",IF('5.手当・賞与配分・洗い替え方式'!$O$4=1,ROUNDUP((N1365+$Q1365)*$AH$4,-1),ROUNDUP(N1365*$AH$4,-1)))</f>
        <v/>
      </c>
      <c r="AJ1365" s="165" t="str">
        <f>IF(J1365="","",IF('5.手当・賞与配分・洗い替え方式'!$O$4=1,ROUNDUP((J1365+$Q1365)*$AM$4,-1),ROUNDUP(J1365*$AM$4,-1)))</f>
        <v/>
      </c>
      <c r="AK1365" s="154" t="str">
        <f>IF(K1365="","",IF('5.手当・賞与配分・洗い替え方式'!$O$4=1,ROUNDUP((K1365+$Q1365)*$AM$4,-1),ROUNDUP(K1365*$AM$4,-1)))</f>
        <v/>
      </c>
      <c r="AL1365" s="154" t="str">
        <f>IF(L1365="","",IF('5.手当・賞与配分・洗い替え方式'!$O$4=1,ROUNDUP((L1365+$Q1365)*$AM$4,-1),ROUNDUP(L1365*$AM$4,-1)))</f>
        <v/>
      </c>
      <c r="AM1365" s="154" t="str">
        <f>IF(M1365="","",IF('5.手当・賞与配分・洗い替え方式'!$O$4=1,ROUNDUP((M1365+$Q1365)*$AM$4,-1),ROUNDUP(M1365*$AM$4,-1)))</f>
        <v/>
      </c>
      <c r="AN1365" s="166" t="str">
        <f>IF(N1365="","",IF('5.手当・賞与配分・洗い替え方式'!$O$4=1,ROUNDUP((N1365+$Q1365)*$AM$4,-1),ROUNDUP(N1365*$AM$4,-1)))</f>
        <v/>
      </c>
      <c r="AO1365" s="369" t="str">
        <f t="shared" si="911"/>
        <v/>
      </c>
      <c r="AP1365" s="77" t="str">
        <f t="shared" si="912"/>
        <v/>
      </c>
      <c r="AQ1365" s="77" t="str">
        <f t="shared" si="895"/>
        <v/>
      </c>
      <c r="AR1365" s="77" t="str">
        <f t="shared" si="896"/>
        <v/>
      </c>
      <c r="AS1365" s="164" t="str">
        <f t="shared" si="897"/>
        <v/>
      </c>
    </row>
    <row r="1366" spans="5:45" ht="18" customHeight="1">
      <c r="E1366" s="148" t="str">
        <f t="shared" si="898"/>
        <v/>
      </c>
      <c r="F1366" s="167">
        <f t="shared" si="885"/>
        <v>0</v>
      </c>
      <c r="G1366" s="105" t="str">
        <f t="shared" si="886"/>
        <v/>
      </c>
      <c r="H1366" s="105" t="str">
        <f t="shared" si="887"/>
        <v/>
      </c>
      <c r="I1366" s="149">
        <v>44</v>
      </c>
      <c r="J1366" s="157" t="str">
        <f t="shared" si="899"/>
        <v/>
      </c>
      <c r="K1366" s="131" t="str">
        <f t="shared" si="900"/>
        <v/>
      </c>
      <c r="L1366" s="131" t="str">
        <f>IF($E1366="","",INDEX('3.サラリースケール'!$R$5:$BH$38,MATCH($E1366,'3.サラリースケール'!$R$5:$R$38,0),MATCH($I1366,'3.サラリースケール'!$R$5:$BH$5,0)))</f>
        <v/>
      </c>
      <c r="M1366" s="131" t="str">
        <f t="shared" si="901"/>
        <v/>
      </c>
      <c r="N1366" s="368" t="str">
        <f t="shared" si="902"/>
        <v/>
      </c>
      <c r="O1366" s="157" t="str">
        <f t="shared" si="903"/>
        <v/>
      </c>
      <c r="P1366" s="368" t="str">
        <f t="shared" si="888"/>
        <v/>
      </c>
      <c r="Q1366" s="158" t="str">
        <f>IF($L1366="","",VLOOKUP($E1366,'6.モデル年俸表の作成'!$C$7:$F$48,4,0))</f>
        <v/>
      </c>
      <c r="R1366" s="159" t="str">
        <f>IF($E1366="","",IF($G1366="","",VLOOKUP($E1366,'5.手当・賞与配分・洗い替え方式'!$C$7:$L$48,8,0)))</f>
        <v/>
      </c>
      <c r="S1366" s="160" t="str">
        <f t="shared" si="904"/>
        <v/>
      </c>
      <c r="T1366" s="160" t="str">
        <f t="shared" si="905"/>
        <v/>
      </c>
      <c r="U1366" s="160" t="str">
        <f t="shared" si="914"/>
        <v/>
      </c>
      <c r="V1366" s="160" t="str">
        <f t="shared" si="907"/>
        <v/>
      </c>
      <c r="W1366" s="160" t="str">
        <f t="shared" si="908"/>
        <v/>
      </c>
      <c r="X1366" s="164" t="str">
        <f t="shared" si="889"/>
        <v/>
      </c>
      <c r="Y1366" s="162" t="str">
        <f t="shared" si="913"/>
        <v/>
      </c>
      <c r="Z1366" s="161" t="str">
        <f t="shared" si="890"/>
        <v/>
      </c>
      <c r="AA1366" s="161" t="str">
        <f t="shared" si="891"/>
        <v/>
      </c>
      <c r="AB1366" s="161" t="str">
        <f t="shared" si="892"/>
        <v/>
      </c>
      <c r="AC1366" s="163" t="str">
        <f t="shared" si="915"/>
        <v/>
      </c>
      <c r="AD1366" s="158" t="str">
        <f t="shared" si="910"/>
        <v/>
      </c>
      <c r="AE1366" s="165" t="str">
        <f>IF(J1366="","",IF('5.手当・賞与配分・洗い替え方式'!$O$4=1,ROUNDUP((J1366+$Q1366)*$AH$4,-1),ROUNDUP(J1366*$AH$4,-1)))</f>
        <v/>
      </c>
      <c r="AF1366" s="154" t="str">
        <f>IF(K1366="","",IF('5.手当・賞与配分・洗い替え方式'!$O$4=1,ROUNDUP((K1366+$Q1366)*$AH$4,-1),ROUNDUP(K1366*$AH$4,-1)))</f>
        <v/>
      </c>
      <c r="AG1366" s="154" t="str">
        <f>IF(L1366="","",IF('5.手当・賞与配分・洗い替え方式'!$O$4=1,ROUNDUP((L1366+$Q1366)*$AH$4,-1),ROUNDUP(L1366*$AH$4,-1)))</f>
        <v/>
      </c>
      <c r="AH1366" s="154" t="str">
        <f>IF(M1366="","",IF('5.手当・賞与配分・洗い替え方式'!$O$4=1,ROUNDUP((M1366+$Q1366)*$AH$4,-1),ROUNDUP(M1366*$AH$4,-1)))</f>
        <v/>
      </c>
      <c r="AI1366" s="166" t="str">
        <f>IF(N1366="","",IF('5.手当・賞与配分・洗い替え方式'!$O$4=1,ROUNDUP((N1366+$Q1366)*$AH$4,-1),ROUNDUP(N1366*$AH$4,-1)))</f>
        <v/>
      </c>
      <c r="AJ1366" s="165" t="str">
        <f>IF(J1366="","",IF('5.手当・賞与配分・洗い替え方式'!$O$4=1,ROUNDUP((J1366+$Q1366)*$AM$4,-1),ROUNDUP(J1366*$AM$4,-1)))</f>
        <v/>
      </c>
      <c r="AK1366" s="154" t="str">
        <f>IF(K1366="","",IF('5.手当・賞与配分・洗い替え方式'!$O$4=1,ROUNDUP((K1366+$Q1366)*$AM$4,-1),ROUNDUP(K1366*$AM$4,-1)))</f>
        <v/>
      </c>
      <c r="AL1366" s="154" t="str">
        <f>IF(L1366="","",IF('5.手当・賞与配分・洗い替え方式'!$O$4=1,ROUNDUP((L1366+$Q1366)*$AM$4,-1),ROUNDUP(L1366*$AM$4,-1)))</f>
        <v/>
      </c>
      <c r="AM1366" s="154" t="str">
        <f>IF(M1366="","",IF('5.手当・賞与配分・洗い替え方式'!$O$4=1,ROUNDUP((M1366+$Q1366)*$AM$4,-1),ROUNDUP(M1366*$AM$4,-1)))</f>
        <v/>
      </c>
      <c r="AN1366" s="166" t="str">
        <f>IF(N1366="","",IF('5.手当・賞与配分・洗い替え方式'!$O$4=1,ROUNDUP((N1366+$Q1366)*$AM$4,-1),ROUNDUP(N1366*$AM$4,-1)))</f>
        <v/>
      </c>
      <c r="AO1366" s="369" t="str">
        <f t="shared" si="911"/>
        <v/>
      </c>
      <c r="AP1366" s="77" t="str">
        <f t="shared" si="912"/>
        <v/>
      </c>
      <c r="AQ1366" s="77" t="str">
        <f t="shared" si="895"/>
        <v/>
      </c>
      <c r="AR1366" s="77" t="str">
        <f t="shared" si="896"/>
        <v/>
      </c>
      <c r="AS1366" s="164" t="str">
        <f t="shared" si="897"/>
        <v/>
      </c>
    </row>
    <row r="1367" spans="5:45" ht="18" customHeight="1">
      <c r="E1367" s="148" t="str">
        <f t="shared" si="898"/>
        <v/>
      </c>
      <c r="F1367" s="167">
        <f t="shared" si="885"/>
        <v>0</v>
      </c>
      <c r="G1367" s="105" t="str">
        <f t="shared" si="886"/>
        <v/>
      </c>
      <c r="H1367" s="105" t="str">
        <f t="shared" si="887"/>
        <v/>
      </c>
      <c r="I1367" s="149">
        <v>45</v>
      </c>
      <c r="J1367" s="157" t="str">
        <f t="shared" si="899"/>
        <v/>
      </c>
      <c r="K1367" s="131" t="str">
        <f t="shared" si="900"/>
        <v/>
      </c>
      <c r="L1367" s="131" t="str">
        <f>IF($E1367="","",INDEX('3.サラリースケール'!$R$5:$BH$38,MATCH($E1367,'3.サラリースケール'!$R$5:$R$38,0),MATCH($I1367,'3.サラリースケール'!$R$5:$BH$5,0)))</f>
        <v/>
      </c>
      <c r="M1367" s="131" t="str">
        <f t="shared" si="901"/>
        <v/>
      </c>
      <c r="N1367" s="368" t="str">
        <f t="shared" si="902"/>
        <v/>
      </c>
      <c r="O1367" s="157" t="str">
        <f t="shared" si="903"/>
        <v/>
      </c>
      <c r="P1367" s="368" t="str">
        <f t="shared" si="888"/>
        <v/>
      </c>
      <c r="Q1367" s="158" t="str">
        <f>IF($L1367="","",VLOOKUP($E1367,'6.モデル年俸表の作成'!$C$7:$F$48,4,0))</f>
        <v/>
      </c>
      <c r="R1367" s="159" t="str">
        <f>IF($E1367="","",IF($G1367="","",VLOOKUP($E1367,'5.手当・賞与配分・洗い替え方式'!$C$7:$L$48,8,0)))</f>
        <v/>
      </c>
      <c r="S1367" s="160" t="str">
        <f t="shared" si="904"/>
        <v/>
      </c>
      <c r="T1367" s="160" t="str">
        <f t="shared" si="905"/>
        <v/>
      </c>
      <c r="U1367" s="160" t="str">
        <f t="shared" si="914"/>
        <v/>
      </c>
      <c r="V1367" s="160" t="str">
        <f t="shared" si="907"/>
        <v/>
      </c>
      <c r="W1367" s="160" t="str">
        <f t="shared" si="908"/>
        <v/>
      </c>
      <c r="X1367" s="164" t="str">
        <f t="shared" si="889"/>
        <v/>
      </c>
      <c r="Y1367" s="162" t="str">
        <f t="shared" si="913"/>
        <v/>
      </c>
      <c r="Z1367" s="161" t="str">
        <f t="shared" si="890"/>
        <v/>
      </c>
      <c r="AA1367" s="161" t="str">
        <f t="shared" si="891"/>
        <v/>
      </c>
      <c r="AB1367" s="161" t="str">
        <f t="shared" si="892"/>
        <v/>
      </c>
      <c r="AC1367" s="163" t="str">
        <f t="shared" si="915"/>
        <v/>
      </c>
      <c r="AD1367" s="158" t="str">
        <f t="shared" si="910"/>
        <v/>
      </c>
      <c r="AE1367" s="165" t="str">
        <f>IF(J1367="","",IF('5.手当・賞与配分・洗い替え方式'!$O$4=1,ROUNDUP((J1367+$Q1367)*$AH$4,-1),ROUNDUP(J1367*$AH$4,-1)))</f>
        <v/>
      </c>
      <c r="AF1367" s="154" t="str">
        <f>IF(K1367="","",IF('5.手当・賞与配分・洗い替え方式'!$O$4=1,ROUNDUP((K1367+$Q1367)*$AH$4,-1),ROUNDUP(K1367*$AH$4,-1)))</f>
        <v/>
      </c>
      <c r="AG1367" s="154" t="str">
        <f>IF(L1367="","",IF('5.手当・賞与配分・洗い替え方式'!$O$4=1,ROUNDUP((L1367+$Q1367)*$AH$4,-1),ROUNDUP(L1367*$AH$4,-1)))</f>
        <v/>
      </c>
      <c r="AH1367" s="154" t="str">
        <f>IF(M1367="","",IF('5.手当・賞与配分・洗い替え方式'!$O$4=1,ROUNDUP((M1367+$Q1367)*$AH$4,-1),ROUNDUP(M1367*$AH$4,-1)))</f>
        <v/>
      </c>
      <c r="AI1367" s="166" t="str">
        <f>IF(N1367="","",IF('5.手当・賞与配分・洗い替え方式'!$O$4=1,ROUNDUP((N1367+$Q1367)*$AH$4,-1),ROUNDUP(N1367*$AH$4,-1)))</f>
        <v/>
      </c>
      <c r="AJ1367" s="165" t="str">
        <f>IF(J1367="","",IF('5.手当・賞与配分・洗い替え方式'!$O$4=1,ROUNDUP((J1367+$Q1367)*$AM$4,-1),ROUNDUP(J1367*$AM$4,-1)))</f>
        <v/>
      </c>
      <c r="AK1367" s="154" t="str">
        <f>IF(K1367="","",IF('5.手当・賞与配分・洗い替え方式'!$O$4=1,ROUNDUP((K1367+$Q1367)*$AM$4,-1),ROUNDUP(K1367*$AM$4,-1)))</f>
        <v/>
      </c>
      <c r="AL1367" s="154" t="str">
        <f>IF(L1367="","",IF('5.手当・賞与配分・洗い替え方式'!$O$4=1,ROUNDUP((L1367+$Q1367)*$AM$4,-1),ROUNDUP(L1367*$AM$4,-1)))</f>
        <v/>
      </c>
      <c r="AM1367" s="154" t="str">
        <f>IF(M1367="","",IF('5.手当・賞与配分・洗い替え方式'!$O$4=1,ROUNDUP((M1367+$Q1367)*$AM$4,-1),ROUNDUP(M1367*$AM$4,-1)))</f>
        <v/>
      </c>
      <c r="AN1367" s="166" t="str">
        <f>IF(N1367="","",IF('5.手当・賞与配分・洗い替え方式'!$O$4=1,ROUNDUP((N1367+$Q1367)*$AM$4,-1),ROUNDUP(N1367*$AM$4,-1)))</f>
        <v/>
      </c>
      <c r="AO1367" s="369" t="str">
        <f t="shared" si="911"/>
        <v/>
      </c>
      <c r="AP1367" s="77" t="str">
        <f t="shared" si="912"/>
        <v/>
      </c>
      <c r="AQ1367" s="77" t="str">
        <f t="shared" si="895"/>
        <v/>
      </c>
      <c r="AR1367" s="77" t="str">
        <f t="shared" si="896"/>
        <v/>
      </c>
      <c r="AS1367" s="164" t="str">
        <f t="shared" si="897"/>
        <v/>
      </c>
    </row>
    <row r="1368" spans="5:45" ht="18" customHeight="1">
      <c r="E1368" s="148" t="str">
        <f t="shared" si="898"/>
        <v/>
      </c>
      <c r="F1368" s="167">
        <f t="shared" si="885"/>
        <v>0</v>
      </c>
      <c r="G1368" s="105" t="str">
        <f t="shared" si="886"/>
        <v/>
      </c>
      <c r="H1368" s="105" t="str">
        <f t="shared" si="887"/>
        <v/>
      </c>
      <c r="I1368" s="149">
        <v>46</v>
      </c>
      <c r="J1368" s="157" t="str">
        <f t="shared" si="899"/>
        <v/>
      </c>
      <c r="K1368" s="131" t="str">
        <f t="shared" si="900"/>
        <v/>
      </c>
      <c r="L1368" s="131" t="str">
        <f>IF($E1368="","",INDEX('3.サラリースケール'!$R$5:$BH$38,MATCH($E1368,'3.サラリースケール'!$R$5:$R$38,0),MATCH($I1368,'3.サラリースケール'!$R$5:$BH$5,0)))</f>
        <v/>
      </c>
      <c r="M1368" s="131" t="str">
        <f t="shared" si="901"/>
        <v/>
      </c>
      <c r="N1368" s="368" t="str">
        <f t="shared" si="902"/>
        <v/>
      </c>
      <c r="O1368" s="157" t="str">
        <f t="shared" si="903"/>
        <v/>
      </c>
      <c r="P1368" s="368" t="str">
        <f t="shared" si="888"/>
        <v/>
      </c>
      <c r="Q1368" s="158" t="str">
        <f>IF($L1368="","",VLOOKUP($E1368,'6.モデル年俸表の作成'!$C$7:$F$48,4,0))</f>
        <v/>
      </c>
      <c r="R1368" s="159" t="str">
        <f>IF($E1368="","",IF($G1368="","",VLOOKUP($E1368,'5.手当・賞与配分・洗い替え方式'!$C$7:$L$48,8,0)))</f>
        <v/>
      </c>
      <c r="S1368" s="160" t="str">
        <f t="shared" si="904"/>
        <v/>
      </c>
      <c r="T1368" s="160" t="str">
        <f t="shared" si="905"/>
        <v/>
      </c>
      <c r="U1368" s="160" t="str">
        <f t="shared" si="914"/>
        <v/>
      </c>
      <c r="V1368" s="160" t="str">
        <f t="shared" si="907"/>
        <v/>
      </c>
      <c r="W1368" s="160" t="str">
        <f t="shared" si="908"/>
        <v/>
      </c>
      <c r="X1368" s="164" t="str">
        <f t="shared" si="889"/>
        <v/>
      </c>
      <c r="Y1368" s="162" t="str">
        <f t="shared" si="913"/>
        <v/>
      </c>
      <c r="Z1368" s="161" t="str">
        <f t="shared" si="890"/>
        <v/>
      </c>
      <c r="AA1368" s="161" t="str">
        <f t="shared" si="891"/>
        <v/>
      </c>
      <c r="AB1368" s="161" t="str">
        <f t="shared" si="892"/>
        <v/>
      </c>
      <c r="AC1368" s="163" t="str">
        <f t="shared" si="915"/>
        <v/>
      </c>
      <c r="AD1368" s="158" t="str">
        <f t="shared" si="910"/>
        <v/>
      </c>
      <c r="AE1368" s="165" t="str">
        <f>IF(J1368="","",IF('5.手当・賞与配分・洗い替え方式'!$O$4=1,ROUNDUP((J1368+$Q1368)*$AH$4,-1),ROUNDUP(J1368*$AH$4,-1)))</f>
        <v/>
      </c>
      <c r="AF1368" s="154" t="str">
        <f>IF(K1368="","",IF('5.手当・賞与配分・洗い替え方式'!$O$4=1,ROUNDUP((K1368+$Q1368)*$AH$4,-1),ROUNDUP(K1368*$AH$4,-1)))</f>
        <v/>
      </c>
      <c r="AG1368" s="154" t="str">
        <f>IF(L1368="","",IF('5.手当・賞与配分・洗い替え方式'!$O$4=1,ROUNDUP((L1368+$Q1368)*$AH$4,-1),ROUNDUP(L1368*$AH$4,-1)))</f>
        <v/>
      </c>
      <c r="AH1368" s="154" t="str">
        <f>IF(M1368="","",IF('5.手当・賞与配分・洗い替え方式'!$O$4=1,ROUNDUP((M1368+$Q1368)*$AH$4,-1),ROUNDUP(M1368*$AH$4,-1)))</f>
        <v/>
      </c>
      <c r="AI1368" s="166" t="str">
        <f>IF(N1368="","",IF('5.手当・賞与配分・洗い替え方式'!$O$4=1,ROUNDUP((N1368+$Q1368)*$AH$4,-1),ROUNDUP(N1368*$AH$4,-1)))</f>
        <v/>
      </c>
      <c r="AJ1368" s="165" t="str">
        <f>IF(J1368="","",IF('5.手当・賞与配分・洗い替え方式'!$O$4=1,ROUNDUP((J1368+$Q1368)*$AM$4,-1),ROUNDUP(J1368*$AM$4,-1)))</f>
        <v/>
      </c>
      <c r="AK1368" s="154" t="str">
        <f>IF(K1368="","",IF('5.手当・賞与配分・洗い替え方式'!$O$4=1,ROUNDUP((K1368+$Q1368)*$AM$4,-1),ROUNDUP(K1368*$AM$4,-1)))</f>
        <v/>
      </c>
      <c r="AL1368" s="154" t="str">
        <f>IF(L1368="","",IF('5.手当・賞与配分・洗い替え方式'!$O$4=1,ROUNDUP((L1368+$Q1368)*$AM$4,-1),ROUNDUP(L1368*$AM$4,-1)))</f>
        <v/>
      </c>
      <c r="AM1368" s="154" t="str">
        <f>IF(M1368="","",IF('5.手当・賞与配分・洗い替え方式'!$O$4=1,ROUNDUP((M1368+$Q1368)*$AM$4,-1),ROUNDUP(M1368*$AM$4,-1)))</f>
        <v/>
      </c>
      <c r="AN1368" s="166" t="str">
        <f>IF(N1368="","",IF('5.手当・賞与配分・洗い替え方式'!$O$4=1,ROUNDUP((N1368+$Q1368)*$AM$4,-1),ROUNDUP(N1368*$AM$4,-1)))</f>
        <v/>
      </c>
      <c r="AO1368" s="369" t="str">
        <f t="shared" si="911"/>
        <v/>
      </c>
      <c r="AP1368" s="77" t="str">
        <f t="shared" si="912"/>
        <v/>
      </c>
      <c r="AQ1368" s="77" t="str">
        <f t="shared" si="895"/>
        <v/>
      </c>
      <c r="AR1368" s="77" t="str">
        <f t="shared" si="896"/>
        <v/>
      </c>
      <c r="AS1368" s="164" t="str">
        <f t="shared" si="897"/>
        <v/>
      </c>
    </row>
    <row r="1369" spans="5:45" ht="18" customHeight="1">
      <c r="E1369" s="148" t="str">
        <f t="shared" si="898"/>
        <v/>
      </c>
      <c r="F1369" s="167">
        <f t="shared" si="885"/>
        <v>0</v>
      </c>
      <c r="G1369" s="105" t="str">
        <f t="shared" si="886"/>
        <v/>
      </c>
      <c r="H1369" s="105" t="str">
        <f t="shared" si="887"/>
        <v/>
      </c>
      <c r="I1369" s="149">
        <v>47</v>
      </c>
      <c r="J1369" s="157" t="str">
        <f t="shared" si="899"/>
        <v/>
      </c>
      <c r="K1369" s="131" t="str">
        <f t="shared" si="900"/>
        <v/>
      </c>
      <c r="L1369" s="131" t="str">
        <f>IF($E1369="","",INDEX('3.サラリースケール'!$R$5:$BH$38,MATCH($E1369,'3.サラリースケール'!$R$5:$R$38,0),MATCH($I1369,'3.サラリースケール'!$R$5:$BH$5,0)))</f>
        <v/>
      </c>
      <c r="M1369" s="131" t="str">
        <f t="shared" si="901"/>
        <v/>
      </c>
      <c r="N1369" s="368" t="str">
        <f t="shared" si="902"/>
        <v/>
      </c>
      <c r="O1369" s="157" t="str">
        <f t="shared" si="903"/>
        <v/>
      </c>
      <c r="P1369" s="368" t="str">
        <f t="shared" si="888"/>
        <v/>
      </c>
      <c r="Q1369" s="158" t="str">
        <f>IF($L1369="","",VLOOKUP($E1369,'6.モデル年俸表の作成'!$C$7:$F$48,4,0))</f>
        <v/>
      </c>
      <c r="R1369" s="159" t="str">
        <f>IF($E1369="","",IF($G1369="","",VLOOKUP($E1369,'5.手当・賞与配分・洗い替え方式'!$C$7:$L$48,8,0)))</f>
        <v/>
      </c>
      <c r="S1369" s="160" t="str">
        <f t="shared" si="904"/>
        <v/>
      </c>
      <c r="T1369" s="160" t="str">
        <f t="shared" si="905"/>
        <v/>
      </c>
      <c r="U1369" s="160" t="str">
        <f t="shared" si="914"/>
        <v/>
      </c>
      <c r="V1369" s="160" t="str">
        <f t="shared" si="907"/>
        <v/>
      </c>
      <c r="W1369" s="160" t="str">
        <f t="shared" si="908"/>
        <v/>
      </c>
      <c r="X1369" s="164" t="str">
        <f t="shared" si="889"/>
        <v/>
      </c>
      <c r="Y1369" s="162" t="str">
        <f t="shared" si="913"/>
        <v/>
      </c>
      <c r="Z1369" s="161" t="str">
        <f t="shared" si="890"/>
        <v/>
      </c>
      <c r="AA1369" s="161" t="str">
        <f t="shared" si="891"/>
        <v/>
      </c>
      <c r="AB1369" s="161" t="str">
        <f t="shared" si="892"/>
        <v/>
      </c>
      <c r="AC1369" s="163" t="str">
        <f t="shared" si="915"/>
        <v/>
      </c>
      <c r="AD1369" s="158" t="str">
        <f t="shared" si="910"/>
        <v/>
      </c>
      <c r="AE1369" s="165" t="str">
        <f>IF(J1369="","",IF('5.手当・賞与配分・洗い替え方式'!$O$4=1,ROUNDUP((J1369+$Q1369)*$AH$4,-1),ROUNDUP(J1369*$AH$4,-1)))</f>
        <v/>
      </c>
      <c r="AF1369" s="154" t="str">
        <f>IF(K1369="","",IF('5.手当・賞与配分・洗い替え方式'!$O$4=1,ROUNDUP((K1369+$Q1369)*$AH$4,-1),ROUNDUP(K1369*$AH$4,-1)))</f>
        <v/>
      </c>
      <c r="AG1369" s="154" t="str">
        <f>IF(L1369="","",IF('5.手当・賞与配分・洗い替え方式'!$O$4=1,ROUNDUP((L1369+$Q1369)*$AH$4,-1),ROUNDUP(L1369*$AH$4,-1)))</f>
        <v/>
      </c>
      <c r="AH1369" s="154" t="str">
        <f>IF(M1369="","",IF('5.手当・賞与配分・洗い替え方式'!$O$4=1,ROUNDUP((M1369+$Q1369)*$AH$4,-1),ROUNDUP(M1369*$AH$4,-1)))</f>
        <v/>
      </c>
      <c r="AI1369" s="166" t="str">
        <f>IF(N1369="","",IF('5.手当・賞与配分・洗い替え方式'!$O$4=1,ROUNDUP((N1369+$Q1369)*$AH$4,-1),ROUNDUP(N1369*$AH$4,-1)))</f>
        <v/>
      </c>
      <c r="AJ1369" s="165" t="str">
        <f>IF(J1369="","",IF('5.手当・賞与配分・洗い替え方式'!$O$4=1,ROUNDUP((J1369+$Q1369)*$AM$4,-1),ROUNDUP(J1369*$AM$4,-1)))</f>
        <v/>
      </c>
      <c r="AK1369" s="154" t="str">
        <f>IF(K1369="","",IF('5.手当・賞与配分・洗い替え方式'!$O$4=1,ROUNDUP((K1369+$Q1369)*$AM$4,-1),ROUNDUP(K1369*$AM$4,-1)))</f>
        <v/>
      </c>
      <c r="AL1369" s="154" t="str">
        <f>IF(L1369="","",IF('5.手当・賞与配分・洗い替え方式'!$O$4=1,ROUNDUP((L1369+$Q1369)*$AM$4,-1),ROUNDUP(L1369*$AM$4,-1)))</f>
        <v/>
      </c>
      <c r="AM1369" s="154" t="str">
        <f>IF(M1369="","",IF('5.手当・賞与配分・洗い替え方式'!$O$4=1,ROUNDUP((M1369+$Q1369)*$AM$4,-1),ROUNDUP(M1369*$AM$4,-1)))</f>
        <v/>
      </c>
      <c r="AN1369" s="166" t="str">
        <f>IF(N1369="","",IF('5.手当・賞与配分・洗い替え方式'!$O$4=1,ROUNDUP((N1369+$Q1369)*$AM$4,-1),ROUNDUP(N1369*$AM$4,-1)))</f>
        <v/>
      </c>
      <c r="AO1369" s="369" t="str">
        <f t="shared" si="911"/>
        <v/>
      </c>
      <c r="AP1369" s="77" t="str">
        <f t="shared" si="912"/>
        <v/>
      </c>
      <c r="AQ1369" s="77" t="str">
        <f t="shared" si="895"/>
        <v/>
      </c>
      <c r="AR1369" s="77" t="str">
        <f t="shared" si="896"/>
        <v/>
      </c>
      <c r="AS1369" s="164" t="str">
        <f t="shared" si="897"/>
        <v/>
      </c>
    </row>
    <row r="1370" spans="5:45" ht="18" customHeight="1">
      <c r="E1370" s="148" t="str">
        <f t="shared" si="898"/>
        <v/>
      </c>
      <c r="F1370" s="167">
        <f t="shared" si="885"/>
        <v>0</v>
      </c>
      <c r="G1370" s="105" t="str">
        <f t="shared" si="886"/>
        <v/>
      </c>
      <c r="H1370" s="105" t="str">
        <f t="shared" si="887"/>
        <v/>
      </c>
      <c r="I1370" s="149">
        <v>48</v>
      </c>
      <c r="J1370" s="157" t="str">
        <f t="shared" si="899"/>
        <v/>
      </c>
      <c r="K1370" s="131" t="str">
        <f t="shared" si="900"/>
        <v/>
      </c>
      <c r="L1370" s="131" t="str">
        <f>IF($E1370="","",INDEX('3.サラリースケール'!$R$5:$BH$38,MATCH($E1370,'3.サラリースケール'!$R$5:$R$38,0),MATCH($I1370,'3.サラリースケール'!$R$5:$BH$5,0)))</f>
        <v/>
      </c>
      <c r="M1370" s="131" t="str">
        <f t="shared" si="901"/>
        <v/>
      </c>
      <c r="N1370" s="368" t="str">
        <f t="shared" si="902"/>
        <v/>
      </c>
      <c r="O1370" s="157" t="str">
        <f t="shared" si="903"/>
        <v/>
      </c>
      <c r="P1370" s="368" t="str">
        <f t="shared" si="888"/>
        <v/>
      </c>
      <c r="Q1370" s="158" t="str">
        <f>IF($L1370="","",VLOOKUP($E1370,'6.モデル年俸表の作成'!$C$7:$F$48,4,0))</f>
        <v/>
      </c>
      <c r="R1370" s="159" t="str">
        <f>IF($E1370="","",IF($G1370="","",VLOOKUP($E1370,'5.手当・賞与配分・洗い替え方式'!$C$7:$L$48,8,0)))</f>
        <v/>
      </c>
      <c r="S1370" s="160" t="str">
        <f t="shared" si="904"/>
        <v/>
      </c>
      <c r="T1370" s="160" t="str">
        <f t="shared" si="905"/>
        <v/>
      </c>
      <c r="U1370" s="160" t="str">
        <f t="shared" si="914"/>
        <v/>
      </c>
      <c r="V1370" s="160" t="str">
        <f t="shared" si="907"/>
        <v/>
      </c>
      <c r="W1370" s="160" t="str">
        <f t="shared" si="908"/>
        <v/>
      </c>
      <c r="X1370" s="164" t="str">
        <f t="shared" si="889"/>
        <v/>
      </c>
      <c r="Y1370" s="162" t="str">
        <f t="shared" si="913"/>
        <v/>
      </c>
      <c r="Z1370" s="161" t="str">
        <f t="shared" si="890"/>
        <v/>
      </c>
      <c r="AA1370" s="161" t="str">
        <f t="shared" si="891"/>
        <v/>
      </c>
      <c r="AB1370" s="161" t="str">
        <f t="shared" si="892"/>
        <v/>
      </c>
      <c r="AC1370" s="163" t="str">
        <f t="shared" si="915"/>
        <v/>
      </c>
      <c r="AD1370" s="158" t="str">
        <f t="shared" si="910"/>
        <v/>
      </c>
      <c r="AE1370" s="165" t="str">
        <f>IF(J1370="","",IF('5.手当・賞与配分・洗い替え方式'!$O$4=1,ROUNDUP((J1370+$Q1370)*$AH$4,-1),ROUNDUP(J1370*$AH$4,-1)))</f>
        <v/>
      </c>
      <c r="AF1370" s="154" t="str">
        <f>IF(K1370="","",IF('5.手当・賞与配分・洗い替え方式'!$O$4=1,ROUNDUP((K1370+$Q1370)*$AH$4,-1),ROUNDUP(K1370*$AH$4,-1)))</f>
        <v/>
      </c>
      <c r="AG1370" s="154" t="str">
        <f>IF(L1370="","",IF('5.手当・賞与配分・洗い替え方式'!$O$4=1,ROUNDUP((L1370+$Q1370)*$AH$4,-1),ROUNDUP(L1370*$AH$4,-1)))</f>
        <v/>
      </c>
      <c r="AH1370" s="154" t="str">
        <f>IF(M1370="","",IF('5.手当・賞与配分・洗い替え方式'!$O$4=1,ROUNDUP((M1370+$Q1370)*$AH$4,-1),ROUNDUP(M1370*$AH$4,-1)))</f>
        <v/>
      </c>
      <c r="AI1370" s="166" t="str">
        <f>IF(N1370="","",IF('5.手当・賞与配分・洗い替え方式'!$O$4=1,ROUNDUP((N1370+$Q1370)*$AH$4,-1),ROUNDUP(N1370*$AH$4,-1)))</f>
        <v/>
      </c>
      <c r="AJ1370" s="165" t="str">
        <f>IF(J1370="","",IF('5.手当・賞与配分・洗い替え方式'!$O$4=1,ROUNDUP((J1370+$Q1370)*$AM$4,-1),ROUNDUP(J1370*$AM$4,-1)))</f>
        <v/>
      </c>
      <c r="AK1370" s="154" t="str">
        <f>IF(K1370="","",IF('5.手当・賞与配分・洗い替え方式'!$O$4=1,ROUNDUP((K1370+$Q1370)*$AM$4,-1),ROUNDUP(K1370*$AM$4,-1)))</f>
        <v/>
      </c>
      <c r="AL1370" s="154" t="str">
        <f>IF(L1370="","",IF('5.手当・賞与配分・洗い替え方式'!$O$4=1,ROUNDUP((L1370+$Q1370)*$AM$4,-1),ROUNDUP(L1370*$AM$4,-1)))</f>
        <v/>
      </c>
      <c r="AM1370" s="154" t="str">
        <f>IF(M1370="","",IF('5.手当・賞与配分・洗い替え方式'!$O$4=1,ROUNDUP((M1370+$Q1370)*$AM$4,-1),ROUNDUP(M1370*$AM$4,-1)))</f>
        <v/>
      </c>
      <c r="AN1370" s="166" t="str">
        <f>IF(N1370="","",IF('5.手当・賞与配分・洗い替え方式'!$O$4=1,ROUNDUP((N1370+$Q1370)*$AM$4,-1),ROUNDUP(N1370*$AM$4,-1)))</f>
        <v/>
      </c>
      <c r="AO1370" s="369" t="str">
        <f t="shared" si="911"/>
        <v/>
      </c>
      <c r="AP1370" s="77" t="str">
        <f t="shared" si="912"/>
        <v/>
      </c>
      <c r="AQ1370" s="77" t="str">
        <f t="shared" si="895"/>
        <v/>
      </c>
      <c r="AR1370" s="77" t="str">
        <f t="shared" si="896"/>
        <v/>
      </c>
      <c r="AS1370" s="164" t="str">
        <f t="shared" si="897"/>
        <v/>
      </c>
    </row>
    <row r="1371" spans="5:45" ht="18" customHeight="1">
      <c r="E1371" s="148" t="str">
        <f t="shared" si="898"/>
        <v/>
      </c>
      <c r="F1371" s="167">
        <f t="shared" si="885"/>
        <v>0</v>
      </c>
      <c r="G1371" s="105" t="str">
        <f t="shared" si="886"/>
        <v/>
      </c>
      <c r="H1371" s="105" t="str">
        <f t="shared" si="887"/>
        <v/>
      </c>
      <c r="I1371" s="149">
        <v>49</v>
      </c>
      <c r="J1371" s="157" t="str">
        <f t="shared" si="899"/>
        <v/>
      </c>
      <c r="K1371" s="131" t="str">
        <f t="shared" si="900"/>
        <v/>
      </c>
      <c r="L1371" s="131" t="str">
        <f>IF($E1371="","",INDEX('3.サラリースケール'!$R$5:$BH$38,MATCH($E1371,'3.サラリースケール'!$R$5:$R$38,0),MATCH($I1371,'3.サラリースケール'!$R$5:$BH$5,0)))</f>
        <v/>
      </c>
      <c r="M1371" s="131" t="str">
        <f t="shared" si="901"/>
        <v/>
      </c>
      <c r="N1371" s="368" t="str">
        <f t="shared" si="902"/>
        <v/>
      </c>
      <c r="O1371" s="157" t="str">
        <f t="shared" si="903"/>
        <v/>
      </c>
      <c r="P1371" s="368" t="str">
        <f t="shared" si="888"/>
        <v/>
      </c>
      <c r="Q1371" s="158" t="str">
        <f>IF($L1371="","",VLOOKUP($E1371,'6.モデル年俸表の作成'!$C$7:$F$48,4,0))</f>
        <v/>
      </c>
      <c r="R1371" s="159" t="str">
        <f>IF($E1371="","",IF($G1371="","",VLOOKUP($E1371,'5.手当・賞与配分・洗い替え方式'!$C$7:$L$48,8,0)))</f>
        <v/>
      </c>
      <c r="S1371" s="160" t="str">
        <f t="shared" si="904"/>
        <v/>
      </c>
      <c r="T1371" s="160" t="str">
        <f t="shared" si="905"/>
        <v/>
      </c>
      <c r="U1371" s="160" t="str">
        <f t="shared" si="914"/>
        <v/>
      </c>
      <c r="V1371" s="160" t="str">
        <f t="shared" si="907"/>
        <v/>
      </c>
      <c r="W1371" s="160" t="str">
        <f t="shared" si="908"/>
        <v/>
      </c>
      <c r="X1371" s="164" t="str">
        <f t="shared" si="889"/>
        <v/>
      </c>
      <c r="Y1371" s="162" t="str">
        <f t="shared" si="913"/>
        <v/>
      </c>
      <c r="Z1371" s="161" t="str">
        <f t="shared" si="890"/>
        <v/>
      </c>
      <c r="AA1371" s="161" t="str">
        <f t="shared" si="891"/>
        <v/>
      </c>
      <c r="AB1371" s="161" t="str">
        <f t="shared" si="892"/>
        <v/>
      </c>
      <c r="AC1371" s="163" t="str">
        <f t="shared" si="915"/>
        <v/>
      </c>
      <c r="AD1371" s="158" t="str">
        <f t="shared" si="910"/>
        <v/>
      </c>
      <c r="AE1371" s="165" t="str">
        <f>IF(J1371="","",IF('5.手当・賞与配分・洗い替え方式'!$O$4=1,ROUNDUP((J1371+$Q1371)*$AH$4,-1),ROUNDUP(J1371*$AH$4,-1)))</f>
        <v/>
      </c>
      <c r="AF1371" s="154" t="str">
        <f>IF(K1371="","",IF('5.手当・賞与配分・洗い替え方式'!$O$4=1,ROUNDUP((K1371+$Q1371)*$AH$4,-1),ROUNDUP(K1371*$AH$4,-1)))</f>
        <v/>
      </c>
      <c r="AG1371" s="154" t="str">
        <f>IF(L1371="","",IF('5.手当・賞与配分・洗い替え方式'!$O$4=1,ROUNDUP((L1371+$Q1371)*$AH$4,-1),ROUNDUP(L1371*$AH$4,-1)))</f>
        <v/>
      </c>
      <c r="AH1371" s="154" t="str">
        <f>IF(M1371="","",IF('5.手当・賞与配分・洗い替え方式'!$O$4=1,ROUNDUP((M1371+$Q1371)*$AH$4,-1),ROUNDUP(M1371*$AH$4,-1)))</f>
        <v/>
      </c>
      <c r="AI1371" s="166" t="str">
        <f>IF(N1371="","",IF('5.手当・賞与配分・洗い替え方式'!$O$4=1,ROUNDUP((N1371+$Q1371)*$AH$4,-1),ROUNDUP(N1371*$AH$4,-1)))</f>
        <v/>
      </c>
      <c r="AJ1371" s="165" t="str">
        <f>IF(J1371="","",IF('5.手当・賞与配分・洗い替え方式'!$O$4=1,ROUNDUP((J1371+$Q1371)*$AM$4,-1),ROUNDUP(J1371*$AM$4,-1)))</f>
        <v/>
      </c>
      <c r="AK1371" s="154" t="str">
        <f>IF(K1371="","",IF('5.手当・賞与配分・洗い替え方式'!$O$4=1,ROUNDUP((K1371+$Q1371)*$AM$4,-1),ROUNDUP(K1371*$AM$4,-1)))</f>
        <v/>
      </c>
      <c r="AL1371" s="154" t="str">
        <f>IF(L1371="","",IF('5.手当・賞与配分・洗い替え方式'!$O$4=1,ROUNDUP((L1371+$Q1371)*$AM$4,-1),ROUNDUP(L1371*$AM$4,-1)))</f>
        <v/>
      </c>
      <c r="AM1371" s="154" t="str">
        <f>IF(M1371="","",IF('5.手当・賞与配分・洗い替え方式'!$O$4=1,ROUNDUP((M1371+$Q1371)*$AM$4,-1),ROUNDUP(M1371*$AM$4,-1)))</f>
        <v/>
      </c>
      <c r="AN1371" s="166" t="str">
        <f>IF(N1371="","",IF('5.手当・賞与配分・洗い替え方式'!$O$4=1,ROUNDUP((N1371+$Q1371)*$AM$4,-1),ROUNDUP(N1371*$AM$4,-1)))</f>
        <v/>
      </c>
      <c r="AO1371" s="369" t="str">
        <f t="shared" si="911"/>
        <v/>
      </c>
      <c r="AP1371" s="77" t="str">
        <f t="shared" si="912"/>
        <v/>
      </c>
      <c r="AQ1371" s="77" t="str">
        <f t="shared" si="895"/>
        <v/>
      </c>
      <c r="AR1371" s="77" t="str">
        <f t="shared" si="896"/>
        <v/>
      </c>
      <c r="AS1371" s="164" t="str">
        <f t="shared" si="897"/>
        <v/>
      </c>
    </row>
    <row r="1372" spans="5:45" ht="18" customHeight="1">
      <c r="E1372" s="148" t="str">
        <f t="shared" si="898"/>
        <v/>
      </c>
      <c r="F1372" s="167">
        <f t="shared" si="885"/>
        <v>0</v>
      </c>
      <c r="G1372" s="105" t="str">
        <f t="shared" si="886"/>
        <v/>
      </c>
      <c r="H1372" s="105" t="str">
        <f t="shared" si="887"/>
        <v/>
      </c>
      <c r="I1372" s="149">
        <v>50</v>
      </c>
      <c r="J1372" s="157" t="str">
        <f t="shared" si="899"/>
        <v/>
      </c>
      <c r="K1372" s="131" t="str">
        <f t="shared" si="900"/>
        <v/>
      </c>
      <c r="L1372" s="131" t="str">
        <f>IF($E1372="","",INDEX('3.サラリースケール'!$R$5:$BH$38,MATCH($E1372,'3.サラリースケール'!$R$5:$R$38,0),MATCH($I1372,'3.サラリースケール'!$R$5:$BH$5,0)))</f>
        <v/>
      </c>
      <c r="M1372" s="131" t="str">
        <f t="shared" si="901"/>
        <v/>
      </c>
      <c r="N1372" s="368" t="str">
        <f t="shared" si="902"/>
        <v/>
      </c>
      <c r="O1372" s="157" t="str">
        <f t="shared" si="903"/>
        <v/>
      </c>
      <c r="P1372" s="368" t="str">
        <f t="shared" si="888"/>
        <v/>
      </c>
      <c r="Q1372" s="158" t="str">
        <f>IF($L1372="","",VLOOKUP($E1372,'6.モデル年俸表の作成'!$C$7:$F$48,4,0))</f>
        <v/>
      </c>
      <c r="R1372" s="159" t="str">
        <f>IF($E1372="","",IF($G1372="","",VLOOKUP($E1372,'5.手当・賞与配分・洗い替え方式'!$C$7:$L$48,8,0)))</f>
        <v/>
      </c>
      <c r="S1372" s="160" t="str">
        <f t="shared" si="904"/>
        <v/>
      </c>
      <c r="T1372" s="160" t="str">
        <f t="shared" si="905"/>
        <v/>
      </c>
      <c r="U1372" s="160" t="str">
        <f t="shared" si="914"/>
        <v/>
      </c>
      <c r="V1372" s="160" t="str">
        <f t="shared" si="907"/>
        <v/>
      </c>
      <c r="W1372" s="160" t="str">
        <f t="shared" si="908"/>
        <v/>
      </c>
      <c r="X1372" s="164" t="str">
        <f t="shared" si="889"/>
        <v/>
      </c>
      <c r="Y1372" s="162" t="str">
        <f t="shared" si="913"/>
        <v/>
      </c>
      <c r="Z1372" s="161" t="str">
        <f t="shared" si="890"/>
        <v/>
      </c>
      <c r="AA1372" s="161" t="str">
        <f t="shared" si="891"/>
        <v/>
      </c>
      <c r="AB1372" s="161" t="str">
        <f t="shared" si="892"/>
        <v/>
      </c>
      <c r="AC1372" s="163" t="str">
        <f t="shared" si="915"/>
        <v/>
      </c>
      <c r="AD1372" s="158" t="str">
        <f t="shared" si="910"/>
        <v/>
      </c>
      <c r="AE1372" s="165" t="str">
        <f>IF(J1372="","",IF('5.手当・賞与配分・洗い替え方式'!$O$4=1,ROUNDUP((J1372+$Q1372)*$AH$4,-1),ROUNDUP(J1372*$AH$4,-1)))</f>
        <v/>
      </c>
      <c r="AF1372" s="154" t="str">
        <f>IF(K1372="","",IF('5.手当・賞与配分・洗い替え方式'!$O$4=1,ROUNDUP((K1372+$Q1372)*$AH$4,-1),ROUNDUP(K1372*$AH$4,-1)))</f>
        <v/>
      </c>
      <c r="AG1372" s="154" t="str">
        <f>IF(L1372="","",IF('5.手当・賞与配分・洗い替え方式'!$O$4=1,ROUNDUP((L1372+$Q1372)*$AH$4,-1),ROUNDUP(L1372*$AH$4,-1)))</f>
        <v/>
      </c>
      <c r="AH1372" s="154" t="str">
        <f>IF(M1372="","",IF('5.手当・賞与配分・洗い替え方式'!$O$4=1,ROUNDUP((M1372+$Q1372)*$AH$4,-1),ROUNDUP(M1372*$AH$4,-1)))</f>
        <v/>
      </c>
      <c r="AI1372" s="166" t="str">
        <f>IF(N1372="","",IF('5.手当・賞与配分・洗い替え方式'!$O$4=1,ROUNDUP((N1372+$Q1372)*$AH$4,-1),ROUNDUP(N1372*$AH$4,-1)))</f>
        <v/>
      </c>
      <c r="AJ1372" s="165" t="str">
        <f>IF(J1372="","",IF('5.手当・賞与配分・洗い替え方式'!$O$4=1,ROUNDUP((J1372+$Q1372)*$AM$4,-1),ROUNDUP(J1372*$AM$4,-1)))</f>
        <v/>
      </c>
      <c r="AK1372" s="154" t="str">
        <f>IF(K1372="","",IF('5.手当・賞与配分・洗い替え方式'!$O$4=1,ROUNDUP((K1372+$Q1372)*$AM$4,-1),ROUNDUP(K1372*$AM$4,-1)))</f>
        <v/>
      </c>
      <c r="AL1372" s="154" t="str">
        <f>IF(L1372="","",IF('5.手当・賞与配分・洗い替え方式'!$O$4=1,ROUNDUP((L1372+$Q1372)*$AM$4,-1),ROUNDUP(L1372*$AM$4,-1)))</f>
        <v/>
      </c>
      <c r="AM1372" s="154" t="str">
        <f>IF(M1372="","",IF('5.手当・賞与配分・洗い替え方式'!$O$4=1,ROUNDUP((M1372+$Q1372)*$AM$4,-1),ROUNDUP(M1372*$AM$4,-1)))</f>
        <v/>
      </c>
      <c r="AN1372" s="166" t="str">
        <f>IF(N1372="","",IF('5.手当・賞与配分・洗い替え方式'!$O$4=1,ROUNDUP((N1372+$Q1372)*$AM$4,-1),ROUNDUP(N1372*$AM$4,-1)))</f>
        <v/>
      </c>
      <c r="AO1372" s="369" t="str">
        <f t="shared" si="911"/>
        <v/>
      </c>
      <c r="AP1372" s="77" t="str">
        <f t="shared" si="912"/>
        <v/>
      </c>
      <c r="AQ1372" s="77" t="str">
        <f t="shared" si="895"/>
        <v/>
      </c>
      <c r="AR1372" s="77" t="str">
        <f t="shared" si="896"/>
        <v/>
      </c>
      <c r="AS1372" s="164" t="str">
        <f t="shared" si="897"/>
        <v/>
      </c>
    </row>
    <row r="1373" spans="5:45" ht="18" customHeight="1">
      <c r="E1373" s="148" t="str">
        <f t="shared" si="898"/>
        <v/>
      </c>
      <c r="F1373" s="167">
        <f t="shared" si="885"/>
        <v>0</v>
      </c>
      <c r="G1373" s="105" t="str">
        <f t="shared" si="886"/>
        <v/>
      </c>
      <c r="H1373" s="105" t="str">
        <f t="shared" si="887"/>
        <v/>
      </c>
      <c r="I1373" s="149">
        <v>51</v>
      </c>
      <c r="J1373" s="157" t="str">
        <f t="shared" si="899"/>
        <v/>
      </c>
      <c r="K1373" s="131" t="str">
        <f t="shared" si="900"/>
        <v/>
      </c>
      <c r="L1373" s="131" t="str">
        <f>IF($E1373="","",INDEX('3.サラリースケール'!$R$5:$BH$38,MATCH($E1373,'3.サラリースケール'!$R$5:$R$38,0),MATCH($I1373,'3.サラリースケール'!$R$5:$BH$5,0)))</f>
        <v/>
      </c>
      <c r="M1373" s="131" t="str">
        <f t="shared" si="901"/>
        <v/>
      </c>
      <c r="N1373" s="368" t="str">
        <f t="shared" si="902"/>
        <v/>
      </c>
      <c r="O1373" s="157" t="str">
        <f t="shared" si="903"/>
        <v/>
      </c>
      <c r="P1373" s="368" t="str">
        <f t="shared" si="888"/>
        <v/>
      </c>
      <c r="Q1373" s="158" t="str">
        <f>IF($L1373="","",VLOOKUP($E1373,'6.モデル年俸表の作成'!$C$7:$F$48,4,0))</f>
        <v/>
      </c>
      <c r="R1373" s="159" t="str">
        <f>IF($E1373="","",IF($G1373="","",VLOOKUP($E1373,'5.手当・賞与配分・洗い替え方式'!$C$7:$L$48,8,0)))</f>
        <v/>
      </c>
      <c r="S1373" s="160" t="str">
        <f t="shared" si="904"/>
        <v/>
      </c>
      <c r="T1373" s="160" t="str">
        <f t="shared" si="905"/>
        <v/>
      </c>
      <c r="U1373" s="160" t="str">
        <f t="shared" si="914"/>
        <v/>
      </c>
      <c r="V1373" s="160" t="str">
        <f t="shared" si="907"/>
        <v/>
      </c>
      <c r="W1373" s="160" t="str">
        <f t="shared" si="908"/>
        <v/>
      </c>
      <c r="X1373" s="164" t="str">
        <f t="shared" si="889"/>
        <v/>
      </c>
      <c r="Y1373" s="162" t="str">
        <f t="shared" si="913"/>
        <v/>
      </c>
      <c r="Z1373" s="161" t="str">
        <f t="shared" si="890"/>
        <v/>
      </c>
      <c r="AA1373" s="161" t="str">
        <f t="shared" si="891"/>
        <v/>
      </c>
      <c r="AB1373" s="161" t="str">
        <f t="shared" si="892"/>
        <v/>
      </c>
      <c r="AC1373" s="163" t="str">
        <f t="shared" si="915"/>
        <v/>
      </c>
      <c r="AD1373" s="158" t="str">
        <f t="shared" si="910"/>
        <v/>
      </c>
      <c r="AE1373" s="165" t="str">
        <f>IF(J1373="","",IF('5.手当・賞与配分・洗い替え方式'!$O$4=1,ROUNDUP((J1373+$Q1373)*$AH$4,-1),ROUNDUP(J1373*$AH$4,-1)))</f>
        <v/>
      </c>
      <c r="AF1373" s="154" t="str">
        <f>IF(K1373="","",IF('5.手当・賞与配分・洗い替え方式'!$O$4=1,ROUNDUP((K1373+$Q1373)*$AH$4,-1),ROUNDUP(K1373*$AH$4,-1)))</f>
        <v/>
      </c>
      <c r="AG1373" s="154" t="str">
        <f>IF(L1373="","",IF('5.手当・賞与配分・洗い替え方式'!$O$4=1,ROUNDUP((L1373+$Q1373)*$AH$4,-1),ROUNDUP(L1373*$AH$4,-1)))</f>
        <v/>
      </c>
      <c r="AH1373" s="154" t="str">
        <f>IF(M1373="","",IF('5.手当・賞与配分・洗い替え方式'!$O$4=1,ROUNDUP((M1373+$Q1373)*$AH$4,-1),ROUNDUP(M1373*$AH$4,-1)))</f>
        <v/>
      </c>
      <c r="AI1373" s="166" t="str">
        <f>IF(N1373="","",IF('5.手当・賞与配分・洗い替え方式'!$O$4=1,ROUNDUP((N1373+$Q1373)*$AH$4,-1),ROUNDUP(N1373*$AH$4,-1)))</f>
        <v/>
      </c>
      <c r="AJ1373" s="165" t="str">
        <f>IF(J1373="","",IF('5.手当・賞与配分・洗い替え方式'!$O$4=1,ROUNDUP((J1373+$Q1373)*$AM$4,-1),ROUNDUP(J1373*$AM$4,-1)))</f>
        <v/>
      </c>
      <c r="AK1373" s="154" t="str">
        <f>IF(K1373="","",IF('5.手当・賞与配分・洗い替え方式'!$O$4=1,ROUNDUP((K1373+$Q1373)*$AM$4,-1),ROUNDUP(K1373*$AM$4,-1)))</f>
        <v/>
      </c>
      <c r="AL1373" s="154" t="str">
        <f>IF(L1373="","",IF('5.手当・賞与配分・洗い替え方式'!$O$4=1,ROUNDUP((L1373+$Q1373)*$AM$4,-1),ROUNDUP(L1373*$AM$4,-1)))</f>
        <v/>
      </c>
      <c r="AM1373" s="154" t="str">
        <f>IF(M1373="","",IF('5.手当・賞与配分・洗い替え方式'!$O$4=1,ROUNDUP((M1373+$Q1373)*$AM$4,-1),ROUNDUP(M1373*$AM$4,-1)))</f>
        <v/>
      </c>
      <c r="AN1373" s="166" t="str">
        <f>IF(N1373="","",IF('5.手当・賞与配分・洗い替え方式'!$O$4=1,ROUNDUP((N1373+$Q1373)*$AM$4,-1),ROUNDUP(N1373*$AM$4,-1)))</f>
        <v/>
      </c>
      <c r="AO1373" s="369" t="str">
        <f t="shared" si="911"/>
        <v/>
      </c>
      <c r="AP1373" s="77" t="str">
        <f t="shared" si="912"/>
        <v/>
      </c>
      <c r="AQ1373" s="77" t="str">
        <f t="shared" si="895"/>
        <v/>
      </c>
      <c r="AR1373" s="77" t="str">
        <f t="shared" si="896"/>
        <v/>
      </c>
      <c r="AS1373" s="164" t="str">
        <f t="shared" si="897"/>
        <v/>
      </c>
    </row>
    <row r="1374" spans="5:45" ht="18" customHeight="1">
      <c r="E1374" s="148" t="str">
        <f t="shared" si="898"/>
        <v/>
      </c>
      <c r="F1374" s="167">
        <f t="shared" si="885"/>
        <v>0</v>
      </c>
      <c r="G1374" s="105" t="str">
        <f t="shared" si="886"/>
        <v/>
      </c>
      <c r="H1374" s="105" t="str">
        <f t="shared" si="887"/>
        <v/>
      </c>
      <c r="I1374" s="149">
        <v>52</v>
      </c>
      <c r="J1374" s="157" t="str">
        <f t="shared" si="899"/>
        <v/>
      </c>
      <c r="K1374" s="131" t="str">
        <f t="shared" si="900"/>
        <v/>
      </c>
      <c r="L1374" s="131" t="str">
        <f>IF($E1374="","",INDEX('3.サラリースケール'!$R$5:$BH$38,MATCH($E1374,'3.サラリースケール'!$R$5:$R$38,0),MATCH($I1374,'3.サラリースケール'!$R$5:$BH$5,0)))</f>
        <v/>
      </c>
      <c r="M1374" s="131" t="str">
        <f t="shared" si="901"/>
        <v/>
      </c>
      <c r="N1374" s="368" t="str">
        <f t="shared" si="902"/>
        <v/>
      </c>
      <c r="O1374" s="157" t="str">
        <f t="shared" si="903"/>
        <v/>
      </c>
      <c r="P1374" s="368" t="str">
        <f t="shared" si="888"/>
        <v/>
      </c>
      <c r="Q1374" s="158" t="str">
        <f>IF($L1374="","",VLOOKUP($E1374,'6.モデル年俸表の作成'!$C$7:$F$48,4,0))</f>
        <v/>
      </c>
      <c r="R1374" s="159" t="str">
        <f>IF($E1374="","",IF($G1374="","",VLOOKUP($E1374,'5.手当・賞与配分・洗い替え方式'!$C$7:$L$48,8,0)))</f>
        <v/>
      </c>
      <c r="S1374" s="160" t="str">
        <f t="shared" si="904"/>
        <v/>
      </c>
      <c r="T1374" s="160" t="str">
        <f t="shared" si="905"/>
        <v/>
      </c>
      <c r="U1374" s="160" t="str">
        <f t="shared" si="914"/>
        <v/>
      </c>
      <c r="V1374" s="160" t="str">
        <f t="shared" si="907"/>
        <v/>
      </c>
      <c r="W1374" s="160" t="str">
        <f t="shared" si="908"/>
        <v/>
      </c>
      <c r="X1374" s="164" t="str">
        <f t="shared" si="889"/>
        <v/>
      </c>
      <c r="Y1374" s="162" t="str">
        <f t="shared" si="913"/>
        <v/>
      </c>
      <c r="Z1374" s="161" t="str">
        <f t="shared" si="890"/>
        <v/>
      </c>
      <c r="AA1374" s="161" t="str">
        <f t="shared" si="891"/>
        <v/>
      </c>
      <c r="AB1374" s="161" t="str">
        <f t="shared" si="892"/>
        <v/>
      </c>
      <c r="AC1374" s="163" t="str">
        <f t="shared" si="915"/>
        <v/>
      </c>
      <c r="AD1374" s="158" t="str">
        <f t="shared" si="910"/>
        <v/>
      </c>
      <c r="AE1374" s="165" t="str">
        <f>IF(J1374="","",IF('5.手当・賞与配分・洗い替え方式'!$O$4=1,ROUNDUP((J1374+$Q1374)*$AH$4,-1),ROUNDUP(J1374*$AH$4,-1)))</f>
        <v/>
      </c>
      <c r="AF1374" s="154" t="str">
        <f>IF(K1374="","",IF('5.手当・賞与配分・洗い替え方式'!$O$4=1,ROUNDUP((K1374+$Q1374)*$AH$4,-1),ROUNDUP(K1374*$AH$4,-1)))</f>
        <v/>
      </c>
      <c r="AG1374" s="154" t="str">
        <f>IF(L1374="","",IF('5.手当・賞与配分・洗い替え方式'!$O$4=1,ROUNDUP((L1374+$Q1374)*$AH$4,-1),ROUNDUP(L1374*$AH$4,-1)))</f>
        <v/>
      </c>
      <c r="AH1374" s="154" t="str">
        <f>IF(M1374="","",IF('5.手当・賞与配分・洗い替え方式'!$O$4=1,ROUNDUP((M1374+$Q1374)*$AH$4,-1),ROUNDUP(M1374*$AH$4,-1)))</f>
        <v/>
      </c>
      <c r="AI1374" s="166" t="str">
        <f>IF(N1374="","",IF('5.手当・賞与配分・洗い替え方式'!$O$4=1,ROUNDUP((N1374+$Q1374)*$AH$4,-1),ROUNDUP(N1374*$AH$4,-1)))</f>
        <v/>
      </c>
      <c r="AJ1374" s="165" t="str">
        <f>IF(J1374="","",IF('5.手当・賞与配分・洗い替え方式'!$O$4=1,ROUNDUP((J1374+$Q1374)*$AM$4,-1),ROUNDUP(J1374*$AM$4,-1)))</f>
        <v/>
      </c>
      <c r="AK1374" s="154" t="str">
        <f>IF(K1374="","",IF('5.手当・賞与配分・洗い替え方式'!$O$4=1,ROUNDUP((K1374+$Q1374)*$AM$4,-1),ROUNDUP(K1374*$AM$4,-1)))</f>
        <v/>
      </c>
      <c r="AL1374" s="154" t="str">
        <f>IF(L1374="","",IF('5.手当・賞与配分・洗い替え方式'!$O$4=1,ROUNDUP((L1374+$Q1374)*$AM$4,-1),ROUNDUP(L1374*$AM$4,-1)))</f>
        <v/>
      </c>
      <c r="AM1374" s="154" t="str">
        <f>IF(M1374="","",IF('5.手当・賞与配分・洗い替え方式'!$O$4=1,ROUNDUP((M1374+$Q1374)*$AM$4,-1),ROUNDUP(M1374*$AM$4,-1)))</f>
        <v/>
      </c>
      <c r="AN1374" s="166" t="str">
        <f>IF(N1374="","",IF('5.手当・賞与配分・洗い替え方式'!$O$4=1,ROUNDUP((N1374+$Q1374)*$AM$4,-1),ROUNDUP(N1374*$AM$4,-1)))</f>
        <v/>
      </c>
      <c r="AO1374" s="369" t="str">
        <f t="shared" si="911"/>
        <v/>
      </c>
      <c r="AP1374" s="77" t="str">
        <f t="shared" si="912"/>
        <v/>
      </c>
      <c r="AQ1374" s="77" t="str">
        <f t="shared" si="895"/>
        <v/>
      </c>
      <c r="AR1374" s="77" t="str">
        <f t="shared" si="896"/>
        <v/>
      </c>
      <c r="AS1374" s="164" t="str">
        <f t="shared" si="897"/>
        <v/>
      </c>
    </row>
    <row r="1375" spans="5:45" ht="18" customHeight="1">
      <c r="E1375" s="148" t="str">
        <f t="shared" si="898"/>
        <v/>
      </c>
      <c r="F1375" s="167">
        <f t="shared" si="885"/>
        <v>0</v>
      </c>
      <c r="G1375" s="105" t="str">
        <f t="shared" si="886"/>
        <v/>
      </c>
      <c r="H1375" s="105" t="str">
        <f t="shared" si="887"/>
        <v/>
      </c>
      <c r="I1375" s="149">
        <v>53</v>
      </c>
      <c r="J1375" s="157" t="str">
        <f t="shared" si="899"/>
        <v/>
      </c>
      <c r="K1375" s="131" t="str">
        <f t="shared" si="900"/>
        <v/>
      </c>
      <c r="L1375" s="131" t="str">
        <f>IF($E1375="","",INDEX('3.サラリースケール'!$R$5:$BH$38,MATCH($E1375,'3.サラリースケール'!$R$5:$R$38,0),MATCH($I1375,'3.サラリースケール'!$R$5:$BH$5,0)))</f>
        <v/>
      </c>
      <c r="M1375" s="131" t="str">
        <f t="shared" si="901"/>
        <v/>
      </c>
      <c r="N1375" s="368" t="str">
        <f t="shared" si="902"/>
        <v/>
      </c>
      <c r="O1375" s="157" t="str">
        <f t="shared" si="903"/>
        <v/>
      </c>
      <c r="P1375" s="368" t="str">
        <f t="shared" si="888"/>
        <v/>
      </c>
      <c r="Q1375" s="158" t="str">
        <f>IF($L1375="","",VLOOKUP($E1375,'6.モデル年俸表の作成'!$C$7:$F$48,4,0))</f>
        <v/>
      </c>
      <c r="R1375" s="159" t="str">
        <f>IF($E1375="","",IF($G1375="","",VLOOKUP($E1375,'5.手当・賞与配分・洗い替え方式'!$C$7:$L$48,8,0)))</f>
        <v/>
      </c>
      <c r="S1375" s="160" t="str">
        <f t="shared" si="904"/>
        <v/>
      </c>
      <c r="T1375" s="160" t="str">
        <f t="shared" si="905"/>
        <v/>
      </c>
      <c r="U1375" s="160" t="str">
        <f t="shared" si="914"/>
        <v/>
      </c>
      <c r="V1375" s="160" t="str">
        <f t="shared" si="907"/>
        <v/>
      </c>
      <c r="W1375" s="160" t="str">
        <f t="shared" si="908"/>
        <v/>
      </c>
      <c r="X1375" s="164" t="str">
        <f t="shared" si="889"/>
        <v/>
      </c>
      <c r="Y1375" s="162" t="str">
        <f t="shared" si="913"/>
        <v/>
      </c>
      <c r="Z1375" s="161" t="str">
        <f t="shared" si="890"/>
        <v/>
      </c>
      <c r="AA1375" s="161" t="str">
        <f t="shared" si="891"/>
        <v/>
      </c>
      <c r="AB1375" s="161" t="str">
        <f t="shared" si="892"/>
        <v/>
      </c>
      <c r="AC1375" s="163" t="str">
        <f t="shared" si="915"/>
        <v/>
      </c>
      <c r="AD1375" s="158" t="str">
        <f t="shared" si="910"/>
        <v/>
      </c>
      <c r="AE1375" s="165" t="str">
        <f>IF(J1375="","",IF('5.手当・賞与配分・洗い替え方式'!$O$4=1,ROUNDUP((J1375+$Q1375)*$AH$4,-1),ROUNDUP(J1375*$AH$4,-1)))</f>
        <v/>
      </c>
      <c r="AF1375" s="154" t="str">
        <f>IF(K1375="","",IF('5.手当・賞与配分・洗い替え方式'!$O$4=1,ROUNDUP((K1375+$Q1375)*$AH$4,-1),ROUNDUP(K1375*$AH$4,-1)))</f>
        <v/>
      </c>
      <c r="AG1375" s="154" t="str">
        <f>IF(L1375="","",IF('5.手当・賞与配分・洗い替え方式'!$O$4=1,ROUNDUP((L1375+$Q1375)*$AH$4,-1),ROUNDUP(L1375*$AH$4,-1)))</f>
        <v/>
      </c>
      <c r="AH1375" s="154" t="str">
        <f>IF(M1375="","",IF('5.手当・賞与配分・洗い替え方式'!$O$4=1,ROUNDUP((M1375+$Q1375)*$AH$4,-1),ROUNDUP(M1375*$AH$4,-1)))</f>
        <v/>
      </c>
      <c r="AI1375" s="166" t="str">
        <f>IF(N1375="","",IF('5.手当・賞与配分・洗い替え方式'!$O$4=1,ROUNDUP((N1375+$Q1375)*$AH$4,-1),ROUNDUP(N1375*$AH$4,-1)))</f>
        <v/>
      </c>
      <c r="AJ1375" s="165" t="str">
        <f>IF(J1375="","",IF('5.手当・賞与配分・洗い替え方式'!$O$4=1,ROUNDUP((J1375+$Q1375)*$AM$4,-1),ROUNDUP(J1375*$AM$4,-1)))</f>
        <v/>
      </c>
      <c r="AK1375" s="154" t="str">
        <f>IF(K1375="","",IF('5.手当・賞与配分・洗い替え方式'!$O$4=1,ROUNDUP((K1375+$Q1375)*$AM$4,-1),ROUNDUP(K1375*$AM$4,-1)))</f>
        <v/>
      </c>
      <c r="AL1375" s="154" t="str">
        <f>IF(L1375="","",IF('5.手当・賞与配分・洗い替え方式'!$O$4=1,ROUNDUP((L1375+$Q1375)*$AM$4,-1),ROUNDUP(L1375*$AM$4,-1)))</f>
        <v/>
      </c>
      <c r="AM1375" s="154" t="str">
        <f>IF(M1375="","",IF('5.手当・賞与配分・洗い替え方式'!$O$4=1,ROUNDUP((M1375+$Q1375)*$AM$4,-1),ROUNDUP(M1375*$AM$4,-1)))</f>
        <v/>
      </c>
      <c r="AN1375" s="166" t="str">
        <f>IF(N1375="","",IF('5.手当・賞与配分・洗い替え方式'!$O$4=1,ROUNDUP((N1375+$Q1375)*$AM$4,-1),ROUNDUP(N1375*$AM$4,-1)))</f>
        <v/>
      </c>
      <c r="AO1375" s="369" t="str">
        <f t="shared" si="911"/>
        <v/>
      </c>
      <c r="AP1375" s="77" t="str">
        <f t="shared" si="912"/>
        <v/>
      </c>
      <c r="AQ1375" s="77" t="str">
        <f t="shared" si="895"/>
        <v/>
      </c>
      <c r="AR1375" s="77" t="str">
        <f t="shared" si="896"/>
        <v/>
      </c>
      <c r="AS1375" s="164" t="str">
        <f t="shared" si="897"/>
        <v/>
      </c>
    </row>
    <row r="1376" spans="5:45" ht="18" customHeight="1">
      <c r="E1376" s="148" t="str">
        <f t="shared" si="898"/>
        <v/>
      </c>
      <c r="F1376" s="167">
        <f t="shared" si="885"/>
        <v>0</v>
      </c>
      <c r="G1376" s="105" t="str">
        <f t="shared" si="886"/>
        <v/>
      </c>
      <c r="H1376" s="105" t="str">
        <f t="shared" si="887"/>
        <v/>
      </c>
      <c r="I1376" s="149">
        <v>54</v>
      </c>
      <c r="J1376" s="157" t="str">
        <f t="shared" si="899"/>
        <v/>
      </c>
      <c r="K1376" s="131" t="str">
        <f t="shared" si="900"/>
        <v/>
      </c>
      <c r="L1376" s="131" t="str">
        <f>IF($E1376="","",INDEX('3.サラリースケール'!$R$5:$BH$38,MATCH($E1376,'3.サラリースケール'!$R$5:$R$38,0),MATCH($I1376,'3.サラリースケール'!$R$5:$BH$5,0)))</f>
        <v/>
      </c>
      <c r="M1376" s="131" t="str">
        <f t="shared" si="901"/>
        <v/>
      </c>
      <c r="N1376" s="368" t="str">
        <f t="shared" si="902"/>
        <v/>
      </c>
      <c r="O1376" s="157" t="str">
        <f t="shared" si="903"/>
        <v/>
      </c>
      <c r="P1376" s="368" t="str">
        <f t="shared" si="888"/>
        <v/>
      </c>
      <c r="Q1376" s="158" t="str">
        <f>IF($L1376="","",VLOOKUP($E1376,'6.モデル年俸表の作成'!$C$7:$F$48,4,0))</f>
        <v/>
      </c>
      <c r="R1376" s="159" t="str">
        <f>IF($E1376="","",IF($G1376="","",VLOOKUP($E1376,'5.手当・賞与配分・洗い替え方式'!$C$7:$L$48,8,0)))</f>
        <v/>
      </c>
      <c r="S1376" s="160" t="str">
        <f t="shared" si="904"/>
        <v/>
      </c>
      <c r="T1376" s="160" t="str">
        <f t="shared" si="905"/>
        <v/>
      </c>
      <c r="U1376" s="160" t="str">
        <f t="shared" si="914"/>
        <v/>
      </c>
      <c r="V1376" s="160" t="str">
        <f t="shared" si="907"/>
        <v/>
      </c>
      <c r="W1376" s="160" t="str">
        <f t="shared" si="908"/>
        <v/>
      </c>
      <c r="X1376" s="164" t="str">
        <f t="shared" si="889"/>
        <v/>
      </c>
      <c r="Y1376" s="162" t="str">
        <f t="shared" si="913"/>
        <v/>
      </c>
      <c r="Z1376" s="161" t="str">
        <f t="shared" si="890"/>
        <v/>
      </c>
      <c r="AA1376" s="161" t="str">
        <f t="shared" si="891"/>
        <v/>
      </c>
      <c r="AB1376" s="161" t="str">
        <f t="shared" si="892"/>
        <v/>
      </c>
      <c r="AC1376" s="163" t="str">
        <f t="shared" si="915"/>
        <v/>
      </c>
      <c r="AD1376" s="158" t="str">
        <f t="shared" si="910"/>
        <v/>
      </c>
      <c r="AE1376" s="165" t="str">
        <f>IF(J1376="","",IF('5.手当・賞与配分・洗い替え方式'!$O$4=1,ROUNDUP((J1376+$Q1376)*$AH$4,-1),ROUNDUP(J1376*$AH$4,-1)))</f>
        <v/>
      </c>
      <c r="AF1376" s="154" t="str">
        <f>IF(K1376="","",IF('5.手当・賞与配分・洗い替え方式'!$O$4=1,ROUNDUP((K1376+$Q1376)*$AH$4,-1),ROUNDUP(K1376*$AH$4,-1)))</f>
        <v/>
      </c>
      <c r="AG1376" s="154" t="str">
        <f>IF(L1376="","",IF('5.手当・賞与配分・洗い替え方式'!$O$4=1,ROUNDUP((L1376+$Q1376)*$AH$4,-1),ROUNDUP(L1376*$AH$4,-1)))</f>
        <v/>
      </c>
      <c r="AH1376" s="154" t="str">
        <f>IF(M1376="","",IF('5.手当・賞与配分・洗い替え方式'!$O$4=1,ROUNDUP((M1376+$Q1376)*$AH$4,-1),ROUNDUP(M1376*$AH$4,-1)))</f>
        <v/>
      </c>
      <c r="AI1376" s="166" t="str">
        <f>IF(N1376="","",IF('5.手当・賞与配分・洗い替え方式'!$O$4=1,ROUNDUP((N1376+$Q1376)*$AH$4,-1),ROUNDUP(N1376*$AH$4,-1)))</f>
        <v/>
      </c>
      <c r="AJ1376" s="165" t="str">
        <f>IF(J1376="","",IF('5.手当・賞与配分・洗い替え方式'!$O$4=1,ROUNDUP((J1376+$Q1376)*$AM$4,-1),ROUNDUP(J1376*$AM$4,-1)))</f>
        <v/>
      </c>
      <c r="AK1376" s="154" t="str">
        <f>IF(K1376="","",IF('5.手当・賞与配分・洗い替え方式'!$O$4=1,ROUNDUP((K1376+$Q1376)*$AM$4,-1),ROUNDUP(K1376*$AM$4,-1)))</f>
        <v/>
      </c>
      <c r="AL1376" s="154" t="str">
        <f>IF(L1376="","",IF('5.手当・賞与配分・洗い替え方式'!$O$4=1,ROUNDUP((L1376+$Q1376)*$AM$4,-1),ROUNDUP(L1376*$AM$4,-1)))</f>
        <v/>
      </c>
      <c r="AM1376" s="154" t="str">
        <f>IF(M1376="","",IF('5.手当・賞与配分・洗い替え方式'!$O$4=1,ROUNDUP((M1376+$Q1376)*$AM$4,-1),ROUNDUP(M1376*$AM$4,-1)))</f>
        <v/>
      </c>
      <c r="AN1376" s="166" t="str">
        <f>IF(N1376="","",IF('5.手当・賞与配分・洗い替え方式'!$O$4=1,ROUNDUP((N1376+$Q1376)*$AM$4,-1),ROUNDUP(N1376*$AM$4,-1)))</f>
        <v/>
      </c>
      <c r="AO1376" s="369" t="str">
        <f t="shared" si="911"/>
        <v/>
      </c>
      <c r="AP1376" s="77" t="str">
        <f t="shared" si="912"/>
        <v/>
      </c>
      <c r="AQ1376" s="77" t="str">
        <f t="shared" si="895"/>
        <v/>
      </c>
      <c r="AR1376" s="77" t="str">
        <f t="shared" si="896"/>
        <v/>
      </c>
      <c r="AS1376" s="164" t="str">
        <f t="shared" si="897"/>
        <v/>
      </c>
    </row>
    <row r="1377" spans="5:45" ht="18" customHeight="1">
      <c r="E1377" s="148" t="str">
        <f t="shared" si="898"/>
        <v/>
      </c>
      <c r="F1377" s="167">
        <f t="shared" si="885"/>
        <v>0</v>
      </c>
      <c r="G1377" s="105" t="str">
        <f t="shared" si="886"/>
        <v/>
      </c>
      <c r="H1377" s="105" t="str">
        <f t="shared" si="887"/>
        <v/>
      </c>
      <c r="I1377" s="149">
        <v>55</v>
      </c>
      <c r="J1377" s="157" t="str">
        <f t="shared" si="899"/>
        <v/>
      </c>
      <c r="K1377" s="131" t="str">
        <f t="shared" si="900"/>
        <v/>
      </c>
      <c r="L1377" s="131" t="str">
        <f>IF($E1377="","",INDEX('3.サラリースケール'!$R$5:$BH$38,MATCH($E1377,'3.サラリースケール'!$R$5:$R$38,0),MATCH($I1377,'3.サラリースケール'!$R$5:$BH$5,0)))</f>
        <v/>
      </c>
      <c r="M1377" s="131" t="str">
        <f t="shared" si="901"/>
        <v/>
      </c>
      <c r="N1377" s="368" t="str">
        <f t="shared" si="902"/>
        <v/>
      </c>
      <c r="O1377" s="157" t="str">
        <f t="shared" si="903"/>
        <v/>
      </c>
      <c r="P1377" s="368" t="str">
        <f t="shared" si="888"/>
        <v/>
      </c>
      <c r="Q1377" s="158" t="str">
        <f>IF($L1377="","",VLOOKUP($E1377,'6.モデル年俸表の作成'!$C$7:$F$48,4,0))</f>
        <v/>
      </c>
      <c r="R1377" s="159" t="str">
        <f>IF($E1377="","",IF($G1377="","",VLOOKUP($E1377,'5.手当・賞与配分・洗い替え方式'!$C$7:$L$48,8,0)))</f>
        <v/>
      </c>
      <c r="S1377" s="160" t="str">
        <f t="shared" si="904"/>
        <v/>
      </c>
      <c r="T1377" s="160" t="str">
        <f t="shared" si="905"/>
        <v/>
      </c>
      <c r="U1377" s="160" t="str">
        <f t="shared" si="914"/>
        <v/>
      </c>
      <c r="V1377" s="160" t="str">
        <f t="shared" si="907"/>
        <v/>
      </c>
      <c r="W1377" s="160" t="str">
        <f t="shared" si="908"/>
        <v/>
      </c>
      <c r="X1377" s="164" t="str">
        <f t="shared" si="889"/>
        <v/>
      </c>
      <c r="Y1377" s="162" t="str">
        <f t="shared" si="913"/>
        <v/>
      </c>
      <c r="Z1377" s="161" t="str">
        <f t="shared" si="890"/>
        <v/>
      </c>
      <c r="AA1377" s="161" t="str">
        <f t="shared" si="891"/>
        <v/>
      </c>
      <c r="AB1377" s="161" t="str">
        <f t="shared" si="892"/>
        <v/>
      </c>
      <c r="AC1377" s="163" t="str">
        <f t="shared" si="915"/>
        <v/>
      </c>
      <c r="AD1377" s="158" t="str">
        <f t="shared" si="910"/>
        <v/>
      </c>
      <c r="AE1377" s="165" t="str">
        <f>IF(J1377="","",IF('5.手当・賞与配分・洗い替え方式'!$O$4=1,ROUNDUP((J1377+$Q1377)*$AH$4,-1),ROUNDUP(J1377*$AH$4,-1)))</f>
        <v/>
      </c>
      <c r="AF1377" s="154" t="str">
        <f>IF(K1377="","",IF('5.手当・賞与配分・洗い替え方式'!$O$4=1,ROUNDUP((K1377+$Q1377)*$AH$4,-1),ROUNDUP(K1377*$AH$4,-1)))</f>
        <v/>
      </c>
      <c r="AG1377" s="154" t="str">
        <f>IF(L1377="","",IF('5.手当・賞与配分・洗い替え方式'!$O$4=1,ROUNDUP((L1377+$Q1377)*$AH$4,-1),ROUNDUP(L1377*$AH$4,-1)))</f>
        <v/>
      </c>
      <c r="AH1377" s="154" t="str">
        <f>IF(M1377="","",IF('5.手当・賞与配分・洗い替え方式'!$O$4=1,ROUNDUP((M1377+$Q1377)*$AH$4,-1),ROUNDUP(M1377*$AH$4,-1)))</f>
        <v/>
      </c>
      <c r="AI1377" s="166" t="str">
        <f>IF(N1377="","",IF('5.手当・賞与配分・洗い替え方式'!$O$4=1,ROUNDUP((N1377+$Q1377)*$AH$4,-1),ROUNDUP(N1377*$AH$4,-1)))</f>
        <v/>
      </c>
      <c r="AJ1377" s="165" t="str">
        <f>IF(J1377="","",IF('5.手当・賞与配分・洗い替え方式'!$O$4=1,ROUNDUP((J1377+$Q1377)*$AM$4,-1),ROUNDUP(J1377*$AM$4,-1)))</f>
        <v/>
      </c>
      <c r="AK1377" s="154" t="str">
        <f>IF(K1377="","",IF('5.手当・賞与配分・洗い替え方式'!$O$4=1,ROUNDUP((K1377+$Q1377)*$AM$4,-1),ROUNDUP(K1377*$AM$4,-1)))</f>
        <v/>
      </c>
      <c r="AL1377" s="154" t="str">
        <f>IF(L1377="","",IF('5.手当・賞与配分・洗い替え方式'!$O$4=1,ROUNDUP((L1377+$Q1377)*$AM$4,-1),ROUNDUP(L1377*$AM$4,-1)))</f>
        <v/>
      </c>
      <c r="AM1377" s="154" t="str">
        <f>IF(M1377="","",IF('5.手当・賞与配分・洗い替え方式'!$O$4=1,ROUNDUP((M1377+$Q1377)*$AM$4,-1),ROUNDUP(M1377*$AM$4,-1)))</f>
        <v/>
      </c>
      <c r="AN1377" s="166" t="str">
        <f>IF(N1377="","",IF('5.手当・賞与配分・洗い替え方式'!$O$4=1,ROUNDUP((N1377+$Q1377)*$AM$4,-1),ROUNDUP(N1377*$AM$4,-1)))</f>
        <v/>
      </c>
      <c r="AO1377" s="369" t="str">
        <f t="shared" si="911"/>
        <v/>
      </c>
      <c r="AP1377" s="77" t="str">
        <f t="shared" si="912"/>
        <v/>
      </c>
      <c r="AQ1377" s="77" t="str">
        <f t="shared" si="895"/>
        <v/>
      </c>
      <c r="AR1377" s="77" t="str">
        <f t="shared" si="896"/>
        <v/>
      </c>
      <c r="AS1377" s="164" t="str">
        <f t="shared" si="897"/>
        <v/>
      </c>
    </row>
    <row r="1378" spans="5:45" ht="18" customHeight="1">
      <c r="E1378" s="148" t="str">
        <f t="shared" si="898"/>
        <v/>
      </c>
      <c r="F1378" s="167">
        <f t="shared" si="885"/>
        <v>0</v>
      </c>
      <c r="G1378" s="105" t="str">
        <f t="shared" si="886"/>
        <v/>
      </c>
      <c r="H1378" s="105" t="str">
        <f t="shared" si="887"/>
        <v/>
      </c>
      <c r="I1378" s="149">
        <v>56</v>
      </c>
      <c r="J1378" s="157" t="str">
        <f t="shared" si="899"/>
        <v/>
      </c>
      <c r="K1378" s="131" t="str">
        <f t="shared" si="900"/>
        <v/>
      </c>
      <c r="L1378" s="131" t="str">
        <f>IF($E1378="","",INDEX('3.サラリースケール'!$R$5:$BH$38,MATCH($E1378,'3.サラリースケール'!$R$5:$R$38,0),MATCH($I1378,'3.サラリースケール'!$R$5:$BH$5,0)))</f>
        <v/>
      </c>
      <c r="M1378" s="131" t="str">
        <f t="shared" si="901"/>
        <v/>
      </c>
      <c r="N1378" s="368" t="str">
        <f t="shared" si="902"/>
        <v/>
      </c>
      <c r="O1378" s="157" t="str">
        <f t="shared" si="903"/>
        <v/>
      </c>
      <c r="P1378" s="368" t="str">
        <f t="shared" si="888"/>
        <v/>
      </c>
      <c r="Q1378" s="158" t="str">
        <f>IF($L1378="","",VLOOKUP($E1378,'6.モデル年俸表の作成'!$C$7:$F$48,4,0))</f>
        <v/>
      </c>
      <c r="R1378" s="159" t="str">
        <f>IF($E1378="","",IF($G1378="","",VLOOKUP($E1378,'5.手当・賞与配分・洗い替え方式'!$C$7:$L$48,8,0)))</f>
        <v/>
      </c>
      <c r="S1378" s="160" t="str">
        <f t="shared" si="904"/>
        <v/>
      </c>
      <c r="T1378" s="160" t="str">
        <f t="shared" si="905"/>
        <v/>
      </c>
      <c r="U1378" s="160" t="str">
        <f t="shared" si="914"/>
        <v/>
      </c>
      <c r="V1378" s="160" t="str">
        <f t="shared" si="907"/>
        <v/>
      </c>
      <c r="W1378" s="160" t="str">
        <f t="shared" si="908"/>
        <v/>
      </c>
      <c r="X1378" s="164" t="str">
        <f t="shared" si="889"/>
        <v/>
      </c>
      <c r="Y1378" s="162" t="str">
        <f t="shared" si="913"/>
        <v/>
      </c>
      <c r="Z1378" s="161" t="str">
        <f t="shared" si="890"/>
        <v/>
      </c>
      <c r="AA1378" s="161" t="str">
        <f t="shared" si="891"/>
        <v/>
      </c>
      <c r="AB1378" s="161" t="str">
        <f t="shared" si="892"/>
        <v/>
      </c>
      <c r="AC1378" s="163" t="str">
        <f t="shared" si="915"/>
        <v/>
      </c>
      <c r="AD1378" s="158" t="str">
        <f t="shared" si="910"/>
        <v/>
      </c>
      <c r="AE1378" s="165" t="str">
        <f>IF(J1378="","",IF('5.手当・賞与配分・洗い替え方式'!$O$4=1,ROUNDUP((J1378+$Q1378)*$AH$4,-1),ROUNDUP(J1378*$AH$4,-1)))</f>
        <v/>
      </c>
      <c r="AF1378" s="154" t="str">
        <f>IF(K1378="","",IF('5.手当・賞与配分・洗い替え方式'!$O$4=1,ROUNDUP((K1378+$Q1378)*$AH$4,-1),ROUNDUP(K1378*$AH$4,-1)))</f>
        <v/>
      </c>
      <c r="AG1378" s="154" t="str">
        <f>IF(L1378="","",IF('5.手当・賞与配分・洗い替え方式'!$O$4=1,ROUNDUP((L1378+$Q1378)*$AH$4,-1),ROUNDUP(L1378*$AH$4,-1)))</f>
        <v/>
      </c>
      <c r="AH1378" s="154" t="str">
        <f>IF(M1378="","",IF('5.手当・賞与配分・洗い替え方式'!$O$4=1,ROUNDUP((M1378+$Q1378)*$AH$4,-1),ROUNDUP(M1378*$AH$4,-1)))</f>
        <v/>
      </c>
      <c r="AI1378" s="166" t="str">
        <f>IF(N1378="","",IF('5.手当・賞与配分・洗い替え方式'!$O$4=1,ROUNDUP((N1378+$Q1378)*$AH$4,-1),ROUNDUP(N1378*$AH$4,-1)))</f>
        <v/>
      </c>
      <c r="AJ1378" s="165" t="str">
        <f>IF(J1378="","",IF('5.手当・賞与配分・洗い替え方式'!$O$4=1,ROUNDUP((J1378+$Q1378)*$AM$4,-1),ROUNDUP(J1378*$AM$4,-1)))</f>
        <v/>
      </c>
      <c r="AK1378" s="154" t="str">
        <f>IF(K1378="","",IF('5.手当・賞与配分・洗い替え方式'!$O$4=1,ROUNDUP((K1378+$Q1378)*$AM$4,-1),ROUNDUP(K1378*$AM$4,-1)))</f>
        <v/>
      </c>
      <c r="AL1378" s="154" t="str">
        <f>IF(L1378="","",IF('5.手当・賞与配分・洗い替え方式'!$O$4=1,ROUNDUP((L1378+$Q1378)*$AM$4,-1),ROUNDUP(L1378*$AM$4,-1)))</f>
        <v/>
      </c>
      <c r="AM1378" s="154" t="str">
        <f>IF(M1378="","",IF('5.手当・賞与配分・洗い替え方式'!$O$4=1,ROUNDUP((M1378+$Q1378)*$AM$4,-1),ROUNDUP(M1378*$AM$4,-1)))</f>
        <v/>
      </c>
      <c r="AN1378" s="166" t="str">
        <f>IF(N1378="","",IF('5.手当・賞与配分・洗い替え方式'!$O$4=1,ROUNDUP((N1378+$Q1378)*$AM$4,-1),ROUNDUP(N1378*$AM$4,-1)))</f>
        <v/>
      </c>
      <c r="AO1378" s="369" t="str">
        <f t="shared" si="911"/>
        <v/>
      </c>
      <c r="AP1378" s="77" t="str">
        <f t="shared" si="912"/>
        <v/>
      </c>
      <c r="AQ1378" s="77" t="str">
        <f t="shared" si="895"/>
        <v/>
      </c>
      <c r="AR1378" s="77" t="str">
        <f t="shared" si="896"/>
        <v/>
      </c>
      <c r="AS1378" s="164" t="str">
        <f t="shared" si="897"/>
        <v/>
      </c>
    </row>
    <row r="1379" spans="5:45" ht="18" customHeight="1">
      <c r="E1379" s="148" t="str">
        <f t="shared" si="898"/>
        <v/>
      </c>
      <c r="F1379" s="167">
        <f t="shared" si="885"/>
        <v>0</v>
      </c>
      <c r="G1379" s="105" t="str">
        <f t="shared" si="886"/>
        <v/>
      </c>
      <c r="H1379" s="105" t="str">
        <f t="shared" si="887"/>
        <v/>
      </c>
      <c r="I1379" s="149">
        <v>57</v>
      </c>
      <c r="J1379" s="157" t="str">
        <f t="shared" si="899"/>
        <v/>
      </c>
      <c r="K1379" s="131" t="str">
        <f t="shared" si="900"/>
        <v/>
      </c>
      <c r="L1379" s="131" t="str">
        <f>IF($E1379="","",INDEX('3.サラリースケール'!$R$5:$BH$38,MATCH($E1379,'3.サラリースケール'!$R$5:$R$38,0),MATCH($I1379,'3.サラリースケール'!$R$5:$BH$5,0)))</f>
        <v/>
      </c>
      <c r="M1379" s="131" t="str">
        <f t="shared" si="901"/>
        <v/>
      </c>
      <c r="N1379" s="368" t="str">
        <f t="shared" si="902"/>
        <v/>
      </c>
      <c r="O1379" s="157" t="str">
        <f t="shared" si="903"/>
        <v/>
      </c>
      <c r="P1379" s="368" t="str">
        <f t="shared" si="888"/>
        <v/>
      </c>
      <c r="Q1379" s="158" t="str">
        <f>IF($L1379="","",VLOOKUP($E1379,'6.モデル年俸表の作成'!$C$7:$F$48,4,0))</f>
        <v/>
      </c>
      <c r="R1379" s="159" t="str">
        <f>IF($E1379="","",IF($G1379="","",VLOOKUP($E1379,'5.手当・賞与配分・洗い替え方式'!$C$7:$L$48,8,0)))</f>
        <v/>
      </c>
      <c r="S1379" s="160" t="str">
        <f t="shared" si="904"/>
        <v/>
      </c>
      <c r="T1379" s="160" t="str">
        <f t="shared" si="905"/>
        <v/>
      </c>
      <c r="U1379" s="160" t="str">
        <f t="shared" si="914"/>
        <v/>
      </c>
      <c r="V1379" s="160" t="str">
        <f t="shared" si="907"/>
        <v/>
      </c>
      <c r="W1379" s="160" t="str">
        <f t="shared" si="908"/>
        <v/>
      </c>
      <c r="X1379" s="164" t="str">
        <f t="shared" si="889"/>
        <v/>
      </c>
      <c r="Y1379" s="162" t="str">
        <f t="shared" si="913"/>
        <v/>
      </c>
      <c r="Z1379" s="161" t="str">
        <f t="shared" si="890"/>
        <v/>
      </c>
      <c r="AA1379" s="161" t="str">
        <f t="shared" si="891"/>
        <v/>
      </c>
      <c r="AB1379" s="161" t="str">
        <f t="shared" si="892"/>
        <v/>
      </c>
      <c r="AC1379" s="163" t="str">
        <f t="shared" si="915"/>
        <v/>
      </c>
      <c r="AD1379" s="158" t="str">
        <f t="shared" si="910"/>
        <v/>
      </c>
      <c r="AE1379" s="165" t="str">
        <f>IF(J1379="","",IF('5.手当・賞与配分・洗い替え方式'!$O$4=1,ROUNDUP((J1379+$Q1379)*$AH$4,-1),ROUNDUP(J1379*$AH$4,-1)))</f>
        <v/>
      </c>
      <c r="AF1379" s="154" t="str">
        <f>IF(K1379="","",IF('5.手当・賞与配分・洗い替え方式'!$O$4=1,ROUNDUP((K1379+$Q1379)*$AH$4,-1),ROUNDUP(K1379*$AH$4,-1)))</f>
        <v/>
      </c>
      <c r="AG1379" s="154" t="str">
        <f>IF(L1379="","",IF('5.手当・賞与配分・洗い替え方式'!$O$4=1,ROUNDUP((L1379+$Q1379)*$AH$4,-1),ROUNDUP(L1379*$AH$4,-1)))</f>
        <v/>
      </c>
      <c r="AH1379" s="154" t="str">
        <f>IF(M1379="","",IF('5.手当・賞与配分・洗い替え方式'!$O$4=1,ROUNDUP((M1379+$Q1379)*$AH$4,-1),ROUNDUP(M1379*$AH$4,-1)))</f>
        <v/>
      </c>
      <c r="AI1379" s="166" t="str">
        <f>IF(N1379="","",IF('5.手当・賞与配分・洗い替え方式'!$O$4=1,ROUNDUP((N1379+$Q1379)*$AH$4,-1),ROUNDUP(N1379*$AH$4,-1)))</f>
        <v/>
      </c>
      <c r="AJ1379" s="165" t="str">
        <f>IF(J1379="","",IF('5.手当・賞与配分・洗い替え方式'!$O$4=1,ROUNDUP((J1379+$Q1379)*$AM$4,-1),ROUNDUP(J1379*$AM$4,-1)))</f>
        <v/>
      </c>
      <c r="AK1379" s="154" t="str">
        <f>IF(K1379="","",IF('5.手当・賞与配分・洗い替え方式'!$O$4=1,ROUNDUP((K1379+$Q1379)*$AM$4,-1),ROUNDUP(K1379*$AM$4,-1)))</f>
        <v/>
      </c>
      <c r="AL1379" s="154" t="str">
        <f>IF(L1379="","",IF('5.手当・賞与配分・洗い替え方式'!$O$4=1,ROUNDUP((L1379+$Q1379)*$AM$4,-1),ROUNDUP(L1379*$AM$4,-1)))</f>
        <v/>
      </c>
      <c r="AM1379" s="154" t="str">
        <f>IF(M1379="","",IF('5.手当・賞与配分・洗い替え方式'!$O$4=1,ROUNDUP((M1379+$Q1379)*$AM$4,-1),ROUNDUP(M1379*$AM$4,-1)))</f>
        <v/>
      </c>
      <c r="AN1379" s="166" t="str">
        <f>IF(N1379="","",IF('5.手当・賞与配分・洗い替え方式'!$O$4=1,ROUNDUP((N1379+$Q1379)*$AM$4,-1),ROUNDUP(N1379*$AM$4,-1)))</f>
        <v/>
      </c>
      <c r="AO1379" s="369" t="str">
        <f t="shared" si="911"/>
        <v/>
      </c>
      <c r="AP1379" s="77" t="str">
        <f t="shared" si="912"/>
        <v/>
      </c>
      <c r="AQ1379" s="77" t="str">
        <f t="shared" si="895"/>
        <v/>
      </c>
      <c r="AR1379" s="77" t="str">
        <f t="shared" si="896"/>
        <v/>
      </c>
      <c r="AS1379" s="164" t="str">
        <f t="shared" si="897"/>
        <v/>
      </c>
    </row>
    <row r="1380" spans="5:45" ht="18" customHeight="1">
      <c r="E1380" s="148" t="str">
        <f t="shared" si="898"/>
        <v/>
      </c>
      <c r="F1380" s="167">
        <f t="shared" si="885"/>
        <v>0</v>
      </c>
      <c r="G1380" s="105" t="str">
        <f t="shared" si="886"/>
        <v/>
      </c>
      <c r="H1380" s="105" t="str">
        <f t="shared" si="887"/>
        <v/>
      </c>
      <c r="I1380" s="149">
        <v>58</v>
      </c>
      <c r="J1380" s="157" t="str">
        <f t="shared" si="899"/>
        <v/>
      </c>
      <c r="K1380" s="131" t="str">
        <f t="shared" si="900"/>
        <v/>
      </c>
      <c r="L1380" s="131" t="str">
        <f>IF($E1380="","",INDEX('3.サラリースケール'!$R$5:$BH$38,MATCH($E1380,'3.サラリースケール'!$R$5:$R$38,0),MATCH($I1380,'3.サラリースケール'!$R$5:$BH$5,0)))</f>
        <v/>
      </c>
      <c r="M1380" s="131" t="str">
        <f t="shared" si="901"/>
        <v/>
      </c>
      <c r="N1380" s="368" t="str">
        <f t="shared" si="902"/>
        <v/>
      </c>
      <c r="O1380" s="157" t="str">
        <f t="shared" si="903"/>
        <v/>
      </c>
      <c r="P1380" s="368" t="str">
        <f t="shared" si="888"/>
        <v/>
      </c>
      <c r="Q1380" s="158" t="str">
        <f>IF($L1380="","",VLOOKUP($E1380,'6.モデル年俸表の作成'!$C$7:$F$48,4,0))</f>
        <v/>
      </c>
      <c r="R1380" s="159" t="str">
        <f>IF($E1380="","",IF($G1380="","",VLOOKUP($E1380,'5.手当・賞与配分・洗い替え方式'!$C$7:$L$48,8,0)))</f>
        <v/>
      </c>
      <c r="S1380" s="160" t="str">
        <f t="shared" si="904"/>
        <v/>
      </c>
      <c r="T1380" s="160" t="str">
        <f t="shared" si="905"/>
        <v/>
      </c>
      <c r="U1380" s="160" t="str">
        <f t="shared" si="914"/>
        <v/>
      </c>
      <c r="V1380" s="160" t="str">
        <f t="shared" si="907"/>
        <v/>
      </c>
      <c r="W1380" s="160" t="str">
        <f t="shared" si="908"/>
        <v/>
      </c>
      <c r="X1380" s="164" t="str">
        <f t="shared" si="889"/>
        <v/>
      </c>
      <c r="Y1380" s="162" t="str">
        <f t="shared" si="913"/>
        <v/>
      </c>
      <c r="Z1380" s="161" t="str">
        <f t="shared" si="890"/>
        <v/>
      </c>
      <c r="AA1380" s="161" t="str">
        <f t="shared" si="891"/>
        <v/>
      </c>
      <c r="AB1380" s="161" t="str">
        <f t="shared" si="892"/>
        <v/>
      </c>
      <c r="AC1380" s="163" t="str">
        <f t="shared" si="915"/>
        <v/>
      </c>
      <c r="AD1380" s="158" t="str">
        <f t="shared" si="910"/>
        <v/>
      </c>
      <c r="AE1380" s="165" t="str">
        <f>IF(J1380="","",IF('5.手当・賞与配分・洗い替え方式'!$O$4=1,ROUNDUP((J1380+$Q1380)*$AH$4,-1),ROUNDUP(J1380*$AH$4,-1)))</f>
        <v/>
      </c>
      <c r="AF1380" s="154" t="str">
        <f>IF(K1380="","",IF('5.手当・賞与配分・洗い替え方式'!$O$4=1,ROUNDUP((K1380+$Q1380)*$AH$4,-1),ROUNDUP(K1380*$AH$4,-1)))</f>
        <v/>
      </c>
      <c r="AG1380" s="154" t="str">
        <f>IF(L1380="","",IF('5.手当・賞与配分・洗い替え方式'!$O$4=1,ROUNDUP((L1380+$Q1380)*$AH$4,-1),ROUNDUP(L1380*$AH$4,-1)))</f>
        <v/>
      </c>
      <c r="AH1380" s="154" t="str">
        <f>IF(M1380="","",IF('5.手当・賞与配分・洗い替え方式'!$O$4=1,ROUNDUP((M1380+$Q1380)*$AH$4,-1),ROUNDUP(M1380*$AH$4,-1)))</f>
        <v/>
      </c>
      <c r="AI1380" s="166" t="str">
        <f>IF(N1380="","",IF('5.手当・賞与配分・洗い替え方式'!$O$4=1,ROUNDUP((N1380+$Q1380)*$AH$4,-1),ROUNDUP(N1380*$AH$4,-1)))</f>
        <v/>
      </c>
      <c r="AJ1380" s="165" t="str">
        <f>IF(J1380="","",IF('5.手当・賞与配分・洗い替え方式'!$O$4=1,ROUNDUP((J1380+$Q1380)*$AM$4,-1),ROUNDUP(J1380*$AM$4,-1)))</f>
        <v/>
      </c>
      <c r="AK1380" s="154" t="str">
        <f>IF(K1380="","",IF('5.手当・賞与配分・洗い替え方式'!$O$4=1,ROUNDUP((K1380+$Q1380)*$AM$4,-1),ROUNDUP(K1380*$AM$4,-1)))</f>
        <v/>
      </c>
      <c r="AL1380" s="154" t="str">
        <f>IF(L1380="","",IF('5.手当・賞与配分・洗い替え方式'!$O$4=1,ROUNDUP((L1380+$Q1380)*$AM$4,-1),ROUNDUP(L1380*$AM$4,-1)))</f>
        <v/>
      </c>
      <c r="AM1380" s="154" t="str">
        <f>IF(M1380="","",IF('5.手当・賞与配分・洗い替え方式'!$O$4=1,ROUNDUP((M1380+$Q1380)*$AM$4,-1),ROUNDUP(M1380*$AM$4,-1)))</f>
        <v/>
      </c>
      <c r="AN1380" s="166" t="str">
        <f>IF(N1380="","",IF('5.手当・賞与配分・洗い替え方式'!$O$4=1,ROUNDUP((N1380+$Q1380)*$AM$4,-1),ROUNDUP(N1380*$AM$4,-1)))</f>
        <v/>
      </c>
      <c r="AO1380" s="369" t="str">
        <f t="shared" si="911"/>
        <v/>
      </c>
      <c r="AP1380" s="77" t="str">
        <f t="shared" si="912"/>
        <v/>
      </c>
      <c r="AQ1380" s="77" t="str">
        <f t="shared" si="895"/>
        <v/>
      </c>
      <c r="AR1380" s="77" t="str">
        <f t="shared" si="896"/>
        <v/>
      </c>
      <c r="AS1380" s="164" t="str">
        <f t="shared" si="897"/>
        <v/>
      </c>
    </row>
    <row r="1381" spans="5:45" ht="18" customHeight="1" thickBot="1">
      <c r="E1381" s="148" t="str">
        <f t="shared" si="898"/>
        <v/>
      </c>
      <c r="F1381" s="167">
        <f t="shared" si="885"/>
        <v>0</v>
      </c>
      <c r="G1381" s="105" t="str">
        <f t="shared" si="886"/>
        <v/>
      </c>
      <c r="H1381" s="105" t="str">
        <f t="shared" si="887"/>
        <v/>
      </c>
      <c r="I1381" s="149">
        <v>59</v>
      </c>
      <c r="J1381" s="169" t="str">
        <f t="shared" si="899"/>
        <v/>
      </c>
      <c r="K1381" s="168" t="str">
        <f t="shared" si="900"/>
        <v/>
      </c>
      <c r="L1381" s="168" t="str">
        <f>IF($E1381="","",INDEX('3.サラリースケール'!$R$5:$BH$38,MATCH($E1381,'3.サラリースケール'!$R$5:$R$38,0),MATCH($I1381,'3.サラリースケール'!$R$5:$BH$5,0)))</f>
        <v/>
      </c>
      <c r="M1381" s="168" t="str">
        <f t="shared" si="901"/>
        <v/>
      </c>
      <c r="N1381" s="370" t="str">
        <f t="shared" si="902"/>
        <v/>
      </c>
      <c r="O1381" s="169" t="str">
        <f t="shared" si="903"/>
        <v/>
      </c>
      <c r="P1381" s="370" t="str">
        <f t="shared" si="888"/>
        <v/>
      </c>
      <c r="Q1381" s="170" t="str">
        <f>IF($L1381="","",VLOOKUP($E1381,'6.モデル年俸表の作成'!$C$7:$F$48,4,0))</f>
        <v/>
      </c>
      <c r="R1381" s="171" t="str">
        <f>IF($E1381="","",IF($G1381="","",VLOOKUP($E1381,'5.手当・賞与配分・洗い替え方式'!$C$7:$L$48,8,0)))</f>
        <v/>
      </c>
      <c r="S1381" s="172" t="str">
        <f t="shared" si="904"/>
        <v/>
      </c>
      <c r="T1381" s="172" t="str">
        <f t="shared" si="905"/>
        <v/>
      </c>
      <c r="U1381" s="172" t="str">
        <f t="shared" si="914"/>
        <v/>
      </c>
      <c r="V1381" s="172" t="str">
        <f t="shared" si="907"/>
        <v/>
      </c>
      <c r="W1381" s="172" t="str">
        <f t="shared" si="908"/>
        <v/>
      </c>
      <c r="X1381" s="178" t="str">
        <f t="shared" si="889"/>
        <v/>
      </c>
      <c r="Y1381" s="371" t="str">
        <f t="shared" si="913"/>
        <v/>
      </c>
      <c r="Z1381" s="173" t="str">
        <f t="shared" si="890"/>
        <v/>
      </c>
      <c r="AA1381" s="173" t="str">
        <f t="shared" si="891"/>
        <v/>
      </c>
      <c r="AB1381" s="173" t="str">
        <f t="shared" si="892"/>
        <v/>
      </c>
      <c r="AC1381" s="372" t="str">
        <f t="shared" si="915"/>
        <v/>
      </c>
      <c r="AD1381" s="170" t="str">
        <f t="shared" si="910"/>
        <v/>
      </c>
      <c r="AE1381" s="174" t="str">
        <f>IF(J1381="","",IF('5.手当・賞与配分・洗い替え方式'!$O$4=1,ROUNDUP((J1381+$Q1381)*$AH$4,-1),ROUNDUP(J1381*$AH$4,-1)))</f>
        <v/>
      </c>
      <c r="AF1381" s="175" t="str">
        <f>IF(K1381="","",IF('5.手当・賞与配分・洗い替え方式'!$O$4=1,ROUNDUP((K1381+$Q1381)*$AH$4,-1),ROUNDUP(K1381*$AH$4,-1)))</f>
        <v/>
      </c>
      <c r="AG1381" s="175" t="str">
        <f>IF(L1381="","",IF('5.手当・賞与配分・洗い替え方式'!$O$4=1,ROUNDUP((L1381+$Q1381)*$AH$4,-1),ROUNDUP(L1381*$AH$4,-1)))</f>
        <v/>
      </c>
      <c r="AH1381" s="175" t="str">
        <f>IF(M1381="","",IF('5.手当・賞与配分・洗い替え方式'!$O$4=1,ROUNDUP((M1381+$Q1381)*$AH$4,-1),ROUNDUP(M1381*$AH$4,-1)))</f>
        <v/>
      </c>
      <c r="AI1381" s="176" t="str">
        <f>IF(N1381="","",IF('5.手当・賞与配分・洗い替え方式'!$O$4=1,ROUNDUP((N1381+$Q1381)*$AH$4,-1),ROUNDUP(N1381*$AH$4,-1)))</f>
        <v/>
      </c>
      <c r="AJ1381" s="174" t="str">
        <f>IF(J1381="","",IF('5.手当・賞与配分・洗い替え方式'!$O$4=1,ROUNDUP((J1381+$Q1381)*$AM$4,-1),ROUNDUP(J1381*$AM$4,-1)))</f>
        <v/>
      </c>
      <c r="AK1381" s="175" t="str">
        <f>IF(K1381="","",IF('5.手当・賞与配分・洗い替え方式'!$O$4=1,ROUNDUP((K1381+$Q1381)*$AM$4,-1),ROUNDUP(K1381*$AM$4,-1)))</f>
        <v/>
      </c>
      <c r="AL1381" s="175" t="str">
        <f>IF(L1381="","",IF('5.手当・賞与配分・洗い替え方式'!$O$4=1,ROUNDUP((L1381+$Q1381)*$AM$4,-1),ROUNDUP(L1381*$AM$4,-1)))</f>
        <v/>
      </c>
      <c r="AM1381" s="175" t="str">
        <f>IF(M1381="","",IF('5.手当・賞与配分・洗い替え方式'!$O$4=1,ROUNDUP((M1381+$Q1381)*$AM$4,-1),ROUNDUP(M1381*$AM$4,-1)))</f>
        <v/>
      </c>
      <c r="AN1381" s="176" t="str">
        <f>IF(N1381="","",IF('5.手当・賞与配分・洗い替え方式'!$O$4=1,ROUNDUP((N1381+$Q1381)*$AM$4,-1),ROUNDUP(N1381*$AM$4,-1)))</f>
        <v/>
      </c>
      <c r="AO1381" s="373" t="str">
        <f t="shared" si="911"/>
        <v/>
      </c>
      <c r="AP1381" s="177" t="str">
        <f t="shared" si="912"/>
        <v/>
      </c>
      <c r="AQ1381" s="177" t="str">
        <f t="shared" si="895"/>
        <v/>
      </c>
      <c r="AR1381" s="177" t="str">
        <f t="shared" si="896"/>
        <v/>
      </c>
      <c r="AS1381" s="178" t="str">
        <f t="shared" si="897"/>
        <v/>
      </c>
    </row>
    <row r="1382" spans="5:45" ht="9" customHeight="1">
      <c r="R1382" s="80"/>
      <c r="S1382" s="80"/>
      <c r="T1382" s="80"/>
    </row>
    <row r="1383" spans="5:45" ht="20.100000000000001" customHeight="1" thickBot="1">
      <c r="E1383" s="83"/>
      <c r="F1383" s="83"/>
      <c r="G1383" s="83"/>
      <c r="H1383" s="83"/>
      <c r="Q1383" s="83"/>
      <c r="X1383" s="79" t="s">
        <v>91</v>
      </c>
      <c r="Y1383" s="79"/>
      <c r="Z1383" s="79"/>
      <c r="AJ1383" s="179"/>
      <c r="AK1383" s="179"/>
    </row>
    <row r="1384" spans="5:45" ht="23.1" customHeight="1" thickBot="1">
      <c r="E1384" s="138" t="s">
        <v>81</v>
      </c>
      <c r="F1384" s="139" t="s">
        <v>28</v>
      </c>
      <c r="G1384" s="508" t="s">
        <v>82</v>
      </c>
      <c r="H1384" s="508" t="s">
        <v>28</v>
      </c>
      <c r="I1384" s="510" t="s">
        <v>88</v>
      </c>
      <c r="J1384" s="512" t="s">
        <v>245</v>
      </c>
      <c r="K1384" s="513"/>
      <c r="L1384" s="513"/>
      <c r="M1384" s="513"/>
      <c r="N1384" s="514"/>
      <c r="O1384" s="515" t="s">
        <v>93</v>
      </c>
      <c r="P1384" s="523" t="s">
        <v>246</v>
      </c>
      <c r="Q1384" s="525" t="s">
        <v>90</v>
      </c>
      <c r="R1384" s="374" t="s">
        <v>247</v>
      </c>
      <c r="S1384" s="527" t="s">
        <v>248</v>
      </c>
      <c r="T1384" s="528"/>
      <c r="U1384" s="528"/>
      <c r="V1384" s="528"/>
      <c r="W1384" s="529"/>
      <c r="X1384" s="356">
        <f>IF('5.手当・賞与配分・洗い替え方式'!$L$4="","",'5.手当・賞与配分・洗い替え方式'!$L$4)</f>
        <v>173</v>
      </c>
      <c r="Y1384" s="512" t="s">
        <v>86</v>
      </c>
      <c r="Z1384" s="513"/>
      <c r="AA1384" s="513"/>
      <c r="AB1384" s="513"/>
      <c r="AC1384" s="514"/>
      <c r="AD1384" s="515" t="s">
        <v>249</v>
      </c>
      <c r="AE1384" s="530" t="s">
        <v>87</v>
      </c>
      <c r="AF1384" s="517"/>
      <c r="AG1384" s="517"/>
      <c r="AH1384" s="357" t="str">
        <f>IF($E1385="","",'5.手当・賞与配分・洗い替え方式'!$N$11)</f>
        <v/>
      </c>
      <c r="AI1384" s="358"/>
      <c r="AJ1384" s="359" t="s">
        <v>250</v>
      </c>
      <c r="AK1384" s="517" t="str">
        <f>IF($AL$2="","","「"&amp;$AL$2&amp;"」"&amp;"評価反映")</f>
        <v>「B」評価反映</v>
      </c>
      <c r="AL1384" s="518"/>
      <c r="AM1384" s="357" t="str">
        <f>IF($E1385="","",'5.手当・賞与配分・洗い替え方式'!$O$11*'7.グレード別年俸表の作成'!$AM$2)</f>
        <v/>
      </c>
      <c r="AN1384" s="360"/>
      <c r="AO1384" s="519" t="s">
        <v>251</v>
      </c>
      <c r="AP1384" s="520"/>
      <c r="AQ1384" s="521" t="str">
        <f>IF($AL$2="","","賞与"&amp;"「"&amp;$AL$2&amp;"」"&amp;"評価反映")</f>
        <v>賞与「B」評価反映</v>
      </c>
      <c r="AR1384" s="521"/>
      <c r="AS1384" s="522"/>
    </row>
    <row r="1385" spans="5:45" ht="27.9" customHeight="1" thickBot="1">
      <c r="E1385" s="142" t="str">
        <f>IF(C$35="","",$C$35)</f>
        <v/>
      </c>
      <c r="F1385" s="139">
        <v>0</v>
      </c>
      <c r="G1385" s="509"/>
      <c r="H1385" s="509"/>
      <c r="I1385" s="511"/>
      <c r="J1385" s="413" t="str">
        <f>IF($E1385="","",$E1385&amp;"-"&amp;$O$2)</f>
        <v/>
      </c>
      <c r="K1385" s="143" t="str">
        <f>IF($E1385="","",$E1385&amp;"-"&amp;$P$2)</f>
        <v/>
      </c>
      <c r="L1385" s="143" t="str">
        <f>IF($E1385="","",$E1385&amp;"-"&amp;$Q$2)</f>
        <v/>
      </c>
      <c r="M1385" s="143" t="str">
        <f>IF($E1385="","",$E1385&amp;"-"&amp;$R$2)</f>
        <v/>
      </c>
      <c r="N1385" s="414" t="str">
        <f>IF($E1385="","",$E1385&amp;"-"&amp;$S$2)</f>
        <v/>
      </c>
      <c r="O1385" s="516"/>
      <c r="P1385" s="524"/>
      <c r="Q1385" s="526"/>
      <c r="R1385" s="362" t="str">
        <f>IF($E1385="","",VLOOKUP($E1385,'5.手当・賞与配分・洗い替え方式'!$C$7:$L$48,8,0))</f>
        <v/>
      </c>
      <c r="S1385" s="413" t="str">
        <f>$J1385</f>
        <v/>
      </c>
      <c r="T1385" s="143" t="str">
        <f>$K1385</f>
        <v/>
      </c>
      <c r="U1385" s="143" t="str">
        <f>$L1385</f>
        <v/>
      </c>
      <c r="V1385" s="143" t="str">
        <f>$M1385</f>
        <v/>
      </c>
      <c r="W1385" s="414" t="str">
        <f>$N1385</f>
        <v/>
      </c>
      <c r="X1385" s="363" t="s">
        <v>85</v>
      </c>
      <c r="Y1385" s="413" t="str">
        <f>$J1385</f>
        <v/>
      </c>
      <c r="Z1385" s="143" t="str">
        <f>$K1385</f>
        <v/>
      </c>
      <c r="AA1385" s="143" t="str">
        <f>$L1385</f>
        <v/>
      </c>
      <c r="AB1385" s="143" t="str">
        <f>$M1385</f>
        <v/>
      </c>
      <c r="AC1385" s="414" t="str">
        <f>$N1385</f>
        <v/>
      </c>
      <c r="AD1385" s="516"/>
      <c r="AE1385" s="144" t="str">
        <f>$J1385</f>
        <v/>
      </c>
      <c r="AF1385" s="145" t="str">
        <f>$K1385</f>
        <v/>
      </c>
      <c r="AG1385" s="145" t="str">
        <f>$L1385</f>
        <v/>
      </c>
      <c r="AH1385" s="146" t="str">
        <f>$M1385</f>
        <v/>
      </c>
      <c r="AI1385" s="364" t="str">
        <f>$N1385</f>
        <v/>
      </c>
      <c r="AJ1385" s="365" t="str">
        <f>$J1385</f>
        <v/>
      </c>
      <c r="AK1385" s="146" t="str">
        <f>$K1385</f>
        <v/>
      </c>
      <c r="AL1385" s="146" t="str">
        <f>$L1385</f>
        <v/>
      </c>
      <c r="AM1385" s="146" t="str">
        <f>$M1385</f>
        <v/>
      </c>
      <c r="AN1385" s="147" t="str">
        <f>$N1385</f>
        <v/>
      </c>
      <c r="AO1385" s="413" t="str">
        <f>$J1385</f>
        <v/>
      </c>
      <c r="AP1385" s="143" t="str">
        <f>$K1385</f>
        <v/>
      </c>
      <c r="AQ1385" s="143" t="str">
        <f>$L1385</f>
        <v/>
      </c>
      <c r="AR1385" s="143" t="str">
        <f>$M1385</f>
        <v/>
      </c>
      <c r="AS1385" s="414" t="str">
        <f>$N1385</f>
        <v/>
      </c>
    </row>
    <row r="1386" spans="5:45" ht="18" customHeight="1">
      <c r="E1386" s="148" t="str">
        <f>IF($E$1385="","",$E$1385)</f>
        <v/>
      </c>
      <c r="F1386" s="105">
        <f t="shared" ref="F1386:F1427" si="916">IF(L1386="",0,IF(AND(L1385&lt;L1386,L1386=L1387),F1385+1,IF(L1386&lt;L1387,F1385+1,F1385)))</f>
        <v>0</v>
      </c>
      <c r="G1386" s="105" t="str">
        <f t="shared" ref="G1386:G1427" si="917">IF(AND(F1386=0,L1386=""),"",IF(AND(F1386=0,L1386&gt;0),1,IF(F1386=0,"",F1386)))</f>
        <v/>
      </c>
      <c r="H1386" s="105" t="str">
        <f t="shared" ref="H1386:H1427" si="918">IF($G1386="","",IF(F1385&lt;F1386,$E1386&amp;"-"&amp;$G1386,""))</f>
        <v/>
      </c>
      <c r="I1386" s="149">
        <v>18</v>
      </c>
      <c r="J1386" s="151" t="str">
        <f>IF($F1386&lt;=1,"",IF($L1386="","",$K1386+$P1386))</f>
        <v/>
      </c>
      <c r="K1386" s="150" t="str">
        <f>IF($F1386&lt;=1,"",IF($L1386="","",$L1386+$P1386))</f>
        <v/>
      </c>
      <c r="L1386" s="150" t="str">
        <f>IF($E1386="","",INDEX('3.サラリースケール'!$R$5:$BH$38,MATCH($E1386,'3.サラリースケール'!$R$5:$R$38,0),MATCH($I1386,'3.サラリースケール'!$R$5:$BH$5,0)))</f>
        <v/>
      </c>
      <c r="M1386" s="150" t="str">
        <f>IF($F1386&lt;=1,"",IF($L1386="","",$L1386-$P1386))</f>
        <v/>
      </c>
      <c r="N1386" s="366" t="str">
        <f>IF($F1386&lt;=1,"",IF($L1386="","",$M1386-$P1386))</f>
        <v/>
      </c>
      <c r="O1386" s="151" t="str">
        <f>IF($F1386&lt;=1,"",IF($L1385="",0,$L1386-$L1385))</f>
        <v/>
      </c>
      <c r="P1386" s="368" t="str">
        <f t="shared" ref="P1386:P1427" si="919">IF($F1386&lt;=1,"",IF($L1386="","",IF($O1386=0,$P1385,ROUNDUP($O1386/$L$2,-1))))</f>
        <v/>
      </c>
      <c r="Q1386" s="152" t="str">
        <f>IF($L1386="","",VLOOKUP($E1386,'6.モデル年俸表の作成'!$C$7:$F$48,4,0))</f>
        <v/>
      </c>
      <c r="R1386" s="159" t="str">
        <f>IF($E1386="","",IF($G1386="","",VLOOKUP($E1386,'5.手当・賞与配分・洗い替え方式'!$C$7:$L$48,8,0)))</f>
        <v/>
      </c>
      <c r="S1386" s="153" t="str">
        <f>IF(J1386="","",ROUNDUP((J1386*$R1386),-1))</f>
        <v/>
      </c>
      <c r="T1386" s="153" t="str">
        <f>IF(K1386="","",ROUNDUP((K1386*$R1386),-1))</f>
        <v/>
      </c>
      <c r="U1386" s="153" t="str">
        <f>IF(L1386="","",ROUNDUP((L1386*$R1386),-1))</f>
        <v/>
      </c>
      <c r="V1386" s="153" t="str">
        <f>IF(M1386="","",ROUNDUP((M1386*$R1386),-1))</f>
        <v/>
      </c>
      <c r="W1386" s="153" t="str">
        <f>IF(N1386="","",ROUNDUP((N1386*$R1386),-1))</f>
        <v/>
      </c>
      <c r="X1386" s="155" t="str">
        <f t="shared" ref="X1386:X1427" si="920">IF($L1386="","",ROUNDDOWN($U1386/($L1386/$X$4*1.25),0))</f>
        <v/>
      </c>
      <c r="Y1386" s="165" t="str">
        <f>IF(J1386="","",J1386+$Q1386+S1386)</f>
        <v/>
      </c>
      <c r="Z1386" s="154" t="str">
        <f t="shared" ref="Z1386:Z1427" si="921">IF(K1386="","",K1386+$Q1386+T1386)</f>
        <v/>
      </c>
      <c r="AA1386" s="154" t="str">
        <f t="shared" ref="AA1386:AA1427" si="922">IF(L1386="","",L1386+$Q1386+U1386)</f>
        <v/>
      </c>
      <c r="AB1386" s="154" t="str">
        <f t="shared" ref="AB1386:AB1427" si="923">IF(M1386="","",M1386+$Q1386+V1386)</f>
        <v/>
      </c>
      <c r="AC1386" s="166" t="str">
        <f t="shared" ref="AC1386:AC1392" si="924">IF(N1386="","",N1386+$Q1386+W1386)</f>
        <v/>
      </c>
      <c r="AD1386" s="152" t="str">
        <f>IF($L1386="","",$AA1386*12)</f>
        <v/>
      </c>
      <c r="AE1386" s="165" t="str">
        <f>IF(J1386="","",IF('5.手当・賞与配分・洗い替え方式'!$O$4=1,ROUNDUP((J1386+$Q1386)*$AH$4,-1),ROUNDUP(J1386*$AH$4,-1)))</f>
        <v/>
      </c>
      <c r="AF1386" s="154" t="str">
        <f>IF(K1386="","",IF('5.手当・賞与配分・洗い替え方式'!$O$4=1,ROUNDUP((K1386+$Q1386)*$AH$4,-1),ROUNDUP(K1386*$AH$4,-1)))</f>
        <v/>
      </c>
      <c r="AG1386" s="154" t="str">
        <f>IF(L1386="","",IF('5.手当・賞与配分・洗い替え方式'!$O$4=1,ROUNDUP((L1386+$Q1386)*$AH$4,-1),ROUNDUP(L1386*$AH$4,-1)))</f>
        <v/>
      </c>
      <c r="AH1386" s="154" t="str">
        <f>IF(M1386="","",IF('5.手当・賞与配分・洗い替え方式'!$O$4=1,ROUNDUP((M1386+$Q1386)*$AH$4,-1),ROUNDUP(M1386*$AH$4,-1)))</f>
        <v/>
      </c>
      <c r="AI1386" s="166" t="str">
        <f>IF(N1386="","",IF('5.手当・賞与配分・洗い替え方式'!$O$4=1,ROUNDUP((N1386+$Q1386)*$AH$4,-1),ROUNDUP(N1386*$AH$4,-1)))</f>
        <v/>
      </c>
      <c r="AJ1386" s="165" t="str">
        <f>IF(J1386="","",IF('5.手当・賞与配分・洗い替え方式'!$O$4=1,ROUNDUP((J1386+$Q1386)*$AM$4,-1),ROUNDUP(J1386*$AM$4,-1)))</f>
        <v/>
      </c>
      <c r="AK1386" s="154" t="str">
        <f>IF(K1386="","",IF('5.手当・賞与配分・洗い替え方式'!$O$4=1,ROUNDUP((K1386+$Q1386)*$AM$4,-1),ROUNDUP(K1386*$AM$4,-1)))</f>
        <v/>
      </c>
      <c r="AL1386" s="154" t="str">
        <f>IF(L1386="","",IF('5.手当・賞与配分・洗い替え方式'!$O$4=1,ROUNDUP((L1386+$Q1386)*$AM$4,-1),ROUNDUP(L1386*$AM$4,-1)))</f>
        <v/>
      </c>
      <c r="AM1386" s="154" t="str">
        <f>IF(M1386="","",IF('5.手当・賞与配分・洗い替え方式'!$O$4=1,ROUNDUP((M1386+$Q1386)*$AM$4,-1),ROUNDUP(M1386*$AM$4,-1)))</f>
        <v/>
      </c>
      <c r="AN1386" s="166" t="str">
        <f>IF(N1386="","",IF('5.手当・賞与配分・洗い替え方式'!$O$4=1,ROUNDUP((N1386+$Q1386)*$AM$4,-1),ROUNDUP(N1386*$AM$4,-1)))</f>
        <v/>
      </c>
      <c r="AO1386" s="367" t="str">
        <f>IF(J1386="","",Y1386*12+AE1386+AJ1386)</f>
        <v/>
      </c>
      <c r="AP1386" s="133" t="str">
        <f t="shared" ref="AP1386" si="925">IF(K1386="","",Z1386*12+AF1386+AK1386)</f>
        <v/>
      </c>
      <c r="AQ1386" s="133" t="str">
        <f t="shared" ref="AQ1386:AQ1427" si="926">IF(L1386="","",AA1386*12+AG1386+AL1386)</f>
        <v/>
      </c>
      <c r="AR1386" s="133" t="str">
        <f t="shared" ref="AR1386:AR1427" si="927">IF(M1386="","",AB1386*12+AH1386+AM1386)</f>
        <v/>
      </c>
      <c r="AS1386" s="155" t="str">
        <f t="shared" ref="AS1386:AS1427" si="928">IF(N1386="","",AC1386*12+AI1386+AN1386)</f>
        <v/>
      </c>
    </row>
    <row r="1387" spans="5:45" ht="18" customHeight="1">
      <c r="E1387" s="148" t="str">
        <f t="shared" ref="E1387:E1427" si="929">IF($E$1385="","",$E$1385)</f>
        <v/>
      </c>
      <c r="F1387" s="105">
        <f t="shared" si="916"/>
        <v>0</v>
      </c>
      <c r="G1387" s="105" t="str">
        <f t="shared" si="917"/>
        <v/>
      </c>
      <c r="H1387" s="105" t="str">
        <f t="shared" si="918"/>
        <v/>
      </c>
      <c r="I1387" s="149">
        <v>19</v>
      </c>
      <c r="J1387" s="157" t="str">
        <f t="shared" ref="J1387:J1427" si="930">IF($F1387&lt;=1,"",IF($L1387="","",$K1387+$P1387))</f>
        <v/>
      </c>
      <c r="K1387" s="131" t="str">
        <f t="shared" ref="K1387:K1427" si="931">IF($F1387&lt;=1,"",IF($L1387="","",$L1387+$P1387))</f>
        <v/>
      </c>
      <c r="L1387" s="150" t="str">
        <f>IF($E1387="","",INDEX('3.サラリースケール'!$R$5:$BH$38,MATCH($E1387,'3.サラリースケール'!$R$5:$R$38,0),MATCH($I1387,'3.サラリースケール'!$R$5:$BH$5,0)))</f>
        <v/>
      </c>
      <c r="M1387" s="131" t="str">
        <f t="shared" ref="M1387:M1427" si="932">IF($F1387&lt;=1,"",IF($L1387="","",$L1387-$P1387))</f>
        <v/>
      </c>
      <c r="N1387" s="368" t="str">
        <f t="shared" ref="N1387:N1427" si="933">IF($F1387&lt;=1,"",IF($L1387="","",$M1387-$P1387))</f>
        <v/>
      </c>
      <c r="O1387" s="157" t="str">
        <f t="shared" ref="O1387:O1427" si="934">IF($F1387&lt;=1,"",IF($L1386="",0,$L1387-$L1386))</f>
        <v/>
      </c>
      <c r="P1387" s="368" t="str">
        <f t="shared" si="919"/>
        <v/>
      </c>
      <c r="Q1387" s="158" t="str">
        <f>IF($L1387="","",VLOOKUP($E1387,'6.モデル年俸表の作成'!$C$7:$F$48,4,0))</f>
        <v/>
      </c>
      <c r="R1387" s="159" t="str">
        <f>IF($E1387="","",IF($G1387="","",VLOOKUP($E1387,'5.手当・賞与配分・洗い替え方式'!$C$7:$L$48,8,0)))</f>
        <v/>
      </c>
      <c r="S1387" s="160" t="str">
        <f t="shared" ref="S1387:S1427" si="935">IF(J1387="","",ROUNDUP((J1387*$R1387),-1))</f>
        <v/>
      </c>
      <c r="T1387" s="160" t="str">
        <f t="shared" ref="T1387:T1427" si="936">IF(K1387="","",ROUNDUP((K1387*$R1387),-1))</f>
        <v/>
      </c>
      <c r="U1387" s="160" t="str">
        <f t="shared" ref="U1387:U1391" si="937">IF(L1387="","",ROUNDUP((L1387*$R1387),-1))</f>
        <v/>
      </c>
      <c r="V1387" s="160" t="str">
        <f t="shared" ref="V1387:V1427" si="938">IF(M1387="","",ROUNDUP((M1387*$R1387),-1))</f>
        <v/>
      </c>
      <c r="W1387" s="160" t="str">
        <f t="shared" ref="W1387:W1427" si="939">IF(N1387="","",ROUNDUP((N1387*$R1387),-1))</f>
        <v/>
      </c>
      <c r="X1387" s="164" t="str">
        <f t="shared" si="920"/>
        <v/>
      </c>
      <c r="Y1387" s="162" t="str">
        <f t="shared" ref="Y1387:Y1389" si="940">IF(J1387="","",J1387+$Q1387+S1387)</f>
        <v/>
      </c>
      <c r="Z1387" s="161" t="str">
        <f t="shared" si="921"/>
        <v/>
      </c>
      <c r="AA1387" s="161" t="str">
        <f t="shared" si="922"/>
        <v/>
      </c>
      <c r="AB1387" s="161" t="str">
        <f t="shared" si="923"/>
        <v/>
      </c>
      <c r="AC1387" s="163" t="str">
        <f t="shared" si="924"/>
        <v/>
      </c>
      <c r="AD1387" s="158" t="str">
        <f t="shared" ref="AD1387:AD1427" si="941">IF(L1387="","",AA1387*12)</f>
        <v/>
      </c>
      <c r="AE1387" s="165" t="str">
        <f>IF(J1387="","",IF('5.手当・賞与配分・洗い替え方式'!$O$4=1,ROUNDUP((J1387+$Q1387)*$AH$4,-1),ROUNDUP(J1387*$AH$4,-1)))</f>
        <v/>
      </c>
      <c r="AF1387" s="154" t="str">
        <f>IF(K1387="","",IF('5.手当・賞与配分・洗い替え方式'!$O$4=1,ROUNDUP((K1387+$Q1387)*$AH$4,-1),ROUNDUP(K1387*$AH$4,-1)))</f>
        <v/>
      </c>
      <c r="AG1387" s="154" t="str">
        <f>IF(L1387="","",IF('5.手当・賞与配分・洗い替え方式'!$O$4=1,ROUNDUP((L1387+$Q1387)*$AH$4,-1),ROUNDUP(L1387*$AH$4,-1)))</f>
        <v/>
      </c>
      <c r="AH1387" s="154" t="str">
        <f>IF(M1387="","",IF('5.手当・賞与配分・洗い替え方式'!$O$4=1,ROUNDUP((M1387+$Q1387)*$AH$4,-1),ROUNDUP(M1387*$AH$4,-1)))</f>
        <v/>
      </c>
      <c r="AI1387" s="166" t="str">
        <f>IF(N1387="","",IF('5.手当・賞与配分・洗い替え方式'!$O$4=1,ROUNDUP((N1387+$Q1387)*$AH$4,-1),ROUNDUP(N1387*$AH$4,-1)))</f>
        <v/>
      </c>
      <c r="AJ1387" s="165" t="str">
        <f>IF(J1387="","",IF('5.手当・賞与配分・洗い替え方式'!$O$4=1,ROUNDUP((J1387+$Q1387)*$AM$4,-1),ROUNDUP(J1387*$AM$4,-1)))</f>
        <v/>
      </c>
      <c r="AK1387" s="154" t="str">
        <f>IF(K1387="","",IF('5.手当・賞与配分・洗い替え方式'!$O$4=1,ROUNDUP((K1387+$Q1387)*$AM$4,-1),ROUNDUP(K1387*$AM$4,-1)))</f>
        <v/>
      </c>
      <c r="AL1387" s="154" t="str">
        <f>IF(L1387="","",IF('5.手当・賞与配分・洗い替え方式'!$O$4=1,ROUNDUP((L1387+$Q1387)*$AM$4,-1),ROUNDUP(L1387*$AM$4,-1)))</f>
        <v/>
      </c>
      <c r="AM1387" s="154" t="str">
        <f>IF(M1387="","",IF('5.手当・賞与配分・洗い替え方式'!$O$4=1,ROUNDUP((M1387+$Q1387)*$AM$4,-1),ROUNDUP(M1387*$AM$4,-1)))</f>
        <v/>
      </c>
      <c r="AN1387" s="166" t="str">
        <f>IF(N1387="","",IF('5.手当・賞与配分・洗い替え方式'!$O$4=1,ROUNDUP((N1387+$Q1387)*$AM$4,-1),ROUNDUP(N1387*$AM$4,-1)))</f>
        <v/>
      </c>
      <c r="AO1387" s="369" t="str">
        <f>IF(J1387="","",Y1387*12+AE1387+AJ1387)</f>
        <v/>
      </c>
      <c r="AP1387" s="77" t="str">
        <f>IF(K1387="","",Z1387*12+AF1387+AK1387)</f>
        <v/>
      </c>
      <c r="AQ1387" s="77" t="str">
        <f t="shared" si="926"/>
        <v/>
      </c>
      <c r="AR1387" s="77" t="str">
        <f t="shared" si="927"/>
        <v/>
      </c>
      <c r="AS1387" s="164" t="str">
        <f t="shared" si="928"/>
        <v/>
      </c>
    </row>
    <row r="1388" spans="5:45" ht="18" customHeight="1">
      <c r="E1388" s="148" t="str">
        <f t="shared" si="929"/>
        <v/>
      </c>
      <c r="F1388" s="105">
        <f t="shared" si="916"/>
        <v>0</v>
      </c>
      <c r="G1388" s="105" t="str">
        <f t="shared" si="917"/>
        <v/>
      </c>
      <c r="H1388" s="105" t="str">
        <f t="shared" si="918"/>
        <v/>
      </c>
      <c r="I1388" s="149">
        <v>20</v>
      </c>
      <c r="J1388" s="157" t="str">
        <f t="shared" si="930"/>
        <v/>
      </c>
      <c r="K1388" s="131" t="str">
        <f t="shared" si="931"/>
        <v/>
      </c>
      <c r="L1388" s="131" t="str">
        <f>IF($E1388="","",INDEX('3.サラリースケール'!$R$5:$BH$38,MATCH($E1388,'3.サラリースケール'!$R$5:$R$38,0),MATCH($I1388,'3.サラリースケール'!$R$5:$BH$5,0)))</f>
        <v/>
      </c>
      <c r="M1388" s="131" t="str">
        <f t="shared" si="932"/>
        <v/>
      </c>
      <c r="N1388" s="368" t="str">
        <f t="shared" si="933"/>
        <v/>
      </c>
      <c r="O1388" s="157" t="str">
        <f t="shared" si="934"/>
        <v/>
      </c>
      <c r="P1388" s="368" t="str">
        <f t="shared" si="919"/>
        <v/>
      </c>
      <c r="Q1388" s="158" t="str">
        <f>IF($L1388="","",VLOOKUP($E1388,'6.モデル年俸表の作成'!$C$7:$F$48,4,0))</f>
        <v/>
      </c>
      <c r="R1388" s="159" t="str">
        <f>IF($E1388="","",IF($G1388="","",VLOOKUP($E1388,'5.手当・賞与配分・洗い替え方式'!$C$7:$L$48,8,0)))</f>
        <v/>
      </c>
      <c r="S1388" s="160" t="str">
        <f t="shared" si="935"/>
        <v/>
      </c>
      <c r="T1388" s="160" t="str">
        <f t="shared" si="936"/>
        <v/>
      </c>
      <c r="U1388" s="160" t="str">
        <f t="shared" si="937"/>
        <v/>
      </c>
      <c r="V1388" s="160" t="str">
        <f t="shared" si="938"/>
        <v/>
      </c>
      <c r="W1388" s="160" t="str">
        <f t="shared" si="939"/>
        <v/>
      </c>
      <c r="X1388" s="164" t="str">
        <f t="shared" si="920"/>
        <v/>
      </c>
      <c r="Y1388" s="162" t="str">
        <f t="shared" si="940"/>
        <v/>
      </c>
      <c r="Z1388" s="161" t="str">
        <f t="shared" si="921"/>
        <v/>
      </c>
      <c r="AA1388" s="161" t="str">
        <f t="shared" si="922"/>
        <v/>
      </c>
      <c r="AB1388" s="161" t="str">
        <f t="shared" si="923"/>
        <v/>
      </c>
      <c r="AC1388" s="163" t="str">
        <f t="shared" si="924"/>
        <v/>
      </c>
      <c r="AD1388" s="158" t="str">
        <f t="shared" si="941"/>
        <v/>
      </c>
      <c r="AE1388" s="165" t="str">
        <f>IF(J1388="","",IF('5.手当・賞与配分・洗い替え方式'!$O$4=1,ROUNDUP((J1388+$Q1388)*$AH$4,-1),ROUNDUP(J1388*$AH$4,-1)))</f>
        <v/>
      </c>
      <c r="AF1388" s="154" t="str">
        <f>IF(K1388="","",IF('5.手当・賞与配分・洗い替え方式'!$O$4=1,ROUNDUP((K1388+$Q1388)*$AH$4,-1),ROUNDUP(K1388*$AH$4,-1)))</f>
        <v/>
      </c>
      <c r="AG1388" s="154" t="str">
        <f>IF(L1388="","",IF('5.手当・賞与配分・洗い替え方式'!$O$4=1,ROUNDUP((L1388+$Q1388)*$AH$4,-1),ROUNDUP(L1388*$AH$4,-1)))</f>
        <v/>
      </c>
      <c r="AH1388" s="154" t="str">
        <f>IF(M1388="","",IF('5.手当・賞与配分・洗い替え方式'!$O$4=1,ROUNDUP((M1388+$Q1388)*$AH$4,-1),ROUNDUP(M1388*$AH$4,-1)))</f>
        <v/>
      </c>
      <c r="AI1388" s="166" t="str">
        <f>IF(N1388="","",IF('5.手当・賞与配分・洗い替え方式'!$O$4=1,ROUNDUP((N1388+$Q1388)*$AH$4,-1),ROUNDUP(N1388*$AH$4,-1)))</f>
        <v/>
      </c>
      <c r="AJ1388" s="165" t="str">
        <f>IF(J1388="","",IF('5.手当・賞与配分・洗い替え方式'!$O$4=1,ROUNDUP((J1388+$Q1388)*$AM$4,-1),ROUNDUP(J1388*$AM$4,-1)))</f>
        <v/>
      </c>
      <c r="AK1388" s="154" t="str">
        <f>IF(K1388="","",IF('5.手当・賞与配分・洗い替え方式'!$O$4=1,ROUNDUP((K1388+$Q1388)*$AM$4,-1),ROUNDUP(K1388*$AM$4,-1)))</f>
        <v/>
      </c>
      <c r="AL1388" s="154" t="str">
        <f>IF(L1388="","",IF('5.手当・賞与配分・洗い替え方式'!$O$4=1,ROUNDUP((L1388+$Q1388)*$AM$4,-1),ROUNDUP(L1388*$AM$4,-1)))</f>
        <v/>
      </c>
      <c r="AM1388" s="154" t="str">
        <f>IF(M1388="","",IF('5.手当・賞与配分・洗い替え方式'!$O$4=1,ROUNDUP((M1388+$Q1388)*$AM$4,-1),ROUNDUP(M1388*$AM$4,-1)))</f>
        <v/>
      </c>
      <c r="AN1388" s="166" t="str">
        <f>IF(N1388="","",IF('5.手当・賞与配分・洗い替え方式'!$O$4=1,ROUNDUP((N1388+$Q1388)*$AM$4,-1),ROUNDUP(N1388*$AM$4,-1)))</f>
        <v/>
      </c>
      <c r="AO1388" s="369" t="str">
        <f t="shared" ref="AO1388:AO1427" si="942">IF(J1388="","",Y1388*12+AE1388+AJ1388)</f>
        <v/>
      </c>
      <c r="AP1388" s="77" t="str">
        <f t="shared" ref="AP1388:AP1427" si="943">IF(K1388="","",Z1388*12+AF1388+AK1388)</f>
        <v/>
      </c>
      <c r="AQ1388" s="77" t="str">
        <f t="shared" si="926"/>
        <v/>
      </c>
      <c r="AR1388" s="77" t="str">
        <f t="shared" si="927"/>
        <v/>
      </c>
      <c r="AS1388" s="164" t="str">
        <f t="shared" si="928"/>
        <v/>
      </c>
    </row>
    <row r="1389" spans="5:45" ht="18" customHeight="1">
      <c r="E1389" s="148" t="str">
        <f t="shared" si="929"/>
        <v/>
      </c>
      <c r="F1389" s="105">
        <f t="shared" si="916"/>
        <v>0</v>
      </c>
      <c r="G1389" s="105" t="str">
        <f t="shared" si="917"/>
        <v/>
      </c>
      <c r="H1389" s="105" t="str">
        <f t="shared" si="918"/>
        <v/>
      </c>
      <c r="I1389" s="149">
        <v>21</v>
      </c>
      <c r="J1389" s="157" t="str">
        <f t="shared" si="930"/>
        <v/>
      </c>
      <c r="K1389" s="131" t="str">
        <f t="shared" si="931"/>
        <v/>
      </c>
      <c r="L1389" s="131" t="str">
        <f>IF($E1389="","",INDEX('3.サラリースケール'!$R$5:$BH$38,MATCH($E1389,'3.サラリースケール'!$R$5:$R$38,0),MATCH($I1389,'3.サラリースケール'!$R$5:$BH$5,0)))</f>
        <v/>
      </c>
      <c r="M1389" s="131" t="str">
        <f t="shared" si="932"/>
        <v/>
      </c>
      <c r="N1389" s="368" t="str">
        <f t="shared" si="933"/>
        <v/>
      </c>
      <c r="O1389" s="157" t="str">
        <f t="shared" si="934"/>
        <v/>
      </c>
      <c r="P1389" s="368" t="str">
        <f t="shared" si="919"/>
        <v/>
      </c>
      <c r="Q1389" s="158" t="str">
        <f>IF($L1389="","",VLOOKUP($E1389,'6.モデル年俸表の作成'!$C$7:$F$48,4,0))</f>
        <v/>
      </c>
      <c r="R1389" s="159" t="str">
        <f>IF($E1389="","",IF($G1389="","",VLOOKUP($E1389,'5.手当・賞与配分・洗い替え方式'!$C$7:$L$48,8,0)))</f>
        <v/>
      </c>
      <c r="S1389" s="160" t="str">
        <f t="shared" si="935"/>
        <v/>
      </c>
      <c r="T1389" s="160" t="str">
        <f t="shared" si="936"/>
        <v/>
      </c>
      <c r="U1389" s="160" t="str">
        <f t="shared" si="937"/>
        <v/>
      </c>
      <c r="V1389" s="160" t="str">
        <f t="shared" si="938"/>
        <v/>
      </c>
      <c r="W1389" s="160" t="str">
        <f t="shared" si="939"/>
        <v/>
      </c>
      <c r="X1389" s="164" t="str">
        <f t="shared" si="920"/>
        <v/>
      </c>
      <c r="Y1389" s="162" t="str">
        <f t="shared" si="940"/>
        <v/>
      </c>
      <c r="Z1389" s="161" t="str">
        <f t="shared" si="921"/>
        <v/>
      </c>
      <c r="AA1389" s="161" t="str">
        <f t="shared" si="922"/>
        <v/>
      </c>
      <c r="AB1389" s="161" t="str">
        <f t="shared" si="923"/>
        <v/>
      </c>
      <c r="AC1389" s="163" t="str">
        <f t="shared" si="924"/>
        <v/>
      </c>
      <c r="AD1389" s="158" t="str">
        <f t="shared" si="941"/>
        <v/>
      </c>
      <c r="AE1389" s="165" t="str">
        <f>IF(J1389="","",IF('5.手当・賞与配分・洗い替え方式'!$O$4=1,ROUNDUP((J1389+$Q1389)*$AH$4,-1),ROUNDUP(J1389*$AH$4,-1)))</f>
        <v/>
      </c>
      <c r="AF1389" s="154" t="str">
        <f>IF(K1389="","",IF('5.手当・賞与配分・洗い替え方式'!$O$4=1,ROUNDUP((K1389+$Q1389)*$AH$4,-1),ROUNDUP(K1389*$AH$4,-1)))</f>
        <v/>
      </c>
      <c r="AG1389" s="154" t="str">
        <f>IF(L1389="","",IF('5.手当・賞与配分・洗い替え方式'!$O$4=1,ROUNDUP((L1389+$Q1389)*$AH$4,-1),ROUNDUP(L1389*$AH$4,-1)))</f>
        <v/>
      </c>
      <c r="AH1389" s="154" t="str">
        <f>IF(M1389="","",IF('5.手当・賞与配分・洗い替え方式'!$O$4=1,ROUNDUP((M1389+$Q1389)*$AH$4,-1),ROUNDUP(M1389*$AH$4,-1)))</f>
        <v/>
      </c>
      <c r="AI1389" s="166" t="str">
        <f>IF(N1389="","",IF('5.手当・賞与配分・洗い替え方式'!$O$4=1,ROUNDUP((N1389+$Q1389)*$AH$4,-1),ROUNDUP(N1389*$AH$4,-1)))</f>
        <v/>
      </c>
      <c r="AJ1389" s="165" t="str">
        <f>IF(J1389="","",IF('5.手当・賞与配分・洗い替え方式'!$O$4=1,ROUNDUP((J1389+$Q1389)*$AM$4,-1),ROUNDUP(J1389*$AM$4,-1)))</f>
        <v/>
      </c>
      <c r="AK1389" s="154" t="str">
        <f>IF(K1389="","",IF('5.手当・賞与配分・洗い替え方式'!$O$4=1,ROUNDUP((K1389+$Q1389)*$AM$4,-1),ROUNDUP(K1389*$AM$4,-1)))</f>
        <v/>
      </c>
      <c r="AL1389" s="154" t="str">
        <f>IF(L1389="","",IF('5.手当・賞与配分・洗い替え方式'!$O$4=1,ROUNDUP((L1389+$Q1389)*$AM$4,-1),ROUNDUP(L1389*$AM$4,-1)))</f>
        <v/>
      </c>
      <c r="AM1389" s="154" t="str">
        <f>IF(M1389="","",IF('5.手当・賞与配分・洗い替え方式'!$O$4=1,ROUNDUP((M1389+$Q1389)*$AM$4,-1),ROUNDUP(M1389*$AM$4,-1)))</f>
        <v/>
      </c>
      <c r="AN1389" s="166" t="str">
        <f>IF(N1389="","",IF('5.手当・賞与配分・洗い替え方式'!$O$4=1,ROUNDUP((N1389+$Q1389)*$AM$4,-1),ROUNDUP(N1389*$AM$4,-1)))</f>
        <v/>
      </c>
      <c r="AO1389" s="369" t="str">
        <f t="shared" si="942"/>
        <v/>
      </c>
      <c r="AP1389" s="77" t="str">
        <f t="shared" si="943"/>
        <v/>
      </c>
      <c r="AQ1389" s="77" t="str">
        <f t="shared" si="926"/>
        <v/>
      </c>
      <c r="AR1389" s="77" t="str">
        <f t="shared" si="927"/>
        <v/>
      </c>
      <c r="AS1389" s="164" t="str">
        <f t="shared" si="928"/>
        <v/>
      </c>
    </row>
    <row r="1390" spans="5:45" ht="18" customHeight="1">
      <c r="E1390" s="148" t="str">
        <f t="shared" si="929"/>
        <v/>
      </c>
      <c r="F1390" s="105">
        <f t="shared" si="916"/>
        <v>0</v>
      </c>
      <c r="G1390" s="105" t="str">
        <f t="shared" si="917"/>
        <v/>
      </c>
      <c r="H1390" s="105" t="str">
        <f t="shared" si="918"/>
        <v/>
      </c>
      <c r="I1390" s="149">
        <v>22</v>
      </c>
      <c r="J1390" s="157" t="str">
        <f t="shared" si="930"/>
        <v/>
      </c>
      <c r="K1390" s="131" t="str">
        <f t="shared" si="931"/>
        <v/>
      </c>
      <c r="L1390" s="131" t="str">
        <f>IF($E1390="","",INDEX('3.サラリースケール'!$R$5:$BH$38,MATCH($E1390,'3.サラリースケール'!$R$5:$R$38,0),MATCH($I1390,'3.サラリースケール'!$R$5:$BH$5,0)))</f>
        <v/>
      </c>
      <c r="M1390" s="131" t="str">
        <f t="shared" si="932"/>
        <v/>
      </c>
      <c r="N1390" s="368" t="str">
        <f t="shared" si="933"/>
        <v/>
      </c>
      <c r="O1390" s="157" t="str">
        <f t="shared" si="934"/>
        <v/>
      </c>
      <c r="P1390" s="368" t="str">
        <f t="shared" si="919"/>
        <v/>
      </c>
      <c r="Q1390" s="158" t="str">
        <f>IF($L1390="","",VLOOKUP($E1390,'6.モデル年俸表の作成'!$C$7:$F$48,4,0))</f>
        <v/>
      </c>
      <c r="R1390" s="159" t="str">
        <f>IF($E1390="","",IF($G1390="","",VLOOKUP($E1390,'5.手当・賞与配分・洗い替え方式'!$C$7:$L$48,8,0)))</f>
        <v/>
      </c>
      <c r="S1390" s="160" t="str">
        <f t="shared" si="935"/>
        <v/>
      </c>
      <c r="T1390" s="160" t="str">
        <f t="shared" si="936"/>
        <v/>
      </c>
      <c r="U1390" s="160" t="str">
        <f t="shared" si="937"/>
        <v/>
      </c>
      <c r="V1390" s="160" t="str">
        <f t="shared" si="938"/>
        <v/>
      </c>
      <c r="W1390" s="160" t="str">
        <f t="shared" si="939"/>
        <v/>
      </c>
      <c r="X1390" s="164" t="str">
        <f t="shared" si="920"/>
        <v/>
      </c>
      <c r="Y1390" s="162" t="str">
        <f>IF(J1390="","",J1390+$Q1390+S1390)</f>
        <v/>
      </c>
      <c r="Z1390" s="161" t="str">
        <f t="shared" si="921"/>
        <v/>
      </c>
      <c r="AA1390" s="161" t="str">
        <f t="shared" si="922"/>
        <v/>
      </c>
      <c r="AB1390" s="161" t="str">
        <f t="shared" si="923"/>
        <v/>
      </c>
      <c r="AC1390" s="163" t="str">
        <f t="shared" si="924"/>
        <v/>
      </c>
      <c r="AD1390" s="158" t="str">
        <f t="shared" si="941"/>
        <v/>
      </c>
      <c r="AE1390" s="165" t="str">
        <f>IF(J1390="","",IF('5.手当・賞与配分・洗い替え方式'!$O$4=1,ROUNDUP((J1390+$Q1390)*$AH$4,-1),ROUNDUP(J1390*$AH$4,-1)))</f>
        <v/>
      </c>
      <c r="AF1390" s="154" t="str">
        <f>IF(K1390="","",IF('5.手当・賞与配分・洗い替え方式'!$O$4=1,ROUNDUP((K1390+$Q1390)*$AH$4,-1),ROUNDUP(K1390*$AH$4,-1)))</f>
        <v/>
      </c>
      <c r="AG1390" s="154" t="str">
        <f>IF(L1390="","",IF('5.手当・賞与配分・洗い替え方式'!$O$4=1,ROUNDUP((L1390+$Q1390)*$AH$4,-1),ROUNDUP(L1390*$AH$4,-1)))</f>
        <v/>
      </c>
      <c r="AH1390" s="154" t="str">
        <f>IF(M1390="","",IF('5.手当・賞与配分・洗い替え方式'!$O$4=1,ROUNDUP((M1390+$Q1390)*$AH$4,-1),ROUNDUP(M1390*$AH$4,-1)))</f>
        <v/>
      </c>
      <c r="AI1390" s="166" t="str">
        <f>IF(N1390="","",IF('5.手当・賞与配分・洗い替え方式'!$O$4=1,ROUNDUP((N1390+$Q1390)*$AH$4,-1),ROUNDUP(N1390*$AH$4,-1)))</f>
        <v/>
      </c>
      <c r="AJ1390" s="165" t="str">
        <f>IF(J1390="","",IF('5.手当・賞与配分・洗い替え方式'!$O$4=1,ROUNDUP((J1390+$Q1390)*$AM$4,-1),ROUNDUP(J1390*$AM$4,-1)))</f>
        <v/>
      </c>
      <c r="AK1390" s="154" t="str">
        <f>IF(K1390="","",IF('5.手当・賞与配分・洗い替え方式'!$O$4=1,ROUNDUP((K1390+$Q1390)*$AM$4,-1),ROUNDUP(K1390*$AM$4,-1)))</f>
        <v/>
      </c>
      <c r="AL1390" s="154" t="str">
        <f>IF(L1390="","",IF('5.手当・賞与配分・洗い替え方式'!$O$4=1,ROUNDUP((L1390+$Q1390)*$AM$4,-1),ROUNDUP(L1390*$AM$4,-1)))</f>
        <v/>
      </c>
      <c r="AM1390" s="154" t="str">
        <f>IF(M1390="","",IF('5.手当・賞与配分・洗い替え方式'!$O$4=1,ROUNDUP((M1390+$Q1390)*$AM$4,-1),ROUNDUP(M1390*$AM$4,-1)))</f>
        <v/>
      </c>
      <c r="AN1390" s="166" t="str">
        <f>IF(N1390="","",IF('5.手当・賞与配分・洗い替え方式'!$O$4=1,ROUNDUP((N1390+$Q1390)*$AM$4,-1),ROUNDUP(N1390*$AM$4,-1)))</f>
        <v/>
      </c>
      <c r="AO1390" s="369" t="str">
        <f t="shared" si="942"/>
        <v/>
      </c>
      <c r="AP1390" s="77" t="str">
        <f t="shared" si="943"/>
        <v/>
      </c>
      <c r="AQ1390" s="77" t="str">
        <f t="shared" si="926"/>
        <v/>
      </c>
      <c r="AR1390" s="77" t="str">
        <f t="shared" si="927"/>
        <v/>
      </c>
      <c r="AS1390" s="164" t="str">
        <f t="shared" si="928"/>
        <v/>
      </c>
    </row>
    <row r="1391" spans="5:45" ht="18" customHeight="1">
      <c r="E1391" s="148" t="str">
        <f t="shared" si="929"/>
        <v/>
      </c>
      <c r="F1391" s="105">
        <f t="shared" si="916"/>
        <v>0</v>
      </c>
      <c r="G1391" s="105" t="str">
        <f t="shared" si="917"/>
        <v/>
      </c>
      <c r="H1391" s="105" t="str">
        <f t="shared" si="918"/>
        <v/>
      </c>
      <c r="I1391" s="149">
        <v>23</v>
      </c>
      <c r="J1391" s="157" t="str">
        <f t="shared" si="930"/>
        <v/>
      </c>
      <c r="K1391" s="131" t="str">
        <f t="shared" si="931"/>
        <v/>
      </c>
      <c r="L1391" s="131" t="str">
        <f>IF($E1391="","",INDEX('3.サラリースケール'!$R$5:$BH$38,MATCH($E1391,'3.サラリースケール'!$R$5:$R$38,0),MATCH($I1391,'3.サラリースケール'!$R$5:$BH$5,0)))</f>
        <v/>
      </c>
      <c r="M1391" s="131" t="str">
        <f t="shared" si="932"/>
        <v/>
      </c>
      <c r="N1391" s="368" t="str">
        <f t="shared" si="933"/>
        <v/>
      </c>
      <c r="O1391" s="157" t="str">
        <f t="shared" si="934"/>
        <v/>
      </c>
      <c r="P1391" s="368" t="str">
        <f t="shared" si="919"/>
        <v/>
      </c>
      <c r="Q1391" s="158" t="str">
        <f>IF($L1391="","",VLOOKUP($E1391,'6.モデル年俸表の作成'!$C$7:$F$48,4,0))</f>
        <v/>
      </c>
      <c r="R1391" s="159" t="str">
        <f>IF($E1391="","",IF($G1391="","",VLOOKUP($E1391,'5.手当・賞与配分・洗い替え方式'!$C$7:$L$48,8,0)))</f>
        <v/>
      </c>
      <c r="S1391" s="160" t="str">
        <f t="shared" si="935"/>
        <v/>
      </c>
      <c r="T1391" s="160" t="str">
        <f t="shared" si="936"/>
        <v/>
      </c>
      <c r="U1391" s="160" t="str">
        <f t="shared" si="937"/>
        <v/>
      </c>
      <c r="V1391" s="160" t="str">
        <f t="shared" si="938"/>
        <v/>
      </c>
      <c r="W1391" s="160" t="str">
        <f t="shared" si="939"/>
        <v/>
      </c>
      <c r="X1391" s="164" t="str">
        <f t="shared" si="920"/>
        <v/>
      </c>
      <c r="Y1391" s="162" t="str">
        <f t="shared" ref="Y1391:Y1427" si="944">IF(J1391="","",J1391+$Q1391+S1391)</f>
        <v/>
      </c>
      <c r="Z1391" s="161" t="str">
        <f t="shared" si="921"/>
        <v/>
      </c>
      <c r="AA1391" s="161" t="str">
        <f t="shared" si="922"/>
        <v/>
      </c>
      <c r="AB1391" s="161" t="str">
        <f t="shared" si="923"/>
        <v/>
      </c>
      <c r="AC1391" s="163" t="str">
        <f t="shared" si="924"/>
        <v/>
      </c>
      <c r="AD1391" s="158" t="str">
        <f t="shared" si="941"/>
        <v/>
      </c>
      <c r="AE1391" s="165" t="str">
        <f>IF(J1391="","",IF('5.手当・賞与配分・洗い替え方式'!$O$4=1,ROUNDUP((J1391+$Q1391)*$AH$4,-1),ROUNDUP(J1391*$AH$4,-1)))</f>
        <v/>
      </c>
      <c r="AF1391" s="154" t="str">
        <f>IF(K1391="","",IF('5.手当・賞与配分・洗い替え方式'!$O$4=1,ROUNDUP((K1391+$Q1391)*$AH$4,-1),ROUNDUP(K1391*$AH$4,-1)))</f>
        <v/>
      </c>
      <c r="AG1391" s="154" t="str">
        <f>IF(L1391="","",IF('5.手当・賞与配分・洗い替え方式'!$O$4=1,ROUNDUP((L1391+$Q1391)*$AH$4,-1),ROUNDUP(L1391*$AH$4,-1)))</f>
        <v/>
      </c>
      <c r="AH1391" s="154" t="str">
        <f>IF(M1391="","",IF('5.手当・賞与配分・洗い替え方式'!$O$4=1,ROUNDUP((M1391+$Q1391)*$AH$4,-1),ROUNDUP(M1391*$AH$4,-1)))</f>
        <v/>
      </c>
      <c r="AI1391" s="166" t="str">
        <f>IF(N1391="","",IF('5.手当・賞与配分・洗い替え方式'!$O$4=1,ROUNDUP((N1391+$Q1391)*$AH$4,-1),ROUNDUP(N1391*$AH$4,-1)))</f>
        <v/>
      </c>
      <c r="AJ1391" s="165" t="str">
        <f>IF(J1391="","",IF('5.手当・賞与配分・洗い替え方式'!$O$4=1,ROUNDUP((J1391+$Q1391)*$AM$4,-1),ROUNDUP(J1391*$AM$4,-1)))</f>
        <v/>
      </c>
      <c r="AK1391" s="154" t="str">
        <f>IF(K1391="","",IF('5.手当・賞与配分・洗い替え方式'!$O$4=1,ROUNDUP((K1391+$Q1391)*$AM$4,-1),ROUNDUP(K1391*$AM$4,-1)))</f>
        <v/>
      </c>
      <c r="AL1391" s="154" t="str">
        <f>IF(L1391="","",IF('5.手当・賞与配分・洗い替え方式'!$O$4=1,ROUNDUP((L1391+$Q1391)*$AM$4,-1),ROUNDUP(L1391*$AM$4,-1)))</f>
        <v/>
      </c>
      <c r="AM1391" s="154" t="str">
        <f>IF(M1391="","",IF('5.手当・賞与配分・洗い替え方式'!$O$4=1,ROUNDUP((M1391+$Q1391)*$AM$4,-1),ROUNDUP(M1391*$AM$4,-1)))</f>
        <v/>
      </c>
      <c r="AN1391" s="166" t="str">
        <f>IF(N1391="","",IF('5.手当・賞与配分・洗い替え方式'!$O$4=1,ROUNDUP((N1391+$Q1391)*$AM$4,-1),ROUNDUP(N1391*$AM$4,-1)))</f>
        <v/>
      </c>
      <c r="AO1391" s="369" t="str">
        <f t="shared" si="942"/>
        <v/>
      </c>
      <c r="AP1391" s="77" t="str">
        <f t="shared" si="943"/>
        <v/>
      </c>
      <c r="AQ1391" s="77" t="str">
        <f t="shared" si="926"/>
        <v/>
      </c>
      <c r="AR1391" s="77" t="str">
        <f t="shared" si="927"/>
        <v/>
      </c>
      <c r="AS1391" s="164" t="str">
        <f t="shared" si="928"/>
        <v/>
      </c>
    </row>
    <row r="1392" spans="5:45" ht="18" customHeight="1">
      <c r="E1392" s="148" t="str">
        <f t="shared" si="929"/>
        <v/>
      </c>
      <c r="F1392" s="105">
        <f t="shared" si="916"/>
        <v>0</v>
      </c>
      <c r="G1392" s="105" t="str">
        <f t="shared" si="917"/>
        <v/>
      </c>
      <c r="H1392" s="105" t="str">
        <f t="shared" si="918"/>
        <v/>
      </c>
      <c r="I1392" s="149">
        <v>24</v>
      </c>
      <c r="J1392" s="157" t="str">
        <f t="shared" si="930"/>
        <v/>
      </c>
      <c r="K1392" s="131" t="str">
        <f t="shared" si="931"/>
        <v/>
      </c>
      <c r="L1392" s="131" t="str">
        <f>IF($E1392="","",INDEX('3.サラリースケール'!$R$5:$BH$38,MATCH($E1392,'3.サラリースケール'!$R$5:$R$38,0),MATCH($I1392,'3.サラリースケール'!$R$5:$BH$5,0)))</f>
        <v/>
      </c>
      <c r="M1392" s="131" t="str">
        <f t="shared" si="932"/>
        <v/>
      </c>
      <c r="N1392" s="368" t="str">
        <f t="shared" si="933"/>
        <v/>
      </c>
      <c r="O1392" s="157" t="str">
        <f t="shared" si="934"/>
        <v/>
      </c>
      <c r="P1392" s="368" t="str">
        <f t="shared" si="919"/>
        <v/>
      </c>
      <c r="Q1392" s="158" t="str">
        <f>IF($L1392="","",VLOOKUP($E1392,'6.モデル年俸表の作成'!$C$7:$F$48,4,0))</f>
        <v/>
      </c>
      <c r="R1392" s="159" t="str">
        <f>IF($E1392="","",IF($G1392="","",VLOOKUP($E1392,'5.手当・賞与配分・洗い替え方式'!$C$7:$L$48,8,0)))</f>
        <v/>
      </c>
      <c r="S1392" s="160" t="str">
        <f t="shared" si="935"/>
        <v/>
      </c>
      <c r="T1392" s="160" t="str">
        <f t="shared" si="936"/>
        <v/>
      </c>
      <c r="U1392" s="160" t="str">
        <f>IF(L1392="","",ROUNDUP((L1392*$R1392),-1))</f>
        <v/>
      </c>
      <c r="V1392" s="160" t="str">
        <f t="shared" si="938"/>
        <v/>
      </c>
      <c r="W1392" s="160" t="str">
        <f t="shared" si="939"/>
        <v/>
      </c>
      <c r="X1392" s="164" t="str">
        <f t="shared" si="920"/>
        <v/>
      </c>
      <c r="Y1392" s="162" t="str">
        <f t="shared" si="944"/>
        <v/>
      </c>
      <c r="Z1392" s="161" t="str">
        <f t="shared" si="921"/>
        <v/>
      </c>
      <c r="AA1392" s="161" t="str">
        <f t="shared" si="922"/>
        <v/>
      </c>
      <c r="AB1392" s="161" t="str">
        <f t="shared" si="923"/>
        <v/>
      </c>
      <c r="AC1392" s="163" t="str">
        <f t="shared" si="924"/>
        <v/>
      </c>
      <c r="AD1392" s="158" t="str">
        <f t="shared" si="941"/>
        <v/>
      </c>
      <c r="AE1392" s="165" t="str">
        <f>IF(J1392="","",IF('5.手当・賞与配分・洗い替え方式'!$O$4=1,ROUNDUP((J1392+$Q1392)*$AH$4,-1),ROUNDUP(J1392*$AH$4,-1)))</f>
        <v/>
      </c>
      <c r="AF1392" s="154" t="str">
        <f>IF(K1392="","",IF('5.手当・賞与配分・洗い替え方式'!$O$4=1,ROUNDUP((K1392+$Q1392)*$AH$4,-1),ROUNDUP(K1392*$AH$4,-1)))</f>
        <v/>
      </c>
      <c r="AG1392" s="154" t="str">
        <f>IF(L1392="","",IF('5.手当・賞与配分・洗い替え方式'!$O$4=1,ROUNDUP((L1392+$Q1392)*$AH$4,-1),ROUNDUP(L1392*$AH$4,-1)))</f>
        <v/>
      </c>
      <c r="AH1392" s="154" t="str">
        <f>IF(M1392="","",IF('5.手当・賞与配分・洗い替え方式'!$O$4=1,ROUNDUP((M1392+$Q1392)*$AH$4,-1),ROUNDUP(M1392*$AH$4,-1)))</f>
        <v/>
      </c>
      <c r="AI1392" s="166" t="str">
        <f>IF(N1392="","",IF('5.手当・賞与配分・洗い替え方式'!$O$4=1,ROUNDUP((N1392+$Q1392)*$AH$4,-1),ROUNDUP(N1392*$AH$4,-1)))</f>
        <v/>
      </c>
      <c r="AJ1392" s="165" t="str">
        <f>IF(J1392="","",IF('5.手当・賞与配分・洗い替え方式'!$O$4=1,ROUNDUP((J1392+$Q1392)*$AM$4,-1),ROUNDUP(J1392*$AM$4,-1)))</f>
        <v/>
      </c>
      <c r="AK1392" s="154" t="str">
        <f>IF(K1392="","",IF('5.手当・賞与配分・洗い替え方式'!$O$4=1,ROUNDUP((K1392+$Q1392)*$AM$4,-1),ROUNDUP(K1392*$AM$4,-1)))</f>
        <v/>
      </c>
      <c r="AL1392" s="154" t="str">
        <f>IF(L1392="","",IF('5.手当・賞与配分・洗い替え方式'!$O$4=1,ROUNDUP((L1392+$Q1392)*$AM$4,-1),ROUNDUP(L1392*$AM$4,-1)))</f>
        <v/>
      </c>
      <c r="AM1392" s="154" t="str">
        <f>IF(M1392="","",IF('5.手当・賞与配分・洗い替え方式'!$O$4=1,ROUNDUP((M1392+$Q1392)*$AM$4,-1),ROUNDUP(M1392*$AM$4,-1)))</f>
        <v/>
      </c>
      <c r="AN1392" s="166" t="str">
        <f>IF(N1392="","",IF('5.手当・賞与配分・洗い替え方式'!$O$4=1,ROUNDUP((N1392+$Q1392)*$AM$4,-1),ROUNDUP(N1392*$AM$4,-1)))</f>
        <v/>
      </c>
      <c r="AO1392" s="369" t="str">
        <f t="shared" si="942"/>
        <v/>
      </c>
      <c r="AP1392" s="77" t="str">
        <f t="shared" si="943"/>
        <v/>
      </c>
      <c r="AQ1392" s="77" t="str">
        <f t="shared" si="926"/>
        <v/>
      </c>
      <c r="AR1392" s="77" t="str">
        <f t="shared" si="927"/>
        <v/>
      </c>
      <c r="AS1392" s="164" t="str">
        <f t="shared" si="928"/>
        <v/>
      </c>
    </row>
    <row r="1393" spans="5:45" ht="18" customHeight="1">
      <c r="E1393" s="148" t="str">
        <f t="shared" si="929"/>
        <v/>
      </c>
      <c r="F1393" s="105">
        <f t="shared" si="916"/>
        <v>0</v>
      </c>
      <c r="G1393" s="105" t="str">
        <f t="shared" si="917"/>
        <v/>
      </c>
      <c r="H1393" s="105" t="str">
        <f t="shared" si="918"/>
        <v/>
      </c>
      <c r="I1393" s="149">
        <v>25</v>
      </c>
      <c r="J1393" s="157" t="str">
        <f t="shared" si="930"/>
        <v/>
      </c>
      <c r="K1393" s="131" t="str">
        <f t="shared" si="931"/>
        <v/>
      </c>
      <c r="L1393" s="131" t="str">
        <f>IF($E1393="","",INDEX('3.サラリースケール'!$R$5:$BH$38,MATCH($E1393,'3.サラリースケール'!$R$5:$R$38,0),MATCH($I1393,'3.サラリースケール'!$R$5:$BH$5,0)))</f>
        <v/>
      </c>
      <c r="M1393" s="131" t="str">
        <f t="shared" si="932"/>
        <v/>
      </c>
      <c r="N1393" s="368" t="str">
        <f t="shared" si="933"/>
        <v/>
      </c>
      <c r="O1393" s="157" t="str">
        <f t="shared" si="934"/>
        <v/>
      </c>
      <c r="P1393" s="368" t="str">
        <f t="shared" si="919"/>
        <v/>
      </c>
      <c r="Q1393" s="158" t="str">
        <f>IF($L1393="","",VLOOKUP($E1393,'6.モデル年俸表の作成'!$C$7:$F$48,4,0))</f>
        <v/>
      </c>
      <c r="R1393" s="159" t="str">
        <f>IF($E1393="","",IF($G1393="","",VLOOKUP($E1393,'5.手当・賞与配分・洗い替え方式'!$C$7:$L$48,8,0)))</f>
        <v/>
      </c>
      <c r="S1393" s="160" t="str">
        <f t="shared" si="935"/>
        <v/>
      </c>
      <c r="T1393" s="160" t="str">
        <f t="shared" si="936"/>
        <v/>
      </c>
      <c r="U1393" s="160" t="str">
        <f t="shared" ref="U1393:U1427" si="945">IF(L1393="","",ROUNDUP((L1393*$R1393),-1))</f>
        <v/>
      </c>
      <c r="V1393" s="160" t="str">
        <f t="shared" si="938"/>
        <v/>
      </c>
      <c r="W1393" s="160" t="str">
        <f t="shared" si="939"/>
        <v/>
      </c>
      <c r="X1393" s="164" t="str">
        <f t="shared" si="920"/>
        <v/>
      </c>
      <c r="Y1393" s="162" t="str">
        <f t="shared" si="944"/>
        <v/>
      </c>
      <c r="Z1393" s="161" t="str">
        <f t="shared" si="921"/>
        <v/>
      </c>
      <c r="AA1393" s="161" t="str">
        <f t="shared" si="922"/>
        <v/>
      </c>
      <c r="AB1393" s="161" t="str">
        <f t="shared" si="923"/>
        <v/>
      </c>
      <c r="AC1393" s="163" t="str">
        <f>IF(N1393="","",N1393+$Q1393+W1393)</f>
        <v/>
      </c>
      <c r="AD1393" s="158" t="str">
        <f t="shared" si="941"/>
        <v/>
      </c>
      <c r="AE1393" s="165" t="str">
        <f>IF(J1393="","",IF('5.手当・賞与配分・洗い替え方式'!$O$4=1,ROUNDUP((J1393+$Q1393)*$AH$4,-1),ROUNDUP(J1393*$AH$4,-1)))</f>
        <v/>
      </c>
      <c r="AF1393" s="154" t="str">
        <f>IF(K1393="","",IF('5.手当・賞与配分・洗い替え方式'!$O$4=1,ROUNDUP((K1393+$Q1393)*$AH$4,-1),ROUNDUP(K1393*$AH$4,-1)))</f>
        <v/>
      </c>
      <c r="AG1393" s="154" t="str">
        <f>IF(L1393="","",IF('5.手当・賞与配分・洗い替え方式'!$O$4=1,ROUNDUP((L1393+$Q1393)*$AH$4,-1),ROUNDUP(L1393*$AH$4,-1)))</f>
        <v/>
      </c>
      <c r="AH1393" s="154" t="str">
        <f>IF(M1393="","",IF('5.手当・賞与配分・洗い替え方式'!$O$4=1,ROUNDUP((M1393+$Q1393)*$AH$4,-1),ROUNDUP(M1393*$AH$4,-1)))</f>
        <v/>
      </c>
      <c r="AI1393" s="166" t="str">
        <f>IF(N1393="","",IF('5.手当・賞与配分・洗い替え方式'!$O$4=1,ROUNDUP((N1393+$Q1393)*$AH$4,-1),ROUNDUP(N1393*$AH$4,-1)))</f>
        <v/>
      </c>
      <c r="AJ1393" s="165" t="str">
        <f>IF(J1393="","",IF('5.手当・賞与配分・洗い替え方式'!$O$4=1,ROUNDUP((J1393+$Q1393)*$AM$4,-1),ROUNDUP(J1393*$AM$4,-1)))</f>
        <v/>
      </c>
      <c r="AK1393" s="154" t="str">
        <f>IF(K1393="","",IF('5.手当・賞与配分・洗い替え方式'!$O$4=1,ROUNDUP((K1393+$Q1393)*$AM$4,-1),ROUNDUP(K1393*$AM$4,-1)))</f>
        <v/>
      </c>
      <c r="AL1393" s="154" t="str">
        <f>IF(L1393="","",IF('5.手当・賞与配分・洗い替え方式'!$O$4=1,ROUNDUP((L1393+$Q1393)*$AM$4,-1),ROUNDUP(L1393*$AM$4,-1)))</f>
        <v/>
      </c>
      <c r="AM1393" s="154" t="str">
        <f>IF(M1393="","",IF('5.手当・賞与配分・洗い替え方式'!$O$4=1,ROUNDUP((M1393+$Q1393)*$AM$4,-1),ROUNDUP(M1393*$AM$4,-1)))</f>
        <v/>
      </c>
      <c r="AN1393" s="166" t="str">
        <f>IF(N1393="","",IF('5.手当・賞与配分・洗い替え方式'!$O$4=1,ROUNDUP((N1393+$Q1393)*$AM$4,-1),ROUNDUP(N1393*$AM$4,-1)))</f>
        <v/>
      </c>
      <c r="AO1393" s="369" t="str">
        <f t="shared" si="942"/>
        <v/>
      </c>
      <c r="AP1393" s="77" t="str">
        <f t="shared" si="943"/>
        <v/>
      </c>
      <c r="AQ1393" s="77" t="str">
        <f t="shared" si="926"/>
        <v/>
      </c>
      <c r="AR1393" s="77" t="str">
        <f t="shared" si="927"/>
        <v/>
      </c>
      <c r="AS1393" s="164" t="str">
        <f t="shared" si="928"/>
        <v/>
      </c>
    </row>
    <row r="1394" spans="5:45" ht="18" customHeight="1">
      <c r="E1394" s="148" t="str">
        <f t="shared" si="929"/>
        <v/>
      </c>
      <c r="F1394" s="105">
        <f t="shared" si="916"/>
        <v>0</v>
      </c>
      <c r="G1394" s="105" t="str">
        <f t="shared" si="917"/>
        <v/>
      </c>
      <c r="H1394" s="105" t="str">
        <f t="shared" si="918"/>
        <v/>
      </c>
      <c r="I1394" s="149">
        <v>26</v>
      </c>
      <c r="J1394" s="157" t="str">
        <f t="shared" si="930"/>
        <v/>
      </c>
      <c r="K1394" s="131" t="str">
        <f t="shared" si="931"/>
        <v/>
      </c>
      <c r="L1394" s="131" t="str">
        <f>IF($E1394="","",INDEX('3.サラリースケール'!$R$5:$BH$38,MATCH($E1394,'3.サラリースケール'!$R$5:$R$38,0),MATCH($I1394,'3.サラリースケール'!$R$5:$BH$5,0)))</f>
        <v/>
      </c>
      <c r="M1394" s="131" t="str">
        <f t="shared" si="932"/>
        <v/>
      </c>
      <c r="N1394" s="368" t="str">
        <f t="shared" si="933"/>
        <v/>
      </c>
      <c r="O1394" s="157" t="str">
        <f t="shared" si="934"/>
        <v/>
      </c>
      <c r="P1394" s="368" t="str">
        <f t="shared" si="919"/>
        <v/>
      </c>
      <c r="Q1394" s="158" t="str">
        <f>IF($L1394="","",VLOOKUP($E1394,'6.モデル年俸表の作成'!$C$7:$F$48,4,0))</f>
        <v/>
      </c>
      <c r="R1394" s="159" t="str">
        <f>IF($E1394="","",IF($G1394="","",VLOOKUP($E1394,'5.手当・賞与配分・洗い替え方式'!$C$7:$L$48,8,0)))</f>
        <v/>
      </c>
      <c r="S1394" s="160" t="str">
        <f t="shared" si="935"/>
        <v/>
      </c>
      <c r="T1394" s="160" t="str">
        <f t="shared" si="936"/>
        <v/>
      </c>
      <c r="U1394" s="160" t="str">
        <f t="shared" si="945"/>
        <v/>
      </c>
      <c r="V1394" s="160" t="str">
        <f t="shared" si="938"/>
        <v/>
      </c>
      <c r="W1394" s="160" t="str">
        <f t="shared" si="939"/>
        <v/>
      </c>
      <c r="X1394" s="164" t="str">
        <f t="shared" si="920"/>
        <v/>
      </c>
      <c r="Y1394" s="162" t="str">
        <f t="shared" si="944"/>
        <v/>
      </c>
      <c r="Z1394" s="161" t="str">
        <f t="shared" si="921"/>
        <v/>
      </c>
      <c r="AA1394" s="161" t="str">
        <f t="shared" si="922"/>
        <v/>
      </c>
      <c r="AB1394" s="161" t="str">
        <f t="shared" si="923"/>
        <v/>
      </c>
      <c r="AC1394" s="163" t="str">
        <f t="shared" ref="AC1394:AC1427" si="946">IF(N1394="","",N1394+$Q1394+W1394)</f>
        <v/>
      </c>
      <c r="AD1394" s="158" t="str">
        <f t="shared" si="941"/>
        <v/>
      </c>
      <c r="AE1394" s="165" t="str">
        <f>IF(J1394="","",IF('5.手当・賞与配分・洗い替え方式'!$O$4=1,ROUNDUP((J1394+$Q1394)*$AH$4,-1),ROUNDUP(J1394*$AH$4,-1)))</f>
        <v/>
      </c>
      <c r="AF1394" s="154" t="str">
        <f>IF(K1394="","",IF('5.手当・賞与配分・洗い替え方式'!$O$4=1,ROUNDUP((K1394+$Q1394)*$AH$4,-1),ROUNDUP(K1394*$AH$4,-1)))</f>
        <v/>
      </c>
      <c r="AG1394" s="154" t="str">
        <f>IF(L1394="","",IF('5.手当・賞与配分・洗い替え方式'!$O$4=1,ROUNDUP((L1394+$Q1394)*$AH$4,-1),ROUNDUP(L1394*$AH$4,-1)))</f>
        <v/>
      </c>
      <c r="AH1394" s="154" t="str">
        <f>IF(M1394="","",IF('5.手当・賞与配分・洗い替え方式'!$O$4=1,ROUNDUP((M1394+$Q1394)*$AH$4,-1),ROUNDUP(M1394*$AH$4,-1)))</f>
        <v/>
      </c>
      <c r="AI1394" s="166" t="str">
        <f>IF(N1394="","",IF('5.手当・賞与配分・洗い替え方式'!$O$4=1,ROUNDUP((N1394+$Q1394)*$AH$4,-1),ROUNDUP(N1394*$AH$4,-1)))</f>
        <v/>
      </c>
      <c r="AJ1394" s="165" t="str">
        <f>IF(J1394="","",IF('5.手当・賞与配分・洗い替え方式'!$O$4=1,ROUNDUP((J1394+$Q1394)*$AM$4,-1),ROUNDUP(J1394*$AM$4,-1)))</f>
        <v/>
      </c>
      <c r="AK1394" s="154" t="str">
        <f>IF(K1394="","",IF('5.手当・賞与配分・洗い替え方式'!$O$4=1,ROUNDUP((K1394+$Q1394)*$AM$4,-1),ROUNDUP(K1394*$AM$4,-1)))</f>
        <v/>
      </c>
      <c r="AL1394" s="154" t="str">
        <f>IF(L1394="","",IF('5.手当・賞与配分・洗い替え方式'!$O$4=1,ROUNDUP((L1394+$Q1394)*$AM$4,-1),ROUNDUP(L1394*$AM$4,-1)))</f>
        <v/>
      </c>
      <c r="AM1394" s="154" t="str">
        <f>IF(M1394="","",IF('5.手当・賞与配分・洗い替え方式'!$O$4=1,ROUNDUP((M1394+$Q1394)*$AM$4,-1),ROUNDUP(M1394*$AM$4,-1)))</f>
        <v/>
      </c>
      <c r="AN1394" s="166" t="str">
        <f>IF(N1394="","",IF('5.手当・賞与配分・洗い替え方式'!$O$4=1,ROUNDUP((N1394+$Q1394)*$AM$4,-1),ROUNDUP(N1394*$AM$4,-1)))</f>
        <v/>
      </c>
      <c r="AO1394" s="369" t="str">
        <f t="shared" si="942"/>
        <v/>
      </c>
      <c r="AP1394" s="77" t="str">
        <f t="shared" si="943"/>
        <v/>
      </c>
      <c r="AQ1394" s="77" t="str">
        <f t="shared" si="926"/>
        <v/>
      </c>
      <c r="AR1394" s="77" t="str">
        <f t="shared" si="927"/>
        <v/>
      </c>
      <c r="AS1394" s="164" t="str">
        <f t="shared" si="928"/>
        <v/>
      </c>
    </row>
    <row r="1395" spans="5:45" ht="18" customHeight="1">
      <c r="E1395" s="148" t="str">
        <f t="shared" si="929"/>
        <v/>
      </c>
      <c r="F1395" s="105">
        <f t="shared" si="916"/>
        <v>0</v>
      </c>
      <c r="G1395" s="105" t="str">
        <f t="shared" si="917"/>
        <v/>
      </c>
      <c r="H1395" s="105" t="str">
        <f t="shared" si="918"/>
        <v/>
      </c>
      <c r="I1395" s="149">
        <v>27</v>
      </c>
      <c r="J1395" s="157" t="str">
        <f t="shared" si="930"/>
        <v/>
      </c>
      <c r="K1395" s="131" t="str">
        <f t="shared" si="931"/>
        <v/>
      </c>
      <c r="L1395" s="131" t="str">
        <f>IF($E1395="","",INDEX('3.サラリースケール'!$R$5:$BH$38,MATCH($E1395,'3.サラリースケール'!$R$5:$R$38,0),MATCH($I1395,'3.サラリースケール'!$R$5:$BH$5,0)))</f>
        <v/>
      </c>
      <c r="M1395" s="131" t="str">
        <f t="shared" si="932"/>
        <v/>
      </c>
      <c r="N1395" s="368" t="str">
        <f t="shared" si="933"/>
        <v/>
      </c>
      <c r="O1395" s="157" t="str">
        <f t="shared" si="934"/>
        <v/>
      </c>
      <c r="P1395" s="368" t="str">
        <f t="shared" si="919"/>
        <v/>
      </c>
      <c r="Q1395" s="158" t="str">
        <f>IF($L1395="","",VLOOKUP($E1395,'6.モデル年俸表の作成'!$C$7:$F$48,4,0))</f>
        <v/>
      </c>
      <c r="R1395" s="159" t="str">
        <f>IF($E1395="","",IF($G1395="","",VLOOKUP($E1395,'5.手当・賞与配分・洗い替え方式'!$C$7:$L$48,8,0)))</f>
        <v/>
      </c>
      <c r="S1395" s="160" t="str">
        <f t="shared" si="935"/>
        <v/>
      </c>
      <c r="T1395" s="160" t="str">
        <f t="shared" si="936"/>
        <v/>
      </c>
      <c r="U1395" s="160" t="str">
        <f t="shared" si="945"/>
        <v/>
      </c>
      <c r="V1395" s="160" t="str">
        <f t="shared" si="938"/>
        <v/>
      </c>
      <c r="W1395" s="160" t="str">
        <f t="shared" si="939"/>
        <v/>
      </c>
      <c r="X1395" s="164" t="str">
        <f t="shared" si="920"/>
        <v/>
      </c>
      <c r="Y1395" s="162" t="str">
        <f t="shared" si="944"/>
        <v/>
      </c>
      <c r="Z1395" s="161" t="str">
        <f t="shared" si="921"/>
        <v/>
      </c>
      <c r="AA1395" s="161" t="str">
        <f t="shared" si="922"/>
        <v/>
      </c>
      <c r="AB1395" s="161" t="str">
        <f t="shared" si="923"/>
        <v/>
      </c>
      <c r="AC1395" s="163" t="str">
        <f t="shared" si="946"/>
        <v/>
      </c>
      <c r="AD1395" s="158" t="str">
        <f t="shared" si="941"/>
        <v/>
      </c>
      <c r="AE1395" s="165" t="str">
        <f>IF(J1395="","",IF('5.手当・賞与配分・洗い替え方式'!$O$4=1,ROUNDUP((J1395+$Q1395)*$AH$4,-1),ROUNDUP(J1395*$AH$4,-1)))</f>
        <v/>
      </c>
      <c r="AF1395" s="154" t="str">
        <f>IF(K1395="","",IF('5.手当・賞与配分・洗い替え方式'!$O$4=1,ROUNDUP((K1395+$Q1395)*$AH$4,-1),ROUNDUP(K1395*$AH$4,-1)))</f>
        <v/>
      </c>
      <c r="AG1395" s="154" t="str">
        <f>IF(L1395="","",IF('5.手当・賞与配分・洗い替え方式'!$O$4=1,ROUNDUP((L1395+$Q1395)*$AH$4,-1),ROUNDUP(L1395*$AH$4,-1)))</f>
        <v/>
      </c>
      <c r="AH1395" s="154" t="str">
        <f>IF(M1395="","",IF('5.手当・賞与配分・洗い替え方式'!$O$4=1,ROUNDUP((M1395+$Q1395)*$AH$4,-1),ROUNDUP(M1395*$AH$4,-1)))</f>
        <v/>
      </c>
      <c r="AI1395" s="166" t="str">
        <f>IF(N1395="","",IF('5.手当・賞与配分・洗い替え方式'!$O$4=1,ROUNDUP((N1395+$Q1395)*$AH$4,-1),ROUNDUP(N1395*$AH$4,-1)))</f>
        <v/>
      </c>
      <c r="AJ1395" s="165" t="str">
        <f>IF(J1395="","",IF('5.手当・賞与配分・洗い替え方式'!$O$4=1,ROUNDUP((J1395+$Q1395)*$AM$4,-1),ROUNDUP(J1395*$AM$4,-1)))</f>
        <v/>
      </c>
      <c r="AK1395" s="154" t="str">
        <f>IF(K1395="","",IF('5.手当・賞与配分・洗い替え方式'!$O$4=1,ROUNDUP((K1395+$Q1395)*$AM$4,-1),ROUNDUP(K1395*$AM$4,-1)))</f>
        <v/>
      </c>
      <c r="AL1395" s="154" t="str">
        <f>IF(L1395="","",IF('5.手当・賞与配分・洗い替え方式'!$O$4=1,ROUNDUP((L1395+$Q1395)*$AM$4,-1),ROUNDUP(L1395*$AM$4,-1)))</f>
        <v/>
      </c>
      <c r="AM1395" s="154" t="str">
        <f>IF(M1395="","",IF('5.手当・賞与配分・洗い替え方式'!$O$4=1,ROUNDUP((M1395+$Q1395)*$AM$4,-1),ROUNDUP(M1395*$AM$4,-1)))</f>
        <v/>
      </c>
      <c r="AN1395" s="166" t="str">
        <f>IF(N1395="","",IF('5.手当・賞与配分・洗い替え方式'!$O$4=1,ROUNDUP((N1395+$Q1395)*$AM$4,-1),ROUNDUP(N1395*$AM$4,-1)))</f>
        <v/>
      </c>
      <c r="AO1395" s="369" t="str">
        <f t="shared" si="942"/>
        <v/>
      </c>
      <c r="AP1395" s="77" t="str">
        <f t="shared" si="943"/>
        <v/>
      </c>
      <c r="AQ1395" s="77" t="str">
        <f t="shared" si="926"/>
        <v/>
      </c>
      <c r="AR1395" s="77" t="str">
        <f t="shared" si="927"/>
        <v/>
      </c>
      <c r="AS1395" s="164" t="str">
        <f t="shared" si="928"/>
        <v/>
      </c>
    </row>
    <row r="1396" spans="5:45" ht="18" customHeight="1">
      <c r="E1396" s="148" t="str">
        <f t="shared" si="929"/>
        <v/>
      </c>
      <c r="F1396" s="105">
        <f t="shared" si="916"/>
        <v>0</v>
      </c>
      <c r="G1396" s="105" t="str">
        <f t="shared" si="917"/>
        <v/>
      </c>
      <c r="H1396" s="105" t="str">
        <f t="shared" si="918"/>
        <v/>
      </c>
      <c r="I1396" s="149">
        <v>28</v>
      </c>
      <c r="J1396" s="157" t="str">
        <f t="shared" si="930"/>
        <v/>
      </c>
      <c r="K1396" s="131" t="str">
        <f t="shared" si="931"/>
        <v/>
      </c>
      <c r="L1396" s="131" t="str">
        <f>IF($E1396="","",INDEX('3.サラリースケール'!$R$5:$BH$38,MATCH($E1396,'3.サラリースケール'!$R$5:$R$38,0),MATCH($I1396,'3.サラリースケール'!$R$5:$BH$5,0)))</f>
        <v/>
      </c>
      <c r="M1396" s="131" t="str">
        <f t="shared" si="932"/>
        <v/>
      </c>
      <c r="N1396" s="368" t="str">
        <f t="shared" si="933"/>
        <v/>
      </c>
      <c r="O1396" s="157" t="str">
        <f t="shared" si="934"/>
        <v/>
      </c>
      <c r="P1396" s="368" t="str">
        <f t="shared" si="919"/>
        <v/>
      </c>
      <c r="Q1396" s="158" t="str">
        <f>IF($L1396="","",VLOOKUP($E1396,'6.モデル年俸表の作成'!$C$7:$F$48,4,0))</f>
        <v/>
      </c>
      <c r="R1396" s="159" t="str">
        <f>IF($E1396="","",IF($G1396="","",VLOOKUP($E1396,'5.手当・賞与配分・洗い替え方式'!$C$7:$L$48,8,0)))</f>
        <v/>
      </c>
      <c r="S1396" s="160" t="str">
        <f t="shared" si="935"/>
        <v/>
      </c>
      <c r="T1396" s="160" t="str">
        <f t="shared" si="936"/>
        <v/>
      </c>
      <c r="U1396" s="160" t="str">
        <f t="shared" si="945"/>
        <v/>
      </c>
      <c r="V1396" s="160" t="str">
        <f t="shared" si="938"/>
        <v/>
      </c>
      <c r="W1396" s="160" t="str">
        <f t="shared" si="939"/>
        <v/>
      </c>
      <c r="X1396" s="164" t="str">
        <f t="shared" si="920"/>
        <v/>
      </c>
      <c r="Y1396" s="162" t="str">
        <f t="shared" si="944"/>
        <v/>
      </c>
      <c r="Z1396" s="161" t="str">
        <f t="shared" si="921"/>
        <v/>
      </c>
      <c r="AA1396" s="161" t="str">
        <f t="shared" si="922"/>
        <v/>
      </c>
      <c r="AB1396" s="161" t="str">
        <f t="shared" si="923"/>
        <v/>
      </c>
      <c r="AC1396" s="163" t="str">
        <f t="shared" si="946"/>
        <v/>
      </c>
      <c r="AD1396" s="158" t="str">
        <f t="shared" si="941"/>
        <v/>
      </c>
      <c r="AE1396" s="165" t="str">
        <f>IF(J1396="","",IF('5.手当・賞与配分・洗い替え方式'!$O$4=1,ROUNDUP((J1396+$Q1396)*$AH$4,-1),ROUNDUP(J1396*$AH$4,-1)))</f>
        <v/>
      </c>
      <c r="AF1396" s="154" t="str">
        <f>IF(K1396="","",IF('5.手当・賞与配分・洗い替え方式'!$O$4=1,ROUNDUP((K1396+$Q1396)*$AH$4,-1),ROUNDUP(K1396*$AH$4,-1)))</f>
        <v/>
      </c>
      <c r="AG1396" s="154" t="str">
        <f>IF(L1396="","",IF('5.手当・賞与配分・洗い替え方式'!$O$4=1,ROUNDUP((L1396+$Q1396)*$AH$4,-1),ROUNDUP(L1396*$AH$4,-1)))</f>
        <v/>
      </c>
      <c r="AH1396" s="154" t="str">
        <f>IF(M1396="","",IF('5.手当・賞与配分・洗い替え方式'!$O$4=1,ROUNDUP((M1396+$Q1396)*$AH$4,-1),ROUNDUP(M1396*$AH$4,-1)))</f>
        <v/>
      </c>
      <c r="AI1396" s="166" t="str">
        <f>IF(N1396="","",IF('5.手当・賞与配分・洗い替え方式'!$O$4=1,ROUNDUP((N1396+$Q1396)*$AH$4,-1),ROUNDUP(N1396*$AH$4,-1)))</f>
        <v/>
      </c>
      <c r="AJ1396" s="165" t="str">
        <f>IF(J1396="","",IF('5.手当・賞与配分・洗い替え方式'!$O$4=1,ROUNDUP((J1396+$Q1396)*$AM$4,-1),ROUNDUP(J1396*$AM$4,-1)))</f>
        <v/>
      </c>
      <c r="AK1396" s="154" t="str">
        <f>IF(K1396="","",IF('5.手当・賞与配分・洗い替え方式'!$O$4=1,ROUNDUP((K1396+$Q1396)*$AM$4,-1),ROUNDUP(K1396*$AM$4,-1)))</f>
        <v/>
      </c>
      <c r="AL1396" s="154" t="str">
        <f>IF(L1396="","",IF('5.手当・賞与配分・洗い替え方式'!$O$4=1,ROUNDUP((L1396+$Q1396)*$AM$4,-1),ROUNDUP(L1396*$AM$4,-1)))</f>
        <v/>
      </c>
      <c r="AM1396" s="154" t="str">
        <f>IF(M1396="","",IF('5.手当・賞与配分・洗い替え方式'!$O$4=1,ROUNDUP((M1396+$Q1396)*$AM$4,-1),ROUNDUP(M1396*$AM$4,-1)))</f>
        <v/>
      </c>
      <c r="AN1396" s="166" t="str">
        <f>IF(N1396="","",IF('5.手当・賞与配分・洗い替え方式'!$O$4=1,ROUNDUP((N1396+$Q1396)*$AM$4,-1),ROUNDUP(N1396*$AM$4,-1)))</f>
        <v/>
      </c>
      <c r="AO1396" s="369" t="str">
        <f t="shared" si="942"/>
        <v/>
      </c>
      <c r="AP1396" s="77" t="str">
        <f t="shared" si="943"/>
        <v/>
      </c>
      <c r="AQ1396" s="77" t="str">
        <f t="shared" si="926"/>
        <v/>
      </c>
      <c r="AR1396" s="77" t="str">
        <f t="shared" si="927"/>
        <v/>
      </c>
      <c r="AS1396" s="164" t="str">
        <f t="shared" si="928"/>
        <v/>
      </c>
    </row>
    <row r="1397" spans="5:45" ht="18" customHeight="1">
      <c r="E1397" s="148" t="str">
        <f t="shared" si="929"/>
        <v/>
      </c>
      <c r="F1397" s="105">
        <f t="shared" si="916"/>
        <v>0</v>
      </c>
      <c r="G1397" s="105" t="str">
        <f t="shared" si="917"/>
        <v/>
      </c>
      <c r="H1397" s="105" t="str">
        <f t="shared" si="918"/>
        <v/>
      </c>
      <c r="I1397" s="149">
        <v>29</v>
      </c>
      <c r="J1397" s="157" t="str">
        <f t="shared" si="930"/>
        <v/>
      </c>
      <c r="K1397" s="131" t="str">
        <f t="shared" si="931"/>
        <v/>
      </c>
      <c r="L1397" s="131" t="str">
        <f>IF($E1397="","",INDEX('3.サラリースケール'!$R$5:$BH$38,MATCH($E1397,'3.サラリースケール'!$R$5:$R$38,0),MATCH($I1397,'3.サラリースケール'!$R$5:$BH$5,0)))</f>
        <v/>
      </c>
      <c r="M1397" s="131" t="str">
        <f t="shared" si="932"/>
        <v/>
      </c>
      <c r="N1397" s="368" t="str">
        <f t="shared" si="933"/>
        <v/>
      </c>
      <c r="O1397" s="157" t="str">
        <f t="shared" si="934"/>
        <v/>
      </c>
      <c r="P1397" s="368" t="str">
        <f t="shared" si="919"/>
        <v/>
      </c>
      <c r="Q1397" s="158" t="str">
        <f>IF($L1397="","",VLOOKUP($E1397,'6.モデル年俸表の作成'!$C$7:$F$48,4,0))</f>
        <v/>
      </c>
      <c r="R1397" s="159" t="str">
        <f>IF($E1397="","",IF($G1397="","",VLOOKUP($E1397,'5.手当・賞与配分・洗い替え方式'!$C$7:$L$48,8,0)))</f>
        <v/>
      </c>
      <c r="S1397" s="160" t="str">
        <f t="shared" si="935"/>
        <v/>
      </c>
      <c r="T1397" s="160" t="str">
        <f t="shared" si="936"/>
        <v/>
      </c>
      <c r="U1397" s="160" t="str">
        <f t="shared" si="945"/>
        <v/>
      </c>
      <c r="V1397" s="160" t="str">
        <f t="shared" si="938"/>
        <v/>
      </c>
      <c r="W1397" s="160" t="str">
        <f t="shared" si="939"/>
        <v/>
      </c>
      <c r="X1397" s="164" t="str">
        <f t="shared" si="920"/>
        <v/>
      </c>
      <c r="Y1397" s="162" t="str">
        <f t="shared" si="944"/>
        <v/>
      </c>
      <c r="Z1397" s="161" t="str">
        <f t="shared" si="921"/>
        <v/>
      </c>
      <c r="AA1397" s="161" t="str">
        <f t="shared" si="922"/>
        <v/>
      </c>
      <c r="AB1397" s="161" t="str">
        <f t="shared" si="923"/>
        <v/>
      </c>
      <c r="AC1397" s="163" t="str">
        <f t="shared" si="946"/>
        <v/>
      </c>
      <c r="AD1397" s="158" t="str">
        <f t="shared" si="941"/>
        <v/>
      </c>
      <c r="AE1397" s="165" t="str">
        <f>IF(J1397="","",IF('5.手当・賞与配分・洗い替え方式'!$O$4=1,ROUNDUP((J1397+$Q1397)*$AH$4,-1),ROUNDUP(J1397*$AH$4,-1)))</f>
        <v/>
      </c>
      <c r="AF1397" s="154" t="str">
        <f>IF(K1397="","",IF('5.手当・賞与配分・洗い替え方式'!$O$4=1,ROUNDUP((K1397+$Q1397)*$AH$4,-1),ROUNDUP(K1397*$AH$4,-1)))</f>
        <v/>
      </c>
      <c r="AG1397" s="154" t="str">
        <f>IF(L1397="","",IF('5.手当・賞与配分・洗い替え方式'!$O$4=1,ROUNDUP((L1397+$Q1397)*$AH$4,-1),ROUNDUP(L1397*$AH$4,-1)))</f>
        <v/>
      </c>
      <c r="AH1397" s="154" t="str">
        <f>IF(M1397="","",IF('5.手当・賞与配分・洗い替え方式'!$O$4=1,ROUNDUP((M1397+$Q1397)*$AH$4,-1),ROUNDUP(M1397*$AH$4,-1)))</f>
        <v/>
      </c>
      <c r="AI1397" s="166" t="str">
        <f>IF(N1397="","",IF('5.手当・賞与配分・洗い替え方式'!$O$4=1,ROUNDUP((N1397+$Q1397)*$AH$4,-1),ROUNDUP(N1397*$AH$4,-1)))</f>
        <v/>
      </c>
      <c r="AJ1397" s="165" t="str">
        <f>IF(J1397="","",IF('5.手当・賞与配分・洗い替え方式'!$O$4=1,ROUNDUP((J1397+$Q1397)*$AM$4,-1),ROUNDUP(J1397*$AM$4,-1)))</f>
        <v/>
      </c>
      <c r="AK1397" s="154" t="str">
        <f>IF(K1397="","",IF('5.手当・賞与配分・洗い替え方式'!$O$4=1,ROUNDUP((K1397+$Q1397)*$AM$4,-1),ROUNDUP(K1397*$AM$4,-1)))</f>
        <v/>
      </c>
      <c r="AL1397" s="154" t="str">
        <f>IF(L1397="","",IF('5.手当・賞与配分・洗い替え方式'!$O$4=1,ROUNDUP((L1397+$Q1397)*$AM$4,-1),ROUNDUP(L1397*$AM$4,-1)))</f>
        <v/>
      </c>
      <c r="AM1397" s="154" t="str">
        <f>IF(M1397="","",IF('5.手当・賞与配分・洗い替え方式'!$O$4=1,ROUNDUP((M1397+$Q1397)*$AM$4,-1),ROUNDUP(M1397*$AM$4,-1)))</f>
        <v/>
      </c>
      <c r="AN1397" s="166" t="str">
        <f>IF(N1397="","",IF('5.手当・賞与配分・洗い替え方式'!$O$4=1,ROUNDUP((N1397+$Q1397)*$AM$4,-1),ROUNDUP(N1397*$AM$4,-1)))</f>
        <v/>
      </c>
      <c r="AO1397" s="369" t="str">
        <f t="shared" si="942"/>
        <v/>
      </c>
      <c r="AP1397" s="77" t="str">
        <f t="shared" si="943"/>
        <v/>
      </c>
      <c r="AQ1397" s="77" t="str">
        <f t="shared" si="926"/>
        <v/>
      </c>
      <c r="AR1397" s="77" t="str">
        <f t="shared" si="927"/>
        <v/>
      </c>
      <c r="AS1397" s="164" t="str">
        <f t="shared" si="928"/>
        <v/>
      </c>
    </row>
    <row r="1398" spans="5:45" ht="18" customHeight="1">
      <c r="E1398" s="148" t="str">
        <f t="shared" si="929"/>
        <v/>
      </c>
      <c r="F1398" s="105">
        <f t="shared" si="916"/>
        <v>0</v>
      </c>
      <c r="G1398" s="105" t="str">
        <f t="shared" si="917"/>
        <v/>
      </c>
      <c r="H1398" s="105" t="str">
        <f t="shared" si="918"/>
        <v/>
      </c>
      <c r="I1398" s="149">
        <v>30</v>
      </c>
      <c r="J1398" s="157" t="str">
        <f t="shared" si="930"/>
        <v/>
      </c>
      <c r="K1398" s="131" t="str">
        <f t="shared" si="931"/>
        <v/>
      </c>
      <c r="L1398" s="131" t="str">
        <f>IF($E1398="","",INDEX('3.サラリースケール'!$R$5:$BH$38,MATCH($E1398,'3.サラリースケール'!$R$5:$R$38,0),MATCH($I1398,'3.サラリースケール'!$R$5:$BH$5,0)))</f>
        <v/>
      </c>
      <c r="M1398" s="131" t="str">
        <f t="shared" si="932"/>
        <v/>
      </c>
      <c r="N1398" s="368" t="str">
        <f t="shared" si="933"/>
        <v/>
      </c>
      <c r="O1398" s="157" t="str">
        <f t="shared" si="934"/>
        <v/>
      </c>
      <c r="P1398" s="368" t="str">
        <f t="shared" si="919"/>
        <v/>
      </c>
      <c r="Q1398" s="158" t="str">
        <f>IF($L1398="","",VLOOKUP($E1398,'6.モデル年俸表の作成'!$C$7:$F$48,4,0))</f>
        <v/>
      </c>
      <c r="R1398" s="159" t="str">
        <f>IF($E1398="","",IF($G1398="","",VLOOKUP($E1398,'5.手当・賞与配分・洗い替え方式'!$C$7:$L$48,8,0)))</f>
        <v/>
      </c>
      <c r="S1398" s="160" t="str">
        <f t="shared" si="935"/>
        <v/>
      </c>
      <c r="T1398" s="160" t="str">
        <f t="shared" si="936"/>
        <v/>
      </c>
      <c r="U1398" s="160" t="str">
        <f t="shared" si="945"/>
        <v/>
      </c>
      <c r="V1398" s="160" t="str">
        <f t="shared" si="938"/>
        <v/>
      </c>
      <c r="W1398" s="160" t="str">
        <f t="shared" si="939"/>
        <v/>
      </c>
      <c r="X1398" s="164" t="str">
        <f t="shared" si="920"/>
        <v/>
      </c>
      <c r="Y1398" s="162" t="str">
        <f t="shared" si="944"/>
        <v/>
      </c>
      <c r="Z1398" s="161" t="str">
        <f t="shared" si="921"/>
        <v/>
      </c>
      <c r="AA1398" s="161" t="str">
        <f t="shared" si="922"/>
        <v/>
      </c>
      <c r="AB1398" s="161" t="str">
        <f t="shared" si="923"/>
        <v/>
      </c>
      <c r="AC1398" s="163" t="str">
        <f t="shared" si="946"/>
        <v/>
      </c>
      <c r="AD1398" s="158" t="str">
        <f t="shared" si="941"/>
        <v/>
      </c>
      <c r="AE1398" s="165" t="str">
        <f>IF(J1398="","",IF('5.手当・賞与配分・洗い替え方式'!$O$4=1,ROUNDUP((J1398+$Q1398)*$AH$4,-1),ROUNDUP(J1398*$AH$4,-1)))</f>
        <v/>
      </c>
      <c r="AF1398" s="154" t="str">
        <f>IF(K1398="","",IF('5.手当・賞与配分・洗い替え方式'!$O$4=1,ROUNDUP((K1398+$Q1398)*$AH$4,-1),ROUNDUP(K1398*$AH$4,-1)))</f>
        <v/>
      </c>
      <c r="AG1398" s="154" t="str">
        <f>IF(L1398="","",IF('5.手当・賞与配分・洗い替え方式'!$O$4=1,ROUNDUP((L1398+$Q1398)*$AH$4,-1),ROUNDUP(L1398*$AH$4,-1)))</f>
        <v/>
      </c>
      <c r="AH1398" s="154" t="str">
        <f>IF(M1398="","",IF('5.手当・賞与配分・洗い替え方式'!$O$4=1,ROUNDUP((M1398+$Q1398)*$AH$4,-1),ROUNDUP(M1398*$AH$4,-1)))</f>
        <v/>
      </c>
      <c r="AI1398" s="166" t="str">
        <f>IF(N1398="","",IF('5.手当・賞与配分・洗い替え方式'!$O$4=1,ROUNDUP((N1398+$Q1398)*$AH$4,-1),ROUNDUP(N1398*$AH$4,-1)))</f>
        <v/>
      </c>
      <c r="AJ1398" s="165" t="str">
        <f>IF(J1398="","",IF('5.手当・賞与配分・洗い替え方式'!$O$4=1,ROUNDUP((J1398+$Q1398)*$AM$4,-1),ROUNDUP(J1398*$AM$4,-1)))</f>
        <v/>
      </c>
      <c r="AK1398" s="154" t="str">
        <f>IF(K1398="","",IF('5.手当・賞与配分・洗い替え方式'!$O$4=1,ROUNDUP((K1398+$Q1398)*$AM$4,-1),ROUNDUP(K1398*$AM$4,-1)))</f>
        <v/>
      </c>
      <c r="AL1398" s="154" t="str">
        <f>IF(L1398="","",IF('5.手当・賞与配分・洗い替え方式'!$O$4=1,ROUNDUP((L1398+$Q1398)*$AM$4,-1),ROUNDUP(L1398*$AM$4,-1)))</f>
        <v/>
      </c>
      <c r="AM1398" s="154" t="str">
        <f>IF(M1398="","",IF('5.手当・賞与配分・洗い替え方式'!$O$4=1,ROUNDUP((M1398+$Q1398)*$AM$4,-1),ROUNDUP(M1398*$AM$4,-1)))</f>
        <v/>
      </c>
      <c r="AN1398" s="166" t="str">
        <f>IF(N1398="","",IF('5.手当・賞与配分・洗い替え方式'!$O$4=1,ROUNDUP((N1398+$Q1398)*$AM$4,-1),ROUNDUP(N1398*$AM$4,-1)))</f>
        <v/>
      </c>
      <c r="AO1398" s="369" t="str">
        <f t="shared" si="942"/>
        <v/>
      </c>
      <c r="AP1398" s="77" t="str">
        <f t="shared" si="943"/>
        <v/>
      </c>
      <c r="AQ1398" s="77" t="str">
        <f t="shared" si="926"/>
        <v/>
      </c>
      <c r="AR1398" s="77" t="str">
        <f t="shared" si="927"/>
        <v/>
      </c>
      <c r="AS1398" s="164" t="str">
        <f t="shared" si="928"/>
        <v/>
      </c>
    </row>
    <row r="1399" spans="5:45" ht="18" customHeight="1">
      <c r="E1399" s="148" t="str">
        <f t="shared" si="929"/>
        <v/>
      </c>
      <c r="F1399" s="105">
        <f t="shared" si="916"/>
        <v>0</v>
      </c>
      <c r="G1399" s="105" t="str">
        <f t="shared" si="917"/>
        <v/>
      </c>
      <c r="H1399" s="105" t="str">
        <f t="shared" si="918"/>
        <v/>
      </c>
      <c r="I1399" s="149">
        <v>31</v>
      </c>
      <c r="J1399" s="157" t="str">
        <f t="shared" si="930"/>
        <v/>
      </c>
      <c r="K1399" s="131" t="str">
        <f t="shared" si="931"/>
        <v/>
      </c>
      <c r="L1399" s="131" t="str">
        <f>IF($E1399="","",INDEX('3.サラリースケール'!$R$5:$BH$38,MATCH($E1399,'3.サラリースケール'!$R$5:$R$38,0),MATCH($I1399,'3.サラリースケール'!$R$5:$BH$5,0)))</f>
        <v/>
      </c>
      <c r="M1399" s="131" t="str">
        <f t="shared" si="932"/>
        <v/>
      </c>
      <c r="N1399" s="368" t="str">
        <f t="shared" si="933"/>
        <v/>
      </c>
      <c r="O1399" s="157" t="str">
        <f t="shared" si="934"/>
        <v/>
      </c>
      <c r="P1399" s="368" t="str">
        <f t="shared" si="919"/>
        <v/>
      </c>
      <c r="Q1399" s="158" t="str">
        <f>IF($L1399="","",VLOOKUP($E1399,'6.モデル年俸表の作成'!$C$7:$F$48,4,0))</f>
        <v/>
      </c>
      <c r="R1399" s="159" t="str">
        <f>IF($E1399="","",IF($G1399="","",VLOOKUP($E1399,'5.手当・賞与配分・洗い替え方式'!$C$7:$L$48,8,0)))</f>
        <v/>
      </c>
      <c r="S1399" s="160" t="str">
        <f t="shared" si="935"/>
        <v/>
      </c>
      <c r="T1399" s="160" t="str">
        <f t="shared" si="936"/>
        <v/>
      </c>
      <c r="U1399" s="160" t="str">
        <f t="shared" si="945"/>
        <v/>
      </c>
      <c r="V1399" s="160" t="str">
        <f t="shared" si="938"/>
        <v/>
      </c>
      <c r="W1399" s="160" t="str">
        <f t="shared" si="939"/>
        <v/>
      </c>
      <c r="X1399" s="164" t="str">
        <f t="shared" si="920"/>
        <v/>
      </c>
      <c r="Y1399" s="162" t="str">
        <f t="shared" si="944"/>
        <v/>
      </c>
      <c r="Z1399" s="161" t="str">
        <f t="shared" si="921"/>
        <v/>
      </c>
      <c r="AA1399" s="161" t="str">
        <f t="shared" si="922"/>
        <v/>
      </c>
      <c r="AB1399" s="161" t="str">
        <f t="shared" si="923"/>
        <v/>
      </c>
      <c r="AC1399" s="163" t="str">
        <f t="shared" si="946"/>
        <v/>
      </c>
      <c r="AD1399" s="158" t="str">
        <f t="shared" si="941"/>
        <v/>
      </c>
      <c r="AE1399" s="165" t="str">
        <f>IF(J1399="","",IF('5.手当・賞与配分・洗い替え方式'!$O$4=1,ROUNDUP((J1399+$Q1399)*$AH$4,-1),ROUNDUP(J1399*$AH$4,-1)))</f>
        <v/>
      </c>
      <c r="AF1399" s="154" t="str">
        <f>IF(K1399="","",IF('5.手当・賞与配分・洗い替え方式'!$O$4=1,ROUNDUP((K1399+$Q1399)*$AH$4,-1),ROUNDUP(K1399*$AH$4,-1)))</f>
        <v/>
      </c>
      <c r="AG1399" s="154" t="str">
        <f>IF(L1399="","",IF('5.手当・賞与配分・洗い替え方式'!$O$4=1,ROUNDUP((L1399+$Q1399)*$AH$4,-1),ROUNDUP(L1399*$AH$4,-1)))</f>
        <v/>
      </c>
      <c r="AH1399" s="154" t="str">
        <f>IF(M1399="","",IF('5.手当・賞与配分・洗い替え方式'!$O$4=1,ROUNDUP((M1399+$Q1399)*$AH$4,-1),ROUNDUP(M1399*$AH$4,-1)))</f>
        <v/>
      </c>
      <c r="AI1399" s="166" t="str">
        <f>IF(N1399="","",IF('5.手当・賞与配分・洗い替え方式'!$O$4=1,ROUNDUP((N1399+$Q1399)*$AH$4,-1),ROUNDUP(N1399*$AH$4,-1)))</f>
        <v/>
      </c>
      <c r="AJ1399" s="165" t="str">
        <f>IF(J1399="","",IF('5.手当・賞与配分・洗い替え方式'!$O$4=1,ROUNDUP((J1399+$Q1399)*$AM$4,-1),ROUNDUP(J1399*$AM$4,-1)))</f>
        <v/>
      </c>
      <c r="AK1399" s="154" t="str">
        <f>IF(K1399="","",IF('5.手当・賞与配分・洗い替え方式'!$O$4=1,ROUNDUP((K1399+$Q1399)*$AM$4,-1),ROUNDUP(K1399*$AM$4,-1)))</f>
        <v/>
      </c>
      <c r="AL1399" s="154" t="str">
        <f>IF(L1399="","",IF('5.手当・賞与配分・洗い替え方式'!$O$4=1,ROUNDUP((L1399+$Q1399)*$AM$4,-1),ROUNDUP(L1399*$AM$4,-1)))</f>
        <v/>
      </c>
      <c r="AM1399" s="154" t="str">
        <f>IF(M1399="","",IF('5.手当・賞与配分・洗い替え方式'!$O$4=1,ROUNDUP((M1399+$Q1399)*$AM$4,-1),ROUNDUP(M1399*$AM$4,-1)))</f>
        <v/>
      </c>
      <c r="AN1399" s="166" t="str">
        <f>IF(N1399="","",IF('5.手当・賞与配分・洗い替え方式'!$O$4=1,ROUNDUP((N1399+$Q1399)*$AM$4,-1),ROUNDUP(N1399*$AM$4,-1)))</f>
        <v/>
      </c>
      <c r="AO1399" s="369" t="str">
        <f t="shared" si="942"/>
        <v/>
      </c>
      <c r="AP1399" s="77" t="str">
        <f t="shared" si="943"/>
        <v/>
      </c>
      <c r="AQ1399" s="77" t="str">
        <f t="shared" si="926"/>
        <v/>
      </c>
      <c r="AR1399" s="77" t="str">
        <f t="shared" si="927"/>
        <v/>
      </c>
      <c r="AS1399" s="164" t="str">
        <f t="shared" si="928"/>
        <v/>
      </c>
    </row>
    <row r="1400" spans="5:45" ht="18" customHeight="1">
      <c r="E1400" s="148" t="str">
        <f t="shared" si="929"/>
        <v/>
      </c>
      <c r="F1400" s="105">
        <f t="shared" si="916"/>
        <v>0</v>
      </c>
      <c r="G1400" s="105" t="str">
        <f t="shared" si="917"/>
        <v/>
      </c>
      <c r="H1400" s="105" t="str">
        <f t="shared" si="918"/>
        <v/>
      </c>
      <c r="I1400" s="149">
        <v>32</v>
      </c>
      <c r="J1400" s="157" t="str">
        <f t="shared" si="930"/>
        <v/>
      </c>
      <c r="K1400" s="131" t="str">
        <f t="shared" si="931"/>
        <v/>
      </c>
      <c r="L1400" s="131" t="str">
        <f>IF($E1400="","",INDEX('3.サラリースケール'!$R$5:$BH$38,MATCH($E1400,'3.サラリースケール'!$R$5:$R$38,0),MATCH($I1400,'3.サラリースケール'!$R$5:$BH$5,0)))</f>
        <v/>
      </c>
      <c r="M1400" s="131" t="str">
        <f t="shared" si="932"/>
        <v/>
      </c>
      <c r="N1400" s="368" t="str">
        <f t="shared" si="933"/>
        <v/>
      </c>
      <c r="O1400" s="157" t="str">
        <f t="shared" si="934"/>
        <v/>
      </c>
      <c r="P1400" s="368" t="str">
        <f t="shared" si="919"/>
        <v/>
      </c>
      <c r="Q1400" s="158" t="str">
        <f>IF($L1400="","",VLOOKUP($E1400,'6.モデル年俸表の作成'!$C$7:$F$48,4,0))</f>
        <v/>
      </c>
      <c r="R1400" s="159" t="str">
        <f>IF($E1400="","",IF($G1400="","",VLOOKUP($E1400,'5.手当・賞与配分・洗い替え方式'!$C$7:$L$48,8,0)))</f>
        <v/>
      </c>
      <c r="S1400" s="160" t="str">
        <f t="shared" si="935"/>
        <v/>
      </c>
      <c r="T1400" s="160" t="str">
        <f t="shared" si="936"/>
        <v/>
      </c>
      <c r="U1400" s="160" t="str">
        <f t="shared" si="945"/>
        <v/>
      </c>
      <c r="V1400" s="160" t="str">
        <f t="shared" si="938"/>
        <v/>
      </c>
      <c r="W1400" s="160" t="str">
        <f t="shared" si="939"/>
        <v/>
      </c>
      <c r="X1400" s="164" t="str">
        <f t="shared" si="920"/>
        <v/>
      </c>
      <c r="Y1400" s="162" t="str">
        <f t="shared" si="944"/>
        <v/>
      </c>
      <c r="Z1400" s="161" t="str">
        <f t="shared" si="921"/>
        <v/>
      </c>
      <c r="AA1400" s="161" t="str">
        <f t="shared" si="922"/>
        <v/>
      </c>
      <c r="AB1400" s="161" t="str">
        <f t="shared" si="923"/>
        <v/>
      </c>
      <c r="AC1400" s="163" t="str">
        <f t="shared" si="946"/>
        <v/>
      </c>
      <c r="AD1400" s="158" t="str">
        <f t="shared" si="941"/>
        <v/>
      </c>
      <c r="AE1400" s="165" t="str">
        <f>IF(J1400="","",IF('5.手当・賞与配分・洗い替え方式'!$O$4=1,ROUNDUP((J1400+$Q1400)*$AH$4,-1),ROUNDUP(J1400*$AH$4,-1)))</f>
        <v/>
      </c>
      <c r="AF1400" s="154" t="str">
        <f>IF(K1400="","",IF('5.手当・賞与配分・洗い替え方式'!$O$4=1,ROUNDUP((K1400+$Q1400)*$AH$4,-1),ROUNDUP(K1400*$AH$4,-1)))</f>
        <v/>
      </c>
      <c r="AG1400" s="154" t="str">
        <f>IF(L1400="","",IF('5.手当・賞与配分・洗い替え方式'!$O$4=1,ROUNDUP((L1400+$Q1400)*$AH$4,-1),ROUNDUP(L1400*$AH$4,-1)))</f>
        <v/>
      </c>
      <c r="AH1400" s="154" t="str">
        <f>IF(M1400="","",IF('5.手当・賞与配分・洗い替え方式'!$O$4=1,ROUNDUP((M1400+$Q1400)*$AH$4,-1),ROUNDUP(M1400*$AH$4,-1)))</f>
        <v/>
      </c>
      <c r="AI1400" s="166" t="str">
        <f>IF(N1400="","",IF('5.手当・賞与配分・洗い替え方式'!$O$4=1,ROUNDUP((N1400+$Q1400)*$AH$4,-1),ROUNDUP(N1400*$AH$4,-1)))</f>
        <v/>
      </c>
      <c r="AJ1400" s="165" t="str">
        <f>IF(J1400="","",IF('5.手当・賞与配分・洗い替え方式'!$O$4=1,ROUNDUP((J1400+$Q1400)*$AM$4,-1),ROUNDUP(J1400*$AM$4,-1)))</f>
        <v/>
      </c>
      <c r="AK1400" s="154" t="str">
        <f>IF(K1400="","",IF('5.手当・賞与配分・洗い替え方式'!$O$4=1,ROUNDUP((K1400+$Q1400)*$AM$4,-1),ROUNDUP(K1400*$AM$4,-1)))</f>
        <v/>
      </c>
      <c r="AL1400" s="154" t="str">
        <f>IF(L1400="","",IF('5.手当・賞与配分・洗い替え方式'!$O$4=1,ROUNDUP((L1400+$Q1400)*$AM$4,-1),ROUNDUP(L1400*$AM$4,-1)))</f>
        <v/>
      </c>
      <c r="AM1400" s="154" t="str">
        <f>IF(M1400="","",IF('5.手当・賞与配分・洗い替え方式'!$O$4=1,ROUNDUP((M1400+$Q1400)*$AM$4,-1),ROUNDUP(M1400*$AM$4,-1)))</f>
        <v/>
      </c>
      <c r="AN1400" s="166" t="str">
        <f>IF(N1400="","",IF('5.手当・賞与配分・洗い替え方式'!$O$4=1,ROUNDUP((N1400+$Q1400)*$AM$4,-1),ROUNDUP(N1400*$AM$4,-1)))</f>
        <v/>
      </c>
      <c r="AO1400" s="369" t="str">
        <f t="shared" si="942"/>
        <v/>
      </c>
      <c r="AP1400" s="77" t="str">
        <f t="shared" si="943"/>
        <v/>
      </c>
      <c r="AQ1400" s="77" t="str">
        <f t="shared" si="926"/>
        <v/>
      </c>
      <c r="AR1400" s="77" t="str">
        <f t="shared" si="927"/>
        <v/>
      </c>
      <c r="AS1400" s="164" t="str">
        <f t="shared" si="928"/>
        <v/>
      </c>
    </row>
    <row r="1401" spans="5:45" ht="18" customHeight="1">
      <c r="E1401" s="148" t="str">
        <f t="shared" si="929"/>
        <v/>
      </c>
      <c r="F1401" s="105">
        <f t="shared" si="916"/>
        <v>0</v>
      </c>
      <c r="G1401" s="105" t="str">
        <f t="shared" si="917"/>
        <v/>
      </c>
      <c r="H1401" s="105" t="str">
        <f t="shared" si="918"/>
        <v/>
      </c>
      <c r="I1401" s="149">
        <v>33</v>
      </c>
      <c r="J1401" s="157" t="str">
        <f t="shared" si="930"/>
        <v/>
      </c>
      <c r="K1401" s="131" t="str">
        <f t="shared" si="931"/>
        <v/>
      </c>
      <c r="L1401" s="131" t="str">
        <f>IF($E1401="","",INDEX('3.サラリースケール'!$R$5:$BH$38,MATCH($E1401,'3.サラリースケール'!$R$5:$R$38,0),MATCH($I1401,'3.サラリースケール'!$R$5:$BH$5,0)))</f>
        <v/>
      </c>
      <c r="M1401" s="131" t="str">
        <f t="shared" si="932"/>
        <v/>
      </c>
      <c r="N1401" s="368" t="str">
        <f t="shared" si="933"/>
        <v/>
      </c>
      <c r="O1401" s="157" t="str">
        <f t="shared" si="934"/>
        <v/>
      </c>
      <c r="P1401" s="368" t="str">
        <f t="shared" si="919"/>
        <v/>
      </c>
      <c r="Q1401" s="158" t="str">
        <f>IF($L1401="","",VLOOKUP($E1401,'6.モデル年俸表の作成'!$C$7:$F$48,4,0))</f>
        <v/>
      </c>
      <c r="R1401" s="159" t="str">
        <f>IF($E1401="","",IF($G1401="","",VLOOKUP($E1401,'5.手当・賞与配分・洗い替え方式'!$C$7:$L$48,8,0)))</f>
        <v/>
      </c>
      <c r="S1401" s="160" t="str">
        <f t="shared" si="935"/>
        <v/>
      </c>
      <c r="T1401" s="160" t="str">
        <f t="shared" si="936"/>
        <v/>
      </c>
      <c r="U1401" s="160" t="str">
        <f t="shared" si="945"/>
        <v/>
      </c>
      <c r="V1401" s="160" t="str">
        <f t="shared" si="938"/>
        <v/>
      </c>
      <c r="W1401" s="160" t="str">
        <f t="shared" si="939"/>
        <v/>
      </c>
      <c r="X1401" s="164" t="str">
        <f t="shared" si="920"/>
        <v/>
      </c>
      <c r="Y1401" s="162" t="str">
        <f t="shared" si="944"/>
        <v/>
      </c>
      <c r="Z1401" s="161" t="str">
        <f t="shared" si="921"/>
        <v/>
      </c>
      <c r="AA1401" s="161" t="str">
        <f t="shared" si="922"/>
        <v/>
      </c>
      <c r="AB1401" s="161" t="str">
        <f t="shared" si="923"/>
        <v/>
      </c>
      <c r="AC1401" s="163" t="str">
        <f t="shared" si="946"/>
        <v/>
      </c>
      <c r="AD1401" s="158" t="str">
        <f t="shared" si="941"/>
        <v/>
      </c>
      <c r="AE1401" s="165" t="str">
        <f>IF(J1401="","",IF('5.手当・賞与配分・洗い替え方式'!$O$4=1,ROUNDUP((J1401+$Q1401)*$AH$4,-1),ROUNDUP(J1401*$AH$4,-1)))</f>
        <v/>
      </c>
      <c r="AF1401" s="154" t="str">
        <f>IF(K1401="","",IF('5.手当・賞与配分・洗い替え方式'!$O$4=1,ROUNDUP((K1401+$Q1401)*$AH$4,-1),ROUNDUP(K1401*$AH$4,-1)))</f>
        <v/>
      </c>
      <c r="AG1401" s="154" t="str">
        <f>IF(L1401="","",IF('5.手当・賞与配分・洗い替え方式'!$O$4=1,ROUNDUP((L1401+$Q1401)*$AH$4,-1),ROUNDUP(L1401*$AH$4,-1)))</f>
        <v/>
      </c>
      <c r="AH1401" s="154" t="str">
        <f>IF(M1401="","",IF('5.手当・賞与配分・洗い替え方式'!$O$4=1,ROUNDUP((M1401+$Q1401)*$AH$4,-1),ROUNDUP(M1401*$AH$4,-1)))</f>
        <v/>
      </c>
      <c r="AI1401" s="166" t="str">
        <f>IF(N1401="","",IF('5.手当・賞与配分・洗い替え方式'!$O$4=1,ROUNDUP((N1401+$Q1401)*$AH$4,-1),ROUNDUP(N1401*$AH$4,-1)))</f>
        <v/>
      </c>
      <c r="AJ1401" s="165" t="str">
        <f>IF(J1401="","",IF('5.手当・賞与配分・洗い替え方式'!$O$4=1,ROUNDUP((J1401+$Q1401)*$AM$4,-1),ROUNDUP(J1401*$AM$4,-1)))</f>
        <v/>
      </c>
      <c r="AK1401" s="154" t="str">
        <f>IF(K1401="","",IF('5.手当・賞与配分・洗い替え方式'!$O$4=1,ROUNDUP((K1401+$Q1401)*$AM$4,-1),ROUNDUP(K1401*$AM$4,-1)))</f>
        <v/>
      </c>
      <c r="AL1401" s="154" t="str">
        <f>IF(L1401="","",IF('5.手当・賞与配分・洗い替え方式'!$O$4=1,ROUNDUP((L1401+$Q1401)*$AM$4,-1),ROUNDUP(L1401*$AM$4,-1)))</f>
        <v/>
      </c>
      <c r="AM1401" s="154" t="str">
        <f>IF(M1401="","",IF('5.手当・賞与配分・洗い替え方式'!$O$4=1,ROUNDUP((M1401+$Q1401)*$AM$4,-1),ROUNDUP(M1401*$AM$4,-1)))</f>
        <v/>
      </c>
      <c r="AN1401" s="166" t="str">
        <f>IF(N1401="","",IF('5.手当・賞与配分・洗い替え方式'!$O$4=1,ROUNDUP((N1401+$Q1401)*$AM$4,-1),ROUNDUP(N1401*$AM$4,-1)))</f>
        <v/>
      </c>
      <c r="AO1401" s="369" t="str">
        <f t="shared" si="942"/>
        <v/>
      </c>
      <c r="AP1401" s="77" t="str">
        <f t="shared" si="943"/>
        <v/>
      </c>
      <c r="AQ1401" s="77" t="str">
        <f t="shared" si="926"/>
        <v/>
      </c>
      <c r="AR1401" s="77" t="str">
        <f t="shared" si="927"/>
        <v/>
      </c>
      <c r="AS1401" s="164" t="str">
        <f t="shared" si="928"/>
        <v/>
      </c>
    </row>
    <row r="1402" spans="5:45" ht="18" customHeight="1">
      <c r="E1402" s="148" t="str">
        <f t="shared" si="929"/>
        <v/>
      </c>
      <c r="F1402" s="105">
        <f t="shared" si="916"/>
        <v>0</v>
      </c>
      <c r="G1402" s="105" t="str">
        <f t="shared" si="917"/>
        <v/>
      </c>
      <c r="H1402" s="105" t="str">
        <f t="shared" si="918"/>
        <v/>
      </c>
      <c r="I1402" s="149">
        <v>34</v>
      </c>
      <c r="J1402" s="157" t="str">
        <f t="shared" si="930"/>
        <v/>
      </c>
      <c r="K1402" s="131" t="str">
        <f t="shared" si="931"/>
        <v/>
      </c>
      <c r="L1402" s="131" t="str">
        <f>IF($E1402="","",INDEX('3.サラリースケール'!$R$5:$BH$38,MATCH($E1402,'3.サラリースケール'!$R$5:$R$38,0),MATCH($I1402,'3.サラリースケール'!$R$5:$BH$5,0)))</f>
        <v/>
      </c>
      <c r="M1402" s="131" t="str">
        <f t="shared" si="932"/>
        <v/>
      </c>
      <c r="N1402" s="368" t="str">
        <f t="shared" si="933"/>
        <v/>
      </c>
      <c r="O1402" s="157" t="str">
        <f t="shared" si="934"/>
        <v/>
      </c>
      <c r="P1402" s="368" t="str">
        <f t="shared" si="919"/>
        <v/>
      </c>
      <c r="Q1402" s="158" t="str">
        <f>IF($L1402="","",VLOOKUP($E1402,'6.モデル年俸表の作成'!$C$7:$F$48,4,0))</f>
        <v/>
      </c>
      <c r="R1402" s="159" t="str">
        <f>IF($E1402="","",IF($G1402="","",VLOOKUP($E1402,'5.手当・賞与配分・洗い替え方式'!$C$7:$L$48,8,0)))</f>
        <v/>
      </c>
      <c r="S1402" s="160" t="str">
        <f t="shared" si="935"/>
        <v/>
      </c>
      <c r="T1402" s="160" t="str">
        <f t="shared" si="936"/>
        <v/>
      </c>
      <c r="U1402" s="160" t="str">
        <f t="shared" si="945"/>
        <v/>
      </c>
      <c r="V1402" s="160" t="str">
        <f t="shared" si="938"/>
        <v/>
      </c>
      <c r="W1402" s="160" t="str">
        <f t="shared" si="939"/>
        <v/>
      </c>
      <c r="X1402" s="164" t="str">
        <f t="shared" si="920"/>
        <v/>
      </c>
      <c r="Y1402" s="162" t="str">
        <f t="shared" si="944"/>
        <v/>
      </c>
      <c r="Z1402" s="161" t="str">
        <f t="shared" si="921"/>
        <v/>
      </c>
      <c r="AA1402" s="161" t="str">
        <f t="shared" si="922"/>
        <v/>
      </c>
      <c r="AB1402" s="161" t="str">
        <f t="shared" si="923"/>
        <v/>
      </c>
      <c r="AC1402" s="163" t="str">
        <f t="shared" si="946"/>
        <v/>
      </c>
      <c r="AD1402" s="158" t="str">
        <f t="shared" si="941"/>
        <v/>
      </c>
      <c r="AE1402" s="165" t="str">
        <f>IF(J1402="","",IF('5.手当・賞与配分・洗い替え方式'!$O$4=1,ROUNDUP((J1402+$Q1402)*$AH$4,-1),ROUNDUP(J1402*$AH$4,-1)))</f>
        <v/>
      </c>
      <c r="AF1402" s="154" t="str">
        <f>IF(K1402="","",IF('5.手当・賞与配分・洗い替え方式'!$O$4=1,ROUNDUP((K1402+$Q1402)*$AH$4,-1),ROUNDUP(K1402*$AH$4,-1)))</f>
        <v/>
      </c>
      <c r="AG1402" s="154" t="str">
        <f>IF(L1402="","",IF('5.手当・賞与配分・洗い替え方式'!$O$4=1,ROUNDUP((L1402+$Q1402)*$AH$4,-1),ROUNDUP(L1402*$AH$4,-1)))</f>
        <v/>
      </c>
      <c r="AH1402" s="154" t="str">
        <f>IF(M1402="","",IF('5.手当・賞与配分・洗い替え方式'!$O$4=1,ROUNDUP((M1402+$Q1402)*$AH$4,-1),ROUNDUP(M1402*$AH$4,-1)))</f>
        <v/>
      </c>
      <c r="AI1402" s="166" t="str">
        <f>IF(N1402="","",IF('5.手当・賞与配分・洗い替え方式'!$O$4=1,ROUNDUP((N1402+$Q1402)*$AH$4,-1),ROUNDUP(N1402*$AH$4,-1)))</f>
        <v/>
      </c>
      <c r="AJ1402" s="165" t="str">
        <f>IF(J1402="","",IF('5.手当・賞与配分・洗い替え方式'!$O$4=1,ROUNDUP((J1402+$Q1402)*$AM$4,-1),ROUNDUP(J1402*$AM$4,-1)))</f>
        <v/>
      </c>
      <c r="AK1402" s="154" t="str">
        <f>IF(K1402="","",IF('5.手当・賞与配分・洗い替え方式'!$O$4=1,ROUNDUP((K1402+$Q1402)*$AM$4,-1),ROUNDUP(K1402*$AM$4,-1)))</f>
        <v/>
      </c>
      <c r="AL1402" s="154" t="str">
        <f>IF(L1402="","",IF('5.手当・賞与配分・洗い替え方式'!$O$4=1,ROUNDUP((L1402+$Q1402)*$AM$4,-1),ROUNDUP(L1402*$AM$4,-1)))</f>
        <v/>
      </c>
      <c r="AM1402" s="154" t="str">
        <f>IF(M1402="","",IF('5.手当・賞与配分・洗い替え方式'!$O$4=1,ROUNDUP((M1402+$Q1402)*$AM$4,-1),ROUNDUP(M1402*$AM$4,-1)))</f>
        <v/>
      </c>
      <c r="AN1402" s="166" t="str">
        <f>IF(N1402="","",IF('5.手当・賞与配分・洗い替え方式'!$O$4=1,ROUNDUP((N1402+$Q1402)*$AM$4,-1),ROUNDUP(N1402*$AM$4,-1)))</f>
        <v/>
      </c>
      <c r="AO1402" s="369" t="str">
        <f t="shared" si="942"/>
        <v/>
      </c>
      <c r="AP1402" s="77" t="str">
        <f t="shared" si="943"/>
        <v/>
      </c>
      <c r="AQ1402" s="77" t="str">
        <f t="shared" si="926"/>
        <v/>
      </c>
      <c r="AR1402" s="77" t="str">
        <f t="shared" si="927"/>
        <v/>
      </c>
      <c r="AS1402" s="164" t="str">
        <f t="shared" si="928"/>
        <v/>
      </c>
    </row>
    <row r="1403" spans="5:45" ht="18" customHeight="1">
      <c r="E1403" s="148" t="str">
        <f t="shared" si="929"/>
        <v/>
      </c>
      <c r="F1403" s="105">
        <f t="shared" si="916"/>
        <v>0</v>
      </c>
      <c r="G1403" s="105" t="str">
        <f t="shared" si="917"/>
        <v/>
      </c>
      <c r="H1403" s="105" t="str">
        <f t="shared" si="918"/>
        <v/>
      </c>
      <c r="I1403" s="149">
        <v>35</v>
      </c>
      <c r="J1403" s="157" t="str">
        <f t="shared" si="930"/>
        <v/>
      </c>
      <c r="K1403" s="131" t="str">
        <f t="shared" si="931"/>
        <v/>
      </c>
      <c r="L1403" s="131" t="str">
        <f>IF($E1403="","",INDEX('3.サラリースケール'!$R$5:$BH$38,MATCH($E1403,'3.サラリースケール'!$R$5:$R$38,0),MATCH($I1403,'3.サラリースケール'!$R$5:$BH$5,0)))</f>
        <v/>
      </c>
      <c r="M1403" s="131" t="str">
        <f t="shared" si="932"/>
        <v/>
      </c>
      <c r="N1403" s="368" t="str">
        <f t="shared" si="933"/>
        <v/>
      </c>
      <c r="O1403" s="157" t="str">
        <f t="shared" si="934"/>
        <v/>
      </c>
      <c r="P1403" s="368" t="str">
        <f t="shared" si="919"/>
        <v/>
      </c>
      <c r="Q1403" s="158" t="str">
        <f>IF($L1403="","",VLOOKUP($E1403,'6.モデル年俸表の作成'!$C$7:$F$48,4,0))</f>
        <v/>
      </c>
      <c r="R1403" s="159" t="str">
        <f>IF($E1403="","",IF($G1403="","",VLOOKUP($E1403,'5.手当・賞与配分・洗い替え方式'!$C$7:$L$48,8,0)))</f>
        <v/>
      </c>
      <c r="S1403" s="160" t="str">
        <f t="shared" si="935"/>
        <v/>
      </c>
      <c r="T1403" s="160" t="str">
        <f t="shared" si="936"/>
        <v/>
      </c>
      <c r="U1403" s="160" t="str">
        <f t="shared" si="945"/>
        <v/>
      </c>
      <c r="V1403" s="160" t="str">
        <f t="shared" si="938"/>
        <v/>
      </c>
      <c r="W1403" s="160" t="str">
        <f t="shared" si="939"/>
        <v/>
      </c>
      <c r="X1403" s="164" t="str">
        <f t="shared" si="920"/>
        <v/>
      </c>
      <c r="Y1403" s="162" t="str">
        <f t="shared" si="944"/>
        <v/>
      </c>
      <c r="Z1403" s="161" t="str">
        <f t="shared" si="921"/>
        <v/>
      </c>
      <c r="AA1403" s="161" t="str">
        <f t="shared" si="922"/>
        <v/>
      </c>
      <c r="AB1403" s="161" t="str">
        <f t="shared" si="923"/>
        <v/>
      </c>
      <c r="AC1403" s="163" t="str">
        <f t="shared" si="946"/>
        <v/>
      </c>
      <c r="AD1403" s="158" t="str">
        <f t="shared" si="941"/>
        <v/>
      </c>
      <c r="AE1403" s="165" t="str">
        <f>IF(J1403="","",IF('5.手当・賞与配分・洗い替え方式'!$O$4=1,ROUNDUP((J1403+$Q1403)*$AH$4,-1),ROUNDUP(J1403*$AH$4,-1)))</f>
        <v/>
      </c>
      <c r="AF1403" s="154" t="str">
        <f>IF(K1403="","",IF('5.手当・賞与配分・洗い替え方式'!$O$4=1,ROUNDUP((K1403+$Q1403)*$AH$4,-1),ROUNDUP(K1403*$AH$4,-1)))</f>
        <v/>
      </c>
      <c r="AG1403" s="154" t="str">
        <f>IF(L1403="","",IF('5.手当・賞与配分・洗い替え方式'!$O$4=1,ROUNDUP((L1403+$Q1403)*$AH$4,-1),ROUNDUP(L1403*$AH$4,-1)))</f>
        <v/>
      </c>
      <c r="AH1403" s="154" t="str">
        <f>IF(M1403="","",IF('5.手当・賞与配分・洗い替え方式'!$O$4=1,ROUNDUP((M1403+$Q1403)*$AH$4,-1),ROUNDUP(M1403*$AH$4,-1)))</f>
        <v/>
      </c>
      <c r="AI1403" s="166" t="str">
        <f>IF(N1403="","",IF('5.手当・賞与配分・洗い替え方式'!$O$4=1,ROUNDUP((N1403+$Q1403)*$AH$4,-1),ROUNDUP(N1403*$AH$4,-1)))</f>
        <v/>
      </c>
      <c r="AJ1403" s="165" t="str">
        <f>IF(J1403="","",IF('5.手当・賞与配分・洗い替え方式'!$O$4=1,ROUNDUP((J1403+$Q1403)*$AM$4,-1),ROUNDUP(J1403*$AM$4,-1)))</f>
        <v/>
      </c>
      <c r="AK1403" s="154" t="str">
        <f>IF(K1403="","",IF('5.手当・賞与配分・洗い替え方式'!$O$4=1,ROUNDUP((K1403+$Q1403)*$AM$4,-1),ROUNDUP(K1403*$AM$4,-1)))</f>
        <v/>
      </c>
      <c r="AL1403" s="154" t="str">
        <f>IF(L1403="","",IF('5.手当・賞与配分・洗い替え方式'!$O$4=1,ROUNDUP((L1403+$Q1403)*$AM$4,-1),ROUNDUP(L1403*$AM$4,-1)))</f>
        <v/>
      </c>
      <c r="AM1403" s="154" t="str">
        <f>IF(M1403="","",IF('5.手当・賞与配分・洗い替え方式'!$O$4=1,ROUNDUP((M1403+$Q1403)*$AM$4,-1),ROUNDUP(M1403*$AM$4,-1)))</f>
        <v/>
      </c>
      <c r="AN1403" s="166" t="str">
        <f>IF(N1403="","",IF('5.手当・賞与配分・洗い替え方式'!$O$4=1,ROUNDUP((N1403+$Q1403)*$AM$4,-1),ROUNDUP(N1403*$AM$4,-1)))</f>
        <v/>
      </c>
      <c r="AO1403" s="369" t="str">
        <f t="shared" si="942"/>
        <v/>
      </c>
      <c r="AP1403" s="77" t="str">
        <f t="shared" si="943"/>
        <v/>
      </c>
      <c r="AQ1403" s="77" t="str">
        <f t="shared" si="926"/>
        <v/>
      </c>
      <c r="AR1403" s="77" t="str">
        <f t="shared" si="927"/>
        <v/>
      </c>
      <c r="AS1403" s="164" t="str">
        <f t="shared" si="928"/>
        <v/>
      </c>
    </row>
    <row r="1404" spans="5:45" ht="18" customHeight="1">
      <c r="E1404" s="148" t="str">
        <f t="shared" si="929"/>
        <v/>
      </c>
      <c r="F1404" s="105">
        <f t="shared" si="916"/>
        <v>0</v>
      </c>
      <c r="G1404" s="105" t="str">
        <f t="shared" si="917"/>
        <v/>
      </c>
      <c r="H1404" s="105" t="str">
        <f t="shared" si="918"/>
        <v/>
      </c>
      <c r="I1404" s="149">
        <v>36</v>
      </c>
      <c r="J1404" s="157" t="str">
        <f t="shared" si="930"/>
        <v/>
      </c>
      <c r="K1404" s="131" t="str">
        <f t="shared" si="931"/>
        <v/>
      </c>
      <c r="L1404" s="131" t="str">
        <f>IF($E1404="","",INDEX('3.サラリースケール'!$R$5:$BH$38,MATCH($E1404,'3.サラリースケール'!$R$5:$R$38,0),MATCH($I1404,'3.サラリースケール'!$R$5:$BH$5,0)))</f>
        <v/>
      </c>
      <c r="M1404" s="131" t="str">
        <f t="shared" si="932"/>
        <v/>
      </c>
      <c r="N1404" s="368" t="str">
        <f t="shared" si="933"/>
        <v/>
      </c>
      <c r="O1404" s="157" t="str">
        <f t="shared" si="934"/>
        <v/>
      </c>
      <c r="P1404" s="368" t="str">
        <f t="shared" si="919"/>
        <v/>
      </c>
      <c r="Q1404" s="158" t="str">
        <f>IF($L1404="","",VLOOKUP($E1404,'6.モデル年俸表の作成'!$C$7:$F$48,4,0))</f>
        <v/>
      </c>
      <c r="R1404" s="159" t="str">
        <f>IF($E1404="","",IF($G1404="","",VLOOKUP($E1404,'5.手当・賞与配分・洗い替え方式'!$C$7:$L$48,8,0)))</f>
        <v/>
      </c>
      <c r="S1404" s="160" t="str">
        <f t="shared" si="935"/>
        <v/>
      </c>
      <c r="T1404" s="160" t="str">
        <f t="shared" si="936"/>
        <v/>
      </c>
      <c r="U1404" s="160" t="str">
        <f t="shared" si="945"/>
        <v/>
      </c>
      <c r="V1404" s="160" t="str">
        <f t="shared" si="938"/>
        <v/>
      </c>
      <c r="W1404" s="160" t="str">
        <f t="shared" si="939"/>
        <v/>
      </c>
      <c r="X1404" s="164" t="str">
        <f t="shared" si="920"/>
        <v/>
      </c>
      <c r="Y1404" s="162" t="str">
        <f t="shared" si="944"/>
        <v/>
      </c>
      <c r="Z1404" s="161" t="str">
        <f t="shared" si="921"/>
        <v/>
      </c>
      <c r="AA1404" s="161" t="str">
        <f t="shared" si="922"/>
        <v/>
      </c>
      <c r="AB1404" s="161" t="str">
        <f t="shared" si="923"/>
        <v/>
      </c>
      <c r="AC1404" s="163" t="str">
        <f t="shared" si="946"/>
        <v/>
      </c>
      <c r="AD1404" s="158" t="str">
        <f t="shared" si="941"/>
        <v/>
      </c>
      <c r="AE1404" s="165" t="str">
        <f>IF(J1404="","",IF('5.手当・賞与配分・洗い替え方式'!$O$4=1,ROUNDUP((J1404+$Q1404)*$AH$4,-1),ROUNDUP(J1404*$AH$4,-1)))</f>
        <v/>
      </c>
      <c r="AF1404" s="154" t="str">
        <f>IF(K1404="","",IF('5.手当・賞与配分・洗い替え方式'!$O$4=1,ROUNDUP((K1404+$Q1404)*$AH$4,-1),ROUNDUP(K1404*$AH$4,-1)))</f>
        <v/>
      </c>
      <c r="AG1404" s="154" t="str">
        <f>IF(L1404="","",IF('5.手当・賞与配分・洗い替え方式'!$O$4=1,ROUNDUP((L1404+$Q1404)*$AH$4,-1),ROUNDUP(L1404*$AH$4,-1)))</f>
        <v/>
      </c>
      <c r="AH1404" s="154" t="str">
        <f>IF(M1404="","",IF('5.手当・賞与配分・洗い替え方式'!$O$4=1,ROUNDUP((M1404+$Q1404)*$AH$4,-1),ROUNDUP(M1404*$AH$4,-1)))</f>
        <v/>
      </c>
      <c r="AI1404" s="166" t="str">
        <f>IF(N1404="","",IF('5.手当・賞与配分・洗い替え方式'!$O$4=1,ROUNDUP((N1404+$Q1404)*$AH$4,-1),ROUNDUP(N1404*$AH$4,-1)))</f>
        <v/>
      </c>
      <c r="AJ1404" s="165" t="str">
        <f>IF(J1404="","",IF('5.手当・賞与配分・洗い替え方式'!$O$4=1,ROUNDUP((J1404+$Q1404)*$AM$4,-1),ROUNDUP(J1404*$AM$4,-1)))</f>
        <v/>
      </c>
      <c r="AK1404" s="154" t="str">
        <f>IF(K1404="","",IF('5.手当・賞与配分・洗い替え方式'!$O$4=1,ROUNDUP((K1404+$Q1404)*$AM$4,-1),ROUNDUP(K1404*$AM$4,-1)))</f>
        <v/>
      </c>
      <c r="AL1404" s="154" t="str">
        <f>IF(L1404="","",IF('5.手当・賞与配分・洗い替え方式'!$O$4=1,ROUNDUP((L1404+$Q1404)*$AM$4,-1),ROUNDUP(L1404*$AM$4,-1)))</f>
        <v/>
      </c>
      <c r="AM1404" s="154" t="str">
        <f>IF(M1404="","",IF('5.手当・賞与配分・洗い替え方式'!$O$4=1,ROUNDUP((M1404+$Q1404)*$AM$4,-1),ROUNDUP(M1404*$AM$4,-1)))</f>
        <v/>
      </c>
      <c r="AN1404" s="166" t="str">
        <f>IF(N1404="","",IF('5.手当・賞与配分・洗い替え方式'!$O$4=1,ROUNDUP((N1404+$Q1404)*$AM$4,-1),ROUNDUP(N1404*$AM$4,-1)))</f>
        <v/>
      </c>
      <c r="AO1404" s="369" t="str">
        <f t="shared" si="942"/>
        <v/>
      </c>
      <c r="AP1404" s="77" t="str">
        <f t="shared" si="943"/>
        <v/>
      </c>
      <c r="AQ1404" s="77" t="str">
        <f t="shared" si="926"/>
        <v/>
      </c>
      <c r="AR1404" s="77" t="str">
        <f t="shared" si="927"/>
        <v/>
      </c>
      <c r="AS1404" s="164" t="str">
        <f t="shared" si="928"/>
        <v/>
      </c>
    </row>
    <row r="1405" spans="5:45" ht="18" customHeight="1">
      <c r="E1405" s="148" t="str">
        <f t="shared" si="929"/>
        <v/>
      </c>
      <c r="F1405" s="105">
        <f t="shared" si="916"/>
        <v>0</v>
      </c>
      <c r="G1405" s="105" t="str">
        <f t="shared" si="917"/>
        <v/>
      </c>
      <c r="H1405" s="105" t="str">
        <f t="shared" si="918"/>
        <v/>
      </c>
      <c r="I1405" s="149">
        <v>37</v>
      </c>
      <c r="J1405" s="157" t="str">
        <f t="shared" si="930"/>
        <v/>
      </c>
      <c r="K1405" s="131" t="str">
        <f t="shared" si="931"/>
        <v/>
      </c>
      <c r="L1405" s="131" t="str">
        <f>IF($E1405="","",INDEX('3.サラリースケール'!$R$5:$BH$38,MATCH($E1405,'3.サラリースケール'!$R$5:$R$38,0),MATCH($I1405,'3.サラリースケール'!$R$5:$BH$5,0)))</f>
        <v/>
      </c>
      <c r="M1405" s="131" t="str">
        <f t="shared" si="932"/>
        <v/>
      </c>
      <c r="N1405" s="368" t="str">
        <f t="shared" si="933"/>
        <v/>
      </c>
      <c r="O1405" s="157" t="str">
        <f t="shared" si="934"/>
        <v/>
      </c>
      <c r="P1405" s="368" t="str">
        <f t="shared" si="919"/>
        <v/>
      </c>
      <c r="Q1405" s="158" t="str">
        <f>IF($L1405="","",VLOOKUP($E1405,'6.モデル年俸表の作成'!$C$7:$F$48,4,0))</f>
        <v/>
      </c>
      <c r="R1405" s="159" t="str">
        <f>IF($E1405="","",IF($G1405="","",VLOOKUP($E1405,'5.手当・賞与配分・洗い替え方式'!$C$7:$L$48,8,0)))</f>
        <v/>
      </c>
      <c r="S1405" s="160" t="str">
        <f t="shared" si="935"/>
        <v/>
      </c>
      <c r="T1405" s="160" t="str">
        <f t="shared" si="936"/>
        <v/>
      </c>
      <c r="U1405" s="160" t="str">
        <f t="shared" si="945"/>
        <v/>
      </c>
      <c r="V1405" s="160" t="str">
        <f t="shared" si="938"/>
        <v/>
      </c>
      <c r="W1405" s="160" t="str">
        <f t="shared" si="939"/>
        <v/>
      </c>
      <c r="X1405" s="164" t="str">
        <f t="shared" si="920"/>
        <v/>
      </c>
      <c r="Y1405" s="162" t="str">
        <f t="shared" si="944"/>
        <v/>
      </c>
      <c r="Z1405" s="161" t="str">
        <f t="shared" si="921"/>
        <v/>
      </c>
      <c r="AA1405" s="161" t="str">
        <f t="shared" si="922"/>
        <v/>
      </c>
      <c r="AB1405" s="161" t="str">
        <f t="shared" si="923"/>
        <v/>
      </c>
      <c r="AC1405" s="163" t="str">
        <f t="shared" si="946"/>
        <v/>
      </c>
      <c r="AD1405" s="158" t="str">
        <f t="shared" si="941"/>
        <v/>
      </c>
      <c r="AE1405" s="165" t="str">
        <f>IF(J1405="","",IF('5.手当・賞与配分・洗い替え方式'!$O$4=1,ROUNDUP((J1405+$Q1405)*$AH$4,-1),ROUNDUP(J1405*$AH$4,-1)))</f>
        <v/>
      </c>
      <c r="AF1405" s="154" t="str">
        <f>IF(K1405="","",IF('5.手当・賞与配分・洗い替え方式'!$O$4=1,ROUNDUP((K1405+$Q1405)*$AH$4,-1),ROUNDUP(K1405*$AH$4,-1)))</f>
        <v/>
      </c>
      <c r="AG1405" s="154" t="str">
        <f>IF(L1405="","",IF('5.手当・賞与配分・洗い替え方式'!$O$4=1,ROUNDUP((L1405+$Q1405)*$AH$4,-1),ROUNDUP(L1405*$AH$4,-1)))</f>
        <v/>
      </c>
      <c r="AH1405" s="154" t="str">
        <f>IF(M1405="","",IF('5.手当・賞与配分・洗い替え方式'!$O$4=1,ROUNDUP((M1405+$Q1405)*$AH$4,-1),ROUNDUP(M1405*$AH$4,-1)))</f>
        <v/>
      </c>
      <c r="AI1405" s="166" t="str">
        <f>IF(N1405="","",IF('5.手当・賞与配分・洗い替え方式'!$O$4=1,ROUNDUP((N1405+$Q1405)*$AH$4,-1),ROUNDUP(N1405*$AH$4,-1)))</f>
        <v/>
      </c>
      <c r="AJ1405" s="165" t="str">
        <f>IF(J1405="","",IF('5.手当・賞与配分・洗い替え方式'!$O$4=1,ROUNDUP((J1405+$Q1405)*$AM$4,-1),ROUNDUP(J1405*$AM$4,-1)))</f>
        <v/>
      </c>
      <c r="AK1405" s="154" t="str">
        <f>IF(K1405="","",IF('5.手当・賞与配分・洗い替え方式'!$O$4=1,ROUNDUP((K1405+$Q1405)*$AM$4,-1),ROUNDUP(K1405*$AM$4,-1)))</f>
        <v/>
      </c>
      <c r="AL1405" s="154" t="str">
        <f>IF(L1405="","",IF('5.手当・賞与配分・洗い替え方式'!$O$4=1,ROUNDUP((L1405+$Q1405)*$AM$4,-1),ROUNDUP(L1405*$AM$4,-1)))</f>
        <v/>
      </c>
      <c r="AM1405" s="154" t="str">
        <f>IF(M1405="","",IF('5.手当・賞与配分・洗い替え方式'!$O$4=1,ROUNDUP((M1405+$Q1405)*$AM$4,-1),ROUNDUP(M1405*$AM$4,-1)))</f>
        <v/>
      </c>
      <c r="AN1405" s="166" t="str">
        <f>IF(N1405="","",IF('5.手当・賞与配分・洗い替え方式'!$O$4=1,ROUNDUP((N1405+$Q1405)*$AM$4,-1),ROUNDUP(N1405*$AM$4,-1)))</f>
        <v/>
      </c>
      <c r="AO1405" s="369" t="str">
        <f t="shared" si="942"/>
        <v/>
      </c>
      <c r="AP1405" s="77" t="str">
        <f t="shared" si="943"/>
        <v/>
      </c>
      <c r="AQ1405" s="77" t="str">
        <f t="shared" si="926"/>
        <v/>
      </c>
      <c r="AR1405" s="77" t="str">
        <f t="shared" si="927"/>
        <v/>
      </c>
      <c r="AS1405" s="164" t="str">
        <f t="shared" si="928"/>
        <v/>
      </c>
    </row>
    <row r="1406" spans="5:45" ht="18" customHeight="1">
      <c r="E1406" s="148" t="str">
        <f t="shared" si="929"/>
        <v/>
      </c>
      <c r="F1406" s="105">
        <f t="shared" si="916"/>
        <v>0</v>
      </c>
      <c r="G1406" s="105" t="str">
        <f t="shared" si="917"/>
        <v/>
      </c>
      <c r="H1406" s="105" t="str">
        <f t="shared" si="918"/>
        <v/>
      </c>
      <c r="I1406" s="149">
        <v>38</v>
      </c>
      <c r="J1406" s="157" t="str">
        <f t="shared" si="930"/>
        <v/>
      </c>
      <c r="K1406" s="131" t="str">
        <f t="shared" si="931"/>
        <v/>
      </c>
      <c r="L1406" s="131" t="str">
        <f>IF($E1406="","",INDEX('3.サラリースケール'!$R$5:$BH$38,MATCH($E1406,'3.サラリースケール'!$R$5:$R$38,0),MATCH($I1406,'3.サラリースケール'!$R$5:$BH$5,0)))</f>
        <v/>
      </c>
      <c r="M1406" s="131" t="str">
        <f t="shared" si="932"/>
        <v/>
      </c>
      <c r="N1406" s="368" t="str">
        <f t="shared" si="933"/>
        <v/>
      </c>
      <c r="O1406" s="157" t="str">
        <f t="shared" si="934"/>
        <v/>
      </c>
      <c r="P1406" s="368" t="str">
        <f t="shared" si="919"/>
        <v/>
      </c>
      <c r="Q1406" s="158" t="str">
        <f>IF($L1406="","",VLOOKUP($E1406,'6.モデル年俸表の作成'!$C$7:$F$48,4,0))</f>
        <v/>
      </c>
      <c r="R1406" s="159" t="str">
        <f>IF($E1406="","",IF($G1406="","",VLOOKUP($E1406,'5.手当・賞与配分・洗い替え方式'!$C$7:$L$48,8,0)))</f>
        <v/>
      </c>
      <c r="S1406" s="160" t="str">
        <f t="shared" si="935"/>
        <v/>
      </c>
      <c r="T1406" s="160" t="str">
        <f t="shared" si="936"/>
        <v/>
      </c>
      <c r="U1406" s="160" t="str">
        <f t="shared" si="945"/>
        <v/>
      </c>
      <c r="V1406" s="160" t="str">
        <f t="shared" si="938"/>
        <v/>
      </c>
      <c r="W1406" s="160" t="str">
        <f t="shared" si="939"/>
        <v/>
      </c>
      <c r="X1406" s="164" t="str">
        <f t="shared" si="920"/>
        <v/>
      </c>
      <c r="Y1406" s="162" t="str">
        <f t="shared" si="944"/>
        <v/>
      </c>
      <c r="Z1406" s="161" t="str">
        <f t="shared" si="921"/>
        <v/>
      </c>
      <c r="AA1406" s="161" t="str">
        <f t="shared" si="922"/>
        <v/>
      </c>
      <c r="AB1406" s="161" t="str">
        <f t="shared" si="923"/>
        <v/>
      </c>
      <c r="AC1406" s="163" t="str">
        <f t="shared" si="946"/>
        <v/>
      </c>
      <c r="AD1406" s="158" t="str">
        <f t="shared" si="941"/>
        <v/>
      </c>
      <c r="AE1406" s="165" t="str">
        <f>IF(J1406="","",IF('5.手当・賞与配分・洗い替え方式'!$O$4=1,ROUNDUP((J1406+$Q1406)*$AH$4,-1),ROUNDUP(J1406*$AH$4,-1)))</f>
        <v/>
      </c>
      <c r="AF1406" s="154" t="str">
        <f>IF(K1406="","",IF('5.手当・賞与配分・洗い替え方式'!$O$4=1,ROUNDUP((K1406+$Q1406)*$AH$4,-1),ROUNDUP(K1406*$AH$4,-1)))</f>
        <v/>
      </c>
      <c r="AG1406" s="154" t="str">
        <f>IF(L1406="","",IF('5.手当・賞与配分・洗い替え方式'!$O$4=1,ROUNDUP((L1406+$Q1406)*$AH$4,-1),ROUNDUP(L1406*$AH$4,-1)))</f>
        <v/>
      </c>
      <c r="AH1406" s="154" t="str">
        <f>IF(M1406="","",IF('5.手当・賞与配分・洗い替え方式'!$O$4=1,ROUNDUP((M1406+$Q1406)*$AH$4,-1),ROUNDUP(M1406*$AH$4,-1)))</f>
        <v/>
      </c>
      <c r="AI1406" s="166" t="str">
        <f>IF(N1406="","",IF('5.手当・賞与配分・洗い替え方式'!$O$4=1,ROUNDUP((N1406+$Q1406)*$AH$4,-1),ROUNDUP(N1406*$AH$4,-1)))</f>
        <v/>
      </c>
      <c r="AJ1406" s="165" t="str">
        <f>IF(J1406="","",IF('5.手当・賞与配分・洗い替え方式'!$O$4=1,ROUNDUP((J1406+$Q1406)*$AM$4,-1),ROUNDUP(J1406*$AM$4,-1)))</f>
        <v/>
      </c>
      <c r="AK1406" s="154" t="str">
        <f>IF(K1406="","",IF('5.手当・賞与配分・洗い替え方式'!$O$4=1,ROUNDUP((K1406+$Q1406)*$AM$4,-1),ROUNDUP(K1406*$AM$4,-1)))</f>
        <v/>
      </c>
      <c r="AL1406" s="154" t="str">
        <f>IF(L1406="","",IF('5.手当・賞与配分・洗い替え方式'!$O$4=1,ROUNDUP((L1406+$Q1406)*$AM$4,-1),ROUNDUP(L1406*$AM$4,-1)))</f>
        <v/>
      </c>
      <c r="AM1406" s="154" t="str">
        <f>IF(M1406="","",IF('5.手当・賞与配分・洗い替え方式'!$O$4=1,ROUNDUP((M1406+$Q1406)*$AM$4,-1),ROUNDUP(M1406*$AM$4,-1)))</f>
        <v/>
      </c>
      <c r="AN1406" s="166" t="str">
        <f>IF(N1406="","",IF('5.手当・賞与配分・洗い替え方式'!$O$4=1,ROUNDUP((N1406+$Q1406)*$AM$4,-1),ROUNDUP(N1406*$AM$4,-1)))</f>
        <v/>
      </c>
      <c r="AO1406" s="369" t="str">
        <f t="shared" si="942"/>
        <v/>
      </c>
      <c r="AP1406" s="77" t="str">
        <f t="shared" si="943"/>
        <v/>
      </c>
      <c r="AQ1406" s="77" t="str">
        <f t="shared" si="926"/>
        <v/>
      </c>
      <c r="AR1406" s="77" t="str">
        <f t="shared" si="927"/>
        <v/>
      </c>
      <c r="AS1406" s="164" t="str">
        <f t="shared" si="928"/>
        <v/>
      </c>
    </row>
    <row r="1407" spans="5:45" ht="18" customHeight="1">
      <c r="E1407" s="148" t="str">
        <f t="shared" si="929"/>
        <v/>
      </c>
      <c r="F1407" s="105">
        <f t="shared" si="916"/>
        <v>0</v>
      </c>
      <c r="G1407" s="105" t="str">
        <f t="shared" si="917"/>
        <v/>
      </c>
      <c r="H1407" s="105" t="str">
        <f t="shared" si="918"/>
        <v/>
      </c>
      <c r="I1407" s="149">
        <v>39</v>
      </c>
      <c r="J1407" s="157" t="str">
        <f t="shared" si="930"/>
        <v/>
      </c>
      <c r="K1407" s="131" t="str">
        <f t="shared" si="931"/>
        <v/>
      </c>
      <c r="L1407" s="131" t="str">
        <f>IF($E1407="","",INDEX('3.サラリースケール'!$R$5:$BH$38,MATCH($E1407,'3.サラリースケール'!$R$5:$R$38,0),MATCH($I1407,'3.サラリースケール'!$R$5:$BH$5,0)))</f>
        <v/>
      </c>
      <c r="M1407" s="131" t="str">
        <f t="shared" si="932"/>
        <v/>
      </c>
      <c r="N1407" s="368" t="str">
        <f t="shared" si="933"/>
        <v/>
      </c>
      <c r="O1407" s="157" t="str">
        <f t="shared" si="934"/>
        <v/>
      </c>
      <c r="P1407" s="368" t="str">
        <f t="shared" si="919"/>
        <v/>
      </c>
      <c r="Q1407" s="158" t="str">
        <f>IF($L1407="","",VLOOKUP($E1407,'6.モデル年俸表の作成'!$C$7:$F$48,4,0))</f>
        <v/>
      </c>
      <c r="R1407" s="159" t="str">
        <f>IF($E1407="","",IF($G1407="","",VLOOKUP($E1407,'5.手当・賞与配分・洗い替え方式'!$C$7:$L$48,8,0)))</f>
        <v/>
      </c>
      <c r="S1407" s="160" t="str">
        <f t="shared" si="935"/>
        <v/>
      </c>
      <c r="T1407" s="160" t="str">
        <f t="shared" si="936"/>
        <v/>
      </c>
      <c r="U1407" s="160" t="str">
        <f t="shared" si="945"/>
        <v/>
      </c>
      <c r="V1407" s="160" t="str">
        <f t="shared" si="938"/>
        <v/>
      </c>
      <c r="W1407" s="160" t="str">
        <f t="shared" si="939"/>
        <v/>
      </c>
      <c r="X1407" s="164" t="str">
        <f t="shared" si="920"/>
        <v/>
      </c>
      <c r="Y1407" s="162" t="str">
        <f t="shared" si="944"/>
        <v/>
      </c>
      <c r="Z1407" s="161" t="str">
        <f t="shared" si="921"/>
        <v/>
      </c>
      <c r="AA1407" s="161" t="str">
        <f t="shared" si="922"/>
        <v/>
      </c>
      <c r="AB1407" s="161" t="str">
        <f t="shared" si="923"/>
        <v/>
      </c>
      <c r="AC1407" s="163" t="str">
        <f t="shared" si="946"/>
        <v/>
      </c>
      <c r="AD1407" s="158" t="str">
        <f t="shared" si="941"/>
        <v/>
      </c>
      <c r="AE1407" s="165" t="str">
        <f>IF(J1407="","",IF('5.手当・賞与配分・洗い替え方式'!$O$4=1,ROUNDUP((J1407+$Q1407)*$AH$4,-1),ROUNDUP(J1407*$AH$4,-1)))</f>
        <v/>
      </c>
      <c r="AF1407" s="154" t="str">
        <f>IF(K1407="","",IF('5.手当・賞与配分・洗い替え方式'!$O$4=1,ROUNDUP((K1407+$Q1407)*$AH$4,-1),ROUNDUP(K1407*$AH$4,-1)))</f>
        <v/>
      </c>
      <c r="AG1407" s="154" t="str">
        <f>IF(L1407="","",IF('5.手当・賞与配分・洗い替え方式'!$O$4=1,ROUNDUP((L1407+$Q1407)*$AH$4,-1),ROUNDUP(L1407*$AH$4,-1)))</f>
        <v/>
      </c>
      <c r="AH1407" s="154" t="str">
        <f>IF(M1407="","",IF('5.手当・賞与配分・洗い替え方式'!$O$4=1,ROUNDUP((M1407+$Q1407)*$AH$4,-1),ROUNDUP(M1407*$AH$4,-1)))</f>
        <v/>
      </c>
      <c r="AI1407" s="166" t="str">
        <f>IF(N1407="","",IF('5.手当・賞与配分・洗い替え方式'!$O$4=1,ROUNDUP((N1407+$Q1407)*$AH$4,-1),ROUNDUP(N1407*$AH$4,-1)))</f>
        <v/>
      </c>
      <c r="AJ1407" s="165" t="str">
        <f>IF(J1407="","",IF('5.手当・賞与配分・洗い替え方式'!$O$4=1,ROUNDUP((J1407+$Q1407)*$AM$4,-1),ROUNDUP(J1407*$AM$4,-1)))</f>
        <v/>
      </c>
      <c r="AK1407" s="154" t="str">
        <f>IF(K1407="","",IF('5.手当・賞与配分・洗い替え方式'!$O$4=1,ROUNDUP((K1407+$Q1407)*$AM$4,-1),ROUNDUP(K1407*$AM$4,-1)))</f>
        <v/>
      </c>
      <c r="AL1407" s="154" t="str">
        <f>IF(L1407="","",IF('5.手当・賞与配分・洗い替え方式'!$O$4=1,ROUNDUP((L1407+$Q1407)*$AM$4,-1),ROUNDUP(L1407*$AM$4,-1)))</f>
        <v/>
      </c>
      <c r="AM1407" s="154" t="str">
        <f>IF(M1407="","",IF('5.手当・賞与配分・洗い替え方式'!$O$4=1,ROUNDUP((M1407+$Q1407)*$AM$4,-1),ROUNDUP(M1407*$AM$4,-1)))</f>
        <v/>
      </c>
      <c r="AN1407" s="166" t="str">
        <f>IF(N1407="","",IF('5.手当・賞与配分・洗い替え方式'!$O$4=1,ROUNDUP((N1407+$Q1407)*$AM$4,-1),ROUNDUP(N1407*$AM$4,-1)))</f>
        <v/>
      </c>
      <c r="AO1407" s="369" t="str">
        <f t="shared" si="942"/>
        <v/>
      </c>
      <c r="AP1407" s="77" t="str">
        <f t="shared" si="943"/>
        <v/>
      </c>
      <c r="AQ1407" s="77" t="str">
        <f t="shared" si="926"/>
        <v/>
      </c>
      <c r="AR1407" s="77" t="str">
        <f t="shared" si="927"/>
        <v/>
      </c>
      <c r="AS1407" s="164" t="str">
        <f t="shared" si="928"/>
        <v/>
      </c>
    </row>
    <row r="1408" spans="5:45" ht="18" customHeight="1">
      <c r="E1408" s="148" t="str">
        <f t="shared" si="929"/>
        <v/>
      </c>
      <c r="F1408" s="105">
        <f t="shared" si="916"/>
        <v>0</v>
      </c>
      <c r="G1408" s="105" t="str">
        <f t="shared" si="917"/>
        <v/>
      </c>
      <c r="H1408" s="105" t="str">
        <f t="shared" si="918"/>
        <v/>
      </c>
      <c r="I1408" s="149">
        <v>40</v>
      </c>
      <c r="J1408" s="157" t="str">
        <f t="shared" si="930"/>
        <v/>
      </c>
      <c r="K1408" s="131" t="str">
        <f t="shared" si="931"/>
        <v/>
      </c>
      <c r="L1408" s="131" t="str">
        <f>IF($E1408="","",INDEX('3.サラリースケール'!$R$5:$BH$38,MATCH($E1408,'3.サラリースケール'!$R$5:$R$38,0),MATCH($I1408,'3.サラリースケール'!$R$5:$BH$5,0)))</f>
        <v/>
      </c>
      <c r="M1408" s="131" t="str">
        <f t="shared" si="932"/>
        <v/>
      </c>
      <c r="N1408" s="368" t="str">
        <f t="shared" si="933"/>
        <v/>
      </c>
      <c r="O1408" s="157" t="str">
        <f t="shared" si="934"/>
        <v/>
      </c>
      <c r="P1408" s="368" t="str">
        <f t="shared" si="919"/>
        <v/>
      </c>
      <c r="Q1408" s="158" t="str">
        <f>IF($L1408="","",VLOOKUP($E1408,'6.モデル年俸表の作成'!$C$7:$F$48,4,0))</f>
        <v/>
      </c>
      <c r="R1408" s="159" t="str">
        <f>IF($E1408="","",IF($G1408="","",VLOOKUP($E1408,'5.手当・賞与配分・洗い替え方式'!$C$7:$L$48,8,0)))</f>
        <v/>
      </c>
      <c r="S1408" s="160" t="str">
        <f t="shared" si="935"/>
        <v/>
      </c>
      <c r="T1408" s="160" t="str">
        <f t="shared" si="936"/>
        <v/>
      </c>
      <c r="U1408" s="160" t="str">
        <f t="shared" si="945"/>
        <v/>
      </c>
      <c r="V1408" s="160" t="str">
        <f t="shared" si="938"/>
        <v/>
      </c>
      <c r="W1408" s="160" t="str">
        <f t="shared" si="939"/>
        <v/>
      </c>
      <c r="X1408" s="164" t="str">
        <f t="shared" si="920"/>
        <v/>
      </c>
      <c r="Y1408" s="162" t="str">
        <f t="shared" si="944"/>
        <v/>
      </c>
      <c r="Z1408" s="161" t="str">
        <f t="shared" si="921"/>
        <v/>
      </c>
      <c r="AA1408" s="161" t="str">
        <f t="shared" si="922"/>
        <v/>
      </c>
      <c r="AB1408" s="161" t="str">
        <f t="shared" si="923"/>
        <v/>
      </c>
      <c r="AC1408" s="163" t="str">
        <f t="shared" si="946"/>
        <v/>
      </c>
      <c r="AD1408" s="158" t="str">
        <f t="shared" si="941"/>
        <v/>
      </c>
      <c r="AE1408" s="165" t="str">
        <f>IF(J1408="","",IF('5.手当・賞与配分・洗い替え方式'!$O$4=1,ROUNDUP((J1408+$Q1408)*$AH$4,-1),ROUNDUP(J1408*$AH$4,-1)))</f>
        <v/>
      </c>
      <c r="AF1408" s="154" t="str">
        <f>IF(K1408="","",IF('5.手当・賞与配分・洗い替え方式'!$O$4=1,ROUNDUP((K1408+$Q1408)*$AH$4,-1),ROUNDUP(K1408*$AH$4,-1)))</f>
        <v/>
      </c>
      <c r="AG1408" s="154" t="str">
        <f>IF(L1408="","",IF('5.手当・賞与配分・洗い替え方式'!$O$4=1,ROUNDUP((L1408+$Q1408)*$AH$4,-1),ROUNDUP(L1408*$AH$4,-1)))</f>
        <v/>
      </c>
      <c r="AH1408" s="154" t="str">
        <f>IF(M1408="","",IF('5.手当・賞与配分・洗い替え方式'!$O$4=1,ROUNDUP((M1408+$Q1408)*$AH$4,-1),ROUNDUP(M1408*$AH$4,-1)))</f>
        <v/>
      </c>
      <c r="AI1408" s="166" t="str">
        <f>IF(N1408="","",IF('5.手当・賞与配分・洗い替え方式'!$O$4=1,ROUNDUP((N1408+$Q1408)*$AH$4,-1),ROUNDUP(N1408*$AH$4,-1)))</f>
        <v/>
      </c>
      <c r="AJ1408" s="165" t="str">
        <f>IF(J1408="","",IF('5.手当・賞与配分・洗い替え方式'!$O$4=1,ROUNDUP((J1408+$Q1408)*$AM$4,-1),ROUNDUP(J1408*$AM$4,-1)))</f>
        <v/>
      </c>
      <c r="AK1408" s="154" t="str">
        <f>IF(K1408="","",IF('5.手当・賞与配分・洗い替え方式'!$O$4=1,ROUNDUP((K1408+$Q1408)*$AM$4,-1),ROUNDUP(K1408*$AM$4,-1)))</f>
        <v/>
      </c>
      <c r="AL1408" s="154" t="str">
        <f>IF(L1408="","",IF('5.手当・賞与配分・洗い替え方式'!$O$4=1,ROUNDUP((L1408+$Q1408)*$AM$4,-1),ROUNDUP(L1408*$AM$4,-1)))</f>
        <v/>
      </c>
      <c r="AM1408" s="154" t="str">
        <f>IF(M1408="","",IF('5.手当・賞与配分・洗い替え方式'!$O$4=1,ROUNDUP((M1408+$Q1408)*$AM$4,-1),ROUNDUP(M1408*$AM$4,-1)))</f>
        <v/>
      </c>
      <c r="AN1408" s="166" t="str">
        <f>IF(N1408="","",IF('5.手当・賞与配分・洗い替え方式'!$O$4=1,ROUNDUP((N1408+$Q1408)*$AM$4,-1),ROUNDUP(N1408*$AM$4,-1)))</f>
        <v/>
      </c>
      <c r="AO1408" s="369" t="str">
        <f t="shared" si="942"/>
        <v/>
      </c>
      <c r="AP1408" s="77" t="str">
        <f t="shared" si="943"/>
        <v/>
      </c>
      <c r="AQ1408" s="77" t="str">
        <f t="shared" si="926"/>
        <v/>
      </c>
      <c r="AR1408" s="77" t="str">
        <f t="shared" si="927"/>
        <v/>
      </c>
      <c r="AS1408" s="164" t="str">
        <f t="shared" si="928"/>
        <v/>
      </c>
    </row>
    <row r="1409" spans="5:45" ht="18" customHeight="1">
      <c r="E1409" s="148" t="str">
        <f t="shared" si="929"/>
        <v/>
      </c>
      <c r="F1409" s="105">
        <f t="shared" si="916"/>
        <v>0</v>
      </c>
      <c r="G1409" s="105" t="str">
        <f t="shared" si="917"/>
        <v/>
      </c>
      <c r="H1409" s="105" t="str">
        <f t="shared" si="918"/>
        <v/>
      </c>
      <c r="I1409" s="149">
        <v>41</v>
      </c>
      <c r="J1409" s="157" t="str">
        <f t="shared" si="930"/>
        <v/>
      </c>
      <c r="K1409" s="131" t="str">
        <f t="shared" si="931"/>
        <v/>
      </c>
      <c r="L1409" s="131" t="str">
        <f>IF($E1409="","",INDEX('3.サラリースケール'!$R$5:$BH$38,MATCH($E1409,'3.サラリースケール'!$R$5:$R$38,0),MATCH($I1409,'3.サラリースケール'!$R$5:$BH$5,0)))</f>
        <v/>
      </c>
      <c r="M1409" s="131" t="str">
        <f t="shared" si="932"/>
        <v/>
      </c>
      <c r="N1409" s="368" t="str">
        <f t="shared" si="933"/>
        <v/>
      </c>
      <c r="O1409" s="157" t="str">
        <f t="shared" si="934"/>
        <v/>
      </c>
      <c r="P1409" s="368" t="str">
        <f t="shared" si="919"/>
        <v/>
      </c>
      <c r="Q1409" s="158" t="str">
        <f>IF($L1409="","",VLOOKUP($E1409,'6.モデル年俸表の作成'!$C$7:$F$48,4,0))</f>
        <v/>
      </c>
      <c r="R1409" s="159" t="str">
        <f>IF($E1409="","",IF($G1409="","",VLOOKUP($E1409,'5.手当・賞与配分・洗い替え方式'!$C$7:$L$48,8,0)))</f>
        <v/>
      </c>
      <c r="S1409" s="160" t="str">
        <f t="shared" si="935"/>
        <v/>
      </c>
      <c r="T1409" s="160" t="str">
        <f t="shared" si="936"/>
        <v/>
      </c>
      <c r="U1409" s="160" t="str">
        <f t="shared" si="945"/>
        <v/>
      </c>
      <c r="V1409" s="160" t="str">
        <f t="shared" si="938"/>
        <v/>
      </c>
      <c r="W1409" s="160" t="str">
        <f t="shared" si="939"/>
        <v/>
      </c>
      <c r="X1409" s="164" t="str">
        <f t="shared" si="920"/>
        <v/>
      </c>
      <c r="Y1409" s="162" t="str">
        <f t="shared" si="944"/>
        <v/>
      </c>
      <c r="Z1409" s="161" t="str">
        <f t="shared" si="921"/>
        <v/>
      </c>
      <c r="AA1409" s="161" t="str">
        <f t="shared" si="922"/>
        <v/>
      </c>
      <c r="AB1409" s="161" t="str">
        <f t="shared" si="923"/>
        <v/>
      </c>
      <c r="AC1409" s="163" t="str">
        <f t="shared" si="946"/>
        <v/>
      </c>
      <c r="AD1409" s="158" t="str">
        <f t="shared" si="941"/>
        <v/>
      </c>
      <c r="AE1409" s="165" t="str">
        <f>IF(J1409="","",IF('5.手当・賞与配分・洗い替え方式'!$O$4=1,ROUNDUP((J1409+$Q1409)*$AH$4,-1),ROUNDUP(J1409*$AH$4,-1)))</f>
        <v/>
      </c>
      <c r="AF1409" s="154" t="str">
        <f>IF(K1409="","",IF('5.手当・賞与配分・洗い替え方式'!$O$4=1,ROUNDUP((K1409+$Q1409)*$AH$4,-1),ROUNDUP(K1409*$AH$4,-1)))</f>
        <v/>
      </c>
      <c r="AG1409" s="154" t="str">
        <f>IF(L1409="","",IF('5.手当・賞与配分・洗い替え方式'!$O$4=1,ROUNDUP((L1409+$Q1409)*$AH$4,-1),ROUNDUP(L1409*$AH$4,-1)))</f>
        <v/>
      </c>
      <c r="AH1409" s="154" t="str">
        <f>IF(M1409="","",IF('5.手当・賞与配分・洗い替え方式'!$O$4=1,ROUNDUP((M1409+$Q1409)*$AH$4,-1),ROUNDUP(M1409*$AH$4,-1)))</f>
        <v/>
      </c>
      <c r="AI1409" s="166" t="str">
        <f>IF(N1409="","",IF('5.手当・賞与配分・洗い替え方式'!$O$4=1,ROUNDUP((N1409+$Q1409)*$AH$4,-1),ROUNDUP(N1409*$AH$4,-1)))</f>
        <v/>
      </c>
      <c r="AJ1409" s="165" t="str">
        <f>IF(J1409="","",IF('5.手当・賞与配分・洗い替え方式'!$O$4=1,ROUNDUP((J1409+$Q1409)*$AM$4,-1),ROUNDUP(J1409*$AM$4,-1)))</f>
        <v/>
      </c>
      <c r="AK1409" s="154" t="str">
        <f>IF(K1409="","",IF('5.手当・賞与配分・洗い替え方式'!$O$4=1,ROUNDUP((K1409+$Q1409)*$AM$4,-1),ROUNDUP(K1409*$AM$4,-1)))</f>
        <v/>
      </c>
      <c r="AL1409" s="154" t="str">
        <f>IF(L1409="","",IF('5.手当・賞与配分・洗い替え方式'!$O$4=1,ROUNDUP((L1409+$Q1409)*$AM$4,-1),ROUNDUP(L1409*$AM$4,-1)))</f>
        <v/>
      </c>
      <c r="AM1409" s="154" t="str">
        <f>IF(M1409="","",IF('5.手当・賞与配分・洗い替え方式'!$O$4=1,ROUNDUP((M1409+$Q1409)*$AM$4,-1),ROUNDUP(M1409*$AM$4,-1)))</f>
        <v/>
      </c>
      <c r="AN1409" s="166" t="str">
        <f>IF(N1409="","",IF('5.手当・賞与配分・洗い替え方式'!$O$4=1,ROUNDUP((N1409+$Q1409)*$AM$4,-1),ROUNDUP(N1409*$AM$4,-1)))</f>
        <v/>
      </c>
      <c r="AO1409" s="369" t="str">
        <f t="shared" si="942"/>
        <v/>
      </c>
      <c r="AP1409" s="77" t="str">
        <f t="shared" si="943"/>
        <v/>
      </c>
      <c r="AQ1409" s="77" t="str">
        <f t="shared" si="926"/>
        <v/>
      </c>
      <c r="AR1409" s="77" t="str">
        <f t="shared" si="927"/>
        <v/>
      </c>
      <c r="AS1409" s="164" t="str">
        <f t="shared" si="928"/>
        <v/>
      </c>
    </row>
    <row r="1410" spans="5:45" ht="18" customHeight="1">
      <c r="E1410" s="148" t="str">
        <f t="shared" si="929"/>
        <v/>
      </c>
      <c r="F1410" s="105">
        <f t="shared" si="916"/>
        <v>0</v>
      </c>
      <c r="G1410" s="105" t="str">
        <f t="shared" si="917"/>
        <v/>
      </c>
      <c r="H1410" s="105" t="str">
        <f t="shared" si="918"/>
        <v/>
      </c>
      <c r="I1410" s="149">
        <v>42</v>
      </c>
      <c r="J1410" s="157" t="str">
        <f t="shared" si="930"/>
        <v/>
      </c>
      <c r="K1410" s="131" t="str">
        <f t="shared" si="931"/>
        <v/>
      </c>
      <c r="L1410" s="131" t="str">
        <f>IF($E1410="","",INDEX('3.サラリースケール'!$R$5:$BH$38,MATCH($E1410,'3.サラリースケール'!$R$5:$R$38,0),MATCH($I1410,'3.サラリースケール'!$R$5:$BH$5,0)))</f>
        <v/>
      </c>
      <c r="M1410" s="131" t="str">
        <f t="shared" si="932"/>
        <v/>
      </c>
      <c r="N1410" s="368" t="str">
        <f t="shared" si="933"/>
        <v/>
      </c>
      <c r="O1410" s="157" t="str">
        <f t="shared" si="934"/>
        <v/>
      </c>
      <c r="P1410" s="368" t="str">
        <f t="shared" si="919"/>
        <v/>
      </c>
      <c r="Q1410" s="158" t="str">
        <f>IF($L1410="","",VLOOKUP($E1410,'6.モデル年俸表の作成'!$C$7:$F$48,4,0))</f>
        <v/>
      </c>
      <c r="R1410" s="159" t="str">
        <f>IF($E1410="","",IF($G1410="","",VLOOKUP($E1410,'5.手当・賞与配分・洗い替え方式'!$C$7:$L$48,8,0)))</f>
        <v/>
      </c>
      <c r="S1410" s="160" t="str">
        <f t="shared" si="935"/>
        <v/>
      </c>
      <c r="T1410" s="160" t="str">
        <f t="shared" si="936"/>
        <v/>
      </c>
      <c r="U1410" s="160" t="str">
        <f t="shared" si="945"/>
        <v/>
      </c>
      <c r="V1410" s="160" t="str">
        <f t="shared" si="938"/>
        <v/>
      </c>
      <c r="W1410" s="160" t="str">
        <f t="shared" si="939"/>
        <v/>
      </c>
      <c r="X1410" s="164" t="str">
        <f t="shared" si="920"/>
        <v/>
      </c>
      <c r="Y1410" s="162" t="str">
        <f t="shared" si="944"/>
        <v/>
      </c>
      <c r="Z1410" s="161" t="str">
        <f t="shared" si="921"/>
        <v/>
      </c>
      <c r="AA1410" s="161" t="str">
        <f t="shared" si="922"/>
        <v/>
      </c>
      <c r="AB1410" s="161" t="str">
        <f t="shared" si="923"/>
        <v/>
      </c>
      <c r="AC1410" s="163" t="str">
        <f t="shared" si="946"/>
        <v/>
      </c>
      <c r="AD1410" s="158" t="str">
        <f t="shared" si="941"/>
        <v/>
      </c>
      <c r="AE1410" s="165" t="str">
        <f>IF(J1410="","",IF('5.手当・賞与配分・洗い替え方式'!$O$4=1,ROUNDUP((J1410+$Q1410)*$AH$4,-1),ROUNDUP(J1410*$AH$4,-1)))</f>
        <v/>
      </c>
      <c r="AF1410" s="154" t="str">
        <f>IF(K1410="","",IF('5.手当・賞与配分・洗い替え方式'!$O$4=1,ROUNDUP((K1410+$Q1410)*$AH$4,-1),ROUNDUP(K1410*$AH$4,-1)))</f>
        <v/>
      </c>
      <c r="AG1410" s="154" t="str">
        <f>IF(L1410="","",IF('5.手当・賞与配分・洗い替え方式'!$O$4=1,ROUNDUP((L1410+$Q1410)*$AH$4,-1),ROUNDUP(L1410*$AH$4,-1)))</f>
        <v/>
      </c>
      <c r="AH1410" s="154" t="str">
        <f>IF(M1410="","",IF('5.手当・賞与配分・洗い替え方式'!$O$4=1,ROUNDUP((M1410+$Q1410)*$AH$4,-1),ROUNDUP(M1410*$AH$4,-1)))</f>
        <v/>
      </c>
      <c r="AI1410" s="166" t="str">
        <f>IF(N1410="","",IF('5.手当・賞与配分・洗い替え方式'!$O$4=1,ROUNDUP((N1410+$Q1410)*$AH$4,-1),ROUNDUP(N1410*$AH$4,-1)))</f>
        <v/>
      </c>
      <c r="AJ1410" s="165" t="str">
        <f>IF(J1410="","",IF('5.手当・賞与配分・洗い替え方式'!$O$4=1,ROUNDUP((J1410+$Q1410)*$AM$4,-1),ROUNDUP(J1410*$AM$4,-1)))</f>
        <v/>
      </c>
      <c r="AK1410" s="154" t="str">
        <f>IF(K1410="","",IF('5.手当・賞与配分・洗い替え方式'!$O$4=1,ROUNDUP((K1410+$Q1410)*$AM$4,-1),ROUNDUP(K1410*$AM$4,-1)))</f>
        <v/>
      </c>
      <c r="AL1410" s="154" t="str">
        <f>IF(L1410="","",IF('5.手当・賞与配分・洗い替え方式'!$O$4=1,ROUNDUP((L1410+$Q1410)*$AM$4,-1),ROUNDUP(L1410*$AM$4,-1)))</f>
        <v/>
      </c>
      <c r="AM1410" s="154" t="str">
        <f>IF(M1410="","",IF('5.手当・賞与配分・洗い替え方式'!$O$4=1,ROUNDUP((M1410+$Q1410)*$AM$4,-1),ROUNDUP(M1410*$AM$4,-1)))</f>
        <v/>
      </c>
      <c r="AN1410" s="166" t="str">
        <f>IF(N1410="","",IF('5.手当・賞与配分・洗い替え方式'!$O$4=1,ROUNDUP((N1410+$Q1410)*$AM$4,-1),ROUNDUP(N1410*$AM$4,-1)))</f>
        <v/>
      </c>
      <c r="AO1410" s="369" t="str">
        <f t="shared" si="942"/>
        <v/>
      </c>
      <c r="AP1410" s="77" t="str">
        <f t="shared" si="943"/>
        <v/>
      </c>
      <c r="AQ1410" s="77" t="str">
        <f t="shared" si="926"/>
        <v/>
      </c>
      <c r="AR1410" s="77" t="str">
        <f t="shared" si="927"/>
        <v/>
      </c>
      <c r="AS1410" s="164" t="str">
        <f t="shared" si="928"/>
        <v/>
      </c>
    </row>
    <row r="1411" spans="5:45" ht="18" customHeight="1">
      <c r="E1411" s="148" t="str">
        <f t="shared" si="929"/>
        <v/>
      </c>
      <c r="F1411" s="167">
        <f t="shared" si="916"/>
        <v>0</v>
      </c>
      <c r="G1411" s="105" t="str">
        <f t="shared" si="917"/>
        <v/>
      </c>
      <c r="H1411" s="105" t="str">
        <f t="shared" si="918"/>
        <v/>
      </c>
      <c r="I1411" s="149">
        <v>43</v>
      </c>
      <c r="J1411" s="157" t="str">
        <f t="shared" si="930"/>
        <v/>
      </c>
      <c r="K1411" s="131" t="str">
        <f t="shared" si="931"/>
        <v/>
      </c>
      <c r="L1411" s="131" t="str">
        <f>IF($E1411="","",INDEX('3.サラリースケール'!$R$5:$BH$38,MATCH($E1411,'3.サラリースケール'!$R$5:$R$38,0),MATCH($I1411,'3.サラリースケール'!$R$5:$BH$5,0)))</f>
        <v/>
      </c>
      <c r="M1411" s="131" t="str">
        <f t="shared" si="932"/>
        <v/>
      </c>
      <c r="N1411" s="368" t="str">
        <f t="shared" si="933"/>
        <v/>
      </c>
      <c r="O1411" s="157" t="str">
        <f t="shared" si="934"/>
        <v/>
      </c>
      <c r="P1411" s="368" t="str">
        <f t="shared" si="919"/>
        <v/>
      </c>
      <c r="Q1411" s="158" t="str">
        <f>IF($L1411="","",VLOOKUP($E1411,'6.モデル年俸表の作成'!$C$7:$F$48,4,0))</f>
        <v/>
      </c>
      <c r="R1411" s="159" t="str">
        <f>IF($E1411="","",IF($G1411="","",VLOOKUP($E1411,'5.手当・賞与配分・洗い替え方式'!$C$7:$L$48,8,0)))</f>
        <v/>
      </c>
      <c r="S1411" s="160" t="str">
        <f t="shared" si="935"/>
        <v/>
      </c>
      <c r="T1411" s="160" t="str">
        <f t="shared" si="936"/>
        <v/>
      </c>
      <c r="U1411" s="160" t="str">
        <f t="shared" si="945"/>
        <v/>
      </c>
      <c r="V1411" s="160" t="str">
        <f t="shared" si="938"/>
        <v/>
      </c>
      <c r="W1411" s="160" t="str">
        <f t="shared" si="939"/>
        <v/>
      </c>
      <c r="X1411" s="164" t="str">
        <f t="shared" si="920"/>
        <v/>
      </c>
      <c r="Y1411" s="162" t="str">
        <f t="shared" si="944"/>
        <v/>
      </c>
      <c r="Z1411" s="161" t="str">
        <f t="shared" si="921"/>
        <v/>
      </c>
      <c r="AA1411" s="161" t="str">
        <f t="shared" si="922"/>
        <v/>
      </c>
      <c r="AB1411" s="161" t="str">
        <f t="shared" si="923"/>
        <v/>
      </c>
      <c r="AC1411" s="163" t="str">
        <f t="shared" si="946"/>
        <v/>
      </c>
      <c r="AD1411" s="158" t="str">
        <f t="shared" si="941"/>
        <v/>
      </c>
      <c r="AE1411" s="165" t="str">
        <f>IF(J1411="","",IF('5.手当・賞与配分・洗い替え方式'!$O$4=1,ROUNDUP((J1411+$Q1411)*$AH$4,-1),ROUNDUP(J1411*$AH$4,-1)))</f>
        <v/>
      </c>
      <c r="AF1411" s="154" t="str">
        <f>IF(K1411="","",IF('5.手当・賞与配分・洗い替え方式'!$O$4=1,ROUNDUP((K1411+$Q1411)*$AH$4,-1),ROUNDUP(K1411*$AH$4,-1)))</f>
        <v/>
      </c>
      <c r="AG1411" s="154" t="str">
        <f>IF(L1411="","",IF('5.手当・賞与配分・洗い替え方式'!$O$4=1,ROUNDUP((L1411+$Q1411)*$AH$4,-1),ROUNDUP(L1411*$AH$4,-1)))</f>
        <v/>
      </c>
      <c r="AH1411" s="154" t="str">
        <f>IF(M1411="","",IF('5.手当・賞与配分・洗い替え方式'!$O$4=1,ROUNDUP((M1411+$Q1411)*$AH$4,-1),ROUNDUP(M1411*$AH$4,-1)))</f>
        <v/>
      </c>
      <c r="AI1411" s="166" t="str">
        <f>IF(N1411="","",IF('5.手当・賞与配分・洗い替え方式'!$O$4=1,ROUNDUP((N1411+$Q1411)*$AH$4,-1),ROUNDUP(N1411*$AH$4,-1)))</f>
        <v/>
      </c>
      <c r="AJ1411" s="165" t="str">
        <f>IF(J1411="","",IF('5.手当・賞与配分・洗い替え方式'!$O$4=1,ROUNDUP((J1411+$Q1411)*$AM$4,-1),ROUNDUP(J1411*$AM$4,-1)))</f>
        <v/>
      </c>
      <c r="AK1411" s="154" t="str">
        <f>IF(K1411="","",IF('5.手当・賞与配分・洗い替え方式'!$O$4=1,ROUNDUP((K1411+$Q1411)*$AM$4,-1),ROUNDUP(K1411*$AM$4,-1)))</f>
        <v/>
      </c>
      <c r="AL1411" s="154" t="str">
        <f>IF(L1411="","",IF('5.手当・賞与配分・洗い替え方式'!$O$4=1,ROUNDUP((L1411+$Q1411)*$AM$4,-1),ROUNDUP(L1411*$AM$4,-1)))</f>
        <v/>
      </c>
      <c r="AM1411" s="154" t="str">
        <f>IF(M1411="","",IF('5.手当・賞与配分・洗い替え方式'!$O$4=1,ROUNDUP((M1411+$Q1411)*$AM$4,-1),ROUNDUP(M1411*$AM$4,-1)))</f>
        <v/>
      </c>
      <c r="AN1411" s="166" t="str">
        <f>IF(N1411="","",IF('5.手当・賞与配分・洗い替え方式'!$O$4=1,ROUNDUP((N1411+$Q1411)*$AM$4,-1),ROUNDUP(N1411*$AM$4,-1)))</f>
        <v/>
      </c>
      <c r="AO1411" s="369" t="str">
        <f t="shared" si="942"/>
        <v/>
      </c>
      <c r="AP1411" s="77" t="str">
        <f t="shared" si="943"/>
        <v/>
      </c>
      <c r="AQ1411" s="77" t="str">
        <f t="shared" si="926"/>
        <v/>
      </c>
      <c r="AR1411" s="77" t="str">
        <f t="shared" si="927"/>
        <v/>
      </c>
      <c r="AS1411" s="164" t="str">
        <f t="shared" si="928"/>
        <v/>
      </c>
    </row>
    <row r="1412" spans="5:45" ht="18" customHeight="1">
      <c r="E1412" s="148" t="str">
        <f t="shared" si="929"/>
        <v/>
      </c>
      <c r="F1412" s="167">
        <f t="shared" si="916"/>
        <v>0</v>
      </c>
      <c r="G1412" s="105" t="str">
        <f t="shared" si="917"/>
        <v/>
      </c>
      <c r="H1412" s="105" t="str">
        <f t="shared" si="918"/>
        <v/>
      </c>
      <c r="I1412" s="149">
        <v>44</v>
      </c>
      <c r="J1412" s="157" t="str">
        <f t="shared" si="930"/>
        <v/>
      </c>
      <c r="K1412" s="131" t="str">
        <f t="shared" si="931"/>
        <v/>
      </c>
      <c r="L1412" s="131" t="str">
        <f>IF($E1412="","",INDEX('3.サラリースケール'!$R$5:$BH$38,MATCH($E1412,'3.サラリースケール'!$R$5:$R$38,0),MATCH($I1412,'3.サラリースケール'!$R$5:$BH$5,0)))</f>
        <v/>
      </c>
      <c r="M1412" s="131" t="str">
        <f t="shared" si="932"/>
        <v/>
      </c>
      <c r="N1412" s="368" t="str">
        <f t="shared" si="933"/>
        <v/>
      </c>
      <c r="O1412" s="157" t="str">
        <f t="shared" si="934"/>
        <v/>
      </c>
      <c r="P1412" s="368" t="str">
        <f t="shared" si="919"/>
        <v/>
      </c>
      <c r="Q1412" s="158" t="str">
        <f>IF($L1412="","",VLOOKUP($E1412,'6.モデル年俸表の作成'!$C$7:$F$48,4,0))</f>
        <v/>
      </c>
      <c r="R1412" s="159" t="str">
        <f>IF($E1412="","",IF($G1412="","",VLOOKUP($E1412,'5.手当・賞与配分・洗い替え方式'!$C$7:$L$48,8,0)))</f>
        <v/>
      </c>
      <c r="S1412" s="160" t="str">
        <f t="shared" si="935"/>
        <v/>
      </c>
      <c r="T1412" s="160" t="str">
        <f t="shared" si="936"/>
        <v/>
      </c>
      <c r="U1412" s="160" t="str">
        <f t="shared" si="945"/>
        <v/>
      </c>
      <c r="V1412" s="160" t="str">
        <f t="shared" si="938"/>
        <v/>
      </c>
      <c r="W1412" s="160" t="str">
        <f t="shared" si="939"/>
        <v/>
      </c>
      <c r="X1412" s="164" t="str">
        <f t="shared" si="920"/>
        <v/>
      </c>
      <c r="Y1412" s="162" t="str">
        <f t="shared" si="944"/>
        <v/>
      </c>
      <c r="Z1412" s="161" t="str">
        <f t="shared" si="921"/>
        <v/>
      </c>
      <c r="AA1412" s="161" t="str">
        <f t="shared" si="922"/>
        <v/>
      </c>
      <c r="AB1412" s="161" t="str">
        <f t="shared" si="923"/>
        <v/>
      </c>
      <c r="AC1412" s="163" t="str">
        <f t="shared" si="946"/>
        <v/>
      </c>
      <c r="AD1412" s="158" t="str">
        <f t="shared" si="941"/>
        <v/>
      </c>
      <c r="AE1412" s="165" t="str">
        <f>IF(J1412="","",IF('5.手当・賞与配分・洗い替え方式'!$O$4=1,ROUNDUP((J1412+$Q1412)*$AH$4,-1),ROUNDUP(J1412*$AH$4,-1)))</f>
        <v/>
      </c>
      <c r="AF1412" s="154" t="str">
        <f>IF(K1412="","",IF('5.手当・賞与配分・洗い替え方式'!$O$4=1,ROUNDUP((K1412+$Q1412)*$AH$4,-1),ROUNDUP(K1412*$AH$4,-1)))</f>
        <v/>
      </c>
      <c r="AG1412" s="154" t="str">
        <f>IF(L1412="","",IF('5.手当・賞与配分・洗い替え方式'!$O$4=1,ROUNDUP((L1412+$Q1412)*$AH$4,-1),ROUNDUP(L1412*$AH$4,-1)))</f>
        <v/>
      </c>
      <c r="AH1412" s="154" t="str">
        <f>IF(M1412="","",IF('5.手当・賞与配分・洗い替え方式'!$O$4=1,ROUNDUP((M1412+$Q1412)*$AH$4,-1),ROUNDUP(M1412*$AH$4,-1)))</f>
        <v/>
      </c>
      <c r="AI1412" s="166" t="str">
        <f>IF(N1412="","",IF('5.手当・賞与配分・洗い替え方式'!$O$4=1,ROUNDUP((N1412+$Q1412)*$AH$4,-1),ROUNDUP(N1412*$AH$4,-1)))</f>
        <v/>
      </c>
      <c r="AJ1412" s="165" t="str">
        <f>IF(J1412="","",IF('5.手当・賞与配分・洗い替え方式'!$O$4=1,ROUNDUP((J1412+$Q1412)*$AM$4,-1),ROUNDUP(J1412*$AM$4,-1)))</f>
        <v/>
      </c>
      <c r="AK1412" s="154" t="str">
        <f>IF(K1412="","",IF('5.手当・賞与配分・洗い替え方式'!$O$4=1,ROUNDUP((K1412+$Q1412)*$AM$4,-1),ROUNDUP(K1412*$AM$4,-1)))</f>
        <v/>
      </c>
      <c r="AL1412" s="154" t="str">
        <f>IF(L1412="","",IF('5.手当・賞与配分・洗い替え方式'!$O$4=1,ROUNDUP((L1412+$Q1412)*$AM$4,-1),ROUNDUP(L1412*$AM$4,-1)))</f>
        <v/>
      </c>
      <c r="AM1412" s="154" t="str">
        <f>IF(M1412="","",IF('5.手当・賞与配分・洗い替え方式'!$O$4=1,ROUNDUP((M1412+$Q1412)*$AM$4,-1),ROUNDUP(M1412*$AM$4,-1)))</f>
        <v/>
      </c>
      <c r="AN1412" s="166" t="str">
        <f>IF(N1412="","",IF('5.手当・賞与配分・洗い替え方式'!$O$4=1,ROUNDUP((N1412+$Q1412)*$AM$4,-1),ROUNDUP(N1412*$AM$4,-1)))</f>
        <v/>
      </c>
      <c r="AO1412" s="369" t="str">
        <f t="shared" si="942"/>
        <v/>
      </c>
      <c r="AP1412" s="77" t="str">
        <f t="shared" si="943"/>
        <v/>
      </c>
      <c r="AQ1412" s="77" t="str">
        <f t="shared" si="926"/>
        <v/>
      </c>
      <c r="AR1412" s="77" t="str">
        <f t="shared" si="927"/>
        <v/>
      </c>
      <c r="AS1412" s="164" t="str">
        <f t="shared" si="928"/>
        <v/>
      </c>
    </row>
    <row r="1413" spans="5:45" ht="18" customHeight="1">
      <c r="E1413" s="148" t="str">
        <f t="shared" si="929"/>
        <v/>
      </c>
      <c r="F1413" s="167">
        <f t="shared" si="916"/>
        <v>0</v>
      </c>
      <c r="G1413" s="105" t="str">
        <f t="shared" si="917"/>
        <v/>
      </c>
      <c r="H1413" s="105" t="str">
        <f t="shared" si="918"/>
        <v/>
      </c>
      <c r="I1413" s="149">
        <v>45</v>
      </c>
      <c r="J1413" s="157" t="str">
        <f t="shared" si="930"/>
        <v/>
      </c>
      <c r="K1413" s="131" t="str">
        <f t="shared" si="931"/>
        <v/>
      </c>
      <c r="L1413" s="131" t="str">
        <f>IF($E1413="","",INDEX('3.サラリースケール'!$R$5:$BH$38,MATCH($E1413,'3.サラリースケール'!$R$5:$R$38,0),MATCH($I1413,'3.サラリースケール'!$R$5:$BH$5,0)))</f>
        <v/>
      </c>
      <c r="M1413" s="131" t="str">
        <f t="shared" si="932"/>
        <v/>
      </c>
      <c r="N1413" s="368" t="str">
        <f t="shared" si="933"/>
        <v/>
      </c>
      <c r="O1413" s="157" t="str">
        <f t="shared" si="934"/>
        <v/>
      </c>
      <c r="P1413" s="368" t="str">
        <f t="shared" si="919"/>
        <v/>
      </c>
      <c r="Q1413" s="158" t="str">
        <f>IF($L1413="","",VLOOKUP($E1413,'6.モデル年俸表の作成'!$C$7:$F$48,4,0))</f>
        <v/>
      </c>
      <c r="R1413" s="159" t="str">
        <f>IF($E1413="","",IF($G1413="","",VLOOKUP($E1413,'5.手当・賞与配分・洗い替え方式'!$C$7:$L$48,8,0)))</f>
        <v/>
      </c>
      <c r="S1413" s="160" t="str">
        <f t="shared" si="935"/>
        <v/>
      </c>
      <c r="T1413" s="160" t="str">
        <f t="shared" si="936"/>
        <v/>
      </c>
      <c r="U1413" s="160" t="str">
        <f t="shared" si="945"/>
        <v/>
      </c>
      <c r="V1413" s="160" t="str">
        <f t="shared" si="938"/>
        <v/>
      </c>
      <c r="W1413" s="160" t="str">
        <f t="shared" si="939"/>
        <v/>
      </c>
      <c r="X1413" s="164" t="str">
        <f t="shared" si="920"/>
        <v/>
      </c>
      <c r="Y1413" s="162" t="str">
        <f t="shared" si="944"/>
        <v/>
      </c>
      <c r="Z1413" s="161" t="str">
        <f t="shared" si="921"/>
        <v/>
      </c>
      <c r="AA1413" s="161" t="str">
        <f t="shared" si="922"/>
        <v/>
      </c>
      <c r="AB1413" s="161" t="str">
        <f t="shared" si="923"/>
        <v/>
      </c>
      <c r="AC1413" s="163" t="str">
        <f t="shared" si="946"/>
        <v/>
      </c>
      <c r="AD1413" s="158" t="str">
        <f t="shared" si="941"/>
        <v/>
      </c>
      <c r="AE1413" s="165" t="str">
        <f>IF(J1413="","",IF('5.手当・賞与配分・洗い替え方式'!$O$4=1,ROUNDUP((J1413+$Q1413)*$AH$4,-1),ROUNDUP(J1413*$AH$4,-1)))</f>
        <v/>
      </c>
      <c r="AF1413" s="154" t="str">
        <f>IF(K1413="","",IF('5.手当・賞与配分・洗い替え方式'!$O$4=1,ROUNDUP((K1413+$Q1413)*$AH$4,-1),ROUNDUP(K1413*$AH$4,-1)))</f>
        <v/>
      </c>
      <c r="AG1413" s="154" t="str">
        <f>IF(L1413="","",IF('5.手当・賞与配分・洗い替え方式'!$O$4=1,ROUNDUP((L1413+$Q1413)*$AH$4,-1),ROUNDUP(L1413*$AH$4,-1)))</f>
        <v/>
      </c>
      <c r="AH1413" s="154" t="str">
        <f>IF(M1413="","",IF('5.手当・賞与配分・洗い替え方式'!$O$4=1,ROUNDUP((M1413+$Q1413)*$AH$4,-1),ROUNDUP(M1413*$AH$4,-1)))</f>
        <v/>
      </c>
      <c r="AI1413" s="166" t="str">
        <f>IF(N1413="","",IF('5.手当・賞与配分・洗い替え方式'!$O$4=1,ROUNDUP((N1413+$Q1413)*$AH$4,-1),ROUNDUP(N1413*$AH$4,-1)))</f>
        <v/>
      </c>
      <c r="AJ1413" s="165" t="str">
        <f>IF(J1413="","",IF('5.手当・賞与配分・洗い替え方式'!$O$4=1,ROUNDUP((J1413+$Q1413)*$AM$4,-1),ROUNDUP(J1413*$AM$4,-1)))</f>
        <v/>
      </c>
      <c r="AK1413" s="154" t="str">
        <f>IF(K1413="","",IF('5.手当・賞与配分・洗い替え方式'!$O$4=1,ROUNDUP((K1413+$Q1413)*$AM$4,-1),ROUNDUP(K1413*$AM$4,-1)))</f>
        <v/>
      </c>
      <c r="AL1413" s="154" t="str">
        <f>IF(L1413="","",IF('5.手当・賞与配分・洗い替え方式'!$O$4=1,ROUNDUP((L1413+$Q1413)*$AM$4,-1),ROUNDUP(L1413*$AM$4,-1)))</f>
        <v/>
      </c>
      <c r="AM1413" s="154" t="str">
        <f>IF(M1413="","",IF('5.手当・賞与配分・洗い替え方式'!$O$4=1,ROUNDUP((M1413+$Q1413)*$AM$4,-1),ROUNDUP(M1413*$AM$4,-1)))</f>
        <v/>
      </c>
      <c r="AN1413" s="166" t="str">
        <f>IF(N1413="","",IF('5.手当・賞与配分・洗い替え方式'!$O$4=1,ROUNDUP((N1413+$Q1413)*$AM$4,-1),ROUNDUP(N1413*$AM$4,-1)))</f>
        <v/>
      </c>
      <c r="AO1413" s="369" t="str">
        <f t="shared" si="942"/>
        <v/>
      </c>
      <c r="AP1413" s="77" t="str">
        <f t="shared" si="943"/>
        <v/>
      </c>
      <c r="AQ1413" s="77" t="str">
        <f t="shared" si="926"/>
        <v/>
      </c>
      <c r="AR1413" s="77" t="str">
        <f t="shared" si="927"/>
        <v/>
      </c>
      <c r="AS1413" s="164" t="str">
        <f t="shared" si="928"/>
        <v/>
      </c>
    </row>
    <row r="1414" spans="5:45" ht="18" customHeight="1">
      <c r="E1414" s="148" t="str">
        <f t="shared" si="929"/>
        <v/>
      </c>
      <c r="F1414" s="167">
        <f t="shared" si="916"/>
        <v>0</v>
      </c>
      <c r="G1414" s="105" t="str">
        <f t="shared" si="917"/>
        <v/>
      </c>
      <c r="H1414" s="105" t="str">
        <f t="shared" si="918"/>
        <v/>
      </c>
      <c r="I1414" s="149">
        <v>46</v>
      </c>
      <c r="J1414" s="157" t="str">
        <f t="shared" si="930"/>
        <v/>
      </c>
      <c r="K1414" s="131" t="str">
        <f t="shared" si="931"/>
        <v/>
      </c>
      <c r="L1414" s="131" t="str">
        <f>IF($E1414="","",INDEX('3.サラリースケール'!$R$5:$BH$38,MATCH($E1414,'3.サラリースケール'!$R$5:$R$38,0),MATCH($I1414,'3.サラリースケール'!$R$5:$BH$5,0)))</f>
        <v/>
      </c>
      <c r="M1414" s="131" t="str">
        <f t="shared" si="932"/>
        <v/>
      </c>
      <c r="N1414" s="368" t="str">
        <f t="shared" si="933"/>
        <v/>
      </c>
      <c r="O1414" s="157" t="str">
        <f t="shared" si="934"/>
        <v/>
      </c>
      <c r="P1414" s="368" t="str">
        <f t="shared" si="919"/>
        <v/>
      </c>
      <c r="Q1414" s="158" t="str">
        <f>IF($L1414="","",VLOOKUP($E1414,'6.モデル年俸表の作成'!$C$7:$F$48,4,0))</f>
        <v/>
      </c>
      <c r="R1414" s="159" t="str">
        <f>IF($E1414="","",IF($G1414="","",VLOOKUP($E1414,'5.手当・賞与配分・洗い替え方式'!$C$7:$L$48,8,0)))</f>
        <v/>
      </c>
      <c r="S1414" s="160" t="str">
        <f t="shared" si="935"/>
        <v/>
      </c>
      <c r="T1414" s="160" t="str">
        <f t="shared" si="936"/>
        <v/>
      </c>
      <c r="U1414" s="160" t="str">
        <f t="shared" si="945"/>
        <v/>
      </c>
      <c r="V1414" s="160" t="str">
        <f t="shared" si="938"/>
        <v/>
      </c>
      <c r="W1414" s="160" t="str">
        <f t="shared" si="939"/>
        <v/>
      </c>
      <c r="X1414" s="164" t="str">
        <f t="shared" si="920"/>
        <v/>
      </c>
      <c r="Y1414" s="162" t="str">
        <f t="shared" si="944"/>
        <v/>
      </c>
      <c r="Z1414" s="161" t="str">
        <f t="shared" si="921"/>
        <v/>
      </c>
      <c r="AA1414" s="161" t="str">
        <f t="shared" si="922"/>
        <v/>
      </c>
      <c r="AB1414" s="161" t="str">
        <f t="shared" si="923"/>
        <v/>
      </c>
      <c r="AC1414" s="163" t="str">
        <f t="shared" si="946"/>
        <v/>
      </c>
      <c r="AD1414" s="158" t="str">
        <f t="shared" si="941"/>
        <v/>
      </c>
      <c r="AE1414" s="165" t="str">
        <f>IF(J1414="","",IF('5.手当・賞与配分・洗い替え方式'!$O$4=1,ROUNDUP((J1414+$Q1414)*$AH$4,-1),ROUNDUP(J1414*$AH$4,-1)))</f>
        <v/>
      </c>
      <c r="AF1414" s="154" t="str">
        <f>IF(K1414="","",IF('5.手当・賞与配分・洗い替え方式'!$O$4=1,ROUNDUP((K1414+$Q1414)*$AH$4,-1),ROUNDUP(K1414*$AH$4,-1)))</f>
        <v/>
      </c>
      <c r="AG1414" s="154" t="str">
        <f>IF(L1414="","",IF('5.手当・賞与配分・洗い替え方式'!$O$4=1,ROUNDUP((L1414+$Q1414)*$AH$4,-1),ROUNDUP(L1414*$AH$4,-1)))</f>
        <v/>
      </c>
      <c r="AH1414" s="154" t="str">
        <f>IF(M1414="","",IF('5.手当・賞与配分・洗い替え方式'!$O$4=1,ROUNDUP((M1414+$Q1414)*$AH$4,-1),ROUNDUP(M1414*$AH$4,-1)))</f>
        <v/>
      </c>
      <c r="AI1414" s="166" t="str">
        <f>IF(N1414="","",IF('5.手当・賞与配分・洗い替え方式'!$O$4=1,ROUNDUP((N1414+$Q1414)*$AH$4,-1),ROUNDUP(N1414*$AH$4,-1)))</f>
        <v/>
      </c>
      <c r="AJ1414" s="165" t="str">
        <f>IF(J1414="","",IF('5.手当・賞与配分・洗い替え方式'!$O$4=1,ROUNDUP((J1414+$Q1414)*$AM$4,-1),ROUNDUP(J1414*$AM$4,-1)))</f>
        <v/>
      </c>
      <c r="AK1414" s="154" t="str">
        <f>IF(K1414="","",IF('5.手当・賞与配分・洗い替え方式'!$O$4=1,ROUNDUP((K1414+$Q1414)*$AM$4,-1),ROUNDUP(K1414*$AM$4,-1)))</f>
        <v/>
      </c>
      <c r="AL1414" s="154" t="str">
        <f>IF(L1414="","",IF('5.手当・賞与配分・洗い替え方式'!$O$4=1,ROUNDUP((L1414+$Q1414)*$AM$4,-1),ROUNDUP(L1414*$AM$4,-1)))</f>
        <v/>
      </c>
      <c r="AM1414" s="154" t="str">
        <f>IF(M1414="","",IF('5.手当・賞与配分・洗い替え方式'!$O$4=1,ROUNDUP((M1414+$Q1414)*$AM$4,-1),ROUNDUP(M1414*$AM$4,-1)))</f>
        <v/>
      </c>
      <c r="AN1414" s="166" t="str">
        <f>IF(N1414="","",IF('5.手当・賞与配分・洗い替え方式'!$O$4=1,ROUNDUP((N1414+$Q1414)*$AM$4,-1),ROUNDUP(N1414*$AM$4,-1)))</f>
        <v/>
      </c>
      <c r="AO1414" s="369" t="str">
        <f t="shared" si="942"/>
        <v/>
      </c>
      <c r="AP1414" s="77" t="str">
        <f t="shared" si="943"/>
        <v/>
      </c>
      <c r="AQ1414" s="77" t="str">
        <f t="shared" si="926"/>
        <v/>
      </c>
      <c r="AR1414" s="77" t="str">
        <f t="shared" si="927"/>
        <v/>
      </c>
      <c r="AS1414" s="164" t="str">
        <f t="shared" si="928"/>
        <v/>
      </c>
    </row>
    <row r="1415" spans="5:45" ht="18" customHeight="1">
      <c r="E1415" s="148" t="str">
        <f t="shared" si="929"/>
        <v/>
      </c>
      <c r="F1415" s="167">
        <f t="shared" si="916"/>
        <v>0</v>
      </c>
      <c r="G1415" s="105" t="str">
        <f t="shared" si="917"/>
        <v/>
      </c>
      <c r="H1415" s="105" t="str">
        <f t="shared" si="918"/>
        <v/>
      </c>
      <c r="I1415" s="149">
        <v>47</v>
      </c>
      <c r="J1415" s="157" t="str">
        <f t="shared" si="930"/>
        <v/>
      </c>
      <c r="K1415" s="131" t="str">
        <f t="shared" si="931"/>
        <v/>
      </c>
      <c r="L1415" s="131" t="str">
        <f>IF($E1415="","",INDEX('3.サラリースケール'!$R$5:$BH$38,MATCH($E1415,'3.サラリースケール'!$R$5:$R$38,0),MATCH($I1415,'3.サラリースケール'!$R$5:$BH$5,0)))</f>
        <v/>
      </c>
      <c r="M1415" s="131" t="str">
        <f t="shared" si="932"/>
        <v/>
      </c>
      <c r="N1415" s="368" t="str">
        <f t="shared" si="933"/>
        <v/>
      </c>
      <c r="O1415" s="157" t="str">
        <f t="shared" si="934"/>
        <v/>
      </c>
      <c r="P1415" s="368" t="str">
        <f t="shared" si="919"/>
        <v/>
      </c>
      <c r="Q1415" s="158" t="str">
        <f>IF($L1415="","",VLOOKUP($E1415,'6.モデル年俸表の作成'!$C$7:$F$48,4,0))</f>
        <v/>
      </c>
      <c r="R1415" s="159" t="str">
        <f>IF($E1415="","",IF($G1415="","",VLOOKUP($E1415,'5.手当・賞与配分・洗い替え方式'!$C$7:$L$48,8,0)))</f>
        <v/>
      </c>
      <c r="S1415" s="160" t="str">
        <f t="shared" si="935"/>
        <v/>
      </c>
      <c r="T1415" s="160" t="str">
        <f t="shared" si="936"/>
        <v/>
      </c>
      <c r="U1415" s="160" t="str">
        <f t="shared" si="945"/>
        <v/>
      </c>
      <c r="V1415" s="160" t="str">
        <f t="shared" si="938"/>
        <v/>
      </c>
      <c r="W1415" s="160" t="str">
        <f t="shared" si="939"/>
        <v/>
      </c>
      <c r="X1415" s="164" t="str">
        <f t="shared" si="920"/>
        <v/>
      </c>
      <c r="Y1415" s="162" t="str">
        <f t="shared" si="944"/>
        <v/>
      </c>
      <c r="Z1415" s="161" t="str">
        <f t="shared" si="921"/>
        <v/>
      </c>
      <c r="AA1415" s="161" t="str">
        <f t="shared" si="922"/>
        <v/>
      </c>
      <c r="AB1415" s="161" t="str">
        <f t="shared" si="923"/>
        <v/>
      </c>
      <c r="AC1415" s="163" t="str">
        <f t="shared" si="946"/>
        <v/>
      </c>
      <c r="AD1415" s="158" t="str">
        <f t="shared" si="941"/>
        <v/>
      </c>
      <c r="AE1415" s="165" t="str">
        <f>IF(J1415="","",IF('5.手当・賞与配分・洗い替え方式'!$O$4=1,ROUNDUP((J1415+$Q1415)*$AH$4,-1),ROUNDUP(J1415*$AH$4,-1)))</f>
        <v/>
      </c>
      <c r="AF1415" s="154" t="str">
        <f>IF(K1415="","",IF('5.手当・賞与配分・洗い替え方式'!$O$4=1,ROUNDUP((K1415+$Q1415)*$AH$4,-1),ROUNDUP(K1415*$AH$4,-1)))</f>
        <v/>
      </c>
      <c r="AG1415" s="154" t="str">
        <f>IF(L1415="","",IF('5.手当・賞与配分・洗い替え方式'!$O$4=1,ROUNDUP((L1415+$Q1415)*$AH$4,-1),ROUNDUP(L1415*$AH$4,-1)))</f>
        <v/>
      </c>
      <c r="AH1415" s="154" t="str">
        <f>IF(M1415="","",IF('5.手当・賞与配分・洗い替え方式'!$O$4=1,ROUNDUP((M1415+$Q1415)*$AH$4,-1),ROUNDUP(M1415*$AH$4,-1)))</f>
        <v/>
      </c>
      <c r="AI1415" s="166" t="str">
        <f>IF(N1415="","",IF('5.手当・賞与配分・洗い替え方式'!$O$4=1,ROUNDUP((N1415+$Q1415)*$AH$4,-1),ROUNDUP(N1415*$AH$4,-1)))</f>
        <v/>
      </c>
      <c r="AJ1415" s="165" t="str">
        <f>IF(J1415="","",IF('5.手当・賞与配分・洗い替え方式'!$O$4=1,ROUNDUP((J1415+$Q1415)*$AM$4,-1),ROUNDUP(J1415*$AM$4,-1)))</f>
        <v/>
      </c>
      <c r="AK1415" s="154" t="str">
        <f>IF(K1415="","",IF('5.手当・賞与配分・洗い替え方式'!$O$4=1,ROUNDUP((K1415+$Q1415)*$AM$4,-1),ROUNDUP(K1415*$AM$4,-1)))</f>
        <v/>
      </c>
      <c r="AL1415" s="154" t="str">
        <f>IF(L1415="","",IF('5.手当・賞与配分・洗い替え方式'!$O$4=1,ROUNDUP((L1415+$Q1415)*$AM$4,-1),ROUNDUP(L1415*$AM$4,-1)))</f>
        <v/>
      </c>
      <c r="AM1415" s="154" t="str">
        <f>IF(M1415="","",IF('5.手当・賞与配分・洗い替え方式'!$O$4=1,ROUNDUP((M1415+$Q1415)*$AM$4,-1),ROUNDUP(M1415*$AM$4,-1)))</f>
        <v/>
      </c>
      <c r="AN1415" s="166" t="str">
        <f>IF(N1415="","",IF('5.手当・賞与配分・洗い替え方式'!$O$4=1,ROUNDUP((N1415+$Q1415)*$AM$4,-1),ROUNDUP(N1415*$AM$4,-1)))</f>
        <v/>
      </c>
      <c r="AO1415" s="369" t="str">
        <f t="shared" si="942"/>
        <v/>
      </c>
      <c r="AP1415" s="77" t="str">
        <f t="shared" si="943"/>
        <v/>
      </c>
      <c r="AQ1415" s="77" t="str">
        <f t="shared" si="926"/>
        <v/>
      </c>
      <c r="AR1415" s="77" t="str">
        <f t="shared" si="927"/>
        <v/>
      </c>
      <c r="AS1415" s="164" t="str">
        <f t="shared" si="928"/>
        <v/>
      </c>
    </row>
    <row r="1416" spans="5:45" ht="18" customHeight="1">
      <c r="E1416" s="148" t="str">
        <f t="shared" si="929"/>
        <v/>
      </c>
      <c r="F1416" s="167">
        <f t="shared" si="916"/>
        <v>0</v>
      </c>
      <c r="G1416" s="105" t="str">
        <f t="shared" si="917"/>
        <v/>
      </c>
      <c r="H1416" s="105" t="str">
        <f t="shared" si="918"/>
        <v/>
      </c>
      <c r="I1416" s="149">
        <v>48</v>
      </c>
      <c r="J1416" s="157" t="str">
        <f t="shared" si="930"/>
        <v/>
      </c>
      <c r="K1416" s="131" t="str">
        <f t="shared" si="931"/>
        <v/>
      </c>
      <c r="L1416" s="131" t="str">
        <f>IF($E1416="","",INDEX('3.サラリースケール'!$R$5:$BH$38,MATCH($E1416,'3.サラリースケール'!$R$5:$R$38,0),MATCH($I1416,'3.サラリースケール'!$R$5:$BH$5,0)))</f>
        <v/>
      </c>
      <c r="M1416" s="131" t="str">
        <f t="shared" si="932"/>
        <v/>
      </c>
      <c r="N1416" s="368" t="str">
        <f t="shared" si="933"/>
        <v/>
      </c>
      <c r="O1416" s="157" t="str">
        <f t="shared" si="934"/>
        <v/>
      </c>
      <c r="P1416" s="368" t="str">
        <f t="shared" si="919"/>
        <v/>
      </c>
      <c r="Q1416" s="158" t="str">
        <f>IF($L1416="","",VLOOKUP($E1416,'6.モデル年俸表の作成'!$C$7:$F$48,4,0))</f>
        <v/>
      </c>
      <c r="R1416" s="159" t="str">
        <f>IF($E1416="","",IF($G1416="","",VLOOKUP($E1416,'5.手当・賞与配分・洗い替え方式'!$C$7:$L$48,8,0)))</f>
        <v/>
      </c>
      <c r="S1416" s="160" t="str">
        <f t="shared" si="935"/>
        <v/>
      </c>
      <c r="T1416" s="160" t="str">
        <f t="shared" si="936"/>
        <v/>
      </c>
      <c r="U1416" s="160" t="str">
        <f t="shared" si="945"/>
        <v/>
      </c>
      <c r="V1416" s="160" t="str">
        <f t="shared" si="938"/>
        <v/>
      </c>
      <c r="W1416" s="160" t="str">
        <f t="shared" si="939"/>
        <v/>
      </c>
      <c r="X1416" s="164" t="str">
        <f t="shared" si="920"/>
        <v/>
      </c>
      <c r="Y1416" s="162" t="str">
        <f t="shared" si="944"/>
        <v/>
      </c>
      <c r="Z1416" s="161" t="str">
        <f t="shared" si="921"/>
        <v/>
      </c>
      <c r="AA1416" s="161" t="str">
        <f t="shared" si="922"/>
        <v/>
      </c>
      <c r="AB1416" s="161" t="str">
        <f t="shared" si="923"/>
        <v/>
      </c>
      <c r="AC1416" s="163" t="str">
        <f t="shared" si="946"/>
        <v/>
      </c>
      <c r="AD1416" s="158" t="str">
        <f t="shared" si="941"/>
        <v/>
      </c>
      <c r="AE1416" s="165" t="str">
        <f>IF(J1416="","",IF('5.手当・賞与配分・洗い替え方式'!$O$4=1,ROUNDUP((J1416+$Q1416)*$AH$4,-1),ROUNDUP(J1416*$AH$4,-1)))</f>
        <v/>
      </c>
      <c r="AF1416" s="154" t="str">
        <f>IF(K1416="","",IF('5.手当・賞与配分・洗い替え方式'!$O$4=1,ROUNDUP((K1416+$Q1416)*$AH$4,-1),ROUNDUP(K1416*$AH$4,-1)))</f>
        <v/>
      </c>
      <c r="AG1416" s="154" t="str">
        <f>IF(L1416="","",IF('5.手当・賞与配分・洗い替え方式'!$O$4=1,ROUNDUP((L1416+$Q1416)*$AH$4,-1),ROUNDUP(L1416*$AH$4,-1)))</f>
        <v/>
      </c>
      <c r="AH1416" s="154" t="str">
        <f>IF(M1416="","",IF('5.手当・賞与配分・洗い替え方式'!$O$4=1,ROUNDUP((M1416+$Q1416)*$AH$4,-1),ROUNDUP(M1416*$AH$4,-1)))</f>
        <v/>
      </c>
      <c r="AI1416" s="166" t="str">
        <f>IF(N1416="","",IF('5.手当・賞与配分・洗い替え方式'!$O$4=1,ROUNDUP((N1416+$Q1416)*$AH$4,-1),ROUNDUP(N1416*$AH$4,-1)))</f>
        <v/>
      </c>
      <c r="AJ1416" s="165" t="str">
        <f>IF(J1416="","",IF('5.手当・賞与配分・洗い替え方式'!$O$4=1,ROUNDUP((J1416+$Q1416)*$AM$4,-1),ROUNDUP(J1416*$AM$4,-1)))</f>
        <v/>
      </c>
      <c r="AK1416" s="154" t="str">
        <f>IF(K1416="","",IF('5.手当・賞与配分・洗い替え方式'!$O$4=1,ROUNDUP((K1416+$Q1416)*$AM$4,-1),ROUNDUP(K1416*$AM$4,-1)))</f>
        <v/>
      </c>
      <c r="AL1416" s="154" t="str">
        <f>IF(L1416="","",IF('5.手当・賞与配分・洗い替え方式'!$O$4=1,ROUNDUP((L1416+$Q1416)*$AM$4,-1),ROUNDUP(L1416*$AM$4,-1)))</f>
        <v/>
      </c>
      <c r="AM1416" s="154" t="str">
        <f>IF(M1416="","",IF('5.手当・賞与配分・洗い替え方式'!$O$4=1,ROUNDUP((M1416+$Q1416)*$AM$4,-1),ROUNDUP(M1416*$AM$4,-1)))</f>
        <v/>
      </c>
      <c r="AN1416" s="166" t="str">
        <f>IF(N1416="","",IF('5.手当・賞与配分・洗い替え方式'!$O$4=1,ROUNDUP((N1416+$Q1416)*$AM$4,-1),ROUNDUP(N1416*$AM$4,-1)))</f>
        <v/>
      </c>
      <c r="AO1416" s="369" t="str">
        <f t="shared" si="942"/>
        <v/>
      </c>
      <c r="AP1416" s="77" t="str">
        <f t="shared" si="943"/>
        <v/>
      </c>
      <c r="AQ1416" s="77" t="str">
        <f t="shared" si="926"/>
        <v/>
      </c>
      <c r="AR1416" s="77" t="str">
        <f t="shared" si="927"/>
        <v/>
      </c>
      <c r="AS1416" s="164" t="str">
        <f t="shared" si="928"/>
        <v/>
      </c>
    </row>
    <row r="1417" spans="5:45" ht="18" customHeight="1">
      <c r="E1417" s="148" t="str">
        <f t="shared" si="929"/>
        <v/>
      </c>
      <c r="F1417" s="167">
        <f t="shared" si="916"/>
        <v>0</v>
      </c>
      <c r="G1417" s="105" t="str">
        <f t="shared" si="917"/>
        <v/>
      </c>
      <c r="H1417" s="105" t="str">
        <f t="shared" si="918"/>
        <v/>
      </c>
      <c r="I1417" s="149">
        <v>49</v>
      </c>
      <c r="J1417" s="157" t="str">
        <f t="shared" si="930"/>
        <v/>
      </c>
      <c r="K1417" s="131" t="str">
        <f t="shared" si="931"/>
        <v/>
      </c>
      <c r="L1417" s="131" t="str">
        <f>IF($E1417="","",INDEX('3.サラリースケール'!$R$5:$BH$38,MATCH($E1417,'3.サラリースケール'!$R$5:$R$38,0),MATCH($I1417,'3.サラリースケール'!$R$5:$BH$5,0)))</f>
        <v/>
      </c>
      <c r="M1417" s="131" t="str">
        <f t="shared" si="932"/>
        <v/>
      </c>
      <c r="N1417" s="368" t="str">
        <f t="shared" si="933"/>
        <v/>
      </c>
      <c r="O1417" s="157" t="str">
        <f t="shared" si="934"/>
        <v/>
      </c>
      <c r="P1417" s="368" t="str">
        <f t="shared" si="919"/>
        <v/>
      </c>
      <c r="Q1417" s="158" t="str">
        <f>IF($L1417="","",VLOOKUP($E1417,'6.モデル年俸表の作成'!$C$7:$F$48,4,0))</f>
        <v/>
      </c>
      <c r="R1417" s="159" t="str">
        <f>IF($E1417="","",IF($G1417="","",VLOOKUP($E1417,'5.手当・賞与配分・洗い替え方式'!$C$7:$L$48,8,0)))</f>
        <v/>
      </c>
      <c r="S1417" s="160" t="str">
        <f t="shared" si="935"/>
        <v/>
      </c>
      <c r="T1417" s="160" t="str">
        <f t="shared" si="936"/>
        <v/>
      </c>
      <c r="U1417" s="160" t="str">
        <f t="shared" si="945"/>
        <v/>
      </c>
      <c r="V1417" s="160" t="str">
        <f t="shared" si="938"/>
        <v/>
      </c>
      <c r="W1417" s="160" t="str">
        <f t="shared" si="939"/>
        <v/>
      </c>
      <c r="X1417" s="164" t="str">
        <f t="shared" si="920"/>
        <v/>
      </c>
      <c r="Y1417" s="162" t="str">
        <f t="shared" si="944"/>
        <v/>
      </c>
      <c r="Z1417" s="161" t="str">
        <f t="shared" si="921"/>
        <v/>
      </c>
      <c r="AA1417" s="161" t="str">
        <f t="shared" si="922"/>
        <v/>
      </c>
      <c r="AB1417" s="161" t="str">
        <f t="shared" si="923"/>
        <v/>
      </c>
      <c r="AC1417" s="163" t="str">
        <f t="shared" si="946"/>
        <v/>
      </c>
      <c r="AD1417" s="158" t="str">
        <f t="shared" si="941"/>
        <v/>
      </c>
      <c r="AE1417" s="165" t="str">
        <f>IF(J1417="","",IF('5.手当・賞与配分・洗い替え方式'!$O$4=1,ROUNDUP((J1417+$Q1417)*$AH$4,-1),ROUNDUP(J1417*$AH$4,-1)))</f>
        <v/>
      </c>
      <c r="AF1417" s="154" t="str">
        <f>IF(K1417="","",IF('5.手当・賞与配分・洗い替え方式'!$O$4=1,ROUNDUP((K1417+$Q1417)*$AH$4,-1),ROUNDUP(K1417*$AH$4,-1)))</f>
        <v/>
      </c>
      <c r="AG1417" s="154" t="str">
        <f>IF(L1417="","",IF('5.手当・賞与配分・洗い替え方式'!$O$4=1,ROUNDUP((L1417+$Q1417)*$AH$4,-1),ROUNDUP(L1417*$AH$4,-1)))</f>
        <v/>
      </c>
      <c r="AH1417" s="154" t="str">
        <f>IF(M1417="","",IF('5.手当・賞与配分・洗い替え方式'!$O$4=1,ROUNDUP((M1417+$Q1417)*$AH$4,-1),ROUNDUP(M1417*$AH$4,-1)))</f>
        <v/>
      </c>
      <c r="AI1417" s="166" t="str">
        <f>IF(N1417="","",IF('5.手当・賞与配分・洗い替え方式'!$O$4=1,ROUNDUP((N1417+$Q1417)*$AH$4,-1),ROUNDUP(N1417*$AH$4,-1)))</f>
        <v/>
      </c>
      <c r="AJ1417" s="165" t="str">
        <f>IF(J1417="","",IF('5.手当・賞与配分・洗い替え方式'!$O$4=1,ROUNDUP((J1417+$Q1417)*$AM$4,-1),ROUNDUP(J1417*$AM$4,-1)))</f>
        <v/>
      </c>
      <c r="AK1417" s="154" t="str">
        <f>IF(K1417="","",IF('5.手当・賞与配分・洗い替え方式'!$O$4=1,ROUNDUP((K1417+$Q1417)*$AM$4,-1),ROUNDUP(K1417*$AM$4,-1)))</f>
        <v/>
      </c>
      <c r="AL1417" s="154" t="str">
        <f>IF(L1417="","",IF('5.手当・賞与配分・洗い替え方式'!$O$4=1,ROUNDUP((L1417+$Q1417)*$AM$4,-1),ROUNDUP(L1417*$AM$4,-1)))</f>
        <v/>
      </c>
      <c r="AM1417" s="154" t="str">
        <f>IF(M1417="","",IF('5.手当・賞与配分・洗い替え方式'!$O$4=1,ROUNDUP((M1417+$Q1417)*$AM$4,-1),ROUNDUP(M1417*$AM$4,-1)))</f>
        <v/>
      </c>
      <c r="AN1417" s="166" t="str">
        <f>IF(N1417="","",IF('5.手当・賞与配分・洗い替え方式'!$O$4=1,ROUNDUP((N1417+$Q1417)*$AM$4,-1),ROUNDUP(N1417*$AM$4,-1)))</f>
        <v/>
      </c>
      <c r="AO1417" s="369" t="str">
        <f t="shared" si="942"/>
        <v/>
      </c>
      <c r="AP1417" s="77" t="str">
        <f t="shared" si="943"/>
        <v/>
      </c>
      <c r="AQ1417" s="77" t="str">
        <f t="shared" si="926"/>
        <v/>
      </c>
      <c r="AR1417" s="77" t="str">
        <f t="shared" si="927"/>
        <v/>
      </c>
      <c r="AS1417" s="164" t="str">
        <f t="shared" si="928"/>
        <v/>
      </c>
    </row>
    <row r="1418" spans="5:45" ht="18" customHeight="1">
      <c r="E1418" s="148" t="str">
        <f t="shared" si="929"/>
        <v/>
      </c>
      <c r="F1418" s="167">
        <f t="shared" si="916"/>
        <v>0</v>
      </c>
      <c r="G1418" s="105" t="str">
        <f t="shared" si="917"/>
        <v/>
      </c>
      <c r="H1418" s="105" t="str">
        <f t="shared" si="918"/>
        <v/>
      </c>
      <c r="I1418" s="149">
        <v>50</v>
      </c>
      <c r="J1418" s="157" t="str">
        <f t="shared" si="930"/>
        <v/>
      </c>
      <c r="K1418" s="131" t="str">
        <f t="shared" si="931"/>
        <v/>
      </c>
      <c r="L1418" s="131" t="str">
        <f>IF($E1418="","",INDEX('3.サラリースケール'!$R$5:$BH$38,MATCH($E1418,'3.サラリースケール'!$R$5:$R$38,0),MATCH($I1418,'3.サラリースケール'!$R$5:$BH$5,0)))</f>
        <v/>
      </c>
      <c r="M1418" s="131" t="str">
        <f t="shared" si="932"/>
        <v/>
      </c>
      <c r="N1418" s="368" t="str">
        <f t="shared" si="933"/>
        <v/>
      </c>
      <c r="O1418" s="157" t="str">
        <f t="shared" si="934"/>
        <v/>
      </c>
      <c r="P1418" s="368" t="str">
        <f t="shared" si="919"/>
        <v/>
      </c>
      <c r="Q1418" s="158" t="str">
        <f>IF($L1418="","",VLOOKUP($E1418,'6.モデル年俸表の作成'!$C$7:$F$48,4,0))</f>
        <v/>
      </c>
      <c r="R1418" s="159" t="str">
        <f>IF($E1418="","",IF($G1418="","",VLOOKUP($E1418,'5.手当・賞与配分・洗い替え方式'!$C$7:$L$48,8,0)))</f>
        <v/>
      </c>
      <c r="S1418" s="160" t="str">
        <f t="shared" si="935"/>
        <v/>
      </c>
      <c r="T1418" s="160" t="str">
        <f t="shared" si="936"/>
        <v/>
      </c>
      <c r="U1418" s="160" t="str">
        <f t="shared" si="945"/>
        <v/>
      </c>
      <c r="V1418" s="160" t="str">
        <f t="shared" si="938"/>
        <v/>
      </c>
      <c r="W1418" s="160" t="str">
        <f t="shared" si="939"/>
        <v/>
      </c>
      <c r="X1418" s="164" t="str">
        <f t="shared" si="920"/>
        <v/>
      </c>
      <c r="Y1418" s="162" t="str">
        <f t="shared" si="944"/>
        <v/>
      </c>
      <c r="Z1418" s="161" t="str">
        <f t="shared" si="921"/>
        <v/>
      </c>
      <c r="AA1418" s="161" t="str">
        <f t="shared" si="922"/>
        <v/>
      </c>
      <c r="AB1418" s="161" t="str">
        <f t="shared" si="923"/>
        <v/>
      </c>
      <c r="AC1418" s="163" t="str">
        <f t="shared" si="946"/>
        <v/>
      </c>
      <c r="AD1418" s="158" t="str">
        <f t="shared" si="941"/>
        <v/>
      </c>
      <c r="AE1418" s="165" t="str">
        <f>IF(J1418="","",IF('5.手当・賞与配分・洗い替え方式'!$O$4=1,ROUNDUP((J1418+$Q1418)*$AH$4,-1),ROUNDUP(J1418*$AH$4,-1)))</f>
        <v/>
      </c>
      <c r="AF1418" s="154" t="str">
        <f>IF(K1418="","",IF('5.手当・賞与配分・洗い替え方式'!$O$4=1,ROUNDUP((K1418+$Q1418)*$AH$4,-1),ROUNDUP(K1418*$AH$4,-1)))</f>
        <v/>
      </c>
      <c r="AG1418" s="154" t="str">
        <f>IF(L1418="","",IF('5.手当・賞与配分・洗い替え方式'!$O$4=1,ROUNDUP((L1418+$Q1418)*$AH$4,-1),ROUNDUP(L1418*$AH$4,-1)))</f>
        <v/>
      </c>
      <c r="AH1418" s="154" t="str">
        <f>IF(M1418="","",IF('5.手当・賞与配分・洗い替え方式'!$O$4=1,ROUNDUP((M1418+$Q1418)*$AH$4,-1),ROUNDUP(M1418*$AH$4,-1)))</f>
        <v/>
      </c>
      <c r="AI1418" s="166" t="str">
        <f>IF(N1418="","",IF('5.手当・賞与配分・洗い替え方式'!$O$4=1,ROUNDUP((N1418+$Q1418)*$AH$4,-1),ROUNDUP(N1418*$AH$4,-1)))</f>
        <v/>
      </c>
      <c r="AJ1418" s="165" t="str">
        <f>IF(J1418="","",IF('5.手当・賞与配分・洗い替え方式'!$O$4=1,ROUNDUP((J1418+$Q1418)*$AM$4,-1),ROUNDUP(J1418*$AM$4,-1)))</f>
        <v/>
      </c>
      <c r="AK1418" s="154" t="str">
        <f>IF(K1418="","",IF('5.手当・賞与配分・洗い替え方式'!$O$4=1,ROUNDUP((K1418+$Q1418)*$AM$4,-1),ROUNDUP(K1418*$AM$4,-1)))</f>
        <v/>
      </c>
      <c r="AL1418" s="154" t="str">
        <f>IF(L1418="","",IF('5.手当・賞与配分・洗い替え方式'!$O$4=1,ROUNDUP((L1418+$Q1418)*$AM$4,-1),ROUNDUP(L1418*$AM$4,-1)))</f>
        <v/>
      </c>
      <c r="AM1418" s="154" t="str">
        <f>IF(M1418="","",IF('5.手当・賞与配分・洗い替え方式'!$O$4=1,ROUNDUP((M1418+$Q1418)*$AM$4,-1),ROUNDUP(M1418*$AM$4,-1)))</f>
        <v/>
      </c>
      <c r="AN1418" s="166" t="str">
        <f>IF(N1418="","",IF('5.手当・賞与配分・洗い替え方式'!$O$4=1,ROUNDUP((N1418+$Q1418)*$AM$4,-1),ROUNDUP(N1418*$AM$4,-1)))</f>
        <v/>
      </c>
      <c r="AO1418" s="369" t="str">
        <f t="shared" si="942"/>
        <v/>
      </c>
      <c r="AP1418" s="77" t="str">
        <f t="shared" si="943"/>
        <v/>
      </c>
      <c r="AQ1418" s="77" t="str">
        <f t="shared" si="926"/>
        <v/>
      </c>
      <c r="AR1418" s="77" t="str">
        <f t="shared" si="927"/>
        <v/>
      </c>
      <c r="AS1418" s="164" t="str">
        <f t="shared" si="928"/>
        <v/>
      </c>
    </row>
    <row r="1419" spans="5:45" ht="18" customHeight="1">
      <c r="E1419" s="148" t="str">
        <f t="shared" si="929"/>
        <v/>
      </c>
      <c r="F1419" s="167">
        <f t="shared" si="916"/>
        <v>0</v>
      </c>
      <c r="G1419" s="105" t="str">
        <f t="shared" si="917"/>
        <v/>
      </c>
      <c r="H1419" s="105" t="str">
        <f t="shared" si="918"/>
        <v/>
      </c>
      <c r="I1419" s="149">
        <v>51</v>
      </c>
      <c r="J1419" s="157" t="str">
        <f t="shared" si="930"/>
        <v/>
      </c>
      <c r="K1419" s="131" t="str">
        <f t="shared" si="931"/>
        <v/>
      </c>
      <c r="L1419" s="131" t="str">
        <f>IF($E1419="","",INDEX('3.サラリースケール'!$R$5:$BH$38,MATCH($E1419,'3.サラリースケール'!$R$5:$R$38,0),MATCH($I1419,'3.サラリースケール'!$R$5:$BH$5,0)))</f>
        <v/>
      </c>
      <c r="M1419" s="131" t="str">
        <f t="shared" si="932"/>
        <v/>
      </c>
      <c r="N1419" s="368" t="str">
        <f t="shared" si="933"/>
        <v/>
      </c>
      <c r="O1419" s="157" t="str">
        <f t="shared" si="934"/>
        <v/>
      </c>
      <c r="P1419" s="368" t="str">
        <f t="shared" si="919"/>
        <v/>
      </c>
      <c r="Q1419" s="158" t="str">
        <f>IF($L1419="","",VLOOKUP($E1419,'6.モデル年俸表の作成'!$C$7:$F$48,4,0))</f>
        <v/>
      </c>
      <c r="R1419" s="159" t="str">
        <f>IF($E1419="","",IF($G1419="","",VLOOKUP($E1419,'5.手当・賞与配分・洗い替え方式'!$C$7:$L$48,8,0)))</f>
        <v/>
      </c>
      <c r="S1419" s="160" t="str">
        <f t="shared" si="935"/>
        <v/>
      </c>
      <c r="T1419" s="160" t="str">
        <f t="shared" si="936"/>
        <v/>
      </c>
      <c r="U1419" s="160" t="str">
        <f t="shared" si="945"/>
        <v/>
      </c>
      <c r="V1419" s="160" t="str">
        <f t="shared" si="938"/>
        <v/>
      </c>
      <c r="W1419" s="160" t="str">
        <f t="shared" si="939"/>
        <v/>
      </c>
      <c r="X1419" s="164" t="str">
        <f t="shared" si="920"/>
        <v/>
      </c>
      <c r="Y1419" s="162" t="str">
        <f t="shared" si="944"/>
        <v/>
      </c>
      <c r="Z1419" s="161" t="str">
        <f t="shared" si="921"/>
        <v/>
      </c>
      <c r="AA1419" s="161" t="str">
        <f t="shared" si="922"/>
        <v/>
      </c>
      <c r="AB1419" s="161" t="str">
        <f t="shared" si="923"/>
        <v/>
      </c>
      <c r="AC1419" s="163" t="str">
        <f t="shared" si="946"/>
        <v/>
      </c>
      <c r="AD1419" s="158" t="str">
        <f t="shared" si="941"/>
        <v/>
      </c>
      <c r="AE1419" s="165" t="str">
        <f>IF(J1419="","",IF('5.手当・賞与配分・洗い替え方式'!$O$4=1,ROUNDUP((J1419+$Q1419)*$AH$4,-1),ROUNDUP(J1419*$AH$4,-1)))</f>
        <v/>
      </c>
      <c r="AF1419" s="154" t="str">
        <f>IF(K1419="","",IF('5.手当・賞与配分・洗い替え方式'!$O$4=1,ROUNDUP((K1419+$Q1419)*$AH$4,-1),ROUNDUP(K1419*$AH$4,-1)))</f>
        <v/>
      </c>
      <c r="AG1419" s="154" t="str">
        <f>IF(L1419="","",IF('5.手当・賞与配分・洗い替え方式'!$O$4=1,ROUNDUP((L1419+$Q1419)*$AH$4,-1),ROUNDUP(L1419*$AH$4,-1)))</f>
        <v/>
      </c>
      <c r="AH1419" s="154" t="str">
        <f>IF(M1419="","",IF('5.手当・賞与配分・洗い替え方式'!$O$4=1,ROUNDUP((M1419+$Q1419)*$AH$4,-1),ROUNDUP(M1419*$AH$4,-1)))</f>
        <v/>
      </c>
      <c r="AI1419" s="166" t="str">
        <f>IF(N1419="","",IF('5.手当・賞与配分・洗い替え方式'!$O$4=1,ROUNDUP((N1419+$Q1419)*$AH$4,-1),ROUNDUP(N1419*$AH$4,-1)))</f>
        <v/>
      </c>
      <c r="AJ1419" s="165" t="str">
        <f>IF(J1419="","",IF('5.手当・賞与配分・洗い替え方式'!$O$4=1,ROUNDUP((J1419+$Q1419)*$AM$4,-1),ROUNDUP(J1419*$AM$4,-1)))</f>
        <v/>
      </c>
      <c r="AK1419" s="154" t="str">
        <f>IF(K1419="","",IF('5.手当・賞与配分・洗い替え方式'!$O$4=1,ROUNDUP((K1419+$Q1419)*$AM$4,-1),ROUNDUP(K1419*$AM$4,-1)))</f>
        <v/>
      </c>
      <c r="AL1419" s="154" t="str">
        <f>IF(L1419="","",IF('5.手当・賞与配分・洗い替え方式'!$O$4=1,ROUNDUP((L1419+$Q1419)*$AM$4,-1),ROUNDUP(L1419*$AM$4,-1)))</f>
        <v/>
      </c>
      <c r="AM1419" s="154" t="str">
        <f>IF(M1419="","",IF('5.手当・賞与配分・洗い替え方式'!$O$4=1,ROUNDUP((M1419+$Q1419)*$AM$4,-1),ROUNDUP(M1419*$AM$4,-1)))</f>
        <v/>
      </c>
      <c r="AN1419" s="166" t="str">
        <f>IF(N1419="","",IF('5.手当・賞与配分・洗い替え方式'!$O$4=1,ROUNDUP((N1419+$Q1419)*$AM$4,-1),ROUNDUP(N1419*$AM$4,-1)))</f>
        <v/>
      </c>
      <c r="AO1419" s="369" t="str">
        <f t="shared" si="942"/>
        <v/>
      </c>
      <c r="AP1419" s="77" t="str">
        <f t="shared" si="943"/>
        <v/>
      </c>
      <c r="AQ1419" s="77" t="str">
        <f t="shared" si="926"/>
        <v/>
      </c>
      <c r="AR1419" s="77" t="str">
        <f t="shared" si="927"/>
        <v/>
      </c>
      <c r="AS1419" s="164" t="str">
        <f t="shared" si="928"/>
        <v/>
      </c>
    </row>
    <row r="1420" spans="5:45" ht="18" customHeight="1">
      <c r="E1420" s="148" t="str">
        <f t="shared" si="929"/>
        <v/>
      </c>
      <c r="F1420" s="167">
        <f t="shared" si="916"/>
        <v>0</v>
      </c>
      <c r="G1420" s="105" t="str">
        <f t="shared" si="917"/>
        <v/>
      </c>
      <c r="H1420" s="105" t="str">
        <f t="shared" si="918"/>
        <v/>
      </c>
      <c r="I1420" s="149">
        <v>52</v>
      </c>
      <c r="J1420" s="157" t="str">
        <f t="shared" si="930"/>
        <v/>
      </c>
      <c r="K1420" s="131" t="str">
        <f t="shared" si="931"/>
        <v/>
      </c>
      <c r="L1420" s="131" t="str">
        <f>IF($E1420="","",INDEX('3.サラリースケール'!$R$5:$BH$38,MATCH($E1420,'3.サラリースケール'!$R$5:$R$38,0),MATCH($I1420,'3.サラリースケール'!$R$5:$BH$5,0)))</f>
        <v/>
      </c>
      <c r="M1420" s="131" t="str">
        <f t="shared" si="932"/>
        <v/>
      </c>
      <c r="N1420" s="368" t="str">
        <f t="shared" si="933"/>
        <v/>
      </c>
      <c r="O1420" s="157" t="str">
        <f t="shared" si="934"/>
        <v/>
      </c>
      <c r="P1420" s="368" t="str">
        <f t="shared" si="919"/>
        <v/>
      </c>
      <c r="Q1420" s="158" t="str">
        <f>IF($L1420="","",VLOOKUP($E1420,'6.モデル年俸表の作成'!$C$7:$F$48,4,0))</f>
        <v/>
      </c>
      <c r="R1420" s="159" t="str">
        <f>IF($E1420="","",IF($G1420="","",VLOOKUP($E1420,'5.手当・賞与配分・洗い替え方式'!$C$7:$L$48,8,0)))</f>
        <v/>
      </c>
      <c r="S1420" s="160" t="str">
        <f t="shared" si="935"/>
        <v/>
      </c>
      <c r="T1420" s="160" t="str">
        <f t="shared" si="936"/>
        <v/>
      </c>
      <c r="U1420" s="160" t="str">
        <f t="shared" si="945"/>
        <v/>
      </c>
      <c r="V1420" s="160" t="str">
        <f t="shared" si="938"/>
        <v/>
      </c>
      <c r="W1420" s="160" t="str">
        <f t="shared" si="939"/>
        <v/>
      </c>
      <c r="X1420" s="164" t="str">
        <f t="shared" si="920"/>
        <v/>
      </c>
      <c r="Y1420" s="162" t="str">
        <f t="shared" si="944"/>
        <v/>
      </c>
      <c r="Z1420" s="161" t="str">
        <f t="shared" si="921"/>
        <v/>
      </c>
      <c r="AA1420" s="161" t="str">
        <f t="shared" si="922"/>
        <v/>
      </c>
      <c r="AB1420" s="161" t="str">
        <f t="shared" si="923"/>
        <v/>
      </c>
      <c r="AC1420" s="163" t="str">
        <f t="shared" si="946"/>
        <v/>
      </c>
      <c r="AD1420" s="158" t="str">
        <f t="shared" si="941"/>
        <v/>
      </c>
      <c r="AE1420" s="165" t="str">
        <f>IF(J1420="","",IF('5.手当・賞与配分・洗い替え方式'!$O$4=1,ROUNDUP((J1420+$Q1420)*$AH$4,-1),ROUNDUP(J1420*$AH$4,-1)))</f>
        <v/>
      </c>
      <c r="AF1420" s="154" t="str">
        <f>IF(K1420="","",IF('5.手当・賞与配分・洗い替え方式'!$O$4=1,ROUNDUP((K1420+$Q1420)*$AH$4,-1),ROUNDUP(K1420*$AH$4,-1)))</f>
        <v/>
      </c>
      <c r="AG1420" s="154" t="str">
        <f>IF(L1420="","",IF('5.手当・賞与配分・洗い替え方式'!$O$4=1,ROUNDUP((L1420+$Q1420)*$AH$4,-1),ROUNDUP(L1420*$AH$4,-1)))</f>
        <v/>
      </c>
      <c r="AH1420" s="154" t="str">
        <f>IF(M1420="","",IF('5.手当・賞与配分・洗い替え方式'!$O$4=1,ROUNDUP((M1420+$Q1420)*$AH$4,-1),ROUNDUP(M1420*$AH$4,-1)))</f>
        <v/>
      </c>
      <c r="AI1420" s="166" t="str">
        <f>IF(N1420="","",IF('5.手当・賞与配分・洗い替え方式'!$O$4=1,ROUNDUP((N1420+$Q1420)*$AH$4,-1),ROUNDUP(N1420*$AH$4,-1)))</f>
        <v/>
      </c>
      <c r="AJ1420" s="165" t="str">
        <f>IF(J1420="","",IF('5.手当・賞与配分・洗い替え方式'!$O$4=1,ROUNDUP((J1420+$Q1420)*$AM$4,-1),ROUNDUP(J1420*$AM$4,-1)))</f>
        <v/>
      </c>
      <c r="AK1420" s="154" t="str">
        <f>IF(K1420="","",IF('5.手当・賞与配分・洗い替え方式'!$O$4=1,ROUNDUP((K1420+$Q1420)*$AM$4,-1),ROUNDUP(K1420*$AM$4,-1)))</f>
        <v/>
      </c>
      <c r="AL1420" s="154" t="str">
        <f>IF(L1420="","",IF('5.手当・賞与配分・洗い替え方式'!$O$4=1,ROUNDUP((L1420+$Q1420)*$AM$4,-1),ROUNDUP(L1420*$AM$4,-1)))</f>
        <v/>
      </c>
      <c r="AM1420" s="154" t="str">
        <f>IF(M1420="","",IF('5.手当・賞与配分・洗い替え方式'!$O$4=1,ROUNDUP((M1420+$Q1420)*$AM$4,-1),ROUNDUP(M1420*$AM$4,-1)))</f>
        <v/>
      </c>
      <c r="AN1420" s="166" t="str">
        <f>IF(N1420="","",IF('5.手当・賞与配分・洗い替え方式'!$O$4=1,ROUNDUP((N1420+$Q1420)*$AM$4,-1),ROUNDUP(N1420*$AM$4,-1)))</f>
        <v/>
      </c>
      <c r="AO1420" s="369" t="str">
        <f t="shared" si="942"/>
        <v/>
      </c>
      <c r="AP1420" s="77" t="str">
        <f t="shared" si="943"/>
        <v/>
      </c>
      <c r="AQ1420" s="77" t="str">
        <f t="shared" si="926"/>
        <v/>
      </c>
      <c r="AR1420" s="77" t="str">
        <f t="shared" si="927"/>
        <v/>
      </c>
      <c r="AS1420" s="164" t="str">
        <f t="shared" si="928"/>
        <v/>
      </c>
    </row>
    <row r="1421" spans="5:45" ht="18" customHeight="1">
      <c r="E1421" s="148" t="str">
        <f t="shared" si="929"/>
        <v/>
      </c>
      <c r="F1421" s="167">
        <f t="shared" si="916"/>
        <v>0</v>
      </c>
      <c r="G1421" s="105" t="str">
        <f t="shared" si="917"/>
        <v/>
      </c>
      <c r="H1421" s="105" t="str">
        <f t="shared" si="918"/>
        <v/>
      </c>
      <c r="I1421" s="149">
        <v>53</v>
      </c>
      <c r="J1421" s="157" t="str">
        <f t="shared" si="930"/>
        <v/>
      </c>
      <c r="K1421" s="131" t="str">
        <f t="shared" si="931"/>
        <v/>
      </c>
      <c r="L1421" s="131" t="str">
        <f>IF($E1421="","",INDEX('3.サラリースケール'!$R$5:$BH$38,MATCH($E1421,'3.サラリースケール'!$R$5:$R$38,0),MATCH($I1421,'3.サラリースケール'!$R$5:$BH$5,0)))</f>
        <v/>
      </c>
      <c r="M1421" s="131" t="str">
        <f t="shared" si="932"/>
        <v/>
      </c>
      <c r="N1421" s="368" t="str">
        <f t="shared" si="933"/>
        <v/>
      </c>
      <c r="O1421" s="157" t="str">
        <f t="shared" si="934"/>
        <v/>
      </c>
      <c r="P1421" s="368" t="str">
        <f t="shared" si="919"/>
        <v/>
      </c>
      <c r="Q1421" s="158" t="str">
        <f>IF($L1421="","",VLOOKUP($E1421,'6.モデル年俸表の作成'!$C$7:$F$48,4,0))</f>
        <v/>
      </c>
      <c r="R1421" s="159" t="str">
        <f>IF($E1421="","",IF($G1421="","",VLOOKUP($E1421,'5.手当・賞与配分・洗い替え方式'!$C$7:$L$48,8,0)))</f>
        <v/>
      </c>
      <c r="S1421" s="160" t="str">
        <f t="shared" si="935"/>
        <v/>
      </c>
      <c r="T1421" s="160" t="str">
        <f t="shared" si="936"/>
        <v/>
      </c>
      <c r="U1421" s="160" t="str">
        <f t="shared" si="945"/>
        <v/>
      </c>
      <c r="V1421" s="160" t="str">
        <f t="shared" si="938"/>
        <v/>
      </c>
      <c r="W1421" s="160" t="str">
        <f t="shared" si="939"/>
        <v/>
      </c>
      <c r="X1421" s="164" t="str">
        <f t="shared" si="920"/>
        <v/>
      </c>
      <c r="Y1421" s="162" t="str">
        <f t="shared" si="944"/>
        <v/>
      </c>
      <c r="Z1421" s="161" t="str">
        <f t="shared" si="921"/>
        <v/>
      </c>
      <c r="AA1421" s="161" t="str">
        <f t="shared" si="922"/>
        <v/>
      </c>
      <c r="AB1421" s="161" t="str">
        <f t="shared" si="923"/>
        <v/>
      </c>
      <c r="AC1421" s="163" t="str">
        <f t="shared" si="946"/>
        <v/>
      </c>
      <c r="AD1421" s="158" t="str">
        <f t="shared" si="941"/>
        <v/>
      </c>
      <c r="AE1421" s="165" t="str">
        <f>IF(J1421="","",IF('5.手当・賞与配分・洗い替え方式'!$O$4=1,ROUNDUP((J1421+$Q1421)*$AH$4,-1),ROUNDUP(J1421*$AH$4,-1)))</f>
        <v/>
      </c>
      <c r="AF1421" s="154" t="str">
        <f>IF(K1421="","",IF('5.手当・賞与配分・洗い替え方式'!$O$4=1,ROUNDUP((K1421+$Q1421)*$AH$4,-1),ROUNDUP(K1421*$AH$4,-1)))</f>
        <v/>
      </c>
      <c r="AG1421" s="154" t="str">
        <f>IF(L1421="","",IF('5.手当・賞与配分・洗い替え方式'!$O$4=1,ROUNDUP((L1421+$Q1421)*$AH$4,-1),ROUNDUP(L1421*$AH$4,-1)))</f>
        <v/>
      </c>
      <c r="AH1421" s="154" t="str">
        <f>IF(M1421="","",IF('5.手当・賞与配分・洗い替え方式'!$O$4=1,ROUNDUP((M1421+$Q1421)*$AH$4,-1),ROUNDUP(M1421*$AH$4,-1)))</f>
        <v/>
      </c>
      <c r="AI1421" s="166" t="str">
        <f>IF(N1421="","",IF('5.手当・賞与配分・洗い替え方式'!$O$4=1,ROUNDUP((N1421+$Q1421)*$AH$4,-1),ROUNDUP(N1421*$AH$4,-1)))</f>
        <v/>
      </c>
      <c r="AJ1421" s="165" t="str">
        <f>IF(J1421="","",IF('5.手当・賞与配分・洗い替え方式'!$O$4=1,ROUNDUP((J1421+$Q1421)*$AM$4,-1),ROUNDUP(J1421*$AM$4,-1)))</f>
        <v/>
      </c>
      <c r="AK1421" s="154" t="str">
        <f>IF(K1421="","",IF('5.手当・賞与配分・洗い替え方式'!$O$4=1,ROUNDUP((K1421+$Q1421)*$AM$4,-1),ROUNDUP(K1421*$AM$4,-1)))</f>
        <v/>
      </c>
      <c r="AL1421" s="154" t="str">
        <f>IF(L1421="","",IF('5.手当・賞与配分・洗い替え方式'!$O$4=1,ROUNDUP((L1421+$Q1421)*$AM$4,-1),ROUNDUP(L1421*$AM$4,-1)))</f>
        <v/>
      </c>
      <c r="AM1421" s="154" t="str">
        <f>IF(M1421="","",IF('5.手当・賞与配分・洗い替え方式'!$O$4=1,ROUNDUP((M1421+$Q1421)*$AM$4,-1),ROUNDUP(M1421*$AM$4,-1)))</f>
        <v/>
      </c>
      <c r="AN1421" s="166" t="str">
        <f>IF(N1421="","",IF('5.手当・賞与配分・洗い替え方式'!$O$4=1,ROUNDUP((N1421+$Q1421)*$AM$4,-1),ROUNDUP(N1421*$AM$4,-1)))</f>
        <v/>
      </c>
      <c r="AO1421" s="369" t="str">
        <f t="shared" si="942"/>
        <v/>
      </c>
      <c r="AP1421" s="77" t="str">
        <f t="shared" si="943"/>
        <v/>
      </c>
      <c r="AQ1421" s="77" t="str">
        <f t="shared" si="926"/>
        <v/>
      </c>
      <c r="AR1421" s="77" t="str">
        <f t="shared" si="927"/>
        <v/>
      </c>
      <c r="AS1421" s="164" t="str">
        <f t="shared" si="928"/>
        <v/>
      </c>
    </row>
    <row r="1422" spans="5:45" ht="18" customHeight="1">
      <c r="E1422" s="148" t="str">
        <f t="shared" si="929"/>
        <v/>
      </c>
      <c r="F1422" s="167">
        <f t="shared" si="916"/>
        <v>0</v>
      </c>
      <c r="G1422" s="105" t="str">
        <f t="shared" si="917"/>
        <v/>
      </c>
      <c r="H1422" s="105" t="str">
        <f t="shared" si="918"/>
        <v/>
      </c>
      <c r="I1422" s="149">
        <v>54</v>
      </c>
      <c r="J1422" s="157" t="str">
        <f t="shared" si="930"/>
        <v/>
      </c>
      <c r="K1422" s="131" t="str">
        <f t="shared" si="931"/>
        <v/>
      </c>
      <c r="L1422" s="131" t="str">
        <f>IF($E1422="","",INDEX('3.サラリースケール'!$R$5:$BH$38,MATCH($E1422,'3.サラリースケール'!$R$5:$R$38,0),MATCH($I1422,'3.サラリースケール'!$R$5:$BH$5,0)))</f>
        <v/>
      </c>
      <c r="M1422" s="131" t="str">
        <f t="shared" si="932"/>
        <v/>
      </c>
      <c r="N1422" s="368" t="str">
        <f t="shared" si="933"/>
        <v/>
      </c>
      <c r="O1422" s="157" t="str">
        <f t="shared" si="934"/>
        <v/>
      </c>
      <c r="P1422" s="368" t="str">
        <f t="shared" si="919"/>
        <v/>
      </c>
      <c r="Q1422" s="158" t="str">
        <f>IF($L1422="","",VLOOKUP($E1422,'6.モデル年俸表の作成'!$C$7:$F$48,4,0))</f>
        <v/>
      </c>
      <c r="R1422" s="159" t="str">
        <f>IF($E1422="","",IF($G1422="","",VLOOKUP($E1422,'5.手当・賞与配分・洗い替え方式'!$C$7:$L$48,8,0)))</f>
        <v/>
      </c>
      <c r="S1422" s="160" t="str">
        <f t="shared" si="935"/>
        <v/>
      </c>
      <c r="T1422" s="160" t="str">
        <f t="shared" si="936"/>
        <v/>
      </c>
      <c r="U1422" s="160" t="str">
        <f t="shared" si="945"/>
        <v/>
      </c>
      <c r="V1422" s="160" t="str">
        <f t="shared" si="938"/>
        <v/>
      </c>
      <c r="W1422" s="160" t="str">
        <f t="shared" si="939"/>
        <v/>
      </c>
      <c r="X1422" s="164" t="str">
        <f t="shared" si="920"/>
        <v/>
      </c>
      <c r="Y1422" s="162" t="str">
        <f t="shared" si="944"/>
        <v/>
      </c>
      <c r="Z1422" s="161" t="str">
        <f t="shared" si="921"/>
        <v/>
      </c>
      <c r="AA1422" s="161" t="str">
        <f t="shared" si="922"/>
        <v/>
      </c>
      <c r="AB1422" s="161" t="str">
        <f t="shared" si="923"/>
        <v/>
      </c>
      <c r="AC1422" s="163" t="str">
        <f t="shared" si="946"/>
        <v/>
      </c>
      <c r="AD1422" s="158" t="str">
        <f t="shared" si="941"/>
        <v/>
      </c>
      <c r="AE1422" s="165" t="str">
        <f>IF(J1422="","",IF('5.手当・賞与配分・洗い替え方式'!$O$4=1,ROUNDUP((J1422+$Q1422)*$AH$4,-1),ROUNDUP(J1422*$AH$4,-1)))</f>
        <v/>
      </c>
      <c r="AF1422" s="154" t="str">
        <f>IF(K1422="","",IF('5.手当・賞与配分・洗い替え方式'!$O$4=1,ROUNDUP((K1422+$Q1422)*$AH$4,-1),ROUNDUP(K1422*$AH$4,-1)))</f>
        <v/>
      </c>
      <c r="AG1422" s="154" t="str">
        <f>IF(L1422="","",IF('5.手当・賞与配分・洗い替え方式'!$O$4=1,ROUNDUP((L1422+$Q1422)*$AH$4,-1),ROUNDUP(L1422*$AH$4,-1)))</f>
        <v/>
      </c>
      <c r="AH1422" s="154" t="str">
        <f>IF(M1422="","",IF('5.手当・賞与配分・洗い替え方式'!$O$4=1,ROUNDUP((M1422+$Q1422)*$AH$4,-1),ROUNDUP(M1422*$AH$4,-1)))</f>
        <v/>
      </c>
      <c r="AI1422" s="166" t="str">
        <f>IF(N1422="","",IF('5.手当・賞与配分・洗い替え方式'!$O$4=1,ROUNDUP((N1422+$Q1422)*$AH$4,-1),ROUNDUP(N1422*$AH$4,-1)))</f>
        <v/>
      </c>
      <c r="AJ1422" s="165" t="str">
        <f>IF(J1422="","",IF('5.手当・賞与配分・洗い替え方式'!$O$4=1,ROUNDUP((J1422+$Q1422)*$AM$4,-1),ROUNDUP(J1422*$AM$4,-1)))</f>
        <v/>
      </c>
      <c r="AK1422" s="154" t="str">
        <f>IF(K1422="","",IF('5.手当・賞与配分・洗い替え方式'!$O$4=1,ROUNDUP((K1422+$Q1422)*$AM$4,-1),ROUNDUP(K1422*$AM$4,-1)))</f>
        <v/>
      </c>
      <c r="AL1422" s="154" t="str">
        <f>IF(L1422="","",IF('5.手当・賞与配分・洗い替え方式'!$O$4=1,ROUNDUP((L1422+$Q1422)*$AM$4,-1),ROUNDUP(L1422*$AM$4,-1)))</f>
        <v/>
      </c>
      <c r="AM1422" s="154" t="str">
        <f>IF(M1422="","",IF('5.手当・賞与配分・洗い替え方式'!$O$4=1,ROUNDUP((M1422+$Q1422)*$AM$4,-1),ROUNDUP(M1422*$AM$4,-1)))</f>
        <v/>
      </c>
      <c r="AN1422" s="166" t="str">
        <f>IF(N1422="","",IF('5.手当・賞与配分・洗い替え方式'!$O$4=1,ROUNDUP((N1422+$Q1422)*$AM$4,-1),ROUNDUP(N1422*$AM$4,-1)))</f>
        <v/>
      </c>
      <c r="AO1422" s="369" t="str">
        <f t="shared" si="942"/>
        <v/>
      </c>
      <c r="AP1422" s="77" t="str">
        <f t="shared" si="943"/>
        <v/>
      </c>
      <c r="AQ1422" s="77" t="str">
        <f t="shared" si="926"/>
        <v/>
      </c>
      <c r="AR1422" s="77" t="str">
        <f t="shared" si="927"/>
        <v/>
      </c>
      <c r="AS1422" s="164" t="str">
        <f t="shared" si="928"/>
        <v/>
      </c>
    </row>
    <row r="1423" spans="5:45" ht="18" customHeight="1">
      <c r="E1423" s="148" t="str">
        <f t="shared" si="929"/>
        <v/>
      </c>
      <c r="F1423" s="167">
        <f t="shared" si="916"/>
        <v>0</v>
      </c>
      <c r="G1423" s="105" t="str">
        <f t="shared" si="917"/>
        <v/>
      </c>
      <c r="H1423" s="105" t="str">
        <f t="shared" si="918"/>
        <v/>
      </c>
      <c r="I1423" s="149">
        <v>55</v>
      </c>
      <c r="J1423" s="157" t="str">
        <f t="shared" si="930"/>
        <v/>
      </c>
      <c r="K1423" s="131" t="str">
        <f t="shared" si="931"/>
        <v/>
      </c>
      <c r="L1423" s="131" t="str">
        <f>IF($E1423="","",INDEX('3.サラリースケール'!$R$5:$BH$38,MATCH($E1423,'3.サラリースケール'!$R$5:$R$38,0),MATCH($I1423,'3.サラリースケール'!$R$5:$BH$5,0)))</f>
        <v/>
      </c>
      <c r="M1423" s="131" t="str">
        <f t="shared" si="932"/>
        <v/>
      </c>
      <c r="N1423" s="368" t="str">
        <f t="shared" si="933"/>
        <v/>
      </c>
      <c r="O1423" s="157" t="str">
        <f t="shared" si="934"/>
        <v/>
      </c>
      <c r="P1423" s="368" t="str">
        <f t="shared" si="919"/>
        <v/>
      </c>
      <c r="Q1423" s="158" t="str">
        <f>IF($L1423="","",VLOOKUP($E1423,'6.モデル年俸表の作成'!$C$7:$F$48,4,0))</f>
        <v/>
      </c>
      <c r="R1423" s="159" t="str">
        <f>IF($E1423="","",IF($G1423="","",VLOOKUP($E1423,'5.手当・賞与配分・洗い替え方式'!$C$7:$L$48,8,0)))</f>
        <v/>
      </c>
      <c r="S1423" s="160" t="str">
        <f t="shared" si="935"/>
        <v/>
      </c>
      <c r="T1423" s="160" t="str">
        <f t="shared" si="936"/>
        <v/>
      </c>
      <c r="U1423" s="160" t="str">
        <f t="shared" si="945"/>
        <v/>
      </c>
      <c r="V1423" s="160" t="str">
        <f t="shared" si="938"/>
        <v/>
      </c>
      <c r="W1423" s="160" t="str">
        <f t="shared" si="939"/>
        <v/>
      </c>
      <c r="X1423" s="164" t="str">
        <f t="shared" si="920"/>
        <v/>
      </c>
      <c r="Y1423" s="162" t="str">
        <f t="shared" si="944"/>
        <v/>
      </c>
      <c r="Z1423" s="161" t="str">
        <f t="shared" si="921"/>
        <v/>
      </c>
      <c r="AA1423" s="161" t="str">
        <f t="shared" si="922"/>
        <v/>
      </c>
      <c r="AB1423" s="161" t="str">
        <f t="shared" si="923"/>
        <v/>
      </c>
      <c r="AC1423" s="163" t="str">
        <f t="shared" si="946"/>
        <v/>
      </c>
      <c r="AD1423" s="158" t="str">
        <f t="shared" si="941"/>
        <v/>
      </c>
      <c r="AE1423" s="165" t="str">
        <f>IF(J1423="","",IF('5.手当・賞与配分・洗い替え方式'!$O$4=1,ROUNDUP((J1423+$Q1423)*$AH$4,-1),ROUNDUP(J1423*$AH$4,-1)))</f>
        <v/>
      </c>
      <c r="AF1423" s="154" t="str">
        <f>IF(K1423="","",IF('5.手当・賞与配分・洗い替え方式'!$O$4=1,ROUNDUP((K1423+$Q1423)*$AH$4,-1),ROUNDUP(K1423*$AH$4,-1)))</f>
        <v/>
      </c>
      <c r="AG1423" s="154" t="str">
        <f>IF(L1423="","",IF('5.手当・賞与配分・洗い替え方式'!$O$4=1,ROUNDUP((L1423+$Q1423)*$AH$4,-1),ROUNDUP(L1423*$AH$4,-1)))</f>
        <v/>
      </c>
      <c r="AH1423" s="154" t="str">
        <f>IF(M1423="","",IF('5.手当・賞与配分・洗い替え方式'!$O$4=1,ROUNDUP((M1423+$Q1423)*$AH$4,-1),ROUNDUP(M1423*$AH$4,-1)))</f>
        <v/>
      </c>
      <c r="AI1423" s="166" t="str">
        <f>IF(N1423="","",IF('5.手当・賞与配分・洗い替え方式'!$O$4=1,ROUNDUP((N1423+$Q1423)*$AH$4,-1),ROUNDUP(N1423*$AH$4,-1)))</f>
        <v/>
      </c>
      <c r="AJ1423" s="165" t="str">
        <f>IF(J1423="","",IF('5.手当・賞与配分・洗い替え方式'!$O$4=1,ROUNDUP((J1423+$Q1423)*$AM$4,-1),ROUNDUP(J1423*$AM$4,-1)))</f>
        <v/>
      </c>
      <c r="AK1423" s="154" t="str">
        <f>IF(K1423="","",IF('5.手当・賞与配分・洗い替え方式'!$O$4=1,ROUNDUP((K1423+$Q1423)*$AM$4,-1),ROUNDUP(K1423*$AM$4,-1)))</f>
        <v/>
      </c>
      <c r="AL1423" s="154" t="str">
        <f>IF(L1423="","",IF('5.手当・賞与配分・洗い替え方式'!$O$4=1,ROUNDUP((L1423+$Q1423)*$AM$4,-1),ROUNDUP(L1423*$AM$4,-1)))</f>
        <v/>
      </c>
      <c r="AM1423" s="154" t="str">
        <f>IF(M1423="","",IF('5.手当・賞与配分・洗い替え方式'!$O$4=1,ROUNDUP((M1423+$Q1423)*$AM$4,-1),ROUNDUP(M1423*$AM$4,-1)))</f>
        <v/>
      </c>
      <c r="AN1423" s="166" t="str">
        <f>IF(N1423="","",IF('5.手当・賞与配分・洗い替え方式'!$O$4=1,ROUNDUP((N1423+$Q1423)*$AM$4,-1),ROUNDUP(N1423*$AM$4,-1)))</f>
        <v/>
      </c>
      <c r="AO1423" s="369" t="str">
        <f t="shared" si="942"/>
        <v/>
      </c>
      <c r="AP1423" s="77" t="str">
        <f t="shared" si="943"/>
        <v/>
      </c>
      <c r="AQ1423" s="77" t="str">
        <f t="shared" si="926"/>
        <v/>
      </c>
      <c r="AR1423" s="77" t="str">
        <f t="shared" si="927"/>
        <v/>
      </c>
      <c r="AS1423" s="164" t="str">
        <f t="shared" si="928"/>
        <v/>
      </c>
    </row>
    <row r="1424" spans="5:45" ht="18" customHeight="1">
      <c r="E1424" s="148" t="str">
        <f t="shared" si="929"/>
        <v/>
      </c>
      <c r="F1424" s="167">
        <f t="shared" si="916"/>
        <v>0</v>
      </c>
      <c r="G1424" s="105" t="str">
        <f t="shared" si="917"/>
        <v/>
      </c>
      <c r="H1424" s="105" t="str">
        <f t="shared" si="918"/>
        <v/>
      </c>
      <c r="I1424" s="149">
        <v>56</v>
      </c>
      <c r="J1424" s="157" t="str">
        <f t="shared" si="930"/>
        <v/>
      </c>
      <c r="K1424" s="131" t="str">
        <f t="shared" si="931"/>
        <v/>
      </c>
      <c r="L1424" s="131" t="str">
        <f>IF($E1424="","",INDEX('3.サラリースケール'!$R$5:$BH$38,MATCH($E1424,'3.サラリースケール'!$R$5:$R$38,0),MATCH($I1424,'3.サラリースケール'!$R$5:$BH$5,0)))</f>
        <v/>
      </c>
      <c r="M1424" s="131" t="str">
        <f t="shared" si="932"/>
        <v/>
      </c>
      <c r="N1424" s="368" t="str">
        <f t="shared" si="933"/>
        <v/>
      </c>
      <c r="O1424" s="157" t="str">
        <f t="shared" si="934"/>
        <v/>
      </c>
      <c r="P1424" s="368" t="str">
        <f t="shared" si="919"/>
        <v/>
      </c>
      <c r="Q1424" s="158" t="str">
        <f>IF($L1424="","",VLOOKUP($E1424,'6.モデル年俸表の作成'!$C$7:$F$48,4,0))</f>
        <v/>
      </c>
      <c r="R1424" s="159" t="str">
        <f>IF($E1424="","",IF($G1424="","",VLOOKUP($E1424,'5.手当・賞与配分・洗い替え方式'!$C$7:$L$48,8,0)))</f>
        <v/>
      </c>
      <c r="S1424" s="160" t="str">
        <f t="shared" si="935"/>
        <v/>
      </c>
      <c r="T1424" s="160" t="str">
        <f t="shared" si="936"/>
        <v/>
      </c>
      <c r="U1424" s="160" t="str">
        <f t="shared" si="945"/>
        <v/>
      </c>
      <c r="V1424" s="160" t="str">
        <f t="shared" si="938"/>
        <v/>
      </c>
      <c r="W1424" s="160" t="str">
        <f t="shared" si="939"/>
        <v/>
      </c>
      <c r="X1424" s="164" t="str">
        <f t="shared" si="920"/>
        <v/>
      </c>
      <c r="Y1424" s="162" t="str">
        <f t="shared" si="944"/>
        <v/>
      </c>
      <c r="Z1424" s="161" t="str">
        <f t="shared" si="921"/>
        <v/>
      </c>
      <c r="AA1424" s="161" t="str">
        <f t="shared" si="922"/>
        <v/>
      </c>
      <c r="AB1424" s="161" t="str">
        <f t="shared" si="923"/>
        <v/>
      </c>
      <c r="AC1424" s="163" t="str">
        <f t="shared" si="946"/>
        <v/>
      </c>
      <c r="AD1424" s="158" t="str">
        <f t="shared" si="941"/>
        <v/>
      </c>
      <c r="AE1424" s="165" t="str">
        <f>IF(J1424="","",IF('5.手当・賞与配分・洗い替え方式'!$O$4=1,ROUNDUP((J1424+$Q1424)*$AH$4,-1),ROUNDUP(J1424*$AH$4,-1)))</f>
        <v/>
      </c>
      <c r="AF1424" s="154" t="str">
        <f>IF(K1424="","",IF('5.手当・賞与配分・洗い替え方式'!$O$4=1,ROUNDUP((K1424+$Q1424)*$AH$4,-1),ROUNDUP(K1424*$AH$4,-1)))</f>
        <v/>
      </c>
      <c r="AG1424" s="154" t="str">
        <f>IF(L1424="","",IF('5.手当・賞与配分・洗い替え方式'!$O$4=1,ROUNDUP((L1424+$Q1424)*$AH$4,-1),ROUNDUP(L1424*$AH$4,-1)))</f>
        <v/>
      </c>
      <c r="AH1424" s="154" t="str">
        <f>IF(M1424="","",IF('5.手当・賞与配分・洗い替え方式'!$O$4=1,ROUNDUP((M1424+$Q1424)*$AH$4,-1),ROUNDUP(M1424*$AH$4,-1)))</f>
        <v/>
      </c>
      <c r="AI1424" s="166" t="str">
        <f>IF(N1424="","",IF('5.手当・賞与配分・洗い替え方式'!$O$4=1,ROUNDUP((N1424+$Q1424)*$AH$4,-1),ROUNDUP(N1424*$AH$4,-1)))</f>
        <v/>
      </c>
      <c r="AJ1424" s="165" t="str">
        <f>IF(J1424="","",IF('5.手当・賞与配分・洗い替え方式'!$O$4=1,ROUNDUP((J1424+$Q1424)*$AM$4,-1),ROUNDUP(J1424*$AM$4,-1)))</f>
        <v/>
      </c>
      <c r="AK1424" s="154" t="str">
        <f>IF(K1424="","",IF('5.手当・賞与配分・洗い替え方式'!$O$4=1,ROUNDUP((K1424+$Q1424)*$AM$4,-1),ROUNDUP(K1424*$AM$4,-1)))</f>
        <v/>
      </c>
      <c r="AL1424" s="154" t="str">
        <f>IF(L1424="","",IF('5.手当・賞与配分・洗い替え方式'!$O$4=1,ROUNDUP((L1424+$Q1424)*$AM$4,-1),ROUNDUP(L1424*$AM$4,-1)))</f>
        <v/>
      </c>
      <c r="AM1424" s="154" t="str">
        <f>IF(M1424="","",IF('5.手当・賞与配分・洗い替え方式'!$O$4=1,ROUNDUP((M1424+$Q1424)*$AM$4,-1),ROUNDUP(M1424*$AM$4,-1)))</f>
        <v/>
      </c>
      <c r="AN1424" s="166" t="str">
        <f>IF(N1424="","",IF('5.手当・賞与配分・洗い替え方式'!$O$4=1,ROUNDUP((N1424+$Q1424)*$AM$4,-1),ROUNDUP(N1424*$AM$4,-1)))</f>
        <v/>
      </c>
      <c r="AO1424" s="369" t="str">
        <f t="shared" si="942"/>
        <v/>
      </c>
      <c r="AP1424" s="77" t="str">
        <f t="shared" si="943"/>
        <v/>
      </c>
      <c r="AQ1424" s="77" t="str">
        <f t="shared" si="926"/>
        <v/>
      </c>
      <c r="AR1424" s="77" t="str">
        <f t="shared" si="927"/>
        <v/>
      </c>
      <c r="AS1424" s="164" t="str">
        <f t="shared" si="928"/>
        <v/>
      </c>
    </row>
    <row r="1425" spans="5:45" ht="18" customHeight="1">
      <c r="E1425" s="148" t="str">
        <f t="shared" si="929"/>
        <v/>
      </c>
      <c r="F1425" s="167">
        <f t="shared" si="916"/>
        <v>0</v>
      </c>
      <c r="G1425" s="105" t="str">
        <f t="shared" si="917"/>
        <v/>
      </c>
      <c r="H1425" s="105" t="str">
        <f t="shared" si="918"/>
        <v/>
      </c>
      <c r="I1425" s="149">
        <v>57</v>
      </c>
      <c r="J1425" s="157" t="str">
        <f t="shared" si="930"/>
        <v/>
      </c>
      <c r="K1425" s="131" t="str">
        <f t="shared" si="931"/>
        <v/>
      </c>
      <c r="L1425" s="131" t="str">
        <f>IF($E1425="","",INDEX('3.サラリースケール'!$R$5:$BH$38,MATCH($E1425,'3.サラリースケール'!$R$5:$R$38,0),MATCH($I1425,'3.サラリースケール'!$R$5:$BH$5,0)))</f>
        <v/>
      </c>
      <c r="M1425" s="131" t="str">
        <f t="shared" si="932"/>
        <v/>
      </c>
      <c r="N1425" s="368" t="str">
        <f t="shared" si="933"/>
        <v/>
      </c>
      <c r="O1425" s="157" t="str">
        <f t="shared" si="934"/>
        <v/>
      </c>
      <c r="P1425" s="368" t="str">
        <f t="shared" si="919"/>
        <v/>
      </c>
      <c r="Q1425" s="158" t="str">
        <f>IF($L1425="","",VLOOKUP($E1425,'6.モデル年俸表の作成'!$C$7:$F$48,4,0))</f>
        <v/>
      </c>
      <c r="R1425" s="159" t="str">
        <f>IF($E1425="","",IF($G1425="","",VLOOKUP($E1425,'5.手当・賞与配分・洗い替え方式'!$C$7:$L$48,8,0)))</f>
        <v/>
      </c>
      <c r="S1425" s="160" t="str">
        <f t="shared" si="935"/>
        <v/>
      </c>
      <c r="T1425" s="160" t="str">
        <f t="shared" si="936"/>
        <v/>
      </c>
      <c r="U1425" s="160" t="str">
        <f t="shared" si="945"/>
        <v/>
      </c>
      <c r="V1425" s="160" t="str">
        <f t="shared" si="938"/>
        <v/>
      </c>
      <c r="W1425" s="160" t="str">
        <f t="shared" si="939"/>
        <v/>
      </c>
      <c r="X1425" s="164" t="str">
        <f t="shared" si="920"/>
        <v/>
      </c>
      <c r="Y1425" s="162" t="str">
        <f t="shared" si="944"/>
        <v/>
      </c>
      <c r="Z1425" s="161" t="str">
        <f t="shared" si="921"/>
        <v/>
      </c>
      <c r="AA1425" s="161" t="str">
        <f t="shared" si="922"/>
        <v/>
      </c>
      <c r="AB1425" s="161" t="str">
        <f t="shared" si="923"/>
        <v/>
      </c>
      <c r="AC1425" s="163" t="str">
        <f t="shared" si="946"/>
        <v/>
      </c>
      <c r="AD1425" s="158" t="str">
        <f t="shared" si="941"/>
        <v/>
      </c>
      <c r="AE1425" s="165" t="str">
        <f>IF(J1425="","",IF('5.手当・賞与配分・洗い替え方式'!$O$4=1,ROUNDUP((J1425+$Q1425)*$AH$4,-1),ROUNDUP(J1425*$AH$4,-1)))</f>
        <v/>
      </c>
      <c r="AF1425" s="154" t="str">
        <f>IF(K1425="","",IF('5.手当・賞与配分・洗い替え方式'!$O$4=1,ROUNDUP((K1425+$Q1425)*$AH$4,-1),ROUNDUP(K1425*$AH$4,-1)))</f>
        <v/>
      </c>
      <c r="AG1425" s="154" t="str">
        <f>IF(L1425="","",IF('5.手当・賞与配分・洗い替え方式'!$O$4=1,ROUNDUP((L1425+$Q1425)*$AH$4,-1),ROUNDUP(L1425*$AH$4,-1)))</f>
        <v/>
      </c>
      <c r="AH1425" s="154" t="str">
        <f>IF(M1425="","",IF('5.手当・賞与配分・洗い替え方式'!$O$4=1,ROUNDUP((M1425+$Q1425)*$AH$4,-1),ROUNDUP(M1425*$AH$4,-1)))</f>
        <v/>
      </c>
      <c r="AI1425" s="166" t="str">
        <f>IF(N1425="","",IF('5.手当・賞与配分・洗い替え方式'!$O$4=1,ROUNDUP((N1425+$Q1425)*$AH$4,-1),ROUNDUP(N1425*$AH$4,-1)))</f>
        <v/>
      </c>
      <c r="AJ1425" s="165" t="str">
        <f>IF(J1425="","",IF('5.手当・賞与配分・洗い替え方式'!$O$4=1,ROUNDUP((J1425+$Q1425)*$AM$4,-1),ROUNDUP(J1425*$AM$4,-1)))</f>
        <v/>
      </c>
      <c r="AK1425" s="154" t="str">
        <f>IF(K1425="","",IF('5.手当・賞与配分・洗い替え方式'!$O$4=1,ROUNDUP((K1425+$Q1425)*$AM$4,-1),ROUNDUP(K1425*$AM$4,-1)))</f>
        <v/>
      </c>
      <c r="AL1425" s="154" t="str">
        <f>IF(L1425="","",IF('5.手当・賞与配分・洗い替え方式'!$O$4=1,ROUNDUP((L1425+$Q1425)*$AM$4,-1),ROUNDUP(L1425*$AM$4,-1)))</f>
        <v/>
      </c>
      <c r="AM1425" s="154" t="str">
        <f>IF(M1425="","",IF('5.手当・賞与配分・洗い替え方式'!$O$4=1,ROUNDUP((M1425+$Q1425)*$AM$4,-1),ROUNDUP(M1425*$AM$4,-1)))</f>
        <v/>
      </c>
      <c r="AN1425" s="166" t="str">
        <f>IF(N1425="","",IF('5.手当・賞与配分・洗い替え方式'!$O$4=1,ROUNDUP((N1425+$Q1425)*$AM$4,-1),ROUNDUP(N1425*$AM$4,-1)))</f>
        <v/>
      </c>
      <c r="AO1425" s="369" t="str">
        <f t="shared" si="942"/>
        <v/>
      </c>
      <c r="AP1425" s="77" t="str">
        <f t="shared" si="943"/>
        <v/>
      </c>
      <c r="AQ1425" s="77" t="str">
        <f t="shared" si="926"/>
        <v/>
      </c>
      <c r="AR1425" s="77" t="str">
        <f t="shared" si="927"/>
        <v/>
      </c>
      <c r="AS1425" s="164" t="str">
        <f t="shared" si="928"/>
        <v/>
      </c>
    </row>
    <row r="1426" spans="5:45" ht="18" customHeight="1">
      <c r="E1426" s="148" t="str">
        <f t="shared" si="929"/>
        <v/>
      </c>
      <c r="F1426" s="167">
        <f t="shared" si="916"/>
        <v>0</v>
      </c>
      <c r="G1426" s="105" t="str">
        <f t="shared" si="917"/>
        <v/>
      </c>
      <c r="H1426" s="105" t="str">
        <f t="shared" si="918"/>
        <v/>
      </c>
      <c r="I1426" s="149">
        <v>58</v>
      </c>
      <c r="J1426" s="157" t="str">
        <f t="shared" si="930"/>
        <v/>
      </c>
      <c r="K1426" s="131" t="str">
        <f t="shared" si="931"/>
        <v/>
      </c>
      <c r="L1426" s="131" t="str">
        <f>IF($E1426="","",INDEX('3.サラリースケール'!$R$5:$BH$38,MATCH($E1426,'3.サラリースケール'!$R$5:$R$38,0),MATCH($I1426,'3.サラリースケール'!$R$5:$BH$5,0)))</f>
        <v/>
      </c>
      <c r="M1426" s="131" t="str">
        <f t="shared" si="932"/>
        <v/>
      </c>
      <c r="N1426" s="368" t="str">
        <f t="shared" si="933"/>
        <v/>
      </c>
      <c r="O1426" s="157" t="str">
        <f t="shared" si="934"/>
        <v/>
      </c>
      <c r="P1426" s="368" t="str">
        <f t="shared" si="919"/>
        <v/>
      </c>
      <c r="Q1426" s="158" t="str">
        <f>IF($L1426="","",VLOOKUP($E1426,'6.モデル年俸表の作成'!$C$7:$F$48,4,0))</f>
        <v/>
      </c>
      <c r="R1426" s="159" t="str">
        <f>IF($E1426="","",IF($G1426="","",VLOOKUP($E1426,'5.手当・賞与配分・洗い替え方式'!$C$7:$L$48,8,0)))</f>
        <v/>
      </c>
      <c r="S1426" s="160" t="str">
        <f t="shared" si="935"/>
        <v/>
      </c>
      <c r="T1426" s="160" t="str">
        <f t="shared" si="936"/>
        <v/>
      </c>
      <c r="U1426" s="160" t="str">
        <f t="shared" si="945"/>
        <v/>
      </c>
      <c r="V1426" s="160" t="str">
        <f t="shared" si="938"/>
        <v/>
      </c>
      <c r="W1426" s="160" t="str">
        <f t="shared" si="939"/>
        <v/>
      </c>
      <c r="X1426" s="164" t="str">
        <f t="shared" si="920"/>
        <v/>
      </c>
      <c r="Y1426" s="162" t="str">
        <f t="shared" si="944"/>
        <v/>
      </c>
      <c r="Z1426" s="161" t="str">
        <f t="shared" si="921"/>
        <v/>
      </c>
      <c r="AA1426" s="161" t="str">
        <f t="shared" si="922"/>
        <v/>
      </c>
      <c r="AB1426" s="161" t="str">
        <f t="shared" si="923"/>
        <v/>
      </c>
      <c r="AC1426" s="163" t="str">
        <f t="shared" si="946"/>
        <v/>
      </c>
      <c r="AD1426" s="158" t="str">
        <f t="shared" si="941"/>
        <v/>
      </c>
      <c r="AE1426" s="165" t="str">
        <f>IF(J1426="","",IF('5.手当・賞与配分・洗い替え方式'!$O$4=1,ROUNDUP((J1426+$Q1426)*$AH$4,-1),ROUNDUP(J1426*$AH$4,-1)))</f>
        <v/>
      </c>
      <c r="AF1426" s="154" t="str">
        <f>IF(K1426="","",IF('5.手当・賞与配分・洗い替え方式'!$O$4=1,ROUNDUP((K1426+$Q1426)*$AH$4,-1),ROUNDUP(K1426*$AH$4,-1)))</f>
        <v/>
      </c>
      <c r="AG1426" s="154" t="str">
        <f>IF(L1426="","",IF('5.手当・賞与配分・洗い替え方式'!$O$4=1,ROUNDUP((L1426+$Q1426)*$AH$4,-1),ROUNDUP(L1426*$AH$4,-1)))</f>
        <v/>
      </c>
      <c r="AH1426" s="154" t="str">
        <f>IF(M1426="","",IF('5.手当・賞与配分・洗い替え方式'!$O$4=1,ROUNDUP((M1426+$Q1426)*$AH$4,-1),ROUNDUP(M1426*$AH$4,-1)))</f>
        <v/>
      </c>
      <c r="AI1426" s="166" t="str">
        <f>IF(N1426="","",IF('5.手当・賞与配分・洗い替え方式'!$O$4=1,ROUNDUP((N1426+$Q1426)*$AH$4,-1),ROUNDUP(N1426*$AH$4,-1)))</f>
        <v/>
      </c>
      <c r="AJ1426" s="165" t="str">
        <f>IF(J1426="","",IF('5.手当・賞与配分・洗い替え方式'!$O$4=1,ROUNDUP((J1426+$Q1426)*$AM$4,-1),ROUNDUP(J1426*$AM$4,-1)))</f>
        <v/>
      </c>
      <c r="AK1426" s="154" t="str">
        <f>IF(K1426="","",IF('5.手当・賞与配分・洗い替え方式'!$O$4=1,ROUNDUP((K1426+$Q1426)*$AM$4,-1),ROUNDUP(K1426*$AM$4,-1)))</f>
        <v/>
      </c>
      <c r="AL1426" s="154" t="str">
        <f>IF(L1426="","",IF('5.手当・賞与配分・洗い替え方式'!$O$4=1,ROUNDUP((L1426+$Q1426)*$AM$4,-1),ROUNDUP(L1426*$AM$4,-1)))</f>
        <v/>
      </c>
      <c r="AM1426" s="154" t="str">
        <f>IF(M1426="","",IF('5.手当・賞与配分・洗い替え方式'!$O$4=1,ROUNDUP((M1426+$Q1426)*$AM$4,-1),ROUNDUP(M1426*$AM$4,-1)))</f>
        <v/>
      </c>
      <c r="AN1426" s="166" t="str">
        <f>IF(N1426="","",IF('5.手当・賞与配分・洗い替え方式'!$O$4=1,ROUNDUP((N1426+$Q1426)*$AM$4,-1),ROUNDUP(N1426*$AM$4,-1)))</f>
        <v/>
      </c>
      <c r="AO1426" s="369" t="str">
        <f t="shared" si="942"/>
        <v/>
      </c>
      <c r="AP1426" s="77" t="str">
        <f t="shared" si="943"/>
        <v/>
      </c>
      <c r="AQ1426" s="77" t="str">
        <f t="shared" si="926"/>
        <v/>
      </c>
      <c r="AR1426" s="77" t="str">
        <f t="shared" si="927"/>
        <v/>
      </c>
      <c r="AS1426" s="164" t="str">
        <f t="shared" si="928"/>
        <v/>
      </c>
    </row>
    <row r="1427" spans="5:45" ht="18" customHeight="1" thickBot="1">
      <c r="E1427" s="148" t="str">
        <f t="shared" si="929"/>
        <v/>
      </c>
      <c r="F1427" s="167">
        <f t="shared" si="916"/>
        <v>0</v>
      </c>
      <c r="G1427" s="105" t="str">
        <f t="shared" si="917"/>
        <v/>
      </c>
      <c r="H1427" s="105" t="str">
        <f t="shared" si="918"/>
        <v/>
      </c>
      <c r="I1427" s="149">
        <v>59</v>
      </c>
      <c r="J1427" s="169" t="str">
        <f t="shared" si="930"/>
        <v/>
      </c>
      <c r="K1427" s="168" t="str">
        <f t="shared" si="931"/>
        <v/>
      </c>
      <c r="L1427" s="168" t="str">
        <f>IF($E1427="","",INDEX('3.サラリースケール'!$R$5:$BH$38,MATCH($E1427,'3.サラリースケール'!$R$5:$R$38,0),MATCH($I1427,'3.サラリースケール'!$R$5:$BH$5,0)))</f>
        <v/>
      </c>
      <c r="M1427" s="168" t="str">
        <f t="shared" si="932"/>
        <v/>
      </c>
      <c r="N1427" s="370" t="str">
        <f t="shared" si="933"/>
        <v/>
      </c>
      <c r="O1427" s="169" t="str">
        <f t="shared" si="934"/>
        <v/>
      </c>
      <c r="P1427" s="370" t="str">
        <f t="shared" si="919"/>
        <v/>
      </c>
      <c r="Q1427" s="170" t="str">
        <f>IF($L1427="","",VLOOKUP($E1427,'6.モデル年俸表の作成'!$C$7:$F$48,4,0))</f>
        <v/>
      </c>
      <c r="R1427" s="171" t="str">
        <f>IF($E1427="","",IF($G1427="","",VLOOKUP($E1427,'5.手当・賞与配分・洗い替え方式'!$C$7:$L$48,8,0)))</f>
        <v/>
      </c>
      <c r="S1427" s="172" t="str">
        <f t="shared" si="935"/>
        <v/>
      </c>
      <c r="T1427" s="172" t="str">
        <f t="shared" si="936"/>
        <v/>
      </c>
      <c r="U1427" s="172" t="str">
        <f t="shared" si="945"/>
        <v/>
      </c>
      <c r="V1427" s="172" t="str">
        <f t="shared" si="938"/>
        <v/>
      </c>
      <c r="W1427" s="172" t="str">
        <f t="shared" si="939"/>
        <v/>
      </c>
      <c r="X1427" s="178" t="str">
        <f t="shared" si="920"/>
        <v/>
      </c>
      <c r="Y1427" s="371" t="str">
        <f t="shared" si="944"/>
        <v/>
      </c>
      <c r="Z1427" s="173" t="str">
        <f t="shared" si="921"/>
        <v/>
      </c>
      <c r="AA1427" s="173" t="str">
        <f t="shared" si="922"/>
        <v/>
      </c>
      <c r="AB1427" s="173" t="str">
        <f t="shared" si="923"/>
        <v/>
      </c>
      <c r="AC1427" s="372" t="str">
        <f t="shared" si="946"/>
        <v/>
      </c>
      <c r="AD1427" s="170" t="str">
        <f t="shared" si="941"/>
        <v/>
      </c>
      <c r="AE1427" s="174" t="str">
        <f>IF(J1427="","",IF('5.手当・賞与配分・洗い替え方式'!$O$4=1,ROUNDUP((J1427+$Q1427)*$AH$4,-1),ROUNDUP(J1427*$AH$4,-1)))</f>
        <v/>
      </c>
      <c r="AF1427" s="175" t="str">
        <f>IF(K1427="","",IF('5.手当・賞与配分・洗い替え方式'!$O$4=1,ROUNDUP((K1427+$Q1427)*$AH$4,-1),ROUNDUP(K1427*$AH$4,-1)))</f>
        <v/>
      </c>
      <c r="AG1427" s="175" t="str">
        <f>IF(L1427="","",IF('5.手当・賞与配分・洗い替え方式'!$O$4=1,ROUNDUP((L1427+$Q1427)*$AH$4,-1),ROUNDUP(L1427*$AH$4,-1)))</f>
        <v/>
      </c>
      <c r="AH1427" s="175" t="str">
        <f>IF(M1427="","",IF('5.手当・賞与配分・洗い替え方式'!$O$4=1,ROUNDUP((M1427+$Q1427)*$AH$4,-1),ROUNDUP(M1427*$AH$4,-1)))</f>
        <v/>
      </c>
      <c r="AI1427" s="176" t="str">
        <f>IF(N1427="","",IF('5.手当・賞与配分・洗い替え方式'!$O$4=1,ROUNDUP((N1427+$Q1427)*$AH$4,-1),ROUNDUP(N1427*$AH$4,-1)))</f>
        <v/>
      </c>
      <c r="AJ1427" s="174" t="str">
        <f>IF(J1427="","",IF('5.手当・賞与配分・洗い替え方式'!$O$4=1,ROUNDUP((J1427+$Q1427)*$AM$4,-1),ROUNDUP(J1427*$AM$4,-1)))</f>
        <v/>
      </c>
      <c r="AK1427" s="175" t="str">
        <f>IF(K1427="","",IF('5.手当・賞与配分・洗い替え方式'!$O$4=1,ROUNDUP((K1427+$Q1427)*$AM$4,-1),ROUNDUP(K1427*$AM$4,-1)))</f>
        <v/>
      </c>
      <c r="AL1427" s="175" t="str">
        <f>IF(L1427="","",IF('5.手当・賞与配分・洗い替え方式'!$O$4=1,ROUNDUP((L1427+$Q1427)*$AM$4,-1),ROUNDUP(L1427*$AM$4,-1)))</f>
        <v/>
      </c>
      <c r="AM1427" s="175" t="str">
        <f>IF(M1427="","",IF('5.手当・賞与配分・洗い替え方式'!$O$4=1,ROUNDUP((M1427+$Q1427)*$AM$4,-1),ROUNDUP(M1427*$AM$4,-1)))</f>
        <v/>
      </c>
      <c r="AN1427" s="176" t="str">
        <f>IF(N1427="","",IF('5.手当・賞与配分・洗い替え方式'!$O$4=1,ROUNDUP((N1427+$Q1427)*$AM$4,-1),ROUNDUP(N1427*$AM$4,-1)))</f>
        <v/>
      </c>
      <c r="AO1427" s="373" t="str">
        <f t="shared" si="942"/>
        <v/>
      </c>
      <c r="AP1427" s="177" t="str">
        <f t="shared" si="943"/>
        <v/>
      </c>
      <c r="AQ1427" s="177" t="str">
        <f t="shared" si="926"/>
        <v/>
      </c>
      <c r="AR1427" s="177" t="str">
        <f t="shared" si="927"/>
        <v/>
      </c>
      <c r="AS1427" s="178" t="str">
        <f t="shared" si="928"/>
        <v/>
      </c>
    </row>
    <row r="1428" spans="5:45" ht="9" customHeight="1">
      <c r="R1428" s="80"/>
      <c r="S1428" s="80"/>
      <c r="T1428" s="80"/>
    </row>
    <row r="1429" spans="5:45" ht="20.100000000000001" customHeight="1" thickBot="1">
      <c r="E1429" s="83"/>
      <c r="F1429" s="83"/>
      <c r="G1429" s="83"/>
      <c r="H1429" s="83"/>
      <c r="Q1429" s="83"/>
      <c r="X1429" s="79" t="s">
        <v>91</v>
      </c>
      <c r="Y1429" s="79"/>
      <c r="Z1429" s="79"/>
      <c r="AJ1429" s="179"/>
      <c r="AK1429" s="179"/>
    </row>
    <row r="1430" spans="5:45" ht="23.1" customHeight="1" thickBot="1">
      <c r="E1430" s="138" t="s">
        <v>81</v>
      </c>
      <c r="F1430" s="139" t="s">
        <v>28</v>
      </c>
      <c r="G1430" s="508" t="s">
        <v>82</v>
      </c>
      <c r="H1430" s="508" t="s">
        <v>28</v>
      </c>
      <c r="I1430" s="510" t="s">
        <v>88</v>
      </c>
      <c r="J1430" s="512" t="s">
        <v>245</v>
      </c>
      <c r="K1430" s="513"/>
      <c r="L1430" s="513"/>
      <c r="M1430" s="513"/>
      <c r="N1430" s="514"/>
      <c r="O1430" s="515" t="s">
        <v>93</v>
      </c>
      <c r="P1430" s="523" t="s">
        <v>246</v>
      </c>
      <c r="Q1430" s="525" t="s">
        <v>90</v>
      </c>
      <c r="R1430" s="374" t="s">
        <v>247</v>
      </c>
      <c r="S1430" s="527" t="s">
        <v>248</v>
      </c>
      <c r="T1430" s="528"/>
      <c r="U1430" s="528"/>
      <c r="V1430" s="528"/>
      <c r="W1430" s="529"/>
      <c r="X1430" s="356">
        <f>IF('5.手当・賞与配分・洗い替え方式'!$L$4="","",'5.手当・賞与配分・洗い替え方式'!$L$4)</f>
        <v>173</v>
      </c>
      <c r="Y1430" s="512" t="s">
        <v>86</v>
      </c>
      <c r="Z1430" s="513"/>
      <c r="AA1430" s="513"/>
      <c r="AB1430" s="513"/>
      <c r="AC1430" s="514"/>
      <c r="AD1430" s="515" t="s">
        <v>249</v>
      </c>
      <c r="AE1430" s="530" t="s">
        <v>87</v>
      </c>
      <c r="AF1430" s="517"/>
      <c r="AG1430" s="517"/>
      <c r="AH1430" s="357" t="str">
        <f>IF($E1431="","",'5.手当・賞与配分・洗い替え方式'!$N$11)</f>
        <v/>
      </c>
      <c r="AI1430" s="358"/>
      <c r="AJ1430" s="359" t="s">
        <v>250</v>
      </c>
      <c r="AK1430" s="517" t="str">
        <f>IF($AL$2="","","「"&amp;$AL$2&amp;"」"&amp;"評価反映")</f>
        <v>「B」評価反映</v>
      </c>
      <c r="AL1430" s="518"/>
      <c r="AM1430" s="357" t="str">
        <f>IF($E1431="","",'5.手当・賞与配分・洗い替え方式'!$O$11*'7.グレード別年俸表の作成'!$AM$2)</f>
        <v/>
      </c>
      <c r="AN1430" s="360"/>
      <c r="AO1430" s="519" t="s">
        <v>251</v>
      </c>
      <c r="AP1430" s="520"/>
      <c r="AQ1430" s="521" t="str">
        <f>IF($AL$2="","","賞与"&amp;"「"&amp;$AL$2&amp;"」"&amp;"評価反映")</f>
        <v>賞与「B」評価反映</v>
      </c>
      <c r="AR1430" s="521"/>
      <c r="AS1430" s="522"/>
    </row>
    <row r="1431" spans="5:45" ht="27.9" customHeight="1" thickBot="1">
      <c r="E1431" s="142" t="str">
        <f>IF(C$36="","",$C$36)</f>
        <v/>
      </c>
      <c r="F1431" s="139">
        <v>0</v>
      </c>
      <c r="G1431" s="509"/>
      <c r="H1431" s="509"/>
      <c r="I1431" s="511"/>
      <c r="J1431" s="413" t="str">
        <f>IF($E1431="","",$E1431&amp;"-"&amp;$O$2)</f>
        <v/>
      </c>
      <c r="K1431" s="143" t="str">
        <f>IF($E1431="","",$E1431&amp;"-"&amp;$P$2)</f>
        <v/>
      </c>
      <c r="L1431" s="143" t="str">
        <f>IF($E1431="","",$E1431&amp;"-"&amp;$Q$2)</f>
        <v/>
      </c>
      <c r="M1431" s="143" t="str">
        <f>IF($E1431="","",$E1431&amp;"-"&amp;$R$2)</f>
        <v/>
      </c>
      <c r="N1431" s="414" t="str">
        <f>IF($E1431="","",$E1431&amp;"-"&amp;$S$2)</f>
        <v/>
      </c>
      <c r="O1431" s="516"/>
      <c r="P1431" s="524"/>
      <c r="Q1431" s="526"/>
      <c r="R1431" s="362" t="str">
        <f>IF($E1431="","",VLOOKUP($E1431,'5.手当・賞与配分・洗い替え方式'!$C$7:$L$48,8,0))</f>
        <v/>
      </c>
      <c r="S1431" s="413" t="str">
        <f>$J1431</f>
        <v/>
      </c>
      <c r="T1431" s="143" t="str">
        <f>$K1431</f>
        <v/>
      </c>
      <c r="U1431" s="143" t="str">
        <f>$L1431</f>
        <v/>
      </c>
      <c r="V1431" s="143" t="str">
        <f>$M1431</f>
        <v/>
      </c>
      <c r="W1431" s="414" t="str">
        <f>$N1431</f>
        <v/>
      </c>
      <c r="X1431" s="363" t="s">
        <v>85</v>
      </c>
      <c r="Y1431" s="413" t="str">
        <f>$J1431</f>
        <v/>
      </c>
      <c r="Z1431" s="143" t="str">
        <f>$K1431</f>
        <v/>
      </c>
      <c r="AA1431" s="143" t="str">
        <f>$L1431</f>
        <v/>
      </c>
      <c r="AB1431" s="143" t="str">
        <f>$M1431</f>
        <v/>
      </c>
      <c r="AC1431" s="414" t="str">
        <f>$N1431</f>
        <v/>
      </c>
      <c r="AD1431" s="516"/>
      <c r="AE1431" s="144" t="str">
        <f>$J1431</f>
        <v/>
      </c>
      <c r="AF1431" s="145" t="str">
        <f>$K1431</f>
        <v/>
      </c>
      <c r="AG1431" s="145" t="str">
        <f>$L1431</f>
        <v/>
      </c>
      <c r="AH1431" s="146" t="str">
        <f>$M1431</f>
        <v/>
      </c>
      <c r="AI1431" s="364" t="str">
        <f>$N1431</f>
        <v/>
      </c>
      <c r="AJ1431" s="365" t="str">
        <f>$J1431</f>
        <v/>
      </c>
      <c r="AK1431" s="146" t="str">
        <f>$K1431</f>
        <v/>
      </c>
      <c r="AL1431" s="146" t="str">
        <f>$L1431</f>
        <v/>
      </c>
      <c r="AM1431" s="146" t="str">
        <f>$M1431</f>
        <v/>
      </c>
      <c r="AN1431" s="147" t="str">
        <f>$N1431</f>
        <v/>
      </c>
      <c r="AO1431" s="413" t="str">
        <f>$J1431</f>
        <v/>
      </c>
      <c r="AP1431" s="143" t="str">
        <f>$K1431</f>
        <v/>
      </c>
      <c r="AQ1431" s="143" t="str">
        <f>$L1431</f>
        <v/>
      </c>
      <c r="AR1431" s="143" t="str">
        <f>$M1431</f>
        <v/>
      </c>
      <c r="AS1431" s="414" t="str">
        <f>$N1431</f>
        <v/>
      </c>
    </row>
    <row r="1432" spans="5:45" ht="18" customHeight="1">
      <c r="E1432" s="148" t="str">
        <f>IF($E$1431="","",$E$1431)</f>
        <v/>
      </c>
      <c r="F1432" s="105">
        <f t="shared" ref="F1432:F1473" si="947">IF(L1432="",0,IF(AND(L1431&lt;L1432,L1432=L1433),F1431+1,IF(L1432&lt;L1433,F1431+1,F1431)))</f>
        <v>0</v>
      </c>
      <c r="G1432" s="105" t="str">
        <f t="shared" ref="G1432:G1473" si="948">IF(AND(F1432=0,L1432=""),"",IF(AND(F1432=0,L1432&gt;0),1,IF(F1432=0,"",F1432)))</f>
        <v/>
      </c>
      <c r="H1432" s="105" t="str">
        <f t="shared" ref="H1432:H1473" si="949">IF($G1432="","",IF(F1431&lt;F1432,$E1432&amp;"-"&amp;$G1432,""))</f>
        <v/>
      </c>
      <c r="I1432" s="149">
        <v>18</v>
      </c>
      <c r="J1432" s="151" t="str">
        <f>IF($F1432&lt;=1,"",IF($L1432="","",$K1432+$P1432))</f>
        <v/>
      </c>
      <c r="K1432" s="150" t="str">
        <f>IF($F1432&lt;=1,"",IF($L1432="","",$L1432+$P1432))</f>
        <v/>
      </c>
      <c r="L1432" s="150" t="str">
        <f>IF($E1432="","",INDEX('3.サラリースケール'!$R$5:$BH$38,MATCH($E1432,'3.サラリースケール'!$R$5:$R$38,0),MATCH($I1432,'3.サラリースケール'!$R$5:$BH$5,0)))</f>
        <v/>
      </c>
      <c r="M1432" s="150" t="str">
        <f>IF($F1432&lt;=1,"",IF($L1432="","",$L1432-$P1432))</f>
        <v/>
      </c>
      <c r="N1432" s="366" t="str">
        <f>IF($F1432&lt;=1,"",IF($L1432="","",$M1432-$P1432))</f>
        <v/>
      </c>
      <c r="O1432" s="151" t="str">
        <f>IF($F1432&lt;=1,"",IF($L1431="",0,$L1432-$L1431))</f>
        <v/>
      </c>
      <c r="P1432" s="368" t="str">
        <f t="shared" ref="P1432:P1473" si="950">IF($F1432&lt;=1,"",IF($L1432="","",IF($O1432=0,$P1431,ROUNDUP($O1432/$L$2,-1))))</f>
        <v/>
      </c>
      <c r="Q1432" s="152" t="str">
        <f>IF($L1432="","",VLOOKUP($E1432,'6.モデル年俸表の作成'!$C$7:$F$48,4,0))</f>
        <v/>
      </c>
      <c r="R1432" s="159" t="str">
        <f>IF($E1432="","",IF($G1432="","",VLOOKUP($E1432,'5.手当・賞与配分・洗い替え方式'!$C$7:$L$48,8,0)))</f>
        <v/>
      </c>
      <c r="S1432" s="153" t="str">
        <f>IF(J1432="","",ROUNDUP((J1432*$R1432),-1))</f>
        <v/>
      </c>
      <c r="T1432" s="153" t="str">
        <f>IF(K1432="","",ROUNDUP((K1432*$R1432),-1))</f>
        <v/>
      </c>
      <c r="U1432" s="153" t="str">
        <f>IF(L1432="","",ROUNDUP((L1432*$R1432),-1))</f>
        <v/>
      </c>
      <c r="V1432" s="153" t="str">
        <f>IF(M1432="","",ROUNDUP((M1432*$R1432),-1))</f>
        <v/>
      </c>
      <c r="W1432" s="153" t="str">
        <f>IF(N1432="","",ROUNDUP((N1432*$R1432),-1))</f>
        <v/>
      </c>
      <c r="X1432" s="155" t="str">
        <f t="shared" ref="X1432:X1473" si="951">IF($L1432="","",ROUNDDOWN($U1432/($L1432/$X$4*1.25),0))</f>
        <v/>
      </c>
      <c r="Y1432" s="165" t="str">
        <f>IF(J1432="","",J1432+$Q1432+S1432)</f>
        <v/>
      </c>
      <c r="Z1432" s="154" t="str">
        <f t="shared" ref="Z1432:Z1473" si="952">IF(K1432="","",K1432+$Q1432+T1432)</f>
        <v/>
      </c>
      <c r="AA1432" s="154" t="str">
        <f t="shared" ref="AA1432:AA1473" si="953">IF(L1432="","",L1432+$Q1432+U1432)</f>
        <v/>
      </c>
      <c r="AB1432" s="154" t="str">
        <f t="shared" ref="AB1432:AB1473" si="954">IF(M1432="","",M1432+$Q1432+V1432)</f>
        <v/>
      </c>
      <c r="AC1432" s="166" t="str">
        <f t="shared" ref="AC1432:AC1438" si="955">IF(N1432="","",N1432+$Q1432+W1432)</f>
        <v/>
      </c>
      <c r="AD1432" s="152" t="str">
        <f>IF($L1432="","",$AA1432*12)</f>
        <v/>
      </c>
      <c r="AE1432" s="165" t="str">
        <f>IF(J1432="","",IF('5.手当・賞与配分・洗い替え方式'!$O$4=1,ROUNDUP((J1432+$Q1432)*$AH$4,-1),ROUNDUP(J1432*$AH$4,-1)))</f>
        <v/>
      </c>
      <c r="AF1432" s="154" t="str">
        <f>IF(K1432="","",IF('5.手当・賞与配分・洗い替え方式'!$O$4=1,ROUNDUP((K1432+$Q1432)*$AH$4,-1),ROUNDUP(K1432*$AH$4,-1)))</f>
        <v/>
      </c>
      <c r="AG1432" s="154" t="str">
        <f>IF(L1432="","",IF('5.手当・賞与配分・洗い替え方式'!$O$4=1,ROUNDUP((L1432+$Q1432)*$AH$4,-1),ROUNDUP(L1432*$AH$4,-1)))</f>
        <v/>
      </c>
      <c r="AH1432" s="154" t="str">
        <f>IF(M1432="","",IF('5.手当・賞与配分・洗い替え方式'!$O$4=1,ROUNDUP((M1432+$Q1432)*$AH$4,-1),ROUNDUP(M1432*$AH$4,-1)))</f>
        <v/>
      </c>
      <c r="AI1432" s="166" t="str">
        <f>IF(N1432="","",IF('5.手当・賞与配分・洗い替え方式'!$O$4=1,ROUNDUP((N1432+$Q1432)*$AH$4,-1),ROUNDUP(N1432*$AH$4,-1)))</f>
        <v/>
      </c>
      <c r="AJ1432" s="165" t="str">
        <f>IF(J1432="","",IF('5.手当・賞与配分・洗い替え方式'!$O$4=1,ROUNDUP((J1432+$Q1432)*$AM$4,-1),ROUNDUP(J1432*$AM$4,-1)))</f>
        <v/>
      </c>
      <c r="AK1432" s="154" t="str">
        <f>IF(K1432="","",IF('5.手当・賞与配分・洗い替え方式'!$O$4=1,ROUNDUP((K1432+$Q1432)*$AM$4,-1),ROUNDUP(K1432*$AM$4,-1)))</f>
        <v/>
      </c>
      <c r="AL1432" s="154" t="str">
        <f>IF(L1432="","",IF('5.手当・賞与配分・洗い替え方式'!$O$4=1,ROUNDUP((L1432+$Q1432)*$AM$4,-1),ROUNDUP(L1432*$AM$4,-1)))</f>
        <v/>
      </c>
      <c r="AM1432" s="154" t="str">
        <f>IF(M1432="","",IF('5.手当・賞与配分・洗い替え方式'!$O$4=1,ROUNDUP((M1432+$Q1432)*$AM$4,-1),ROUNDUP(M1432*$AM$4,-1)))</f>
        <v/>
      </c>
      <c r="AN1432" s="166" t="str">
        <f>IF(N1432="","",IF('5.手当・賞与配分・洗い替え方式'!$O$4=1,ROUNDUP((N1432+$Q1432)*$AM$4,-1),ROUNDUP(N1432*$AM$4,-1)))</f>
        <v/>
      </c>
      <c r="AO1432" s="367" t="str">
        <f>IF(J1432="","",Y1432*12+AE1432+AJ1432)</f>
        <v/>
      </c>
      <c r="AP1432" s="133" t="str">
        <f t="shared" ref="AP1432" si="956">IF(K1432="","",Z1432*12+AF1432+AK1432)</f>
        <v/>
      </c>
      <c r="AQ1432" s="133" t="str">
        <f t="shared" ref="AQ1432:AQ1473" si="957">IF(L1432="","",AA1432*12+AG1432+AL1432)</f>
        <v/>
      </c>
      <c r="AR1432" s="133" t="str">
        <f t="shared" ref="AR1432:AR1473" si="958">IF(M1432="","",AB1432*12+AH1432+AM1432)</f>
        <v/>
      </c>
      <c r="AS1432" s="155" t="str">
        <f t="shared" ref="AS1432:AS1473" si="959">IF(N1432="","",AC1432*12+AI1432+AN1432)</f>
        <v/>
      </c>
    </row>
    <row r="1433" spans="5:45" ht="18" customHeight="1">
      <c r="E1433" s="148" t="str">
        <f t="shared" ref="E1433:E1473" si="960">IF($E$1431="","",$E$1431)</f>
        <v/>
      </c>
      <c r="F1433" s="105">
        <f t="shared" si="947"/>
        <v>0</v>
      </c>
      <c r="G1433" s="105" t="str">
        <f t="shared" si="948"/>
        <v/>
      </c>
      <c r="H1433" s="105" t="str">
        <f t="shared" si="949"/>
        <v/>
      </c>
      <c r="I1433" s="149">
        <v>19</v>
      </c>
      <c r="J1433" s="157" t="str">
        <f t="shared" ref="J1433:J1473" si="961">IF($F1433&lt;=1,"",IF($L1433="","",$K1433+$P1433))</f>
        <v/>
      </c>
      <c r="K1433" s="131" t="str">
        <f t="shared" ref="K1433:K1473" si="962">IF($F1433&lt;=1,"",IF($L1433="","",$L1433+$P1433))</f>
        <v/>
      </c>
      <c r="L1433" s="150" t="str">
        <f>IF($E1433="","",INDEX('3.サラリースケール'!$R$5:$BH$38,MATCH($E1433,'3.サラリースケール'!$R$5:$R$38,0),MATCH($I1433,'3.サラリースケール'!$R$5:$BH$5,0)))</f>
        <v/>
      </c>
      <c r="M1433" s="131" t="str">
        <f t="shared" ref="M1433:M1473" si="963">IF($F1433&lt;=1,"",IF($L1433="","",$L1433-$P1433))</f>
        <v/>
      </c>
      <c r="N1433" s="368" t="str">
        <f t="shared" ref="N1433:N1473" si="964">IF($F1433&lt;=1,"",IF($L1433="","",$M1433-$P1433))</f>
        <v/>
      </c>
      <c r="O1433" s="157" t="str">
        <f t="shared" ref="O1433:O1473" si="965">IF($F1433&lt;=1,"",IF($L1432="",0,$L1433-$L1432))</f>
        <v/>
      </c>
      <c r="P1433" s="368" t="str">
        <f t="shared" si="950"/>
        <v/>
      </c>
      <c r="Q1433" s="158" t="str">
        <f>IF($L1433="","",VLOOKUP($E1433,'6.モデル年俸表の作成'!$C$7:$F$48,4,0))</f>
        <v/>
      </c>
      <c r="R1433" s="159" t="str">
        <f>IF($E1433="","",IF($G1433="","",VLOOKUP($E1433,'5.手当・賞与配分・洗い替え方式'!$C$7:$L$48,8,0)))</f>
        <v/>
      </c>
      <c r="S1433" s="160" t="str">
        <f t="shared" ref="S1433:S1473" si="966">IF(J1433="","",ROUNDUP((J1433*$R1433),-1))</f>
        <v/>
      </c>
      <c r="T1433" s="160" t="str">
        <f t="shared" ref="T1433:T1473" si="967">IF(K1433="","",ROUNDUP((K1433*$R1433),-1))</f>
        <v/>
      </c>
      <c r="U1433" s="160" t="str">
        <f t="shared" ref="U1433:U1437" si="968">IF(L1433="","",ROUNDUP((L1433*$R1433),-1))</f>
        <v/>
      </c>
      <c r="V1433" s="160" t="str">
        <f t="shared" ref="V1433:V1473" si="969">IF(M1433="","",ROUNDUP((M1433*$R1433),-1))</f>
        <v/>
      </c>
      <c r="W1433" s="160" t="str">
        <f t="shared" ref="W1433:W1473" si="970">IF(N1433="","",ROUNDUP((N1433*$R1433),-1))</f>
        <v/>
      </c>
      <c r="X1433" s="164" t="str">
        <f t="shared" si="951"/>
        <v/>
      </c>
      <c r="Y1433" s="162" t="str">
        <f t="shared" ref="Y1433:Y1435" si="971">IF(J1433="","",J1433+$Q1433+S1433)</f>
        <v/>
      </c>
      <c r="Z1433" s="161" t="str">
        <f t="shared" si="952"/>
        <v/>
      </c>
      <c r="AA1433" s="161" t="str">
        <f t="shared" si="953"/>
        <v/>
      </c>
      <c r="AB1433" s="161" t="str">
        <f t="shared" si="954"/>
        <v/>
      </c>
      <c r="AC1433" s="163" t="str">
        <f t="shared" si="955"/>
        <v/>
      </c>
      <c r="AD1433" s="158" t="str">
        <f t="shared" ref="AD1433:AD1473" si="972">IF(L1433="","",AA1433*12)</f>
        <v/>
      </c>
      <c r="AE1433" s="165" t="str">
        <f>IF(J1433="","",IF('5.手当・賞与配分・洗い替え方式'!$O$4=1,ROUNDUP((J1433+$Q1433)*$AH$4,-1),ROUNDUP(J1433*$AH$4,-1)))</f>
        <v/>
      </c>
      <c r="AF1433" s="154" t="str">
        <f>IF(K1433="","",IF('5.手当・賞与配分・洗い替え方式'!$O$4=1,ROUNDUP((K1433+$Q1433)*$AH$4,-1),ROUNDUP(K1433*$AH$4,-1)))</f>
        <v/>
      </c>
      <c r="AG1433" s="154" t="str">
        <f>IF(L1433="","",IF('5.手当・賞与配分・洗い替え方式'!$O$4=1,ROUNDUP((L1433+$Q1433)*$AH$4,-1),ROUNDUP(L1433*$AH$4,-1)))</f>
        <v/>
      </c>
      <c r="AH1433" s="154" t="str">
        <f>IF(M1433="","",IF('5.手当・賞与配分・洗い替え方式'!$O$4=1,ROUNDUP((M1433+$Q1433)*$AH$4,-1),ROUNDUP(M1433*$AH$4,-1)))</f>
        <v/>
      </c>
      <c r="AI1433" s="166" t="str">
        <f>IF(N1433="","",IF('5.手当・賞与配分・洗い替え方式'!$O$4=1,ROUNDUP((N1433+$Q1433)*$AH$4,-1),ROUNDUP(N1433*$AH$4,-1)))</f>
        <v/>
      </c>
      <c r="AJ1433" s="165" t="str">
        <f>IF(J1433="","",IF('5.手当・賞与配分・洗い替え方式'!$O$4=1,ROUNDUP((J1433+$Q1433)*$AM$4,-1),ROUNDUP(J1433*$AM$4,-1)))</f>
        <v/>
      </c>
      <c r="AK1433" s="154" t="str">
        <f>IF(K1433="","",IF('5.手当・賞与配分・洗い替え方式'!$O$4=1,ROUNDUP((K1433+$Q1433)*$AM$4,-1),ROUNDUP(K1433*$AM$4,-1)))</f>
        <v/>
      </c>
      <c r="AL1433" s="154" t="str">
        <f>IF(L1433="","",IF('5.手当・賞与配分・洗い替え方式'!$O$4=1,ROUNDUP((L1433+$Q1433)*$AM$4,-1),ROUNDUP(L1433*$AM$4,-1)))</f>
        <v/>
      </c>
      <c r="AM1433" s="154" t="str">
        <f>IF(M1433="","",IF('5.手当・賞与配分・洗い替え方式'!$O$4=1,ROUNDUP((M1433+$Q1433)*$AM$4,-1),ROUNDUP(M1433*$AM$4,-1)))</f>
        <v/>
      </c>
      <c r="AN1433" s="166" t="str">
        <f>IF(N1433="","",IF('5.手当・賞与配分・洗い替え方式'!$O$4=1,ROUNDUP((N1433+$Q1433)*$AM$4,-1),ROUNDUP(N1433*$AM$4,-1)))</f>
        <v/>
      </c>
      <c r="AO1433" s="369" t="str">
        <f>IF(J1433="","",Y1433*12+AE1433+AJ1433)</f>
        <v/>
      </c>
      <c r="AP1433" s="77" t="str">
        <f>IF(K1433="","",Z1433*12+AF1433+AK1433)</f>
        <v/>
      </c>
      <c r="AQ1433" s="77" t="str">
        <f t="shared" si="957"/>
        <v/>
      </c>
      <c r="AR1433" s="77" t="str">
        <f t="shared" si="958"/>
        <v/>
      </c>
      <c r="AS1433" s="164" t="str">
        <f t="shared" si="959"/>
        <v/>
      </c>
    </row>
    <row r="1434" spans="5:45" ht="18" customHeight="1">
      <c r="E1434" s="148" t="str">
        <f t="shared" si="960"/>
        <v/>
      </c>
      <c r="F1434" s="105">
        <f t="shared" si="947"/>
        <v>0</v>
      </c>
      <c r="G1434" s="105" t="str">
        <f t="shared" si="948"/>
        <v/>
      </c>
      <c r="H1434" s="105" t="str">
        <f t="shared" si="949"/>
        <v/>
      </c>
      <c r="I1434" s="149">
        <v>20</v>
      </c>
      <c r="J1434" s="157" t="str">
        <f t="shared" si="961"/>
        <v/>
      </c>
      <c r="K1434" s="131" t="str">
        <f t="shared" si="962"/>
        <v/>
      </c>
      <c r="L1434" s="131" t="str">
        <f>IF($E1434="","",INDEX('3.サラリースケール'!$R$5:$BH$38,MATCH($E1434,'3.サラリースケール'!$R$5:$R$38,0),MATCH($I1434,'3.サラリースケール'!$R$5:$BH$5,0)))</f>
        <v/>
      </c>
      <c r="M1434" s="131" t="str">
        <f t="shared" si="963"/>
        <v/>
      </c>
      <c r="N1434" s="368" t="str">
        <f t="shared" si="964"/>
        <v/>
      </c>
      <c r="O1434" s="157" t="str">
        <f t="shared" si="965"/>
        <v/>
      </c>
      <c r="P1434" s="368" t="str">
        <f t="shared" si="950"/>
        <v/>
      </c>
      <c r="Q1434" s="158" t="str">
        <f>IF($L1434="","",VLOOKUP($E1434,'6.モデル年俸表の作成'!$C$7:$F$48,4,0))</f>
        <v/>
      </c>
      <c r="R1434" s="159" t="str">
        <f>IF($E1434="","",IF($G1434="","",VLOOKUP($E1434,'5.手当・賞与配分・洗い替え方式'!$C$7:$L$48,8,0)))</f>
        <v/>
      </c>
      <c r="S1434" s="160" t="str">
        <f t="shared" si="966"/>
        <v/>
      </c>
      <c r="T1434" s="160" t="str">
        <f t="shared" si="967"/>
        <v/>
      </c>
      <c r="U1434" s="160" t="str">
        <f t="shared" si="968"/>
        <v/>
      </c>
      <c r="V1434" s="160" t="str">
        <f t="shared" si="969"/>
        <v/>
      </c>
      <c r="W1434" s="160" t="str">
        <f t="shared" si="970"/>
        <v/>
      </c>
      <c r="X1434" s="164" t="str">
        <f t="shared" si="951"/>
        <v/>
      </c>
      <c r="Y1434" s="162" t="str">
        <f t="shared" si="971"/>
        <v/>
      </c>
      <c r="Z1434" s="161" t="str">
        <f t="shared" si="952"/>
        <v/>
      </c>
      <c r="AA1434" s="161" t="str">
        <f t="shared" si="953"/>
        <v/>
      </c>
      <c r="AB1434" s="161" t="str">
        <f t="shared" si="954"/>
        <v/>
      </c>
      <c r="AC1434" s="163" t="str">
        <f t="shared" si="955"/>
        <v/>
      </c>
      <c r="AD1434" s="158" t="str">
        <f t="shared" si="972"/>
        <v/>
      </c>
      <c r="AE1434" s="165" t="str">
        <f>IF(J1434="","",IF('5.手当・賞与配分・洗い替え方式'!$O$4=1,ROUNDUP((J1434+$Q1434)*$AH$4,-1),ROUNDUP(J1434*$AH$4,-1)))</f>
        <v/>
      </c>
      <c r="AF1434" s="154" t="str">
        <f>IF(K1434="","",IF('5.手当・賞与配分・洗い替え方式'!$O$4=1,ROUNDUP((K1434+$Q1434)*$AH$4,-1),ROUNDUP(K1434*$AH$4,-1)))</f>
        <v/>
      </c>
      <c r="AG1434" s="154" t="str">
        <f>IF(L1434="","",IF('5.手当・賞与配分・洗い替え方式'!$O$4=1,ROUNDUP((L1434+$Q1434)*$AH$4,-1),ROUNDUP(L1434*$AH$4,-1)))</f>
        <v/>
      </c>
      <c r="AH1434" s="154" t="str">
        <f>IF(M1434="","",IF('5.手当・賞与配分・洗い替え方式'!$O$4=1,ROUNDUP((M1434+$Q1434)*$AH$4,-1),ROUNDUP(M1434*$AH$4,-1)))</f>
        <v/>
      </c>
      <c r="AI1434" s="166" t="str">
        <f>IF(N1434="","",IF('5.手当・賞与配分・洗い替え方式'!$O$4=1,ROUNDUP((N1434+$Q1434)*$AH$4,-1),ROUNDUP(N1434*$AH$4,-1)))</f>
        <v/>
      </c>
      <c r="AJ1434" s="165" t="str">
        <f>IF(J1434="","",IF('5.手当・賞与配分・洗い替え方式'!$O$4=1,ROUNDUP((J1434+$Q1434)*$AM$4,-1),ROUNDUP(J1434*$AM$4,-1)))</f>
        <v/>
      </c>
      <c r="AK1434" s="154" t="str">
        <f>IF(K1434="","",IF('5.手当・賞与配分・洗い替え方式'!$O$4=1,ROUNDUP((K1434+$Q1434)*$AM$4,-1),ROUNDUP(K1434*$AM$4,-1)))</f>
        <v/>
      </c>
      <c r="AL1434" s="154" t="str">
        <f>IF(L1434="","",IF('5.手当・賞与配分・洗い替え方式'!$O$4=1,ROUNDUP((L1434+$Q1434)*$AM$4,-1),ROUNDUP(L1434*$AM$4,-1)))</f>
        <v/>
      </c>
      <c r="AM1434" s="154" t="str">
        <f>IF(M1434="","",IF('5.手当・賞与配分・洗い替え方式'!$O$4=1,ROUNDUP((M1434+$Q1434)*$AM$4,-1),ROUNDUP(M1434*$AM$4,-1)))</f>
        <v/>
      </c>
      <c r="AN1434" s="166" t="str">
        <f>IF(N1434="","",IF('5.手当・賞与配分・洗い替え方式'!$O$4=1,ROUNDUP((N1434+$Q1434)*$AM$4,-1),ROUNDUP(N1434*$AM$4,-1)))</f>
        <v/>
      </c>
      <c r="AO1434" s="369" t="str">
        <f t="shared" ref="AO1434:AO1473" si="973">IF(J1434="","",Y1434*12+AE1434+AJ1434)</f>
        <v/>
      </c>
      <c r="AP1434" s="77" t="str">
        <f t="shared" ref="AP1434:AP1473" si="974">IF(K1434="","",Z1434*12+AF1434+AK1434)</f>
        <v/>
      </c>
      <c r="AQ1434" s="77" t="str">
        <f t="shared" si="957"/>
        <v/>
      </c>
      <c r="AR1434" s="77" t="str">
        <f t="shared" si="958"/>
        <v/>
      </c>
      <c r="AS1434" s="164" t="str">
        <f t="shared" si="959"/>
        <v/>
      </c>
    </row>
    <row r="1435" spans="5:45" ht="18" customHeight="1">
      <c r="E1435" s="148" t="str">
        <f t="shared" si="960"/>
        <v/>
      </c>
      <c r="F1435" s="105">
        <f t="shared" si="947"/>
        <v>0</v>
      </c>
      <c r="G1435" s="105" t="str">
        <f t="shared" si="948"/>
        <v/>
      </c>
      <c r="H1435" s="105" t="str">
        <f t="shared" si="949"/>
        <v/>
      </c>
      <c r="I1435" s="149">
        <v>21</v>
      </c>
      <c r="J1435" s="157" t="str">
        <f t="shared" si="961"/>
        <v/>
      </c>
      <c r="K1435" s="131" t="str">
        <f t="shared" si="962"/>
        <v/>
      </c>
      <c r="L1435" s="131" t="str">
        <f>IF($E1435="","",INDEX('3.サラリースケール'!$R$5:$BH$38,MATCH($E1435,'3.サラリースケール'!$R$5:$R$38,0),MATCH($I1435,'3.サラリースケール'!$R$5:$BH$5,0)))</f>
        <v/>
      </c>
      <c r="M1435" s="131" t="str">
        <f t="shared" si="963"/>
        <v/>
      </c>
      <c r="N1435" s="368" t="str">
        <f t="shared" si="964"/>
        <v/>
      </c>
      <c r="O1435" s="157" t="str">
        <f t="shared" si="965"/>
        <v/>
      </c>
      <c r="P1435" s="368" t="str">
        <f t="shared" si="950"/>
        <v/>
      </c>
      <c r="Q1435" s="158" t="str">
        <f>IF($L1435="","",VLOOKUP($E1435,'6.モデル年俸表の作成'!$C$7:$F$48,4,0))</f>
        <v/>
      </c>
      <c r="R1435" s="159" t="str">
        <f>IF($E1435="","",IF($G1435="","",VLOOKUP($E1435,'5.手当・賞与配分・洗い替え方式'!$C$7:$L$48,8,0)))</f>
        <v/>
      </c>
      <c r="S1435" s="160" t="str">
        <f t="shared" si="966"/>
        <v/>
      </c>
      <c r="T1435" s="160" t="str">
        <f t="shared" si="967"/>
        <v/>
      </c>
      <c r="U1435" s="160" t="str">
        <f t="shared" si="968"/>
        <v/>
      </c>
      <c r="V1435" s="160" t="str">
        <f t="shared" si="969"/>
        <v/>
      </c>
      <c r="W1435" s="160" t="str">
        <f t="shared" si="970"/>
        <v/>
      </c>
      <c r="X1435" s="164" t="str">
        <f t="shared" si="951"/>
        <v/>
      </c>
      <c r="Y1435" s="162" t="str">
        <f t="shared" si="971"/>
        <v/>
      </c>
      <c r="Z1435" s="161" t="str">
        <f t="shared" si="952"/>
        <v/>
      </c>
      <c r="AA1435" s="161" t="str">
        <f t="shared" si="953"/>
        <v/>
      </c>
      <c r="AB1435" s="161" t="str">
        <f t="shared" si="954"/>
        <v/>
      </c>
      <c r="AC1435" s="163" t="str">
        <f t="shared" si="955"/>
        <v/>
      </c>
      <c r="AD1435" s="158" t="str">
        <f t="shared" si="972"/>
        <v/>
      </c>
      <c r="AE1435" s="165" t="str">
        <f>IF(J1435="","",IF('5.手当・賞与配分・洗い替え方式'!$O$4=1,ROUNDUP((J1435+$Q1435)*$AH$4,-1),ROUNDUP(J1435*$AH$4,-1)))</f>
        <v/>
      </c>
      <c r="AF1435" s="154" t="str">
        <f>IF(K1435="","",IF('5.手当・賞与配分・洗い替え方式'!$O$4=1,ROUNDUP((K1435+$Q1435)*$AH$4,-1),ROUNDUP(K1435*$AH$4,-1)))</f>
        <v/>
      </c>
      <c r="AG1435" s="154" t="str">
        <f>IF(L1435="","",IF('5.手当・賞与配分・洗い替え方式'!$O$4=1,ROUNDUP((L1435+$Q1435)*$AH$4,-1),ROUNDUP(L1435*$AH$4,-1)))</f>
        <v/>
      </c>
      <c r="AH1435" s="154" t="str">
        <f>IF(M1435="","",IF('5.手当・賞与配分・洗い替え方式'!$O$4=1,ROUNDUP((M1435+$Q1435)*$AH$4,-1),ROUNDUP(M1435*$AH$4,-1)))</f>
        <v/>
      </c>
      <c r="AI1435" s="166" t="str">
        <f>IF(N1435="","",IF('5.手当・賞与配分・洗い替え方式'!$O$4=1,ROUNDUP((N1435+$Q1435)*$AH$4,-1),ROUNDUP(N1435*$AH$4,-1)))</f>
        <v/>
      </c>
      <c r="AJ1435" s="165" t="str">
        <f>IF(J1435="","",IF('5.手当・賞与配分・洗い替え方式'!$O$4=1,ROUNDUP((J1435+$Q1435)*$AM$4,-1),ROUNDUP(J1435*$AM$4,-1)))</f>
        <v/>
      </c>
      <c r="AK1435" s="154" t="str">
        <f>IF(K1435="","",IF('5.手当・賞与配分・洗い替え方式'!$O$4=1,ROUNDUP((K1435+$Q1435)*$AM$4,-1),ROUNDUP(K1435*$AM$4,-1)))</f>
        <v/>
      </c>
      <c r="AL1435" s="154" t="str">
        <f>IF(L1435="","",IF('5.手当・賞与配分・洗い替え方式'!$O$4=1,ROUNDUP((L1435+$Q1435)*$AM$4,-1),ROUNDUP(L1435*$AM$4,-1)))</f>
        <v/>
      </c>
      <c r="AM1435" s="154" t="str">
        <f>IF(M1435="","",IF('5.手当・賞与配分・洗い替え方式'!$O$4=1,ROUNDUP((M1435+$Q1435)*$AM$4,-1),ROUNDUP(M1435*$AM$4,-1)))</f>
        <v/>
      </c>
      <c r="AN1435" s="166" t="str">
        <f>IF(N1435="","",IF('5.手当・賞与配分・洗い替え方式'!$O$4=1,ROUNDUP((N1435+$Q1435)*$AM$4,-1),ROUNDUP(N1435*$AM$4,-1)))</f>
        <v/>
      </c>
      <c r="AO1435" s="369" t="str">
        <f t="shared" si="973"/>
        <v/>
      </c>
      <c r="AP1435" s="77" t="str">
        <f t="shared" si="974"/>
        <v/>
      </c>
      <c r="AQ1435" s="77" t="str">
        <f t="shared" si="957"/>
        <v/>
      </c>
      <c r="AR1435" s="77" t="str">
        <f t="shared" si="958"/>
        <v/>
      </c>
      <c r="AS1435" s="164" t="str">
        <f t="shared" si="959"/>
        <v/>
      </c>
    </row>
    <row r="1436" spans="5:45" ht="18" customHeight="1">
      <c r="E1436" s="148" t="str">
        <f t="shared" si="960"/>
        <v/>
      </c>
      <c r="F1436" s="105">
        <f t="shared" si="947"/>
        <v>0</v>
      </c>
      <c r="G1436" s="105" t="str">
        <f t="shared" si="948"/>
        <v/>
      </c>
      <c r="H1436" s="105" t="str">
        <f t="shared" si="949"/>
        <v/>
      </c>
      <c r="I1436" s="149">
        <v>22</v>
      </c>
      <c r="J1436" s="157" t="str">
        <f t="shared" si="961"/>
        <v/>
      </c>
      <c r="K1436" s="131" t="str">
        <f t="shared" si="962"/>
        <v/>
      </c>
      <c r="L1436" s="131" t="str">
        <f>IF($E1436="","",INDEX('3.サラリースケール'!$R$5:$BH$38,MATCH($E1436,'3.サラリースケール'!$R$5:$R$38,0),MATCH($I1436,'3.サラリースケール'!$R$5:$BH$5,0)))</f>
        <v/>
      </c>
      <c r="M1436" s="131" t="str">
        <f t="shared" si="963"/>
        <v/>
      </c>
      <c r="N1436" s="368" t="str">
        <f t="shared" si="964"/>
        <v/>
      </c>
      <c r="O1436" s="157" t="str">
        <f t="shared" si="965"/>
        <v/>
      </c>
      <c r="P1436" s="368" t="str">
        <f t="shared" si="950"/>
        <v/>
      </c>
      <c r="Q1436" s="158" t="str">
        <f>IF($L1436="","",VLOOKUP($E1436,'6.モデル年俸表の作成'!$C$7:$F$48,4,0))</f>
        <v/>
      </c>
      <c r="R1436" s="159" t="str">
        <f>IF($E1436="","",IF($G1436="","",VLOOKUP($E1436,'5.手当・賞与配分・洗い替え方式'!$C$7:$L$48,8,0)))</f>
        <v/>
      </c>
      <c r="S1436" s="160" t="str">
        <f t="shared" si="966"/>
        <v/>
      </c>
      <c r="T1436" s="160" t="str">
        <f t="shared" si="967"/>
        <v/>
      </c>
      <c r="U1436" s="160" t="str">
        <f t="shared" si="968"/>
        <v/>
      </c>
      <c r="V1436" s="160" t="str">
        <f t="shared" si="969"/>
        <v/>
      </c>
      <c r="W1436" s="160" t="str">
        <f t="shared" si="970"/>
        <v/>
      </c>
      <c r="X1436" s="164" t="str">
        <f t="shared" si="951"/>
        <v/>
      </c>
      <c r="Y1436" s="162" t="str">
        <f>IF(J1436="","",J1436+$Q1436+S1436)</f>
        <v/>
      </c>
      <c r="Z1436" s="161" t="str">
        <f t="shared" si="952"/>
        <v/>
      </c>
      <c r="AA1436" s="161" t="str">
        <f t="shared" si="953"/>
        <v/>
      </c>
      <c r="AB1436" s="161" t="str">
        <f t="shared" si="954"/>
        <v/>
      </c>
      <c r="AC1436" s="163" t="str">
        <f t="shared" si="955"/>
        <v/>
      </c>
      <c r="AD1436" s="158" t="str">
        <f t="shared" si="972"/>
        <v/>
      </c>
      <c r="AE1436" s="165" t="str">
        <f>IF(J1436="","",IF('5.手当・賞与配分・洗い替え方式'!$O$4=1,ROUNDUP((J1436+$Q1436)*$AH$4,-1),ROUNDUP(J1436*$AH$4,-1)))</f>
        <v/>
      </c>
      <c r="AF1436" s="154" t="str">
        <f>IF(K1436="","",IF('5.手当・賞与配分・洗い替え方式'!$O$4=1,ROUNDUP((K1436+$Q1436)*$AH$4,-1),ROUNDUP(K1436*$AH$4,-1)))</f>
        <v/>
      </c>
      <c r="AG1436" s="154" t="str">
        <f>IF(L1436="","",IF('5.手当・賞与配分・洗い替え方式'!$O$4=1,ROUNDUP((L1436+$Q1436)*$AH$4,-1),ROUNDUP(L1436*$AH$4,-1)))</f>
        <v/>
      </c>
      <c r="AH1436" s="154" t="str">
        <f>IF(M1436="","",IF('5.手当・賞与配分・洗い替え方式'!$O$4=1,ROUNDUP((M1436+$Q1436)*$AH$4,-1),ROUNDUP(M1436*$AH$4,-1)))</f>
        <v/>
      </c>
      <c r="AI1436" s="166" t="str">
        <f>IF(N1436="","",IF('5.手当・賞与配分・洗い替え方式'!$O$4=1,ROUNDUP((N1436+$Q1436)*$AH$4,-1),ROUNDUP(N1436*$AH$4,-1)))</f>
        <v/>
      </c>
      <c r="AJ1436" s="165" t="str">
        <f>IF(J1436="","",IF('5.手当・賞与配分・洗い替え方式'!$O$4=1,ROUNDUP((J1436+$Q1436)*$AM$4,-1),ROUNDUP(J1436*$AM$4,-1)))</f>
        <v/>
      </c>
      <c r="AK1436" s="154" t="str">
        <f>IF(K1436="","",IF('5.手当・賞与配分・洗い替え方式'!$O$4=1,ROUNDUP((K1436+$Q1436)*$AM$4,-1),ROUNDUP(K1436*$AM$4,-1)))</f>
        <v/>
      </c>
      <c r="AL1436" s="154" t="str">
        <f>IF(L1436="","",IF('5.手当・賞与配分・洗い替え方式'!$O$4=1,ROUNDUP((L1436+$Q1436)*$AM$4,-1),ROUNDUP(L1436*$AM$4,-1)))</f>
        <v/>
      </c>
      <c r="AM1436" s="154" t="str">
        <f>IF(M1436="","",IF('5.手当・賞与配分・洗い替え方式'!$O$4=1,ROUNDUP((M1436+$Q1436)*$AM$4,-1),ROUNDUP(M1436*$AM$4,-1)))</f>
        <v/>
      </c>
      <c r="AN1436" s="166" t="str">
        <f>IF(N1436="","",IF('5.手当・賞与配分・洗い替え方式'!$O$4=1,ROUNDUP((N1436+$Q1436)*$AM$4,-1),ROUNDUP(N1436*$AM$4,-1)))</f>
        <v/>
      </c>
      <c r="AO1436" s="369" t="str">
        <f t="shared" si="973"/>
        <v/>
      </c>
      <c r="AP1436" s="77" t="str">
        <f t="shared" si="974"/>
        <v/>
      </c>
      <c r="AQ1436" s="77" t="str">
        <f t="shared" si="957"/>
        <v/>
      </c>
      <c r="AR1436" s="77" t="str">
        <f t="shared" si="958"/>
        <v/>
      </c>
      <c r="AS1436" s="164" t="str">
        <f t="shared" si="959"/>
        <v/>
      </c>
    </row>
    <row r="1437" spans="5:45" ht="18" customHeight="1">
      <c r="E1437" s="148" t="str">
        <f t="shared" si="960"/>
        <v/>
      </c>
      <c r="F1437" s="105">
        <f t="shared" si="947"/>
        <v>0</v>
      </c>
      <c r="G1437" s="105" t="str">
        <f t="shared" si="948"/>
        <v/>
      </c>
      <c r="H1437" s="105" t="str">
        <f t="shared" si="949"/>
        <v/>
      </c>
      <c r="I1437" s="149">
        <v>23</v>
      </c>
      <c r="J1437" s="157" t="str">
        <f t="shared" si="961"/>
        <v/>
      </c>
      <c r="K1437" s="131" t="str">
        <f t="shared" si="962"/>
        <v/>
      </c>
      <c r="L1437" s="131" t="str">
        <f>IF($E1437="","",INDEX('3.サラリースケール'!$R$5:$BH$38,MATCH($E1437,'3.サラリースケール'!$R$5:$R$38,0),MATCH($I1437,'3.サラリースケール'!$R$5:$BH$5,0)))</f>
        <v/>
      </c>
      <c r="M1437" s="131" t="str">
        <f t="shared" si="963"/>
        <v/>
      </c>
      <c r="N1437" s="368" t="str">
        <f t="shared" si="964"/>
        <v/>
      </c>
      <c r="O1437" s="157" t="str">
        <f t="shared" si="965"/>
        <v/>
      </c>
      <c r="P1437" s="368" t="str">
        <f t="shared" si="950"/>
        <v/>
      </c>
      <c r="Q1437" s="158" t="str">
        <f>IF($L1437="","",VLOOKUP($E1437,'6.モデル年俸表の作成'!$C$7:$F$48,4,0))</f>
        <v/>
      </c>
      <c r="R1437" s="159" t="str">
        <f>IF($E1437="","",IF($G1437="","",VLOOKUP($E1437,'5.手当・賞与配分・洗い替え方式'!$C$7:$L$48,8,0)))</f>
        <v/>
      </c>
      <c r="S1437" s="160" t="str">
        <f t="shared" si="966"/>
        <v/>
      </c>
      <c r="T1437" s="160" t="str">
        <f t="shared" si="967"/>
        <v/>
      </c>
      <c r="U1437" s="160" t="str">
        <f t="shared" si="968"/>
        <v/>
      </c>
      <c r="V1437" s="160" t="str">
        <f t="shared" si="969"/>
        <v/>
      </c>
      <c r="W1437" s="160" t="str">
        <f t="shared" si="970"/>
        <v/>
      </c>
      <c r="X1437" s="164" t="str">
        <f t="shared" si="951"/>
        <v/>
      </c>
      <c r="Y1437" s="162" t="str">
        <f t="shared" ref="Y1437:Y1473" si="975">IF(J1437="","",J1437+$Q1437+S1437)</f>
        <v/>
      </c>
      <c r="Z1437" s="161" t="str">
        <f t="shared" si="952"/>
        <v/>
      </c>
      <c r="AA1437" s="161" t="str">
        <f t="shared" si="953"/>
        <v/>
      </c>
      <c r="AB1437" s="161" t="str">
        <f t="shared" si="954"/>
        <v/>
      </c>
      <c r="AC1437" s="163" t="str">
        <f t="shared" si="955"/>
        <v/>
      </c>
      <c r="AD1437" s="158" t="str">
        <f t="shared" si="972"/>
        <v/>
      </c>
      <c r="AE1437" s="165" t="str">
        <f>IF(J1437="","",IF('5.手当・賞与配分・洗い替え方式'!$O$4=1,ROUNDUP((J1437+$Q1437)*$AH$4,-1),ROUNDUP(J1437*$AH$4,-1)))</f>
        <v/>
      </c>
      <c r="AF1437" s="154" t="str">
        <f>IF(K1437="","",IF('5.手当・賞与配分・洗い替え方式'!$O$4=1,ROUNDUP((K1437+$Q1437)*$AH$4,-1),ROUNDUP(K1437*$AH$4,-1)))</f>
        <v/>
      </c>
      <c r="AG1437" s="154" t="str">
        <f>IF(L1437="","",IF('5.手当・賞与配分・洗い替え方式'!$O$4=1,ROUNDUP((L1437+$Q1437)*$AH$4,-1),ROUNDUP(L1437*$AH$4,-1)))</f>
        <v/>
      </c>
      <c r="AH1437" s="154" t="str">
        <f>IF(M1437="","",IF('5.手当・賞与配分・洗い替え方式'!$O$4=1,ROUNDUP((M1437+$Q1437)*$AH$4,-1),ROUNDUP(M1437*$AH$4,-1)))</f>
        <v/>
      </c>
      <c r="AI1437" s="166" t="str">
        <f>IF(N1437="","",IF('5.手当・賞与配分・洗い替え方式'!$O$4=1,ROUNDUP((N1437+$Q1437)*$AH$4,-1),ROUNDUP(N1437*$AH$4,-1)))</f>
        <v/>
      </c>
      <c r="AJ1437" s="165" t="str">
        <f>IF(J1437="","",IF('5.手当・賞与配分・洗い替え方式'!$O$4=1,ROUNDUP((J1437+$Q1437)*$AM$4,-1),ROUNDUP(J1437*$AM$4,-1)))</f>
        <v/>
      </c>
      <c r="AK1437" s="154" t="str">
        <f>IF(K1437="","",IF('5.手当・賞与配分・洗い替え方式'!$O$4=1,ROUNDUP((K1437+$Q1437)*$AM$4,-1),ROUNDUP(K1437*$AM$4,-1)))</f>
        <v/>
      </c>
      <c r="AL1437" s="154" t="str">
        <f>IF(L1437="","",IF('5.手当・賞与配分・洗い替え方式'!$O$4=1,ROUNDUP((L1437+$Q1437)*$AM$4,-1),ROUNDUP(L1437*$AM$4,-1)))</f>
        <v/>
      </c>
      <c r="AM1437" s="154" t="str">
        <f>IF(M1437="","",IF('5.手当・賞与配分・洗い替え方式'!$O$4=1,ROUNDUP((M1437+$Q1437)*$AM$4,-1),ROUNDUP(M1437*$AM$4,-1)))</f>
        <v/>
      </c>
      <c r="AN1437" s="166" t="str">
        <f>IF(N1437="","",IF('5.手当・賞与配分・洗い替え方式'!$O$4=1,ROUNDUP((N1437+$Q1437)*$AM$4,-1),ROUNDUP(N1437*$AM$4,-1)))</f>
        <v/>
      </c>
      <c r="AO1437" s="369" t="str">
        <f t="shared" si="973"/>
        <v/>
      </c>
      <c r="AP1437" s="77" t="str">
        <f t="shared" si="974"/>
        <v/>
      </c>
      <c r="AQ1437" s="77" t="str">
        <f t="shared" si="957"/>
        <v/>
      </c>
      <c r="AR1437" s="77" t="str">
        <f t="shared" si="958"/>
        <v/>
      </c>
      <c r="AS1437" s="164" t="str">
        <f t="shared" si="959"/>
        <v/>
      </c>
    </row>
    <row r="1438" spans="5:45" ht="18" customHeight="1">
      <c r="E1438" s="148" t="str">
        <f t="shared" si="960"/>
        <v/>
      </c>
      <c r="F1438" s="105">
        <f t="shared" si="947"/>
        <v>0</v>
      </c>
      <c r="G1438" s="105" t="str">
        <f t="shared" si="948"/>
        <v/>
      </c>
      <c r="H1438" s="105" t="str">
        <f t="shared" si="949"/>
        <v/>
      </c>
      <c r="I1438" s="149">
        <v>24</v>
      </c>
      <c r="J1438" s="157" t="str">
        <f t="shared" si="961"/>
        <v/>
      </c>
      <c r="K1438" s="131" t="str">
        <f t="shared" si="962"/>
        <v/>
      </c>
      <c r="L1438" s="131" t="str">
        <f>IF($E1438="","",INDEX('3.サラリースケール'!$R$5:$BH$38,MATCH($E1438,'3.サラリースケール'!$R$5:$R$38,0),MATCH($I1438,'3.サラリースケール'!$R$5:$BH$5,0)))</f>
        <v/>
      </c>
      <c r="M1438" s="131" t="str">
        <f t="shared" si="963"/>
        <v/>
      </c>
      <c r="N1438" s="368" t="str">
        <f t="shared" si="964"/>
        <v/>
      </c>
      <c r="O1438" s="157" t="str">
        <f t="shared" si="965"/>
        <v/>
      </c>
      <c r="P1438" s="368" t="str">
        <f t="shared" si="950"/>
        <v/>
      </c>
      <c r="Q1438" s="158" t="str">
        <f>IF($L1438="","",VLOOKUP($E1438,'6.モデル年俸表の作成'!$C$7:$F$48,4,0))</f>
        <v/>
      </c>
      <c r="R1438" s="159" t="str">
        <f>IF($E1438="","",IF($G1438="","",VLOOKUP($E1438,'5.手当・賞与配分・洗い替え方式'!$C$7:$L$48,8,0)))</f>
        <v/>
      </c>
      <c r="S1438" s="160" t="str">
        <f t="shared" si="966"/>
        <v/>
      </c>
      <c r="T1438" s="160" t="str">
        <f t="shared" si="967"/>
        <v/>
      </c>
      <c r="U1438" s="160" t="str">
        <f>IF(L1438="","",ROUNDUP((L1438*$R1438),-1))</f>
        <v/>
      </c>
      <c r="V1438" s="160" t="str">
        <f t="shared" si="969"/>
        <v/>
      </c>
      <c r="W1438" s="160" t="str">
        <f t="shared" si="970"/>
        <v/>
      </c>
      <c r="X1438" s="164" t="str">
        <f t="shared" si="951"/>
        <v/>
      </c>
      <c r="Y1438" s="162" t="str">
        <f t="shared" si="975"/>
        <v/>
      </c>
      <c r="Z1438" s="161" t="str">
        <f t="shared" si="952"/>
        <v/>
      </c>
      <c r="AA1438" s="161" t="str">
        <f t="shared" si="953"/>
        <v/>
      </c>
      <c r="AB1438" s="161" t="str">
        <f t="shared" si="954"/>
        <v/>
      </c>
      <c r="AC1438" s="163" t="str">
        <f t="shared" si="955"/>
        <v/>
      </c>
      <c r="AD1438" s="158" t="str">
        <f t="shared" si="972"/>
        <v/>
      </c>
      <c r="AE1438" s="165" t="str">
        <f>IF(J1438="","",IF('5.手当・賞与配分・洗い替え方式'!$O$4=1,ROUNDUP((J1438+$Q1438)*$AH$4,-1),ROUNDUP(J1438*$AH$4,-1)))</f>
        <v/>
      </c>
      <c r="AF1438" s="154" t="str">
        <f>IF(K1438="","",IF('5.手当・賞与配分・洗い替え方式'!$O$4=1,ROUNDUP((K1438+$Q1438)*$AH$4,-1),ROUNDUP(K1438*$AH$4,-1)))</f>
        <v/>
      </c>
      <c r="AG1438" s="154" t="str">
        <f>IF(L1438="","",IF('5.手当・賞与配分・洗い替え方式'!$O$4=1,ROUNDUP((L1438+$Q1438)*$AH$4,-1),ROUNDUP(L1438*$AH$4,-1)))</f>
        <v/>
      </c>
      <c r="AH1438" s="154" t="str">
        <f>IF(M1438="","",IF('5.手当・賞与配分・洗い替え方式'!$O$4=1,ROUNDUP((M1438+$Q1438)*$AH$4,-1),ROUNDUP(M1438*$AH$4,-1)))</f>
        <v/>
      </c>
      <c r="AI1438" s="166" t="str">
        <f>IF(N1438="","",IF('5.手当・賞与配分・洗い替え方式'!$O$4=1,ROUNDUP((N1438+$Q1438)*$AH$4,-1),ROUNDUP(N1438*$AH$4,-1)))</f>
        <v/>
      </c>
      <c r="AJ1438" s="165" t="str">
        <f>IF(J1438="","",IF('5.手当・賞与配分・洗い替え方式'!$O$4=1,ROUNDUP((J1438+$Q1438)*$AM$4,-1),ROUNDUP(J1438*$AM$4,-1)))</f>
        <v/>
      </c>
      <c r="AK1438" s="154" t="str">
        <f>IF(K1438="","",IF('5.手当・賞与配分・洗い替え方式'!$O$4=1,ROUNDUP((K1438+$Q1438)*$AM$4,-1),ROUNDUP(K1438*$AM$4,-1)))</f>
        <v/>
      </c>
      <c r="AL1438" s="154" t="str">
        <f>IF(L1438="","",IF('5.手当・賞与配分・洗い替え方式'!$O$4=1,ROUNDUP((L1438+$Q1438)*$AM$4,-1),ROUNDUP(L1438*$AM$4,-1)))</f>
        <v/>
      </c>
      <c r="AM1438" s="154" t="str">
        <f>IF(M1438="","",IF('5.手当・賞与配分・洗い替え方式'!$O$4=1,ROUNDUP((M1438+$Q1438)*$AM$4,-1),ROUNDUP(M1438*$AM$4,-1)))</f>
        <v/>
      </c>
      <c r="AN1438" s="166" t="str">
        <f>IF(N1438="","",IF('5.手当・賞与配分・洗い替え方式'!$O$4=1,ROUNDUP((N1438+$Q1438)*$AM$4,-1),ROUNDUP(N1438*$AM$4,-1)))</f>
        <v/>
      </c>
      <c r="AO1438" s="369" t="str">
        <f t="shared" si="973"/>
        <v/>
      </c>
      <c r="AP1438" s="77" t="str">
        <f t="shared" si="974"/>
        <v/>
      </c>
      <c r="AQ1438" s="77" t="str">
        <f t="shared" si="957"/>
        <v/>
      </c>
      <c r="AR1438" s="77" t="str">
        <f t="shared" si="958"/>
        <v/>
      </c>
      <c r="AS1438" s="164" t="str">
        <f t="shared" si="959"/>
        <v/>
      </c>
    </row>
    <row r="1439" spans="5:45" ht="18" customHeight="1">
      <c r="E1439" s="148" t="str">
        <f t="shared" si="960"/>
        <v/>
      </c>
      <c r="F1439" s="105">
        <f t="shared" si="947"/>
        <v>0</v>
      </c>
      <c r="G1439" s="105" t="str">
        <f t="shared" si="948"/>
        <v/>
      </c>
      <c r="H1439" s="105" t="str">
        <f t="shared" si="949"/>
        <v/>
      </c>
      <c r="I1439" s="149">
        <v>25</v>
      </c>
      <c r="J1439" s="157" t="str">
        <f t="shared" si="961"/>
        <v/>
      </c>
      <c r="K1439" s="131" t="str">
        <f t="shared" si="962"/>
        <v/>
      </c>
      <c r="L1439" s="131" t="str">
        <f>IF($E1439="","",INDEX('3.サラリースケール'!$R$5:$BH$38,MATCH($E1439,'3.サラリースケール'!$R$5:$R$38,0),MATCH($I1439,'3.サラリースケール'!$R$5:$BH$5,0)))</f>
        <v/>
      </c>
      <c r="M1439" s="131" t="str">
        <f t="shared" si="963"/>
        <v/>
      </c>
      <c r="N1439" s="368" t="str">
        <f t="shared" si="964"/>
        <v/>
      </c>
      <c r="O1439" s="157" t="str">
        <f t="shared" si="965"/>
        <v/>
      </c>
      <c r="P1439" s="368" t="str">
        <f t="shared" si="950"/>
        <v/>
      </c>
      <c r="Q1439" s="158" t="str">
        <f>IF($L1439="","",VLOOKUP($E1439,'6.モデル年俸表の作成'!$C$7:$F$48,4,0))</f>
        <v/>
      </c>
      <c r="R1439" s="159" t="str">
        <f>IF($E1439="","",IF($G1439="","",VLOOKUP($E1439,'5.手当・賞与配分・洗い替え方式'!$C$7:$L$48,8,0)))</f>
        <v/>
      </c>
      <c r="S1439" s="160" t="str">
        <f t="shared" si="966"/>
        <v/>
      </c>
      <c r="T1439" s="160" t="str">
        <f t="shared" si="967"/>
        <v/>
      </c>
      <c r="U1439" s="160" t="str">
        <f t="shared" ref="U1439:U1473" si="976">IF(L1439="","",ROUNDUP((L1439*$R1439),-1))</f>
        <v/>
      </c>
      <c r="V1439" s="160" t="str">
        <f t="shared" si="969"/>
        <v/>
      </c>
      <c r="W1439" s="160" t="str">
        <f t="shared" si="970"/>
        <v/>
      </c>
      <c r="X1439" s="164" t="str">
        <f t="shared" si="951"/>
        <v/>
      </c>
      <c r="Y1439" s="162" t="str">
        <f t="shared" si="975"/>
        <v/>
      </c>
      <c r="Z1439" s="161" t="str">
        <f t="shared" si="952"/>
        <v/>
      </c>
      <c r="AA1439" s="161" t="str">
        <f t="shared" si="953"/>
        <v/>
      </c>
      <c r="AB1439" s="161" t="str">
        <f t="shared" si="954"/>
        <v/>
      </c>
      <c r="AC1439" s="163" t="str">
        <f>IF(N1439="","",N1439+$Q1439+W1439)</f>
        <v/>
      </c>
      <c r="AD1439" s="158" t="str">
        <f t="shared" si="972"/>
        <v/>
      </c>
      <c r="AE1439" s="165" t="str">
        <f>IF(J1439="","",IF('5.手当・賞与配分・洗い替え方式'!$O$4=1,ROUNDUP((J1439+$Q1439)*$AH$4,-1),ROUNDUP(J1439*$AH$4,-1)))</f>
        <v/>
      </c>
      <c r="AF1439" s="154" t="str">
        <f>IF(K1439="","",IF('5.手当・賞与配分・洗い替え方式'!$O$4=1,ROUNDUP((K1439+$Q1439)*$AH$4,-1),ROUNDUP(K1439*$AH$4,-1)))</f>
        <v/>
      </c>
      <c r="AG1439" s="154" t="str">
        <f>IF(L1439="","",IF('5.手当・賞与配分・洗い替え方式'!$O$4=1,ROUNDUP((L1439+$Q1439)*$AH$4,-1),ROUNDUP(L1439*$AH$4,-1)))</f>
        <v/>
      </c>
      <c r="AH1439" s="154" t="str">
        <f>IF(M1439="","",IF('5.手当・賞与配分・洗い替え方式'!$O$4=1,ROUNDUP((M1439+$Q1439)*$AH$4,-1),ROUNDUP(M1439*$AH$4,-1)))</f>
        <v/>
      </c>
      <c r="AI1439" s="166" t="str">
        <f>IF(N1439="","",IF('5.手当・賞与配分・洗い替え方式'!$O$4=1,ROUNDUP((N1439+$Q1439)*$AH$4,-1),ROUNDUP(N1439*$AH$4,-1)))</f>
        <v/>
      </c>
      <c r="AJ1439" s="165" t="str">
        <f>IF(J1439="","",IF('5.手当・賞与配分・洗い替え方式'!$O$4=1,ROUNDUP((J1439+$Q1439)*$AM$4,-1),ROUNDUP(J1439*$AM$4,-1)))</f>
        <v/>
      </c>
      <c r="AK1439" s="154" t="str">
        <f>IF(K1439="","",IF('5.手当・賞与配分・洗い替え方式'!$O$4=1,ROUNDUP((K1439+$Q1439)*$AM$4,-1),ROUNDUP(K1439*$AM$4,-1)))</f>
        <v/>
      </c>
      <c r="AL1439" s="154" t="str">
        <f>IF(L1439="","",IF('5.手当・賞与配分・洗い替え方式'!$O$4=1,ROUNDUP((L1439+$Q1439)*$AM$4,-1),ROUNDUP(L1439*$AM$4,-1)))</f>
        <v/>
      </c>
      <c r="AM1439" s="154" t="str">
        <f>IF(M1439="","",IF('5.手当・賞与配分・洗い替え方式'!$O$4=1,ROUNDUP((M1439+$Q1439)*$AM$4,-1),ROUNDUP(M1439*$AM$4,-1)))</f>
        <v/>
      </c>
      <c r="AN1439" s="166" t="str">
        <f>IF(N1439="","",IF('5.手当・賞与配分・洗い替え方式'!$O$4=1,ROUNDUP((N1439+$Q1439)*$AM$4,-1),ROUNDUP(N1439*$AM$4,-1)))</f>
        <v/>
      </c>
      <c r="AO1439" s="369" t="str">
        <f t="shared" si="973"/>
        <v/>
      </c>
      <c r="AP1439" s="77" t="str">
        <f t="shared" si="974"/>
        <v/>
      </c>
      <c r="AQ1439" s="77" t="str">
        <f t="shared" si="957"/>
        <v/>
      </c>
      <c r="AR1439" s="77" t="str">
        <f t="shared" si="958"/>
        <v/>
      </c>
      <c r="AS1439" s="164" t="str">
        <f t="shared" si="959"/>
        <v/>
      </c>
    </row>
    <row r="1440" spans="5:45" ht="18" customHeight="1">
      <c r="E1440" s="148" t="str">
        <f t="shared" si="960"/>
        <v/>
      </c>
      <c r="F1440" s="105">
        <f t="shared" si="947"/>
        <v>0</v>
      </c>
      <c r="G1440" s="105" t="str">
        <f t="shared" si="948"/>
        <v/>
      </c>
      <c r="H1440" s="105" t="str">
        <f t="shared" si="949"/>
        <v/>
      </c>
      <c r="I1440" s="149">
        <v>26</v>
      </c>
      <c r="J1440" s="157" t="str">
        <f t="shared" si="961"/>
        <v/>
      </c>
      <c r="K1440" s="131" t="str">
        <f t="shared" si="962"/>
        <v/>
      </c>
      <c r="L1440" s="131" t="str">
        <f>IF($E1440="","",INDEX('3.サラリースケール'!$R$5:$BH$38,MATCH($E1440,'3.サラリースケール'!$R$5:$R$38,0),MATCH($I1440,'3.サラリースケール'!$R$5:$BH$5,0)))</f>
        <v/>
      </c>
      <c r="M1440" s="131" t="str">
        <f t="shared" si="963"/>
        <v/>
      </c>
      <c r="N1440" s="368" t="str">
        <f t="shared" si="964"/>
        <v/>
      </c>
      <c r="O1440" s="157" t="str">
        <f t="shared" si="965"/>
        <v/>
      </c>
      <c r="P1440" s="368" t="str">
        <f t="shared" si="950"/>
        <v/>
      </c>
      <c r="Q1440" s="158" t="str">
        <f>IF($L1440="","",VLOOKUP($E1440,'6.モデル年俸表の作成'!$C$7:$F$48,4,0))</f>
        <v/>
      </c>
      <c r="R1440" s="159" t="str">
        <f>IF($E1440="","",IF($G1440="","",VLOOKUP($E1440,'5.手当・賞与配分・洗い替え方式'!$C$7:$L$48,8,0)))</f>
        <v/>
      </c>
      <c r="S1440" s="160" t="str">
        <f t="shared" si="966"/>
        <v/>
      </c>
      <c r="T1440" s="160" t="str">
        <f t="shared" si="967"/>
        <v/>
      </c>
      <c r="U1440" s="160" t="str">
        <f t="shared" si="976"/>
        <v/>
      </c>
      <c r="V1440" s="160" t="str">
        <f t="shared" si="969"/>
        <v/>
      </c>
      <c r="W1440" s="160" t="str">
        <f t="shared" si="970"/>
        <v/>
      </c>
      <c r="X1440" s="164" t="str">
        <f t="shared" si="951"/>
        <v/>
      </c>
      <c r="Y1440" s="162" t="str">
        <f t="shared" si="975"/>
        <v/>
      </c>
      <c r="Z1440" s="161" t="str">
        <f t="shared" si="952"/>
        <v/>
      </c>
      <c r="AA1440" s="161" t="str">
        <f t="shared" si="953"/>
        <v/>
      </c>
      <c r="AB1440" s="161" t="str">
        <f t="shared" si="954"/>
        <v/>
      </c>
      <c r="AC1440" s="163" t="str">
        <f t="shared" ref="AC1440:AC1473" si="977">IF(N1440="","",N1440+$Q1440+W1440)</f>
        <v/>
      </c>
      <c r="AD1440" s="158" t="str">
        <f t="shared" si="972"/>
        <v/>
      </c>
      <c r="AE1440" s="165" t="str">
        <f>IF(J1440="","",IF('5.手当・賞与配分・洗い替え方式'!$O$4=1,ROUNDUP((J1440+$Q1440)*$AH$4,-1),ROUNDUP(J1440*$AH$4,-1)))</f>
        <v/>
      </c>
      <c r="AF1440" s="154" t="str">
        <f>IF(K1440="","",IF('5.手当・賞与配分・洗い替え方式'!$O$4=1,ROUNDUP((K1440+$Q1440)*$AH$4,-1),ROUNDUP(K1440*$AH$4,-1)))</f>
        <v/>
      </c>
      <c r="AG1440" s="154" t="str">
        <f>IF(L1440="","",IF('5.手当・賞与配分・洗い替え方式'!$O$4=1,ROUNDUP((L1440+$Q1440)*$AH$4,-1),ROUNDUP(L1440*$AH$4,-1)))</f>
        <v/>
      </c>
      <c r="AH1440" s="154" t="str">
        <f>IF(M1440="","",IF('5.手当・賞与配分・洗い替え方式'!$O$4=1,ROUNDUP((M1440+$Q1440)*$AH$4,-1),ROUNDUP(M1440*$AH$4,-1)))</f>
        <v/>
      </c>
      <c r="AI1440" s="166" t="str">
        <f>IF(N1440="","",IF('5.手当・賞与配分・洗い替え方式'!$O$4=1,ROUNDUP((N1440+$Q1440)*$AH$4,-1),ROUNDUP(N1440*$AH$4,-1)))</f>
        <v/>
      </c>
      <c r="AJ1440" s="165" t="str">
        <f>IF(J1440="","",IF('5.手当・賞与配分・洗い替え方式'!$O$4=1,ROUNDUP((J1440+$Q1440)*$AM$4,-1),ROUNDUP(J1440*$AM$4,-1)))</f>
        <v/>
      </c>
      <c r="AK1440" s="154" t="str">
        <f>IF(K1440="","",IF('5.手当・賞与配分・洗い替え方式'!$O$4=1,ROUNDUP((K1440+$Q1440)*$AM$4,-1),ROUNDUP(K1440*$AM$4,-1)))</f>
        <v/>
      </c>
      <c r="AL1440" s="154" t="str">
        <f>IF(L1440="","",IF('5.手当・賞与配分・洗い替え方式'!$O$4=1,ROUNDUP((L1440+$Q1440)*$AM$4,-1),ROUNDUP(L1440*$AM$4,-1)))</f>
        <v/>
      </c>
      <c r="AM1440" s="154" t="str">
        <f>IF(M1440="","",IF('5.手当・賞与配分・洗い替え方式'!$O$4=1,ROUNDUP((M1440+$Q1440)*$AM$4,-1),ROUNDUP(M1440*$AM$4,-1)))</f>
        <v/>
      </c>
      <c r="AN1440" s="166" t="str">
        <f>IF(N1440="","",IF('5.手当・賞与配分・洗い替え方式'!$O$4=1,ROUNDUP((N1440+$Q1440)*$AM$4,-1),ROUNDUP(N1440*$AM$4,-1)))</f>
        <v/>
      </c>
      <c r="AO1440" s="369" t="str">
        <f t="shared" si="973"/>
        <v/>
      </c>
      <c r="AP1440" s="77" t="str">
        <f t="shared" si="974"/>
        <v/>
      </c>
      <c r="AQ1440" s="77" t="str">
        <f t="shared" si="957"/>
        <v/>
      </c>
      <c r="AR1440" s="77" t="str">
        <f t="shared" si="958"/>
        <v/>
      </c>
      <c r="AS1440" s="164" t="str">
        <f t="shared" si="959"/>
        <v/>
      </c>
    </row>
    <row r="1441" spans="5:45" ht="18" customHeight="1">
      <c r="E1441" s="148" t="str">
        <f t="shared" si="960"/>
        <v/>
      </c>
      <c r="F1441" s="105">
        <f t="shared" si="947"/>
        <v>0</v>
      </c>
      <c r="G1441" s="105" t="str">
        <f t="shared" si="948"/>
        <v/>
      </c>
      <c r="H1441" s="105" t="str">
        <f t="shared" si="949"/>
        <v/>
      </c>
      <c r="I1441" s="149">
        <v>27</v>
      </c>
      <c r="J1441" s="157" t="str">
        <f t="shared" si="961"/>
        <v/>
      </c>
      <c r="K1441" s="131" t="str">
        <f t="shared" si="962"/>
        <v/>
      </c>
      <c r="L1441" s="131" t="str">
        <f>IF($E1441="","",INDEX('3.サラリースケール'!$R$5:$BH$38,MATCH($E1441,'3.サラリースケール'!$R$5:$R$38,0),MATCH($I1441,'3.サラリースケール'!$R$5:$BH$5,0)))</f>
        <v/>
      </c>
      <c r="M1441" s="131" t="str">
        <f t="shared" si="963"/>
        <v/>
      </c>
      <c r="N1441" s="368" t="str">
        <f t="shared" si="964"/>
        <v/>
      </c>
      <c r="O1441" s="157" t="str">
        <f t="shared" si="965"/>
        <v/>
      </c>
      <c r="P1441" s="368" t="str">
        <f t="shared" si="950"/>
        <v/>
      </c>
      <c r="Q1441" s="158" t="str">
        <f>IF($L1441="","",VLOOKUP($E1441,'6.モデル年俸表の作成'!$C$7:$F$48,4,0))</f>
        <v/>
      </c>
      <c r="R1441" s="159" t="str">
        <f>IF($E1441="","",IF($G1441="","",VLOOKUP($E1441,'5.手当・賞与配分・洗い替え方式'!$C$7:$L$48,8,0)))</f>
        <v/>
      </c>
      <c r="S1441" s="160" t="str">
        <f t="shared" si="966"/>
        <v/>
      </c>
      <c r="T1441" s="160" t="str">
        <f t="shared" si="967"/>
        <v/>
      </c>
      <c r="U1441" s="160" t="str">
        <f t="shared" si="976"/>
        <v/>
      </c>
      <c r="V1441" s="160" t="str">
        <f t="shared" si="969"/>
        <v/>
      </c>
      <c r="W1441" s="160" t="str">
        <f t="shared" si="970"/>
        <v/>
      </c>
      <c r="X1441" s="164" t="str">
        <f t="shared" si="951"/>
        <v/>
      </c>
      <c r="Y1441" s="162" t="str">
        <f t="shared" si="975"/>
        <v/>
      </c>
      <c r="Z1441" s="161" t="str">
        <f t="shared" si="952"/>
        <v/>
      </c>
      <c r="AA1441" s="161" t="str">
        <f t="shared" si="953"/>
        <v/>
      </c>
      <c r="AB1441" s="161" t="str">
        <f t="shared" si="954"/>
        <v/>
      </c>
      <c r="AC1441" s="163" t="str">
        <f t="shared" si="977"/>
        <v/>
      </c>
      <c r="AD1441" s="158" t="str">
        <f t="shared" si="972"/>
        <v/>
      </c>
      <c r="AE1441" s="165" t="str">
        <f>IF(J1441="","",IF('5.手当・賞与配分・洗い替え方式'!$O$4=1,ROUNDUP((J1441+$Q1441)*$AH$4,-1),ROUNDUP(J1441*$AH$4,-1)))</f>
        <v/>
      </c>
      <c r="AF1441" s="154" t="str">
        <f>IF(K1441="","",IF('5.手当・賞与配分・洗い替え方式'!$O$4=1,ROUNDUP((K1441+$Q1441)*$AH$4,-1),ROUNDUP(K1441*$AH$4,-1)))</f>
        <v/>
      </c>
      <c r="AG1441" s="154" t="str">
        <f>IF(L1441="","",IF('5.手当・賞与配分・洗い替え方式'!$O$4=1,ROUNDUP((L1441+$Q1441)*$AH$4,-1),ROUNDUP(L1441*$AH$4,-1)))</f>
        <v/>
      </c>
      <c r="AH1441" s="154" t="str">
        <f>IF(M1441="","",IF('5.手当・賞与配分・洗い替え方式'!$O$4=1,ROUNDUP((M1441+$Q1441)*$AH$4,-1),ROUNDUP(M1441*$AH$4,-1)))</f>
        <v/>
      </c>
      <c r="AI1441" s="166" t="str">
        <f>IF(N1441="","",IF('5.手当・賞与配分・洗い替え方式'!$O$4=1,ROUNDUP((N1441+$Q1441)*$AH$4,-1),ROUNDUP(N1441*$AH$4,-1)))</f>
        <v/>
      </c>
      <c r="AJ1441" s="165" t="str">
        <f>IF(J1441="","",IF('5.手当・賞与配分・洗い替え方式'!$O$4=1,ROUNDUP((J1441+$Q1441)*$AM$4,-1),ROUNDUP(J1441*$AM$4,-1)))</f>
        <v/>
      </c>
      <c r="AK1441" s="154" t="str">
        <f>IF(K1441="","",IF('5.手当・賞与配分・洗い替え方式'!$O$4=1,ROUNDUP((K1441+$Q1441)*$AM$4,-1),ROUNDUP(K1441*$AM$4,-1)))</f>
        <v/>
      </c>
      <c r="AL1441" s="154" t="str">
        <f>IF(L1441="","",IF('5.手当・賞与配分・洗い替え方式'!$O$4=1,ROUNDUP((L1441+$Q1441)*$AM$4,-1),ROUNDUP(L1441*$AM$4,-1)))</f>
        <v/>
      </c>
      <c r="AM1441" s="154" t="str">
        <f>IF(M1441="","",IF('5.手当・賞与配分・洗い替え方式'!$O$4=1,ROUNDUP((M1441+$Q1441)*$AM$4,-1),ROUNDUP(M1441*$AM$4,-1)))</f>
        <v/>
      </c>
      <c r="AN1441" s="166" t="str">
        <f>IF(N1441="","",IF('5.手当・賞与配分・洗い替え方式'!$O$4=1,ROUNDUP((N1441+$Q1441)*$AM$4,-1),ROUNDUP(N1441*$AM$4,-1)))</f>
        <v/>
      </c>
      <c r="AO1441" s="369" t="str">
        <f t="shared" si="973"/>
        <v/>
      </c>
      <c r="AP1441" s="77" t="str">
        <f t="shared" si="974"/>
        <v/>
      </c>
      <c r="AQ1441" s="77" t="str">
        <f t="shared" si="957"/>
        <v/>
      </c>
      <c r="AR1441" s="77" t="str">
        <f t="shared" si="958"/>
        <v/>
      </c>
      <c r="AS1441" s="164" t="str">
        <f t="shared" si="959"/>
        <v/>
      </c>
    </row>
    <row r="1442" spans="5:45" ht="18" customHeight="1">
      <c r="E1442" s="148" t="str">
        <f t="shared" si="960"/>
        <v/>
      </c>
      <c r="F1442" s="105">
        <f t="shared" si="947"/>
        <v>0</v>
      </c>
      <c r="G1442" s="105" t="str">
        <f t="shared" si="948"/>
        <v/>
      </c>
      <c r="H1442" s="105" t="str">
        <f t="shared" si="949"/>
        <v/>
      </c>
      <c r="I1442" s="149">
        <v>28</v>
      </c>
      <c r="J1442" s="157" t="str">
        <f t="shared" si="961"/>
        <v/>
      </c>
      <c r="K1442" s="131" t="str">
        <f t="shared" si="962"/>
        <v/>
      </c>
      <c r="L1442" s="131" t="str">
        <f>IF($E1442="","",INDEX('3.サラリースケール'!$R$5:$BH$38,MATCH($E1442,'3.サラリースケール'!$R$5:$R$38,0),MATCH($I1442,'3.サラリースケール'!$R$5:$BH$5,0)))</f>
        <v/>
      </c>
      <c r="M1442" s="131" t="str">
        <f t="shared" si="963"/>
        <v/>
      </c>
      <c r="N1442" s="368" t="str">
        <f t="shared" si="964"/>
        <v/>
      </c>
      <c r="O1442" s="157" t="str">
        <f t="shared" si="965"/>
        <v/>
      </c>
      <c r="P1442" s="368" t="str">
        <f t="shared" si="950"/>
        <v/>
      </c>
      <c r="Q1442" s="158" t="str">
        <f>IF($L1442="","",VLOOKUP($E1442,'6.モデル年俸表の作成'!$C$7:$F$48,4,0))</f>
        <v/>
      </c>
      <c r="R1442" s="159" t="str">
        <f>IF($E1442="","",IF($G1442="","",VLOOKUP($E1442,'5.手当・賞与配分・洗い替え方式'!$C$7:$L$48,8,0)))</f>
        <v/>
      </c>
      <c r="S1442" s="160" t="str">
        <f t="shared" si="966"/>
        <v/>
      </c>
      <c r="T1442" s="160" t="str">
        <f t="shared" si="967"/>
        <v/>
      </c>
      <c r="U1442" s="160" t="str">
        <f t="shared" si="976"/>
        <v/>
      </c>
      <c r="V1442" s="160" t="str">
        <f t="shared" si="969"/>
        <v/>
      </c>
      <c r="W1442" s="160" t="str">
        <f t="shared" si="970"/>
        <v/>
      </c>
      <c r="X1442" s="164" t="str">
        <f t="shared" si="951"/>
        <v/>
      </c>
      <c r="Y1442" s="162" t="str">
        <f t="shared" si="975"/>
        <v/>
      </c>
      <c r="Z1442" s="161" t="str">
        <f t="shared" si="952"/>
        <v/>
      </c>
      <c r="AA1442" s="161" t="str">
        <f t="shared" si="953"/>
        <v/>
      </c>
      <c r="AB1442" s="161" t="str">
        <f t="shared" si="954"/>
        <v/>
      </c>
      <c r="AC1442" s="163" t="str">
        <f t="shared" si="977"/>
        <v/>
      </c>
      <c r="AD1442" s="158" t="str">
        <f t="shared" si="972"/>
        <v/>
      </c>
      <c r="AE1442" s="165" t="str">
        <f>IF(J1442="","",IF('5.手当・賞与配分・洗い替え方式'!$O$4=1,ROUNDUP((J1442+$Q1442)*$AH$4,-1),ROUNDUP(J1442*$AH$4,-1)))</f>
        <v/>
      </c>
      <c r="AF1442" s="154" t="str">
        <f>IF(K1442="","",IF('5.手当・賞与配分・洗い替え方式'!$O$4=1,ROUNDUP((K1442+$Q1442)*$AH$4,-1),ROUNDUP(K1442*$AH$4,-1)))</f>
        <v/>
      </c>
      <c r="AG1442" s="154" t="str">
        <f>IF(L1442="","",IF('5.手当・賞与配分・洗い替え方式'!$O$4=1,ROUNDUP((L1442+$Q1442)*$AH$4,-1),ROUNDUP(L1442*$AH$4,-1)))</f>
        <v/>
      </c>
      <c r="AH1442" s="154" t="str">
        <f>IF(M1442="","",IF('5.手当・賞与配分・洗い替え方式'!$O$4=1,ROUNDUP((M1442+$Q1442)*$AH$4,-1),ROUNDUP(M1442*$AH$4,-1)))</f>
        <v/>
      </c>
      <c r="AI1442" s="166" t="str">
        <f>IF(N1442="","",IF('5.手当・賞与配分・洗い替え方式'!$O$4=1,ROUNDUP((N1442+$Q1442)*$AH$4,-1),ROUNDUP(N1442*$AH$4,-1)))</f>
        <v/>
      </c>
      <c r="AJ1442" s="165" t="str">
        <f>IF(J1442="","",IF('5.手当・賞与配分・洗い替え方式'!$O$4=1,ROUNDUP((J1442+$Q1442)*$AM$4,-1),ROUNDUP(J1442*$AM$4,-1)))</f>
        <v/>
      </c>
      <c r="AK1442" s="154" t="str">
        <f>IF(K1442="","",IF('5.手当・賞与配分・洗い替え方式'!$O$4=1,ROUNDUP((K1442+$Q1442)*$AM$4,-1),ROUNDUP(K1442*$AM$4,-1)))</f>
        <v/>
      </c>
      <c r="AL1442" s="154" t="str">
        <f>IF(L1442="","",IF('5.手当・賞与配分・洗い替え方式'!$O$4=1,ROUNDUP((L1442+$Q1442)*$AM$4,-1),ROUNDUP(L1442*$AM$4,-1)))</f>
        <v/>
      </c>
      <c r="AM1442" s="154" t="str">
        <f>IF(M1442="","",IF('5.手当・賞与配分・洗い替え方式'!$O$4=1,ROUNDUP((M1442+$Q1442)*$AM$4,-1),ROUNDUP(M1442*$AM$4,-1)))</f>
        <v/>
      </c>
      <c r="AN1442" s="166" t="str">
        <f>IF(N1442="","",IF('5.手当・賞与配分・洗い替え方式'!$O$4=1,ROUNDUP((N1442+$Q1442)*$AM$4,-1),ROUNDUP(N1442*$AM$4,-1)))</f>
        <v/>
      </c>
      <c r="AO1442" s="369" t="str">
        <f t="shared" si="973"/>
        <v/>
      </c>
      <c r="AP1442" s="77" t="str">
        <f t="shared" si="974"/>
        <v/>
      </c>
      <c r="AQ1442" s="77" t="str">
        <f t="shared" si="957"/>
        <v/>
      </c>
      <c r="AR1442" s="77" t="str">
        <f t="shared" si="958"/>
        <v/>
      </c>
      <c r="AS1442" s="164" t="str">
        <f t="shared" si="959"/>
        <v/>
      </c>
    </row>
    <row r="1443" spans="5:45" ht="18" customHeight="1">
      <c r="E1443" s="148" t="str">
        <f t="shared" si="960"/>
        <v/>
      </c>
      <c r="F1443" s="105">
        <f t="shared" si="947"/>
        <v>0</v>
      </c>
      <c r="G1443" s="105" t="str">
        <f t="shared" si="948"/>
        <v/>
      </c>
      <c r="H1443" s="105" t="str">
        <f t="shared" si="949"/>
        <v/>
      </c>
      <c r="I1443" s="149">
        <v>29</v>
      </c>
      <c r="J1443" s="157" t="str">
        <f t="shared" si="961"/>
        <v/>
      </c>
      <c r="K1443" s="131" t="str">
        <f t="shared" si="962"/>
        <v/>
      </c>
      <c r="L1443" s="131" t="str">
        <f>IF($E1443="","",INDEX('3.サラリースケール'!$R$5:$BH$38,MATCH($E1443,'3.サラリースケール'!$R$5:$R$38,0),MATCH($I1443,'3.サラリースケール'!$R$5:$BH$5,0)))</f>
        <v/>
      </c>
      <c r="M1443" s="131" t="str">
        <f t="shared" si="963"/>
        <v/>
      </c>
      <c r="N1443" s="368" t="str">
        <f t="shared" si="964"/>
        <v/>
      </c>
      <c r="O1443" s="157" t="str">
        <f t="shared" si="965"/>
        <v/>
      </c>
      <c r="P1443" s="368" t="str">
        <f t="shared" si="950"/>
        <v/>
      </c>
      <c r="Q1443" s="158" t="str">
        <f>IF($L1443="","",VLOOKUP($E1443,'6.モデル年俸表の作成'!$C$7:$F$48,4,0))</f>
        <v/>
      </c>
      <c r="R1443" s="159" t="str">
        <f>IF($E1443="","",IF($G1443="","",VLOOKUP($E1443,'5.手当・賞与配分・洗い替え方式'!$C$7:$L$48,8,0)))</f>
        <v/>
      </c>
      <c r="S1443" s="160" t="str">
        <f t="shared" si="966"/>
        <v/>
      </c>
      <c r="T1443" s="160" t="str">
        <f t="shared" si="967"/>
        <v/>
      </c>
      <c r="U1443" s="160" t="str">
        <f t="shared" si="976"/>
        <v/>
      </c>
      <c r="V1443" s="160" t="str">
        <f t="shared" si="969"/>
        <v/>
      </c>
      <c r="W1443" s="160" t="str">
        <f t="shared" si="970"/>
        <v/>
      </c>
      <c r="X1443" s="164" t="str">
        <f t="shared" si="951"/>
        <v/>
      </c>
      <c r="Y1443" s="162" t="str">
        <f t="shared" si="975"/>
        <v/>
      </c>
      <c r="Z1443" s="161" t="str">
        <f t="shared" si="952"/>
        <v/>
      </c>
      <c r="AA1443" s="161" t="str">
        <f t="shared" si="953"/>
        <v/>
      </c>
      <c r="AB1443" s="161" t="str">
        <f t="shared" si="954"/>
        <v/>
      </c>
      <c r="AC1443" s="163" t="str">
        <f t="shared" si="977"/>
        <v/>
      </c>
      <c r="AD1443" s="158" t="str">
        <f t="shared" si="972"/>
        <v/>
      </c>
      <c r="AE1443" s="165" t="str">
        <f>IF(J1443="","",IF('5.手当・賞与配分・洗い替え方式'!$O$4=1,ROUNDUP((J1443+$Q1443)*$AH$4,-1),ROUNDUP(J1443*$AH$4,-1)))</f>
        <v/>
      </c>
      <c r="AF1443" s="154" t="str">
        <f>IF(K1443="","",IF('5.手当・賞与配分・洗い替え方式'!$O$4=1,ROUNDUP((K1443+$Q1443)*$AH$4,-1),ROUNDUP(K1443*$AH$4,-1)))</f>
        <v/>
      </c>
      <c r="AG1443" s="154" t="str">
        <f>IF(L1443="","",IF('5.手当・賞与配分・洗い替え方式'!$O$4=1,ROUNDUP((L1443+$Q1443)*$AH$4,-1),ROUNDUP(L1443*$AH$4,-1)))</f>
        <v/>
      </c>
      <c r="AH1443" s="154" t="str">
        <f>IF(M1443="","",IF('5.手当・賞与配分・洗い替え方式'!$O$4=1,ROUNDUP((M1443+$Q1443)*$AH$4,-1),ROUNDUP(M1443*$AH$4,-1)))</f>
        <v/>
      </c>
      <c r="AI1443" s="166" t="str">
        <f>IF(N1443="","",IF('5.手当・賞与配分・洗い替え方式'!$O$4=1,ROUNDUP((N1443+$Q1443)*$AH$4,-1),ROUNDUP(N1443*$AH$4,-1)))</f>
        <v/>
      </c>
      <c r="AJ1443" s="165" t="str">
        <f>IF(J1443="","",IF('5.手当・賞与配分・洗い替え方式'!$O$4=1,ROUNDUP((J1443+$Q1443)*$AM$4,-1),ROUNDUP(J1443*$AM$4,-1)))</f>
        <v/>
      </c>
      <c r="AK1443" s="154" t="str">
        <f>IF(K1443="","",IF('5.手当・賞与配分・洗い替え方式'!$O$4=1,ROUNDUP((K1443+$Q1443)*$AM$4,-1),ROUNDUP(K1443*$AM$4,-1)))</f>
        <v/>
      </c>
      <c r="AL1443" s="154" t="str">
        <f>IF(L1443="","",IF('5.手当・賞与配分・洗い替え方式'!$O$4=1,ROUNDUP((L1443+$Q1443)*$AM$4,-1),ROUNDUP(L1443*$AM$4,-1)))</f>
        <v/>
      </c>
      <c r="AM1443" s="154" t="str">
        <f>IF(M1443="","",IF('5.手当・賞与配分・洗い替え方式'!$O$4=1,ROUNDUP((M1443+$Q1443)*$AM$4,-1),ROUNDUP(M1443*$AM$4,-1)))</f>
        <v/>
      </c>
      <c r="AN1443" s="166" t="str">
        <f>IF(N1443="","",IF('5.手当・賞与配分・洗い替え方式'!$O$4=1,ROUNDUP((N1443+$Q1443)*$AM$4,-1),ROUNDUP(N1443*$AM$4,-1)))</f>
        <v/>
      </c>
      <c r="AO1443" s="369" t="str">
        <f t="shared" si="973"/>
        <v/>
      </c>
      <c r="AP1443" s="77" t="str">
        <f t="shared" si="974"/>
        <v/>
      </c>
      <c r="AQ1443" s="77" t="str">
        <f t="shared" si="957"/>
        <v/>
      </c>
      <c r="AR1443" s="77" t="str">
        <f t="shared" si="958"/>
        <v/>
      </c>
      <c r="AS1443" s="164" t="str">
        <f t="shared" si="959"/>
        <v/>
      </c>
    </row>
    <row r="1444" spans="5:45" ht="18" customHeight="1">
      <c r="E1444" s="148" t="str">
        <f t="shared" si="960"/>
        <v/>
      </c>
      <c r="F1444" s="105">
        <f t="shared" si="947"/>
        <v>0</v>
      </c>
      <c r="G1444" s="105" t="str">
        <f t="shared" si="948"/>
        <v/>
      </c>
      <c r="H1444" s="105" t="str">
        <f t="shared" si="949"/>
        <v/>
      </c>
      <c r="I1444" s="149">
        <v>30</v>
      </c>
      <c r="J1444" s="157" t="str">
        <f t="shared" si="961"/>
        <v/>
      </c>
      <c r="K1444" s="131" t="str">
        <f t="shared" si="962"/>
        <v/>
      </c>
      <c r="L1444" s="131" t="str">
        <f>IF($E1444="","",INDEX('3.サラリースケール'!$R$5:$BH$38,MATCH($E1444,'3.サラリースケール'!$R$5:$R$38,0),MATCH($I1444,'3.サラリースケール'!$R$5:$BH$5,0)))</f>
        <v/>
      </c>
      <c r="M1444" s="131" t="str">
        <f t="shared" si="963"/>
        <v/>
      </c>
      <c r="N1444" s="368" t="str">
        <f t="shared" si="964"/>
        <v/>
      </c>
      <c r="O1444" s="157" t="str">
        <f t="shared" si="965"/>
        <v/>
      </c>
      <c r="P1444" s="368" t="str">
        <f t="shared" si="950"/>
        <v/>
      </c>
      <c r="Q1444" s="158" t="str">
        <f>IF($L1444="","",VLOOKUP($E1444,'6.モデル年俸表の作成'!$C$7:$F$48,4,0))</f>
        <v/>
      </c>
      <c r="R1444" s="159" t="str">
        <f>IF($E1444="","",IF($G1444="","",VLOOKUP($E1444,'5.手当・賞与配分・洗い替え方式'!$C$7:$L$48,8,0)))</f>
        <v/>
      </c>
      <c r="S1444" s="160" t="str">
        <f t="shared" si="966"/>
        <v/>
      </c>
      <c r="T1444" s="160" t="str">
        <f t="shared" si="967"/>
        <v/>
      </c>
      <c r="U1444" s="160" t="str">
        <f t="shared" si="976"/>
        <v/>
      </c>
      <c r="V1444" s="160" t="str">
        <f t="shared" si="969"/>
        <v/>
      </c>
      <c r="W1444" s="160" t="str">
        <f t="shared" si="970"/>
        <v/>
      </c>
      <c r="X1444" s="164" t="str">
        <f t="shared" si="951"/>
        <v/>
      </c>
      <c r="Y1444" s="162" t="str">
        <f t="shared" si="975"/>
        <v/>
      </c>
      <c r="Z1444" s="161" t="str">
        <f t="shared" si="952"/>
        <v/>
      </c>
      <c r="AA1444" s="161" t="str">
        <f t="shared" si="953"/>
        <v/>
      </c>
      <c r="AB1444" s="161" t="str">
        <f t="shared" si="954"/>
        <v/>
      </c>
      <c r="AC1444" s="163" t="str">
        <f t="shared" si="977"/>
        <v/>
      </c>
      <c r="AD1444" s="158" t="str">
        <f t="shared" si="972"/>
        <v/>
      </c>
      <c r="AE1444" s="165" t="str">
        <f>IF(J1444="","",IF('5.手当・賞与配分・洗い替え方式'!$O$4=1,ROUNDUP((J1444+$Q1444)*$AH$4,-1),ROUNDUP(J1444*$AH$4,-1)))</f>
        <v/>
      </c>
      <c r="AF1444" s="154" t="str">
        <f>IF(K1444="","",IF('5.手当・賞与配分・洗い替え方式'!$O$4=1,ROUNDUP((K1444+$Q1444)*$AH$4,-1),ROUNDUP(K1444*$AH$4,-1)))</f>
        <v/>
      </c>
      <c r="AG1444" s="154" t="str">
        <f>IF(L1444="","",IF('5.手当・賞与配分・洗い替え方式'!$O$4=1,ROUNDUP((L1444+$Q1444)*$AH$4,-1),ROUNDUP(L1444*$AH$4,-1)))</f>
        <v/>
      </c>
      <c r="AH1444" s="154" t="str">
        <f>IF(M1444="","",IF('5.手当・賞与配分・洗い替え方式'!$O$4=1,ROUNDUP((M1444+$Q1444)*$AH$4,-1),ROUNDUP(M1444*$AH$4,-1)))</f>
        <v/>
      </c>
      <c r="AI1444" s="166" t="str">
        <f>IF(N1444="","",IF('5.手当・賞与配分・洗い替え方式'!$O$4=1,ROUNDUP((N1444+$Q1444)*$AH$4,-1),ROUNDUP(N1444*$AH$4,-1)))</f>
        <v/>
      </c>
      <c r="AJ1444" s="165" t="str">
        <f>IF(J1444="","",IF('5.手当・賞与配分・洗い替え方式'!$O$4=1,ROUNDUP((J1444+$Q1444)*$AM$4,-1),ROUNDUP(J1444*$AM$4,-1)))</f>
        <v/>
      </c>
      <c r="AK1444" s="154" t="str">
        <f>IF(K1444="","",IF('5.手当・賞与配分・洗い替え方式'!$O$4=1,ROUNDUP((K1444+$Q1444)*$AM$4,-1),ROUNDUP(K1444*$AM$4,-1)))</f>
        <v/>
      </c>
      <c r="AL1444" s="154" t="str">
        <f>IF(L1444="","",IF('5.手当・賞与配分・洗い替え方式'!$O$4=1,ROUNDUP((L1444+$Q1444)*$AM$4,-1),ROUNDUP(L1444*$AM$4,-1)))</f>
        <v/>
      </c>
      <c r="AM1444" s="154" t="str">
        <f>IF(M1444="","",IF('5.手当・賞与配分・洗い替え方式'!$O$4=1,ROUNDUP((M1444+$Q1444)*$AM$4,-1),ROUNDUP(M1444*$AM$4,-1)))</f>
        <v/>
      </c>
      <c r="AN1444" s="166" t="str">
        <f>IF(N1444="","",IF('5.手当・賞与配分・洗い替え方式'!$O$4=1,ROUNDUP((N1444+$Q1444)*$AM$4,-1),ROUNDUP(N1444*$AM$4,-1)))</f>
        <v/>
      </c>
      <c r="AO1444" s="369" t="str">
        <f t="shared" si="973"/>
        <v/>
      </c>
      <c r="AP1444" s="77" t="str">
        <f t="shared" si="974"/>
        <v/>
      </c>
      <c r="AQ1444" s="77" t="str">
        <f t="shared" si="957"/>
        <v/>
      </c>
      <c r="AR1444" s="77" t="str">
        <f t="shared" si="958"/>
        <v/>
      </c>
      <c r="AS1444" s="164" t="str">
        <f t="shared" si="959"/>
        <v/>
      </c>
    </row>
    <row r="1445" spans="5:45" ht="18" customHeight="1">
      <c r="E1445" s="148" t="str">
        <f t="shared" si="960"/>
        <v/>
      </c>
      <c r="F1445" s="105">
        <f t="shared" si="947"/>
        <v>0</v>
      </c>
      <c r="G1445" s="105" t="str">
        <f t="shared" si="948"/>
        <v/>
      </c>
      <c r="H1445" s="105" t="str">
        <f t="shared" si="949"/>
        <v/>
      </c>
      <c r="I1445" s="149">
        <v>31</v>
      </c>
      <c r="J1445" s="157" t="str">
        <f t="shared" si="961"/>
        <v/>
      </c>
      <c r="K1445" s="131" t="str">
        <f t="shared" si="962"/>
        <v/>
      </c>
      <c r="L1445" s="131" t="str">
        <f>IF($E1445="","",INDEX('3.サラリースケール'!$R$5:$BH$38,MATCH($E1445,'3.サラリースケール'!$R$5:$R$38,0),MATCH($I1445,'3.サラリースケール'!$R$5:$BH$5,0)))</f>
        <v/>
      </c>
      <c r="M1445" s="131" t="str">
        <f t="shared" si="963"/>
        <v/>
      </c>
      <c r="N1445" s="368" t="str">
        <f t="shared" si="964"/>
        <v/>
      </c>
      <c r="O1445" s="157" t="str">
        <f t="shared" si="965"/>
        <v/>
      </c>
      <c r="P1445" s="368" t="str">
        <f t="shared" si="950"/>
        <v/>
      </c>
      <c r="Q1445" s="158" t="str">
        <f>IF($L1445="","",VLOOKUP($E1445,'6.モデル年俸表の作成'!$C$7:$F$48,4,0))</f>
        <v/>
      </c>
      <c r="R1445" s="159" t="str">
        <f>IF($E1445="","",IF($G1445="","",VLOOKUP($E1445,'5.手当・賞与配分・洗い替え方式'!$C$7:$L$48,8,0)))</f>
        <v/>
      </c>
      <c r="S1445" s="160" t="str">
        <f t="shared" si="966"/>
        <v/>
      </c>
      <c r="T1445" s="160" t="str">
        <f t="shared" si="967"/>
        <v/>
      </c>
      <c r="U1445" s="160" t="str">
        <f t="shared" si="976"/>
        <v/>
      </c>
      <c r="V1445" s="160" t="str">
        <f t="shared" si="969"/>
        <v/>
      </c>
      <c r="W1445" s="160" t="str">
        <f t="shared" si="970"/>
        <v/>
      </c>
      <c r="X1445" s="164" t="str">
        <f t="shared" si="951"/>
        <v/>
      </c>
      <c r="Y1445" s="162" t="str">
        <f t="shared" si="975"/>
        <v/>
      </c>
      <c r="Z1445" s="161" t="str">
        <f t="shared" si="952"/>
        <v/>
      </c>
      <c r="AA1445" s="161" t="str">
        <f t="shared" si="953"/>
        <v/>
      </c>
      <c r="AB1445" s="161" t="str">
        <f t="shared" si="954"/>
        <v/>
      </c>
      <c r="AC1445" s="163" t="str">
        <f t="shared" si="977"/>
        <v/>
      </c>
      <c r="AD1445" s="158" t="str">
        <f t="shared" si="972"/>
        <v/>
      </c>
      <c r="AE1445" s="165" t="str">
        <f>IF(J1445="","",IF('5.手当・賞与配分・洗い替え方式'!$O$4=1,ROUNDUP((J1445+$Q1445)*$AH$4,-1),ROUNDUP(J1445*$AH$4,-1)))</f>
        <v/>
      </c>
      <c r="AF1445" s="154" t="str">
        <f>IF(K1445="","",IF('5.手当・賞与配分・洗い替え方式'!$O$4=1,ROUNDUP((K1445+$Q1445)*$AH$4,-1),ROUNDUP(K1445*$AH$4,-1)))</f>
        <v/>
      </c>
      <c r="AG1445" s="154" t="str">
        <f>IF(L1445="","",IF('5.手当・賞与配分・洗い替え方式'!$O$4=1,ROUNDUP((L1445+$Q1445)*$AH$4,-1),ROUNDUP(L1445*$AH$4,-1)))</f>
        <v/>
      </c>
      <c r="AH1445" s="154" t="str">
        <f>IF(M1445="","",IF('5.手当・賞与配分・洗い替え方式'!$O$4=1,ROUNDUP((M1445+$Q1445)*$AH$4,-1),ROUNDUP(M1445*$AH$4,-1)))</f>
        <v/>
      </c>
      <c r="AI1445" s="166" t="str">
        <f>IF(N1445="","",IF('5.手当・賞与配分・洗い替え方式'!$O$4=1,ROUNDUP((N1445+$Q1445)*$AH$4,-1),ROUNDUP(N1445*$AH$4,-1)))</f>
        <v/>
      </c>
      <c r="AJ1445" s="165" t="str">
        <f>IF(J1445="","",IF('5.手当・賞与配分・洗い替え方式'!$O$4=1,ROUNDUP((J1445+$Q1445)*$AM$4,-1),ROUNDUP(J1445*$AM$4,-1)))</f>
        <v/>
      </c>
      <c r="AK1445" s="154" t="str">
        <f>IF(K1445="","",IF('5.手当・賞与配分・洗い替え方式'!$O$4=1,ROUNDUP((K1445+$Q1445)*$AM$4,-1),ROUNDUP(K1445*$AM$4,-1)))</f>
        <v/>
      </c>
      <c r="AL1445" s="154" t="str">
        <f>IF(L1445="","",IF('5.手当・賞与配分・洗い替え方式'!$O$4=1,ROUNDUP((L1445+$Q1445)*$AM$4,-1),ROUNDUP(L1445*$AM$4,-1)))</f>
        <v/>
      </c>
      <c r="AM1445" s="154" t="str">
        <f>IF(M1445="","",IF('5.手当・賞与配分・洗い替え方式'!$O$4=1,ROUNDUP((M1445+$Q1445)*$AM$4,-1),ROUNDUP(M1445*$AM$4,-1)))</f>
        <v/>
      </c>
      <c r="AN1445" s="166" t="str">
        <f>IF(N1445="","",IF('5.手当・賞与配分・洗い替え方式'!$O$4=1,ROUNDUP((N1445+$Q1445)*$AM$4,-1),ROUNDUP(N1445*$AM$4,-1)))</f>
        <v/>
      </c>
      <c r="AO1445" s="369" t="str">
        <f t="shared" si="973"/>
        <v/>
      </c>
      <c r="AP1445" s="77" t="str">
        <f t="shared" si="974"/>
        <v/>
      </c>
      <c r="AQ1445" s="77" t="str">
        <f t="shared" si="957"/>
        <v/>
      </c>
      <c r="AR1445" s="77" t="str">
        <f t="shared" si="958"/>
        <v/>
      </c>
      <c r="AS1445" s="164" t="str">
        <f t="shared" si="959"/>
        <v/>
      </c>
    </row>
    <row r="1446" spans="5:45" ht="18" customHeight="1">
      <c r="E1446" s="148" t="str">
        <f t="shared" si="960"/>
        <v/>
      </c>
      <c r="F1446" s="105">
        <f t="shared" si="947"/>
        <v>0</v>
      </c>
      <c r="G1446" s="105" t="str">
        <f t="shared" si="948"/>
        <v/>
      </c>
      <c r="H1446" s="105" t="str">
        <f t="shared" si="949"/>
        <v/>
      </c>
      <c r="I1446" s="149">
        <v>32</v>
      </c>
      <c r="J1446" s="157" t="str">
        <f t="shared" si="961"/>
        <v/>
      </c>
      <c r="K1446" s="131" t="str">
        <f t="shared" si="962"/>
        <v/>
      </c>
      <c r="L1446" s="131" t="str">
        <f>IF($E1446="","",INDEX('3.サラリースケール'!$R$5:$BH$38,MATCH($E1446,'3.サラリースケール'!$R$5:$R$38,0),MATCH($I1446,'3.サラリースケール'!$R$5:$BH$5,0)))</f>
        <v/>
      </c>
      <c r="M1446" s="131" t="str">
        <f t="shared" si="963"/>
        <v/>
      </c>
      <c r="N1446" s="368" t="str">
        <f t="shared" si="964"/>
        <v/>
      </c>
      <c r="O1446" s="157" t="str">
        <f t="shared" si="965"/>
        <v/>
      </c>
      <c r="P1446" s="368" t="str">
        <f t="shared" si="950"/>
        <v/>
      </c>
      <c r="Q1446" s="158" t="str">
        <f>IF($L1446="","",VLOOKUP($E1446,'6.モデル年俸表の作成'!$C$7:$F$48,4,0))</f>
        <v/>
      </c>
      <c r="R1446" s="159" t="str">
        <f>IF($E1446="","",IF($G1446="","",VLOOKUP($E1446,'5.手当・賞与配分・洗い替え方式'!$C$7:$L$48,8,0)))</f>
        <v/>
      </c>
      <c r="S1446" s="160" t="str">
        <f t="shared" si="966"/>
        <v/>
      </c>
      <c r="T1446" s="160" t="str">
        <f t="shared" si="967"/>
        <v/>
      </c>
      <c r="U1446" s="160" t="str">
        <f t="shared" si="976"/>
        <v/>
      </c>
      <c r="V1446" s="160" t="str">
        <f t="shared" si="969"/>
        <v/>
      </c>
      <c r="W1446" s="160" t="str">
        <f t="shared" si="970"/>
        <v/>
      </c>
      <c r="X1446" s="164" t="str">
        <f t="shared" si="951"/>
        <v/>
      </c>
      <c r="Y1446" s="162" t="str">
        <f t="shared" si="975"/>
        <v/>
      </c>
      <c r="Z1446" s="161" t="str">
        <f t="shared" si="952"/>
        <v/>
      </c>
      <c r="AA1446" s="161" t="str">
        <f t="shared" si="953"/>
        <v/>
      </c>
      <c r="AB1446" s="161" t="str">
        <f t="shared" si="954"/>
        <v/>
      </c>
      <c r="AC1446" s="163" t="str">
        <f t="shared" si="977"/>
        <v/>
      </c>
      <c r="AD1446" s="158" t="str">
        <f t="shared" si="972"/>
        <v/>
      </c>
      <c r="AE1446" s="165" t="str">
        <f>IF(J1446="","",IF('5.手当・賞与配分・洗い替え方式'!$O$4=1,ROUNDUP((J1446+$Q1446)*$AH$4,-1),ROUNDUP(J1446*$AH$4,-1)))</f>
        <v/>
      </c>
      <c r="AF1446" s="154" t="str">
        <f>IF(K1446="","",IF('5.手当・賞与配分・洗い替え方式'!$O$4=1,ROUNDUP((K1446+$Q1446)*$AH$4,-1),ROUNDUP(K1446*$AH$4,-1)))</f>
        <v/>
      </c>
      <c r="AG1446" s="154" t="str">
        <f>IF(L1446="","",IF('5.手当・賞与配分・洗い替え方式'!$O$4=1,ROUNDUP((L1446+$Q1446)*$AH$4,-1),ROUNDUP(L1446*$AH$4,-1)))</f>
        <v/>
      </c>
      <c r="AH1446" s="154" t="str">
        <f>IF(M1446="","",IF('5.手当・賞与配分・洗い替え方式'!$O$4=1,ROUNDUP((M1446+$Q1446)*$AH$4,-1),ROUNDUP(M1446*$AH$4,-1)))</f>
        <v/>
      </c>
      <c r="AI1446" s="166" t="str">
        <f>IF(N1446="","",IF('5.手当・賞与配分・洗い替え方式'!$O$4=1,ROUNDUP((N1446+$Q1446)*$AH$4,-1),ROUNDUP(N1446*$AH$4,-1)))</f>
        <v/>
      </c>
      <c r="AJ1446" s="165" t="str">
        <f>IF(J1446="","",IF('5.手当・賞与配分・洗い替え方式'!$O$4=1,ROUNDUP((J1446+$Q1446)*$AM$4,-1),ROUNDUP(J1446*$AM$4,-1)))</f>
        <v/>
      </c>
      <c r="AK1446" s="154" t="str">
        <f>IF(K1446="","",IF('5.手当・賞与配分・洗い替え方式'!$O$4=1,ROUNDUP((K1446+$Q1446)*$AM$4,-1),ROUNDUP(K1446*$AM$4,-1)))</f>
        <v/>
      </c>
      <c r="AL1446" s="154" t="str">
        <f>IF(L1446="","",IF('5.手当・賞与配分・洗い替え方式'!$O$4=1,ROUNDUP((L1446+$Q1446)*$AM$4,-1),ROUNDUP(L1446*$AM$4,-1)))</f>
        <v/>
      </c>
      <c r="AM1446" s="154" t="str">
        <f>IF(M1446="","",IF('5.手当・賞与配分・洗い替え方式'!$O$4=1,ROUNDUP((M1446+$Q1446)*$AM$4,-1),ROUNDUP(M1446*$AM$4,-1)))</f>
        <v/>
      </c>
      <c r="AN1446" s="166" t="str">
        <f>IF(N1446="","",IF('5.手当・賞与配分・洗い替え方式'!$O$4=1,ROUNDUP((N1446+$Q1446)*$AM$4,-1),ROUNDUP(N1446*$AM$4,-1)))</f>
        <v/>
      </c>
      <c r="AO1446" s="369" t="str">
        <f t="shared" si="973"/>
        <v/>
      </c>
      <c r="AP1446" s="77" t="str">
        <f t="shared" si="974"/>
        <v/>
      </c>
      <c r="AQ1446" s="77" t="str">
        <f t="shared" si="957"/>
        <v/>
      </c>
      <c r="AR1446" s="77" t="str">
        <f t="shared" si="958"/>
        <v/>
      </c>
      <c r="AS1446" s="164" t="str">
        <f t="shared" si="959"/>
        <v/>
      </c>
    </row>
    <row r="1447" spans="5:45" ht="18" customHeight="1">
      <c r="E1447" s="148" t="str">
        <f t="shared" si="960"/>
        <v/>
      </c>
      <c r="F1447" s="105">
        <f t="shared" si="947"/>
        <v>0</v>
      </c>
      <c r="G1447" s="105" t="str">
        <f t="shared" si="948"/>
        <v/>
      </c>
      <c r="H1447" s="105" t="str">
        <f t="shared" si="949"/>
        <v/>
      </c>
      <c r="I1447" s="149">
        <v>33</v>
      </c>
      <c r="J1447" s="157" t="str">
        <f t="shared" si="961"/>
        <v/>
      </c>
      <c r="K1447" s="131" t="str">
        <f t="shared" si="962"/>
        <v/>
      </c>
      <c r="L1447" s="131" t="str">
        <f>IF($E1447="","",INDEX('3.サラリースケール'!$R$5:$BH$38,MATCH($E1447,'3.サラリースケール'!$R$5:$R$38,0),MATCH($I1447,'3.サラリースケール'!$R$5:$BH$5,0)))</f>
        <v/>
      </c>
      <c r="M1447" s="131" t="str">
        <f t="shared" si="963"/>
        <v/>
      </c>
      <c r="N1447" s="368" t="str">
        <f t="shared" si="964"/>
        <v/>
      </c>
      <c r="O1447" s="157" t="str">
        <f t="shared" si="965"/>
        <v/>
      </c>
      <c r="P1447" s="368" t="str">
        <f t="shared" si="950"/>
        <v/>
      </c>
      <c r="Q1447" s="158" t="str">
        <f>IF($L1447="","",VLOOKUP($E1447,'6.モデル年俸表の作成'!$C$7:$F$48,4,0))</f>
        <v/>
      </c>
      <c r="R1447" s="159" t="str">
        <f>IF($E1447="","",IF($G1447="","",VLOOKUP($E1447,'5.手当・賞与配分・洗い替え方式'!$C$7:$L$48,8,0)))</f>
        <v/>
      </c>
      <c r="S1447" s="160" t="str">
        <f t="shared" si="966"/>
        <v/>
      </c>
      <c r="T1447" s="160" t="str">
        <f t="shared" si="967"/>
        <v/>
      </c>
      <c r="U1447" s="160" t="str">
        <f t="shared" si="976"/>
        <v/>
      </c>
      <c r="V1447" s="160" t="str">
        <f t="shared" si="969"/>
        <v/>
      </c>
      <c r="W1447" s="160" t="str">
        <f t="shared" si="970"/>
        <v/>
      </c>
      <c r="X1447" s="164" t="str">
        <f t="shared" si="951"/>
        <v/>
      </c>
      <c r="Y1447" s="162" t="str">
        <f t="shared" si="975"/>
        <v/>
      </c>
      <c r="Z1447" s="161" t="str">
        <f t="shared" si="952"/>
        <v/>
      </c>
      <c r="AA1447" s="161" t="str">
        <f t="shared" si="953"/>
        <v/>
      </c>
      <c r="AB1447" s="161" t="str">
        <f t="shared" si="954"/>
        <v/>
      </c>
      <c r="AC1447" s="163" t="str">
        <f t="shared" si="977"/>
        <v/>
      </c>
      <c r="AD1447" s="158" t="str">
        <f t="shared" si="972"/>
        <v/>
      </c>
      <c r="AE1447" s="165" t="str">
        <f>IF(J1447="","",IF('5.手当・賞与配分・洗い替え方式'!$O$4=1,ROUNDUP((J1447+$Q1447)*$AH$4,-1),ROUNDUP(J1447*$AH$4,-1)))</f>
        <v/>
      </c>
      <c r="AF1447" s="154" t="str">
        <f>IF(K1447="","",IF('5.手当・賞与配分・洗い替え方式'!$O$4=1,ROUNDUP((K1447+$Q1447)*$AH$4,-1),ROUNDUP(K1447*$AH$4,-1)))</f>
        <v/>
      </c>
      <c r="AG1447" s="154" t="str">
        <f>IF(L1447="","",IF('5.手当・賞与配分・洗い替え方式'!$O$4=1,ROUNDUP((L1447+$Q1447)*$AH$4,-1),ROUNDUP(L1447*$AH$4,-1)))</f>
        <v/>
      </c>
      <c r="AH1447" s="154" t="str">
        <f>IF(M1447="","",IF('5.手当・賞与配分・洗い替え方式'!$O$4=1,ROUNDUP((M1447+$Q1447)*$AH$4,-1),ROUNDUP(M1447*$AH$4,-1)))</f>
        <v/>
      </c>
      <c r="AI1447" s="166" t="str">
        <f>IF(N1447="","",IF('5.手当・賞与配分・洗い替え方式'!$O$4=1,ROUNDUP((N1447+$Q1447)*$AH$4,-1),ROUNDUP(N1447*$AH$4,-1)))</f>
        <v/>
      </c>
      <c r="AJ1447" s="165" t="str">
        <f>IF(J1447="","",IF('5.手当・賞与配分・洗い替え方式'!$O$4=1,ROUNDUP((J1447+$Q1447)*$AM$4,-1),ROUNDUP(J1447*$AM$4,-1)))</f>
        <v/>
      </c>
      <c r="AK1447" s="154" t="str">
        <f>IF(K1447="","",IF('5.手当・賞与配分・洗い替え方式'!$O$4=1,ROUNDUP((K1447+$Q1447)*$AM$4,-1),ROUNDUP(K1447*$AM$4,-1)))</f>
        <v/>
      </c>
      <c r="AL1447" s="154" t="str">
        <f>IF(L1447="","",IF('5.手当・賞与配分・洗い替え方式'!$O$4=1,ROUNDUP((L1447+$Q1447)*$AM$4,-1),ROUNDUP(L1447*$AM$4,-1)))</f>
        <v/>
      </c>
      <c r="AM1447" s="154" t="str">
        <f>IF(M1447="","",IF('5.手当・賞与配分・洗い替え方式'!$O$4=1,ROUNDUP((M1447+$Q1447)*$AM$4,-1),ROUNDUP(M1447*$AM$4,-1)))</f>
        <v/>
      </c>
      <c r="AN1447" s="166" t="str">
        <f>IF(N1447="","",IF('5.手当・賞与配分・洗い替え方式'!$O$4=1,ROUNDUP((N1447+$Q1447)*$AM$4,-1),ROUNDUP(N1447*$AM$4,-1)))</f>
        <v/>
      </c>
      <c r="AO1447" s="369" t="str">
        <f t="shared" si="973"/>
        <v/>
      </c>
      <c r="AP1447" s="77" t="str">
        <f t="shared" si="974"/>
        <v/>
      </c>
      <c r="AQ1447" s="77" t="str">
        <f t="shared" si="957"/>
        <v/>
      </c>
      <c r="AR1447" s="77" t="str">
        <f t="shared" si="958"/>
        <v/>
      </c>
      <c r="AS1447" s="164" t="str">
        <f t="shared" si="959"/>
        <v/>
      </c>
    </row>
    <row r="1448" spans="5:45" ht="18" customHeight="1">
      <c r="E1448" s="148" t="str">
        <f t="shared" si="960"/>
        <v/>
      </c>
      <c r="F1448" s="105">
        <f t="shared" si="947"/>
        <v>0</v>
      </c>
      <c r="G1448" s="105" t="str">
        <f t="shared" si="948"/>
        <v/>
      </c>
      <c r="H1448" s="105" t="str">
        <f t="shared" si="949"/>
        <v/>
      </c>
      <c r="I1448" s="149">
        <v>34</v>
      </c>
      <c r="J1448" s="157" t="str">
        <f t="shared" si="961"/>
        <v/>
      </c>
      <c r="K1448" s="131" t="str">
        <f t="shared" si="962"/>
        <v/>
      </c>
      <c r="L1448" s="131" t="str">
        <f>IF($E1448="","",INDEX('3.サラリースケール'!$R$5:$BH$38,MATCH($E1448,'3.サラリースケール'!$R$5:$R$38,0),MATCH($I1448,'3.サラリースケール'!$R$5:$BH$5,0)))</f>
        <v/>
      </c>
      <c r="M1448" s="131" t="str">
        <f t="shared" si="963"/>
        <v/>
      </c>
      <c r="N1448" s="368" t="str">
        <f t="shared" si="964"/>
        <v/>
      </c>
      <c r="O1448" s="157" t="str">
        <f t="shared" si="965"/>
        <v/>
      </c>
      <c r="P1448" s="368" t="str">
        <f t="shared" si="950"/>
        <v/>
      </c>
      <c r="Q1448" s="158" t="str">
        <f>IF($L1448="","",VLOOKUP($E1448,'6.モデル年俸表の作成'!$C$7:$F$48,4,0))</f>
        <v/>
      </c>
      <c r="R1448" s="159" t="str">
        <f>IF($E1448="","",IF($G1448="","",VLOOKUP($E1448,'5.手当・賞与配分・洗い替え方式'!$C$7:$L$48,8,0)))</f>
        <v/>
      </c>
      <c r="S1448" s="160" t="str">
        <f t="shared" si="966"/>
        <v/>
      </c>
      <c r="T1448" s="160" t="str">
        <f t="shared" si="967"/>
        <v/>
      </c>
      <c r="U1448" s="160" t="str">
        <f t="shared" si="976"/>
        <v/>
      </c>
      <c r="V1448" s="160" t="str">
        <f t="shared" si="969"/>
        <v/>
      </c>
      <c r="W1448" s="160" t="str">
        <f t="shared" si="970"/>
        <v/>
      </c>
      <c r="X1448" s="164" t="str">
        <f t="shared" si="951"/>
        <v/>
      </c>
      <c r="Y1448" s="162" t="str">
        <f t="shared" si="975"/>
        <v/>
      </c>
      <c r="Z1448" s="161" t="str">
        <f t="shared" si="952"/>
        <v/>
      </c>
      <c r="AA1448" s="161" t="str">
        <f t="shared" si="953"/>
        <v/>
      </c>
      <c r="AB1448" s="161" t="str">
        <f t="shared" si="954"/>
        <v/>
      </c>
      <c r="AC1448" s="163" t="str">
        <f t="shared" si="977"/>
        <v/>
      </c>
      <c r="AD1448" s="158" t="str">
        <f t="shared" si="972"/>
        <v/>
      </c>
      <c r="AE1448" s="165" t="str">
        <f>IF(J1448="","",IF('5.手当・賞与配分・洗い替え方式'!$O$4=1,ROUNDUP((J1448+$Q1448)*$AH$4,-1),ROUNDUP(J1448*$AH$4,-1)))</f>
        <v/>
      </c>
      <c r="AF1448" s="154" t="str">
        <f>IF(K1448="","",IF('5.手当・賞与配分・洗い替え方式'!$O$4=1,ROUNDUP((K1448+$Q1448)*$AH$4,-1),ROUNDUP(K1448*$AH$4,-1)))</f>
        <v/>
      </c>
      <c r="AG1448" s="154" t="str">
        <f>IF(L1448="","",IF('5.手当・賞与配分・洗い替え方式'!$O$4=1,ROUNDUP((L1448+$Q1448)*$AH$4,-1),ROUNDUP(L1448*$AH$4,-1)))</f>
        <v/>
      </c>
      <c r="AH1448" s="154" t="str">
        <f>IF(M1448="","",IF('5.手当・賞与配分・洗い替え方式'!$O$4=1,ROUNDUP((M1448+$Q1448)*$AH$4,-1),ROUNDUP(M1448*$AH$4,-1)))</f>
        <v/>
      </c>
      <c r="AI1448" s="166" t="str">
        <f>IF(N1448="","",IF('5.手当・賞与配分・洗い替え方式'!$O$4=1,ROUNDUP((N1448+$Q1448)*$AH$4,-1),ROUNDUP(N1448*$AH$4,-1)))</f>
        <v/>
      </c>
      <c r="AJ1448" s="165" t="str">
        <f>IF(J1448="","",IF('5.手当・賞与配分・洗い替え方式'!$O$4=1,ROUNDUP((J1448+$Q1448)*$AM$4,-1),ROUNDUP(J1448*$AM$4,-1)))</f>
        <v/>
      </c>
      <c r="AK1448" s="154" t="str">
        <f>IF(K1448="","",IF('5.手当・賞与配分・洗い替え方式'!$O$4=1,ROUNDUP((K1448+$Q1448)*$AM$4,-1),ROUNDUP(K1448*$AM$4,-1)))</f>
        <v/>
      </c>
      <c r="AL1448" s="154" t="str">
        <f>IF(L1448="","",IF('5.手当・賞与配分・洗い替え方式'!$O$4=1,ROUNDUP((L1448+$Q1448)*$AM$4,-1),ROUNDUP(L1448*$AM$4,-1)))</f>
        <v/>
      </c>
      <c r="AM1448" s="154" t="str">
        <f>IF(M1448="","",IF('5.手当・賞与配分・洗い替え方式'!$O$4=1,ROUNDUP((M1448+$Q1448)*$AM$4,-1),ROUNDUP(M1448*$AM$4,-1)))</f>
        <v/>
      </c>
      <c r="AN1448" s="166" t="str">
        <f>IF(N1448="","",IF('5.手当・賞与配分・洗い替え方式'!$O$4=1,ROUNDUP((N1448+$Q1448)*$AM$4,-1),ROUNDUP(N1448*$AM$4,-1)))</f>
        <v/>
      </c>
      <c r="AO1448" s="369" t="str">
        <f t="shared" si="973"/>
        <v/>
      </c>
      <c r="AP1448" s="77" t="str">
        <f t="shared" si="974"/>
        <v/>
      </c>
      <c r="AQ1448" s="77" t="str">
        <f t="shared" si="957"/>
        <v/>
      </c>
      <c r="AR1448" s="77" t="str">
        <f t="shared" si="958"/>
        <v/>
      </c>
      <c r="AS1448" s="164" t="str">
        <f t="shared" si="959"/>
        <v/>
      </c>
    </row>
    <row r="1449" spans="5:45" ht="18" customHeight="1">
      <c r="E1449" s="148" t="str">
        <f t="shared" si="960"/>
        <v/>
      </c>
      <c r="F1449" s="105">
        <f t="shared" si="947"/>
        <v>0</v>
      </c>
      <c r="G1449" s="105" t="str">
        <f t="shared" si="948"/>
        <v/>
      </c>
      <c r="H1449" s="105" t="str">
        <f t="shared" si="949"/>
        <v/>
      </c>
      <c r="I1449" s="149">
        <v>35</v>
      </c>
      <c r="J1449" s="157" t="str">
        <f t="shared" si="961"/>
        <v/>
      </c>
      <c r="K1449" s="131" t="str">
        <f t="shared" si="962"/>
        <v/>
      </c>
      <c r="L1449" s="131" t="str">
        <f>IF($E1449="","",INDEX('3.サラリースケール'!$R$5:$BH$38,MATCH($E1449,'3.サラリースケール'!$R$5:$R$38,0),MATCH($I1449,'3.サラリースケール'!$R$5:$BH$5,0)))</f>
        <v/>
      </c>
      <c r="M1449" s="131" t="str">
        <f t="shared" si="963"/>
        <v/>
      </c>
      <c r="N1449" s="368" t="str">
        <f t="shared" si="964"/>
        <v/>
      </c>
      <c r="O1449" s="157" t="str">
        <f t="shared" si="965"/>
        <v/>
      </c>
      <c r="P1449" s="368" t="str">
        <f t="shared" si="950"/>
        <v/>
      </c>
      <c r="Q1449" s="158" t="str">
        <f>IF($L1449="","",VLOOKUP($E1449,'6.モデル年俸表の作成'!$C$7:$F$48,4,0))</f>
        <v/>
      </c>
      <c r="R1449" s="159" t="str">
        <f>IF($E1449="","",IF($G1449="","",VLOOKUP($E1449,'5.手当・賞与配分・洗い替え方式'!$C$7:$L$48,8,0)))</f>
        <v/>
      </c>
      <c r="S1449" s="160" t="str">
        <f t="shared" si="966"/>
        <v/>
      </c>
      <c r="T1449" s="160" t="str">
        <f t="shared" si="967"/>
        <v/>
      </c>
      <c r="U1449" s="160" t="str">
        <f t="shared" si="976"/>
        <v/>
      </c>
      <c r="V1449" s="160" t="str">
        <f t="shared" si="969"/>
        <v/>
      </c>
      <c r="W1449" s="160" t="str">
        <f t="shared" si="970"/>
        <v/>
      </c>
      <c r="X1449" s="164" t="str">
        <f t="shared" si="951"/>
        <v/>
      </c>
      <c r="Y1449" s="162" t="str">
        <f t="shared" si="975"/>
        <v/>
      </c>
      <c r="Z1449" s="161" t="str">
        <f t="shared" si="952"/>
        <v/>
      </c>
      <c r="AA1449" s="161" t="str">
        <f t="shared" si="953"/>
        <v/>
      </c>
      <c r="AB1449" s="161" t="str">
        <f t="shared" si="954"/>
        <v/>
      </c>
      <c r="AC1449" s="163" t="str">
        <f t="shared" si="977"/>
        <v/>
      </c>
      <c r="AD1449" s="158" t="str">
        <f t="shared" si="972"/>
        <v/>
      </c>
      <c r="AE1449" s="165" t="str">
        <f>IF(J1449="","",IF('5.手当・賞与配分・洗い替え方式'!$O$4=1,ROUNDUP((J1449+$Q1449)*$AH$4,-1),ROUNDUP(J1449*$AH$4,-1)))</f>
        <v/>
      </c>
      <c r="AF1449" s="154" t="str">
        <f>IF(K1449="","",IF('5.手当・賞与配分・洗い替え方式'!$O$4=1,ROUNDUP((K1449+$Q1449)*$AH$4,-1),ROUNDUP(K1449*$AH$4,-1)))</f>
        <v/>
      </c>
      <c r="AG1449" s="154" t="str">
        <f>IF(L1449="","",IF('5.手当・賞与配分・洗い替え方式'!$O$4=1,ROUNDUP((L1449+$Q1449)*$AH$4,-1),ROUNDUP(L1449*$AH$4,-1)))</f>
        <v/>
      </c>
      <c r="AH1449" s="154" t="str">
        <f>IF(M1449="","",IF('5.手当・賞与配分・洗い替え方式'!$O$4=1,ROUNDUP((M1449+$Q1449)*$AH$4,-1),ROUNDUP(M1449*$AH$4,-1)))</f>
        <v/>
      </c>
      <c r="AI1449" s="166" t="str">
        <f>IF(N1449="","",IF('5.手当・賞与配分・洗い替え方式'!$O$4=1,ROUNDUP((N1449+$Q1449)*$AH$4,-1),ROUNDUP(N1449*$AH$4,-1)))</f>
        <v/>
      </c>
      <c r="AJ1449" s="165" t="str">
        <f>IF(J1449="","",IF('5.手当・賞与配分・洗い替え方式'!$O$4=1,ROUNDUP((J1449+$Q1449)*$AM$4,-1),ROUNDUP(J1449*$AM$4,-1)))</f>
        <v/>
      </c>
      <c r="AK1449" s="154" t="str">
        <f>IF(K1449="","",IF('5.手当・賞与配分・洗い替え方式'!$O$4=1,ROUNDUP((K1449+$Q1449)*$AM$4,-1),ROUNDUP(K1449*$AM$4,-1)))</f>
        <v/>
      </c>
      <c r="AL1449" s="154" t="str">
        <f>IF(L1449="","",IF('5.手当・賞与配分・洗い替え方式'!$O$4=1,ROUNDUP((L1449+$Q1449)*$AM$4,-1),ROUNDUP(L1449*$AM$4,-1)))</f>
        <v/>
      </c>
      <c r="AM1449" s="154" t="str">
        <f>IF(M1449="","",IF('5.手当・賞与配分・洗い替え方式'!$O$4=1,ROUNDUP((M1449+$Q1449)*$AM$4,-1),ROUNDUP(M1449*$AM$4,-1)))</f>
        <v/>
      </c>
      <c r="AN1449" s="166" t="str">
        <f>IF(N1449="","",IF('5.手当・賞与配分・洗い替え方式'!$O$4=1,ROUNDUP((N1449+$Q1449)*$AM$4,-1),ROUNDUP(N1449*$AM$4,-1)))</f>
        <v/>
      </c>
      <c r="AO1449" s="369" t="str">
        <f t="shared" si="973"/>
        <v/>
      </c>
      <c r="AP1449" s="77" t="str">
        <f t="shared" si="974"/>
        <v/>
      </c>
      <c r="AQ1449" s="77" t="str">
        <f t="shared" si="957"/>
        <v/>
      </c>
      <c r="AR1449" s="77" t="str">
        <f t="shared" si="958"/>
        <v/>
      </c>
      <c r="AS1449" s="164" t="str">
        <f t="shared" si="959"/>
        <v/>
      </c>
    </row>
    <row r="1450" spans="5:45" ht="18" customHeight="1">
      <c r="E1450" s="148" t="str">
        <f t="shared" si="960"/>
        <v/>
      </c>
      <c r="F1450" s="105">
        <f t="shared" si="947"/>
        <v>0</v>
      </c>
      <c r="G1450" s="105" t="str">
        <f t="shared" si="948"/>
        <v/>
      </c>
      <c r="H1450" s="105" t="str">
        <f t="shared" si="949"/>
        <v/>
      </c>
      <c r="I1450" s="149">
        <v>36</v>
      </c>
      <c r="J1450" s="157" t="str">
        <f t="shared" si="961"/>
        <v/>
      </c>
      <c r="K1450" s="131" t="str">
        <f t="shared" si="962"/>
        <v/>
      </c>
      <c r="L1450" s="131" t="str">
        <f>IF($E1450="","",INDEX('3.サラリースケール'!$R$5:$BH$38,MATCH($E1450,'3.サラリースケール'!$R$5:$R$38,0),MATCH($I1450,'3.サラリースケール'!$R$5:$BH$5,0)))</f>
        <v/>
      </c>
      <c r="M1450" s="131" t="str">
        <f t="shared" si="963"/>
        <v/>
      </c>
      <c r="N1450" s="368" t="str">
        <f t="shared" si="964"/>
        <v/>
      </c>
      <c r="O1450" s="157" t="str">
        <f t="shared" si="965"/>
        <v/>
      </c>
      <c r="P1450" s="368" t="str">
        <f t="shared" si="950"/>
        <v/>
      </c>
      <c r="Q1450" s="158" t="str">
        <f>IF($L1450="","",VLOOKUP($E1450,'6.モデル年俸表の作成'!$C$7:$F$48,4,0))</f>
        <v/>
      </c>
      <c r="R1450" s="159" t="str">
        <f>IF($E1450="","",IF($G1450="","",VLOOKUP($E1450,'5.手当・賞与配分・洗い替え方式'!$C$7:$L$48,8,0)))</f>
        <v/>
      </c>
      <c r="S1450" s="160" t="str">
        <f t="shared" si="966"/>
        <v/>
      </c>
      <c r="T1450" s="160" t="str">
        <f t="shared" si="967"/>
        <v/>
      </c>
      <c r="U1450" s="160" t="str">
        <f t="shared" si="976"/>
        <v/>
      </c>
      <c r="V1450" s="160" t="str">
        <f t="shared" si="969"/>
        <v/>
      </c>
      <c r="W1450" s="160" t="str">
        <f t="shared" si="970"/>
        <v/>
      </c>
      <c r="X1450" s="164" t="str">
        <f t="shared" si="951"/>
        <v/>
      </c>
      <c r="Y1450" s="162" t="str">
        <f t="shared" si="975"/>
        <v/>
      </c>
      <c r="Z1450" s="161" t="str">
        <f t="shared" si="952"/>
        <v/>
      </c>
      <c r="AA1450" s="161" t="str">
        <f t="shared" si="953"/>
        <v/>
      </c>
      <c r="AB1450" s="161" t="str">
        <f t="shared" si="954"/>
        <v/>
      </c>
      <c r="AC1450" s="163" t="str">
        <f t="shared" si="977"/>
        <v/>
      </c>
      <c r="AD1450" s="158" t="str">
        <f t="shared" si="972"/>
        <v/>
      </c>
      <c r="AE1450" s="165" t="str">
        <f>IF(J1450="","",IF('5.手当・賞与配分・洗い替え方式'!$O$4=1,ROUNDUP((J1450+$Q1450)*$AH$4,-1),ROUNDUP(J1450*$AH$4,-1)))</f>
        <v/>
      </c>
      <c r="AF1450" s="154" t="str">
        <f>IF(K1450="","",IF('5.手当・賞与配分・洗い替え方式'!$O$4=1,ROUNDUP((K1450+$Q1450)*$AH$4,-1),ROUNDUP(K1450*$AH$4,-1)))</f>
        <v/>
      </c>
      <c r="AG1450" s="154" t="str">
        <f>IF(L1450="","",IF('5.手当・賞与配分・洗い替え方式'!$O$4=1,ROUNDUP((L1450+$Q1450)*$AH$4,-1),ROUNDUP(L1450*$AH$4,-1)))</f>
        <v/>
      </c>
      <c r="AH1450" s="154" t="str">
        <f>IF(M1450="","",IF('5.手当・賞与配分・洗い替え方式'!$O$4=1,ROUNDUP((M1450+$Q1450)*$AH$4,-1),ROUNDUP(M1450*$AH$4,-1)))</f>
        <v/>
      </c>
      <c r="AI1450" s="166" t="str">
        <f>IF(N1450="","",IF('5.手当・賞与配分・洗い替え方式'!$O$4=1,ROUNDUP((N1450+$Q1450)*$AH$4,-1),ROUNDUP(N1450*$AH$4,-1)))</f>
        <v/>
      </c>
      <c r="AJ1450" s="165" t="str">
        <f>IF(J1450="","",IF('5.手当・賞与配分・洗い替え方式'!$O$4=1,ROUNDUP((J1450+$Q1450)*$AM$4,-1),ROUNDUP(J1450*$AM$4,-1)))</f>
        <v/>
      </c>
      <c r="AK1450" s="154" t="str">
        <f>IF(K1450="","",IF('5.手当・賞与配分・洗い替え方式'!$O$4=1,ROUNDUP((K1450+$Q1450)*$AM$4,-1),ROUNDUP(K1450*$AM$4,-1)))</f>
        <v/>
      </c>
      <c r="AL1450" s="154" t="str">
        <f>IF(L1450="","",IF('5.手当・賞与配分・洗い替え方式'!$O$4=1,ROUNDUP((L1450+$Q1450)*$AM$4,-1),ROUNDUP(L1450*$AM$4,-1)))</f>
        <v/>
      </c>
      <c r="AM1450" s="154" t="str">
        <f>IF(M1450="","",IF('5.手当・賞与配分・洗い替え方式'!$O$4=1,ROUNDUP((M1450+$Q1450)*$AM$4,-1),ROUNDUP(M1450*$AM$4,-1)))</f>
        <v/>
      </c>
      <c r="AN1450" s="166" t="str">
        <f>IF(N1450="","",IF('5.手当・賞与配分・洗い替え方式'!$O$4=1,ROUNDUP((N1450+$Q1450)*$AM$4,-1),ROUNDUP(N1450*$AM$4,-1)))</f>
        <v/>
      </c>
      <c r="AO1450" s="369" t="str">
        <f t="shared" si="973"/>
        <v/>
      </c>
      <c r="AP1450" s="77" t="str">
        <f t="shared" si="974"/>
        <v/>
      </c>
      <c r="AQ1450" s="77" t="str">
        <f t="shared" si="957"/>
        <v/>
      </c>
      <c r="AR1450" s="77" t="str">
        <f t="shared" si="958"/>
        <v/>
      </c>
      <c r="AS1450" s="164" t="str">
        <f t="shared" si="959"/>
        <v/>
      </c>
    </row>
    <row r="1451" spans="5:45" ht="18" customHeight="1">
      <c r="E1451" s="148" t="str">
        <f t="shared" si="960"/>
        <v/>
      </c>
      <c r="F1451" s="105">
        <f t="shared" si="947"/>
        <v>0</v>
      </c>
      <c r="G1451" s="105" t="str">
        <f t="shared" si="948"/>
        <v/>
      </c>
      <c r="H1451" s="105" t="str">
        <f t="shared" si="949"/>
        <v/>
      </c>
      <c r="I1451" s="149">
        <v>37</v>
      </c>
      <c r="J1451" s="157" t="str">
        <f t="shared" si="961"/>
        <v/>
      </c>
      <c r="K1451" s="131" t="str">
        <f t="shared" si="962"/>
        <v/>
      </c>
      <c r="L1451" s="131" t="str">
        <f>IF($E1451="","",INDEX('3.サラリースケール'!$R$5:$BH$38,MATCH($E1451,'3.サラリースケール'!$R$5:$R$38,0),MATCH($I1451,'3.サラリースケール'!$R$5:$BH$5,0)))</f>
        <v/>
      </c>
      <c r="M1451" s="131" t="str">
        <f t="shared" si="963"/>
        <v/>
      </c>
      <c r="N1451" s="368" t="str">
        <f t="shared" si="964"/>
        <v/>
      </c>
      <c r="O1451" s="157" t="str">
        <f t="shared" si="965"/>
        <v/>
      </c>
      <c r="P1451" s="368" t="str">
        <f t="shared" si="950"/>
        <v/>
      </c>
      <c r="Q1451" s="158" t="str">
        <f>IF($L1451="","",VLOOKUP($E1451,'6.モデル年俸表の作成'!$C$7:$F$48,4,0))</f>
        <v/>
      </c>
      <c r="R1451" s="159" t="str">
        <f>IF($E1451="","",IF($G1451="","",VLOOKUP($E1451,'5.手当・賞与配分・洗い替え方式'!$C$7:$L$48,8,0)))</f>
        <v/>
      </c>
      <c r="S1451" s="160" t="str">
        <f t="shared" si="966"/>
        <v/>
      </c>
      <c r="T1451" s="160" t="str">
        <f t="shared" si="967"/>
        <v/>
      </c>
      <c r="U1451" s="160" t="str">
        <f t="shared" si="976"/>
        <v/>
      </c>
      <c r="V1451" s="160" t="str">
        <f t="shared" si="969"/>
        <v/>
      </c>
      <c r="W1451" s="160" t="str">
        <f t="shared" si="970"/>
        <v/>
      </c>
      <c r="X1451" s="164" t="str">
        <f t="shared" si="951"/>
        <v/>
      </c>
      <c r="Y1451" s="162" t="str">
        <f t="shared" si="975"/>
        <v/>
      </c>
      <c r="Z1451" s="161" t="str">
        <f t="shared" si="952"/>
        <v/>
      </c>
      <c r="AA1451" s="161" t="str">
        <f t="shared" si="953"/>
        <v/>
      </c>
      <c r="AB1451" s="161" t="str">
        <f t="shared" si="954"/>
        <v/>
      </c>
      <c r="AC1451" s="163" t="str">
        <f t="shared" si="977"/>
        <v/>
      </c>
      <c r="AD1451" s="158" t="str">
        <f t="shared" si="972"/>
        <v/>
      </c>
      <c r="AE1451" s="165" t="str">
        <f>IF(J1451="","",IF('5.手当・賞与配分・洗い替え方式'!$O$4=1,ROUNDUP((J1451+$Q1451)*$AH$4,-1),ROUNDUP(J1451*$AH$4,-1)))</f>
        <v/>
      </c>
      <c r="AF1451" s="154" t="str">
        <f>IF(K1451="","",IF('5.手当・賞与配分・洗い替え方式'!$O$4=1,ROUNDUP((K1451+$Q1451)*$AH$4,-1),ROUNDUP(K1451*$AH$4,-1)))</f>
        <v/>
      </c>
      <c r="AG1451" s="154" t="str">
        <f>IF(L1451="","",IF('5.手当・賞与配分・洗い替え方式'!$O$4=1,ROUNDUP((L1451+$Q1451)*$AH$4,-1),ROUNDUP(L1451*$AH$4,-1)))</f>
        <v/>
      </c>
      <c r="AH1451" s="154" t="str">
        <f>IF(M1451="","",IF('5.手当・賞与配分・洗い替え方式'!$O$4=1,ROUNDUP((M1451+$Q1451)*$AH$4,-1),ROUNDUP(M1451*$AH$4,-1)))</f>
        <v/>
      </c>
      <c r="AI1451" s="166" t="str">
        <f>IF(N1451="","",IF('5.手当・賞与配分・洗い替え方式'!$O$4=1,ROUNDUP((N1451+$Q1451)*$AH$4,-1),ROUNDUP(N1451*$AH$4,-1)))</f>
        <v/>
      </c>
      <c r="AJ1451" s="165" t="str">
        <f>IF(J1451="","",IF('5.手当・賞与配分・洗い替え方式'!$O$4=1,ROUNDUP((J1451+$Q1451)*$AM$4,-1),ROUNDUP(J1451*$AM$4,-1)))</f>
        <v/>
      </c>
      <c r="AK1451" s="154" t="str">
        <f>IF(K1451="","",IF('5.手当・賞与配分・洗い替え方式'!$O$4=1,ROUNDUP((K1451+$Q1451)*$AM$4,-1),ROUNDUP(K1451*$AM$4,-1)))</f>
        <v/>
      </c>
      <c r="AL1451" s="154" t="str">
        <f>IF(L1451="","",IF('5.手当・賞与配分・洗い替え方式'!$O$4=1,ROUNDUP((L1451+$Q1451)*$AM$4,-1),ROUNDUP(L1451*$AM$4,-1)))</f>
        <v/>
      </c>
      <c r="AM1451" s="154" t="str">
        <f>IF(M1451="","",IF('5.手当・賞与配分・洗い替え方式'!$O$4=1,ROUNDUP((M1451+$Q1451)*$AM$4,-1),ROUNDUP(M1451*$AM$4,-1)))</f>
        <v/>
      </c>
      <c r="AN1451" s="166" t="str">
        <f>IF(N1451="","",IF('5.手当・賞与配分・洗い替え方式'!$O$4=1,ROUNDUP((N1451+$Q1451)*$AM$4,-1),ROUNDUP(N1451*$AM$4,-1)))</f>
        <v/>
      </c>
      <c r="AO1451" s="369" t="str">
        <f t="shared" si="973"/>
        <v/>
      </c>
      <c r="AP1451" s="77" t="str">
        <f t="shared" si="974"/>
        <v/>
      </c>
      <c r="AQ1451" s="77" t="str">
        <f t="shared" si="957"/>
        <v/>
      </c>
      <c r="AR1451" s="77" t="str">
        <f t="shared" si="958"/>
        <v/>
      </c>
      <c r="AS1451" s="164" t="str">
        <f t="shared" si="959"/>
        <v/>
      </c>
    </row>
    <row r="1452" spans="5:45" ht="18" customHeight="1">
      <c r="E1452" s="148" t="str">
        <f t="shared" si="960"/>
        <v/>
      </c>
      <c r="F1452" s="105">
        <f t="shared" si="947"/>
        <v>0</v>
      </c>
      <c r="G1452" s="105" t="str">
        <f t="shared" si="948"/>
        <v/>
      </c>
      <c r="H1452" s="105" t="str">
        <f t="shared" si="949"/>
        <v/>
      </c>
      <c r="I1452" s="149">
        <v>38</v>
      </c>
      <c r="J1452" s="157" t="str">
        <f t="shared" si="961"/>
        <v/>
      </c>
      <c r="K1452" s="131" t="str">
        <f t="shared" si="962"/>
        <v/>
      </c>
      <c r="L1452" s="131" t="str">
        <f>IF($E1452="","",INDEX('3.サラリースケール'!$R$5:$BH$38,MATCH($E1452,'3.サラリースケール'!$R$5:$R$38,0),MATCH($I1452,'3.サラリースケール'!$R$5:$BH$5,0)))</f>
        <v/>
      </c>
      <c r="M1452" s="131" t="str">
        <f t="shared" si="963"/>
        <v/>
      </c>
      <c r="N1452" s="368" t="str">
        <f t="shared" si="964"/>
        <v/>
      </c>
      <c r="O1452" s="157" t="str">
        <f t="shared" si="965"/>
        <v/>
      </c>
      <c r="P1452" s="368" t="str">
        <f t="shared" si="950"/>
        <v/>
      </c>
      <c r="Q1452" s="158" t="str">
        <f>IF($L1452="","",VLOOKUP($E1452,'6.モデル年俸表の作成'!$C$7:$F$48,4,0))</f>
        <v/>
      </c>
      <c r="R1452" s="159" t="str">
        <f>IF($E1452="","",IF($G1452="","",VLOOKUP($E1452,'5.手当・賞与配分・洗い替え方式'!$C$7:$L$48,8,0)))</f>
        <v/>
      </c>
      <c r="S1452" s="160" t="str">
        <f t="shared" si="966"/>
        <v/>
      </c>
      <c r="T1452" s="160" t="str">
        <f t="shared" si="967"/>
        <v/>
      </c>
      <c r="U1452" s="160" t="str">
        <f t="shared" si="976"/>
        <v/>
      </c>
      <c r="V1452" s="160" t="str">
        <f t="shared" si="969"/>
        <v/>
      </c>
      <c r="W1452" s="160" t="str">
        <f t="shared" si="970"/>
        <v/>
      </c>
      <c r="X1452" s="164" t="str">
        <f t="shared" si="951"/>
        <v/>
      </c>
      <c r="Y1452" s="162" t="str">
        <f t="shared" si="975"/>
        <v/>
      </c>
      <c r="Z1452" s="161" t="str">
        <f t="shared" si="952"/>
        <v/>
      </c>
      <c r="AA1452" s="161" t="str">
        <f t="shared" si="953"/>
        <v/>
      </c>
      <c r="AB1452" s="161" t="str">
        <f t="shared" si="954"/>
        <v/>
      </c>
      <c r="AC1452" s="163" t="str">
        <f t="shared" si="977"/>
        <v/>
      </c>
      <c r="AD1452" s="158" t="str">
        <f t="shared" si="972"/>
        <v/>
      </c>
      <c r="AE1452" s="165" t="str">
        <f>IF(J1452="","",IF('5.手当・賞与配分・洗い替え方式'!$O$4=1,ROUNDUP((J1452+$Q1452)*$AH$4,-1),ROUNDUP(J1452*$AH$4,-1)))</f>
        <v/>
      </c>
      <c r="AF1452" s="154" t="str">
        <f>IF(K1452="","",IF('5.手当・賞与配分・洗い替え方式'!$O$4=1,ROUNDUP((K1452+$Q1452)*$AH$4,-1),ROUNDUP(K1452*$AH$4,-1)))</f>
        <v/>
      </c>
      <c r="AG1452" s="154" t="str">
        <f>IF(L1452="","",IF('5.手当・賞与配分・洗い替え方式'!$O$4=1,ROUNDUP((L1452+$Q1452)*$AH$4,-1),ROUNDUP(L1452*$AH$4,-1)))</f>
        <v/>
      </c>
      <c r="AH1452" s="154" t="str">
        <f>IF(M1452="","",IF('5.手当・賞与配分・洗い替え方式'!$O$4=1,ROUNDUP((M1452+$Q1452)*$AH$4,-1),ROUNDUP(M1452*$AH$4,-1)))</f>
        <v/>
      </c>
      <c r="AI1452" s="166" t="str">
        <f>IF(N1452="","",IF('5.手当・賞与配分・洗い替え方式'!$O$4=1,ROUNDUP((N1452+$Q1452)*$AH$4,-1),ROUNDUP(N1452*$AH$4,-1)))</f>
        <v/>
      </c>
      <c r="AJ1452" s="165" t="str">
        <f>IF(J1452="","",IF('5.手当・賞与配分・洗い替え方式'!$O$4=1,ROUNDUP((J1452+$Q1452)*$AM$4,-1),ROUNDUP(J1452*$AM$4,-1)))</f>
        <v/>
      </c>
      <c r="AK1452" s="154" t="str">
        <f>IF(K1452="","",IF('5.手当・賞与配分・洗い替え方式'!$O$4=1,ROUNDUP((K1452+$Q1452)*$AM$4,-1),ROUNDUP(K1452*$AM$4,-1)))</f>
        <v/>
      </c>
      <c r="AL1452" s="154" t="str">
        <f>IF(L1452="","",IF('5.手当・賞与配分・洗い替え方式'!$O$4=1,ROUNDUP((L1452+$Q1452)*$AM$4,-1),ROUNDUP(L1452*$AM$4,-1)))</f>
        <v/>
      </c>
      <c r="AM1452" s="154" t="str">
        <f>IF(M1452="","",IF('5.手当・賞与配分・洗い替え方式'!$O$4=1,ROUNDUP((M1452+$Q1452)*$AM$4,-1),ROUNDUP(M1452*$AM$4,-1)))</f>
        <v/>
      </c>
      <c r="AN1452" s="166" t="str">
        <f>IF(N1452="","",IF('5.手当・賞与配分・洗い替え方式'!$O$4=1,ROUNDUP((N1452+$Q1452)*$AM$4,-1),ROUNDUP(N1452*$AM$4,-1)))</f>
        <v/>
      </c>
      <c r="AO1452" s="369" t="str">
        <f t="shared" si="973"/>
        <v/>
      </c>
      <c r="AP1452" s="77" t="str">
        <f t="shared" si="974"/>
        <v/>
      </c>
      <c r="AQ1452" s="77" t="str">
        <f t="shared" si="957"/>
        <v/>
      </c>
      <c r="AR1452" s="77" t="str">
        <f t="shared" si="958"/>
        <v/>
      </c>
      <c r="AS1452" s="164" t="str">
        <f t="shared" si="959"/>
        <v/>
      </c>
    </row>
    <row r="1453" spans="5:45" ht="18" customHeight="1">
      <c r="E1453" s="148" t="str">
        <f t="shared" si="960"/>
        <v/>
      </c>
      <c r="F1453" s="105">
        <f t="shared" si="947"/>
        <v>0</v>
      </c>
      <c r="G1453" s="105" t="str">
        <f t="shared" si="948"/>
        <v/>
      </c>
      <c r="H1453" s="105" t="str">
        <f t="shared" si="949"/>
        <v/>
      </c>
      <c r="I1453" s="149">
        <v>39</v>
      </c>
      <c r="J1453" s="157" t="str">
        <f t="shared" si="961"/>
        <v/>
      </c>
      <c r="K1453" s="131" t="str">
        <f t="shared" si="962"/>
        <v/>
      </c>
      <c r="L1453" s="131" t="str">
        <f>IF($E1453="","",INDEX('3.サラリースケール'!$R$5:$BH$38,MATCH($E1453,'3.サラリースケール'!$R$5:$R$38,0),MATCH($I1453,'3.サラリースケール'!$R$5:$BH$5,0)))</f>
        <v/>
      </c>
      <c r="M1453" s="131" t="str">
        <f t="shared" si="963"/>
        <v/>
      </c>
      <c r="N1453" s="368" t="str">
        <f t="shared" si="964"/>
        <v/>
      </c>
      <c r="O1453" s="157" t="str">
        <f t="shared" si="965"/>
        <v/>
      </c>
      <c r="P1453" s="368" t="str">
        <f t="shared" si="950"/>
        <v/>
      </c>
      <c r="Q1453" s="158" t="str">
        <f>IF($L1453="","",VLOOKUP($E1453,'6.モデル年俸表の作成'!$C$7:$F$48,4,0))</f>
        <v/>
      </c>
      <c r="R1453" s="159" t="str">
        <f>IF($E1453="","",IF($G1453="","",VLOOKUP($E1453,'5.手当・賞与配分・洗い替え方式'!$C$7:$L$48,8,0)))</f>
        <v/>
      </c>
      <c r="S1453" s="160" t="str">
        <f t="shared" si="966"/>
        <v/>
      </c>
      <c r="T1453" s="160" t="str">
        <f t="shared" si="967"/>
        <v/>
      </c>
      <c r="U1453" s="160" t="str">
        <f t="shared" si="976"/>
        <v/>
      </c>
      <c r="V1453" s="160" t="str">
        <f t="shared" si="969"/>
        <v/>
      </c>
      <c r="W1453" s="160" t="str">
        <f t="shared" si="970"/>
        <v/>
      </c>
      <c r="X1453" s="164" t="str">
        <f t="shared" si="951"/>
        <v/>
      </c>
      <c r="Y1453" s="162" t="str">
        <f t="shared" si="975"/>
        <v/>
      </c>
      <c r="Z1453" s="161" t="str">
        <f t="shared" si="952"/>
        <v/>
      </c>
      <c r="AA1453" s="161" t="str">
        <f t="shared" si="953"/>
        <v/>
      </c>
      <c r="AB1453" s="161" t="str">
        <f t="shared" si="954"/>
        <v/>
      </c>
      <c r="AC1453" s="163" t="str">
        <f t="shared" si="977"/>
        <v/>
      </c>
      <c r="AD1453" s="158" t="str">
        <f t="shared" si="972"/>
        <v/>
      </c>
      <c r="AE1453" s="165" t="str">
        <f>IF(J1453="","",IF('5.手当・賞与配分・洗い替え方式'!$O$4=1,ROUNDUP((J1453+$Q1453)*$AH$4,-1),ROUNDUP(J1453*$AH$4,-1)))</f>
        <v/>
      </c>
      <c r="AF1453" s="154" t="str">
        <f>IF(K1453="","",IF('5.手当・賞与配分・洗い替え方式'!$O$4=1,ROUNDUP((K1453+$Q1453)*$AH$4,-1),ROUNDUP(K1453*$AH$4,-1)))</f>
        <v/>
      </c>
      <c r="AG1453" s="154" t="str">
        <f>IF(L1453="","",IF('5.手当・賞与配分・洗い替え方式'!$O$4=1,ROUNDUP((L1453+$Q1453)*$AH$4,-1),ROUNDUP(L1453*$AH$4,-1)))</f>
        <v/>
      </c>
      <c r="AH1453" s="154" t="str">
        <f>IF(M1453="","",IF('5.手当・賞与配分・洗い替え方式'!$O$4=1,ROUNDUP((M1453+$Q1453)*$AH$4,-1),ROUNDUP(M1453*$AH$4,-1)))</f>
        <v/>
      </c>
      <c r="AI1453" s="166" t="str">
        <f>IF(N1453="","",IF('5.手当・賞与配分・洗い替え方式'!$O$4=1,ROUNDUP((N1453+$Q1453)*$AH$4,-1),ROUNDUP(N1453*$AH$4,-1)))</f>
        <v/>
      </c>
      <c r="AJ1453" s="165" t="str">
        <f>IF(J1453="","",IF('5.手当・賞与配分・洗い替え方式'!$O$4=1,ROUNDUP((J1453+$Q1453)*$AM$4,-1),ROUNDUP(J1453*$AM$4,-1)))</f>
        <v/>
      </c>
      <c r="AK1453" s="154" t="str">
        <f>IF(K1453="","",IF('5.手当・賞与配分・洗い替え方式'!$O$4=1,ROUNDUP((K1453+$Q1453)*$AM$4,-1),ROUNDUP(K1453*$AM$4,-1)))</f>
        <v/>
      </c>
      <c r="AL1453" s="154" t="str">
        <f>IF(L1453="","",IF('5.手当・賞与配分・洗い替え方式'!$O$4=1,ROUNDUP((L1453+$Q1453)*$AM$4,-1),ROUNDUP(L1453*$AM$4,-1)))</f>
        <v/>
      </c>
      <c r="AM1453" s="154" t="str">
        <f>IF(M1453="","",IF('5.手当・賞与配分・洗い替え方式'!$O$4=1,ROUNDUP((M1453+$Q1453)*$AM$4,-1),ROUNDUP(M1453*$AM$4,-1)))</f>
        <v/>
      </c>
      <c r="AN1453" s="166" t="str">
        <f>IF(N1453="","",IF('5.手当・賞与配分・洗い替え方式'!$O$4=1,ROUNDUP((N1453+$Q1453)*$AM$4,-1),ROUNDUP(N1453*$AM$4,-1)))</f>
        <v/>
      </c>
      <c r="AO1453" s="369" t="str">
        <f t="shared" si="973"/>
        <v/>
      </c>
      <c r="AP1453" s="77" t="str">
        <f t="shared" si="974"/>
        <v/>
      </c>
      <c r="AQ1453" s="77" t="str">
        <f t="shared" si="957"/>
        <v/>
      </c>
      <c r="AR1453" s="77" t="str">
        <f t="shared" si="958"/>
        <v/>
      </c>
      <c r="AS1453" s="164" t="str">
        <f t="shared" si="959"/>
        <v/>
      </c>
    </row>
    <row r="1454" spans="5:45" ht="18" customHeight="1">
      <c r="E1454" s="148" t="str">
        <f t="shared" si="960"/>
        <v/>
      </c>
      <c r="F1454" s="105">
        <f t="shared" si="947"/>
        <v>0</v>
      </c>
      <c r="G1454" s="105" t="str">
        <f t="shared" si="948"/>
        <v/>
      </c>
      <c r="H1454" s="105" t="str">
        <f t="shared" si="949"/>
        <v/>
      </c>
      <c r="I1454" s="149">
        <v>40</v>
      </c>
      <c r="J1454" s="157" t="str">
        <f t="shared" si="961"/>
        <v/>
      </c>
      <c r="K1454" s="131" t="str">
        <f t="shared" si="962"/>
        <v/>
      </c>
      <c r="L1454" s="131" t="str">
        <f>IF($E1454="","",INDEX('3.サラリースケール'!$R$5:$BH$38,MATCH($E1454,'3.サラリースケール'!$R$5:$R$38,0),MATCH($I1454,'3.サラリースケール'!$R$5:$BH$5,0)))</f>
        <v/>
      </c>
      <c r="M1454" s="131" t="str">
        <f t="shared" si="963"/>
        <v/>
      </c>
      <c r="N1454" s="368" t="str">
        <f t="shared" si="964"/>
        <v/>
      </c>
      <c r="O1454" s="157" t="str">
        <f t="shared" si="965"/>
        <v/>
      </c>
      <c r="P1454" s="368" t="str">
        <f t="shared" si="950"/>
        <v/>
      </c>
      <c r="Q1454" s="158" t="str">
        <f>IF($L1454="","",VLOOKUP($E1454,'6.モデル年俸表の作成'!$C$7:$F$48,4,0))</f>
        <v/>
      </c>
      <c r="R1454" s="159" t="str">
        <f>IF($E1454="","",IF($G1454="","",VLOOKUP($E1454,'5.手当・賞与配分・洗い替え方式'!$C$7:$L$48,8,0)))</f>
        <v/>
      </c>
      <c r="S1454" s="160" t="str">
        <f t="shared" si="966"/>
        <v/>
      </c>
      <c r="T1454" s="160" t="str">
        <f t="shared" si="967"/>
        <v/>
      </c>
      <c r="U1454" s="160" t="str">
        <f t="shared" si="976"/>
        <v/>
      </c>
      <c r="V1454" s="160" t="str">
        <f t="shared" si="969"/>
        <v/>
      </c>
      <c r="W1454" s="160" t="str">
        <f t="shared" si="970"/>
        <v/>
      </c>
      <c r="X1454" s="164" t="str">
        <f t="shared" si="951"/>
        <v/>
      </c>
      <c r="Y1454" s="162" t="str">
        <f t="shared" si="975"/>
        <v/>
      </c>
      <c r="Z1454" s="161" t="str">
        <f t="shared" si="952"/>
        <v/>
      </c>
      <c r="AA1454" s="161" t="str">
        <f t="shared" si="953"/>
        <v/>
      </c>
      <c r="AB1454" s="161" t="str">
        <f t="shared" si="954"/>
        <v/>
      </c>
      <c r="AC1454" s="163" t="str">
        <f t="shared" si="977"/>
        <v/>
      </c>
      <c r="AD1454" s="158" t="str">
        <f t="shared" si="972"/>
        <v/>
      </c>
      <c r="AE1454" s="165" t="str">
        <f>IF(J1454="","",IF('5.手当・賞与配分・洗い替え方式'!$O$4=1,ROUNDUP((J1454+$Q1454)*$AH$4,-1),ROUNDUP(J1454*$AH$4,-1)))</f>
        <v/>
      </c>
      <c r="AF1454" s="154" t="str">
        <f>IF(K1454="","",IF('5.手当・賞与配分・洗い替え方式'!$O$4=1,ROUNDUP((K1454+$Q1454)*$AH$4,-1),ROUNDUP(K1454*$AH$4,-1)))</f>
        <v/>
      </c>
      <c r="AG1454" s="154" t="str">
        <f>IF(L1454="","",IF('5.手当・賞与配分・洗い替え方式'!$O$4=1,ROUNDUP((L1454+$Q1454)*$AH$4,-1),ROUNDUP(L1454*$AH$4,-1)))</f>
        <v/>
      </c>
      <c r="AH1454" s="154" t="str">
        <f>IF(M1454="","",IF('5.手当・賞与配分・洗い替え方式'!$O$4=1,ROUNDUP((M1454+$Q1454)*$AH$4,-1),ROUNDUP(M1454*$AH$4,-1)))</f>
        <v/>
      </c>
      <c r="AI1454" s="166" t="str">
        <f>IF(N1454="","",IF('5.手当・賞与配分・洗い替え方式'!$O$4=1,ROUNDUP((N1454+$Q1454)*$AH$4,-1),ROUNDUP(N1454*$AH$4,-1)))</f>
        <v/>
      </c>
      <c r="AJ1454" s="165" t="str">
        <f>IF(J1454="","",IF('5.手当・賞与配分・洗い替え方式'!$O$4=1,ROUNDUP((J1454+$Q1454)*$AM$4,-1),ROUNDUP(J1454*$AM$4,-1)))</f>
        <v/>
      </c>
      <c r="AK1454" s="154" t="str">
        <f>IF(K1454="","",IF('5.手当・賞与配分・洗い替え方式'!$O$4=1,ROUNDUP((K1454+$Q1454)*$AM$4,-1),ROUNDUP(K1454*$AM$4,-1)))</f>
        <v/>
      </c>
      <c r="AL1454" s="154" t="str">
        <f>IF(L1454="","",IF('5.手当・賞与配分・洗い替え方式'!$O$4=1,ROUNDUP((L1454+$Q1454)*$AM$4,-1),ROUNDUP(L1454*$AM$4,-1)))</f>
        <v/>
      </c>
      <c r="AM1454" s="154" t="str">
        <f>IF(M1454="","",IF('5.手当・賞与配分・洗い替え方式'!$O$4=1,ROUNDUP((M1454+$Q1454)*$AM$4,-1),ROUNDUP(M1454*$AM$4,-1)))</f>
        <v/>
      </c>
      <c r="AN1454" s="166" t="str">
        <f>IF(N1454="","",IF('5.手当・賞与配分・洗い替え方式'!$O$4=1,ROUNDUP((N1454+$Q1454)*$AM$4,-1),ROUNDUP(N1454*$AM$4,-1)))</f>
        <v/>
      </c>
      <c r="AO1454" s="369" t="str">
        <f t="shared" si="973"/>
        <v/>
      </c>
      <c r="AP1454" s="77" t="str">
        <f t="shared" si="974"/>
        <v/>
      </c>
      <c r="AQ1454" s="77" t="str">
        <f t="shared" si="957"/>
        <v/>
      </c>
      <c r="AR1454" s="77" t="str">
        <f t="shared" si="958"/>
        <v/>
      </c>
      <c r="AS1454" s="164" t="str">
        <f t="shared" si="959"/>
        <v/>
      </c>
    </row>
    <row r="1455" spans="5:45" ht="18" customHeight="1">
      <c r="E1455" s="148" t="str">
        <f t="shared" si="960"/>
        <v/>
      </c>
      <c r="F1455" s="105">
        <f t="shared" si="947"/>
        <v>0</v>
      </c>
      <c r="G1455" s="105" t="str">
        <f t="shared" si="948"/>
        <v/>
      </c>
      <c r="H1455" s="105" t="str">
        <f t="shared" si="949"/>
        <v/>
      </c>
      <c r="I1455" s="149">
        <v>41</v>
      </c>
      <c r="J1455" s="157" t="str">
        <f t="shared" si="961"/>
        <v/>
      </c>
      <c r="K1455" s="131" t="str">
        <f t="shared" si="962"/>
        <v/>
      </c>
      <c r="L1455" s="131" t="str">
        <f>IF($E1455="","",INDEX('3.サラリースケール'!$R$5:$BH$38,MATCH($E1455,'3.サラリースケール'!$R$5:$R$38,0),MATCH($I1455,'3.サラリースケール'!$R$5:$BH$5,0)))</f>
        <v/>
      </c>
      <c r="M1455" s="131" t="str">
        <f t="shared" si="963"/>
        <v/>
      </c>
      <c r="N1455" s="368" t="str">
        <f t="shared" si="964"/>
        <v/>
      </c>
      <c r="O1455" s="157" t="str">
        <f t="shared" si="965"/>
        <v/>
      </c>
      <c r="P1455" s="368" t="str">
        <f t="shared" si="950"/>
        <v/>
      </c>
      <c r="Q1455" s="158" t="str">
        <f>IF($L1455="","",VLOOKUP($E1455,'6.モデル年俸表の作成'!$C$7:$F$48,4,0))</f>
        <v/>
      </c>
      <c r="R1455" s="159" t="str">
        <f>IF($E1455="","",IF($G1455="","",VLOOKUP($E1455,'5.手当・賞与配分・洗い替え方式'!$C$7:$L$48,8,0)))</f>
        <v/>
      </c>
      <c r="S1455" s="160" t="str">
        <f t="shared" si="966"/>
        <v/>
      </c>
      <c r="T1455" s="160" t="str">
        <f t="shared" si="967"/>
        <v/>
      </c>
      <c r="U1455" s="160" t="str">
        <f t="shared" si="976"/>
        <v/>
      </c>
      <c r="V1455" s="160" t="str">
        <f t="shared" si="969"/>
        <v/>
      </c>
      <c r="W1455" s="160" t="str">
        <f t="shared" si="970"/>
        <v/>
      </c>
      <c r="X1455" s="164" t="str">
        <f t="shared" si="951"/>
        <v/>
      </c>
      <c r="Y1455" s="162" t="str">
        <f t="shared" si="975"/>
        <v/>
      </c>
      <c r="Z1455" s="161" t="str">
        <f t="shared" si="952"/>
        <v/>
      </c>
      <c r="AA1455" s="161" t="str">
        <f t="shared" si="953"/>
        <v/>
      </c>
      <c r="AB1455" s="161" t="str">
        <f t="shared" si="954"/>
        <v/>
      </c>
      <c r="AC1455" s="163" t="str">
        <f t="shared" si="977"/>
        <v/>
      </c>
      <c r="AD1455" s="158" t="str">
        <f t="shared" si="972"/>
        <v/>
      </c>
      <c r="AE1455" s="165" t="str">
        <f>IF(J1455="","",IF('5.手当・賞与配分・洗い替え方式'!$O$4=1,ROUNDUP((J1455+$Q1455)*$AH$4,-1),ROUNDUP(J1455*$AH$4,-1)))</f>
        <v/>
      </c>
      <c r="AF1455" s="154" t="str">
        <f>IF(K1455="","",IF('5.手当・賞与配分・洗い替え方式'!$O$4=1,ROUNDUP((K1455+$Q1455)*$AH$4,-1),ROUNDUP(K1455*$AH$4,-1)))</f>
        <v/>
      </c>
      <c r="AG1455" s="154" t="str">
        <f>IF(L1455="","",IF('5.手当・賞与配分・洗い替え方式'!$O$4=1,ROUNDUP((L1455+$Q1455)*$AH$4,-1),ROUNDUP(L1455*$AH$4,-1)))</f>
        <v/>
      </c>
      <c r="AH1455" s="154" t="str">
        <f>IF(M1455="","",IF('5.手当・賞与配分・洗い替え方式'!$O$4=1,ROUNDUP((M1455+$Q1455)*$AH$4,-1),ROUNDUP(M1455*$AH$4,-1)))</f>
        <v/>
      </c>
      <c r="AI1455" s="166" t="str">
        <f>IF(N1455="","",IF('5.手当・賞与配分・洗い替え方式'!$O$4=1,ROUNDUP((N1455+$Q1455)*$AH$4,-1),ROUNDUP(N1455*$AH$4,-1)))</f>
        <v/>
      </c>
      <c r="AJ1455" s="165" t="str">
        <f>IF(J1455="","",IF('5.手当・賞与配分・洗い替え方式'!$O$4=1,ROUNDUP((J1455+$Q1455)*$AM$4,-1),ROUNDUP(J1455*$AM$4,-1)))</f>
        <v/>
      </c>
      <c r="AK1455" s="154" t="str">
        <f>IF(K1455="","",IF('5.手当・賞与配分・洗い替え方式'!$O$4=1,ROUNDUP((K1455+$Q1455)*$AM$4,-1),ROUNDUP(K1455*$AM$4,-1)))</f>
        <v/>
      </c>
      <c r="AL1455" s="154" t="str">
        <f>IF(L1455="","",IF('5.手当・賞与配分・洗い替え方式'!$O$4=1,ROUNDUP((L1455+$Q1455)*$AM$4,-1),ROUNDUP(L1455*$AM$4,-1)))</f>
        <v/>
      </c>
      <c r="AM1455" s="154" t="str">
        <f>IF(M1455="","",IF('5.手当・賞与配分・洗い替え方式'!$O$4=1,ROUNDUP((M1455+$Q1455)*$AM$4,-1),ROUNDUP(M1455*$AM$4,-1)))</f>
        <v/>
      </c>
      <c r="AN1455" s="166" t="str">
        <f>IF(N1455="","",IF('5.手当・賞与配分・洗い替え方式'!$O$4=1,ROUNDUP((N1455+$Q1455)*$AM$4,-1),ROUNDUP(N1455*$AM$4,-1)))</f>
        <v/>
      </c>
      <c r="AO1455" s="369" t="str">
        <f t="shared" si="973"/>
        <v/>
      </c>
      <c r="AP1455" s="77" t="str">
        <f t="shared" si="974"/>
        <v/>
      </c>
      <c r="AQ1455" s="77" t="str">
        <f t="shared" si="957"/>
        <v/>
      </c>
      <c r="AR1455" s="77" t="str">
        <f t="shared" si="958"/>
        <v/>
      </c>
      <c r="AS1455" s="164" t="str">
        <f t="shared" si="959"/>
        <v/>
      </c>
    </row>
    <row r="1456" spans="5:45" ht="18" customHeight="1">
      <c r="E1456" s="148" t="str">
        <f t="shared" si="960"/>
        <v/>
      </c>
      <c r="F1456" s="105">
        <f t="shared" si="947"/>
        <v>0</v>
      </c>
      <c r="G1456" s="105" t="str">
        <f t="shared" si="948"/>
        <v/>
      </c>
      <c r="H1456" s="105" t="str">
        <f t="shared" si="949"/>
        <v/>
      </c>
      <c r="I1456" s="149">
        <v>42</v>
      </c>
      <c r="J1456" s="157" t="str">
        <f t="shared" si="961"/>
        <v/>
      </c>
      <c r="K1456" s="131" t="str">
        <f t="shared" si="962"/>
        <v/>
      </c>
      <c r="L1456" s="131" t="str">
        <f>IF($E1456="","",INDEX('3.サラリースケール'!$R$5:$BH$38,MATCH($E1456,'3.サラリースケール'!$R$5:$R$38,0),MATCH($I1456,'3.サラリースケール'!$R$5:$BH$5,0)))</f>
        <v/>
      </c>
      <c r="M1456" s="131" t="str">
        <f t="shared" si="963"/>
        <v/>
      </c>
      <c r="N1456" s="368" t="str">
        <f t="shared" si="964"/>
        <v/>
      </c>
      <c r="O1456" s="157" t="str">
        <f t="shared" si="965"/>
        <v/>
      </c>
      <c r="P1456" s="368" t="str">
        <f t="shared" si="950"/>
        <v/>
      </c>
      <c r="Q1456" s="158" t="str">
        <f>IF($L1456="","",VLOOKUP($E1456,'6.モデル年俸表の作成'!$C$7:$F$48,4,0))</f>
        <v/>
      </c>
      <c r="R1456" s="159" t="str">
        <f>IF($E1456="","",IF($G1456="","",VLOOKUP($E1456,'5.手当・賞与配分・洗い替え方式'!$C$7:$L$48,8,0)))</f>
        <v/>
      </c>
      <c r="S1456" s="160" t="str">
        <f t="shared" si="966"/>
        <v/>
      </c>
      <c r="T1456" s="160" t="str">
        <f t="shared" si="967"/>
        <v/>
      </c>
      <c r="U1456" s="160" t="str">
        <f t="shared" si="976"/>
        <v/>
      </c>
      <c r="V1456" s="160" t="str">
        <f t="shared" si="969"/>
        <v/>
      </c>
      <c r="W1456" s="160" t="str">
        <f t="shared" si="970"/>
        <v/>
      </c>
      <c r="X1456" s="164" t="str">
        <f t="shared" si="951"/>
        <v/>
      </c>
      <c r="Y1456" s="162" t="str">
        <f t="shared" si="975"/>
        <v/>
      </c>
      <c r="Z1456" s="161" t="str">
        <f t="shared" si="952"/>
        <v/>
      </c>
      <c r="AA1456" s="161" t="str">
        <f t="shared" si="953"/>
        <v/>
      </c>
      <c r="AB1456" s="161" t="str">
        <f t="shared" si="954"/>
        <v/>
      </c>
      <c r="AC1456" s="163" t="str">
        <f t="shared" si="977"/>
        <v/>
      </c>
      <c r="AD1456" s="158" t="str">
        <f t="shared" si="972"/>
        <v/>
      </c>
      <c r="AE1456" s="165" t="str">
        <f>IF(J1456="","",IF('5.手当・賞与配分・洗い替え方式'!$O$4=1,ROUNDUP((J1456+$Q1456)*$AH$4,-1),ROUNDUP(J1456*$AH$4,-1)))</f>
        <v/>
      </c>
      <c r="AF1456" s="154" t="str">
        <f>IF(K1456="","",IF('5.手当・賞与配分・洗い替え方式'!$O$4=1,ROUNDUP((K1456+$Q1456)*$AH$4,-1),ROUNDUP(K1456*$AH$4,-1)))</f>
        <v/>
      </c>
      <c r="AG1456" s="154" t="str">
        <f>IF(L1456="","",IF('5.手当・賞与配分・洗い替え方式'!$O$4=1,ROUNDUP((L1456+$Q1456)*$AH$4,-1),ROUNDUP(L1456*$AH$4,-1)))</f>
        <v/>
      </c>
      <c r="AH1456" s="154" t="str">
        <f>IF(M1456="","",IF('5.手当・賞与配分・洗い替え方式'!$O$4=1,ROUNDUP((M1456+$Q1456)*$AH$4,-1),ROUNDUP(M1456*$AH$4,-1)))</f>
        <v/>
      </c>
      <c r="AI1456" s="166" t="str">
        <f>IF(N1456="","",IF('5.手当・賞与配分・洗い替え方式'!$O$4=1,ROUNDUP((N1456+$Q1456)*$AH$4,-1),ROUNDUP(N1456*$AH$4,-1)))</f>
        <v/>
      </c>
      <c r="AJ1456" s="165" t="str">
        <f>IF(J1456="","",IF('5.手当・賞与配分・洗い替え方式'!$O$4=1,ROUNDUP((J1456+$Q1456)*$AM$4,-1),ROUNDUP(J1456*$AM$4,-1)))</f>
        <v/>
      </c>
      <c r="AK1456" s="154" t="str">
        <f>IF(K1456="","",IF('5.手当・賞与配分・洗い替え方式'!$O$4=1,ROUNDUP((K1456+$Q1456)*$AM$4,-1),ROUNDUP(K1456*$AM$4,-1)))</f>
        <v/>
      </c>
      <c r="AL1456" s="154" t="str">
        <f>IF(L1456="","",IF('5.手当・賞与配分・洗い替え方式'!$O$4=1,ROUNDUP((L1456+$Q1456)*$AM$4,-1),ROUNDUP(L1456*$AM$4,-1)))</f>
        <v/>
      </c>
      <c r="AM1456" s="154" t="str">
        <f>IF(M1456="","",IF('5.手当・賞与配分・洗い替え方式'!$O$4=1,ROUNDUP((M1456+$Q1456)*$AM$4,-1),ROUNDUP(M1456*$AM$4,-1)))</f>
        <v/>
      </c>
      <c r="AN1456" s="166" t="str">
        <f>IF(N1456="","",IF('5.手当・賞与配分・洗い替え方式'!$O$4=1,ROUNDUP((N1456+$Q1456)*$AM$4,-1),ROUNDUP(N1456*$AM$4,-1)))</f>
        <v/>
      </c>
      <c r="AO1456" s="369" t="str">
        <f t="shared" si="973"/>
        <v/>
      </c>
      <c r="AP1456" s="77" t="str">
        <f t="shared" si="974"/>
        <v/>
      </c>
      <c r="AQ1456" s="77" t="str">
        <f t="shared" si="957"/>
        <v/>
      </c>
      <c r="AR1456" s="77" t="str">
        <f t="shared" si="958"/>
        <v/>
      </c>
      <c r="AS1456" s="164" t="str">
        <f t="shared" si="959"/>
        <v/>
      </c>
    </row>
    <row r="1457" spans="5:45" ht="18" customHeight="1">
      <c r="E1457" s="148" t="str">
        <f t="shared" si="960"/>
        <v/>
      </c>
      <c r="F1457" s="167">
        <f t="shared" si="947"/>
        <v>0</v>
      </c>
      <c r="G1457" s="105" t="str">
        <f t="shared" si="948"/>
        <v/>
      </c>
      <c r="H1457" s="105" t="str">
        <f t="shared" si="949"/>
        <v/>
      </c>
      <c r="I1457" s="149">
        <v>43</v>
      </c>
      <c r="J1457" s="157" t="str">
        <f t="shared" si="961"/>
        <v/>
      </c>
      <c r="K1457" s="131" t="str">
        <f t="shared" si="962"/>
        <v/>
      </c>
      <c r="L1457" s="131" t="str">
        <f>IF($E1457="","",INDEX('3.サラリースケール'!$R$5:$BH$38,MATCH($E1457,'3.サラリースケール'!$R$5:$R$38,0),MATCH($I1457,'3.サラリースケール'!$R$5:$BH$5,0)))</f>
        <v/>
      </c>
      <c r="M1457" s="131" t="str">
        <f t="shared" si="963"/>
        <v/>
      </c>
      <c r="N1457" s="368" t="str">
        <f t="shared" si="964"/>
        <v/>
      </c>
      <c r="O1457" s="157" t="str">
        <f t="shared" si="965"/>
        <v/>
      </c>
      <c r="P1457" s="368" t="str">
        <f t="shared" si="950"/>
        <v/>
      </c>
      <c r="Q1457" s="158" t="str">
        <f>IF($L1457="","",VLOOKUP($E1457,'6.モデル年俸表の作成'!$C$7:$F$48,4,0))</f>
        <v/>
      </c>
      <c r="R1457" s="159" t="str">
        <f>IF($E1457="","",IF($G1457="","",VLOOKUP($E1457,'5.手当・賞与配分・洗い替え方式'!$C$7:$L$48,8,0)))</f>
        <v/>
      </c>
      <c r="S1457" s="160" t="str">
        <f t="shared" si="966"/>
        <v/>
      </c>
      <c r="T1457" s="160" t="str">
        <f t="shared" si="967"/>
        <v/>
      </c>
      <c r="U1457" s="160" t="str">
        <f t="shared" si="976"/>
        <v/>
      </c>
      <c r="V1457" s="160" t="str">
        <f t="shared" si="969"/>
        <v/>
      </c>
      <c r="W1457" s="160" t="str">
        <f t="shared" si="970"/>
        <v/>
      </c>
      <c r="X1457" s="164" t="str">
        <f t="shared" si="951"/>
        <v/>
      </c>
      <c r="Y1457" s="162" t="str">
        <f t="shared" si="975"/>
        <v/>
      </c>
      <c r="Z1457" s="161" t="str">
        <f t="shared" si="952"/>
        <v/>
      </c>
      <c r="AA1457" s="161" t="str">
        <f t="shared" si="953"/>
        <v/>
      </c>
      <c r="AB1457" s="161" t="str">
        <f t="shared" si="954"/>
        <v/>
      </c>
      <c r="AC1457" s="163" t="str">
        <f t="shared" si="977"/>
        <v/>
      </c>
      <c r="AD1457" s="158" t="str">
        <f t="shared" si="972"/>
        <v/>
      </c>
      <c r="AE1457" s="165" t="str">
        <f>IF(J1457="","",IF('5.手当・賞与配分・洗い替え方式'!$O$4=1,ROUNDUP((J1457+$Q1457)*$AH$4,-1),ROUNDUP(J1457*$AH$4,-1)))</f>
        <v/>
      </c>
      <c r="AF1457" s="154" t="str">
        <f>IF(K1457="","",IF('5.手当・賞与配分・洗い替え方式'!$O$4=1,ROUNDUP((K1457+$Q1457)*$AH$4,-1),ROUNDUP(K1457*$AH$4,-1)))</f>
        <v/>
      </c>
      <c r="AG1457" s="154" t="str">
        <f>IF(L1457="","",IF('5.手当・賞与配分・洗い替え方式'!$O$4=1,ROUNDUP((L1457+$Q1457)*$AH$4,-1),ROUNDUP(L1457*$AH$4,-1)))</f>
        <v/>
      </c>
      <c r="AH1457" s="154" t="str">
        <f>IF(M1457="","",IF('5.手当・賞与配分・洗い替え方式'!$O$4=1,ROUNDUP((M1457+$Q1457)*$AH$4,-1),ROUNDUP(M1457*$AH$4,-1)))</f>
        <v/>
      </c>
      <c r="AI1457" s="166" t="str">
        <f>IF(N1457="","",IF('5.手当・賞与配分・洗い替え方式'!$O$4=1,ROUNDUP((N1457+$Q1457)*$AH$4,-1),ROUNDUP(N1457*$AH$4,-1)))</f>
        <v/>
      </c>
      <c r="AJ1457" s="165" t="str">
        <f>IF(J1457="","",IF('5.手当・賞与配分・洗い替え方式'!$O$4=1,ROUNDUP((J1457+$Q1457)*$AM$4,-1),ROUNDUP(J1457*$AM$4,-1)))</f>
        <v/>
      </c>
      <c r="AK1457" s="154" t="str">
        <f>IF(K1457="","",IF('5.手当・賞与配分・洗い替え方式'!$O$4=1,ROUNDUP((K1457+$Q1457)*$AM$4,-1),ROUNDUP(K1457*$AM$4,-1)))</f>
        <v/>
      </c>
      <c r="AL1457" s="154" t="str">
        <f>IF(L1457="","",IF('5.手当・賞与配分・洗い替え方式'!$O$4=1,ROUNDUP((L1457+$Q1457)*$AM$4,-1),ROUNDUP(L1457*$AM$4,-1)))</f>
        <v/>
      </c>
      <c r="AM1457" s="154" t="str">
        <f>IF(M1457="","",IF('5.手当・賞与配分・洗い替え方式'!$O$4=1,ROUNDUP((M1457+$Q1457)*$AM$4,-1),ROUNDUP(M1457*$AM$4,-1)))</f>
        <v/>
      </c>
      <c r="AN1457" s="166" t="str">
        <f>IF(N1457="","",IF('5.手当・賞与配分・洗い替え方式'!$O$4=1,ROUNDUP((N1457+$Q1457)*$AM$4,-1),ROUNDUP(N1457*$AM$4,-1)))</f>
        <v/>
      </c>
      <c r="AO1457" s="369" t="str">
        <f t="shared" si="973"/>
        <v/>
      </c>
      <c r="AP1457" s="77" t="str">
        <f t="shared" si="974"/>
        <v/>
      </c>
      <c r="AQ1457" s="77" t="str">
        <f t="shared" si="957"/>
        <v/>
      </c>
      <c r="AR1457" s="77" t="str">
        <f t="shared" si="958"/>
        <v/>
      </c>
      <c r="AS1457" s="164" t="str">
        <f t="shared" si="959"/>
        <v/>
      </c>
    </row>
    <row r="1458" spans="5:45" ht="18" customHeight="1">
      <c r="E1458" s="148" t="str">
        <f t="shared" si="960"/>
        <v/>
      </c>
      <c r="F1458" s="167">
        <f t="shared" si="947"/>
        <v>0</v>
      </c>
      <c r="G1458" s="105" t="str">
        <f t="shared" si="948"/>
        <v/>
      </c>
      <c r="H1458" s="105" t="str">
        <f t="shared" si="949"/>
        <v/>
      </c>
      <c r="I1458" s="149">
        <v>44</v>
      </c>
      <c r="J1458" s="157" t="str">
        <f t="shared" si="961"/>
        <v/>
      </c>
      <c r="K1458" s="131" t="str">
        <f t="shared" si="962"/>
        <v/>
      </c>
      <c r="L1458" s="131" t="str">
        <f>IF($E1458="","",INDEX('3.サラリースケール'!$R$5:$BH$38,MATCH($E1458,'3.サラリースケール'!$R$5:$R$38,0),MATCH($I1458,'3.サラリースケール'!$R$5:$BH$5,0)))</f>
        <v/>
      </c>
      <c r="M1458" s="131" t="str">
        <f t="shared" si="963"/>
        <v/>
      </c>
      <c r="N1458" s="368" t="str">
        <f t="shared" si="964"/>
        <v/>
      </c>
      <c r="O1458" s="157" t="str">
        <f t="shared" si="965"/>
        <v/>
      </c>
      <c r="P1458" s="368" t="str">
        <f t="shared" si="950"/>
        <v/>
      </c>
      <c r="Q1458" s="158" t="str">
        <f>IF($L1458="","",VLOOKUP($E1458,'6.モデル年俸表の作成'!$C$7:$F$48,4,0))</f>
        <v/>
      </c>
      <c r="R1458" s="159" t="str">
        <f>IF($E1458="","",IF($G1458="","",VLOOKUP($E1458,'5.手当・賞与配分・洗い替え方式'!$C$7:$L$48,8,0)))</f>
        <v/>
      </c>
      <c r="S1458" s="160" t="str">
        <f t="shared" si="966"/>
        <v/>
      </c>
      <c r="T1458" s="160" t="str">
        <f t="shared" si="967"/>
        <v/>
      </c>
      <c r="U1458" s="160" t="str">
        <f t="shared" si="976"/>
        <v/>
      </c>
      <c r="V1458" s="160" t="str">
        <f t="shared" si="969"/>
        <v/>
      </c>
      <c r="W1458" s="160" t="str">
        <f t="shared" si="970"/>
        <v/>
      </c>
      <c r="X1458" s="164" t="str">
        <f t="shared" si="951"/>
        <v/>
      </c>
      <c r="Y1458" s="162" t="str">
        <f t="shared" si="975"/>
        <v/>
      </c>
      <c r="Z1458" s="161" t="str">
        <f t="shared" si="952"/>
        <v/>
      </c>
      <c r="AA1458" s="161" t="str">
        <f t="shared" si="953"/>
        <v/>
      </c>
      <c r="AB1458" s="161" t="str">
        <f t="shared" si="954"/>
        <v/>
      </c>
      <c r="AC1458" s="163" t="str">
        <f t="shared" si="977"/>
        <v/>
      </c>
      <c r="AD1458" s="158" t="str">
        <f t="shared" si="972"/>
        <v/>
      </c>
      <c r="AE1458" s="165" t="str">
        <f>IF(J1458="","",IF('5.手当・賞与配分・洗い替え方式'!$O$4=1,ROUNDUP((J1458+$Q1458)*$AH$4,-1),ROUNDUP(J1458*$AH$4,-1)))</f>
        <v/>
      </c>
      <c r="AF1458" s="154" t="str">
        <f>IF(K1458="","",IF('5.手当・賞与配分・洗い替え方式'!$O$4=1,ROUNDUP((K1458+$Q1458)*$AH$4,-1),ROUNDUP(K1458*$AH$4,-1)))</f>
        <v/>
      </c>
      <c r="AG1458" s="154" t="str">
        <f>IF(L1458="","",IF('5.手当・賞与配分・洗い替え方式'!$O$4=1,ROUNDUP((L1458+$Q1458)*$AH$4,-1),ROUNDUP(L1458*$AH$4,-1)))</f>
        <v/>
      </c>
      <c r="AH1458" s="154" t="str">
        <f>IF(M1458="","",IF('5.手当・賞与配分・洗い替え方式'!$O$4=1,ROUNDUP((M1458+$Q1458)*$AH$4,-1),ROUNDUP(M1458*$AH$4,-1)))</f>
        <v/>
      </c>
      <c r="AI1458" s="166" t="str">
        <f>IF(N1458="","",IF('5.手当・賞与配分・洗い替え方式'!$O$4=1,ROUNDUP((N1458+$Q1458)*$AH$4,-1),ROUNDUP(N1458*$AH$4,-1)))</f>
        <v/>
      </c>
      <c r="AJ1458" s="165" t="str">
        <f>IF(J1458="","",IF('5.手当・賞与配分・洗い替え方式'!$O$4=1,ROUNDUP((J1458+$Q1458)*$AM$4,-1),ROUNDUP(J1458*$AM$4,-1)))</f>
        <v/>
      </c>
      <c r="AK1458" s="154" t="str">
        <f>IF(K1458="","",IF('5.手当・賞与配分・洗い替え方式'!$O$4=1,ROUNDUP((K1458+$Q1458)*$AM$4,-1),ROUNDUP(K1458*$AM$4,-1)))</f>
        <v/>
      </c>
      <c r="AL1458" s="154" t="str">
        <f>IF(L1458="","",IF('5.手当・賞与配分・洗い替え方式'!$O$4=1,ROUNDUP((L1458+$Q1458)*$AM$4,-1),ROUNDUP(L1458*$AM$4,-1)))</f>
        <v/>
      </c>
      <c r="AM1458" s="154" t="str">
        <f>IF(M1458="","",IF('5.手当・賞与配分・洗い替え方式'!$O$4=1,ROUNDUP((M1458+$Q1458)*$AM$4,-1),ROUNDUP(M1458*$AM$4,-1)))</f>
        <v/>
      </c>
      <c r="AN1458" s="166" t="str">
        <f>IF(N1458="","",IF('5.手当・賞与配分・洗い替え方式'!$O$4=1,ROUNDUP((N1458+$Q1458)*$AM$4,-1),ROUNDUP(N1458*$AM$4,-1)))</f>
        <v/>
      </c>
      <c r="AO1458" s="369" t="str">
        <f t="shared" si="973"/>
        <v/>
      </c>
      <c r="AP1458" s="77" t="str">
        <f t="shared" si="974"/>
        <v/>
      </c>
      <c r="AQ1458" s="77" t="str">
        <f t="shared" si="957"/>
        <v/>
      </c>
      <c r="AR1458" s="77" t="str">
        <f t="shared" si="958"/>
        <v/>
      </c>
      <c r="AS1458" s="164" t="str">
        <f t="shared" si="959"/>
        <v/>
      </c>
    </row>
    <row r="1459" spans="5:45" ht="18" customHeight="1">
      <c r="E1459" s="148" t="str">
        <f t="shared" si="960"/>
        <v/>
      </c>
      <c r="F1459" s="167">
        <f t="shared" si="947"/>
        <v>0</v>
      </c>
      <c r="G1459" s="105" t="str">
        <f t="shared" si="948"/>
        <v/>
      </c>
      <c r="H1459" s="105" t="str">
        <f t="shared" si="949"/>
        <v/>
      </c>
      <c r="I1459" s="149">
        <v>45</v>
      </c>
      <c r="J1459" s="157" t="str">
        <f t="shared" si="961"/>
        <v/>
      </c>
      <c r="K1459" s="131" t="str">
        <f t="shared" si="962"/>
        <v/>
      </c>
      <c r="L1459" s="131" t="str">
        <f>IF($E1459="","",INDEX('3.サラリースケール'!$R$5:$BH$38,MATCH($E1459,'3.サラリースケール'!$R$5:$R$38,0),MATCH($I1459,'3.サラリースケール'!$R$5:$BH$5,0)))</f>
        <v/>
      </c>
      <c r="M1459" s="131" t="str">
        <f t="shared" si="963"/>
        <v/>
      </c>
      <c r="N1459" s="368" t="str">
        <f t="shared" si="964"/>
        <v/>
      </c>
      <c r="O1459" s="157" t="str">
        <f t="shared" si="965"/>
        <v/>
      </c>
      <c r="P1459" s="368" t="str">
        <f t="shared" si="950"/>
        <v/>
      </c>
      <c r="Q1459" s="158" t="str">
        <f>IF($L1459="","",VLOOKUP($E1459,'6.モデル年俸表の作成'!$C$7:$F$48,4,0))</f>
        <v/>
      </c>
      <c r="R1459" s="159" t="str">
        <f>IF($E1459="","",IF($G1459="","",VLOOKUP($E1459,'5.手当・賞与配分・洗い替え方式'!$C$7:$L$48,8,0)))</f>
        <v/>
      </c>
      <c r="S1459" s="160" t="str">
        <f t="shared" si="966"/>
        <v/>
      </c>
      <c r="T1459" s="160" t="str">
        <f t="shared" si="967"/>
        <v/>
      </c>
      <c r="U1459" s="160" t="str">
        <f t="shared" si="976"/>
        <v/>
      </c>
      <c r="V1459" s="160" t="str">
        <f t="shared" si="969"/>
        <v/>
      </c>
      <c r="W1459" s="160" t="str">
        <f t="shared" si="970"/>
        <v/>
      </c>
      <c r="X1459" s="164" t="str">
        <f t="shared" si="951"/>
        <v/>
      </c>
      <c r="Y1459" s="162" t="str">
        <f t="shared" si="975"/>
        <v/>
      </c>
      <c r="Z1459" s="161" t="str">
        <f t="shared" si="952"/>
        <v/>
      </c>
      <c r="AA1459" s="161" t="str">
        <f t="shared" si="953"/>
        <v/>
      </c>
      <c r="AB1459" s="161" t="str">
        <f t="shared" si="954"/>
        <v/>
      </c>
      <c r="AC1459" s="163" t="str">
        <f t="shared" si="977"/>
        <v/>
      </c>
      <c r="AD1459" s="158" t="str">
        <f t="shared" si="972"/>
        <v/>
      </c>
      <c r="AE1459" s="165" t="str">
        <f>IF(J1459="","",IF('5.手当・賞与配分・洗い替え方式'!$O$4=1,ROUNDUP((J1459+$Q1459)*$AH$4,-1),ROUNDUP(J1459*$AH$4,-1)))</f>
        <v/>
      </c>
      <c r="AF1459" s="154" t="str">
        <f>IF(K1459="","",IF('5.手当・賞与配分・洗い替え方式'!$O$4=1,ROUNDUP((K1459+$Q1459)*$AH$4,-1),ROUNDUP(K1459*$AH$4,-1)))</f>
        <v/>
      </c>
      <c r="AG1459" s="154" t="str">
        <f>IF(L1459="","",IF('5.手当・賞与配分・洗い替え方式'!$O$4=1,ROUNDUP((L1459+$Q1459)*$AH$4,-1),ROUNDUP(L1459*$AH$4,-1)))</f>
        <v/>
      </c>
      <c r="AH1459" s="154" t="str">
        <f>IF(M1459="","",IF('5.手当・賞与配分・洗い替え方式'!$O$4=1,ROUNDUP((M1459+$Q1459)*$AH$4,-1),ROUNDUP(M1459*$AH$4,-1)))</f>
        <v/>
      </c>
      <c r="AI1459" s="166" t="str">
        <f>IF(N1459="","",IF('5.手当・賞与配分・洗い替え方式'!$O$4=1,ROUNDUP((N1459+$Q1459)*$AH$4,-1),ROUNDUP(N1459*$AH$4,-1)))</f>
        <v/>
      </c>
      <c r="AJ1459" s="165" t="str">
        <f>IF(J1459="","",IF('5.手当・賞与配分・洗い替え方式'!$O$4=1,ROUNDUP((J1459+$Q1459)*$AM$4,-1),ROUNDUP(J1459*$AM$4,-1)))</f>
        <v/>
      </c>
      <c r="AK1459" s="154" t="str">
        <f>IF(K1459="","",IF('5.手当・賞与配分・洗い替え方式'!$O$4=1,ROUNDUP((K1459+$Q1459)*$AM$4,-1),ROUNDUP(K1459*$AM$4,-1)))</f>
        <v/>
      </c>
      <c r="AL1459" s="154" t="str">
        <f>IF(L1459="","",IF('5.手当・賞与配分・洗い替え方式'!$O$4=1,ROUNDUP((L1459+$Q1459)*$AM$4,-1),ROUNDUP(L1459*$AM$4,-1)))</f>
        <v/>
      </c>
      <c r="AM1459" s="154" t="str">
        <f>IF(M1459="","",IF('5.手当・賞与配分・洗い替え方式'!$O$4=1,ROUNDUP((M1459+$Q1459)*$AM$4,-1),ROUNDUP(M1459*$AM$4,-1)))</f>
        <v/>
      </c>
      <c r="AN1459" s="166" t="str">
        <f>IF(N1459="","",IF('5.手当・賞与配分・洗い替え方式'!$O$4=1,ROUNDUP((N1459+$Q1459)*$AM$4,-1),ROUNDUP(N1459*$AM$4,-1)))</f>
        <v/>
      </c>
      <c r="AO1459" s="369" t="str">
        <f t="shared" si="973"/>
        <v/>
      </c>
      <c r="AP1459" s="77" t="str">
        <f t="shared" si="974"/>
        <v/>
      </c>
      <c r="AQ1459" s="77" t="str">
        <f t="shared" si="957"/>
        <v/>
      </c>
      <c r="AR1459" s="77" t="str">
        <f t="shared" si="958"/>
        <v/>
      </c>
      <c r="AS1459" s="164" t="str">
        <f t="shared" si="959"/>
        <v/>
      </c>
    </row>
    <row r="1460" spans="5:45" ht="18" customHeight="1">
      <c r="E1460" s="148" t="str">
        <f t="shared" si="960"/>
        <v/>
      </c>
      <c r="F1460" s="167">
        <f t="shared" si="947"/>
        <v>0</v>
      </c>
      <c r="G1460" s="105" t="str">
        <f t="shared" si="948"/>
        <v/>
      </c>
      <c r="H1460" s="105" t="str">
        <f t="shared" si="949"/>
        <v/>
      </c>
      <c r="I1460" s="149">
        <v>46</v>
      </c>
      <c r="J1460" s="157" t="str">
        <f t="shared" si="961"/>
        <v/>
      </c>
      <c r="K1460" s="131" t="str">
        <f t="shared" si="962"/>
        <v/>
      </c>
      <c r="L1460" s="131" t="str">
        <f>IF($E1460="","",INDEX('3.サラリースケール'!$R$5:$BH$38,MATCH($E1460,'3.サラリースケール'!$R$5:$R$38,0),MATCH($I1460,'3.サラリースケール'!$R$5:$BH$5,0)))</f>
        <v/>
      </c>
      <c r="M1460" s="131" t="str">
        <f t="shared" si="963"/>
        <v/>
      </c>
      <c r="N1460" s="368" t="str">
        <f t="shared" si="964"/>
        <v/>
      </c>
      <c r="O1460" s="157" t="str">
        <f t="shared" si="965"/>
        <v/>
      </c>
      <c r="P1460" s="368" t="str">
        <f t="shared" si="950"/>
        <v/>
      </c>
      <c r="Q1460" s="158" t="str">
        <f>IF($L1460="","",VLOOKUP($E1460,'6.モデル年俸表の作成'!$C$7:$F$48,4,0))</f>
        <v/>
      </c>
      <c r="R1460" s="159" t="str">
        <f>IF($E1460="","",IF($G1460="","",VLOOKUP($E1460,'5.手当・賞与配分・洗い替え方式'!$C$7:$L$48,8,0)))</f>
        <v/>
      </c>
      <c r="S1460" s="160" t="str">
        <f t="shared" si="966"/>
        <v/>
      </c>
      <c r="T1460" s="160" t="str">
        <f t="shared" si="967"/>
        <v/>
      </c>
      <c r="U1460" s="160" t="str">
        <f t="shared" si="976"/>
        <v/>
      </c>
      <c r="V1460" s="160" t="str">
        <f t="shared" si="969"/>
        <v/>
      </c>
      <c r="W1460" s="160" t="str">
        <f t="shared" si="970"/>
        <v/>
      </c>
      <c r="X1460" s="164" t="str">
        <f t="shared" si="951"/>
        <v/>
      </c>
      <c r="Y1460" s="162" t="str">
        <f t="shared" si="975"/>
        <v/>
      </c>
      <c r="Z1460" s="161" t="str">
        <f t="shared" si="952"/>
        <v/>
      </c>
      <c r="AA1460" s="161" t="str">
        <f t="shared" si="953"/>
        <v/>
      </c>
      <c r="AB1460" s="161" t="str">
        <f t="shared" si="954"/>
        <v/>
      </c>
      <c r="AC1460" s="163" t="str">
        <f t="shared" si="977"/>
        <v/>
      </c>
      <c r="AD1460" s="158" t="str">
        <f t="shared" si="972"/>
        <v/>
      </c>
      <c r="AE1460" s="165" t="str">
        <f>IF(J1460="","",IF('5.手当・賞与配分・洗い替え方式'!$O$4=1,ROUNDUP((J1460+$Q1460)*$AH$4,-1),ROUNDUP(J1460*$AH$4,-1)))</f>
        <v/>
      </c>
      <c r="AF1460" s="154" t="str">
        <f>IF(K1460="","",IF('5.手当・賞与配分・洗い替え方式'!$O$4=1,ROUNDUP((K1460+$Q1460)*$AH$4,-1),ROUNDUP(K1460*$AH$4,-1)))</f>
        <v/>
      </c>
      <c r="AG1460" s="154" t="str">
        <f>IF(L1460="","",IF('5.手当・賞与配分・洗い替え方式'!$O$4=1,ROUNDUP((L1460+$Q1460)*$AH$4,-1),ROUNDUP(L1460*$AH$4,-1)))</f>
        <v/>
      </c>
      <c r="AH1460" s="154" t="str">
        <f>IF(M1460="","",IF('5.手当・賞与配分・洗い替え方式'!$O$4=1,ROUNDUP((M1460+$Q1460)*$AH$4,-1),ROUNDUP(M1460*$AH$4,-1)))</f>
        <v/>
      </c>
      <c r="AI1460" s="166" t="str">
        <f>IF(N1460="","",IF('5.手当・賞与配分・洗い替え方式'!$O$4=1,ROUNDUP((N1460+$Q1460)*$AH$4,-1),ROUNDUP(N1460*$AH$4,-1)))</f>
        <v/>
      </c>
      <c r="AJ1460" s="165" t="str">
        <f>IF(J1460="","",IF('5.手当・賞与配分・洗い替え方式'!$O$4=1,ROUNDUP((J1460+$Q1460)*$AM$4,-1),ROUNDUP(J1460*$AM$4,-1)))</f>
        <v/>
      </c>
      <c r="AK1460" s="154" t="str">
        <f>IF(K1460="","",IF('5.手当・賞与配分・洗い替え方式'!$O$4=1,ROUNDUP((K1460+$Q1460)*$AM$4,-1),ROUNDUP(K1460*$AM$4,-1)))</f>
        <v/>
      </c>
      <c r="AL1460" s="154" t="str">
        <f>IF(L1460="","",IF('5.手当・賞与配分・洗い替え方式'!$O$4=1,ROUNDUP((L1460+$Q1460)*$AM$4,-1),ROUNDUP(L1460*$AM$4,-1)))</f>
        <v/>
      </c>
      <c r="AM1460" s="154" t="str">
        <f>IF(M1460="","",IF('5.手当・賞与配分・洗い替え方式'!$O$4=1,ROUNDUP((M1460+$Q1460)*$AM$4,-1),ROUNDUP(M1460*$AM$4,-1)))</f>
        <v/>
      </c>
      <c r="AN1460" s="166" t="str">
        <f>IF(N1460="","",IF('5.手当・賞与配分・洗い替え方式'!$O$4=1,ROUNDUP((N1460+$Q1460)*$AM$4,-1),ROUNDUP(N1460*$AM$4,-1)))</f>
        <v/>
      </c>
      <c r="AO1460" s="369" t="str">
        <f t="shared" si="973"/>
        <v/>
      </c>
      <c r="AP1460" s="77" t="str">
        <f t="shared" si="974"/>
        <v/>
      </c>
      <c r="AQ1460" s="77" t="str">
        <f t="shared" si="957"/>
        <v/>
      </c>
      <c r="AR1460" s="77" t="str">
        <f t="shared" si="958"/>
        <v/>
      </c>
      <c r="AS1460" s="164" t="str">
        <f t="shared" si="959"/>
        <v/>
      </c>
    </row>
    <row r="1461" spans="5:45" ht="18" customHeight="1">
      <c r="E1461" s="148" t="str">
        <f t="shared" si="960"/>
        <v/>
      </c>
      <c r="F1461" s="167">
        <f t="shared" si="947"/>
        <v>0</v>
      </c>
      <c r="G1461" s="105" t="str">
        <f t="shared" si="948"/>
        <v/>
      </c>
      <c r="H1461" s="105" t="str">
        <f t="shared" si="949"/>
        <v/>
      </c>
      <c r="I1461" s="149">
        <v>47</v>
      </c>
      <c r="J1461" s="157" t="str">
        <f t="shared" si="961"/>
        <v/>
      </c>
      <c r="K1461" s="131" t="str">
        <f t="shared" si="962"/>
        <v/>
      </c>
      <c r="L1461" s="131" t="str">
        <f>IF($E1461="","",INDEX('3.サラリースケール'!$R$5:$BH$38,MATCH($E1461,'3.サラリースケール'!$R$5:$R$38,0),MATCH($I1461,'3.サラリースケール'!$R$5:$BH$5,0)))</f>
        <v/>
      </c>
      <c r="M1461" s="131" t="str">
        <f t="shared" si="963"/>
        <v/>
      </c>
      <c r="N1461" s="368" t="str">
        <f t="shared" si="964"/>
        <v/>
      </c>
      <c r="O1461" s="157" t="str">
        <f t="shared" si="965"/>
        <v/>
      </c>
      <c r="P1461" s="368" t="str">
        <f t="shared" si="950"/>
        <v/>
      </c>
      <c r="Q1461" s="158" t="str">
        <f>IF($L1461="","",VLOOKUP($E1461,'6.モデル年俸表の作成'!$C$7:$F$48,4,0))</f>
        <v/>
      </c>
      <c r="R1461" s="159" t="str">
        <f>IF($E1461="","",IF($G1461="","",VLOOKUP($E1461,'5.手当・賞与配分・洗い替え方式'!$C$7:$L$48,8,0)))</f>
        <v/>
      </c>
      <c r="S1461" s="160" t="str">
        <f t="shared" si="966"/>
        <v/>
      </c>
      <c r="T1461" s="160" t="str">
        <f t="shared" si="967"/>
        <v/>
      </c>
      <c r="U1461" s="160" t="str">
        <f t="shared" si="976"/>
        <v/>
      </c>
      <c r="V1461" s="160" t="str">
        <f t="shared" si="969"/>
        <v/>
      </c>
      <c r="W1461" s="160" t="str">
        <f t="shared" si="970"/>
        <v/>
      </c>
      <c r="X1461" s="164" t="str">
        <f t="shared" si="951"/>
        <v/>
      </c>
      <c r="Y1461" s="162" t="str">
        <f t="shared" si="975"/>
        <v/>
      </c>
      <c r="Z1461" s="161" t="str">
        <f t="shared" si="952"/>
        <v/>
      </c>
      <c r="AA1461" s="161" t="str">
        <f t="shared" si="953"/>
        <v/>
      </c>
      <c r="AB1461" s="161" t="str">
        <f t="shared" si="954"/>
        <v/>
      </c>
      <c r="AC1461" s="163" t="str">
        <f t="shared" si="977"/>
        <v/>
      </c>
      <c r="AD1461" s="158" t="str">
        <f t="shared" si="972"/>
        <v/>
      </c>
      <c r="AE1461" s="165" t="str">
        <f>IF(J1461="","",IF('5.手当・賞与配分・洗い替え方式'!$O$4=1,ROUNDUP((J1461+$Q1461)*$AH$4,-1),ROUNDUP(J1461*$AH$4,-1)))</f>
        <v/>
      </c>
      <c r="AF1461" s="154" t="str">
        <f>IF(K1461="","",IF('5.手当・賞与配分・洗い替え方式'!$O$4=1,ROUNDUP((K1461+$Q1461)*$AH$4,-1),ROUNDUP(K1461*$AH$4,-1)))</f>
        <v/>
      </c>
      <c r="AG1461" s="154" t="str">
        <f>IF(L1461="","",IF('5.手当・賞与配分・洗い替え方式'!$O$4=1,ROUNDUP((L1461+$Q1461)*$AH$4,-1),ROUNDUP(L1461*$AH$4,-1)))</f>
        <v/>
      </c>
      <c r="AH1461" s="154" t="str">
        <f>IF(M1461="","",IF('5.手当・賞与配分・洗い替え方式'!$O$4=1,ROUNDUP((M1461+$Q1461)*$AH$4,-1),ROUNDUP(M1461*$AH$4,-1)))</f>
        <v/>
      </c>
      <c r="AI1461" s="166" t="str">
        <f>IF(N1461="","",IF('5.手当・賞与配分・洗い替え方式'!$O$4=1,ROUNDUP((N1461+$Q1461)*$AH$4,-1),ROUNDUP(N1461*$AH$4,-1)))</f>
        <v/>
      </c>
      <c r="AJ1461" s="165" t="str">
        <f>IF(J1461="","",IF('5.手当・賞与配分・洗い替え方式'!$O$4=1,ROUNDUP((J1461+$Q1461)*$AM$4,-1),ROUNDUP(J1461*$AM$4,-1)))</f>
        <v/>
      </c>
      <c r="AK1461" s="154" t="str">
        <f>IF(K1461="","",IF('5.手当・賞与配分・洗い替え方式'!$O$4=1,ROUNDUP((K1461+$Q1461)*$AM$4,-1),ROUNDUP(K1461*$AM$4,-1)))</f>
        <v/>
      </c>
      <c r="AL1461" s="154" t="str">
        <f>IF(L1461="","",IF('5.手当・賞与配分・洗い替え方式'!$O$4=1,ROUNDUP((L1461+$Q1461)*$AM$4,-1),ROUNDUP(L1461*$AM$4,-1)))</f>
        <v/>
      </c>
      <c r="AM1461" s="154" t="str">
        <f>IF(M1461="","",IF('5.手当・賞与配分・洗い替え方式'!$O$4=1,ROUNDUP((M1461+$Q1461)*$AM$4,-1),ROUNDUP(M1461*$AM$4,-1)))</f>
        <v/>
      </c>
      <c r="AN1461" s="166" t="str">
        <f>IF(N1461="","",IF('5.手当・賞与配分・洗い替え方式'!$O$4=1,ROUNDUP((N1461+$Q1461)*$AM$4,-1),ROUNDUP(N1461*$AM$4,-1)))</f>
        <v/>
      </c>
      <c r="AO1461" s="369" t="str">
        <f t="shared" si="973"/>
        <v/>
      </c>
      <c r="AP1461" s="77" t="str">
        <f t="shared" si="974"/>
        <v/>
      </c>
      <c r="AQ1461" s="77" t="str">
        <f t="shared" si="957"/>
        <v/>
      </c>
      <c r="AR1461" s="77" t="str">
        <f t="shared" si="958"/>
        <v/>
      </c>
      <c r="AS1461" s="164" t="str">
        <f t="shared" si="959"/>
        <v/>
      </c>
    </row>
    <row r="1462" spans="5:45" ht="18" customHeight="1">
      <c r="E1462" s="148" t="str">
        <f t="shared" si="960"/>
        <v/>
      </c>
      <c r="F1462" s="167">
        <f t="shared" si="947"/>
        <v>0</v>
      </c>
      <c r="G1462" s="105" t="str">
        <f t="shared" si="948"/>
        <v/>
      </c>
      <c r="H1462" s="105" t="str">
        <f t="shared" si="949"/>
        <v/>
      </c>
      <c r="I1462" s="149">
        <v>48</v>
      </c>
      <c r="J1462" s="157" t="str">
        <f t="shared" si="961"/>
        <v/>
      </c>
      <c r="K1462" s="131" t="str">
        <f t="shared" si="962"/>
        <v/>
      </c>
      <c r="L1462" s="131" t="str">
        <f>IF($E1462="","",INDEX('3.サラリースケール'!$R$5:$BH$38,MATCH($E1462,'3.サラリースケール'!$R$5:$R$38,0),MATCH($I1462,'3.サラリースケール'!$R$5:$BH$5,0)))</f>
        <v/>
      </c>
      <c r="M1462" s="131" t="str">
        <f t="shared" si="963"/>
        <v/>
      </c>
      <c r="N1462" s="368" t="str">
        <f t="shared" si="964"/>
        <v/>
      </c>
      <c r="O1462" s="157" t="str">
        <f t="shared" si="965"/>
        <v/>
      </c>
      <c r="P1462" s="368" t="str">
        <f t="shared" si="950"/>
        <v/>
      </c>
      <c r="Q1462" s="158" t="str">
        <f>IF($L1462="","",VLOOKUP($E1462,'6.モデル年俸表の作成'!$C$7:$F$48,4,0))</f>
        <v/>
      </c>
      <c r="R1462" s="159" t="str">
        <f>IF($E1462="","",IF($G1462="","",VLOOKUP($E1462,'5.手当・賞与配分・洗い替え方式'!$C$7:$L$48,8,0)))</f>
        <v/>
      </c>
      <c r="S1462" s="160" t="str">
        <f t="shared" si="966"/>
        <v/>
      </c>
      <c r="T1462" s="160" t="str">
        <f t="shared" si="967"/>
        <v/>
      </c>
      <c r="U1462" s="160" t="str">
        <f t="shared" si="976"/>
        <v/>
      </c>
      <c r="V1462" s="160" t="str">
        <f t="shared" si="969"/>
        <v/>
      </c>
      <c r="W1462" s="160" t="str">
        <f t="shared" si="970"/>
        <v/>
      </c>
      <c r="X1462" s="164" t="str">
        <f t="shared" si="951"/>
        <v/>
      </c>
      <c r="Y1462" s="162" t="str">
        <f t="shared" si="975"/>
        <v/>
      </c>
      <c r="Z1462" s="161" t="str">
        <f t="shared" si="952"/>
        <v/>
      </c>
      <c r="AA1462" s="161" t="str">
        <f t="shared" si="953"/>
        <v/>
      </c>
      <c r="AB1462" s="161" t="str">
        <f t="shared" si="954"/>
        <v/>
      </c>
      <c r="AC1462" s="163" t="str">
        <f t="shared" si="977"/>
        <v/>
      </c>
      <c r="AD1462" s="158" t="str">
        <f t="shared" si="972"/>
        <v/>
      </c>
      <c r="AE1462" s="165" t="str">
        <f>IF(J1462="","",IF('5.手当・賞与配分・洗い替え方式'!$O$4=1,ROUNDUP((J1462+$Q1462)*$AH$4,-1),ROUNDUP(J1462*$AH$4,-1)))</f>
        <v/>
      </c>
      <c r="AF1462" s="154" t="str">
        <f>IF(K1462="","",IF('5.手当・賞与配分・洗い替え方式'!$O$4=1,ROUNDUP((K1462+$Q1462)*$AH$4,-1),ROUNDUP(K1462*$AH$4,-1)))</f>
        <v/>
      </c>
      <c r="AG1462" s="154" t="str">
        <f>IF(L1462="","",IF('5.手当・賞与配分・洗い替え方式'!$O$4=1,ROUNDUP((L1462+$Q1462)*$AH$4,-1),ROUNDUP(L1462*$AH$4,-1)))</f>
        <v/>
      </c>
      <c r="AH1462" s="154" t="str">
        <f>IF(M1462="","",IF('5.手当・賞与配分・洗い替え方式'!$O$4=1,ROUNDUP((M1462+$Q1462)*$AH$4,-1),ROUNDUP(M1462*$AH$4,-1)))</f>
        <v/>
      </c>
      <c r="AI1462" s="166" t="str">
        <f>IF(N1462="","",IF('5.手当・賞与配分・洗い替え方式'!$O$4=1,ROUNDUP((N1462+$Q1462)*$AH$4,-1),ROUNDUP(N1462*$AH$4,-1)))</f>
        <v/>
      </c>
      <c r="AJ1462" s="165" t="str">
        <f>IF(J1462="","",IF('5.手当・賞与配分・洗い替え方式'!$O$4=1,ROUNDUP((J1462+$Q1462)*$AM$4,-1),ROUNDUP(J1462*$AM$4,-1)))</f>
        <v/>
      </c>
      <c r="AK1462" s="154" t="str">
        <f>IF(K1462="","",IF('5.手当・賞与配分・洗い替え方式'!$O$4=1,ROUNDUP((K1462+$Q1462)*$AM$4,-1),ROUNDUP(K1462*$AM$4,-1)))</f>
        <v/>
      </c>
      <c r="AL1462" s="154" t="str">
        <f>IF(L1462="","",IF('5.手当・賞与配分・洗い替え方式'!$O$4=1,ROUNDUP((L1462+$Q1462)*$AM$4,-1),ROUNDUP(L1462*$AM$4,-1)))</f>
        <v/>
      </c>
      <c r="AM1462" s="154" t="str">
        <f>IF(M1462="","",IF('5.手当・賞与配分・洗い替え方式'!$O$4=1,ROUNDUP((M1462+$Q1462)*$AM$4,-1),ROUNDUP(M1462*$AM$4,-1)))</f>
        <v/>
      </c>
      <c r="AN1462" s="166" t="str">
        <f>IF(N1462="","",IF('5.手当・賞与配分・洗い替え方式'!$O$4=1,ROUNDUP((N1462+$Q1462)*$AM$4,-1),ROUNDUP(N1462*$AM$4,-1)))</f>
        <v/>
      </c>
      <c r="AO1462" s="369" t="str">
        <f t="shared" si="973"/>
        <v/>
      </c>
      <c r="AP1462" s="77" t="str">
        <f t="shared" si="974"/>
        <v/>
      </c>
      <c r="AQ1462" s="77" t="str">
        <f t="shared" si="957"/>
        <v/>
      </c>
      <c r="AR1462" s="77" t="str">
        <f t="shared" si="958"/>
        <v/>
      </c>
      <c r="AS1462" s="164" t="str">
        <f t="shared" si="959"/>
        <v/>
      </c>
    </row>
    <row r="1463" spans="5:45" ht="18" customHeight="1">
      <c r="E1463" s="148" t="str">
        <f t="shared" si="960"/>
        <v/>
      </c>
      <c r="F1463" s="167">
        <f t="shared" si="947"/>
        <v>0</v>
      </c>
      <c r="G1463" s="105" t="str">
        <f t="shared" si="948"/>
        <v/>
      </c>
      <c r="H1463" s="105" t="str">
        <f t="shared" si="949"/>
        <v/>
      </c>
      <c r="I1463" s="149">
        <v>49</v>
      </c>
      <c r="J1463" s="157" t="str">
        <f t="shared" si="961"/>
        <v/>
      </c>
      <c r="K1463" s="131" t="str">
        <f t="shared" si="962"/>
        <v/>
      </c>
      <c r="L1463" s="131" t="str">
        <f>IF($E1463="","",INDEX('3.サラリースケール'!$R$5:$BH$38,MATCH($E1463,'3.サラリースケール'!$R$5:$R$38,0),MATCH($I1463,'3.サラリースケール'!$R$5:$BH$5,0)))</f>
        <v/>
      </c>
      <c r="M1463" s="131" t="str">
        <f t="shared" si="963"/>
        <v/>
      </c>
      <c r="N1463" s="368" t="str">
        <f t="shared" si="964"/>
        <v/>
      </c>
      <c r="O1463" s="157" t="str">
        <f t="shared" si="965"/>
        <v/>
      </c>
      <c r="P1463" s="368" t="str">
        <f t="shared" si="950"/>
        <v/>
      </c>
      <c r="Q1463" s="158" t="str">
        <f>IF($L1463="","",VLOOKUP($E1463,'6.モデル年俸表の作成'!$C$7:$F$48,4,0))</f>
        <v/>
      </c>
      <c r="R1463" s="159" t="str">
        <f>IF($E1463="","",IF($G1463="","",VLOOKUP($E1463,'5.手当・賞与配分・洗い替え方式'!$C$7:$L$48,8,0)))</f>
        <v/>
      </c>
      <c r="S1463" s="160" t="str">
        <f t="shared" si="966"/>
        <v/>
      </c>
      <c r="T1463" s="160" t="str">
        <f t="shared" si="967"/>
        <v/>
      </c>
      <c r="U1463" s="160" t="str">
        <f t="shared" si="976"/>
        <v/>
      </c>
      <c r="V1463" s="160" t="str">
        <f t="shared" si="969"/>
        <v/>
      </c>
      <c r="W1463" s="160" t="str">
        <f t="shared" si="970"/>
        <v/>
      </c>
      <c r="X1463" s="164" t="str">
        <f t="shared" si="951"/>
        <v/>
      </c>
      <c r="Y1463" s="162" t="str">
        <f t="shared" si="975"/>
        <v/>
      </c>
      <c r="Z1463" s="161" t="str">
        <f t="shared" si="952"/>
        <v/>
      </c>
      <c r="AA1463" s="161" t="str">
        <f t="shared" si="953"/>
        <v/>
      </c>
      <c r="AB1463" s="161" t="str">
        <f t="shared" si="954"/>
        <v/>
      </c>
      <c r="AC1463" s="163" t="str">
        <f t="shared" si="977"/>
        <v/>
      </c>
      <c r="AD1463" s="158" t="str">
        <f t="shared" si="972"/>
        <v/>
      </c>
      <c r="AE1463" s="165" t="str">
        <f>IF(J1463="","",IF('5.手当・賞与配分・洗い替え方式'!$O$4=1,ROUNDUP((J1463+$Q1463)*$AH$4,-1),ROUNDUP(J1463*$AH$4,-1)))</f>
        <v/>
      </c>
      <c r="AF1463" s="154" t="str">
        <f>IF(K1463="","",IF('5.手当・賞与配分・洗い替え方式'!$O$4=1,ROUNDUP((K1463+$Q1463)*$AH$4,-1),ROUNDUP(K1463*$AH$4,-1)))</f>
        <v/>
      </c>
      <c r="AG1463" s="154" t="str">
        <f>IF(L1463="","",IF('5.手当・賞与配分・洗い替え方式'!$O$4=1,ROUNDUP((L1463+$Q1463)*$AH$4,-1),ROUNDUP(L1463*$AH$4,-1)))</f>
        <v/>
      </c>
      <c r="AH1463" s="154" t="str">
        <f>IF(M1463="","",IF('5.手当・賞与配分・洗い替え方式'!$O$4=1,ROUNDUP((M1463+$Q1463)*$AH$4,-1),ROUNDUP(M1463*$AH$4,-1)))</f>
        <v/>
      </c>
      <c r="AI1463" s="166" t="str">
        <f>IF(N1463="","",IF('5.手当・賞与配分・洗い替え方式'!$O$4=1,ROUNDUP((N1463+$Q1463)*$AH$4,-1),ROUNDUP(N1463*$AH$4,-1)))</f>
        <v/>
      </c>
      <c r="AJ1463" s="165" t="str">
        <f>IF(J1463="","",IF('5.手当・賞与配分・洗い替え方式'!$O$4=1,ROUNDUP((J1463+$Q1463)*$AM$4,-1),ROUNDUP(J1463*$AM$4,-1)))</f>
        <v/>
      </c>
      <c r="AK1463" s="154" t="str">
        <f>IF(K1463="","",IF('5.手当・賞与配分・洗い替え方式'!$O$4=1,ROUNDUP((K1463+$Q1463)*$AM$4,-1),ROUNDUP(K1463*$AM$4,-1)))</f>
        <v/>
      </c>
      <c r="AL1463" s="154" t="str">
        <f>IF(L1463="","",IF('5.手当・賞与配分・洗い替え方式'!$O$4=1,ROUNDUP((L1463+$Q1463)*$AM$4,-1),ROUNDUP(L1463*$AM$4,-1)))</f>
        <v/>
      </c>
      <c r="AM1463" s="154" t="str">
        <f>IF(M1463="","",IF('5.手当・賞与配分・洗い替え方式'!$O$4=1,ROUNDUP((M1463+$Q1463)*$AM$4,-1),ROUNDUP(M1463*$AM$4,-1)))</f>
        <v/>
      </c>
      <c r="AN1463" s="166" t="str">
        <f>IF(N1463="","",IF('5.手当・賞与配分・洗い替え方式'!$O$4=1,ROUNDUP((N1463+$Q1463)*$AM$4,-1),ROUNDUP(N1463*$AM$4,-1)))</f>
        <v/>
      </c>
      <c r="AO1463" s="369" t="str">
        <f t="shared" si="973"/>
        <v/>
      </c>
      <c r="AP1463" s="77" t="str">
        <f t="shared" si="974"/>
        <v/>
      </c>
      <c r="AQ1463" s="77" t="str">
        <f t="shared" si="957"/>
        <v/>
      </c>
      <c r="AR1463" s="77" t="str">
        <f t="shared" si="958"/>
        <v/>
      </c>
      <c r="AS1463" s="164" t="str">
        <f t="shared" si="959"/>
        <v/>
      </c>
    </row>
    <row r="1464" spans="5:45" ht="18" customHeight="1">
      <c r="E1464" s="148" t="str">
        <f t="shared" si="960"/>
        <v/>
      </c>
      <c r="F1464" s="167">
        <f t="shared" si="947"/>
        <v>0</v>
      </c>
      <c r="G1464" s="105" t="str">
        <f t="shared" si="948"/>
        <v/>
      </c>
      <c r="H1464" s="105" t="str">
        <f t="shared" si="949"/>
        <v/>
      </c>
      <c r="I1464" s="149">
        <v>50</v>
      </c>
      <c r="J1464" s="157" t="str">
        <f t="shared" si="961"/>
        <v/>
      </c>
      <c r="K1464" s="131" t="str">
        <f t="shared" si="962"/>
        <v/>
      </c>
      <c r="L1464" s="131" t="str">
        <f>IF($E1464="","",INDEX('3.サラリースケール'!$R$5:$BH$38,MATCH($E1464,'3.サラリースケール'!$R$5:$R$38,0),MATCH($I1464,'3.サラリースケール'!$R$5:$BH$5,0)))</f>
        <v/>
      </c>
      <c r="M1464" s="131" t="str">
        <f t="shared" si="963"/>
        <v/>
      </c>
      <c r="N1464" s="368" t="str">
        <f t="shared" si="964"/>
        <v/>
      </c>
      <c r="O1464" s="157" t="str">
        <f t="shared" si="965"/>
        <v/>
      </c>
      <c r="P1464" s="368" t="str">
        <f t="shared" si="950"/>
        <v/>
      </c>
      <c r="Q1464" s="158" t="str">
        <f>IF($L1464="","",VLOOKUP($E1464,'6.モデル年俸表の作成'!$C$7:$F$48,4,0))</f>
        <v/>
      </c>
      <c r="R1464" s="159" t="str">
        <f>IF($E1464="","",IF($G1464="","",VLOOKUP($E1464,'5.手当・賞与配分・洗い替え方式'!$C$7:$L$48,8,0)))</f>
        <v/>
      </c>
      <c r="S1464" s="160" t="str">
        <f t="shared" si="966"/>
        <v/>
      </c>
      <c r="T1464" s="160" t="str">
        <f t="shared" si="967"/>
        <v/>
      </c>
      <c r="U1464" s="160" t="str">
        <f t="shared" si="976"/>
        <v/>
      </c>
      <c r="V1464" s="160" t="str">
        <f t="shared" si="969"/>
        <v/>
      </c>
      <c r="W1464" s="160" t="str">
        <f t="shared" si="970"/>
        <v/>
      </c>
      <c r="X1464" s="164" t="str">
        <f t="shared" si="951"/>
        <v/>
      </c>
      <c r="Y1464" s="162" t="str">
        <f t="shared" si="975"/>
        <v/>
      </c>
      <c r="Z1464" s="161" t="str">
        <f t="shared" si="952"/>
        <v/>
      </c>
      <c r="AA1464" s="161" t="str">
        <f t="shared" si="953"/>
        <v/>
      </c>
      <c r="AB1464" s="161" t="str">
        <f t="shared" si="954"/>
        <v/>
      </c>
      <c r="AC1464" s="163" t="str">
        <f t="shared" si="977"/>
        <v/>
      </c>
      <c r="AD1464" s="158" t="str">
        <f t="shared" si="972"/>
        <v/>
      </c>
      <c r="AE1464" s="165" t="str">
        <f>IF(J1464="","",IF('5.手当・賞与配分・洗い替え方式'!$O$4=1,ROUNDUP((J1464+$Q1464)*$AH$4,-1),ROUNDUP(J1464*$AH$4,-1)))</f>
        <v/>
      </c>
      <c r="AF1464" s="154" t="str">
        <f>IF(K1464="","",IF('5.手当・賞与配分・洗い替え方式'!$O$4=1,ROUNDUP((K1464+$Q1464)*$AH$4,-1),ROUNDUP(K1464*$AH$4,-1)))</f>
        <v/>
      </c>
      <c r="AG1464" s="154" t="str">
        <f>IF(L1464="","",IF('5.手当・賞与配分・洗い替え方式'!$O$4=1,ROUNDUP((L1464+$Q1464)*$AH$4,-1),ROUNDUP(L1464*$AH$4,-1)))</f>
        <v/>
      </c>
      <c r="AH1464" s="154" t="str">
        <f>IF(M1464="","",IF('5.手当・賞与配分・洗い替え方式'!$O$4=1,ROUNDUP((M1464+$Q1464)*$AH$4,-1),ROUNDUP(M1464*$AH$4,-1)))</f>
        <v/>
      </c>
      <c r="AI1464" s="166" t="str">
        <f>IF(N1464="","",IF('5.手当・賞与配分・洗い替え方式'!$O$4=1,ROUNDUP((N1464+$Q1464)*$AH$4,-1),ROUNDUP(N1464*$AH$4,-1)))</f>
        <v/>
      </c>
      <c r="AJ1464" s="165" t="str">
        <f>IF(J1464="","",IF('5.手当・賞与配分・洗い替え方式'!$O$4=1,ROUNDUP((J1464+$Q1464)*$AM$4,-1),ROUNDUP(J1464*$AM$4,-1)))</f>
        <v/>
      </c>
      <c r="AK1464" s="154" t="str">
        <f>IF(K1464="","",IF('5.手当・賞与配分・洗い替え方式'!$O$4=1,ROUNDUP((K1464+$Q1464)*$AM$4,-1),ROUNDUP(K1464*$AM$4,-1)))</f>
        <v/>
      </c>
      <c r="AL1464" s="154" t="str">
        <f>IF(L1464="","",IF('5.手当・賞与配分・洗い替え方式'!$O$4=1,ROUNDUP((L1464+$Q1464)*$AM$4,-1),ROUNDUP(L1464*$AM$4,-1)))</f>
        <v/>
      </c>
      <c r="AM1464" s="154" t="str">
        <f>IF(M1464="","",IF('5.手当・賞与配分・洗い替え方式'!$O$4=1,ROUNDUP((M1464+$Q1464)*$AM$4,-1),ROUNDUP(M1464*$AM$4,-1)))</f>
        <v/>
      </c>
      <c r="AN1464" s="166" t="str">
        <f>IF(N1464="","",IF('5.手当・賞与配分・洗い替え方式'!$O$4=1,ROUNDUP((N1464+$Q1464)*$AM$4,-1),ROUNDUP(N1464*$AM$4,-1)))</f>
        <v/>
      </c>
      <c r="AO1464" s="369" t="str">
        <f t="shared" si="973"/>
        <v/>
      </c>
      <c r="AP1464" s="77" t="str">
        <f t="shared" si="974"/>
        <v/>
      </c>
      <c r="AQ1464" s="77" t="str">
        <f t="shared" si="957"/>
        <v/>
      </c>
      <c r="AR1464" s="77" t="str">
        <f t="shared" si="958"/>
        <v/>
      </c>
      <c r="AS1464" s="164" t="str">
        <f t="shared" si="959"/>
        <v/>
      </c>
    </row>
    <row r="1465" spans="5:45" ht="18" customHeight="1">
      <c r="E1465" s="148" t="str">
        <f t="shared" si="960"/>
        <v/>
      </c>
      <c r="F1465" s="167">
        <f t="shared" si="947"/>
        <v>0</v>
      </c>
      <c r="G1465" s="105" t="str">
        <f t="shared" si="948"/>
        <v/>
      </c>
      <c r="H1465" s="105" t="str">
        <f t="shared" si="949"/>
        <v/>
      </c>
      <c r="I1465" s="149">
        <v>51</v>
      </c>
      <c r="J1465" s="157" t="str">
        <f t="shared" si="961"/>
        <v/>
      </c>
      <c r="K1465" s="131" t="str">
        <f t="shared" si="962"/>
        <v/>
      </c>
      <c r="L1465" s="131" t="str">
        <f>IF($E1465="","",INDEX('3.サラリースケール'!$R$5:$BH$38,MATCH($E1465,'3.サラリースケール'!$R$5:$R$38,0),MATCH($I1465,'3.サラリースケール'!$R$5:$BH$5,0)))</f>
        <v/>
      </c>
      <c r="M1465" s="131" t="str">
        <f t="shared" si="963"/>
        <v/>
      </c>
      <c r="N1465" s="368" t="str">
        <f t="shared" si="964"/>
        <v/>
      </c>
      <c r="O1465" s="157" t="str">
        <f t="shared" si="965"/>
        <v/>
      </c>
      <c r="P1465" s="368" t="str">
        <f t="shared" si="950"/>
        <v/>
      </c>
      <c r="Q1465" s="158" t="str">
        <f>IF($L1465="","",VLOOKUP($E1465,'6.モデル年俸表の作成'!$C$7:$F$48,4,0))</f>
        <v/>
      </c>
      <c r="R1465" s="159" t="str">
        <f>IF($E1465="","",IF($G1465="","",VLOOKUP($E1465,'5.手当・賞与配分・洗い替え方式'!$C$7:$L$48,8,0)))</f>
        <v/>
      </c>
      <c r="S1465" s="160" t="str">
        <f t="shared" si="966"/>
        <v/>
      </c>
      <c r="T1465" s="160" t="str">
        <f t="shared" si="967"/>
        <v/>
      </c>
      <c r="U1465" s="160" t="str">
        <f t="shared" si="976"/>
        <v/>
      </c>
      <c r="V1465" s="160" t="str">
        <f t="shared" si="969"/>
        <v/>
      </c>
      <c r="W1465" s="160" t="str">
        <f t="shared" si="970"/>
        <v/>
      </c>
      <c r="X1465" s="164" t="str">
        <f t="shared" si="951"/>
        <v/>
      </c>
      <c r="Y1465" s="162" t="str">
        <f t="shared" si="975"/>
        <v/>
      </c>
      <c r="Z1465" s="161" t="str">
        <f t="shared" si="952"/>
        <v/>
      </c>
      <c r="AA1465" s="161" t="str">
        <f t="shared" si="953"/>
        <v/>
      </c>
      <c r="AB1465" s="161" t="str">
        <f t="shared" si="954"/>
        <v/>
      </c>
      <c r="AC1465" s="163" t="str">
        <f t="shared" si="977"/>
        <v/>
      </c>
      <c r="AD1465" s="158" t="str">
        <f t="shared" si="972"/>
        <v/>
      </c>
      <c r="AE1465" s="165" t="str">
        <f>IF(J1465="","",IF('5.手当・賞与配分・洗い替え方式'!$O$4=1,ROUNDUP((J1465+$Q1465)*$AH$4,-1),ROUNDUP(J1465*$AH$4,-1)))</f>
        <v/>
      </c>
      <c r="AF1465" s="154" t="str">
        <f>IF(K1465="","",IF('5.手当・賞与配分・洗い替え方式'!$O$4=1,ROUNDUP((K1465+$Q1465)*$AH$4,-1),ROUNDUP(K1465*$AH$4,-1)))</f>
        <v/>
      </c>
      <c r="AG1465" s="154" t="str">
        <f>IF(L1465="","",IF('5.手当・賞与配分・洗い替え方式'!$O$4=1,ROUNDUP((L1465+$Q1465)*$AH$4,-1),ROUNDUP(L1465*$AH$4,-1)))</f>
        <v/>
      </c>
      <c r="AH1465" s="154" t="str">
        <f>IF(M1465="","",IF('5.手当・賞与配分・洗い替え方式'!$O$4=1,ROUNDUP((M1465+$Q1465)*$AH$4,-1),ROUNDUP(M1465*$AH$4,-1)))</f>
        <v/>
      </c>
      <c r="AI1465" s="166" t="str">
        <f>IF(N1465="","",IF('5.手当・賞与配分・洗い替え方式'!$O$4=1,ROUNDUP((N1465+$Q1465)*$AH$4,-1),ROUNDUP(N1465*$AH$4,-1)))</f>
        <v/>
      </c>
      <c r="AJ1465" s="165" t="str">
        <f>IF(J1465="","",IF('5.手当・賞与配分・洗い替え方式'!$O$4=1,ROUNDUP((J1465+$Q1465)*$AM$4,-1),ROUNDUP(J1465*$AM$4,-1)))</f>
        <v/>
      </c>
      <c r="AK1465" s="154" t="str">
        <f>IF(K1465="","",IF('5.手当・賞与配分・洗い替え方式'!$O$4=1,ROUNDUP((K1465+$Q1465)*$AM$4,-1),ROUNDUP(K1465*$AM$4,-1)))</f>
        <v/>
      </c>
      <c r="AL1465" s="154" t="str">
        <f>IF(L1465="","",IF('5.手当・賞与配分・洗い替え方式'!$O$4=1,ROUNDUP((L1465+$Q1465)*$AM$4,-1),ROUNDUP(L1465*$AM$4,-1)))</f>
        <v/>
      </c>
      <c r="AM1465" s="154" t="str">
        <f>IF(M1465="","",IF('5.手当・賞与配分・洗い替え方式'!$O$4=1,ROUNDUP((M1465+$Q1465)*$AM$4,-1),ROUNDUP(M1465*$AM$4,-1)))</f>
        <v/>
      </c>
      <c r="AN1465" s="166" t="str">
        <f>IF(N1465="","",IF('5.手当・賞与配分・洗い替え方式'!$O$4=1,ROUNDUP((N1465+$Q1465)*$AM$4,-1),ROUNDUP(N1465*$AM$4,-1)))</f>
        <v/>
      </c>
      <c r="AO1465" s="369" t="str">
        <f t="shared" si="973"/>
        <v/>
      </c>
      <c r="AP1465" s="77" t="str">
        <f t="shared" si="974"/>
        <v/>
      </c>
      <c r="AQ1465" s="77" t="str">
        <f t="shared" si="957"/>
        <v/>
      </c>
      <c r="AR1465" s="77" t="str">
        <f t="shared" si="958"/>
        <v/>
      </c>
      <c r="AS1465" s="164" t="str">
        <f t="shared" si="959"/>
        <v/>
      </c>
    </row>
    <row r="1466" spans="5:45" ht="18" customHeight="1">
      <c r="E1466" s="148" t="str">
        <f t="shared" si="960"/>
        <v/>
      </c>
      <c r="F1466" s="167">
        <f t="shared" si="947"/>
        <v>0</v>
      </c>
      <c r="G1466" s="105" t="str">
        <f t="shared" si="948"/>
        <v/>
      </c>
      <c r="H1466" s="105" t="str">
        <f t="shared" si="949"/>
        <v/>
      </c>
      <c r="I1466" s="149">
        <v>52</v>
      </c>
      <c r="J1466" s="157" t="str">
        <f t="shared" si="961"/>
        <v/>
      </c>
      <c r="K1466" s="131" t="str">
        <f t="shared" si="962"/>
        <v/>
      </c>
      <c r="L1466" s="131" t="str">
        <f>IF($E1466="","",INDEX('3.サラリースケール'!$R$5:$BH$38,MATCH($E1466,'3.サラリースケール'!$R$5:$R$38,0),MATCH($I1466,'3.サラリースケール'!$R$5:$BH$5,0)))</f>
        <v/>
      </c>
      <c r="M1466" s="131" t="str">
        <f t="shared" si="963"/>
        <v/>
      </c>
      <c r="N1466" s="368" t="str">
        <f t="shared" si="964"/>
        <v/>
      </c>
      <c r="O1466" s="157" t="str">
        <f t="shared" si="965"/>
        <v/>
      </c>
      <c r="P1466" s="368" t="str">
        <f t="shared" si="950"/>
        <v/>
      </c>
      <c r="Q1466" s="158" t="str">
        <f>IF($L1466="","",VLOOKUP($E1466,'6.モデル年俸表の作成'!$C$7:$F$48,4,0))</f>
        <v/>
      </c>
      <c r="R1466" s="159" t="str">
        <f>IF($E1466="","",IF($G1466="","",VLOOKUP($E1466,'5.手当・賞与配分・洗い替え方式'!$C$7:$L$48,8,0)))</f>
        <v/>
      </c>
      <c r="S1466" s="160" t="str">
        <f t="shared" si="966"/>
        <v/>
      </c>
      <c r="T1466" s="160" t="str">
        <f t="shared" si="967"/>
        <v/>
      </c>
      <c r="U1466" s="160" t="str">
        <f t="shared" si="976"/>
        <v/>
      </c>
      <c r="V1466" s="160" t="str">
        <f t="shared" si="969"/>
        <v/>
      </c>
      <c r="W1466" s="160" t="str">
        <f t="shared" si="970"/>
        <v/>
      </c>
      <c r="X1466" s="164" t="str">
        <f t="shared" si="951"/>
        <v/>
      </c>
      <c r="Y1466" s="162" t="str">
        <f t="shared" si="975"/>
        <v/>
      </c>
      <c r="Z1466" s="161" t="str">
        <f t="shared" si="952"/>
        <v/>
      </c>
      <c r="AA1466" s="161" t="str">
        <f t="shared" si="953"/>
        <v/>
      </c>
      <c r="AB1466" s="161" t="str">
        <f t="shared" si="954"/>
        <v/>
      </c>
      <c r="AC1466" s="163" t="str">
        <f t="shared" si="977"/>
        <v/>
      </c>
      <c r="AD1466" s="158" t="str">
        <f t="shared" si="972"/>
        <v/>
      </c>
      <c r="AE1466" s="165" t="str">
        <f>IF(J1466="","",IF('5.手当・賞与配分・洗い替え方式'!$O$4=1,ROUNDUP((J1466+$Q1466)*$AH$4,-1),ROUNDUP(J1466*$AH$4,-1)))</f>
        <v/>
      </c>
      <c r="AF1466" s="154" t="str">
        <f>IF(K1466="","",IF('5.手当・賞与配分・洗い替え方式'!$O$4=1,ROUNDUP((K1466+$Q1466)*$AH$4,-1),ROUNDUP(K1466*$AH$4,-1)))</f>
        <v/>
      </c>
      <c r="AG1466" s="154" t="str">
        <f>IF(L1466="","",IF('5.手当・賞与配分・洗い替え方式'!$O$4=1,ROUNDUP((L1466+$Q1466)*$AH$4,-1),ROUNDUP(L1466*$AH$4,-1)))</f>
        <v/>
      </c>
      <c r="AH1466" s="154" t="str">
        <f>IF(M1466="","",IF('5.手当・賞与配分・洗い替え方式'!$O$4=1,ROUNDUP((M1466+$Q1466)*$AH$4,-1),ROUNDUP(M1466*$AH$4,-1)))</f>
        <v/>
      </c>
      <c r="AI1466" s="166" t="str">
        <f>IF(N1466="","",IF('5.手当・賞与配分・洗い替え方式'!$O$4=1,ROUNDUP((N1466+$Q1466)*$AH$4,-1),ROUNDUP(N1466*$AH$4,-1)))</f>
        <v/>
      </c>
      <c r="AJ1466" s="165" t="str">
        <f>IF(J1466="","",IF('5.手当・賞与配分・洗い替え方式'!$O$4=1,ROUNDUP((J1466+$Q1466)*$AM$4,-1),ROUNDUP(J1466*$AM$4,-1)))</f>
        <v/>
      </c>
      <c r="AK1466" s="154" t="str">
        <f>IF(K1466="","",IF('5.手当・賞与配分・洗い替え方式'!$O$4=1,ROUNDUP((K1466+$Q1466)*$AM$4,-1),ROUNDUP(K1466*$AM$4,-1)))</f>
        <v/>
      </c>
      <c r="AL1466" s="154" t="str">
        <f>IF(L1466="","",IF('5.手当・賞与配分・洗い替え方式'!$O$4=1,ROUNDUP((L1466+$Q1466)*$AM$4,-1),ROUNDUP(L1466*$AM$4,-1)))</f>
        <v/>
      </c>
      <c r="AM1466" s="154" t="str">
        <f>IF(M1466="","",IF('5.手当・賞与配分・洗い替え方式'!$O$4=1,ROUNDUP((M1466+$Q1466)*$AM$4,-1),ROUNDUP(M1466*$AM$4,-1)))</f>
        <v/>
      </c>
      <c r="AN1466" s="166" t="str">
        <f>IF(N1466="","",IF('5.手当・賞与配分・洗い替え方式'!$O$4=1,ROUNDUP((N1466+$Q1466)*$AM$4,-1),ROUNDUP(N1466*$AM$4,-1)))</f>
        <v/>
      </c>
      <c r="AO1466" s="369" t="str">
        <f t="shared" si="973"/>
        <v/>
      </c>
      <c r="AP1466" s="77" t="str">
        <f t="shared" si="974"/>
        <v/>
      </c>
      <c r="AQ1466" s="77" t="str">
        <f t="shared" si="957"/>
        <v/>
      </c>
      <c r="AR1466" s="77" t="str">
        <f t="shared" si="958"/>
        <v/>
      </c>
      <c r="AS1466" s="164" t="str">
        <f t="shared" si="959"/>
        <v/>
      </c>
    </row>
    <row r="1467" spans="5:45" ht="18" customHeight="1">
      <c r="E1467" s="148" t="str">
        <f t="shared" si="960"/>
        <v/>
      </c>
      <c r="F1467" s="167">
        <f t="shared" si="947"/>
        <v>0</v>
      </c>
      <c r="G1467" s="105" t="str">
        <f t="shared" si="948"/>
        <v/>
      </c>
      <c r="H1467" s="105" t="str">
        <f t="shared" si="949"/>
        <v/>
      </c>
      <c r="I1467" s="149">
        <v>53</v>
      </c>
      <c r="J1467" s="157" t="str">
        <f t="shared" si="961"/>
        <v/>
      </c>
      <c r="K1467" s="131" t="str">
        <f t="shared" si="962"/>
        <v/>
      </c>
      <c r="L1467" s="131" t="str">
        <f>IF($E1467="","",INDEX('3.サラリースケール'!$R$5:$BH$38,MATCH($E1467,'3.サラリースケール'!$R$5:$R$38,0),MATCH($I1467,'3.サラリースケール'!$R$5:$BH$5,0)))</f>
        <v/>
      </c>
      <c r="M1467" s="131" t="str">
        <f t="shared" si="963"/>
        <v/>
      </c>
      <c r="N1467" s="368" t="str">
        <f t="shared" si="964"/>
        <v/>
      </c>
      <c r="O1467" s="157" t="str">
        <f t="shared" si="965"/>
        <v/>
      </c>
      <c r="P1467" s="368" t="str">
        <f t="shared" si="950"/>
        <v/>
      </c>
      <c r="Q1467" s="158" t="str">
        <f>IF($L1467="","",VLOOKUP($E1467,'6.モデル年俸表の作成'!$C$7:$F$48,4,0))</f>
        <v/>
      </c>
      <c r="R1467" s="159" t="str">
        <f>IF($E1467="","",IF($G1467="","",VLOOKUP($E1467,'5.手当・賞与配分・洗い替え方式'!$C$7:$L$48,8,0)))</f>
        <v/>
      </c>
      <c r="S1467" s="160" t="str">
        <f t="shared" si="966"/>
        <v/>
      </c>
      <c r="T1467" s="160" t="str">
        <f t="shared" si="967"/>
        <v/>
      </c>
      <c r="U1467" s="160" t="str">
        <f t="shared" si="976"/>
        <v/>
      </c>
      <c r="V1467" s="160" t="str">
        <f t="shared" si="969"/>
        <v/>
      </c>
      <c r="W1467" s="160" t="str">
        <f t="shared" si="970"/>
        <v/>
      </c>
      <c r="X1467" s="164" t="str">
        <f t="shared" si="951"/>
        <v/>
      </c>
      <c r="Y1467" s="162" t="str">
        <f t="shared" si="975"/>
        <v/>
      </c>
      <c r="Z1467" s="161" t="str">
        <f t="shared" si="952"/>
        <v/>
      </c>
      <c r="AA1467" s="161" t="str">
        <f t="shared" si="953"/>
        <v/>
      </c>
      <c r="AB1467" s="161" t="str">
        <f t="shared" si="954"/>
        <v/>
      </c>
      <c r="AC1467" s="163" t="str">
        <f t="shared" si="977"/>
        <v/>
      </c>
      <c r="AD1467" s="158" t="str">
        <f t="shared" si="972"/>
        <v/>
      </c>
      <c r="AE1467" s="165" t="str">
        <f>IF(J1467="","",IF('5.手当・賞与配分・洗い替え方式'!$O$4=1,ROUNDUP((J1467+$Q1467)*$AH$4,-1),ROUNDUP(J1467*$AH$4,-1)))</f>
        <v/>
      </c>
      <c r="AF1467" s="154" t="str">
        <f>IF(K1467="","",IF('5.手当・賞与配分・洗い替え方式'!$O$4=1,ROUNDUP((K1467+$Q1467)*$AH$4,-1),ROUNDUP(K1467*$AH$4,-1)))</f>
        <v/>
      </c>
      <c r="AG1467" s="154" t="str">
        <f>IF(L1467="","",IF('5.手当・賞与配分・洗い替え方式'!$O$4=1,ROUNDUP((L1467+$Q1467)*$AH$4,-1),ROUNDUP(L1467*$AH$4,-1)))</f>
        <v/>
      </c>
      <c r="AH1467" s="154" t="str">
        <f>IF(M1467="","",IF('5.手当・賞与配分・洗い替え方式'!$O$4=1,ROUNDUP((M1467+$Q1467)*$AH$4,-1),ROUNDUP(M1467*$AH$4,-1)))</f>
        <v/>
      </c>
      <c r="AI1467" s="166" t="str">
        <f>IF(N1467="","",IF('5.手当・賞与配分・洗い替え方式'!$O$4=1,ROUNDUP((N1467+$Q1467)*$AH$4,-1),ROUNDUP(N1467*$AH$4,-1)))</f>
        <v/>
      </c>
      <c r="AJ1467" s="165" t="str">
        <f>IF(J1467="","",IF('5.手当・賞与配分・洗い替え方式'!$O$4=1,ROUNDUP((J1467+$Q1467)*$AM$4,-1),ROUNDUP(J1467*$AM$4,-1)))</f>
        <v/>
      </c>
      <c r="AK1467" s="154" t="str">
        <f>IF(K1467="","",IF('5.手当・賞与配分・洗い替え方式'!$O$4=1,ROUNDUP((K1467+$Q1467)*$AM$4,-1),ROUNDUP(K1467*$AM$4,-1)))</f>
        <v/>
      </c>
      <c r="AL1467" s="154" t="str">
        <f>IF(L1467="","",IF('5.手当・賞与配分・洗い替え方式'!$O$4=1,ROUNDUP((L1467+$Q1467)*$AM$4,-1),ROUNDUP(L1467*$AM$4,-1)))</f>
        <v/>
      </c>
      <c r="AM1467" s="154" t="str">
        <f>IF(M1467="","",IF('5.手当・賞与配分・洗い替え方式'!$O$4=1,ROUNDUP((M1467+$Q1467)*$AM$4,-1),ROUNDUP(M1467*$AM$4,-1)))</f>
        <v/>
      </c>
      <c r="AN1467" s="166" t="str">
        <f>IF(N1467="","",IF('5.手当・賞与配分・洗い替え方式'!$O$4=1,ROUNDUP((N1467+$Q1467)*$AM$4,-1),ROUNDUP(N1467*$AM$4,-1)))</f>
        <v/>
      </c>
      <c r="AO1467" s="369" t="str">
        <f t="shared" si="973"/>
        <v/>
      </c>
      <c r="AP1467" s="77" t="str">
        <f t="shared" si="974"/>
        <v/>
      </c>
      <c r="AQ1467" s="77" t="str">
        <f t="shared" si="957"/>
        <v/>
      </c>
      <c r="AR1467" s="77" t="str">
        <f t="shared" si="958"/>
        <v/>
      </c>
      <c r="AS1467" s="164" t="str">
        <f t="shared" si="959"/>
        <v/>
      </c>
    </row>
    <row r="1468" spans="5:45" ht="18" customHeight="1">
      <c r="E1468" s="148" t="str">
        <f t="shared" si="960"/>
        <v/>
      </c>
      <c r="F1468" s="167">
        <f t="shared" si="947"/>
        <v>0</v>
      </c>
      <c r="G1468" s="105" t="str">
        <f t="shared" si="948"/>
        <v/>
      </c>
      <c r="H1468" s="105" t="str">
        <f t="shared" si="949"/>
        <v/>
      </c>
      <c r="I1468" s="149">
        <v>54</v>
      </c>
      <c r="J1468" s="157" t="str">
        <f t="shared" si="961"/>
        <v/>
      </c>
      <c r="K1468" s="131" t="str">
        <f t="shared" si="962"/>
        <v/>
      </c>
      <c r="L1468" s="131" t="str">
        <f>IF($E1468="","",INDEX('3.サラリースケール'!$R$5:$BH$38,MATCH($E1468,'3.サラリースケール'!$R$5:$R$38,0),MATCH($I1468,'3.サラリースケール'!$R$5:$BH$5,0)))</f>
        <v/>
      </c>
      <c r="M1468" s="131" t="str">
        <f t="shared" si="963"/>
        <v/>
      </c>
      <c r="N1468" s="368" t="str">
        <f t="shared" si="964"/>
        <v/>
      </c>
      <c r="O1468" s="157" t="str">
        <f t="shared" si="965"/>
        <v/>
      </c>
      <c r="P1468" s="368" t="str">
        <f t="shared" si="950"/>
        <v/>
      </c>
      <c r="Q1468" s="158" t="str">
        <f>IF($L1468="","",VLOOKUP($E1468,'6.モデル年俸表の作成'!$C$7:$F$48,4,0))</f>
        <v/>
      </c>
      <c r="R1468" s="159" t="str">
        <f>IF($E1468="","",IF($G1468="","",VLOOKUP($E1468,'5.手当・賞与配分・洗い替え方式'!$C$7:$L$48,8,0)))</f>
        <v/>
      </c>
      <c r="S1468" s="160" t="str">
        <f t="shared" si="966"/>
        <v/>
      </c>
      <c r="T1468" s="160" t="str">
        <f t="shared" si="967"/>
        <v/>
      </c>
      <c r="U1468" s="160" t="str">
        <f t="shared" si="976"/>
        <v/>
      </c>
      <c r="V1468" s="160" t="str">
        <f t="shared" si="969"/>
        <v/>
      </c>
      <c r="W1468" s="160" t="str">
        <f t="shared" si="970"/>
        <v/>
      </c>
      <c r="X1468" s="164" t="str">
        <f t="shared" si="951"/>
        <v/>
      </c>
      <c r="Y1468" s="162" t="str">
        <f t="shared" si="975"/>
        <v/>
      </c>
      <c r="Z1468" s="161" t="str">
        <f t="shared" si="952"/>
        <v/>
      </c>
      <c r="AA1468" s="161" t="str">
        <f t="shared" si="953"/>
        <v/>
      </c>
      <c r="AB1468" s="161" t="str">
        <f t="shared" si="954"/>
        <v/>
      </c>
      <c r="AC1468" s="163" t="str">
        <f t="shared" si="977"/>
        <v/>
      </c>
      <c r="AD1468" s="158" t="str">
        <f t="shared" si="972"/>
        <v/>
      </c>
      <c r="AE1468" s="165" t="str">
        <f>IF(J1468="","",IF('5.手当・賞与配分・洗い替え方式'!$O$4=1,ROUNDUP((J1468+$Q1468)*$AH$4,-1),ROUNDUP(J1468*$AH$4,-1)))</f>
        <v/>
      </c>
      <c r="AF1468" s="154" t="str">
        <f>IF(K1468="","",IF('5.手当・賞与配分・洗い替え方式'!$O$4=1,ROUNDUP((K1468+$Q1468)*$AH$4,-1),ROUNDUP(K1468*$AH$4,-1)))</f>
        <v/>
      </c>
      <c r="AG1468" s="154" t="str">
        <f>IF(L1468="","",IF('5.手当・賞与配分・洗い替え方式'!$O$4=1,ROUNDUP((L1468+$Q1468)*$AH$4,-1),ROUNDUP(L1468*$AH$4,-1)))</f>
        <v/>
      </c>
      <c r="AH1468" s="154" t="str">
        <f>IF(M1468="","",IF('5.手当・賞与配分・洗い替え方式'!$O$4=1,ROUNDUP((M1468+$Q1468)*$AH$4,-1),ROUNDUP(M1468*$AH$4,-1)))</f>
        <v/>
      </c>
      <c r="AI1468" s="166" t="str">
        <f>IF(N1468="","",IF('5.手当・賞与配分・洗い替え方式'!$O$4=1,ROUNDUP((N1468+$Q1468)*$AH$4,-1),ROUNDUP(N1468*$AH$4,-1)))</f>
        <v/>
      </c>
      <c r="AJ1468" s="165" t="str">
        <f>IF(J1468="","",IF('5.手当・賞与配分・洗い替え方式'!$O$4=1,ROUNDUP((J1468+$Q1468)*$AM$4,-1),ROUNDUP(J1468*$AM$4,-1)))</f>
        <v/>
      </c>
      <c r="AK1468" s="154" t="str">
        <f>IF(K1468="","",IF('5.手当・賞与配分・洗い替え方式'!$O$4=1,ROUNDUP((K1468+$Q1468)*$AM$4,-1),ROUNDUP(K1468*$AM$4,-1)))</f>
        <v/>
      </c>
      <c r="AL1468" s="154" t="str">
        <f>IF(L1468="","",IF('5.手当・賞与配分・洗い替え方式'!$O$4=1,ROUNDUP((L1468+$Q1468)*$AM$4,-1),ROUNDUP(L1468*$AM$4,-1)))</f>
        <v/>
      </c>
      <c r="AM1468" s="154" t="str">
        <f>IF(M1468="","",IF('5.手当・賞与配分・洗い替え方式'!$O$4=1,ROUNDUP((M1468+$Q1468)*$AM$4,-1),ROUNDUP(M1468*$AM$4,-1)))</f>
        <v/>
      </c>
      <c r="AN1468" s="166" t="str">
        <f>IF(N1468="","",IF('5.手当・賞与配分・洗い替え方式'!$O$4=1,ROUNDUP((N1468+$Q1468)*$AM$4,-1),ROUNDUP(N1468*$AM$4,-1)))</f>
        <v/>
      </c>
      <c r="AO1468" s="369" t="str">
        <f t="shared" si="973"/>
        <v/>
      </c>
      <c r="AP1468" s="77" t="str">
        <f t="shared" si="974"/>
        <v/>
      </c>
      <c r="AQ1468" s="77" t="str">
        <f t="shared" si="957"/>
        <v/>
      </c>
      <c r="AR1468" s="77" t="str">
        <f t="shared" si="958"/>
        <v/>
      </c>
      <c r="AS1468" s="164" t="str">
        <f t="shared" si="959"/>
        <v/>
      </c>
    </row>
    <row r="1469" spans="5:45" ht="18" customHeight="1">
      <c r="E1469" s="148" t="str">
        <f t="shared" si="960"/>
        <v/>
      </c>
      <c r="F1469" s="167">
        <f t="shared" si="947"/>
        <v>0</v>
      </c>
      <c r="G1469" s="105" t="str">
        <f t="shared" si="948"/>
        <v/>
      </c>
      <c r="H1469" s="105" t="str">
        <f t="shared" si="949"/>
        <v/>
      </c>
      <c r="I1469" s="149">
        <v>55</v>
      </c>
      <c r="J1469" s="157" t="str">
        <f t="shared" si="961"/>
        <v/>
      </c>
      <c r="K1469" s="131" t="str">
        <f t="shared" si="962"/>
        <v/>
      </c>
      <c r="L1469" s="131" t="str">
        <f>IF($E1469="","",INDEX('3.サラリースケール'!$R$5:$BH$38,MATCH($E1469,'3.サラリースケール'!$R$5:$R$38,0),MATCH($I1469,'3.サラリースケール'!$R$5:$BH$5,0)))</f>
        <v/>
      </c>
      <c r="M1469" s="131" t="str">
        <f t="shared" si="963"/>
        <v/>
      </c>
      <c r="N1469" s="368" t="str">
        <f t="shared" si="964"/>
        <v/>
      </c>
      <c r="O1469" s="157" t="str">
        <f t="shared" si="965"/>
        <v/>
      </c>
      <c r="P1469" s="368" t="str">
        <f t="shared" si="950"/>
        <v/>
      </c>
      <c r="Q1469" s="158" t="str">
        <f>IF($L1469="","",VLOOKUP($E1469,'6.モデル年俸表の作成'!$C$7:$F$48,4,0))</f>
        <v/>
      </c>
      <c r="R1469" s="159" t="str">
        <f>IF($E1469="","",IF($G1469="","",VLOOKUP($E1469,'5.手当・賞与配分・洗い替え方式'!$C$7:$L$48,8,0)))</f>
        <v/>
      </c>
      <c r="S1469" s="160" t="str">
        <f t="shared" si="966"/>
        <v/>
      </c>
      <c r="T1469" s="160" t="str">
        <f t="shared" si="967"/>
        <v/>
      </c>
      <c r="U1469" s="160" t="str">
        <f t="shared" si="976"/>
        <v/>
      </c>
      <c r="V1469" s="160" t="str">
        <f t="shared" si="969"/>
        <v/>
      </c>
      <c r="W1469" s="160" t="str">
        <f t="shared" si="970"/>
        <v/>
      </c>
      <c r="X1469" s="164" t="str">
        <f t="shared" si="951"/>
        <v/>
      </c>
      <c r="Y1469" s="162" t="str">
        <f t="shared" si="975"/>
        <v/>
      </c>
      <c r="Z1469" s="161" t="str">
        <f t="shared" si="952"/>
        <v/>
      </c>
      <c r="AA1469" s="161" t="str">
        <f t="shared" si="953"/>
        <v/>
      </c>
      <c r="AB1469" s="161" t="str">
        <f t="shared" si="954"/>
        <v/>
      </c>
      <c r="AC1469" s="163" t="str">
        <f t="shared" si="977"/>
        <v/>
      </c>
      <c r="AD1469" s="158" t="str">
        <f t="shared" si="972"/>
        <v/>
      </c>
      <c r="AE1469" s="165" t="str">
        <f>IF(J1469="","",IF('5.手当・賞与配分・洗い替え方式'!$O$4=1,ROUNDUP((J1469+$Q1469)*$AH$4,-1),ROUNDUP(J1469*$AH$4,-1)))</f>
        <v/>
      </c>
      <c r="AF1469" s="154" t="str">
        <f>IF(K1469="","",IF('5.手当・賞与配分・洗い替え方式'!$O$4=1,ROUNDUP((K1469+$Q1469)*$AH$4,-1),ROUNDUP(K1469*$AH$4,-1)))</f>
        <v/>
      </c>
      <c r="AG1469" s="154" t="str">
        <f>IF(L1469="","",IF('5.手当・賞与配分・洗い替え方式'!$O$4=1,ROUNDUP((L1469+$Q1469)*$AH$4,-1),ROUNDUP(L1469*$AH$4,-1)))</f>
        <v/>
      </c>
      <c r="AH1469" s="154" t="str">
        <f>IF(M1469="","",IF('5.手当・賞与配分・洗い替え方式'!$O$4=1,ROUNDUP((M1469+$Q1469)*$AH$4,-1),ROUNDUP(M1469*$AH$4,-1)))</f>
        <v/>
      </c>
      <c r="AI1469" s="166" t="str">
        <f>IF(N1469="","",IF('5.手当・賞与配分・洗い替え方式'!$O$4=1,ROUNDUP((N1469+$Q1469)*$AH$4,-1),ROUNDUP(N1469*$AH$4,-1)))</f>
        <v/>
      </c>
      <c r="AJ1469" s="165" t="str">
        <f>IF(J1469="","",IF('5.手当・賞与配分・洗い替え方式'!$O$4=1,ROUNDUP((J1469+$Q1469)*$AM$4,-1),ROUNDUP(J1469*$AM$4,-1)))</f>
        <v/>
      </c>
      <c r="AK1469" s="154" t="str">
        <f>IF(K1469="","",IF('5.手当・賞与配分・洗い替え方式'!$O$4=1,ROUNDUP((K1469+$Q1469)*$AM$4,-1),ROUNDUP(K1469*$AM$4,-1)))</f>
        <v/>
      </c>
      <c r="AL1469" s="154" t="str">
        <f>IF(L1469="","",IF('5.手当・賞与配分・洗い替え方式'!$O$4=1,ROUNDUP((L1469+$Q1469)*$AM$4,-1),ROUNDUP(L1469*$AM$4,-1)))</f>
        <v/>
      </c>
      <c r="AM1469" s="154" t="str">
        <f>IF(M1469="","",IF('5.手当・賞与配分・洗い替え方式'!$O$4=1,ROUNDUP((M1469+$Q1469)*$AM$4,-1),ROUNDUP(M1469*$AM$4,-1)))</f>
        <v/>
      </c>
      <c r="AN1469" s="166" t="str">
        <f>IF(N1469="","",IF('5.手当・賞与配分・洗い替え方式'!$O$4=1,ROUNDUP((N1469+$Q1469)*$AM$4,-1),ROUNDUP(N1469*$AM$4,-1)))</f>
        <v/>
      </c>
      <c r="AO1469" s="369" t="str">
        <f t="shared" si="973"/>
        <v/>
      </c>
      <c r="AP1469" s="77" t="str">
        <f t="shared" si="974"/>
        <v/>
      </c>
      <c r="AQ1469" s="77" t="str">
        <f t="shared" si="957"/>
        <v/>
      </c>
      <c r="AR1469" s="77" t="str">
        <f t="shared" si="958"/>
        <v/>
      </c>
      <c r="AS1469" s="164" t="str">
        <f t="shared" si="959"/>
        <v/>
      </c>
    </row>
    <row r="1470" spans="5:45" ht="18" customHeight="1">
      <c r="E1470" s="148" t="str">
        <f t="shared" si="960"/>
        <v/>
      </c>
      <c r="F1470" s="167">
        <f t="shared" si="947"/>
        <v>0</v>
      </c>
      <c r="G1470" s="105" t="str">
        <f t="shared" si="948"/>
        <v/>
      </c>
      <c r="H1470" s="105" t="str">
        <f t="shared" si="949"/>
        <v/>
      </c>
      <c r="I1470" s="149">
        <v>56</v>
      </c>
      <c r="J1470" s="157" t="str">
        <f t="shared" si="961"/>
        <v/>
      </c>
      <c r="K1470" s="131" t="str">
        <f t="shared" si="962"/>
        <v/>
      </c>
      <c r="L1470" s="131" t="str">
        <f>IF($E1470="","",INDEX('3.サラリースケール'!$R$5:$BH$38,MATCH($E1470,'3.サラリースケール'!$R$5:$R$38,0),MATCH($I1470,'3.サラリースケール'!$R$5:$BH$5,0)))</f>
        <v/>
      </c>
      <c r="M1470" s="131" t="str">
        <f t="shared" si="963"/>
        <v/>
      </c>
      <c r="N1470" s="368" t="str">
        <f t="shared" si="964"/>
        <v/>
      </c>
      <c r="O1470" s="157" t="str">
        <f t="shared" si="965"/>
        <v/>
      </c>
      <c r="P1470" s="368" t="str">
        <f t="shared" si="950"/>
        <v/>
      </c>
      <c r="Q1470" s="158" t="str">
        <f>IF($L1470="","",VLOOKUP($E1470,'6.モデル年俸表の作成'!$C$7:$F$48,4,0))</f>
        <v/>
      </c>
      <c r="R1470" s="159" t="str">
        <f>IF($E1470="","",IF($G1470="","",VLOOKUP($E1470,'5.手当・賞与配分・洗い替え方式'!$C$7:$L$48,8,0)))</f>
        <v/>
      </c>
      <c r="S1470" s="160" t="str">
        <f t="shared" si="966"/>
        <v/>
      </c>
      <c r="T1470" s="160" t="str">
        <f t="shared" si="967"/>
        <v/>
      </c>
      <c r="U1470" s="160" t="str">
        <f t="shared" si="976"/>
        <v/>
      </c>
      <c r="V1470" s="160" t="str">
        <f t="shared" si="969"/>
        <v/>
      </c>
      <c r="W1470" s="160" t="str">
        <f t="shared" si="970"/>
        <v/>
      </c>
      <c r="X1470" s="164" t="str">
        <f t="shared" si="951"/>
        <v/>
      </c>
      <c r="Y1470" s="162" t="str">
        <f t="shared" si="975"/>
        <v/>
      </c>
      <c r="Z1470" s="161" t="str">
        <f t="shared" si="952"/>
        <v/>
      </c>
      <c r="AA1470" s="161" t="str">
        <f t="shared" si="953"/>
        <v/>
      </c>
      <c r="AB1470" s="161" t="str">
        <f t="shared" si="954"/>
        <v/>
      </c>
      <c r="AC1470" s="163" t="str">
        <f t="shared" si="977"/>
        <v/>
      </c>
      <c r="AD1470" s="158" t="str">
        <f t="shared" si="972"/>
        <v/>
      </c>
      <c r="AE1470" s="165" t="str">
        <f>IF(J1470="","",IF('5.手当・賞与配分・洗い替え方式'!$O$4=1,ROUNDUP((J1470+$Q1470)*$AH$4,-1),ROUNDUP(J1470*$AH$4,-1)))</f>
        <v/>
      </c>
      <c r="AF1470" s="154" t="str">
        <f>IF(K1470="","",IF('5.手当・賞与配分・洗い替え方式'!$O$4=1,ROUNDUP((K1470+$Q1470)*$AH$4,-1),ROUNDUP(K1470*$AH$4,-1)))</f>
        <v/>
      </c>
      <c r="AG1470" s="154" t="str">
        <f>IF(L1470="","",IF('5.手当・賞与配分・洗い替え方式'!$O$4=1,ROUNDUP((L1470+$Q1470)*$AH$4,-1),ROUNDUP(L1470*$AH$4,-1)))</f>
        <v/>
      </c>
      <c r="AH1470" s="154" t="str">
        <f>IF(M1470="","",IF('5.手当・賞与配分・洗い替え方式'!$O$4=1,ROUNDUP((M1470+$Q1470)*$AH$4,-1),ROUNDUP(M1470*$AH$4,-1)))</f>
        <v/>
      </c>
      <c r="AI1470" s="166" t="str">
        <f>IF(N1470="","",IF('5.手当・賞与配分・洗い替え方式'!$O$4=1,ROUNDUP((N1470+$Q1470)*$AH$4,-1),ROUNDUP(N1470*$AH$4,-1)))</f>
        <v/>
      </c>
      <c r="AJ1470" s="165" t="str">
        <f>IF(J1470="","",IF('5.手当・賞与配分・洗い替え方式'!$O$4=1,ROUNDUP((J1470+$Q1470)*$AM$4,-1),ROUNDUP(J1470*$AM$4,-1)))</f>
        <v/>
      </c>
      <c r="AK1470" s="154" t="str">
        <f>IF(K1470="","",IF('5.手当・賞与配分・洗い替え方式'!$O$4=1,ROUNDUP((K1470+$Q1470)*$AM$4,-1),ROUNDUP(K1470*$AM$4,-1)))</f>
        <v/>
      </c>
      <c r="AL1470" s="154" t="str">
        <f>IF(L1470="","",IF('5.手当・賞与配分・洗い替え方式'!$O$4=1,ROUNDUP((L1470+$Q1470)*$AM$4,-1),ROUNDUP(L1470*$AM$4,-1)))</f>
        <v/>
      </c>
      <c r="AM1470" s="154" t="str">
        <f>IF(M1470="","",IF('5.手当・賞与配分・洗い替え方式'!$O$4=1,ROUNDUP((M1470+$Q1470)*$AM$4,-1),ROUNDUP(M1470*$AM$4,-1)))</f>
        <v/>
      </c>
      <c r="AN1470" s="166" t="str">
        <f>IF(N1470="","",IF('5.手当・賞与配分・洗い替え方式'!$O$4=1,ROUNDUP((N1470+$Q1470)*$AM$4,-1),ROUNDUP(N1470*$AM$4,-1)))</f>
        <v/>
      </c>
      <c r="AO1470" s="369" t="str">
        <f t="shared" si="973"/>
        <v/>
      </c>
      <c r="AP1470" s="77" t="str">
        <f t="shared" si="974"/>
        <v/>
      </c>
      <c r="AQ1470" s="77" t="str">
        <f t="shared" si="957"/>
        <v/>
      </c>
      <c r="AR1470" s="77" t="str">
        <f t="shared" si="958"/>
        <v/>
      </c>
      <c r="AS1470" s="164" t="str">
        <f t="shared" si="959"/>
        <v/>
      </c>
    </row>
    <row r="1471" spans="5:45" ht="18" customHeight="1">
      <c r="E1471" s="148" t="str">
        <f t="shared" si="960"/>
        <v/>
      </c>
      <c r="F1471" s="167">
        <f t="shared" si="947"/>
        <v>0</v>
      </c>
      <c r="G1471" s="105" t="str">
        <f t="shared" si="948"/>
        <v/>
      </c>
      <c r="H1471" s="105" t="str">
        <f t="shared" si="949"/>
        <v/>
      </c>
      <c r="I1471" s="149">
        <v>57</v>
      </c>
      <c r="J1471" s="157" t="str">
        <f t="shared" si="961"/>
        <v/>
      </c>
      <c r="K1471" s="131" t="str">
        <f t="shared" si="962"/>
        <v/>
      </c>
      <c r="L1471" s="131" t="str">
        <f>IF($E1471="","",INDEX('3.サラリースケール'!$R$5:$BH$38,MATCH($E1471,'3.サラリースケール'!$R$5:$R$38,0),MATCH($I1471,'3.サラリースケール'!$R$5:$BH$5,0)))</f>
        <v/>
      </c>
      <c r="M1471" s="131" t="str">
        <f t="shared" si="963"/>
        <v/>
      </c>
      <c r="N1471" s="368" t="str">
        <f t="shared" si="964"/>
        <v/>
      </c>
      <c r="O1471" s="157" t="str">
        <f t="shared" si="965"/>
        <v/>
      </c>
      <c r="P1471" s="368" t="str">
        <f t="shared" si="950"/>
        <v/>
      </c>
      <c r="Q1471" s="158" t="str">
        <f>IF($L1471="","",VLOOKUP($E1471,'6.モデル年俸表の作成'!$C$7:$F$48,4,0))</f>
        <v/>
      </c>
      <c r="R1471" s="159" t="str">
        <f>IF($E1471="","",IF($G1471="","",VLOOKUP($E1471,'5.手当・賞与配分・洗い替え方式'!$C$7:$L$48,8,0)))</f>
        <v/>
      </c>
      <c r="S1471" s="160" t="str">
        <f t="shared" si="966"/>
        <v/>
      </c>
      <c r="T1471" s="160" t="str">
        <f t="shared" si="967"/>
        <v/>
      </c>
      <c r="U1471" s="160" t="str">
        <f t="shared" si="976"/>
        <v/>
      </c>
      <c r="V1471" s="160" t="str">
        <f t="shared" si="969"/>
        <v/>
      </c>
      <c r="W1471" s="160" t="str">
        <f t="shared" si="970"/>
        <v/>
      </c>
      <c r="X1471" s="164" t="str">
        <f t="shared" si="951"/>
        <v/>
      </c>
      <c r="Y1471" s="162" t="str">
        <f t="shared" si="975"/>
        <v/>
      </c>
      <c r="Z1471" s="161" t="str">
        <f t="shared" si="952"/>
        <v/>
      </c>
      <c r="AA1471" s="161" t="str">
        <f t="shared" si="953"/>
        <v/>
      </c>
      <c r="AB1471" s="161" t="str">
        <f t="shared" si="954"/>
        <v/>
      </c>
      <c r="AC1471" s="163" t="str">
        <f t="shared" si="977"/>
        <v/>
      </c>
      <c r="AD1471" s="158" t="str">
        <f t="shared" si="972"/>
        <v/>
      </c>
      <c r="AE1471" s="165" t="str">
        <f>IF(J1471="","",IF('5.手当・賞与配分・洗い替え方式'!$O$4=1,ROUNDUP((J1471+$Q1471)*$AH$4,-1),ROUNDUP(J1471*$AH$4,-1)))</f>
        <v/>
      </c>
      <c r="AF1471" s="154" t="str">
        <f>IF(K1471="","",IF('5.手当・賞与配分・洗い替え方式'!$O$4=1,ROUNDUP((K1471+$Q1471)*$AH$4,-1),ROUNDUP(K1471*$AH$4,-1)))</f>
        <v/>
      </c>
      <c r="AG1471" s="154" t="str">
        <f>IF(L1471="","",IF('5.手当・賞与配分・洗い替え方式'!$O$4=1,ROUNDUP((L1471+$Q1471)*$AH$4,-1),ROUNDUP(L1471*$AH$4,-1)))</f>
        <v/>
      </c>
      <c r="AH1471" s="154" t="str">
        <f>IF(M1471="","",IF('5.手当・賞与配分・洗い替え方式'!$O$4=1,ROUNDUP((M1471+$Q1471)*$AH$4,-1),ROUNDUP(M1471*$AH$4,-1)))</f>
        <v/>
      </c>
      <c r="AI1471" s="166" t="str">
        <f>IF(N1471="","",IF('5.手当・賞与配分・洗い替え方式'!$O$4=1,ROUNDUP((N1471+$Q1471)*$AH$4,-1),ROUNDUP(N1471*$AH$4,-1)))</f>
        <v/>
      </c>
      <c r="AJ1471" s="165" t="str">
        <f>IF(J1471="","",IF('5.手当・賞与配分・洗い替え方式'!$O$4=1,ROUNDUP((J1471+$Q1471)*$AM$4,-1),ROUNDUP(J1471*$AM$4,-1)))</f>
        <v/>
      </c>
      <c r="AK1471" s="154" t="str">
        <f>IF(K1471="","",IF('5.手当・賞与配分・洗い替え方式'!$O$4=1,ROUNDUP((K1471+$Q1471)*$AM$4,-1),ROUNDUP(K1471*$AM$4,-1)))</f>
        <v/>
      </c>
      <c r="AL1471" s="154" t="str">
        <f>IF(L1471="","",IF('5.手当・賞与配分・洗い替え方式'!$O$4=1,ROUNDUP((L1471+$Q1471)*$AM$4,-1),ROUNDUP(L1471*$AM$4,-1)))</f>
        <v/>
      </c>
      <c r="AM1471" s="154" t="str">
        <f>IF(M1471="","",IF('5.手当・賞与配分・洗い替え方式'!$O$4=1,ROUNDUP((M1471+$Q1471)*$AM$4,-1),ROUNDUP(M1471*$AM$4,-1)))</f>
        <v/>
      </c>
      <c r="AN1471" s="166" t="str">
        <f>IF(N1471="","",IF('5.手当・賞与配分・洗い替え方式'!$O$4=1,ROUNDUP((N1471+$Q1471)*$AM$4,-1),ROUNDUP(N1471*$AM$4,-1)))</f>
        <v/>
      </c>
      <c r="AO1471" s="369" t="str">
        <f t="shared" si="973"/>
        <v/>
      </c>
      <c r="AP1471" s="77" t="str">
        <f t="shared" si="974"/>
        <v/>
      </c>
      <c r="AQ1471" s="77" t="str">
        <f t="shared" si="957"/>
        <v/>
      </c>
      <c r="AR1471" s="77" t="str">
        <f t="shared" si="958"/>
        <v/>
      </c>
      <c r="AS1471" s="164" t="str">
        <f t="shared" si="959"/>
        <v/>
      </c>
    </row>
    <row r="1472" spans="5:45" ht="18" customHeight="1">
      <c r="E1472" s="148" t="str">
        <f t="shared" si="960"/>
        <v/>
      </c>
      <c r="F1472" s="167">
        <f t="shared" si="947"/>
        <v>0</v>
      </c>
      <c r="G1472" s="105" t="str">
        <f t="shared" si="948"/>
        <v/>
      </c>
      <c r="H1472" s="105" t="str">
        <f t="shared" si="949"/>
        <v/>
      </c>
      <c r="I1472" s="149">
        <v>58</v>
      </c>
      <c r="J1472" s="157" t="str">
        <f t="shared" si="961"/>
        <v/>
      </c>
      <c r="K1472" s="131" t="str">
        <f t="shared" si="962"/>
        <v/>
      </c>
      <c r="L1472" s="131" t="str">
        <f>IF($E1472="","",INDEX('3.サラリースケール'!$R$5:$BH$38,MATCH($E1472,'3.サラリースケール'!$R$5:$R$38,0),MATCH($I1472,'3.サラリースケール'!$R$5:$BH$5,0)))</f>
        <v/>
      </c>
      <c r="M1472" s="131" t="str">
        <f t="shared" si="963"/>
        <v/>
      </c>
      <c r="N1472" s="368" t="str">
        <f t="shared" si="964"/>
        <v/>
      </c>
      <c r="O1472" s="157" t="str">
        <f t="shared" si="965"/>
        <v/>
      </c>
      <c r="P1472" s="368" t="str">
        <f t="shared" si="950"/>
        <v/>
      </c>
      <c r="Q1472" s="158" t="str">
        <f>IF($L1472="","",VLOOKUP($E1472,'6.モデル年俸表の作成'!$C$7:$F$48,4,0))</f>
        <v/>
      </c>
      <c r="R1472" s="159" t="str">
        <f>IF($E1472="","",IF($G1472="","",VLOOKUP($E1472,'5.手当・賞与配分・洗い替え方式'!$C$7:$L$48,8,0)))</f>
        <v/>
      </c>
      <c r="S1472" s="160" t="str">
        <f t="shared" si="966"/>
        <v/>
      </c>
      <c r="T1472" s="160" t="str">
        <f t="shared" si="967"/>
        <v/>
      </c>
      <c r="U1472" s="160" t="str">
        <f t="shared" si="976"/>
        <v/>
      </c>
      <c r="V1472" s="160" t="str">
        <f t="shared" si="969"/>
        <v/>
      </c>
      <c r="W1472" s="160" t="str">
        <f t="shared" si="970"/>
        <v/>
      </c>
      <c r="X1472" s="164" t="str">
        <f t="shared" si="951"/>
        <v/>
      </c>
      <c r="Y1472" s="162" t="str">
        <f t="shared" si="975"/>
        <v/>
      </c>
      <c r="Z1472" s="161" t="str">
        <f t="shared" si="952"/>
        <v/>
      </c>
      <c r="AA1472" s="161" t="str">
        <f t="shared" si="953"/>
        <v/>
      </c>
      <c r="AB1472" s="161" t="str">
        <f t="shared" si="954"/>
        <v/>
      </c>
      <c r="AC1472" s="163" t="str">
        <f t="shared" si="977"/>
        <v/>
      </c>
      <c r="AD1472" s="158" t="str">
        <f t="shared" si="972"/>
        <v/>
      </c>
      <c r="AE1472" s="165" t="str">
        <f>IF(J1472="","",IF('5.手当・賞与配分・洗い替え方式'!$O$4=1,ROUNDUP((J1472+$Q1472)*$AH$4,-1),ROUNDUP(J1472*$AH$4,-1)))</f>
        <v/>
      </c>
      <c r="AF1472" s="154" t="str">
        <f>IF(K1472="","",IF('5.手当・賞与配分・洗い替え方式'!$O$4=1,ROUNDUP((K1472+$Q1472)*$AH$4,-1),ROUNDUP(K1472*$AH$4,-1)))</f>
        <v/>
      </c>
      <c r="AG1472" s="154" t="str">
        <f>IF(L1472="","",IF('5.手当・賞与配分・洗い替え方式'!$O$4=1,ROUNDUP((L1472+$Q1472)*$AH$4,-1),ROUNDUP(L1472*$AH$4,-1)))</f>
        <v/>
      </c>
      <c r="AH1472" s="154" t="str">
        <f>IF(M1472="","",IF('5.手当・賞与配分・洗い替え方式'!$O$4=1,ROUNDUP((M1472+$Q1472)*$AH$4,-1),ROUNDUP(M1472*$AH$4,-1)))</f>
        <v/>
      </c>
      <c r="AI1472" s="166" t="str">
        <f>IF(N1472="","",IF('5.手当・賞与配分・洗い替え方式'!$O$4=1,ROUNDUP((N1472+$Q1472)*$AH$4,-1),ROUNDUP(N1472*$AH$4,-1)))</f>
        <v/>
      </c>
      <c r="AJ1472" s="165" t="str">
        <f>IF(J1472="","",IF('5.手当・賞与配分・洗い替え方式'!$O$4=1,ROUNDUP((J1472+$Q1472)*$AM$4,-1),ROUNDUP(J1472*$AM$4,-1)))</f>
        <v/>
      </c>
      <c r="AK1472" s="154" t="str">
        <f>IF(K1472="","",IF('5.手当・賞与配分・洗い替え方式'!$O$4=1,ROUNDUP((K1472+$Q1472)*$AM$4,-1),ROUNDUP(K1472*$AM$4,-1)))</f>
        <v/>
      </c>
      <c r="AL1472" s="154" t="str">
        <f>IF(L1472="","",IF('5.手当・賞与配分・洗い替え方式'!$O$4=1,ROUNDUP((L1472+$Q1472)*$AM$4,-1),ROUNDUP(L1472*$AM$4,-1)))</f>
        <v/>
      </c>
      <c r="AM1472" s="154" t="str">
        <f>IF(M1472="","",IF('5.手当・賞与配分・洗い替え方式'!$O$4=1,ROUNDUP((M1472+$Q1472)*$AM$4,-1),ROUNDUP(M1472*$AM$4,-1)))</f>
        <v/>
      </c>
      <c r="AN1472" s="166" t="str">
        <f>IF(N1472="","",IF('5.手当・賞与配分・洗い替え方式'!$O$4=1,ROUNDUP((N1472+$Q1472)*$AM$4,-1),ROUNDUP(N1472*$AM$4,-1)))</f>
        <v/>
      </c>
      <c r="AO1472" s="369" t="str">
        <f t="shared" si="973"/>
        <v/>
      </c>
      <c r="AP1472" s="77" t="str">
        <f t="shared" si="974"/>
        <v/>
      </c>
      <c r="AQ1472" s="77" t="str">
        <f t="shared" si="957"/>
        <v/>
      </c>
      <c r="AR1472" s="77" t="str">
        <f t="shared" si="958"/>
        <v/>
      </c>
      <c r="AS1472" s="164" t="str">
        <f t="shared" si="959"/>
        <v/>
      </c>
    </row>
    <row r="1473" spans="5:45" ht="18" customHeight="1" thickBot="1">
      <c r="E1473" s="148" t="str">
        <f t="shared" si="960"/>
        <v/>
      </c>
      <c r="F1473" s="167">
        <f t="shared" si="947"/>
        <v>0</v>
      </c>
      <c r="G1473" s="105" t="str">
        <f t="shared" si="948"/>
        <v/>
      </c>
      <c r="H1473" s="105" t="str">
        <f t="shared" si="949"/>
        <v/>
      </c>
      <c r="I1473" s="149">
        <v>59</v>
      </c>
      <c r="J1473" s="169" t="str">
        <f t="shared" si="961"/>
        <v/>
      </c>
      <c r="K1473" s="168" t="str">
        <f t="shared" si="962"/>
        <v/>
      </c>
      <c r="L1473" s="168" t="str">
        <f>IF($E1473="","",INDEX('3.サラリースケール'!$R$5:$BH$38,MATCH($E1473,'3.サラリースケール'!$R$5:$R$38,0),MATCH($I1473,'3.サラリースケール'!$R$5:$BH$5,0)))</f>
        <v/>
      </c>
      <c r="M1473" s="168" t="str">
        <f t="shared" si="963"/>
        <v/>
      </c>
      <c r="N1473" s="370" t="str">
        <f t="shared" si="964"/>
        <v/>
      </c>
      <c r="O1473" s="169" t="str">
        <f t="shared" si="965"/>
        <v/>
      </c>
      <c r="P1473" s="370" t="str">
        <f t="shared" si="950"/>
        <v/>
      </c>
      <c r="Q1473" s="170" t="str">
        <f>IF($L1473="","",VLOOKUP($E1473,'6.モデル年俸表の作成'!$C$7:$F$48,4,0))</f>
        <v/>
      </c>
      <c r="R1473" s="171" t="str">
        <f>IF($E1473="","",IF($G1473="","",VLOOKUP($E1473,'5.手当・賞与配分・洗い替え方式'!$C$7:$L$48,8,0)))</f>
        <v/>
      </c>
      <c r="S1473" s="172" t="str">
        <f t="shared" si="966"/>
        <v/>
      </c>
      <c r="T1473" s="172" t="str">
        <f t="shared" si="967"/>
        <v/>
      </c>
      <c r="U1473" s="172" t="str">
        <f t="shared" si="976"/>
        <v/>
      </c>
      <c r="V1473" s="172" t="str">
        <f t="shared" si="969"/>
        <v/>
      </c>
      <c r="W1473" s="172" t="str">
        <f t="shared" si="970"/>
        <v/>
      </c>
      <c r="X1473" s="178" t="str">
        <f t="shared" si="951"/>
        <v/>
      </c>
      <c r="Y1473" s="371" t="str">
        <f t="shared" si="975"/>
        <v/>
      </c>
      <c r="Z1473" s="173" t="str">
        <f t="shared" si="952"/>
        <v/>
      </c>
      <c r="AA1473" s="173" t="str">
        <f t="shared" si="953"/>
        <v/>
      </c>
      <c r="AB1473" s="173" t="str">
        <f t="shared" si="954"/>
        <v/>
      </c>
      <c r="AC1473" s="372" t="str">
        <f t="shared" si="977"/>
        <v/>
      </c>
      <c r="AD1473" s="170" t="str">
        <f t="shared" si="972"/>
        <v/>
      </c>
      <c r="AE1473" s="174" t="str">
        <f>IF(J1473="","",IF('5.手当・賞与配分・洗い替え方式'!$O$4=1,ROUNDUP((J1473+$Q1473)*$AH$4,-1),ROUNDUP(J1473*$AH$4,-1)))</f>
        <v/>
      </c>
      <c r="AF1473" s="175" t="str">
        <f>IF(K1473="","",IF('5.手当・賞与配分・洗い替え方式'!$O$4=1,ROUNDUP((K1473+$Q1473)*$AH$4,-1),ROUNDUP(K1473*$AH$4,-1)))</f>
        <v/>
      </c>
      <c r="AG1473" s="175" t="str">
        <f>IF(L1473="","",IF('5.手当・賞与配分・洗い替え方式'!$O$4=1,ROUNDUP((L1473+$Q1473)*$AH$4,-1),ROUNDUP(L1473*$AH$4,-1)))</f>
        <v/>
      </c>
      <c r="AH1473" s="175" t="str">
        <f>IF(M1473="","",IF('5.手当・賞与配分・洗い替え方式'!$O$4=1,ROUNDUP((M1473+$Q1473)*$AH$4,-1),ROUNDUP(M1473*$AH$4,-1)))</f>
        <v/>
      </c>
      <c r="AI1473" s="176" t="str">
        <f>IF(N1473="","",IF('5.手当・賞与配分・洗い替え方式'!$O$4=1,ROUNDUP((N1473+$Q1473)*$AH$4,-1),ROUNDUP(N1473*$AH$4,-1)))</f>
        <v/>
      </c>
      <c r="AJ1473" s="174" t="str">
        <f>IF(J1473="","",IF('5.手当・賞与配分・洗い替え方式'!$O$4=1,ROUNDUP((J1473+$Q1473)*$AM$4,-1),ROUNDUP(J1473*$AM$4,-1)))</f>
        <v/>
      </c>
      <c r="AK1473" s="175" t="str">
        <f>IF(K1473="","",IF('5.手当・賞与配分・洗い替え方式'!$O$4=1,ROUNDUP((K1473+$Q1473)*$AM$4,-1),ROUNDUP(K1473*$AM$4,-1)))</f>
        <v/>
      </c>
      <c r="AL1473" s="175" t="str">
        <f>IF(L1473="","",IF('5.手当・賞与配分・洗い替え方式'!$O$4=1,ROUNDUP((L1473+$Q1473)*$AM$4,-1),ROUNDUP(L1473*$AM$4,-1)))</f>
        <v/>
      </c>
      <c r="AM1473" s="175" t="str">
        <f>IF(M1473="","",IF('5.手当・賞与配分・洗い替え方式'!$O$4=1,ROUNDUP((M1473+$Q1473)*$AM$4,-1),ROUNDUP(M1473*$AM$4,-1)))</f>
        <v/>
      </c>
      <c r="AN1473" s="176" t="str">
        <f>IF(N1473="","",IF('5.手当・賞与配分・洗い替え方式'!$O$4=1,ROUNDUP((N1473+$Q1473)*$AM$4,-1),ROUNDUP(N1473*$AM$4,-1)))</f>
        <v/>
      </c>
      <c r="AO1473" s="373" t="str">
        <f t="shared" si="973"/>
        <v/>
      </c>
      <c r="AP1473" s="177" t="str">
        <f t="shared" si="974"/>
        <v/>
      </c>
      <c r="AQ1473" s="177" t="str">
        <f t="shared" si="957"/>
        <v/>
      </c>
      <c r="AR1473" s="177" t="str">
        <f t="shared" si="958"/>
        <v/>
      </c>
      <c r="AS1473" s="178" t="str">
        <f t="shared" si="959"/>
        <v/>
      </c>
    </row>
    <row r="1474" spans="5:45" ht="9" customHeight="1">
      <c r="R1474" s="80"/>
      <c r="S1474" s="80"/>
      <c r="T1474" s="80"/>
    </row>
    <row r="1475" spans="5:45" ht="20.100000000000001" customHeight="1" thickBot="1">
      <c r="E1475" s="83"/>
      <c r="F1475" s="83"/>
      <c r="G1475" s="83"/>
      <c r="H1475" s="83"/>
      <c r="Q1475" s="83"/>
      <c r="X1475" s="79" t="s">
        <v>91</v>
      </c>
      <c r="Y1475" s="79"/>
      <c r="Z1475" s="79"/>
      <c r="AJ1475" s="179"/>
      <c r="AK1475" s="179"/>
    </row>
    <row r="1476" spans="5:45" ht="23.1" customHeight="1" thickBot="1">
      <c r="E1476" s="138" t="s">
        <v>81</v>
      </c>
      <c r="F1476" s="139" t="s">
        <v>28</v>
      </c>
      <c r="G1476" s="508" t="s">
        <v>82</v>
      </c>
      <c r="H1476" s="508" t="s">
        <v>28</v>
      </c>
      <c r="I1476" s="510" t="s">
        <v>88</v>
      </c>
      <c r="J1476" s="512" t="s">
        <v>245</v>
      </c>
      <c r="K1476" s="513"/>
      <c r="L1476" s="513"/>
      <c r="M1476" s="513"/>
      <c r="N1476" s="514"/>
      <c r="O1476" s="515" t="s">
        <v>93</v>
      </c>
      <c r="P1476" s="523" t="s">
        <v>246</v>
      </c>
      <c r="Q1476" s="525" t="s">
        <v>90</v>
      </c>
      <c r="R1476" s="374" t="s">
        <v>247</v>
      </c>
      <c r="S1476" s="527" t="s">
        <v>248</v>
      </c>
      <c r="T1476" s="528"/>
      <c r="U1476" s="528"/>
      <c r="V1476" s="528"/>
      <c r="W1476" s="529"/>
      <c r="X1476" s="356">
        <f>IF('5.手当・賞与配分・洗い替え方式'!$L$4="","",'5.手当・賞与配分・洗い替え方式'!$L$4)</f>
        <v>173</v>
      </c>
      <c r="Y1476" s="512" t="s">
        <v>86</v>
      </c>
      <c r="Z1476" s="513"/>
      <c r="AA1476" s="513"/>
      <c r="AB1476" s="513"/>
      <c r="AC1476" s="514"/>
      <c r="AD1476" s="515" t="s">
        <v>249</v>
      </c>
      <c r="AE1476" s="530" t="s">
        <v>87</v>
      </c>
      <c r="AF1476" s="517"/>
      <c r="AG1476" s="517"/>
      <c r="AH1476" s="357" t="str">
        <f>IF($E1477="","",'5.手当・賞与配分・洗い替え方式'!$N$11)</f>
        <v/>
      </c>
      <c r="AI1476" s="358"/>
      <c r="AJ1476" s="359" t="s">
        <v>250</v>
      </c>
      <c r="AK1476" s="517" t="str">
        <f>IF($AL$2="","","「"&amp;$AL$2&amp;"」"&amp;"評価反映")</f>
        <v>「B」評価反映</v>
      </c>
      <c r="AL1476" s="518"/>
      <c r="AM1476" s="357" t="str">
        <f>IF($E1477="","",'5.手当・賞与配分・洗い替え方式'!$O$11*'7.グレード別年俸表の作成'!$AM$2)</f>
        <v/>
      </c>
      <c r="AN1476" s="360"/>
      <c r="AO1476" s="519" t="s">
        <v>251</v>
      </c>
      <c r="AP1476" s="520"/>
      <c r="AQ1476" s="521" t="str">
        <f>IF($AL$2="","","賞与"&amp;"「"&amp;$AL$2&amp;"」"&amp;"評価反映")</f>
        <v>賞与「B」評価反映</v>
      </c>
      <c r="AR1476" s="521"/>
      <c r="AS1476" s="522"/>
    </row>
    <row r="1477" spans="5:45" ht="27.9" customHeight="1" thickBot="1">
      <c r="E1477" s="142" t="str">
        <f>IF(C$37="","",$C$37)</f>
        <v/>
      </c>
      <c r="F1477" s="139">
        <v>0</v>
      </c>
      <c r="G1477" s="509"/>
      <c r="H1477" s="509"/>
      <c r="I1477" s="511"/>
      <c r="J1477" s="413" t="str">
        <f>IF($E1477="","",$E1477&amp;"-"&amp;$O$2)</f>
        <v/>
      </c>
      <c r="K1477" s="143" t="str">
        <f>IF($E1477="","",$E1477&amp;"-"&amp;$P$2)</f>
        <v/>
      </c>
      <c r="L1477" s="143" t="str">
        <f>IF($E1477="","",$E1477&amp;"-"&amp;$Q$2)</f>
        <v/>
      </c>
      <c r="M1477" s="143" t="str">
        <f>IF($E1477="","",$E1477&amp;"-"&amp;$R$2)</f>
        <v/>
      </c>
      <c r="N1477" s="414" t="str">
        <f>IF($E1477="","",$E1477&amp;"-"&amp;$S$2)</f>
        <v/>
      </c>
      <c r="O1477" s="516"/>
      <c r="P1477" s="524"/>
      <c r="Q1477" s="526"/>
      <c r="R1477" s="362" t="str">
        <f>IF($E1477="","",VLOOKUP($E1477,'5.手当・賞与配分・洗い替え方式'!$C$7:$L$48,8,0))</f>
        <v/>
      </c>
      <c r="S1477" s="413" t="str">
        <f>$J1477</f>
        <v/>
      </c>
      <c r="T1477" s="143" t="str">
        <f>$K1477</f>
        <v/>
      </c>
      <c r="U1477" s="143" t="str">
        <f>$L1477</f>
        <v/>
      </c>
      <c r="V1477" s="143" t="str">
        <f>$M1477</f>
        <v/>
      </c>
      <c r="W1477" s="414" t="str">
        <f>$N1477</f>
        <v/>
      </c>
      <c r="X1477" s="363" t="s">
        <v>85</v>
      </c>
      <c r="Y1477" s="413" t="str">
        <f>$J1477</f>
        <v/>
      </c>
      <c r="Z1477" s="143" t="str">
        <f>$K1477</f>
        <v/>
      </c>
      <c r="AA1477" s="143" t="str">
        <f>$L1477</f>
        <v/>
      </c>
      <c r="AB1477" s="143" t="str">
        <f>$M1477</f>
        <v/>
      </c>
      <c r="AC1477" s="414" t="str">
        <f>$N1477</f>
        <v/>
      </c>
      <c r="AD1477" s="516"/>
      <c r="AE1477" s="144" t="str">
        <f>$J1477</f>
        <v/>
      </c>
      <c r="AF1477" s="145" t="str">
        <f>$K1477</f>
        <v/>
      </c>
      <c r="AG1477" s="145" t="str">
        <f>$L1477</f>
        <v/>
      </c>
      <c r="AH1477" s="146" t="str">
        <f>$M1477</f>
        <v/>
      </c>
      <c r="AI1477" s="364" t="str">
        <f>$N1477</f>
        <v/>
      </c>
      <c r="AJ1477" s="365" t="str">
        <f>$J1477</f>
        <v/>
      </c>
      <c r="AK1477" s="146" t="str">
        <f>$K1477</f>
        <v/>
      </c>
      <c r="AL1477" s="146" t="str">
        <f>$L1477</f>
        <v/>
      </c>
      <c r="AM1477" s="146" t="str">
        <f>$M1477</f>
        <v/>
      </c>
      <c r="AN1477" s="147" t="str">
        <f>$N1477</f>
        <v/>
      </c>
      <c r="AO1477" s="413" t="str">
        <f>$J1477</f>
        <v/>
      </c>
      <c r="AP1477" s="143" t="str">
        <f>$K1477</f>
        <v/>
      </c>
      <c r="AQ1477" s="143" t="str">
        <f>$L1477</f>
        <v/>
      </c>
      <c r="AR1477" s="143" t="str">
        <f>$M1477</f>
        <v/>
      </c>
      <c r="AS1477" s="414" t="str">
        <f>$N1477</f>
        <v/>
      </c>
    </row>
    <row r="1478" spans="5:45" ht="18" customHeight="1">
      <c r="E1478" s="148" t="str">
        <f>IF($E$1477="","",$E$1477)</f>
        <v/>
      </c>
      <c r="F1478" s="105">
        <f t="shared" ref="F1478:F1519" si="978">IF(L1478="",0,IF(AND(L1477&lt;L1478,L1478=L1479),F1477+1,IF(L1478&lt;L1479,F1477+1,F1477)))</f>
        <v>0</v>
      </c>
      <c r="G1478" s="105" t="str">
        <f t="shared" ref="G1478:G1519" si="979">IF(AND(F1478=0,L1478=""),"",IF(AND(F1478=0,L1478&gt;0),1,IF(F1478=0,"",F1478)))</f>
        <v/>
      </c>
      <c r="H1478" s="105" t="str">
        <f t="shared" ref="H1478:H1519" si="980">IF($G1478="","",IF(F1477&lt;F1478,$E1478&amp;"-"&amp;$G1478,""))</f>
        <v/>
      </c>
      <c r="I1478" s="149">
        <v>18</v>
      </c>
      <c r="J1478" s="151" t="str">
        <f>IF($F1478&lt;=1,"",IF($L1478="","",$K1478+$P1478))</f>
        <v/>
      </c>
      <c r="K1478" s="150" t="str">
        <f>IF($F1478&lt;=1,"",IF($L1478="","",$L1478+$P1478))</f>
        <v/>
      </c>
      <c r="L1478" s="150" t="str">
        <f>IF($E1478="","",INDEX('3.サラリースケール'!$R$5:$BH$38,MATCH($E1478,'3.サラリースケール'!$R$5:$R$38,0),MATCH($I1478,'3.サラリースケール'!$R$5:$BH$5,0)))</f>
        <v/>
      </c>
      <c r="M1478" s="150" t="str">
        <f>IF($F1478&lt;=1,"",IF($L1478="","",$L1478-$P1478))</f>
        <v/>
      </c>
      <c r="N1478" s="366" t="str">
        <f>IF($F1478&lt;=1,"",IF($L1478="","",$M1478-$P1478))</f>
        <v/>
      </c>
      <c r="O1478" s="151" t="str">
        <f>IF($F1478&lt;=1,"",IF($L1477="",0,$L1478-$L1477))</f>
        <v/>
      </c>
      <c r="P1478" s="368" t="str">
        <f t="shared" ref="P1478:P1519" si="981">IF($F1478&lt;=1,"",IF($L1478="","",IF($O1478=0,$P1477,ROUNDUP($O1478/$L$2,-1))))</f>
        <v/>
      </c>
      <c r="Q1478" s="152" t="str">
        <f>IF($L1478="","",VLOOKUP($E1478,'6.モデル年俸表の作成'!$C$7:$F$48,4,0))</f>
        <v/>
      </c>
      <c r="R1478" s="159" t="str">
        <f>IF($E1478="","",IF($G1478="","",VLOOKUP($E1478,'5.手当・賞与配分・洗い替え方式'!$C$7:$L$48,8,0)))</f>
        <v/>
      </c>
      <c r="S1478" s="153" t="str">
        <f>IF(J1478="","",ROUNDUP((J1478*$R1478),-1))</f>
        <v/>
      </c>
      <c r="T1478" s="153" t="str">
        <f>IF(K1478="","",ROUNDUP((K1478*$R1478),-1))</f>
        <v/>
      </c>
      <c r="U1478" s="153" t="str">
        <f>IF(L1478="","",ROUNDUP((L1478*$R1478),-1))</f>
        <v/>
      </c>
      <c r="V1478" s="153" t="str">
        <f>IF(M1478="","",ROUNDUP((M1478*$R1478),-1))</f>
        <v/>
      </c>
      <c r="W1478" s="153" t="str">
        <f>IF(N1478="","",ROUNDUP((N1478*$R1478),-1))</f>
        <v/>
      </c>
      <c r="X1478" s="155" t="str">
        <f t="shared" ref="X1478:X1519" si="982">IF($L1478="","",ROUNDDOWN($U1478/($L1478/$X$4*1.25),0))</f>
        <v/>
      </c>
      <c r="Y1478" s="165" t="str">
        <f>IF(J1478="","",J1478+$Q1478+S1478)</f>
        <v/>
      </c>
      <c r="Z1478" s="154" t="str">
        <f t="shared" ref="Z1478:Z1519" si="983">IF(K1478="","",K1478+$Q1478+T1478)</f>
        <v/>
      </c>
      <c r="AA1478" s="154" t="str">
        <f t="shared" ref="AA1478:AA1519" si="984">IF(L1478="","",L1478+$Q1478+U1478)</f>
        <v/>
      </c>
      <c r="AB1478" s="154" t="str">
        <f t="shared" ref="AB1478:AB1519" si="985">IF(M1478="","",M1478+$Q1478+V1478)</f>
        <v/>
      </c>
      <c r="AC1478" s="166" t="str">
        <f t="shared" ref="AC1478:AC1484" si="986">IF(N1478="","",N1478+$Q1478+W1478)</f>
        <v/>
      </c>
      <c r="AD1478" s="152" t="str">
        <f>IF($L1478="","",$AA1478*12)</f>
        <v/>
      </c>
      <c r="AE1478" s="165" t="str">
        <f>IF(J1478="","",IF('5.手当・賞与配分・洗い替え方式'!$O$4=1,ROUNDUP((J1478+$Q1478)*$AH$4,-1),ROUNDUP(J1478*$AH$4,-1)))</f>
        <v/>
      </c>
      <c r="AF1478" s="154" t="str">
        <f>IF(K1478="","",IF('5.手当・賞与配分・洗い替え方式'!$O$4=1,ROUNDUP((K1478+$Q1478)*$AH$4,-1),ROUNDUP(K1478*$AH$4,-1)))</f>
        <v/>
      </c>
      <c r="AG1478" s="154" t="str">
        <f>IF(L1478="","",IF('5.手当・賞与配分・洗い替え方式'!$O$4=1,ROUNDUP((L1478+$Q1478)*$AH$4,-1),ROUNDUP(L1478*$AH$4,-1)))</f>
        <v/>
      </c>
      <c r="AH1478" s="154" t="str">
        <f>IF(M1478="","",IF('5.手当・賞与配分・洗い替え方式'!$O$4=1,ROUNDUP((M1478+$Q1478)*$AH$4,-1),ROUNDUP(M1478*$AH$4,-1)))</f>
        <v/>
      </c>
      <c r="AI1478" s="166" t="str">
        <f>IF(N1478="","",IF('5.手当・賞与配分・洗い替え方式'!$O$4=1,ROUNDUP((N1478+$Q1478)*$AH$4,-1),ROUNDUP(N1478*$AH$4,-1)))</f>
        <v/>
      </c>
      <c r="AJ1478" s="165" t="str">
        <f>IF(J1478="","",IF('5.手当・賞与配分・洗い替え方式'!$O$4=1,ROUNDUP((J1478+$Q1478)*$AM$4,-1),ROUNDUP(J1478*$AM$4,-1)))</f>
        <v/>
      </c>
      <c r="AK1478" s="154" t="str">
        <f>IF(K1478="","",IF('5.手当・賞与配分・洗い替え方式'!$O$4=1,ROUNDUP((K1478+$Q1478)*$AM$4,-1),ROUNDUP(K1478*$AM$4,-1)))</f>
        <v/>
      </c>
      <c r="AL1478" s="154" t="str">
        <f>IF(L1478="","",IF('5.手当・賞与配分・洗い替え方式'!$O$4=1,ROUNDUP((L1478+$Q1478)*$AM$4,-1),ROUNDUP(L1478*$AM$4,-1)))</f>
        <v/>
      </c>
      <c r="AM1478" s="154" t="str">
        <f>IF(M1478="","",IF('5.手当・賞与配分・洗い替え方式'!$O$4=1,ROUNDUP((M1478+$Q1478)*$AM$4,-1),ROUNDUP(M1478*$AM$4,-1)))</f>
        <v/>
      </c>
      <c r="AN1478" s="166" t="str">
        <f>IF(N1478="","",IF('5.手当・賞与配分・洗い替え方式'!$O$4=1,ROUNDUP((N1478+$Q1478)*$AM$4,-1),ROUNDUP(N1478*$AM$4,-1)))</f>
        <v/>
      </c>
      <c r="AO1478" s="367" t="str">
        <f>IF(J1478="","",Y1478*12+AE1478+AJ1478)</f>
        <v/>
      </c>
      <c r="AP1478" s="133" t="str">
        <f t="shared" ref="AP1478" si="987">IF(K1478="","",Z1478*12+AF1478+AK1478)</f>
        <v/>
      </c>
      <c r="AQ1478" s="133" t="str">
        <f t="shared" ref="AQ1478:AQ1519" si="988">IF(L1478="","",AA1478*12+AG1478+AL1478)</f>
        <v/>
      </c>
      <c r="AR1478" s="133" t="str">
        <f t="shared" ref="AR1478:AR1519" si="989">IF(M1478="","",AB1478*12+AH1478+AM1478)</f>
        <v/>
      </c>
      <c r="AS1478" s="155" t="str">
        <f t="shared" ref="AS1478:AS1519" si="990">IF(N1478="","",AC1478*12+AI1478+AN1478)</f>
        <v/>
      </c>
    </row>
    <row r="1479" spans="5:45" ht="18" customHeight="1">
      <c r="E1479" s="148" t="str">
        <f t="shared" ref="E1479:E1519" si="991">IF($E$1477="","",$E$1477)</f>
        <v/>
      </c>
      <c r="F1479" s="105">
        <f t="shared" si="978"/>
        <v>0</v>
      </c>
      <c r="G1479" s="105" t="str">
        <f t="shared" si="979"/>
        <v/>
      </c>
      <c r="H1479" s="105" t="str">
        <f t="shared" si="980"/>
        <v/>
      </c>
      <c r="I1479" s="149">
        <v>19</v>
      </c>
      <c r="J1479" s="157" t="str">
        <f t="shared" ref="J1479:J1519" si="992">IF($F1479&lt;=1,"",IF($L1479="","",$K1479+$P1479))</f>
        <v/>
      </c>
      <c r="K1479" s="131" t="str">
        <f t="shared" ref="K1479:K1519" si="993">IF($F1479&lt;=1,"",IF($L1479="","",$L1479+$P1479))</f>
        <v/>
      </c>
      <c r="L1479" s="150" t="str">
        <f>IF($E1479="","",INDEX('3.サラリースケール'!$R$5:$BH$38,MATCH($E1479,'3.サラリースケール'!$R$5:$R$38,0),MATCH($I1479,'3.サラリースケール'!$R$5:$BH$5,0)))</f>
        <v/>
      </c>
      <c r="M1479" s="131" t="str">
        <f t="shared" ref="M1479:M1519" si="994">IF($F1479&lt;=1,"",IF($L1479="","",$L1479-$P1479))</f>
        <v/>
      </c>
      <c r="N1479" s="368" t="str">
        <f t="shared" ref="N1479:N1519" si="995">IF($F1479&lt;=1,"",IF($L1479="","",$M1479-$P1479))</f>
        <v/>
      </c>
      <c r="O1479" s="157" t="str">
        <f t="shared" ref="O1479:O1519" si="996">IF($F1479&lt;=1,"",IF($L1478="",0,$L1479-$L1478))</f>
        <v/>
      </c>
      <c r="P1479" s="368" t="str">
        <f t="shared" si="981"/>
        <v/>
      </c>
      <c r="Q1479" s="158" t="str">
        <f>IF($L1479="","",VLOOKUP($E1479,'6.モデル年俸表の作成'!$C$7:$F$48,4,0))</f>
        <v/>
      </c>
      <c r="R1479" s="159" t="str">
        <f>IF($E1479="","",IF($G1479="","",VLOOKUP($E1479,'5.手当・賞与配分・洗い替え方式'!$C$7:$L$48,8,0)))</f>
        <v/>
      </c>
      <c r="S1479" s="160" t="str">
        <f t="shared" ref="S1479:S1519" si="997">IF(J1479="","",ROUNDUP((J1479*$R1479),-1))</f>
        <v/>
      </c>
      <c r="T1479" s="160" t="str">
        <f t="shared" ref="T1479:T1519" si="998">IF(K1479="","",ROUNDUP((K1479*$R1479),-1))</f>
        <v/>
      </c>
      <c r="U1479" s="160" t="str">
        <f t="shared" ref="U1479:U1483" si="999">IF(L1479="","",ROUNDUP((L1479*$R1479),-1))</f>
        <v/>
      </c>
      <c r="V1479" s="160" t="str">
        <f t="shared" ref="V1479:V1519" si="1000">IF(M1479="","",ROUNDUP((M1479*$R1479),-1))</f>
        <v/>
      </c>
      <c r="W1479" s="160" t="str">
        <f t="shared" ref="W1479:W1519" si="1001">IF(N1479="","",ROUNDUP((N1479*$R1479),-1))</f>
        <v/>
      </c>
      <c r="X1479" s="164" t="str">
        <f t="shared" si="982"/>
        <v/>
      </c>
      <c r="Y1479" s="162" t="str">
        <f t="shared" ref="Y1479:Y1481" si="1002">IF(J1479="","",J1479+$Q1479+S1479)</f>
        <v/>
      </c>
      <c r="Z1479" s="161" t="str">
        <f t="shared" si="983"/>
        <v/>
      </c>
      <c r="AA1479" s="161" t="str">
        <f t="shared" si="984"/>
        <v/>
      </c>
      <c r="AB1479" s="161" t="str">
        <f t="shared" si="985"/>
        <v/>
      </c>
      <c r="AC1479" s="163" t="str">
        <f t="shared" si="986"/>
        <v/>
      </c>
      <c r="AD1479" s="158" t="str">
        <f t="shared" ref="AD1479:AD1519" si="1003">IF(L1479="","",AA1479*12)</f>
        <v/>
      </c>
      <c r="AE1479" s="165" t="str">
        <f>IF(J1479="","",IF('5.手当・賞与配分・洗い替え方式'!$O$4=1,ROUNDUP((J1479+$Q1479)*$AH$4,-1),ROUNDUP(J1479*$AH$4,-1)))</f>
        <v/>
      </c>
      <c r="AF1479" s="154" t="str">
        <f>IF(K1479="","",IF('5.手当・賞与配分・洗い替え方式'!$O$4=1,ROUNDUP((K1479+$Q1479)*$AH$4,-1),ROUNDUP(K1479*$AH$4,-1)))</f>
        <v/>
      </c>
      <c r="AG1479" s="154" t="str">
        <f>IF(L1479="","",IF('5.手当・賞与配分・洗い替え方式'!$O$4=1,ROUNDUP((L1479+$Q1479)*$AH$4,-1),ROUNDUP(L1479*$AH$4,-1)))</f>
        <v/>
      </c>
      <c r="AH1479" s="154" t="str">
        <f>IF(M1479="","",IF('5.手当・賞与配分・洗い替え方式'!$O$4=1,ROUNDUP((M1479+$Q1479)*$AH$4,-1),ROUNDUP(M1479*$AH$4,-1)))</f>
        <v/>
      </c>
      <c r="AI1479" s="166" t="str">
        <f>IF(N1479="","",IF('5.手当・賞与配分・洗い替え方式'!$O$4=1,ROUNDUP((N1479+$Q1479)*$AH$4,-1),ROUNDUP(N1479*$AH$4,-1)))</f>
        <v/>
      </c>
      <c r="AJ1479" s="165" t="str">
        <f>IF(J1479="","",IF('5.手当・賞与配分・洗い替え方式'!$O$4=1,ROUNDUP((J1479+$Q1479)*$AM$4,-1),ROUNDUP(J1479*$AM$4,-1)))</f>
        <v/>
      </c>
      <c r="AK1479" s="154" t="str">
        <f>IF(K1479="","",IF('5.手当・賞与配分・洗い替え方式'!$O$4=1,ROUNDUP((K1479+$Q1479)*$AM$4,-1),ROUNDUP(K1479*$AM$4,-1)))</f>
        <v/>
      </c>
      <c r="AL1479" s="154" t="str">
        <f>IF(L1479="","",IF('5.手当・賞与配分・洗い替え方式'!$O$4=1,ROUNDUP((L1479+$Q1479)*$AM$4,-1),ROUNDUP(L1479*$AM$4,-1)))</f>
        <v/>
      </c>
      <c r="AM1479" s="154" t="str">
        <f>IF(M1479="","",IF('5.手当・賞与配分・洗い替え方式'!$O$4=1,ROUNDUP((M1479+$Q1479)*$AM$4,-1),ROUNDUP(M1479*$AM$4,-1)))</f>
        <v/>
      </c>
      <c r="AN1479" s="166" t="str">
        <f>IF(N1479="","",IF('5.手当・賞与配分・洗い替え方式'!$O$4=1,ROUNDUP((N1479+$Q1479)*$AM$4,-1),ROUNDUP(N1479*$AM$4,-1)))</f>
        <v/>
      </c>
      <c r="AO1479" s="369" t="str">
        <f>IF(J1479="","",Y1479*12+AE1479+AJ1479)</f>
        <v/>
      </c>
      <c r="AP1479" s="77" t="str">
        <f>IF(K1479="","",Z1479*12+AF1479+AK1479)</f>
        <v/>
      </c>
      <c r="AQ1479" s="77" t="str">
        <f t="shared" si="988"/>
        <v/>
      </c>
      <c r="AR1479" s="77" t="str">
        <f t="shared" si="989"/>
        <v/>
      </c>
      <c r="AS1479" s="164" t="str">
        <f t="shared" si="990"/>
        <v/>
      </c>
    </row>
    <row r="1480" spans="5:45" ht="18" customHeight="1">
      <c r="E1480" s="148" t="str">
        <f t="shared" si="991"/>
        <v/>
      </c>
      <c r="F1480" s="105">
        <f t="shared" si="978"/>
        <v>0</v>
      </c>
      <c r="G1480" s="105" t="str">
        <f t="shared" si="979"/>
        <v/>
      </c>
      <c r="H1480" s="105" t="str">
        <f t="shared" si="980"/>
        <v/>
      </c>
      <c r="I1480" s="149">
        <v>20</v>
      </c>
      <c r="J1480" s="157" t="str">
        <f t="shared" si="992"/>
        <v/>
      </c>
      <c r="K1480" s="131" t="str">
        <f t="shared" si="993"/>
        <v/>
      </c>
      <c r="L1480" s="131" t="str">
        <f>IF($E1480="","",INDEX('3.サラリースケール'!$R$5:$BH$38,MATCH($E1480,'3.サラリースケール'!$R$5:$R$38,0),MATCH($I1480,'3.サラリースケール'!$R$5:$BH$5,0)))</f>
        <v/>
      </c>
      <c r="M1480" s="131" t="str">
        <f t="shared" si="994"/>
        <v/>
      </c>
      <c r="N1480" s="368" t="str">
        <f t="shared" si="995"/>
        <v/>
      </c>
      <c r="O1480" s="157" t="str">
        <f t="shared" si="996"/>
        <v/>
      </c>
      <c r="P1480" s="368" t="str">
        <f t="shared" si="981"/>
        <v/>
      </c>
      <c r="Q1480" s="158" t="str">
        <f>IF($L1480="","",VLOOKUP($E1480,'6.モデル年俸表の作成'!$C$7:$F$48,4,0))</f>
        <v/>
      </c>
      <c r="R1480" s="159" t="str">
        <f>IF($E1480="","",IF($G1480="","",VLOOKUP($E1480,'5.手当・賞与配分・洗い替え方式'!$C$7:$L$48,8,0)))</f>
        <v/>
      </c>
      <c r="S1480" s="160" t="str">
        <f t="shared" si="997"/>
        <v/>
      </c>
      <c r="T1480" s="160" t="str">
        <f t="shared" si="998"/>
        <v/>
      </c>
      <c r="U1480" s="160" t="str">
        <f t="shared" si="999"/>
        <v/>
      </c>
      <c r="V1480" s="160" t="str">
        <f t="shared" si="1000"/>
        <v/>
      </c>
      <c r="W1480" s="160" t="str">
        <f t="shared" si="1001"/>
        <v/>
      </c>
      <c r="X1480" s="164" t="str">
        <f t="shared" si="982"/>
        <v/>
      </c>
      <c r="Y1480" s="162" t="str">
        <f t="shared" si="1002"/>
        <v/>
      </c>
      <c r="Z1480" s="161" t="str">
        <f t="shared" si="983"/>
        <v/>
      </c>
      <c r="AA1480" s="161" t="str">
        <f t="shared" si="984"/>
        <v/>
      </c>
      <c r="AB1480" s="161" t="str">
        <f t="shared" si="985"/>
        <v/>
      </c>
      <c r="AC1480" s="163" t="str">
        <f t="shared" si="986"/>
        <v/>
      </c>
      <c r="AD1480" s="158" t="str">
        <f t="shared" si="1003"/>
        <v/>
      </c>
      <c r="AE1480" s="165" t="str">
        <f>IF(J1480="","",IF('5.手当・賞与配分・洗い替え方式'!$O$4=1,ROUNDUP((J1480+$Q1480)*$AH$4,-1),ROUNDUP(J1480*$AH$4,-1)))</f>
        <v/>
      </c>
      <c r="AF1480" s="154" t="str">
        <f>IF(K1480="","",IF('5.手当・賞与配分・洗い替え方式'!$O$4=1,ROUNDUP((K1480+$Q1480)*$AH$4,-1),ROUNDUP(K1480*$AH$4,-1)))</f>
        <v/>
      </c>
      <c r="AG1480" s="154" t="str">
        <f>IF(L1480="","",IF('5.手当・賞与配分・洗い替え方式'!$O$4=1,ROUNDUP((L1480+$Q1480)*$AH$4,-1),ROUNDUP(L1480*$AH$4,-1)))</f>
        <v/>
      </c>
      <c r="AH1480" s="154" t="str">
        <f>IF(M1480="","",IF('5.手当・賞与配分・洗い替え方式'!$O$4=1,ROUNDUP((M1480+$Q1480)*$AH$4,-1),ROUNDUP(M1480*$AH$4,-1)))</f>
        <v/>
      </c>
      <c r="AI1480" s="166" t="str">
        <f>IF(N1480="","",IF('5.手当・賞与配分・洗い替え方式'!$O$4=1,ROUNDUP((N1480+$Q1480)*$AH$4,-1),ROUNDUP(N1480*$AH$4,-1)))</f>
        <v/>
      </c>
      <c r="AJ1480" s="165" t="str">
        <f>IF(J1480="","",IF('5.手当・賞与配分・洗い替え方式'!$O$4=1,ROUNDUP((J1480+$Q1480)*$AM$4,-1),ROUNDUP(J1480*$AM$4,-1)))</f>
        <v/>
      </c>
      <c r="AK1480" s="154" t="str">
        <f>IF(K1480="","",IF('5.手当・賞与配分・洗い替え方式'!$O$4=1,ROUNDUP((K1480+$Q1480)*$AM$4,-1),ROUNDUP(K1480*$AM$4,-1)))</f>
        <v/>
      </c>
      <c r="AL1480" s="154" t="str">
        <f>IF(L1480="","",IF('5.手当・賞与配分・洗い替え方式'!$O$4=1,ROUNDUP((L1480+$Q1480)*$AM$4,-1),ROUNDUP(L1480*$AM$4,-1)))</f>
        <v/>
      </c>
      <c r="AM1480" s="154" t="str">
        <f>IF(M1480="","",IF('5.手当・賞与配分・洗い替え方式'!$O$4=1,ROUNDUP((M1480+$Q1480)*$AM$4,-1),ROUNDUP(M1480*$AM$4,-1)))</f>
        <v/>
      </c>
      <c r="AN1480" s="166" t="str">
        <f>IF(N1480="","",IF('5.手当・賞与配分・洗い替え方式'!$O$4=1,ROUNDUP((N1480+$Q1480)*$AM$4,-1),ROUNDUP(N1480*$AM$4,-1)))</f>
        <v/>
      </c>
      <c r="AO1480" s="369" t="str">
        <f t="shared" ref="AO1480:AO1519" si="1004">IF(J1480="","",Y1480*12+AE1480+AJ1480)</f>
        <v/>
      </c>
      <c r="AP1480" s="77" t="str">
        <f t="shared" ref="AP1480:AP1519" si="1005">IF(K1480="","",Z1480*12+AF1480+AK1480)</f>
        <v/>
      </c>
      <c r="AQ1480" s="77" t="str">
        <f t="shared" si="988"/>
        <v/>
      </c>
      <c r="AR1480" s="77" t="str">
        <f t="shared" si="989"/>
        <v/>
      </c>
      <c r="AS1480" s="164" t="str">
        <f t="shared" si="990"/>
        <v/>
      </c>
    </row>
    <row r="1481" spans="5:45" ht="18" customHeight="1">
      <c r="E1481" s="148" t="str">
        <f t="shared" si="991"/>
        <v/>
      </c>
      <c r="F1481" s="105">
        <f t="shared" si="978"/>
        <v>0</v>
      </c>
      <c r="G1481" s="105" t="str">
        <f t="shared" si="979"/>
        <v/>
      </c>
      <c r="H1481" s="105" t="str">
        <f t="shared" si="980"/>
        <v/>
      </c>
      <c r="I1481" s="149">
        <v>21</v>
      </c>
      <c r="J1481" s="157" t="str">
        <f t="shared" si="992"/>
        <v/>
      </c>
      <c r="K1481" s="131" t="str">
        <f t="shared" si="993"/>
        <v/>
      </c>
      <c r="L1481" s="131" t="str">
        <f>IF($E1481="","",INDEX('3.サラリースケール'!$R$5:$BH$38,MATCH($E1481,'3.サラリースケール'!$R$5:$R$38,0),MATCH($I1481,'3.サラリースケール'!$R$5:$BH$5,0)))</f>
        <v/>
      </c>
      <c r="M1481" s="131" t="str">
        <f t="shared" si="994"/>
        <v/>
      </c>
      <c r="N1481" s="368" t="str">
        <f t="shared" si="995"/>
        <v/>
      </c>
      <c r="O1481" s="157" t="str">
        <f t="shared" si="996"/>
        <v/>
      </c>
      <c r="P1481" s="368" t="str">
        <f t="shared" si="981"/>
        <v/>
      </c>
      <c r="Q1481" s="158" t="str">
        <f>IF($L1481="","",VLOOKUP($E1481,'6.モデル年俸表の作成'!$C$7:$F$48,4,0))</f>
        <v/>
      </c>
      <c r="R1481" s="159" t="str">
        <f>IF($E1481="","",IF($G1481="","",VLOOKUP($E1481,'5.手当・賞与配分・洗い替え方式'!$C$7:$L$48,8,0)))</f>
        <v/>
      </c>
      <c r="S1481" s="160" t="str">
        <f t="shared" si="997"/>
        <v/>
      </c>
      <c r="T1481" s="160" t="str">
        <f t="shared" si="998"/>
        <v/>
      </c>
      <c r="U1481" s="160" t="str">
        <f t="shared" si="999"/>
        <v/>
      </c>
      <c r="V1481" s="160" t="str">
        <f t="shared" si="1000"/>
        <v/>
      </c>
      <c r="W1481" s="160" t="str">
        <f t="shared" si="1001"/>
        <v/>
      </c>
      <c r="X1481" s="164" t="str">
        <f t="shared" si="982"/>
        <v/>
      </c>
      <c r="Y1481" s="162" t="str">
        <f t="shared" si="1002"/>
        <v/>
      </c>
      <c r="Z1481" s="161" t="str">
        <f t="shared" si="983"/>
        <v/>
      </c>
      <c r="AA1481" s="161" t="str">
        <f t="shared" si="984"/>
        <v/>
      </c>
      <c r="AB1481" s="161" t="str">
        <f t="shared" si="985"/>
        <v/>
      </c>
      <c r="AC1481" s="163" t="str">
        <f t="shared" si="986"/>
        <v/>
      </c>
      <c r="AD1481" s="158" t="str">
        <f t="shared" si="1003"/>
        <v/>
      </c>
      <c r="AE1481" s="165" t="str">
        <f>IF(J1481="","",IF('5.手当・賞与配分・洗い替え方式'!$O$4=1,ROUNDUP((J1481+$Q1481)*$AH$4,-1),ROUNDUP(J1481*$AH$4,-1)))</f>
        <v/>
      </c>
      <c r="AF1481" s="154" t="str">
        <f>IF(K1481="","",IF('5.手当・賞与配分・洗い替え方式'!$O$4=1,ROUNDUP((K1481+$Q1481)*$AH$4,-1),ROUNDUP(K1481*$AH$4,-1)))</f>
        <v/>
      </c>
      <c r="AG1481" s="154" t="str">
        <f>IF(L1481="","",IF('5.手当・賞与配分・洗い替え方式'!$O$4=1,ROUNDUP((L1481+$Q1481)*$AH$4,-1),ROUNDUP(L1481*$AH$4,-1)))</f>
        <v/>
      </c>
      <c r="AH1481" s="154" t="str">
        <f>IF(M1481="","",IF('5.手当・賞与配分・洗い替え方式'!$O$4=1,ROUNDUP((M1481+$Q1481)*$AH$4,-1),ROUNDUP(M1481*$AH$4,-1)))</f>
        <v/>
      </c>
      <c r="AI1481" s="166" t="str">
        <f>IF(N1481="","",IF('5.手当・賞与配分・洗い替え方式'!$O$4=1,ROUNDUP((N1481+$Q1481)*$AH$4,-1),ROUNDUP(N1481*$AH$4,-1)))</f>
        <v/>
      </c>
      <c r="AJ1481" s="165" t="str">
        <f>IF(J1481="","",IF('5.手当・賞与配分・洗い替え方式'!$O$4=1,ROUNDUP((J1481+$Q1481)*$AM$4,-1),ROUNDUP(J1481*$AM$4,-1)))</f>
        <v/>
      </c>
      <c r="AK1481" s="154" t="str">
        <f>IF(K1481="","",IF('5.手当・賞与配分・洗い替え方式'!$O$4=1,ROUNDUP((K1481+$Q1481)*$AM$4,-1),ROUNDUP(K1481*$AM$4,-1)))</f>
        <v/>
      </c>
      <c r="AL1481" s="154" t="str">
        <f>IF(L1481="","",IF('5.手当・賞与配分・洗い替え方式'!$O$4=1,ROUNDUP((L1481+$Q1481)*$AM$4,-1),ROUNDUP(L1481*$AM$4,-1)))</f>
        <v/>
      </c>
      <c r="AM1481" s="154" t="str">
        <f>IF(M1481="","",IF('5.手当・賞与配分・洗い替え方式'!$O$4=1,ROUNDUP((M1481+$Q1481)*$AM$4,-1),ROUNDUP(M1481*$AM$4,-1)))</f>
        <v/>
      </c>
      <c r="AN1481" s="166" t="str">
        <f>IF(N1481="","",IF('5.手当・賞与配分・洗い替え方式'!$O$4=1,ROUNDUP((N1481+$Q1481)*$AM$4,-1),ROUNDUP(N1481*$AM$4,-1)))</f>
        <v/>
      </c>
      <c r="AO1481" s="369" t="str">
        <f t="shared" si="1004"/>
        <v/>
      </c>
      <c r="AP1481" s="77" t="str">
        <f t="shared" si="1005"/>
        <v/>
      </c>
      <c r="AQ1481" s="77" t="str">
        <f t="shared" si="988"/>
        <v/>
      </c>
      <c r="AR1481" s="77" t="str">
        <f t="shared" si="989"/>
        <v/>
      </c>
      <c r="AS1481" s="164" t="str">
        <f t="shared" si="990"/>
        <v/>
      </c>
    </row>
    <row r="1482" spans="5:45" ht="18" customHeight="1">
      <c r="E1482" s="148" t="str">
        <f t="shared" si="991"/>
        <v/>
      </c>
      <c r="F1482" s="105">
        <f t="shared" si="978"/>
        <v>0</v>
      </c>
      <c r="G1482" s="105" t="str">
        <f t="shared" si="979"/>
        <v/>
      </c>
      <c r="H1482" s="105" t="str">
        <f t="shared" si="980"/>
        <v/>
      </c>
      <c r="I1482" s="149">
        <v>22</v>
      </c>
      <c r="J1482" s="157" t="str">
        <f t="shared" si="992"/>
        <v/>
      </c>
      <c r="K1482" s="131" t="str">
        <f t="shared" si="993"/>
        <v/>
      </c>
      <c r="L1482" s="131" t="str">
        <f>IF($E1482="","",INDEX('3.サラリースケール'!$R$5:$BH$38,MATCH($E1482,'3.サラリースケール'!$R$5:$R$38,0),MATCH($I1482,'3.サラリースケール'!$R$5:$BH$5,0)))</f>
        <v/>
      </c>
      <c r="M1482" s="131" t="str">
        <f t="shared" si="994"/>
        <v/>
      </c>
      <c r="N1482" s="368" t="str">
        <f t="shared" si="995"/>
        <v/>
      </c>
      <c r="O1482" s="157" t="str">
        <f t="shared" si="996"/>
        <v/>
      </c>
      <c r="P1482" s="368" t="str">
        <f t="shared" si="981"/>
        <v/>
      </c>
      <c r="Q1482" s="158" t="str">
        <f>IF($L1482="","",VLOOKUP($E1482,'6.モデル年俸表の作成'!$C$7:$F$48,4,0))</f>
        <v/>
      </c>
      <c r="R1482" s="159" t="str">
        <f>IF($E1482="","",IF($G1482="","",VLOOKUP($E1482,'5.手当・賞与配分・洗い替え方式'!$C$7:$L$48,8,0)))</f>
        <v/>
      </c>
      <c r="S1482" s="160" t="str">
        <f t="shared" si="997"/>
        <v/>
      </c>
      <c r="T1482" s="160" t="str">
        <f t="shared" si="998"/>
        <v/>
      </c>
      <c r="U1482" s="160" t="str">
        <f t="shared" si="999"/>
        <v/>
      </c>
      <c r="V1482" s="160" t="str">
        <f t="shared" si="1000"/>
        <v/>
      </c>
      <c r="W1482" s="160" t="str">
        <f t="shared" si="1001"/>
        <v/>
      </c>
      <c r="X1482" s="164" t="str">
        <f t="shared" si="982"/>
        <v/>
      </c>
      <c r="Y1482" s="162" t="str">
        <f>IF(J1482="","",J1482+$Q1482+S1482)</f>
        <v/>
      </c>
      <c r="Z1482" s="161" t="str">
        <f t="shared" si="983"/>
        <v/>
      </c>
      <c r="AA1482" s="161" t="str">
        <f t="shared" si="984"/>
        <v/>
      </c>
      <c r="AB1482" s="161" t="str">
        <f t="shared" si="985"/>
        <v/>
      </c>
      <c r="AC1482" s="163" t="str">
        <f t="shared" si="986"/>
        <v/>
      </c>
      <c r="AD1482" s="158" t="str">
        <f t="shared" si="1003"/>
        <v/>
      </c>
      <c r="AE1482" s="165" t="str">
        <f>IF(J1482="","",IF('5.手当・賞与配分・洗い替え方式'!$O$4=1,ROUNDUP((J1482+$Q1482)*$AH$4,-1),ROUNDUP(J1482*$AH$4,-1)))</f>
        <v/>
      </c>
      <c r="AF1482" s="154" t="str">
        <f>IF(K1482="","",IF('5.手当・賞与配分・洗い替え方式'!$O$4=1,ROUNDUP((K1482+$Q1482)*$AH$4,-1),ROUNDUP(K1482*$AH$4,-1)))</f>
        <v/>
      </c>
      <c r="AG1482" s="154" t="str">
        <f>IF(L1482="","",IF('5.手当・賞与配分・洗い替え方式'!$O$4=1,ROUNDUP((L1482+$Q1482)*$AH$4,-1),ROUNDUP(L1482*$AH$4,-1)))</f>
        <v/>
      </c>
      <c r="AH1482" s="154" t="str">
        <f>IF(M1482="","",IF('5.手当・賞与配分・洗い替え方式'!$O$4=1,ROUNDUP((M1482+$Q1482)*$AH$4,-1),ROUNDUP(M1482*$AH$4,-1)))</f>
        <v/>
      </c>
      <c r="AI1482" s="166" t="str">
        <f>IF(N1482="","",IF('5.手当・賞与配分・洗い替え方式'!$O$4=1,ROUNDUP((N1482+$Q1482)*$AH$4,-1),ROUNDUP(N1482*$AH$4,-1)))</f>
        <v/>
      </c>
      <c r="AJ1482" s="165" t="str">
        <f>IF(J1482="","",IF('5.手当・賞与配分・洗い替え方式'!$O$4=1,ROUNDUP((J1482+$Q1482)*$AM$4,-1),ROUNDUP(J1482*$AM$4,-1)))</f>
        <v/>
      </c>
      <c r="AK1482" s="154" t="str">
        <f>IF(K1482="","",IF('5.手当・賞与配分・洗い替え方式'!$O$4=1,ROUNDUP((K1482+$Q1482)*$AM$4,-1),ROUNDUP(K1482*$AM$4,-1)))</f>
        <v/>
      </c>
      <c r="AL1482" s="154" t="str">
        <f>IF(L1482="","",IF('5.手当・賞与配分・洗い替え方式'!$O$4=1,ROUNDUP((L1482+$Q1482)*$AM$4,-1),ROUNDUP(L1482*$AM$4,-1)))</f>
        <v/>
      </c>
      <c r="AM1482" s="154" t="str">
        <f>IF(M1482="","",IF('5.手当・賞与配分・洗い替え方式'!$O$4=1,ROUNDUP((M1482+$Q1482)*$AM$4,-1),ROUNDUP(M1482*$AM$4,-1)))</f>
        <v/>
      </c>
      <c r="AN1482" s="166" t="str">
        <f>IF(N1482="","",IF('5.手当・賞与配分・洗い替え方式'!$O$4=1,ROUNDUP((N1482+$Q1482)*$AM$4,-1),ROUNDUP(N1482*$AM$4,-1)))</f>
        <v/>
      </c>
      <c r="AO1482" s="369" t="str">
        <f t="shared" si="1004"/>
        <v/>
      </c>
      <c r="AP1482" s="77" t="str">
        <f t="shared" si="1005"/>
        <v/>
      </c>
      <c r="AQ1482" s="77" t="str">
        <f t="shared" si="988"/>
        <v/>
      </c>
      <c r="AR1482" s="77" t="str">
        <f t="shared" si="989"/>
        <v/>
      </c>
      <c r="AS1482" s="164" t="str">
        <f t="shared" si="990"/>
        <v/>
      </c>
    </row>
    <row r="1483" spans="5:45" ht="18" customHeight="1">
      <c r="E1483" s="148" t="str">
        <f t="shared" si="991"/>
        <v/>
      </c>
      <c r="F1483" s="105">
        <f t="shared" si="978"/>
        <v>0</v>
      </c>
      <c r="G1483" s="105" t="str">
        <f t="shared" si="979"/>
        <v/>
      </c>
      <c r="H1483" s="105" t="str">
        <f t="shared" si="980"/>
        <v/>
      </c>
      <c r="I1483" s="149">
        <v>23</v>
      </c>
      <c r="J1483" s="157" t="str">
        <f t="shared" si="992"/>
        <v/>
      </c>
      <c r="K1483" s="131" t="str">
        <f t="shared" si="993"/>
        <v/>
      </c>
      <c r="L1483" s="131" t="str">
        <f>IF($E1483="","",INDEX('3.サラリースケール'!$R$5:$BH$38,MATCH($E1483,'3.サラリースケール'!$R$5:$R$38,0),MATCH($I1483,'3.サラリースケール'!$R$5:$BH$5,0)))</f>
        <v/>
      </c>
      <c r="M1483" s="131" t="str">
        <f t="shared" si="994"/>
        <v/>
      </c>
      <c r="N1483" s="368" t="str">
        <f t="shared" si="995"/>
        <v/>
      </c>
      <c r="O1483" s="157" t="str">
        <f t="shared" si="996"/>
        <v/>
      </c>
      <c r="P1483" s="368" t="str">
        <f t="shared" si="981"/>
        <v/>
      </c>
      <c r="Q1483" s="158" t="str">
        <f>IF($L1483="","",VLOOKUP($E1483,'6.モデル年俸表の作成'!$C$7:$F$48,4,0))</f>
        <v/>
      </c>
      <c r="R1483" s="159" t="str">
        <f>IF($E1483="","",IF($G1483="","",VLOOKUP($E1483,'5.手当・賞与配分・洗い替え方式'!$C$7:$L$48,8,0)))</f>
        <v/>
      </c>
      <c r="S1483" s="160" t="str">
        <f t="shared" si="997"/>
        <v/>
      </c>
      <c r="T1483" s="160" t="str">
        <f t="shared" si="998"/>
        <v/>
      </c>
      <c r="U1483" s="160" t="str">
        <f t="shared" si="999"/>
        <v/>
      </c>
      <c r="V1483" s="160" t="str">
        <f t="shared" si="1000"/>
        <v/>
      </c>
      <c r="W1483" s="160" t="str">
        <f t="shared" si="1001"/>
        <v/>
      </c>
      <c r="X1483" s="164" t="str">
        <f t="shared" si="982"/>
        <v/>
      </c>
      <c r="Y1483" s="162" t="str">
        <f t="shared" ref="Y1483:Y1519" si="1006">IF(J1483="","",J1483+$Q1483+S1483)</f>
        <v/>
      </c>
      <c r="Z1483" s="161" t="str">
        <f t="shared" si="983"/>
        <v/>
      </c>
      <c r="AA1483" s="161" t="str">
        <f t="shared" si="984"/>
        <v/>
      </c>
      <c r="AB1483" s="161" t="str">
        <f t="shared" si="985"/>
        <v/>
      </c>
      <c r="AC1483" s="163" t="str">
        <f t="shared" si="986"/>
        <v/>
      </c>
      <c r="AD1483" s="158" t="str">
        <f t="shared" si="1003"/>
        <v/>
      </c>
      <c r="AE1483" s="165" t="str">
        <f>IF(J1483="","",IF('5.手当・賞与配分・洗い替え方式'!$O$4=1,ROUNDUP((J1483+$Q1483)*$AH$4,-1),ROUNDUP(J1483*$AH$4,-1)))</f>
        <v/>
      </c>
      <c r="AF1483" s="154" t="str">
        <f>IF(K1483="","",IF('5.手当・賞与配分・洗い替え方式'!$O$4=1,ROUNDUP((K1483+$Q1483)*$AH$4,-1),ROUNDUP(K1483*$AH$4,-1)))</f>
        <v/>
      </c>
      <c r="AG1483" s="154" t="str">
        <f>IF(L1483="","",IF('5.手当・賞与配分・洗い替え方式'!$O$4=1,ROUNDUP((L1483+$Q1483)*$AH$4,-1),ROUNDUP(L1483*$AH$4,-1)))</f>
        <v/>
      </c>
      <c r="AH1483" s="154" t="str">
        <f>IF(M1483="","",IF('5.手当・賞与配分・洗い替え方式'!$O$4=1,ROUNDUP((M1483+$Q1483)*$AH$4,-1),ROUNDUP(M1483*$AH$4,-1)))</f>
        <v/>
      </c>
      <c r="AI1483" s="166" t="str">
        <f>IF(N1483="","",IF('5.手当・賞与配分・洗い替え方式'!$O$4=1,ROUNDUP((N1483+$Q1483)*$AH$4,-1),ROUNDUP(N1483*$AH$4,-1)))</f>
        <v/>
      </c>
      <c r="AJ1483" s="165" t="str">
        <f>IF(J1483="","",IF('5.手当・賞与配分・洗い替え方式'!$O$4=1,ROUNDUP((J1483+$Q1483)*$AM$4,-1),ROUNDUP(J1483*$AM$4,-1)))</f>
        <v/>
      </c>
      <c r="AK1483" s="154" t="str">
        <f>IF(K1483="","",IF('5.手当・賞与配分・洗い替え方式'!$O$4=1,ROUNDUP((K1483+$Q1483)*$AM$4,-1),ROUNDUP(K1483*$AM$4,-1)))</f>
        <v/>
      </c>
      <c r="AL1483" s="154" t="str">
        <f>IF(L1483="","",IF('5.手当・賞与配分・洗い替え方式'!$O$4=1,ROUNDUP((L1483+$Q1483)*$AM$4,-1),ROUNDUP(L1483*$AM$4,-1)))</f>
        <v/>
      </c>
      <c r="AM1483" s="154" t="str">
        <f>IF(M1483="","",IF('5.手当・賞与配分・洗い替え方式'!$O$4=1,ROUNDUP((M1483+$Q1483)*$AM$4,-1),ROUNDUP(M1483*$AM$4,-1)))</f>
        <v/>
      </c>
      <c r="AN1483" s="166" t="str">
        <f>IF(N1483="","",IF('5.手当・賞与配分・洗い替え方式'!$O$4=1,ROUNDUP((N1483+$Q1483)*$AM$4,-1),ROUNDUP(N1483*$AM$4,-1)))</f>
        <v/>
      </c>
      <c r="AO1483" s="369" t="str">
        <f t="shared" si="1004"/>
        <v/>
      </c>
      <c r="AP1483" s="77" t="str">
        <f t="shared" si="1005"/>
        <v/>
      </c>
      <c r="AQ1483" s="77" t="str">
        <f t="shared" si="988"/>
        <v/>
      </c>
      <c r="AR1483" s="77" t="str">
        <f t="shared" si="989"/>
        <v/>
      </c>
      <c r="AS1483" s="164" t="str">
        <f t="shared" si="990"/>
        <v/>
      </c>
    </row>
    <row r="1484" spans="5:45" ht="18" customHeight="1">
      <c r="E1484" s="148" t="str">
        <f t="shared" si="991"/>
        <v/>
      </c>
      <c r="F1484" s="105">
        <f t="shared" si="978"/>
        <v>0</v>
      </c>
      <c r="G1484" s="105" t="str">
        <f t="shared" si="979"/>
        <v/>
      </c>
      <c r="H1484" s="105" t="str">
        <f t="shared" si="980"/>
        <v/>
      </c>
      <c r="I1484" s="149">
        <v>24</v>
      </c>
      <c r="J1484" s="157" t="str">
        <f t="shared" si="992"/>
        <v/>
      </c>
      <c r="K1484" s="131" t="str">
        <f t="shared" si="993"/>
        <v/>
      </c>
      <c r="L1484" s="131" t="str">
        <f>IF($E1484="","",INDEX('3.サラリースケール'!$R$5:$BH$38,MATCH($E1484,'3.サラリースケール'!$R$5:$R$38,0),MATCH($I1484,'3.サラリースケール'!$R$5:$BH$5,0)))</f>
        <v/>
      </c>
      <c r="M1484" s="131" t="str">
        <f t="shared" si="994"/>
        <v/>
      </c>
      <c r="N1484" s="368" t="str">
        <f t="shared" si="995"/>
        <v/>
      </c>
      <c r="O1484" s="157" t="str">
        <f t="shared" si="996"/>
        <v/>
      </c>
      <c r="P1484" s="368" t="str">
        <f t="shared" si="981"/>
        <v/>
      </c>
      <c r="Q1484" s="158" t="str">
        <f>IF($L1484="","",VLOOKUP($E1484,'6.モデル年俸表の作成'!$C$7:$F$48,4,0))</f>
        <v/>
      </c>
      <c r="R1484" s="159" t="str">
        <f>IF($E1484="","",IF($G1484="","",VLOOKUP($E1484,'5.手当・賞与配分・洗い替え方式'!$C$7:$L$48,8,0)))</f>
        <v/>
      </c>
      <c r="S1484" s="160" t="str">
        <f t="shared" si="997"/>
        <v/>
      </c>
      <c r="T1484" s="160" t="str">
        <f t="shared" si="998"/>
        <v/>
      </c>
      <c r="U1484" s="160" t="str">
        <f>IF(L1484="","",ROUNDUP((L1484*$R1484),-1))</f>
        <v/>
      </c>
      <c r="V1484" s="160" t="str">
        <f t="shared" si="1000"/>
        <v/>
      </c>
      <c r="W1484" s="160" t="str">
        <f t="shared" si="1001"/>
        <v/>
      </c>
      <c r="X1484" s="164" t="str">
        <f t="shared" si="982"/>
        <v/>
      </c>
      <c r="Y1484" s="162" t="str">
        <f t="shared" si="1006"/>
        <v/>
      </c>
      <c r="Z1484" s="161" t="str">
        <f t="shared" si="983"/>
        <v/>
      </c>
      <c r="AA1484" s="161" t="str">
        <f t="shared" si="984"/>
        <v/>
      </c>
      <c r="AB1484" s="161" t="str">
        <f t="shared" si="985"/>
        <v/>
      </c>
      <c r="AC1484" s="163" t="str">
        <f t="shared" si="986"/>
        <v/>
      </c>
      <c r="AD1484" s="158" t="str">
        <f t="shared" si="1003"/>
        <v/>
      </c>
      <c r="AE1484" s="165" t="str">
        <f>IF(J1484="","",IF('5.手当・賞与配分・洗い替え方式'!$O$4=1,ROUNDUP((J1484+$Q1484)*$AH$4,-1),ROUNDUP(J1484*$AH$4,-1)))</f>
        <v/>
      </c>
      <c r="AF1484" s="154" t="str">
        <f>IF(K1484="","",IF('5.手当・賞与配分・洗い替え方式'!$O$4=1,ROUNDUP((K1484+$Q1484)*$AH$4,-1),ROUNDUP(K1484*$AH$4,-1)))</f>
        <v/>
      </c>
      <c r="AG1484" s="154" t="str">
        <f>IF(L1484="","",IF('5.手当・賞与配分・洗い替え方式'!$O$4=1,ROUNDUP((L1484+$Q1484)*$AH$4,-1),ROUNDUP(L1484*$AH$4,-1)))</f>
        <v/>
      </c>
      <c r="AH1484" s="154" t="str">
        <f>IF(M1484="","",IF('5.手当・賞与配分・洗い替え方式'!$O$4=1,ROUNDUP((M1484+$Q1484)*$AH$4,-1),ROUNDUP(M1484*$AH$4,-1)))</f>
        <v/>
      </c>
      <c r="AI1484" s="166" t="str">
        <f>IF(N1484="","",IF('5.手当・賞与配分・洗い替え方式'!$O$4=1,ROUNDUP((N1484+$Q1484)*$AH$4,-1),ROUNDUP(N1484*$AH$4,-1)))</f>
        <v/>
      </c>
      <c r="AJ1484" s="165" t="str">
        <f>IF(J1484="","",IF('5.手当・賞与配分・洗い替え方式'!$O$4=1,ROUNDUP((J1484+$Q1484)*$AM$4,-1),ROUNDUP(J1484*$AM$4,-1)))</f>
        <v/>
      </c>
      <c r="AK1484" s="154" t="str">
        <f>IF(K1484="","",IF('5.手当・賞与配分・洗い替え方式'!$O$4=1,ROUNDUP((K1484+$Q1484)*$AM$4,-1),ROUNDUP(K1484*$AM$4,-1)))</f>
        <v/>
      </c>
      <c r="AL1484" s="154" t="str">
        <f>IF(L1484="","",IF('5.手当・賞与配分・洗い替え方式'!$O$4=1,ROUNDUP((L1484+$Q1484)*$AM$4,-1),ROUNDUP(L1484*$AM$4,-1)))</f>
        <v/>
      </c>
      <c r="AM1484" s="154" t="str">
        <f>IF(M1484="","",IF('5.手当・賞与配分・洗い替え方式'!$O$4=1,ROUNDUP((M1484+$Q1484)*$AM$4,-1),ROUNDUP(M1484*$AM$4,-1)))</f>
        <v/>
      </c>
      <c r="AN1484" s="166" t="str">
        <f>IF(N1484="","",IF('5.手当・賞与配分・洗い替え方式'!$O$4=1,ROUNDUP((N1484+$Q1484)*$AM$4,-1),ROUNDUP(N1484*$AM$4,-1)))</f>
        <v/>
      </c>
      <c r="AO1484" s="369" t="str">
        <f t="shared" si="1004"/>
        <v/>
      </c>
      <c r="AP1484" s="77" t="str">
        <f t="shared" si="1005"/>
        <v/>
      </c>
      <c r="AQ1484" s="77" t="str">
        <f t="shared" si="988"/>
        <v/>
      </c>
      <c r="AR1484" s="77" t="str">
        <f t="shared" si="989"/>
        <v/>
      </c>
      <c r="AS1484" s="164" t="str">
        <f t="shared" si="990"/>
        <v/>
      </c>
    </row>
    <row r="1485" spans="5:45" ht="18" customHeight="1">
      <c r="E1485" s="148" t="str">
        <f t="shared" si="991"/>
        <v/>
      </c>
      <c r="F1485" s="105">
        <f t="shared" si="978"/>
        <v>0</v>
      </c>
      <c r="G1485" s="105" t="str">
        <f t="shared" si="979"/>
        <v/>
      </c>
      <c r="H1485" s="105" t="str">
        <f t="shared" si="980"/>
        <v/>
      </c>
      <c r="I1485" s="149">
        <v>25</v>
      </c>
      <c r="J1485" s="157" t="str">
        <f t="shared" si="992"/>
        <v/>
      </c>
      <c r="K1485" s="131" t="str">
        <f t="shared" si="993"/>
        <v/>
      </c>
      <c r="L1485" s="131" t="str">
        <f>IF($E1485="","",INDEX('3.サラリースケール'!$R$5:$BH$38,MATCH($E1485,'3.サラリースケール'!$R$5:$R$38,0),MATCH($I1485,'3.サラリースケール'!$R$5:$BH$5,0)))</f>
        <v/>
      </c>
      <c r="M1485" s="131" t="str">
        <f t="shared" si="994"/>
        <v/>
      </c>
      <c r="N1485" s="368" t="str">
        <f t="shared" si="995"/>
        <v/>
      </c>
      <c r="O1485" s="157" t="str">
        <f t="shared" si="996"/>
        <v/>
      </c>
      <c r="P1485" s="368" t="str">
        <f t="shared" si="981"/>
        <v/>
      </c>
      <c r="Q1485" s="158" t="str">
        <f>IF($L1485="","",VLOOKUP($E1485,'6.モデル年俸表の作成'!$C$7:$F$48,4,0))</f>
        <v/>
      </c>
      <c r="R1485" s="159" t="str">
        <f>IF($E1485="","",IF($G1485="","",VLOOKUP($E1485,'5.手当・賞与配分・洗い替え方式'!$C$7:$L$48,8,0)))</f>
        <v/>
      </c>
      <c r="S1485" s="160" t="str">
        <f t="shared" si="997"/>
        <v/>
      </c>
      <c r="T1485" s="160" t="str">
        <f t="shared" si="998"/>
        <v/>
      </c>
      <c r="U1485" s="160" t="str">
        <f t="shared" ref="U1485:U1519" si="1007">IF(L1485="","",ROUNDUP((L1485*$R1485),-1))</f>
        <v/>
      </c>
      <c r="V1485" s="160" t="str">
        <f t="shared" si="1000"/>
        <v/>
      </c>
      <c r="W1485" s="160" t="str">
        <f t="shared" si="1001"/>
        <v/>
      </c>
      <c r="X1485" s="164" t="str">
        <f t="shared" si="982"/>
        <v/>
      </c>
      <c r="Y1485" s="162" t="str">
        <f t="shared" si="1006"/>
        <v/>
      </c>
      <c r="Z1485" s="161" t="str">
        <f t="shared" si="983"/>
        <v/>
      </c>
      <c r="AA1485" s="161" t="str">
        <f t="shared" si="984"/>
        <v/>
      </c>
      <c r="AB1485" s="161" t="str">
        <f t="shared" si="985"/>
        <v/>
      </c>
      <c r="AC1485" s="163" t="str">
        <f>IF(N1485="","",N1485+$Q1485+W1485)</f>
        <v/>
      </c>
      <c r="AD1485" s="158" t="str">
        <f t="shared" si="1003"/>
        <v/>
      </c>
      <c r="AE1485" s="165" t="str">
        <f>IF(J1485="","",IF('5.手当・賞与配分・洗い替え方式'!$O$4=1,ROUNDUP((J1485+$Q1485)*$AH$4,-1),ROUNDUP(J1485*$AH$4,-1)))</f>
        <v/>
      </c>
      <c r="AF1485" s="154" t="str">
        <f>IF(K1485="","",IF('5.手当・賞与配分・洗い替え方式'!$O$4=1,ROUNDUP((K1485+$Q1485)*$AH$4,-1),ROUNDUP(K1485*$AH$4,-1)))</f>
        <v/>
      </c>
      <c r="AG1485" s="154" t="str">
        <f>IF(L1485="","",IF('5.手当・賞与配分・洗い替え方式'!$O$4=1,ROUNDUP((L1485+$Q1485)*$AH$4,-1),ROUNDUP(L1485*$AH$4,-1)))</f>
        <v/>
      </c>
      <c r="AH1485" s="154" t="str">
        <f>IF(M1485="","",IF('5.手当・賞与配分・洗い替え方式'!$O$4=1,ROUNDUP((M1485+$Q1485)*$AH$4,-1),ROUNDUP(M1485*$AH$4,-1)))</f>
        <v/>
      </c>
      <c r="AI1485" s="166" t="str">
        <f>IF(N1485="","",IF('5.手当・賞与配分・洗い替え方式'!$O$4=1,ROUNDUP((N1485+$Q1485)*$AH$4,-1),ROUNDUP(N1485*$AH$4,-1)))</f>
        <v/>
      </c>
      <c r="AJ1485" s="165" t="str">
        <f>IF(J1485="","",IF('5.手当・賞与配分・洗い替え方式'!$O$4=1,ROUNDUP((J1485+$Q1485)*$AM$4,-1),ROUNDUP(J1485*$AM$4,-1)))</f>
        <v/>
      </c>
      <c r="AK1485" s="154" t="str">
        <f>IF(K1485="","",IF('5.手当・賞与配分・洗い替え方式'!$O$4=1,ROUNDUP((K1485+$Q1485)*$AM$4,-1),ROUNDUP(K1485*$AM$4,-1)))</f>
        <v/>
      </c>
      <c r="AL1485" s="154" t="str">
        <f>IF(L1485="","",IF('5.手当・賞与配分・洗い替え方式'!$O$4=1,ROUNDUP((L1485+$Q1485)*$AM$4,-1),ROUNDUP(L1485*$AM$4,-1)))</f>
        <v/>
      </c>
      <c r="AM1485" s="154" t="str">
        <f>IF(M1485="","",IF('5.手当・賞与配分・洗い替え方式'!$O$4=1,ROUNDUP((M1485+$Q1485)*$AM$4,-1),ROUNDUP(M1485*$AM$4,-1)))</f>
        <v/>
      </c>
      <c r="AN1485" s="166" t="str">
        <f>IF(N1485="","",IF('5.手当・賞与配分・洗い替え方式'!$O$4=1,ROUNDUP((N1485+$Q1485)*$AM$4,-1),ROUNDUP(N1485*$AM$4,-1)))</f>
        <v/>
      </c>
      <c r="AO1485" s="369" t="str">
        <f t="shared" si="1004"/>
        <v/>
      </c>
      <c r="AP1485" s="77" t="str">
        <f t="shared" si="1005"/>
        <v/>
      </c>
      <c r="AQ1485" s="77" t="str">
        <f t="shared" si="988"/>
        <v/>
      </c>
      <c r="AR1485" s="77" t="str">
        <f t="shared" si="989"/>
        <v/>
      </c>
      <c r="AS1485" s="164" t="str">
        <f t="shared" si="990"/>
        <v/>
      </c>
    </row>
    <row r="1486" spans="5:45" ht="18" customHeight="1">
      <c r="E1486" s="148" t="str">
        <f t="shared" si="991"/>
        <v/>
      </c>
      <c r="F1486" s="105">
        <f t="shared" si="978"/>
        <v>0</v>
      </c>
      <c r="G1486" s="105" t="str">
        <f t="shared" si="979"/>
        <v/>
      </c>
      <c r="H1486" s="105" t="str">
        <f t="shared" si="980"/>
        <v/>
      </c>
      <c r="I1486" s="149">
        <v>26</v>
      </c>
      <c r="J1486" s="157" t="str">
        <f t="shared" si="992"/>
        <v/>
      </c>
      <c r="K1486" s="131" t="str">
        <f t="shared" si="993"/>
        <v/>
      </c>
      <c r="L1486" s="131" t="str">
        <f>IF($E1486="","",INDEX('3.サラリースケール'!$R$5:$BH$38,MATCH($E1486,'3.サラリースケール'!$R$5:$R$38,0),MATCH($I1486,'3.サラリースケール'!$R$5:$BH$5,0)))</f>
        <v/>
      </c>
      <c r="M1486" s="131" t="str">
        <f t="shared" si="994"/>
        <v/>
      </c>
      <c r="N1486" s="368" t="str">
        <f t="shared" si="995"/>
        <v/>
      </c>
      <c r="O1486" s="157" t="str">
        <f t="shared" si="996"/>
        <v/>
      </c>
      <c r="P1486" s="368" t="str">
        <f t="shared" si="981"/>
        <v/>
      </c>
      <c r="Q1486" s="158" t="str">
        <f>IF($L1486="","",VLOOKUP($E1486,'6.モデル年俸表の作成'!$C$7:$F$48,4,0))</f>
        <v/>
      </c>
      <c r="R1486" s="159" t="str">
        <f>IF($E1486="","",IF($G1486="","",VLOOKUP($E1486,'5.手当・賞与配分・洗い替え方式'!$C$7:$L$48,8,0)))</f>
        <v/>
      </c>
      <c r="S1486" s="160" t="str">
        <f t="shared" si="997"/>
        <v/>
      </c>
      <c r="T1486" s="160" t="str">
        <f t="shared" si="998"/>
        <v/>
      </c>
      <c r="U1486" s="160" t="str">
        <f t="shared" si="1007"/>
        <v/>
      </c>
      <c r="V1486" s="160" t="str">
        <f t="shared" si="1000"/>
        <v/>
      </c>
      <c r="W1486" s="160" t="str">
        <f t="shared" si="1001"/>
        <v/>
      </c>
      <c r="X1486" s="164" t="str">
        <f t="shared" si="982"/>
        <v/>
      </c>
      <c r="Y1486" s="162" t="str">
        <f t="shared" si="1006"/>
        <v/>
      </c>
      <c r="Z1486" s="161" t="str">
        <f t="shared" si="983"/>
        <v/>
      </c>
      <c r="AA1486" s="161" t="str">
        <f t="shared" si="984"/>
        <v/>
      </c>
      <c r="AB1486" s="161" t="str">
        <f t="shared" si="985"/>
        <v/>
      </c>
      <c r="AC1486" s="163" t="str">
        <f t="shared" ref="AC1486:AC1519" si="1008">IF(N1486="","",N1486+$Q1486+W1486)</f>
        <v/>
      </c>
      <c r="AD1486" s="158" t="str">
        <f t="shared" si="1003"/>
        <v/>
      </c>
      <c r="AE1486" s="165" t="str">
        <f>IF(J1486="","",IF('5.手当・賞与配分・洗い替え方式'!$O$4=1,ROUNDUP((J1486+$Q1486)*$AH$4,-1),ROUNDUP(J1486*$AH$4,-1)))</f>
        <v/>
      </c>
      <c r="AF1486" s="154" t="str">
        <f>IF(K1486="","",IF('5.手当・賞与配分・洗い替え方式'!$O$4=1,ROUNDUP((K1486+$Q1486)*$AH$4,-1),ROUNDUP(K1486*$AH$4,-1)))</f>
        <v/>
      </c>
      <c r="AG1486" s="154" t="str">
        <f>IF(L1486="","",IF('5.手当・賞与配分・洗い替え方式'!$O$4=1,ROUNDUP((L1486+$Q1486)*$AH$4,-1),ROUNDUP(L1486*$AH$4,-1)))</f>
        <v/>
      </c>
      <c r="AH1486" s="154" t="str">
        <f>IF(M1486="","",IF('5.手当・賞与配分・洗い替え方式'!$O$4=1,ROUNDUP((M1486+$Q1486)*$AH$4,-1),ROUNDUP(M1486*$AH$4,-1)))</f>
        <v/>
      </c>
      <c r="AI1486" s="166" t="str">
        <f>IF(N1486="","",IF('5.手当・賞与配分・洗い替え方式'!$O$4=1,ROUNDUP((N1486+$Q1486)*$AH$4,-1),ROUNDUP(N1486*$AH$4,-1)))</f>
        <v/>
      </c>
      <c r="AJ1486" s="165" t="str">
        <f>IF(J1486="","",IF('5.手当・賞与配分・洗い替え方式'!$O$4=1,ROUNDUP((J1486+$Q1486)*$AM$4,-1),ROUNDUP(J1486*$AM$4,-1)))</f>
        <v/>
      </c>
      <c r="AK1486" s="154" t="str">
        <f>IF(K1486="","",IF('5.手当・賞与配分・洗い替え方式'!$O$4=1,ROUNDUP((K1486+$Q1486)*$AM$4,-1),ROUNDUP(K1486*$AM$4,-1)))</f>
        <v/>
      </c>
      <c r="AL1486" s="154" t="str">
        <f>IF(L1486="","",IF('5.手当・賞与配分・洗い替え方式'!$O$4=1,ROUNDUP((L1486+$Q1486)*$AM$4,-1),ROUNDUP(L1486*$AM$4,-1)))</f>
        <v/>
      </c>
      <c r="AM1486" s="154" t="str">
        <f>IF(M1486="","",IF('5.手当・賞与配分・洗い替え方式'!$O$4=1,ROUNDUP((M1486+$Q1486)*$AM$4,-1),ROUNDUP(M1486*$AM$4,-1)))</f>
        <v/>
      </c>
      <c r="AN1486" s="166" t="str">
        <f>IF(N1486="","",IF('5.手当・賞与配分・洗い替え方式'!$O$4=1,ROUNDUP((N1486+$Q1486)*$AM$4,-1),ROUNDUP(N1486*$AM$4,-1)))</f>
        <v/>
      </c>
      <c r="AO1486" s="369" t="str">
        <f t="shared" si="1004"/>
        <v/>
      </c>
      <c r="AP1486" s="77" t="str">
        <f t="shared" si="1005"/>
        <v/>
      </c>
      <c r="AQ1486" s="77" t="str">
        <f t="shared" si="988"/>
        <v/>
      </c>
      <c r="AR1486" s="77" t="str">
        <f t="shared" si="989"/>
        <v/>
      </c>
      <c r="AS1486" s="164" t="str">
        <f t="shared" si="990"/>
        <v/>
      </c>
    </row>
    <row r="1487" spans="5:45" ht="18" customHeight="1">
      <c r="E1487" s="148" t="str">
        <f t="shared" si="991"/>
        <v/>
      </c>
      <c r="F1487" s="105">
        <f t="shared" si="978"/>
        <v>0</v>
      </c>
      <c r="G1487" s="105" t="str">
        <f t="shared" si="979"/>
        <v/>
      </c>
      <c r="H1487" s="105" t="str">
        <f t="shared" si="980"/>
        <v/>
      </c>
      <c r="I1487" s="149">
        <v>27</v>
      </c>
      <c r="J1487" s="157" t="str">
        <f t="shared" si="992"/>
        <v/>
      </c>
      <c r="K1487" s="131" t="str">
        <f t="shared" si="993"/>
        <v/>
      </c>
      <c r="L1487" s="131" t="str">
        <f>IF($E1487="","",INDEX('3.サラリースケール'!$R$5:$BH$38,MATCH($E1487,'3.サラリースケール'!$R$5:$R$38,0),MATCH($I1487,'3.サラリースケール'!$R$5:$BH$5,0)))</f>
        <v/>
      </c>
      <c r="M1487" s="131" t="str">
        <f t="shared" si="994"/>
        <v/>
      </c>
      <c r="N1487" s="368" t="str">
        <f t="shared" si="995"/>
        <v/>
      </c>
      <c r="O1487" s="157" t="str">
        <f t="shared" si="996"/>
        <v/>
      </c>
      <c r="P1487" s="368" t="str">
        <f t="shared" si="981"/>
        <v/>
      </c>
      <c r="Q1487" s="158" t="str">
        <f>IF($L1487="","",VLOOKUP($E1487,'6.モデル年俸表の作成'!$C$7:$F$48,4,0))</f>
        <v/>
      </c>
      <c r="R1487" s="159" t="str">
        <f>IF($E1487="","",IF($G1487="","",VLOOKUP($E1487,'5.手当・賞与配分・洗い替え方式'!$C$7:$L$48,8,0)))</f>
        <v/>
      </c>
      <c r="S1487" s="160" t="str">
        <f t="shared" si="997"/>
        <v/>
      </c>
      <c r="T1487" s="160" t="str">
        <f t="shared" si="998"/>
        <v/>
      </c>
      <c r="U1487" s="160" t="str">
        <f t="shared" si="1007"/>
        <v/>
      </c>
      <c r="V1487" s="160" t="str">
        <f t="shared" si="1000"/>
        <v/>
      </c>
      <c r="W1487" s="160" t="str">
        <f t="shared" si="1001"/>
        <v/>
      </c>
      <c r="X1487" s="164" t="str">
        <f t="shared" si="982"/>
        <v/>
      </c>
      <c r="Y1487" s="162" t="str">
        <f t="shared" si="1006"/>
        <v/>
      </c>
      <c r="Z1487" s="161" t="str">
        <f t="shared" si="983"/>
        <v/>
      </c>
      <c r="AA1487" s="161" t="str">
        <f t="shared" si="984"/>
        <v/>
      </c>
      <c r="AB1487" s="161" t="str">
        <f t="shared" si="985"/>
        <v/>
      </c>
      <c r="AC1487" s="163" t="str">
        <f t="shared" si="1008"/>
        <v/>
      </c>
      <c r="AD1487" s="158" t="str">
        <f t="shared" si="1003"/>
        <v/>
      </c>
      <c r="AE1487" s="165" t="str">
        <f>IF(J1487="","",IF('5.手当・賞与配分・洗い替え方式'!$O$4=1,ROUNDUP((J1487+$Q1487)*$AH$4,-1),ROUNDUP(J1487*$AH$4,-1)))</f>
        <v/>
      </c>
      <c r="AF1487" s="154" t="str">
        <f>IF(K1487="","",IF('5.手当・賞与配分・洗い替え方式'!$O$4=1,ROUNDUP((K1487+$Q1487)*$AH$4,-1),ROUNDUP(K1487*$AH$4,-1)))</f>
        <v/>
      </c>
      <c r="AG1487" s="154" t="str">
        <f>IF(L1487="","",IF('5.手当・賞与配分・洗い替え方式'!$O$4=1,ROUNDUP((L1487+$Q1487)*$AH$4,-1),ROUNDUP(L1487*$AH$4,-1)))</f>
        <v/>
      </c>
      <c r="AH1487" s="154" t="str">
        <f>IF(M1487="","",IF('5.手当・賞与配分・洗い替え方式'!$O$4=1,ROUNDUP((M1487+$Q1487)*$AH$4,-1),ROUNDUP(M1487*$AH$4,-1)))</f>
        <v/>
      </c>
      <c r="AI1487" s="166" t="str">
        <f>IF(N1487="","",IF('5.手当・賞与配分・洗い替え方式'!$O$4=1,ROUNDUP((N1487+$Q1487)*$AH$4,-1),ROUNDUP(N1487*$AH$4,-1)))</f>
        <v/>
      </c>
      <c r="AJ1487" s="165" t="str">
        <f>IF(J1487="","",IF('5.手当・賞与配分・洗い替え方式'!$O$4=1,ROUNDUP((J1487+$Q1487)*$AM$4,-1),ROUNDUP(J1487*$AM$4,-1)))</f>
        <v/>
      </c>
      <c r="AK1487" s="154" t="str">
        <f>IF(K1487="","",IF('5.手当・賞与配分・洗い替え方式'!$O$4=1,ROUNDUP((K1487+$Q1487)*$AM$4,-1),ROUNDUP(K1487*$AM$4,-1)))</f>
        <v/>
      </c>
      <c r="AL1487" s="154" t="str">
        <f>IF(L1487="","",IF('5.手当・賞与配分・洗い替え方式'!$O$4=1,ROUNDUP((L1487+$Q1487)*$AM$4,-1),ROUNDUP(L1487*$AM$4,-1)))</f>
        <v/>
      </c>
      <c r="AM1487" s="154" t="str">
        <f>IF(M1487="","",IF('5.手当・賞与配分・洗い替え方式'!$O$4=1,ROUNDUP((M1487+$Q1487)*$AM$4,-1),ROUNDUP(M1487*$AM$4,-1)))</f>
        <v/>
      </c>
      <c r="AN1487" s="166" t="str">
        <f>IF(N1487="","",IF('5.手当・賞与配分・洗い替え方式'!$O$4=1,ROUNDUP((N1487+$Q1487)*$AM$4,-1),ROUNDUP(N1487*$AM$4,-1)))</f>
        <v/>
      </c>
      <c r="AO1487" s="369" t="str">
        <f t="shared" si="1004"/>
        <v/>
      </c>
      <c r="AP1487" s="77" t="str">
        <f t="shared" si="1005"/>
        <v/>
      </c>
      <c r="AQ1487" s="77" t="str">
        <f t="shared" si="988"/>
        <v/>
      </c>
      <c r="AR1487" s="77" t="str">
        <f t="shared" si="989"/>
        <v/>
      </c>
      <c r="AS1487" s="164" t="str">
        <f t="shared" si="990"/>
        <v/>
      </c>
    </row>
    <row r="1488" spans="5:45" ht="18" customHeight="1">
      <c r="E1488" s="148" t="str">
        <f t="shared" si="991"/>
        <v/>
      </c>
      <c r="F1488" s="105">
        <f t="shared" si="978"/>
        <v>0</v>
      </c>
      <c r="G1488" s="105" t="str">
        <f t="shared" si="979"/>
        <v/>
      </c>
      <c r="H1488" s="105" t="str">
        <f t="shared" si="980"/>
        <v/>
      </c>
      <c r="I1488" s="149">
        <v>28</v>
      </c>
      <c r="J1488" s="157" t="str">
        <f t="shared" si="992"/>
        <v/>
      </c>
      <c r="K1488" s="131" t="str">
        <f t="shared" si="993"/>
        <v/>
      </c>
      <c r="L1488" s="131" t="str">
        <f>IF($E1488="","",INDEX('3.サラリースケール'!$R$5:$BH$38,MATCH($E1488,'3.サラリースケール'!$R$5:$R$38,0),MATCH($I1488,'3.サラリースケール'!$R$5:$BH$5,0)))</f>
        <v/>
      </c>
      <c r="M1488" s="131" t="str">
        <f t="shared" si="994"/>
        <v/>
      </c>
      <c r="N1488" s="368" t="str">
        <f t="shared" si="995"/>
        <v/>
      </c>
      <c r="O1488" s="157" t="str">
        <f t="shared" si="996"/>
        <v/>
      </c>
      <c r="P1488" s="368" t="str">
        <f t="shared" si="981"/>
        <v/>
      </c>
      <c r="Q1488" s="158" t="str">
        <f>IF($L1488="","",VLOOKUP($E1488,'6.モデル年俸表の作成'!$C$7:$F$48,4,0))</f>
        <v/>
      </c>
      <c r="R1488" s="159" t="str">
        <f>IF($E1488="","",IF($G1488="","",VLOOKUP($E1488,'5.手当・賞与配分・洗い替え方式'!$C$7:$L$48,8,0)))</f>
        <v/>
      </c>
      <c r="S1488" s="160" t="str">
        <f t="shared" si="997"/>
        <v/>
      </c>
      <c r="T1488" s="160" t="str">
        <f t="shared" si="998"/>
        <v/>
      </c>
      <c r="U1488" s="160" t="str">
        <f t="shared" si="1007"/>
        <v/>
      </c>
      <c r="V1488" s="160" t="str">
        <f t="shared" si="1000"/>
        <v/>
      </c>
      <c r="W1488" s="160" t="str">
        <f t="shared" si="1001"/>
        <v/>
      </c>
      <c r="X1488" s="164" t="str">
        <f t="shared" si="982"/>
        <v/>
      </c>
      <c r="Y1488" s="162" t="str">
        <f t="shared" si="1006"/>
        <v/>
      </c>
      <c r="Z1488" s="161" t="str">
        <f t="shared" si="983"/>
        <v/>
      </c>
      <c r="AA1488" s="161" t="str">
        <f t="shared" si="984"/>
        <v/>
      </c>
      <c r="AB1488" s="161" t="str">
        <f t="shared" si="985"/>
        <v/>
      </c>
      <c r="AC1488" s="163" t="str">
        <f t="shared" si="1008"/>
        <v/>
      </c>
      <c r="AD1488" s="158" t="str">
        <f t="shared" si="1003"/>
        <v/>
      </c>
      <c r="AE1488" s="165" t="str">
        <f>IF(J1488="","",IF('5.手当・賞与配分・洗い替え方式'!$O$4=1,ROUNDUP((J1488+$Q1488)*$AH$4,-1),ROUNDUP(J1488*$AH$4,-1)))</f>
        <v/>
      </c>
      <c r="AF1488" s="154" t="str">
        <f>IF(K1488="","",IF('5.手当・賞与配分・洗い替え方式'!$O$4=1,ROUNDUP((K1488+$Q1488)*$AH$4,-1),ROUNDUP(K1488*$AH$4,-1)))</f>
        <v/>
      </c>
      <c r="AG1488" s="154" t="str">
        <f>IF(L1488="","",IF('5.手当・賞与配分・洗い替え方式'!$O$4=1,ROUNDUP((L1488+$Q1488)*$AH$4,-1),ROUNDUP(L1488*$AH$4,-1)))</f>
        <v/>
      </c>
      <c r="AH1488" s="154" t="str">
        <f>IF(M1488="","",IF('5.手当・賞与配分・洗い替え方式'!$O$4=1,ROUNDUP((M1488+$Q1488)*$AH$4,-1),ROUNDUP(M1488*$AH$4,-1)))</f>
        <v/>
      </c>
      <c r="AI1488" s="166" t="str">
        <f>IF(N1488="","",IF('5.手当・賞与配分・洗い替え方式'!$O$4=1,ROUNDUP((N1488+$Q1488)*$AH$4,-1),ROUNDUP(N1488*$AH$4,-1)))</f>
        <v/>
      </c>
      <c r="AJ1488" s="165" t="str">
        <f>IF(J1488="","",IF('5.手当・賞与配分・洗い替え方式'!$O$4=1,ROUNDUP((J1488+$Q1488)*$AM$4,-1),ROUNDUP(J1488*$AM$4,-1)))</f>
        <v/>
      </c>
      <c r="AK1488" s="154" t="str">
        <f>IF(K1488="","",IF('5.手当・賞与配分・洗い替え方式'!$O$4=1,ROUNDUP((K1488+$Q1488)*$AM$4,-1),ROUNDUP(K1488*$AM$4,-1)))</f>
        <v/>
      </c>
      <c r="AL1488" s="154" t="str">
        <f>IF(L1488="","",IF('5.手当・賞与配分・洗い替え方式'!$O$4=1,ROUNDUP((L1488+$Q1488)*$AM$4,-1),ROUNDUP(L1488*$AM$4,-1)))</f>
        <v/>
      </c>
      <c r="AM1488" s="154" t="str">
        <f>IF(M1488="","",IF('5.手当・賞与配分・洗い替え方式'!$O$4=1,ROUNDUP((M1488+$Q1488)*$AM$4,-1),ROUNDUP(M1488*$AM$4,-1)))</f>
        <v/>
      </c>
      <c r="AN1488" s="166" t="str">
        <f>IF(N1488="","",IF('5.手当・賞与配分・洗い替え方式'!$O$4=1,ROUNDUP((N1488+$Q1488)*$AM$4,-1),ROUNDUP(N1488*$AM$4,-1)))</f>
        <v/>
      </c>
      <c r="AO1488" s="369" t="str">
        <f t="shared" si="1004"/>
        <v/>
      </c>
      <c r="AP1488" s="77" t="str">
        <f t="shared" si="1005"/>
        <v/>
      </c>
      <c r="AQ1488" s="77" t="str">
        <f t="shared" si="988"/>
        <v/>
      </c>
      <c r="AR1488" s="77" t="str">
        <f t="shared" si="989"/>
        <v/>
      </c>
      <c r="AS1488" s="164" t="str">
        <f t="shared" si="990"/>
        <v/>
      </c>
    </row>
    <row r="1489" spans="5:45" ht="18" customHeight="1">
      <c r="E1489" s="148" t="str">
        <f t="shared" si="991"/>
        <v/>
      </c>
      <c r="F1489" s="105">
        <f t="shared" si="978"/>
        <v>0</v>
      </c>
      <c r="G1489" s="105" t="str">
        <f t="shared" si="979"/>
        <v/>
      </c>
      <c r="H1489" s="105" t="str">
        <f t="shared" si="980"/>
        <v/>
      </c>
      <c r="I1489" s="149">
        <v>29</v>
      </c>
      <c r="J1489" s="157" t="str">
        <f t="shared" si="992"/>
        <v/>
      </c>
      <c r="K1489" s="131" t="str">
        <f t="shared" si="993"/>
        <v/>
      </c>
      <c r="L1489" s="131" t="str">
        <f>IF($E1489="","",INDEX('3.サラリースケール'!$R$5:$BH$38,MATCH($E1489,'3.サラリースケール'!$R$5:$R$38,0),MATCH($I1489,'3.サラリースケール'!$R$5:$BH$5,0)))</f>
        <v/>
      </c>
      <c r="M1489" s="131" t="str">
        <f t="shared" si="994"/>
        <v/>
      </c>
      <c r="N1489" s="368" t="str">
        <f t="shared" si="995"/>
        <v/>
      </c>
      <c r="O1489" s="157" t="str">
        <f t="shared" si="996"/>
        <v/>
      </c>
      <c r="P1489" s="368" t="str">
        <f t="shared" si="981"/>
        <v/>
      </c>
      <c r="Q1489" s="158" t="str">
        <f>IF($L1489="","",VLOOKUP($E1489,'6.モデル年俸表の作成'!$C$7:$F$48,4,0))</f>
        <v/>
      </c>
      <c r="R1489" s="159" t="str">
        <f>IF($E1489="","",IF($G1489="","",VLOOKUP($E1489,'5.手当・賞与配分・洗い替え方式'!$C$7:$L$48,8,0)))</f>
        <v/>
      </c>
      <c r="S1489" s="160" t="str">
        <f t="shared" si="997"/>
        <v/>
      </c>
      <c r="T1489" s="160" t="str">
        <f t="shared" si="998"/>
        <v/>
      </c>
      <c r="U1489" s="160" t="str">
        <f t="shared" si="1007"/>
        <v/>
      </c>
      <c r="V1489" s="160" t="str">
        <f t="shared" si="1000"/>
        <v/>
      </c>
      <c r="W1489" s="160" t="str">
        <f t="shared" si="1001"/>
        <v/>
      </c>
      <c r="X1489" s="164" t="str">
        <f t="shared" si="982"/>
        <v/>
      </c>
      <c r="Y1489" s="162" t="str">
        <f t="shared" si="1006"/>
        <v/>
      </c>
      <c r="Z1489" s="161" t="str">
        <f t="shared" si="983"/>
        <v/>
      </c>
      <c r="AA1489" s="161" t="str">
        <f t="shared" si="984"/>
        <v/>
      </c>
      <c r="AB1489" s="161" t="str">
        <f t="shared" si="985"/>
        <v/>
      </c>
      <c r="AC1489" s="163" t="str">
        <f t="shared" si="1008"/>
        <v/>
      </c>
      <c r="AD1489" s="158" t="str">
        <f t="shared" si="1003"/>
        <v/>
      </c>
      <c r="AE1489" s="165" t="str">
        <f>IF(J1489="","",IF('5.手当・賞与配分・洗い替え方式'!$O$4=1,ROUNDUP((J1489+$Q1489)*$AH$4,-1),ROUNDUP(J1489*$AH$4,-1)))</f>
        <v/>
      </c>
      <c r="AF1489" s="154" t="str">
        <f>IF(K1489="","",IF('5.手当・賞与配分・洗い替え方式'!$O$4=1,ROUNDUP((K1489+$Q1489)*$AH$4,-1),ROUNDUP(K1489*$AH$4,-1)))</f>
        <v/>
      </c>
      <c r="AG1489" s="154" t="str">
        <f>IF(L1489="","",IF('5.手当・賞与配分・洗い替え方式'!$O$4=1,ROUNDUP((L1489+$Q1489)*$AH$4,-1),ROUNDUP(L1489*$AH$4,-1)))</f>
        <v/>
      </c>
      <c r="AH1489" s="154" t="str">
        <f>IF(M1489="","",IF('5.手当・賞与配分・洗い替え方式'!$O$4=1,ROUNDUP((M1489+$Q1489)*$AH$4,-1),ROUNDUP(M1489*$AH$4,-1)))</f>
        <v/>
      </c>
      <c r="AI1489" s="166" t="str">
        <f>IF(N1489="","",IF('5.手当・賞与配分・洗い替え方式'!$O$4=1,ROUNDUP((N1489+$Q1489)*$AH$4,-1),ROUNDUP(N1489*$AH$4,-1)))</f>
        <v/>
      </c>
      <c r="AJ1489" s="165" t="str">
        <f>IF(J1489="","",IF('5.手当・賞与配分・洗い替え方式'!$O$4=1,ROUNDUP((J1489+$Q1489)*$AM$4,-1),ROUNDUP(J1489*$AM$4,-1)))</f>
        <v/>
      </c>
      <c r="AK1489" s="154" t="str">
        <f>IF(K1489="","",IF('5.手当・賞与配分・洗い替え方式'!$O$4=1,ROUNDUP((K1489+$Q1489)*$AM$4,-1),ROUNDUP(K1489*$AM$4,-1)))</f>
        <v/>
      </c>
      <c r="AL1489" s="154" t="str">
        <f>IF(L1489="","",IF('5.手当・賞与配分・洗い替え方式'!$O$4=1,ROUNDUP((L1489+$Q1489)*$AM$4,-1),ROUNDUP(L1489*$AM$4,-1)))</f>
        <v/>
      </c>
      <c r="AM1489" s="154" t="str">
        <f>IF(M1489="","",IF('5.手当・賞与配分・洗い替え方式'!$O$4=1,ROUNDUP((M1489+$Q1489)*$AM$4,-1),ROUNDUP(M1489*$AM$4,-1)))</f>
        <v/>
      </c>
      <c r="AN1489" s="166" t="str">
        <f>IF(N1489="","",IF('5.手当・賞与配分・洗い替え方式'!$O$4=1,ROUNDUP((N1489+$Q1489)*$AM$4,-1),ROUNDUP(N1489*$AM$4,-1)))</f>
        <v/>
      </c>
      <c r="AO1489" s="369" t="str">
        <f t="shared" si="1004"/>
        <v/>
      </c>
      <c r="AP1489" s="77" t="str">
        <f t="shared" si="1005"/>
        <v/>
      </c>
      <c r="AQ1489" s="77" t="str">
        <f t="shared" si="988"/>
        <v/>
      </c>
      <c r="AR1489" s="77" t="str">
        <f t="shared" si="989"/>
        <v/>
      </c>
      <c r="AS1489" s="164" t="str">
        <f t="shared" si="990"/>
        <v/>
      </c>
    </row>
    <row r="1490" spans="5:45" ht="18" customHeight="1">
      <c r="E1490" s="148" t="str">
        <f t="shared" si="991"/>
        <v/>
      </c>
      <c r="F1490" s="105">
        <f t="shared" si="978"/>
        <v>0</v>
      </c>
      <c r="G1490" s="105" t="str">
        <f t="shared" si="979"/>
        <v/>
      </c>
      <c r="H1490" s="105" t="str">
        <f t="shared" si="980"/>
        <v/>
      </c>
      <c r="I1490" s="149">
        <v>30</v>
      </c>
      <c r="J1490" s="157" t="str">
        <f t="shared" si="992"/>
        <v/>
      </c>
      <c r="K1490" s="131" t="str">
        <f t="shared" si="993"/>
        <v/>
      </c>
      <c r="L1490" s="131" t="str">
        <f>IF($E1490="","",INDEX('3.サラリースケール'!$R$5:$BH$38,MATCH($E1490,'3.サラリースケール'!$R$5:$R$38,0),MATCH($I1490,'3.サラリースケール'!$R$5:$BH$5,0)))</f>
        <v/>
      </c>
      <c r="M1490" s="131" t="str">
        <f t="shared" si="994"/>
        <v/>
      </c>
      <c r="N1490" s="368" t="str">
        <f t="shared" si="995"/>
        <v/>
      </c>
      <c r="O1490" s="157" t="str">
        <f t="shared" si="996"/>
        <v/>
      </c>
      <c r="P1490" s="368" t="str">
        <f t="shared" si="981"/>
        <v/>
      </c>
      <c r="Q1490" s="158" t="str">
        <f>IF($L1490="","",VLOOKUP($E1490,'6.モデル年俸表の作成'!$C$7:$F$48,4,0))</f>
        <v/>
      </c>
      <c r="R1490" s="159" t="str">
        <f>IF($E1490="","",IF($G1490="","",VLOOKUP($E1490,'5.手当・賞与配分・洗い替え方式'!$C$7:$L$48,8,0)))</f>
        <v/>
      </c>
      <c r="S1490" s="160" t="str">
        <f t="shared" si="997"/>
        <v/>
      </c>
      <c r="T1490" s="160" t="str">
        <f t="shared" si="998"/>
        <v/>
      </c>
      <c r="U1490" s="160" t="str">
        <f t="shared" si="1007"/>
        <v/>
      </c>
      <c r="V1490" s="160" t="str">
        <f t="shared" si="1000"/>
        <v/>
      </c>
      <c r="W1490" s="160" t="str">
        <f t="shared" si="1001"/>
        <v/>
      </c>
      <c r="X1490" s="164" t="str">
        <f t="shared" si="982"/>
        <v/>
      </c>
      <c r="Y1490" s="162" t="str">
        <f t="shared" si="1006"/>
        <v/>
      </c>
      <c r="Z1490" s="161" t="str">
        <f t="shared" si="983"/>
        <v/>
      </c>
      <c r="AA1490" s="161" t="str">
        <f t="shared" si="984"/>
        <v/>
      </c>
      <c r="AB1490" s="161" t="str">
        <f t="shared" si="985"/>
        <v/>
      </c>
      <c r="AC1490" s="163" t="str">
        <f t="shared" si="1008"/>
        <v/>
      </c>
      <c r="AD1490" s="158" t="str">
        <f t="shared" si="1003"/>
        <v/>
      </c>
      <c r="AE1490" s="165" t="str">
        <f>IF(J1490="","",IF('5.手当・賞与配分・洗い替え方式'!$O$4=1,ROUNDUP((J1490+$Q1490)*$AH$4,-1),ROUNDUP(J1490*$AH$4,-1)))</f>
        <v/>
      </c>
      <c r="AF1490" s="154" t="str">
        <f>IF(K1490="","",IF('5.手当・賞与配分・洗い替え方式'!$O$4=1,ROUNDUP((K1490+$Q1490)*$AH$4,-1),ROUNDUP(K1490*$AH$4,-1)))</f>
        <v/>
      </c>
      <c r="AG1490" s="154" t="str">
        <f>IF(L1490="","",IF('5.手当・賞与配分・洗い替え方式'!$O$4=1,ROUNDUP((L1490+$Q1490)*$AH$4,-1),ROUNDUP(L1490*$AH$4,-1)))</f>
        <v/>
      </c>
      <c r="AH1490" s="154" t="str">
        <f>IF(M1490="","",IF('5.手当・賞与配分・洗い替え方式'!$O$4=1,ROUNDUP((M1490+$Q1490)*$AH$4,-1),ROUNDUP(M1490*$AH$4,-1)))</f>
        <v/>
      </c>
      <c r="AI1490" s="166" t="str">
        <f>IF(N1490="","",IF('5.手当・賞与配分・洗い替え方式'!$O$4=1,ROUNDUP((N1490+$Q1490)*$AH$4,-1),ROUNDUP(N1490*$AH$4,-1)))</f>
        <v/>
      </c>
      <c r="AJ1490" s="165" t="str">
        <f>IF(J1490="","",IF('5.手当・賞与配分・洗い替え方式'!$O$4=1,ROUNDUP((J1490+$Q1490)*$AM$4,-1),ROUNDUP(J1490*$AM$4,-1)))</f>
        <v/>
      </c>
      <c r="AK1490" s="154" t="str">
        <f>IF(K1490="","",IF('5.手当・賞与配分・洗い替え方式'!$O$4=1,ROUNDUP((K1490+$Q1490)*$AM$4,-1),ROUNDUP(K1490*$AM$4,-1)))</f>
        <v/>
      </c>
      <c r="AL1490" s="154" t="str">
        <f>IF(L1490="","",IF('5.手当・賞与配分・洗い替え方式'!$O$4=1,ROUNDUP((L1490+$Q1490)*$AM$4,-1),ROUNDUP(L1490*$AM$4,-1)))</f>
        <v/>
      </c>
      <c r="AM1490" s="154" t="str">
        <f>IF(M1490="","",IF('5.手当・賞与配分・洗い替え方式'!$O$4=1,ROUNDUP((M1490+$Q1490)*$AM$4,-1),ROUNDUP(M1490*$AM$4,-1)))</f>
        <v/>
      </c>
      <c r="AN1490" s="166" t="str">
        <f>IF(N1490="","",IF('5.手当・賞与配分・洗い替え方式'!$O$4=1,ROUNDUP((N1490+$Q1490)*$AM$4,-1),ROUNDUP(N1490*$AM$4,-1)))</f>
        <v/>
      </c>
      <c r="AO1490" s="369" t="str">
        <f t="shared" si="1004"/>
        <v/>
      </c>
      <c r="AP1490" s="77" t="str">
        <f t="shared" si="1005"/>
        <v/>
      </c>
      <c r="AQ1490" s="77" t="str">
        <f t="shared" si="988"/>
        <v/>
      </c>
      <c r="AR1490" s="77" t="str">
        <f t="shared" si="989"/>
        <v/>
      </c>
      <c r="AS1490" s="164" t="str">
        <f t="shared" si="990"/>
        <v/>
      </c>
    </row>
    <row r="1491" spans="5:45" ht="18" customHeight="1">
      <c r="E1491" s="148" t="str">
        <f t="shared" si="991"/>
        <v/>
      </c>
      <c r="F1491" s="105">
        <f t="shared" si="978"/>
        <v>0</v>
      </c>
      <c r="G1491" s="105" t="str">
        <f t="shared" si="979"/>
        <v/>
      </c>
      <c r="H1491" s="105" t="str">
        <f t="shared" si="980"/>
        <v/>
      </c>
      <c r="I1491" s="149">
        <v>31</v>
      </c>
      <c r="J1491" s="157" t="str">
        <f t="shared" si="992"/>
        <v/>
      </c>
      <c r="K1491" s="131" t="str">
        <f t="shared" si="993"/>
        <v/>
      </c>
      <c r="L1491" s="131" t="str">
        <f>IF($E1491="","",INDEX('3.サラリースケール'!$R$5:$BH$38,MATCH($E1491,'3.サラリースケール'!$R$5:$R$38,0),MATCH($I1491,'3.サラリースケール'!$R$5:$BH$5,0)))</f>
        <v/>
      </c>
      <c r="M1491" s="131" t="str">
        <f t="shared" si="994"/>
        <v/>
      </c>
      <c r="N1491" s="368" t="str">
        <f t="shared" si="995"/>
        <v/>
      </c>
      <c r="O1491" s="157" t="str">
        <f t="shared" si="996"/>
        <v/>
      </c>
      <c r="P1491" s="368" t="str">
        <f t="shared" si="981"/>
        <v/>
      </c>
      <c r="Q1491" s="158" t="str">
        <f>IF($L1491="","",VLOOKUP($E1491,'6.モデル年俸表の作成'!$C$7:$F$48,4,0))</f>
        <v/>
      </c>
      <c r="R1491" s="159" t="str">
        <f>IF($E1491="","",IF($G1491="","",VLOOKUP($E1491,'5.手当・賞与配分・洗い替え方式'!$C$7:$L$48,8,0)))</f>
        <v/>
      </c>
      <c r="S1491" s="160" t="str">
        <f t="shared" si="997"/>
        <v/>
      </c>
      <c r="T1491" s="160" t="str">
        <f t="shared" si="998"/>
        <v/>
      </c>
      <c r="U1491" s="160" t="str">
        <f t="shared" si="1007"/>
        <v/>
      </c>
      <c r="V1491" s="160" t="str">
        <f t="shared" si="1000"/>
        <v/>
      </c>
      <c r="W1491" s="160" t="str">
        <f t="shared" si="1001"/>
        <v/>
      </c>
      <c r="X1491" s="164" t="str">
        <f t="shared" si="982"/>
        <v/>
      </c>
      <c r="Y1491" s="162" t="str">
        <f t="shared" si="1006"/>
        <v/>
      </c>
      <c r="Z1491" s="161" t="str">
        <f t="shared" si="983"/>
        <v/>
      </c>
      <c r="AA1491" s="161" t="str">
        <f t="shared" si="984"/>
        <v/>
      </c>
      <c r="AB1491" s="161" t="str">
        <f t="shared" si="985"/>
        <v/>
      </c>
      <c r="AC1491" s="163" t="str">
        <f t="shared" si="1008"/>
        <v/>
      </c>
      <c r="AD1491" s="158" t="str">
        <f t="shared" si="1003"/>
        <v/>
      </c>
      <c r="AE1491" s="165" t="str">
        <f>IF(J1491="","",IF('5.手当・賞与配分・洗い替え方式'!$O$4=1,ROUNDUP((J1491+$Q1491)*$AH$4,-1),ROUNDUP(J1491*$AH$4,-1)))</f>
        <v/>
      </c>
      <c r="AF1491" s="154" t="str">
        <f>IF(K1491="","",IF('5.手当・賞与配分・洗い替え方式'!$O$4=1,ROUNDUP((K1491+$Q1491)*$AH$4,-1),ROUNDUP(K1491*$AH$4,-1)))</f>
        <v/>
      </c>
      <c r="AG1491" s="154" t="str">
        <f>IF(L1491="","",IF('5.手当・賞与配分・洗い替え方式'!$O$4=1,ROUNDUP((L1491+$Q1491)*$AH$4,-1),ROUNDUP(L1491*$AH$4,-1)))</f>
        <v/>
      </c>
      <c r="AH1491" s="154" t="str">
        <f>IF(M1491="","",IF('5.手当・賞与配分・洗い替え方式'!$O$4=1,ROUNDUP((M1491+$Q1491)*$AH$4,-1),ROUNDUP(M1491*$AH$4,-1)))</f>
        <v/>
      </c>
      <c r="AI1491" s="166" t="str">
        <f>IF(N1491="","",IF('5.手当・賞与配分・洗い替え方式'!$O$4=1,ROUNDUP((N1491+$Q1491)*$AH$4,-1),ROUNDUP(N1491*$AH$4,-1)))</f>
        <v/>
      </c>
      <c r="AJ1491" s="165" t="str">
        <f>IF(J1491="","",IF('5.手当・賞与配分・洗い替え方式'!$O$4=1,ROUNDUP((J1491+$Q1491)*$AM$4,-1),ROUNDUP(J1491*$AM$4,-1)))</f>
        <v/>
      </c>
      <c r="AK1491" s="154" t="str">
        <f>IF(K1491="","",IF('5.手当・賞与配分・洗い替え方式'!$O$4=1,ROUNDUP((K1491+$Q1491)*$AM$4,-1),ROUNDUP(K1491*$AM$4,-1)))</f>
        <v/>
      </c>
      <c r="AL1491" s="154" t="str">
        <f>IF(L1491="","",IF('5.手当・賞与配分・洗い替え方式'!$O$4=1,ROUNDUP((L1491+$Q1491)*$AM$4,-1),ROUNDUP(L1491*$AM$4,-1)))</f>
        <v/>
      </c>
      <c r="AM1491" s="154" t="str">
        <f>IF(M1491="","",IF('5.手当・賞与配分・洗い替え方式'!$O$4=1,ROUNDUP((M1491+$Q1491)*$AM$4,-1),ROUNDUP(M1491*$AM$4,-1)))</f>
        <v/>
      </c>
      <c r="AN1491" s="166" t="str">
        <f>IF(N1491="","",IF('5.手当・賞与配分・洗い替え方式'!$O$4=1,ROUNDUP((N1491+$Q1491)*$AM$4,-1),ROUNDUP(N1491*$AM$4,-1)))</f>
        <v/>
      </c>
      <c r="AO1491" s="369" t="str">
        <f t="shared" si="1004"/>
        <v/>
      </c>
      <c r="AP1491" s="77" t="str">
        <f t="shared" si="1005"/>
        <v/>
      </c>
      <c r="AQ1491" s="77" t="str">
        <f t="shared" si="988"/>
        <v/>
      </c>
      <c r="AR1491" s="77" t="str">
        <f t="shared" si="989"/>
        <v/>
      </c>
      <c r="AS1491" s="164" t="str">
        <f t="shared" si="990"/>
        <v/>
      </c>
    </row>
    <row r="1492" spans="5:45" ht="18" customHeight="1">
      <c r="E1492" s="148" t="str">
        <f t="shared" si="991"/>
        <v/>
      </c>
      <c r="F1492" s="105">
        <f t="shared" si="978"/>
        <v>0</v>
      </c>
      <c r="G1492" s="105" t="str">
        <f t="shared" si="979"/>
        <v/>
      </c>
      <c r="H1492" s="105" t="str">
        <f t="shared" si="980"/>
        <v/>
      </c>
      <c r="I1492" s="149">
        <v>32</v>
      </c>
      <c r="J1492" s="157" t="str">
        <f t="shared" si="992"/>
        <v/>
      </c>
      <c r="K1492" s="131" t="str">
        <f t="shared" si="993"/>
        <v/>
      </c>
      <c r="L1492" s="131" t="str">
        <f>IF($E1492="","",INDEX('3.サラリースケール'!$R$5:$BH$38,MATCH($E1492,'3.サラリースケール'!$R$5:$R$38,0),MATCH($I1492,'3.サラリースケール'!$R$5:$BH$5,0)))</f>
        <v/>
      </c>
      <c r="M1492" s="131" t="str">
        <f t="shared" si="994"/>
        <v/>
      </c>
      <c r="N1492" s="368" t="str">
        <f t="shared" si="995"/>
        <v/>
      </c>
      <c r="O1492" s="157" t="str">
        <f t="shared" si="996"/>
        <v/>
      </c>
      <c r="P1492" s="368" t="str">
        <f t="shared" si="981"/>
        <v/>
      </c>
      <c r="Q1492" s="158" t="str">
        <f>IF($L1492="","",VLOOKUP($E1492,'6.モデル年俸表の作成'!$C$7:$F$48,4,0))</f>
        <v/>
      </c>
      <c r="R1492" s="159" t="str">
        <f>IF($E1492="","",IF($G1492="","",VLOOKUP($E1492,'5.手当・賞与配分・洗い替え方式'!$C$7:$L$48,8,0)))</f>
        <v/>
      </c>
      <c r="S1492" s="160" t="str">
        <f t="shared" si="997"/>
        <v/>
      </c>
      <c r="T1492" s="160" t="str">
        <f t="shared" si="998"/>
        <v/>
      </c>
      <c r="U1492" s="160" t="str">
        <f t="shared" si="1007"/>
        <v/>
      </c>
      <c r="V1492" s="160" t="str">
        <f t="shared" si="1000"/>
        <v/>
      </c>
      <c r="W1492" s="160" t="str">
        <f t="shared" si="1001"/>
        <v/>
      </c>
      <c r="X1492" s="164" t="str">
        <f t="shared" si="982"/>
        <v/>
      </c>
      <c r="Y1492" s="162" t="str">
        <f t="shared" si="1006"/>
        <v/>
      </c>
      <c r="Z1492" s="161" t="str">
        <f t="shared" si="983"/>
        <v/>
      </c>
      <c r="AA1492" s="161" t="str">
        <f t="shared" si="984"/>
        <v/>
      </c>
      <c r="AB1492" s="161" t="str">
        <f t="shared" si="985"/>
        <v/>
      </c>
      <c r="AC1492" s="163" t="str">
        <f t="shared" si="1008"/>
        <v/>
      </c>
      <c r="AD1492" s="158" t="str">
        <f t="shared" si="1003"/>
        <v/>
      </c>
      <c r="AE1492" s="165" t="str">
        <f>IF(J1492="","",IF('5.手当・賞与配分・洗い替え方式'!$O$4=1,ROUNDUP((J1492+$Q1492)*$AH$4,-1),ROUNDUP(J1492*$AH$4,-1)))</f>
        <v/>
      </c>
      <c r="AF1492" s="154" t="str">
        <f>IF(K1492="","",IF('5.手当・賞与配分・洗い替え方式'!$O$4=1,ROUNDUP((K1492+$Q1492)*$AH$4,-1),ROUNDUP(K1492*$AH$4,-1)))</f>
        <v/>
      </c>
      <c r="AG1492" s="154" t="str">
        <f>IF(L1492="","",IF('5.手当・賞与配分・洗い替え方式'!$O$4=1,ROUNDUP((L1492+$Q1492)*$AH$4,-1),ROUNDUP(L1492*$AH$4,-1)))</f>
        <v/>
      </c>
      <c r="AH1492" s="154" t="str">
        <f>IF(M1492="","",IF('5.手当・賞与配分・洗い替え方式'!$O$4=1,ROUNDUP((M1492+$Q1492)*$AH$4,-1),ROUNDUP(M1492*$AH$4,-1)))</f>
        <v/>
      </c>
      <c r="AI1492" s="166" t="str">
        <f>IF(N1492="","",IF('5.手当・賞与配分・洗い替え方式'!$O$4=1,ROUNDUP((N1492+$Q1492)*$AH$4,-1),ROUNDUP(N1492*$AH$4,-1)))</f>
        <v/>
      </c>
      <c r="AJ1492" s="165" t="str">
        <f>IF(J1492="","",IF('5.手当・賞与配分・洗い替え方式'!$O$4=1,ROUNDUP((J1492+$Q1492)*$AM$4,-1),ROUNDUP(J1492*$AM$4,-1)))</f>
        <v/>
      </c>
      <c r="AK1492" s="154" t="str">
        <f>IF(K1492="","",IF('5.手当・賞与配分・洗い替え方式'!$O$4=1,ROUNDUP((K1492+$Q1492)*$AM$4,-1),ROUNDUP(K1492*$AM$4,-1)))</f>
        <v/>
      </c>
      <c r="AL1492" s="154" t="str">
        <f>IF(L1492="","",IF('5.手当・賞与配分・洗い替え方式'!$O$4=1,ROUNDUP((L1492+$Q1492)*$AM$4,-1),ROUNDUP(L1492*$AM$4,-1)))</f>
        <v/>
      </c>
      <c r="AM1492" s="154" t="str">
        <f>IF(M1492="","",IF('5.手当・賞与配分・洗い替え方式'!$O$4=1,ROUNDUP((M1492+$Q1492)*$AM$4,-1),ROUNDUP(M1492*$AM$4,-1)))</f>
        <v/>
      </c>
      <c r="AN1492" s="166" t="str">
        <f>IF(N1492="","",IF('5.手当・賞与配分・洗い替え方式'!$O$4=1,ROUNDUP((N1492+$Q1492)*$AM$4,-1),ROUNDUP(N1492*$AM$4,-1)))</f>
        <v/>
      </c>
      <c r="AO1492" s="369" t="str">
        <f t="shared" si="1004"/>
        <v/>
      </c>
      <c r="AP1492" s="77" t="str">
        <f t="shared" si="1005"/>
        <v/>
      </c>
      <c r="AQ1492" s="77" t="str">
        <f t="shared" si="988"/>
        <v/>
      </c>
      <c r="AR1492" s="77" t="str">
        <f t="shared" si="989"/>
        <v/>
      </c>
      <c r="AS1492" s="164" t="str">
        <f t="shared" si="990"/>
        <v/>
      </c>
    </row>
    <row r="1493" spans="5:45" ht="18" customHeight="1">
      <c r="E1493" s="148" t="str">
        <f t="shared" si="991"/>
        <v/>
      </c>
      <c r="F1493" s="105">
        <f t="shared" si="978"/>
        <v>0</v>
      </c>
      <c r="G1493" s="105" t="str">
        <f t="shared" si="979"/>
        <v/>
      </c>
      <c r="H1493" s="105" t="str">
        <f t="shared" si="980"/>
        <v/>
      </c>
      <c r="I1493" s="149">
        <v>33</v>
      </c>
      <c r="J1493" s="157" t="str">
        <f t="shared" si="992"/>
        <v/>
      </c>
      <c r="K1493" s="131" t="str">
        <f t="shared" si="993"/>
        <v/>
      </c>
      <c r="L1493" s="131" t="str">
        <f>IF($E1493="","",INDEX('3.サラリースケール'!$R$5:$BH$38,MATCH($E1493,'3.サラリースケール'!$R$5:$R$38,0),MATCH($I1493,'3.サラリースケール'!$R$5:$BH$5,0)))</f>
        <v/>
      </c>
      <c r="M1493" s="131" t="str">
        <f t="shared" si="994"/>
        <v/>
      </c>
      <c r="N1493" s="368" t="str">
        <f t="shared" si="995"/>
        <v/>
      </c>
      <c r="O1493" s="157" t="str">
        <f t="shared" si="996"/>
        <v/>
      </c>
      <c r="P1493" s="368" t="str">
        <f t="shared" si="981"/>
        <v/>
      </c>
      <c r="Q1493" s="158" t="str">
        <f>IF($L1493="","",VLOOKUP($E1493,'6.モデル年俸表の作成'!$C$7:$F$48,4,0))</f>
        <v/>
      </c>
      <c r="R1493" s="159" t="str">
        <f>IF($E1493="","",IF($G1493="","",VLOOKUP($E1493,'5.手当・賞与配分・洗い替え方式'!$C$7:$L$48,8,0)))</f>
        <v/>
      </c>
      <c r="S1493" s="160" t="str">
        <f t="shared" si="997"/>
        <v/>
      </c>
      <c r="T1493" s="160" t="str">
        <f t="shared" si="998"/>
        <v/>
      </c>
      <c r="U1493" s="160" t="str">
        <f t="shared" si="1007"/>
        <v/>
      </c>
      <c r="V1493" s="160" t="str">
        <f t="shared" si="1000"/>
        <v/>
      </c>
      <c r="W1493" s="160" t="str">
        <f t="shared" si="1001"/>
        <v/>
      </c>
      <c r="X1493" s="164" t="str">
        <f t="shared" si="982"/>
        <v/>
      </c>
      <c r="Y1493" s="162" t="str">
        <f t="shared" si="1006"/>
        <v/>
      </c>
      <c r="Z1493" s="161" t="str">
        <f t="shared" si="983"/>
        <v/>
      </c>
      <c r="AA1493" s="161" t="str">
        <f t="shared" si="984"/>
        <v/>
      </c>
      <c r="AB1493" s="161" t="str">
        <f t="shared" si="985"/>
        <v/>
      </c>
      <c r="AC1493" s="163" t="str">
        <f t="shared" si="1008"/>
        <v/>
      </c>
      <c r="AD1493" s="158" t="str">
        <f t="shared" si="1003"/>
        <v/>
      </c>
      <c r="AE1493" s="165" t="str">
        <f>IF(J1493="","",IF('5.手当・賞与配分・洗い替え方式'!$O$4=1,ROUNDUP((J1493+$Q1493)*$AH$4,-1),ROUNDUP(J1493*$AH$4,-1)))</f>
        <v/>
      </c>
      <c r="AF1493" s="154" t="str">
        <f>IF(K1493="","",IF('5.手当・賞与配分・洗い替え方式'!$O$4=1,ROUNDUP((K1493+$Q1493)*$AH$4,-1),ROUNDUP(K1493*$AH$4,-1)))</f>
        <v/>
      </c>
      <c r="AG1493" s="154" t="str">
        <f>IF(L1493="","",IF('5.手当・賞与配分・洗い替え方式'!$O$4=1,ROUNDUP((L1493+$Q1493)*$AH$4,-1),ROUNDUP(L1493*$AH$4,-1)))</f>
        <v/>
      </c>
      <c r="AH1493" s="154" t="str">
        <f>IF(M1493="","",IF('5.手当・賞与配分・洗い替え方式'!$O$4=1,ROUNDUP((M1493+$Q1493)*$AH$4,-1),ROUNDUP(M1493*$AH$4,-1)))</f>
        <v/>
      </c>
      <c r="AI1493" s="166" t="str">
        <f>IF(N1493="","",IF('5.手当・賞与配分・洗い替え方式'!$O$4=1,ROUNDUP((N1493+$Q1493)*$AH$4,-1),ROUNDUP(N1493*$AH$4,-1)))</f>
        <v/>
      </c>
      <c r="AJ1493" s="165" t="str">
        <f>IF(J1493="","",IF('5.手当・賞与配分・洗い替え方式'!$O$4=1,ROUNDUP((J1493+$Q1493)*$AM$4,-1),ROUNDUP(J1493*$AM$4,-1)))</f>
        <v/>
      </c>
      <c r="AK1493" s="154" t="str">
        <f>IF(K1493="","",IF('5.手当・賞与配分・洗い替え方式'!$O$4=1,ROUNDUP((K1493+$Q1493)*$AM$4,-1),ROUNDUP(K1493*$AM$4,-1)))</f>
        <v/>
      </c>
      <c r="AL1493" s="154" t="str">
        <f>IF(L1493="","",IF('5.手当・賞与配分・洗い替え方式'!$O$4=1,ROUNDUP((L1493+$Q1493)*$AM$4,-1),ROUNDUP(L1493*$AM$4,-1)))</f>
        <v/>
      </c>
      <c r="AM1493" s="154" t="str">
        <f>IF(M1493="","",IF('5.手当・賞与配分・洗い替え方式'!$O$4=1,ROUNDUP((M1493+$Q1493)*$AM$4,-1),ROUNDUP(M1493*$AM$4,-1)))</f>
        <v/>
      </c>
      <c r="AN1493" s="166" t="str">
        <f>IF(N1493="","",IF('5.手当・賞与配分・洗い替え方式'!$O$4=1,ROUNDUP((N1493+$Q1493)*$AM$4,-1),ROUNDUP(N1493*$AM$4,-1)))</f>
        <v/>
      </c>
      <c r="AO1493" s="369" t="str">
        <f t="shared" si="1004"/>
        <v/>
      </c>
      <c r="AP1493" s="77" t="str">
        <f t="shared" si="1005"/>
        <v/>
      </c>
      <c r="AQ1493" s="77" t="str">
        <f t="shared" si="988"/>
        <v/>
      </c>
      <c r="AR1493" s="77" t="str">
        <f t="shared" si="989"/>
        <v/>
      </c>
      <c r="AS1493" s="164" t="str">
        <f t="shared" si="990"/>
        <v/>
      </c>
    </row>
    <row r="1494" spans="5:45" ht="18" customHeight="1">
      <c r="E1494" s="148" t="str">
        <f t="shared" si="991"/>
        <v/>
      </c>
      <c r="F1494" s="105">
        <f t="shared" si="978"/>
        <v>0</v>
      </c>
      <c r="G1494" s="105" t="str">
        <f t="shared" si="979"/>
        <v/>
      </c>
      <c r="H1494" s="105" t="str">
        <f t="shared" si="980"/>
        <v/>
      </c>
      <c r="I1494" s="149">
        <v>34</v>
      </c>
      <c r="J1494" s="157" t="str">
        <f t="shared" si="992"/>
        <v/>
      </c>
      <c r="K1494" s="131" t="str">
        <f t="shared" si="993"/>
        <v/>
      </c>
      <c r="L1494" s="131" t="str">
        <f>IF($E1494="","",INDEX('3.サラリースケール'!$R$5:$BH$38,MATCH($E1494,'3.サラリースケール'!$R$5:$R$38,0),MATCH($I1494,'3.サラリースケール'!$R$5:$BH$5,0)))</f>
        <v/>
      </c>
      <c r="M1494" s="131" t="str">
        <f t="shared" si="994"/>
        <v/>
      </c>
      <c r="N1494" s="368" t="str">
        <f t="shared" si="995"/>
        <v/>
      </c>
      <c r="O1494" s="157" t="str">
        <f t="shared" si="996"/>
        <v/>
      </c>
      <c r="P1494" s="368" t="str">
        <f t="shared" si="981"/>
        <v/>
      </c>
      <c r="Q1494" s="158" t="str">
        <f>IF($L1494="","",VLOOKUP($E1494,'6.モデル年俸表の作成'!$C$7:$F$48,4,0))</f>
        <v/>
      </c>
      <c r="R1494" s="159" t="str">
        <f>IF($E1494="","",IF($G1494="","",VLOOKUP($E1494,'5.手当・賞与配分・洗い替え方式'!$C$7:$L$48,8,0)))</f>
        <v/>
      </c>
      <c r="S1494" s="160" t="str">
        <f t="shared" si="997"/>
        <v/>
      </c>
      <c r="T1494" s="160" t="str">
        <f t="shared" si="998"/>
        <v/>
      </c>
      <c r="U1494" s="160" t="str">
        <f t="shared" si="1007"/>
        <v/>
      </c>
      <c r="V1494" s="160" t="str">
        <f t="shared" si="1000"/>
        <v/>
      </c>
      <c r="W1494" s="160" t="str">
        <f t="shared" si="1001"/>
        <v/>
      </c>
      <c r="X1494" s="164" t="str">
        <f t="shared" si="982"/>
        <v/>
      </c>
      <c r="Y1494" s="162" t="str">
        <f t="shared" si="1006"/>
        <v/>
      </c>
      <c r="Z1494" s="161" t="str">
        <f t="shared" si="983"/>
        <v/>
      </c>
      <c r="AA1494" s="161" t="str">
        <f t="shared" si="984"/>
        <v/>
      </c>
      <c r="AB1494" s="161" t="str">
        <f t="shared" si="985"/>
        <v/>
      </c>
      <c r="AC1494" s="163" t="str">
        <f t="shared" si="1008"/>
        <v/>
      </c>
      <c r="AD1494" s="158" t="str">
        <f t="shared" si="1003"/>
        <v/>
      </c>
      <c r="AE1494" s="165" t="str">
        <f>IF(J1494="","",IF('5.手当・賞与配分・洗い替え方式'!$O$4=1,ROUNDUP((J1494+$Q1494)*$AH$4,-1),ROUNDUP(J1494*$AH$4,-1)))</f>
        <v/>
      </c>
      <c r="AF1494" s="154" t="str">
        <f>IF(K1494="","",IF('5.手当・賞与配分・洗い替え方式'!$O$4=1,ROUNDUP((K1494+$Q1494)*$AH$4,-1),ROUNDUP(K1494*$AH$4,-1)))</f>
        <v/>
      </c>
      <c r="AG1494" s="154" t="str">
        <f>IF(L1494="","",IF('5.手当・賞与配分・洗い替え方式'!$O$4=1,ROUNDUP((L1494+$Q1494)*$AH$4,-1),ROUNDUP(L1494*$AH$4,-1)))</f>
        <v/>
      </c>
      <c r="AH1494" s="154" t="str">
        <f>IF(M1494="","",IF('5.手当・賞与配分・洗い替え方式'!$O$4=1,ROUNDUP((M1494+$Q1494)*$AH$4,-1),ROUNDUP(M1494*$AH$4,-1)))</f>
        <v/>
      </c>
      <c r="AI1494" s="166" t="str">
        <f>IF(N1494="","",IF('5.手当・賞与配分・洗い替え方式'!$O$4=1,ROUNDUP((N1494+$Q1494)*$AH$4,-1),ROUNDUP(N1494*$AH$4,-1)))</f>
        <v/>
      </c>
      <c r="AJ1494" s="165" t="str">
        <f>IF(J1494="","",IF('5.手当・賞与配分・洗い替え方式'!$O$4=1,ROUNDUP((J1494+$Q1494)*$AM$4,-1),ROUNDUP(J1494*$AM$4,-1)))</f>
        <v/>
      </c>
      <c r="AK1494" s="154" t="str">
        <f>IF(K1494="","",IF('5.手当・賞与配分・洗い替え方式'!$O$4=1,ROUNDUP((K1494+$Q1494)*$AM$4,-1),ROUNDUP(K1494*$AM$4,-1)))</f>
        <v/>
      </c>
      <c r="AL1494" s="154" t="str">
        <f>IF(L1494="","",IF('5.手当・賞与配分・洗い替え方式'!$O$4=1,ROUNDUP((L1494+$Q1494)*$AM$4,-1),ROUNDUP(L1494*$AM$4,-1)))</f>
        <v/>
      </c>
      <c r="AM1494" s="154" t="str">
        <f>IF(M1494="","",IF('5.手当・賞与配分・洗い替え方式'!$O$4=1,ROUNDUP((M1494+$Q1494)*$AM$4,-1),ROUNDUP(M1494*$AM$4,-1)))</f>
        <v/>
      </c>
      <c r="AN1494" s="166" t="str">
        <f>IF(N1494="","",IF('5.手当・賞与配分・洗い替え方式'!$O$4=1,ROUNDUP((N1494+$Q1494)*$AM$4,-1),ROUNDUP(N1494*$AM$4,-1)))</f>
        <v/>
      </c>
      <c r="AO1494" s="369" t="str">
        <f t="shared" si="1004"/>
        <v/>
      </c>
      <c r="AP1494" s="77" t="str">
        <f t="shared" si="1005"/>
        <v/>
      </c>
      <c r="AQ1494" s="77" t="str">
        <f t="shared" si="988"/>
        <v/>
      </c>
      <c r="AR1494" s="77" t="str">
        <f t="shared" si="989"/>
        <v/>
      </c>
      <c r="AS1494" s="164" t="str">
        <f t="shared" si="990"/>
        <v/>
      </c>
    </row>
    <row r="1495" spans="5:45" ht="18" customHeight="1">
      <c r="E1495" s="148" t="str">
        <f t="shared" si="991"/>
        <v/>
      </c>
      <c r="F1495" s="105">
        <f t="shared" si="978"/>
        <v>0</v>
      </c>
      <c r="G1495" s="105" t="str">
        <f t="shared" si="979"/>
        <v/>
      </c>
      <c r="H1495" s="105" t="str">
        <f t="shared" si="980"/>
        <v/>
      </c>
      <c r="I1495" s="149">
        <v>35</v>
      </c>
      <c r="J1495" s="157" t="str">
        <f t="shared" si="992"/>
        <v/>
      </c>
      <c r="K1495" s="131" t="str">
        <f t="shared" si="993"/>
        <v/>
      </c>
      <c r="L1495" s="131" t="str">
        <f>IF($E1495="","",INDEX('3.サラリースケール'!$R$5:$BH$38,MATCH($E1495,'3.サラリースケール'!$R$5:$R$38,0),MATCH($I1495,'3.サラリースケール'!$R$5:$BH$5,0)))</f>
        <v/>
      </c>
      <c r="M1495" s="131" t="str">
        <f t="shared" si="994"/>
        <v/>
      </c>
      <c r="N1495" s="368" t="str">
        <f t="shared" si="995"/>
        <v/>
      </c>
      <c r="O1495" s="157" t="str">
        <f t="shared" si="996"/>
        <v/>
      </c>
      <c r="P1495" s="368" t="str">
        <f t="shared" si="981"/>
        <v/>
      </c>
      <c r="Q1495" s="158" t="str">
        <f>IF($L1495="","",VLOOKUP($E1495,'6.モデル年俸表の作成'!$C$7:$F$48,4,0))</f>
        <v/>
      </c>
      <c r="R1495" s="159" t="str">
        <f>IF($E1495="","",IF($G1495="","",VLOOKUP($E1495,'5.手当・賞与配分・洗い替え方式'!$C$7:$L$48,8,0)))</f>
        <v/>
      </c>
      <c r="S1495" s="160" t="str">
        <f t="shared" si="997"/>
        <v/>
      </c>
      <c r="T1495" s="160" t="str">
        <f t="shared" si="998"/>
        <v/>
      </c>
      <c r="U1495" s="160" t="str">
        <f t="shared" si="1007"/>
        <v/>
      </c>
      <c r="V1495" s="160" t="str">
        <f t="shared" si="1000"/>
        <v/>
      </c>
      <c r="W1495" s="160" t="str">
        <f t="shared" si="1001"/>
        <v/>
      </c>
      <c r="X1495" s="164" t="str">
        <f t="shared" si="982"/>
        <v/>
      </c>
      <c r="Y1495" s="162" t="str">
        <f t="shared" si="1006"/>
        <v/>
      </c>
      <c r="Z1495" s="161" t="str">
        <f t="shared" si="983"/>
        <v/>
      </c>
      <c r="AA1495" s="161" t="str">
        <f t="shared" si="984"/>
        <v/>
      </c>
      <c r="AB1495" s="161" t="str">
        <f t="shared" si="985"/>
        <v/>
      </c>
      <c r="AC1495" s="163" t="str">
        <f t="shared" si="1008"/>
        <v/>
      </c>
      <c r="AD1495" s="158" t="str">
        <f t="shared" si="1003"/>
        <v/>
      </c>
      <c r="AE1495" s="165" t="str">
        <f>IF(J1495="","",IF('5.手当・賞与配分・洗い替え方式'!$O$4=1,ROUNDUP((J1495+$Q1495)*$AH$4,-1),ROUNDUP(J1495*$AH$4,-1)))</f>
        <v/>
      </c>
      <c r="AF1495" s="154" t="str">
        <f>IF(K1495="","",IF('5.手当・賞与配分・洗い替え方式'!$O$4=1,ROUNDUP((K1495+$Q1495)*$AH$4,-1),ROUNDUP(K1495*$AH$4,-1)))</f>
        <v/>
      </c>
      <c r="AG1495" s="154" t="str">
        <f>IF(L1495="","",IF('5.手当・賞与配分・洗い替え方式'!$O$4=1,ROUNDUP((L1495+$Q1495)*$AH$4,-1),ROUNDUP(L1495*$AH$4,-1)))</f>
        <v/>
      </c>
      <c r="AH1495" s="154" t="str">
        <f>IF(M1495="","",IF('5.手当・賞与配分・洗い替え方式'!$O$4=1,ROUNDUP((M1495+$Q1495)*$AH$4,-1),ROUNDUP(M1495*$AH$4,-1)))</f>
        <v/>
      </c>
      <c r="AI1495" s="166" t="str">
        <f>IF(N1495="","",IF('5.手当・賞与配分・洗い替え方式'!$O$4=1,ROUNDUP((N1495+$Q1495)*$AH$4,-1),ROUNDUP(N1495*$AH$4,-1)))</f>
        <v/>
      </c>
      <c r="AJ1495" s="165" t="str">
        <f>IF(J1495="","",IF('5.手当・賞与配分・洗い替え方式'!$O$4=1,ROUNDUP((J1495+$Q1495)*$AM$4,-1),ROUNDUP(J1495*$AM$4,-1)))</f>
        <v/>
      </c>
      <c r="AK1495" s="154" t="str">
        <f>IF(K1495="","",IF('5.手当・賞与配分・洗い替え方式'!$O$4=1,ROUNDUP((K1495+$Q1495)*$AM$4,-1),ROUNDUP(K1495*$AM$4,-1)))</f>
        <v/>
      </c>
      <c r="AL1495" s="154" t="str">
        <f>IF(L1495="","",IF('5.手当・賞与配分・洗い替え方式'!$O$4=1,ROUNDUP((L1495+$Q1495)*$AM$4,-1),ROUNDUP(L1495*$AM$4,-1)))</f>
        <v/>
      </c>
      <c r="AM1495" s="154" t="str">
        <f>IF(M1495="","",IF('5.手当・賞与配分・洗い替え方式'!$O$4=1,ROUNDUP((M1495+$Q1495)*$AM$4,-1),ROUNDUP(M1495*$AM$4,-1)))</f>
        <v/>
      </c>
      <c r="AN1495" s="166" t="str">
        <f>IF(N1495="","",IF('5.手当・賞与配分・洗い替え方式'!$O$4=1,ROUNDUP((N1495+$Q1495)*$AM$4,-1),ROUNDUP(N1495*$AM$4,-1)))</f>
        <v/>
      </c>
      <c r="AO1495" s="369" t="str">
        <f t="shared" si="1004"/>
        <v/>
      </c>
      <c r="AP1495" s="77" t="str">
        <f t="shared" si="1005"/>
        <v/>
      </c>
      <c r="AQ1495" s="77" t="str">
        <f t="shared" si="988"/>
        <v/>
      </c>
      <c r="AR1495" s="77" t="str">
        <f t="shared" si="989"/>
        <v/>
      </c>
      <c r="AS1495" s="164" t="str">
        <f t="shared" si="990"/>
        <v/>
      </c>
    </row>
    <row r="1496" spans="5:45" ht="18" customHeight="1">
      <c r="E1496" s="148" t="str">
        <f t="shared" si="991"/>
        <v/>
      </c>
      <c r="F1496" s="105">
        <f t="shared" si="978"/>
        <v>0</v>
      </c>
      <c r="G1496" s="105" t="str">
        <f t="shared" si="979"/>
        <v/>
      </c>
      <c r="H1496" s="105" t="str">
        <f t="shared" si="980"/>
        <v/>
      </c>
      <c r="I1496" s="149">
        <v>36</v>
      </c>
      <c r="J1496" s="157" t="str">
        <f t="shared" si="992"/>
        <v/>
      </c>
      <c r="K1496" s="131" t="str">
        <f t="shared" si="993"/>
        <v/>
      </c>
      <c r="L1496" s="131" t="str">
        <f>IF($E1496="","",INDEX('3.サラリースケール'!$R$5:$BH$38,MATCH($E1496,'3.サラリースケール'!$R$5:$R$38,0),MATCH($I1496,'3.サラリースケール'!$R$5:$BH$5,0)))</f>
        <v/>
      </c>
      <c r="M1496" s="131" t="str">
        <f t="shared" si="994"/>
        <v/>
      </c>
      <c r="N1496" s="368" t="str">
        <f t="shared" si="995"/>
        <v/>
      </c>
      <c r="O1496" s="157" t="str">
        <f t="shared" si="996"/>
        <v/>
      </c>
      <c r="P1496" s="368" t="str">
        <f t="shared" si="981"/>
        <v/>
      </c>
      <c r="Q1496" s="158" t="str">
        <f>IF($L1496="","",VLOOKUP($E1496,'6.モデル年俸表の作成'!$C$7:$F$48,4,0))</f>
        <v/>
      </c>
      <c r="R1496" s="159" t="str">
        <f>IF($E1496="","",IF($G1496="","",VLOOKUP($E1496,'5.手当・賞与配分・洗い替え方式'!$C$7:$L$48,8,0)))</f>
        <v/>
      </c>
      <c r="S1496" s="160" t="str">
        <f t="shared" si="997"/>
        <v/>
      </c>
      <c r="T1496" s="160" t="str">
        <f t="shared" si="998"/>
        <v/>
      </c>
      <c r="U1496" s="160" t="str">
        <f t="shared" si="1007"/>
        <v/>
      </c>
      <c r="V1496" s="160" t="str">
        <f t="shared" si="1000"/>
        <v/>
      </c>
      <c r="W1496" s="160" t="str">
        <f t="shared" si="1001"/>
        <v/>
      </c>
      <c r="X1496" s="164" t="str">
        <f t="shared" si="982"/>
        <v/>
      </c>
      <c r="Y1496" s="162" t="str">
        <f t="shared" si="1006"/>
        <v/>
      </c>
      <c r="Z1496" s="161" t="str">
        <f t="shared" si="983"/>
        <v/>
      </c>
      <c r="AA1496" s="161" t="str">
        <f t="shared" si="984"/>
        <v/>
      </c>
      <c r="AB1496" s="161" t="str">
        <f t="shared" si="985"/>
        <v/>
      </c>
      <c r="AC1496" s="163" t="str">
        <f t="shared" si="1008"/>
        <v/>
      </c>
      <c r="AD1496" s="158" t="str">
        <f t="shared" si="1003"/>
        <v/>
      </c>
      <c r="AE1496" s="165" t="str">
        <f>IF(J1496="","",IF('5.手当・賞与配分・洗い替え方式'!$O$4=1,ROUNDUP((J1496+$Q1496)*$AH$4,-1),ROUNDUP(J1496*$AH$4,-1)))</f>
        <v/>
      </c>
      <c r="AF1496" s="154" t="str">
        <f>IF(K1496="","",IF('5.手当・賞与配分・洗い替え方式'!$O$4=1,ROUNDUP((K1496+$Q1496)*$AH$4,-1),ROUNDUP(K1496*$AH$4,-1)))</f>
        <v/>
      </c>
      <c r="AG1496" s="154" t="str">
        <f>IF(L1496="","",IF('5.手当・賞与配分・洗い替え方式'!$O$4=1,ROUNDUP((L1496+$Q1496)*$AH$4,-1),ROUNDUP(L1496*$AH$4,-1)))</f>
        <v/>
      </c>
      <c r="AH1496" s="154" t="str">
        <f>IF(M1496="","",IF('5.手当・賞与配分・洗い替え方式'!$O$4=1,ROUNDUP((M1496+$Q1496)*$AH$4,-1),ROUNDUP(M1496*$AH$4,-1)))</f>
        <v/>
      </c>
      <c r="AI1496" s="166" t="str">
        <f>IF(N1496="","",IF('5.手当・賞与配分・洗い替え方式'!$O$4=1,ROUNDUP((N1496+$Q1496)*$AH$4,-1),ROUNDUP(N1496*$AH$4,-1)))</f>
        <v/>
      </c>
      <c r="AJ1496" s="165" t="str">
        <f>IF(J1496="","",IF('5.手当・賞与配分・洗い替え方式'!$O$4=1,ROUNDUP((J1496+$Q1496)*$AM$4,-1),ROUNDUP(J1496*$AM$4,-1)))</f>
        <v/>
      </c>
      <c r="AK1496" s="154" t="str">
        <f>IF(K1496="","",IF('5.手当・賞与配分・洗い替え方式'!$O$4=1,ROUNDUP((K1496+$Q1496)*$AM$4,-1),ROUNDUP(K1496*$AM$4,-1)))</f>
        <v/>
      </c>
      <c r="AL1496" s="154" t="str">
        <f>IF(L1496="","",IF('5.手当・賞与配分・洗い替え方式'!$O$4=1,ROUNDUP((L1496+$Q1496)*$AM$4,-1),ROUNDUP(L1496*$AM$4,-1)))</f>
        <v/>
      </c>
      <c r="AM1496" s="154" t="str">
        <f>IF(M1496="","",IF('5.手当・賞与配分・洗い替え方式'!$O$4=1,ROUNDUP((M1496+$Q1496)*$AM$4,-1),ROUNDUP(M1496*$AM$4,-1)))</f>
        <v/>
      </c>
      <c r="AN1496" s="166" t="str">
        <f>IF(N1496="","",IF('5.手当・賞与配分・洗い替え方式'!$O$4=1,ROUNDUP((N1496+$Q1496)*$AM$4,-1),ROUNDUP(N1496*$AM$4,-1)))</f>
        <v/>
      </c>
      <c r="AO1496" s="369" t="str">
        <f t="shared" si="1004"/>
        <v/>
      </c>
      <c r="AP1496" s="77" t="str">
        <f t="shared" si="1005"/>
        <v/>
      </c>
      <c r="AQ1496" s="77" t="str">
        <f t="shared" si="988"/>
        <v/>
      </c>
      <c r="AR1496" s="77" t="str">
        <f t="shared" si="989"/>
        <v/>
      </c>
      <c r="AS1496" s="164" t="str">
        <f t="shared" si="990"/>
        <v/>
      </c>
    </row>
    <row r="1497" spans="5:45" ht="18" customHeight="1">
      <c r="E1497" s="148" t="str">
        <f t="shared" si="991"/>
        <v/>
      </c>
      <c r="F1497" s="105">
        <f t="shared" si="978"/>
        <v>0</v>
      </c>
      <c r="G1497" s="105" t="str">
        <f t="shared" si="979"/>
        <v/>
      </c>
      <c r="H1497" s="105" t="str">
        <f t="shared" si="980"/>
        <v/>
      </c>
      <c r="I1497" s="149">
        <v>37</v>
      </c>
      <c r="J1497" s="157" t="str">
        <f t="shared" si="992"/>
        <v/>
      </c>
      <c r="K1497" s="131" t="str">
        <f t="shared" si="993"/>
        <v/>
      </c>
      <c r="L1497" s="131" t="str">
        <f>IF($E1497="","",INDEX('3.サラリースケール'!$R$5:$BH$38,MATCH($E1497,'3.サラリースケール'!$R$5:$R$38,0),MATCH($I1497,'3.サラリースケール'!$R$5:$BH$5,0)))</f>
        <v/>
      </c>
      <c r="M1497" s="131" t="str">
        <f t="shared" si="994"/>
        <v/>
      </c>
      <c r="N1497" s="368" t="str">
        <f t="shared" si="995"/>
        <v/>
      </c>
      <c r="O1497" s="157" t="str">
        <f t="shared" si="996"/>
        <v/>
      </c>
      <c r="P1497" s="368" t="str">
        <f t="shared" si="981"/>
        <v/>
      </c>
      <c r="Q1497" s="158" t="str">
        <f>IF($L1497="","",VLOOKUP($E1497,'6.モデル年俸表の作成'!$C$7:$F$48,4,0))</f>
        <v/>
      </c>
      <c r="R1497" s="159" t="str">
        <f>IF($E1497="","",IF($G1497="","",VLOOKUP($E1497,'5.手当・賞与配分・洗い替え方式'!$C$7:$L$48,8,0)))</f>
        <v/>
      </c>
      <c r="S1497" s="160" t="str">
        <f t="shared" si="997"/>
        <v/>
      </c>
      <c r="T1497" s="160" t="str">
        <f t="shared" si="998"/>
        <v/>
      </c>
      <c r="U1497" s="160" t="str">
        <f t="shared" si="1007"/>
        <v/>
      </c>
      <c r="V1497" s="160" t="str">
        <f t="shared" si="1000"/>
        <v/>
      </c>
      <c r="W1497" s="160" t="str">
        <f t="shared" si="1001"/>
        <v/>
      </c>
      <c r="X1497" s="164" t="str">
        <f t="shared" si="982"/>
        <v/>
      </c>
      <c r="Y1497" s="162" t="str">
        <f t="shared" si="1006"/>
        <v/>
      </c>
      <c r="Z1497" s="161" t="str">
        <f t="shared" si="983"/>
        <v/>
      </c>
      <c r="AA1497" s="161" t="str">
        <f t="shared" si="984"/>
        <v/>
      </c>
      <c r="AB1497" s="161" t="str">
        <f t="shared" si="985"/>
        <v/>
      </c>
      <c r="AC1497" s="163" t="str">
        <f t="shared" si="1008"/>
        <v/>
      </c>
      <c r="AD1497" s="158" t="str">
        <f t="shared" si="1003"/>
        <v/>
      </c>
      <c r="AE1497" s="165" t="str">
        <f>IF(J1497="","",IF('5.手当・賞与配分・洗い替え方式'!$O$4=1,ROUNDUP((J1497+$Q1497)*$AH$4,-1),ROUNDUP(J1497*$AH$4,-1)))</f>
        <v/>
      </c>
      <c r="AF1497" s="154" t="str">
        <f>IF(K1497="","",IF('5.手当・賞与配分・洗い替え方式'!$O$4=1,ROUNDUP((K1497+$Q1497)*$AH$4,-1),ROUNDUP(K1497*$AH$4,-1)))</f>
        <v/>
      </c>
      <c r="AG1497" s="154" t="str">
        <f>IF(L1497="","",IF('5.手当・賞与配分・洗い替え方式'!$O$4=1,ROUNDUP((L1497+$Q1497)*$AH$4,-1),ROUNDUP(L1497*$AH$4,-1)))</f>
        <v/>
      </c>
      <c r="AH1497" s="154" t="str">
        <f>IF(M1497="","",IF('5.手当・賞与配分・洗い替え方式'!$O$4=1,ROUNDUP((M1497+$Q1497)*$AH$4,-1),ROUNDUP(M1497*$AH$4,-1)))</f>
        <v/>
      </c>
      <c r="AI1497" s="166" t="str">
        <f>IF(N1497="","",IF('5.手当・賞与配分・洗い替え方式'!$O$4=1,ROUNDUP((N1497+$Q1497)*$AH$4,-1),ROUNDUP(N1497*$AH$4,-1)))</f>
        <v/>
      </c>
      <c r="AJ1497" s="165" t="str">
        <f>IF(J1497="","",IF('5.手当・賞与配分・洗い替え方式'!$O$4=1,ROUNDUP((J1497+$Q1497)*$AM$4,-1),ROUNDUP(J1497*$AM$4,-1)))</f>
        <v/>
      </c>
      <c r="AK1497" s="154" t="str">
        <f>IF(K1497="","",IF('5.手当・賞与配分・洗い替え方式'!$O$4=1,ROUNDUP((K1497+$Q1497)*$AM$4,-1),ROUNDUP(K1497*$AM$4,-1)))</f>
        <v/>
      </c>
      <c r="AL1497" s="154" t="str">
        <f>IF(L1497="","",IF('5.手当・賞与配分・洗い替え方式'!$O$4=1,ROUNDUP((L1497+$Q1497)*$AM$4,-1),ROUNDUP(L1497*$AM$4,-1)))</f>
        <v/>
      </c>
      <c r="AM1497" s="154" t="str">
        <f>IF(M1497="","",IF('5.手当・賞与配分・洗い替え方式'!$O$4=1,ROUNDUP((M1497+$Q1497)*$AM$4,-1),ROUNDUP(M1497*$AM$4,-1)))</f>
        <v/>
      </c>
      <c r="AN1497" s="166" t="str">
        <f>IF(N1497="","",IF('5.手当・賞与配分・洗い替え方式'!$O$4=1,ROUNDUP((N1497+$Q1497)*$AM$4,-1),ROUNDUP(N1497*$AM$4,-1)))</f>
        <v/>
      </c>
      <c r="AO1497" s="369" t="str">
        <f t="shared" si="1004"/>
        <v/>
      </c>
      <c r="AP1497" s="77" t="str">
        <f t="shared" si="1005"/>
        <v/>
      </c>
      <c r="AQ1497" s="77" t="str">
        <f t="shared" si="988"/>
        <v/>
      </c>
      <c r="AR1497" s="77" t="str">
        <f t="shared" si="989"/>
        <v/>
      </c>
      <c r="AS1497" s="164" t="str">
        <f t="shared" si="990"/>
        <v/>
      </c>
    </row>
    <row r="1498" spans="5:45" ht="18" customHeight="1">
      <c r="E1498" s="148" t="str">
        <f t="shared" si="991"/>
        <v/>
      </c>
      <c r="F1498" s="105">
        <f t="shared" si="978"/>
        <v>0</v>
      </c>
      <c r="G1498" s="105" t="str">
        <f t="shared" si="979"/>
        <v/>
      </c>
      <c r="H1498" s="105" t="str">
        <f t="shared" si="980"/>
        <v/>
      </c>
      <c r="I1498" s="149">
        <v>38</v>
      </c>
      <c r="J1498" s="157" t="str">
        <f t="shared" si="992"/>
        <v/>
      </c>
      <c r="K1498" s="131" t="str">
        <f t="shared" si="993"/>
        <v/>
      </c>
      <c r="L1498" s="131" t="str">
        <f>IF($E1498="","",INDEX('3.サラリースケール'!$R$5:$BH$38,MATCH($E1498,'3.サラリースケール'!$R$5:$R$38,0),MATCH($I1498,'3.サラリースケール'!$R$5:$BH$5,0)))</f>
        <v/>
      </c>
      <c r="M1498" s="131" t="str">
        <f t="shared" si="994"/>
        <v/>
      </c>
      <c r="N1498" s="368" t="str">
        <f t="shared" si="995"/>
        <v/>
      </c>
      <c r="O1498" s="157" t="str">
        <f t="shared" si="996"/>
        <v/>
      </c>
      <c r="P1498" s="368" t="str">
        <f t="shared" si="981"/>
        <v/>
      </c>
      <c r="Q1498" s="158" t="str">
        <f>IF($L1498="","",VLOOKUP($E1498,'6.モデル年俸表の作成'!$C$7:$F$48,4,0))</f>
        <v/>
      </c>
      <c r="R1498" s="159" t="str">
        <f>IF($E1498="","",IF($G1498="","",VLOOKUP($E1498,'5.手当・賞与配分・洗い替え方式'!$C$7:$L$48,8,0)))</f>
        <v/>
      </c>
      <c r="S1498" s="160" t="str">
        <f t="shared" si="997"/>
        <v/>
      </c>
      <c r="T1498" s="160" t="str">
        <f t="shared" si="998"/>
        <v/>
      </c>
      <c r="U1498" s="160" t="str">
        <f t="shared" si="1007"/>
        <v/>
      </c>
      <c r="V1498" s="160" t="str">
        <f t="shared" si="1000"/>
        <v/>
      </c>
      <c r="W1498" s="160" t="str">
        <f t="shared" si="1001"/>
        <v/>
      </c>
      <c r="X1498" s="164" t="str">
        <f t="shared" si="982"/>
        <v/>
      </c>
      <c r="Y1498" s="162" t="str">
        <f t="shared" si="1006"/>
        <v/>
      </c>
      <c r="Z1498" s="161" t="str">
        <f t="shared" si="983"/>
        <v/>
      </c>
      <c r="AA1498" s="161" t="str">
        <f t="shared" si="984"/>
        <v/>
      </c>
      <c r="AB1498" s="161" t="str">
        <f t="shared" si="985"/>
        <v/>
      </c>
      <c r="AC1498" s="163" t="str">
        <f t="shared" si="1008"/>
        <v/>
      </c>
      <c r="AD1498" s="158" t="str">
        <f t="shared" si="1003"/>
        <v/>
      </c>
      <c r="AE1498" s="165" t="str">
        <f>IF(J1498="","",IF('5.手当・賞与配分・洗い替え方式'!$O$4=1,ROUNDUP((J1498+$Q1498)*$AH$4,-1),ROUNDUP(J1498*$AH$4,-1)))</f>
        <v/>
      </c>
      <c r="AF1498" s="154" t="str">
        <f>IF(K1498="","",IF('5.手当・賞与配分・洗い替え方式'!$O$4=1,ROUNDUP((K1498+$Q1498)*$AH$4,-1),ROUNDUP(K1498*$AH$4,-1)))</f>
        <v/>
      </c>
      <c r="AG1498" s="154" t="str">
        <f>IF(L1498="","",IF('5.手当・賞与配分・洗い替え方式'!$O$4=1,ROUNDUP((L1498+$Q1498)*$AH$4,-1),ROUNDUP(L1498*$AH$4,-1)))</f>
        <v/>
      </c>
      <c r="AH1498" s="154" t="str">
        <f>IF(M1498="","",IF('5.手当・賞与配分・洗い替え方式'!$O$4=1,ROUNDUP((M1498+$Q1498)*$AH$4,-1),ROUNDUP(M1498*$AH$4,-1)))</f>
        <v/>
      </c>
      <c r="AI1498" s="166" t="str">
        <f>IF(N1498="","",IF('5.手当・賞与配分・洗い替え方式'!$O$4=1,ROUNDUP((N1498+$Q1498)*$AH$4,-1),ROUNDUP(N1498*$AH$4,-1)))</f>
        <v/>
      </c>
      <c r="AJ1498" s="165" t="str">
        <f>IF(J1498="","",IF('5.手当・賞与配分・洗い替え方式'!$O$4=1,ROUNDUP((J1498+$Q1498)*$AM$4,-1),ROUNDUP(J1498*$AM$4,-1)))</f>
        <v/>
      </c>
      <c r="AK1498" s="154" t="str">
        <f>IF(K1498="","",IF('5.手当・賞与配分・洗い替え方式'!$O$4=1,ROUNDUP((K1498+$Q1498)*$AM$4,-1),ROUNDUP(K1498*$AM$4,-1)))</f>
        <v/>
      </c>
      <c r="AL1498" s="154" t="str">
        <f>IF(L1498="","",IF('5.手当・賞与配分・洗い替え方式'!$O$4=1,ROUNDUP((L1498+$Q1498)*$AM$4,-1),ROUNDUP(L1498*$AM$4,-1)))</f>
        <v/>
      </c>
      <c r="AM1498" s="154" t="str">
        <f>IF(M1498="","",IF('5.手当・賞与配分・洗い替え方式'!$O$4=1,ROUNDUP((M1498+$Q1498)*$AM$4,-1),ROUNDUP(M1498*$AM$4,-1)))</f>
        <v/>
      </c>
      <c r="AN1498" s="166" t="str">
        <f>IF(N1498="","",IF('5.手当・賞与配分・洗い替え方式'!$O$4=1,ROUNDUP((N1498+$Q1498)*$AM$4,-1),ROUNDUP(N1498*$AM$4,-1)))</f>
        <v/>
      </c>
      <c r="AO1498" s="369" t="str">
        <f t="shared" si="1004"/>
        <v/>
      </c>
      <c r="AP1498" s="77" t="str">
        <f t="shared" si="1005"/>
        <v/>
      </c>
      <c r="AQ1498" s="77" t="str">
        <f t="shared" si="988"/>
        <v/>
      </c>
      <c r="AR1498" s="77" t="str">
        <f t="shared" si="989"/>
        <v/>
      </c>
      <c r="AS1498" s="164" t="str">
        <f t="shared" si="990"/>
        <v/>
      </c>
    </row>
    <row r="1499" spans="5:45" ht="18" customHeight="1">
      <c r="E1499" s="148" t="str">
        <f t="shared" si="991"/>
        <v/>
      </c>
      <c r="F1499" s="105">
        <f t="shared" si="978"/>
        <v>0</v>
      </c>
      <c r="G1499" s="105" t="str">
        <f t="shared" si="979"/>
        <v/>
      </c>
      <c r="H1499" s="105" t="str">
        <f t="shared" si="980"/>
        <v/>
      </c>
      <c r="I1499" s="149">
        <v>39</v>
      </c>
      <c r="J1499" s="157" t="str">
        <f t="shared" si="992"/>
        <v/>
      </c>
      <c r="K1499" s="131" t="str">
        <f t="shared" si="993"/>
        <v/>
      </c>
      <c r="L1499" s="131" t="str">
        <f>IF($E1499="","",INDEX('3.サラリースケール'!$R$5:$BH$38,MATCH($E1499,'3.サラリースケール'!$R$5:$R$38,0),MATCH($I1499,'3.サラリースケール'!$R$5:$BH$5,0)))</f>
        <v/>
      </c>
      <c r="M1499" s="131" t="str">
        <f t="shared" si="994"/>
        <v/>
      </c>
      <c r="N1499" s="368" t="str">
        <f t="shared" si="995"/>
        <v/>
      </c>
      <c r="O1499" s="157" t="str">
        <f t="shared" si="996"/>
        <v/>
      </c>
      <c r="P1499" s="368" t="str">
        <f t="shared" si="981"/>
        <v/>
      </c>
      <c r="Q1499" s="158" t="str">
        <f>IF($L1499="","",VLOOKUP($E1499,'6.モデル年俸表の作成'!$C$7:$F$48,4,0))</f>
        <v/>
      </c>
      <c r="R1499" s="159" t="str">
        <f>IF($E1499="","",IF($G1499="","",VLOOKUP($E1499,'5.手当・賞与配分・洗い替え方式'!$C$7:$L$48,8,0)))</f>
        <v/>
      </c>
      <c r="S1499" s="160" t="str">
        <f t="shared" si="997"/>
        <v/>
      </c>
      <c r="T1499" s="160" t="str">
        <f t="shared" si="998"/>
        <v/>
      </c>
      <c r="U1499" s="160" t="str">
        <f t="shared" si="1007"/>
        <v/>
      </c>
      <c r="V1499" s="160" t="str">
        <f t="shared" si="1000"/>
        <v/>
      </c>
      <c r="W1499" s="160" t="str">
        <f t="shared" si="1001"/>
        <v/>
      </c>
      <c r="X1499" s="164" t="str">
        <f t="shared" si="982"/>
        <v/>
      </c>
      <c r="Y1499" s="162" t="str">
        <f t="shared" si="1006"/>
        <v/>
      </c>
      <c r="Z1499" s="161" t="str">
        <f t="shared" si="983"/>
        <v/>
      </c>
      <c r="AA1499" s="161" t="str">
        <f t="shared" si="984"/>
        <v/>
      </c>
      <c r="AB1499" s="161" t="str">
        <f t="shared" si="985"/>
        <v/>
      </c>
      <c r="AC1499" s="163" t="str">
        <f t="shared" si="1008"/>
        <v/>
      </c>
      <c r="AD1499" s="158" t="str">
        <f t="shared" si="1003"/>
        <v/>
      </c>
      <c r="AE1499" s="165" t="str">
        <f>IF(J1499="","",IF('5.手当・賞与配分・洗い替え方式'!$O$4=1,ROUNDUP((J1499+$Q1499)*$AH$4,-1),ROUNDUP(J1499*$AH$4,-1)))</f>
        <v/>
      </c>
      <c r="AF1499" s="154" t="str">
        <f>IF(K1499="","",IF('5.手当・賞与配分・洗い替え方式'!$O$4=1,ROUNDUP((K1499+$Q1499)*$AH$4,-1),ROUNDUP(K1499*$AH$4,-1)))</f>
        <v/>
      </c>
      <c r="AG1499" s="154" t="str">
        <f>IF(L1499="","",IF('5.手当・賞与配分・洗い替え方式'!$O$4=1,ROUNDUP((L1499+$Q1499)*$AH$4,-1),ROUNDUP(L1499*$AH$4,-1)))</f>
        <v/>
      </c>
      <c r="AH1499" s="154" t="str">
        <f>IF(M1499="","",IF('5.手当・賞与配分・洗い替え方式'!$O$4=1,ROUNDUP((M1499+$Q1499)*$AH$4,-1),ROUNDUP(M1499*$AH$4,-1)))</f>
        <v/>
      </c>
      <c r="AI1499" s="166" t="str">
        <f>IF(N1499="","",IF('5.手当・賞与配分・洗い替え方式'!$O$4=1,ROUNDUP((N1499+$Q1499)*$AH$4,-1),ROUNDUP(N1499*$AH$4,-1)))</f>
        <v/>
      </c>
      <c r="AJ1499" s="165" t="str">
        <f>IF(J1499="","",IF('5.手当・賞与配分・洗い替え方式'!$O$4=1,ROUNDUP((J1499+$Q1499)*$AM$4,-1),ROUNDUP(J1499*$AM$4,-1)))</f>
        <v/>
      </c>
      <c r="AK1499" s="154" t="str">
        <f>IF(K1499="","",IF('5.手当・賞与配分・洗い替え方式'!$O$4=1,ROUNDUP((K1499+$Q1499)*$AM$4,-1),ROUNDUP(K1499*$AM$4,-1)))</f>
        <v/>
      </c>
      <c r="AL1499" s="154" t="str">
        <f>IF(L1499="","",IF('5.手当・賞与配分・洗い替え方式'!$O$4=1,ROUNDUP((L1499+$Q1499)*$AM$4,-1),ROUNDUP(L1499*$AM$4,-1)))</f>
        <v/>
      </c>
      <c r="AM1499" s="154" t="str">
        <f>IF(M1499="","",IF('5.手当・賞与配分・洗い替え方式'!$O$4=1,ROUNDUP((M1499+$Q1499)*$AM$4,-1),ROUNDUP(M1499*$AM$4,-1)))</f>
        <v/>
      </c>
      <c r="AN1499" s="166" t="str">
        <f>IF(N1499="","",IF('5.手当・賞与配分・洗い替え方式'!$O$4=1,ROUNDUP((N1499+$Q1499)*$AM$4,-1),ROUNDUP(N1499*$AM$4,-1)))</f>
        <v/>
      </c>
      <c r="AO1499" s="369" t="str">
        <f t="shared" si="1004"/>
        <v/>
      </c>
      <c r="AP1499" s="77" t="str">
        <f t="shared" si="1005"/>
        <v/>
      </c>
      <c r="AQ1499" s="77" t="str">
        <f t="shared" si="988"/>
        <v/>
      </c>
      <c r="AR1499" s="77" t="str">
        <f t="shared" si="989"/>
        <v/>
      </c>
      <c r="AS1499" s="164" t="str">
        <f t="shared" si="990"/>
        <v/>
      </c>
    </row>
    <row r="1500" spans="5:45" ht="18" customHeight="1">
      <c r="E1500" s="148" t="str">
        <f t="shared" si="991"/>
        <v/>
      </c>
      <c r="F1500" s="105">
        <f t="shared" si="978"/>
        <v>0</v>
      </c>
      <c r="G1500" s="105" t="str">
        <f t="shared" si="979"/>
        <v/>
      </c>
      <c r="H1500" s="105" t="str">
        <f t="shared" si="980"/>
        <v/>
      </c>
      <c r="I1500" s="149">
        <v>40</v>
      </c>
      <c r="J1500" s="157" t="str">
        <f t="shared" si="992"/>
        <v/>
      </c>
      <c r="K1500" s="131" t="str">
        <f t="shared" si="993"/>
        <v/>
      </c>
      <c r="L1500" s="131" t="str">
        <f>IF($E1500="","",INDEX('3.サラリースケール'!$R$5:$BH$38,MATCH($E1500,'3.サラリースケール'!$R$5:$R$38,0),MATCH($I1500,'3.サラリースケール'!$R$5:$BH$5,0)))</f>
        <v/>
      </c>
      <c r="M1500" s="131" t="str">
        <f t="shared" si="994"/>
        <v/>
      </c>
      <c r="N1500" s="368" t="str">
        <f t="shared" si="995"/>
        <v/>
      </c>
      <c r="O1500" s="157" t="str">
        <f t="shared" si="996"/>
        <v/>
      </c>
      <c r="P1500" s="368" t="str">
        <f t="shared" si="981"/>
        <v/>
      </c>
      <c r="Q1500" s="158" t="str">
        <f>IF($L1500="","",VLOOKUP($E1500,'6.モデル年俸表の作成'!$C$7:$F$48,4,0))</f>
        <v/>
      </c>
      <c r="R1500" s="159" t="str">
        <f>IF($E1500="","",IF($G1500="","",VLOOKUP($E1500,'5.手当・賞与配分・洗い替え方式'!$C$7:$L$48,8,0)))</f>
        <v/>
      </c>
      <c r="S1500" s="160" t="str">
        <f t="shared" si="997"/>
        <v/>
      </c>
      <c r="T1500" s="160" t="str">
        <f t="shared" si="998"/>
        <v/>
      </c>
      <c r="U1500" s="160" t="str">
        <f t="shared" si="1007"/>
        <v/>
      </c>
      <c r="V1500" s="160" t="str">
        <f t="shared" si="1000"/>
        <v/>
      </c>
      <c r="W1500" s="160" t="str">
        <f t="shared" si="1001"/>
        <v/>
      </c>
      <c r="X1500" s="164" t="str">
        <f t="shared" si="982"/>
        <v/>
      </c>
      <c r="Y1500" s="162" t="str">
        <f t="shared" si="1006"/>
        <v/>
      </c>
      <c r="Z1500" s="161" t="str">
        <f t="shared" si="983"/>
        <v/>
      </c>
      <c r="AA1500" s="161" t="str">
        <f t="shared" si="984"/>
        <v/>
      </c>
      <c r="AB1500" s="161" t="str">
        <f t="shared" si="985"/>
        <v/>
      </c>
      <c r="AC1500" s="163" t="str">
        <f t="shared" si="1008"/>
        <v/>
      </c>
      <c r="AD1500" s="158" t="str">
        <f t="shared" si="1003"/>
        <v/>
      </c>
      <c r="AE1500" s="165" t="str">
        <f>IF(J1500="","",IF('5.手当・賞与配分・洗い替え方式'!$O$4=1,ROUNDUP((J1500+$Q1500)*$AH$4,-1),ROUNDUP(J1500*$AH$4,-1)))</f>
        <v/>
      </c>
      <c r="AF1500" s="154" t="str">
        <f>IF(K1500="","",IF('5.手当・賞与配分・洗い替え方式'!$O$4=1,ROUNDUP((K1500+$Q1500)*$AH$4,-1),ROUNDUP(K1500*$AH$4,-1)))</f>
        <v/>
      </c>
      <c r="AG1500" s="154" t="str">
        <f>IF(L1500="","",IF('5.手当・賞与配分・洗い替え方式'!$O$4=1,ROUNDUP((L1500+$Q1500)*$AH$4,-1),ROUNDUP(L1500*$AH$4,-1)))</f>
        <v/>
      </c>
      <c r="AH1500" s="154" t="str">
        <f>IF(M1500="","",IF('5.手当・賞与配分・洗い替え方式'!$O$4=1,ROUNDUP((M1500+$Q1500)*$AH$4,-1),ROUNDUP(M1500*$AH$4,-1)))</f>
        <v/>
      </c>
      <c r="AI1500" s="166" t="str">
        <f>IF(N1500="","",IF('5.手当・賞与配分・洗い替え方式'!$O$4=1,ROUNDUP((N1500+$Q1500)*$AH$4,-1),ROUNDUP(N1500*$AH$4,-1)))</f>
        <v/>
      </c>
      <c r="AJ1500" s="165" t="str">
        <f>IF(J1500="","",IF('5.手当・賞与配分・洗い替え方式'!$O$4=1,ROUNDUP((J1500+$Q1500)*$AM$4,-1),ROUNDUP(J1500*$AM$4,-1)))</f>
        <v/>
      </c>
      <c r="AK1500" s="154" t="str">
        <f>IF(K1500="","",IF('5.手当・賞与配分・洗い替え方式'!$O$4=1,ROUNDUP((K1500+$Q1500)*$AM$4,-1),ROUNDUP(K1500*$AM$4,-1)))</f>
        <v/>
      </c>
      <c r="AL1500" s="154" t="str">
        <f>IF(L1500="","",IF('5.手当・賞与配分・洗い替え方式'!$O$4=1,ROUNDUP((L1500+$Q1500)*$AM$4,-1),ROUNDUP(L1500*$AM$4,-1)))</f>
        <v/>
      </c>
      <c r="AM1500" s="154" t="str">
        <f>IF(M1500="","",IF('5.手当・賞与配分・洗い替え方式'!$O$4=1,ROUNDUP((M1500+$Q1500)*$AM$4,-1),ROUNDUP(M1500*$AM$4,-1)))</f>
        <v/>
      </c>
      <c r="AN1500" s="166" t="str">
        <f>IF(N1500="","",IF('5.手当・賞与配分・洗い替え方式'!$O$4=1,ROUNDUP((N1500+$Q1500)*$AM$4,-1),ROUNDUP(N1500*$AM$4,-1)))</f>
        <v/>
      </c>
      <c r="AO1500" s="369" t="str">
        <f t="shared" si="1004"/>
        <v/>
      </c>
      <c r="AP1500" s="77" t="str">
        <f t="shared" si="1005"/>
        <v/>
      </c>
      <c r="AQ1500" s="77" t="str">
        <f t="shared" si="988"/>
        <v/>
      </c>
      <c r="AR1500" s="77" t="str">
        <f t="shared" si="989"/>
        <v/>
      </c>
      <c r="AS1500" s="164" t="str">
        <f t="shared" si="990"/>
        <v/>
      </c>
    </row>
    <row r="1501" spans="5:45" ht="18" customHeight="1">
      <c r="E1501" s="148" t="str">
        <f t="shared" si="991"/>
        <v/>
      </c>
      <c r="F1501" s="105">
        <f t="shared" si="978"/>
        <v>0</v>
      </c>
      <c r="G1501" s="105" t="str">
        <f t="shared" si="979"/>
        <v/>
      </c>
      <c r="H1501" s="105" t="str">
        <f t="shared" si="980"/>
        <v/>
      </c>
      <c r="I1501" s="149">
        <v>41</v>
      </c>
      <c r="J1501" s="157" t="str">
        <f t="shared" si="992"/>
        <v/>
      </c>
      <c r="K1501" s="131" t="str">
        <f t="shared" si="993"/>
        <v/>
      </c>
      <c r="L1501" s="131" t="str">
        <f>IF($E1501="","",INDEX('3.サラリースケール'!$R$5:$BH$38,MATCH($E1501,'3.サラリースケール'!$R$5:$R$38,0),MATCH($I1501,'3.サラリースケール'!$R$5:$BH$5,0)))</f>
        <v/>
      </c>
      <c r="M1501" s="131" t="str">
        <f t="shared" si="994"/>
        <v/>
      </c>
      <c r="N1501" s="368" t="str">
        <f t="shared" si="995"/>
        <v/>
      </c>
      <c r="O1501" s="157" t="str">
        <f t="shared" si="996"/>
        <v/>
      </c>
      <c r="P1501" s="368" t="str">
        <f t="shared" si="981"/>
        <v/>
      </c>
      <c r="Q1501" s="158" t="str">
        <f>IF($L1501="","",VLOOKUP($E1501,'6.モデル年俸表の作成'!$C$7:$F$48,4,0))</f>
        <v/>
      </c>
      <c r="R1501" s="159" t="str">
        <f>IF($E1501="","",IF($G1501="","",VLOOKUP($E1501,'5.手当・賞与配分・洗い替え方式'!$C$7:$L$48,8,0)))</f>
        <v/>
      </c>
      <c r="S1501" s="160" t="str">
        <f t="shared" si="997"/>
        <v/>
      </c>
      <c r="T1501" s="160" t="str">
        <f t="shared" si="998"/>
        <v/>
      </c>
      <c r="U1501" s="160" t="str">
        <f t="shared" si="1007"/>
        <v/>
      </c>
      <c r="V1501" s="160" t="str">
        <f t="shared" si="1000"/>
        <v/>
      </c>
      <c r="W1501" s="160" t="str">
        <f t="shared" si="1001"/>
        <v/>
      </c>
      <c r="X1501" s="164" t="str">
        <f t="shared" si="982"/>
        <v/>
      </c>
      <c r="Y1501" s="162" t="str">
        <f t="shared" si="1006"/>
        <v/>
      </c>
      <c r="Z1501" s="161" t="str">
        <f t="shared" si="983"/>
        <v/>
      </c>
      <c r="AA1501" s="161" t="str">
        <f t="shared" si="984"/>
        <v/>
      </c>
      <c r="AB1501" s="161" t="str">
        <f t="shared" si="985"/>
        <v/>
      </c>
      <c r="AC1501" s="163" t="str">
        <f t="shared" si="1008"/>
        <v/>
      </c>
      <c r="AD1501" s="158" t="str">
        <f t="shared" si="1003"/>
        <v/>
      </c>
      <c r="AE1501" s="165" t="str">
        <f>IF(J1501="","",IF('5.手当・賞与配分・洗い替え方式'!$O$4=1,ROUNDUP((J1501+$Q1501)*$AH$4,-1),ROUNDUP(J1501*$AH$4,-1)))</f>
        <v/>
      </c>
      <c r="AF1501" s="154" t="str">
        <f>IF(K1501="","",IF('5.手当・賞与配分・洗い替え方式'!$O$4=1,ROUNDUP((K1501+$Q1501)*$AH$4,-1),ROUNDUP(K1501*$AH$4,-1)))</f>
        <v/>
      </c>
      <c r="AG1501" s="154" t="str">
        <f>IF(L1501="","",IF('5.手当・賞与配分・洗い替え方式'!$O$4=1,ROUNDUP((L1501+$Q1501)*$AH$4,-1),ROUNDUP(L1501*$AH$4,-1)))</f>
        <v/>
      </c>
      <c r="AH1501" s="154" t="str">
        <f>IF(M1501="","",IF('5.手当・賞与配分・洗い替え方式'!$O$4=1,ROUNDUP((M1501+$Q1501)*$AH$4,-1),ROUNDUP(M1501*$AH$4,-1)))</f>
        <v/>
      </c>
      <c r="AI1501" s="166" t="str">
        <f>IF(N1501="","",IF('5.手当・賞与配分・洗い替え方式'!$O$4=1,ROUNDUP((N1501+$Q1501)*$AH$4,-1),ROUNDUP(N1501*$AH$4,-1)))</f>
        <v/>
      </c>
      <c r="AJ1501" s="165" t="str">
        <f>IF(J1501="","",IF('5.手当・賞与配分・洗い替え方式'!$O$4=1,ROUNDUP((J1501+$Q1501)*$AM$4,-1),ROUNDUP(J1501*$AM$4,-1)))</f>
        <v/>
      </c>
      <c r="AK1501" s="154" t="str">
        <f>IF(K1501="","",IF('5.手当・賞与配分・洗い替え方式'!$O$4=1,ROUNDUP((K1501+$Q1501)*$AM$4,-1),ROUNDUP(K1501*$AM$4,-1)))</f>
        <v/>
      </c>
      <c r="AL1501" s="154" t="str">
        <f>IF(L1501="","",IF('5.手当・賞与配分・洗い替え方式'!$O$4=1,ROUNDUP((L1501+$Q1501)*$AM$4,-1),ROUNDUP(L1501*$AM$4,-1)))</f>
        <v/>
      </c>
      <c r="AM1501" s="154" t="str">
        <f>IF(M1501="","",IF('5.手当・賞与配分・洗い替え方式'!$O$4=1,ROUNDUP((M1501+$Q1501)*$AM$4,-1),ROUNDUP(M1501*$AM$4,-1)))</f>
        <v/>
      </c>
      <c r="AN1501" s="166" t="str">
        <f>IF(N1501="","",IF('5.手当・賞与配分・洗い替え方式'!$O$4=1,ROUNDUP((N1501+$Q1501)*$AM$4,-1),ROUNDUP(N1501*$AM$4,-1)))</f>
        <v/>
      </c>
      <c r="AO1501" s="369" t="str">
        <f t="shared" si="1004"/>
        <v/>
      </c>
      <c r="AP1501" s="77" t="str">
        <f t="shared" si="1005"/>
        <v/>
      </c>
      <c r="AQ1501" s="77" t="str">
        <f t="shared" si="988"/>
        <v/>
      </c>
      <c r="AR1501" s="77" t="str">
        <f t="shared" si="989"/>
        <v/>
      </c>
      <c r="AS1501" s="164" t="str">
        <f t="shared" si="990"/>
        <v/>
      </c>
    </row>
    <row r="1502" spans="5:45" ht="18" customHeight="1">
      <c r="E1502" s="148" t="str">
        <f t="shared" si="991"/>
        <v/>
      </c>
      <c r="F1502" s="105">
        <f t="shared" si="978"/>
        <v>0</v>
      </c>
      <c r="G1502" s="105" t="str">
        <f t="shared" si="979"/>
        <v/>
      </c>
      <c r="H1502" s="105" t="str">
        <f t="shared" si="980"/>
        <v/>
      </c>
      <c r="I1502" s="149">
        <v>42</v>
      </c>
      <c r="J1502" s="157" t="str">
        <f t="shared" si="992"/>
        <v/>
      </c>
      <c r="K1502" s="131" t="str">
        <f t="shared" si="993"/>
        <v/>
      </c>
      <c r="L1502" s="131" t="str">
        <f>IF($E1502="","",INDEX('3.サラリースケール'!$R$5:$BH$38,MATCH($E1502,'3.サラリースケール'!$R$5:$R$38,0),MATCH($I1502,'3.サラリースケール'!$R$5:$BH$5,0)))</f>
        <v/>
      </c>
      <c r="M1502" s="131" t="str">
        <f t="shared" si="994"/>
        <v/>
      </c>
      <c r="N1502" s="368" t="str">
        <f t="shared" si="995"/>
        <v/>
      </c>
      <c r="O1502" s="157" t="str">
        <f t="shared" si="996"/>
        <v/>
      </c>
      <c r="P1502" s="368" t="str">
        <f t="shared" si="981"/>
        <v/>
      </c>
      <c r="Q1502" s="158" t="str">
        <f>IF($L1502="","",VLOOKUP($E1502,'6.モデル年俸表の作成'!$C$7:$F$48,4,0))</f>
        <v/>
      </c>
      <c r="R1502" s="159" t="str">
        <f>IF($E1502="","",IF($G1502="","",VLOOKUP($E1502,'5.手当・賞与配分・洗い替え方式'!$C$7:$L$48,8,0)))</f>
        <v/>
      </c>
      <c r="S1502" s="160" t="str">
        <f t="shared" si="997"/>
        <v/>
      </c>
      <c r="T1502" s="160" t="str">
        <f t="shared" si="998"/>
        <v/>
      </c>
      <c r="U1502" s="160" t="str">
        <f t="shared" si="1007"/>
        <v/>
      </c>
      <c r="V1502" s="160" t="str">
        <f t="shared" si="1000"/>
        <v/>
      </c>
      <c r="W1502" s="160" t="str">
        <f t="shared" si="1001"/>
        <v/>
      </c>
      <c r="X1502" s="164" t="str">
        <f t="shared" si="982"/>
        <v/>
      </c>
      <c r="Y1502" s="162" t="str">
        <f t="shared" si="1006"/>
        <v/>
      </c>
      <c r="Z1502" s="161" t="str">
        <f t="shared" si="983"/>
        <v/>
      </c>
      <c r="AA1502" s="161" t="str">
        <f t="shared" si="984"/>
        <v/>
      </c>
      <c r="AB1502" s="161" t="str">
        <f t="shared" si="985"/>
        <v/>
      </c>
      <c r="AC1502" s="163" t="str">
        <f t="shared" si="1008"/>
        <v/>
      </c>
      <c r="AD1502" s="158" t="str">
        <f t="shared" si="1003"/>
        <v/>
      </c>
      <c r="AE1502" s="165" t="str">
        <f>IF(J1502="","",IF('5.手当・賞与配分・洗い替え方式'!$O$4=1,ROUNDUP((J1502+$Q1502)*$AH$4,-1),ROUNDUP(J1502*$AH$4,-1)))</f>
        <v/>
      </c>
      <c r="AF1502" s="154" t="str">
        <f>IF(K1502="","",IF('5.手当・賞与配分・洗い替え方式'!$O$4=1,ROUNDUP((K1502+$Q1502)*$AH$4,-1),ROUNDUP(K1502*$AH$4,-1)))</f>
        <v/>
      </c>
      <c r="AG1502" s="154" t="str">
        <f>IF(L1502="","",IF('5.手当・賞与配分・洗い替え方式'!$O$4=1,ROUNDUP((L1502+$Q1502)*$AH$4,-1),ROUNDUP(L1502*$AH$4,-1)))</f>
        <v/>
      </c>
      <c r="AH1502" s="154" t="str">
        <f>IF(M1502="","",IF('5.手当・賞与配分・洗い替え方式'!$O$4=1,ROUNDUP((M1502+$Q1502)*$AH$4,-1),ROUNDUP(M1502*$AH$4,-1)))</f>
        <v/>
      </c>
      <c r="AI1502" s="166" t="str">
        <f>IF(N1502="","",IF('5.手当・賞与配分・洗い替え方式'!$O$4=1,ROUNDUP((N1502+$Q1502)*$AH$4,-1),ROUNDUP(N1502*$AH$4,-1)))</f>
        <v/>
      </c>
      <c r="AJ1502" s="165" t="str">
        <f>IF(J1502="","",IF('5.手当・賞与配分・洗い替え方式'!$O$4=1,ROUNDUP((J1502+$Q1502)*$AM$4,-1),ROUNDUP(J1502*$AM$4,-1)))</f>
        <v/>
      </c>
      <c r="AK1502" s="154" t="str">
        <f>IF(K1502="","",IF('5.手当・賞与配分・洗い替え方式'!$O$4=1,ROUNDUP((K1502+$Q1502)*$AM$4,-1),ROUNDUP(K1502*$AM$4,-1)))</f>
        <v/>
      </c>
      <c r="AL1502" s="154" t="str">
        <f>IF(L1502="","",IF('5.手当・賞与配分・洗い替え方式'!$O$4=1,ROUNDUP((L1502+$Q1502)*$AM$4,-1),ROUNDUP(L1502*$AM$4,-1)))</f>
        <v/>
      </c>
      <c r="AM1502" s="154" t="str">
        <f>IF(M1502="","",IF('5.手当・賞与配分・洗い替え方式'!$O$4=1,ROUNDUP((M1502+$Q1502)*$AM$4,-1),ROUNDUP(M1502*$AM$4,-1)))</f>
        <v/>
      </c>
      <c r="AN1502" s="166" t="str">
        <f>IF(N1502="","",IF('5.手当・賞与配分・洗い替え方式'!$O$4=1,ROUNDUP((N1502+$Q1502)*$AM$4,-1),ROUNDUP(N1502*$AM$4,-1)))</f>
        <v/>
      </c>
      <c r="AO1502" s="369" t="str">
        <f t="shared" si="1004"/>
        <v/>
      </c>
      <c r="AP1502" s="77" t="str">
        <f t="shared" si="1005"/>
        <v/>
      </c>
      <c r="AQ1502" s="77" t="str">
        <f t="shared" si="988"/>
        <v/>
      </c>
      <c r="AR1502" s="77" t="str">
        <f t="shared" si="989"/>
        <v/>
      </c>
      <c r="AS1502" s="164" t="str">
        <f t="shared" si="990"/>
        <v/>
      </c>
    </row>
    <row r="1503" spans="5:45" ht="18" customHeight="1">
      <c r="E1503" s="148" t="str">
        <f t="shared" si="991"/>
        <v/>
      </c>
      <c r="F1503" s="167">
        <f t="shared" si="978"/>
        <v>0</v>
      </c>
      <c r="G1503" s="105" t="str">
        <f t="shared" si="979"/>
        <v/>
      </c>
      <c r="H1503" s="105" t="str">
        <f t="shared" si="980"/>
        <v/>
      </c>
      <c r="I1503" s="149">
        <v>43</v>
      </c>
      <c r="J1503" s="157" t="str">
        <f t="shared" si="992"/>
        <v/>
      </c>
      <c r="K1503" s="131" t="str">
        <f t="shared" si="993"/>
        <v/>
      </c>
      <c r="L1503" s="131" t="str">
        <f>IF($E1503="","",INDEX('3.サラリースケール'!$R$5:$BH$38,MATCH($E1503,'3.サラリースケール'!$R$5:$R$38,0),MATCH($I1503,'3.サラリースケール'!$R$5:$BH$5,0)))</f>
        <v/>
      </c>
      <c r="M1503" s="131" t="str">
        <f t="shared" si="994"/>
        <v/>
      </c>
      <c r="N1503" s="368" t="str">
        <f t="shared" si="995"/>
        <v/>
      </c>
      <c r="O1503" s="157" t="str">
        <f t="shared" si="996"/>
        <v/>
      </c>
      <c r="P1503" s="368" t="str">
        <f t="shared" si="981"/>
        <v/>
      </c>
      <c r="Q1503" s="158" t="str">
        <f>IF($L1503="","",VLOOKUP($E1503,'6.モデル年俸表の作成'!$C$7:$F$48,4,0))</f>
        <v/>
      </c>
      <c r="R1503" s="159" t="str">
        <f>IF($E1503="","",IF($G1503="","",VLOOKUP($E1503,'5.手当・賞与配分・洗い替え方式'!$C$7:$L$48,8,0)))</f>
        <v/>
      </c>
      <c r="S1503" s="160" t="str">
        <f t="shared" si="997"/>
        <v/>
      </c>
      <c r="T1503" s="160" t="str">
        <f t="shared" si="998"/>
        <v/>
      </c>
      <c r="U1503" s="160" t="str">
        <f t="shared" si="1007"/>
        <v/>
      </c>
      <c r="V1503" s="160" t="str">
        <f t="shared" si="1000"/>
        <v/>
      </c>
      <c r="W1503" s="160" t="str">
        <f t="shared" si="1001"/>
        <v/>
      </c>
      <c r="X1503" s="164" t="str">
        <f t="shared" si="982"/>
        <v/>
      </c>
      <c r="Y1503" s="162" t="str">
        <f t="shared" si="1006"/>
        <v/>
      </c>
      <c r="Z1503" s="161" t="str">
        <f t="shared" si="983"/>
        <v/>
      </c>
      <c r="AA1503" s="161" t="str">
        <f t="shared" si="984"/>
        <v/>
      </c>
      <c r="AB1503" s="161" t="str">
        <f t="shared" si="985"/>
        <v/>
      </c>
      <c r="AC1503" s="163" t="str">
        <f t="shared" si="1008"/>
        <v/>
      </c>
      <c r="AD1503" s="158" t="str">
        <f t="shared" si="1003"/>
        <v/>
      </c>
      <c r="AE1503" s="165" t="str">
        <f>IF(J1503="","",IF('5.手当・賞与配分・洗い替え方式'!$O$4=1,ROUNDUP((J1503+$Q1503)*$AH$4,-1),ROUNDUP(J1503*$AH$4,-1)))</f>
        <v/>
      </c>
      <c r="AF1503" s="154" t="str">
        <f>IF(K1503="","",IF('5.手当・賞与配分・洗い替え方式'!$O$4=1,ROUNDUP((K1503+$Q1503)*$AH$4,-1),ROUNDUP(K1503*$AH$4,-1)))</f>
        <v/>
      </c>
      <c r="AG1503" s="154" t="str">
        <f>IF(L1503="","",IF('5.手当・賞与配分・洗い替え方式'!$O$4=1,ROUNDUP((L1503+$Q1503)*$AH$4,-1),ROUNDUP(L1503*$AH$4,-1)))</f>
        <v/>
      </c>
      <c r="AH1503" s="154" t="str">
        <f>IF(M1503="","",IF('5.手当・賞与配分・洗い替え方式'!$O$4=1,ROUNDUP((M1503+$Q1503)*$AH$4,-1),ROUNDUP(M1503*$AH$4,-1)))</f>
        <v/>
      </c>
      <c r="AI1503" s="166" t="str">
        <f>IF(N1503="","",IF('5.手当・賞与配分・洗い替え方式'!$O$4=1,ROUNDUP((N1503+$Q1503)*$AH$4,-1),ROUNDUP(N1503*$AH$4,-1)))</f>
        <v/>
      </c>
      <c r="AJ1503" s="165" t="str">
        <f>IF(J1503="","",IF('5.手当・賞与配分・洗い替え方式'!$O$4=1,ROUNDUP((J1503+$Q1503)*$AM$4,-1),ROUNDUP(J1503*$AM$4,-1)))</f>
        <v/>
      </c>
      <c r="AK1503" s="154" t="str">
        <f>IF(K1503="","",IF('5.手当・賞与配分・洗い替え方式'!$O$4=1,ROUNDUP((K1503+$Q1503)*$AM$4,-1),ROUNDUP(K1503*$AM$4,-1)))</f>
        <v/>
      </c>
      <c r="AL1503" s="154" t="str">
        <f>IF(L1503="","",IF('5.手当・賞与配分・洗い替え方式'!$O$4=1,ROUNDUP((L1503+$Q1503)*$AM$4,-1),ROUNDUP(L1503*$AM$4,-1)))</f>
        <v/>
      </c>
      <c r="AM1503" s="154" t="str">
        <f>IF(M1503="","",IF('5.手当・賞与配分・洗い替え方式'!$O$4=1,ROUNDUP((M1503+$Q1503)*$AM$4,-1),ROUNDUP(M1503*$AM$4,-1)))</f>
        <v/>
      </c>
      <c r="AN1503" s="166" t="str">
        <f>IF(N1503="","",IF('5.手当・賞与配分・洗い替え方式'!$O$4=1,ROUNDUP((N1503+$Q1503)*$AM$4,-1),ROUNDUP(N1503*$AM$4,-1)))</f>
        <v/>
      </c>
      <c r="AO1503" s="369" t="str">
        <f t="shared" si="1004"/>
        <v/>
      </c>
      <c r="AP1503" s="77" t="str">
        <f t="shared" si="1005"/>
        <v/>
      </c>
      <c r="AQ1503" s="77" t="str">
        <f t="shared" si="988"/>
        <v/>
      </c>
      <c r="AR1503" s="77" t="str">
        <f t="shared" si="989"/>
        <v/>
      </c>
      <c r="AS1503" s="164" t="str">
        <f t="shared" si="990"/>
        <v/>
      </c>
    </row>
    <row r="1504" spans="5:45" ht="18" customHeight="1">
      <c r="E1504" s="148" t="str">
        <f t="shared" si="991"/>
        <v/>
      </c>
      <c r="F1504" s="167">
        <f t="shared" si="978"/>
        <v>0</v>
      </c>
      <c r="G1504" s="105" t="str">
        <f t="shared" si="979"/>
        <v/>
      </c>
      <c r="H1504" s="105" t="str">
        <f t="shared" si="980"/>
        <v/>
      </c>
      <c r="I1504" s="149">
        <v>44</v>
      </c>
      <c r="J1504" s="157" t="str">
        <f t="shared" si="992"/>
        <v/>
      </c>
      <c r="K1504" s="131" t="str">
        <f t="shared" si="993"/>
        <v/>
      </c>
      <c r="L1504" s="131" t="str">
        <f>IF($E1504="","",INDEX('3.サラリースケール'!$R$5:$BH$38,MATCH($E1504,'3.サラリースケール'!$R$5:$R$38,0),MATCH($I1504,'3.サラリースケール'!$R$5:$BH$5,0)))</f>
        <v/>
      </c>
      <c r="M1504" s="131" t="str">
        <f t="shared" si="994"/>
        <v/>
      </c>
      <c r="N1504" s="368" t="str">
        <f t="shared" si="995"/>
        <v/>
      </c>
      <c r="O1504" s="157" t="str">
        <f t="shared" si="996"/>
        <v/>
      </c>
      <c r="P1504" s="368" t="str">
        <f t="shared" si="981"/>
        <v/>
      </c>
      <c r="Q1504" s="158" t="str">
        <f>IF($L1504="","",VLOOKUP($E1504,'6.モデル年俸表の作成'!$C$7:$F$48,4,0))</f>
        <v/>
      </c>
      <c r="R1504" s="159" t="str">
        <f>IF($E1504="","",IF($G1504="","",VLOOKUP($E1504,'5.手当・賞与配分・洗い替え方式'!$C$7:$L$48,8,0)))</f>
        <v/>
      </c>
      <c r="S1504" s="160" t="str">
        <f t="shared" si="997"/>
        <v/>
      </c>
      <c r="T1504" s="160" t="str">
        <f t="shared" si="998"/>
        <v/>
      </c>
      <c r="U1504" s="160" t="str">
        <f t="shared" si="1007"/>
        <v/>
      </c>
      <c r="V1504" s="160" t="str">
        <f t="shared" si="1000"/>
        <v/>
      </c>
      <c r="W1504" s="160" t="str">
        <f t="shared" si="1001"/>
        <v/>
      </c>
      <c r="X1504" s="164" t="str">
        <f t="shared" si="982"/>
        <v/>
      </c>
      <c r="Y1504" s="162" t="str">
        <f t="shared" si="1006"/>
        <v/>
      </c>
      <c r="Z1504" s="161" t="str">
        <f t="shared" si="983"/>
        <v/>
      </c>
      <c r="AA1504" s="161" t="str">
        <f t="shared" si="984"/>
        <v/>
      </c>
      <c r="AB1504" s="161" t="str">
        <f t="shared" si="985"/>
        <v/>
      </c>
      <c r="AC1504" s="163" t="str">
        <f t="shared" si="1008"/>
        <v/>
      </c>
      <c r="AD1504" s="158" t="str">
        <f t="shared" si="1003"/>
        <v/>
      </c>
      <c r="AE1504" s="165" t="str">
        <f>IF(J1504="","",IF('5.手当・賞与配分・洗い替え方式'!$O$4=1,ROUNDUP((J1504+$Q1504)*$AH$4,-1),ROUNDUP(J1504*$AH$4,-1)))</f>
        <v/>
      </c>
      <c r="AF1504" s="154" t="str">
        <f>IF(K1504="","",IF('5.手当・賞与配分・洗い替え方式'!$O$4=1,ROUNDUP((K1504+$Q1504)*$AH$4,-1),ROUNDUP(K1504*$AH$4,-1)))</f>
        <v/>
      </c>
      <c r="AG1504" s="154" t="str">
        <f>IF(L1504="","",IF('5.手当・賞与配分・洗い替え方式'!$O$4=1,ROUNDUP((L1504+$Q1504)*$AH$4,-1),ROUNDUP(L1504*$AH$4,-1)))</f>
        <v/>
      </c>
      <c r="AH1504" s="154" t="str">
        <f>IF(M1504="","",IF('5.手当・賞与配分・洗い替え方式'!$O$4=1,ROUNDUP((M1504+$Q1504)*$AH$4,-1),ROUNDUP(M1504*$AH$4,-1)))</f>
        <v/>
      </c>
      <c r="AI1504" s="166" t="str">
        <f>IF(N1504="","",IF('5.手当・賞与配分・洗い替え方式'!$O$4=1,ROUNDUP((N1504+$Q1504)*$AH$4,-1),ROUNDUP(N1504*$AH$4,-1)))</f>
        <v/>
      </c>
      <c r="AJ1504" s="165" t="str">
        <f>IF(J1504="","",IF('5.手当・賞与配分・洗い替え方式'!$O$4=1,ROUNDUP((J1504+$Q1504)*$AM$4,-1),ROUNDUP(J1504*$AM$4,-1)))</f>
        <v/>
      </c>
      <c r="AK1504" s="154" t="str">
        <f>IF(K1504="","",IF('5.手当・賞与配分・洗い替え方式'!$O$4=1,ROUNDUP((K1504+$Q1504)*$AM$4,-1),ROUNDUP(K1504*$AM$4,-1)))</f>
        <v/>
      </c>
      <c r="AL1504" s="154" t="str">
        <f>IF(L1504="","",IF('5.手当・賞与配分・洗い替え方式'!$O$4=1,ROUNDUP((L1504+$Q1504)*$AM$4,-1),ROUNDUP(L1504*$AM$4,-1)))</f>
        <v/>
      </c>
      <c r="AM1504" s="154" t="str">
        <f>IF(M1504="","",IF('5.手当・賞与配分・洗い替え方式'!$O$4=1,ROUNDUP((M1504+$Q1504)*$AM$4,-1),ROUNDUP(M1504*$AM$4,-1)))</f>
        <v/>
      </c>
      <c r="AN1504" s="166" t="str">
        <f>IF(N1504="","",IF('5.手当・賞与配分・洗い替え方式'!$O$4=1,ROUNDUP((N1504+$Q1504)*$AM$4,-1),ROUNDUP(N1504*$AM$4,-1)))</f>
        <v/>
      </c>
      <c r="AO1504" s="369" t="str">
        <f t="shared" si="1004"/>
        <v/>
      </c>
      <c r="AP1504" s="77" t="str">
        <f t="shared" si="1005"/>
        <v/>
      </c>
      <c r="AQ1504" s="77" t="str">
        <f t="shared" si="988"/>
        <v/>
      </c>
      <c r="AR1504" s="77" t="str">
        <f t="shared" si="989"/>
        <v/>
      </c>
      <c r="AS1504" s="164" t="str">
        <f t="shared" si="990"/>
        <v/>
      </c>
    </row>
    <row r="1505" spans="5:45" ht="18" customHeight="1">
      <c r="E1505" s="148" t="str">
        <f t="shared" si="991"/>
        <v/>
      </c>
      <c r="F1505" s="167">
        <f t="shared" si="978"/>
        <v>0</v>
      </c>
      <c r="G1505" s="105" t="str">
        <f t="shared" si="979"/>
        <v/>
      </c>
      <c r="H1505" s="105" t="str">
        <f t="shared" si="980"/>
        <v/>
      </c>
      <c r="I1505" s="149">
        <v>45</v>
      </c>
      <c r="J1505" s="157" t="str">
        <f t="shared" si="992"/>
        <v/>
      </c>
      <c r="K1505" s="131" t="str">
        <f t="shared" si="993"/>
        <v/>
      </c>
      <c r="L1505" s="131" t="str">
        <f>IF($E1505="","",INDEX('3.サラリースケール'!$R$5:$BH$38,MATCH($E1505,'3.サラリースケール'!$R$5:$R$38,0),MATCH($I1505,'3.サラリースケール'!$R$5:$BH$5,0)))</f>
        <v/>
      </c>
      <c r="M1505" s="131" t="str">
        <f t="shared" si="994"/>
        <v/>
      </c>
      <c r="N1505" s="368" t="str">
        <f t="shared" si="995"/>
        <v/>
      </c>
      <c r="O1505" s="157" t="str">
        <f t="shared" si="996"/>
        <v/>
      </c>
      <c r="P1505" s="368" t="str">
        <f t="shared" si="981"/>
        <v/>
      </c>
      <c r="Q1505" s="158" t="str">
        <f>IF($L1505="","",VLOOKUP($E1505,'6.モデル年俸表の作成'!$C$7:$F$48,4,0))</f>
        <v/>
      </c>
      <c r="R1505" s="159" t="str">
        <f>IF($E1505="","",IF($G1505="","",VLOOKUP($E1505,'5.手当・賞与配分・洗い替え方式'!$C$7:$L$48,8,0)))</f>
        <v/>
      </c>
      <c r="S1505" s="160" t="str">
        <f t="shared" si="997"/>
        <v/>
      </c>
      <c r="T1505" s="160" t="str">
        <f t="shared" si="998"/>
        <v/>
      </c>
      <c r="U1505" s="160" t="str">
        <f t="shared" si="1007"/>
        <v/>
      </c>
      <c r="V1505" s="160" t="str">
        <f t="shared" si="1000"/>
        <v/>
      </c>
      <c r="W1505" s="160" t="str">
        <f t="shared" si="1001"/>
        <v/>
      </c>
      <c r="X1505" s="164" t="str">
        <f t="shared" si="982"/>
        <v/>
      </c>
      <c r="Y1505" s="162" t="str">
        <f t="shared" si="1006"/>
        <v/>
      </c>
      <c r="Z1505" s="161" t="str">
        <f t="shared" si="983"/>
        <v/>
      </c>
      <c r="AA1505" s="161" t="str">
        <f t="shared" si="984"/>
        <v/>
      </c>
      <c r="AB1505" s="161" t="str">
        <f t="shared" si="985"/>
        <v/>
      </c>
      <c r="AC1505" s="163" t="str">
        <f t="shared" si="1008"/>
        <v/>
      </c>
      <c r="AD1505" s="158" t="str">
        <f t="shared" si="1003"/>
        <v/>
      </c>
      <c r="AE1505" s="165" t="str">
        <f>IF(J1505="","",IF('5.手当・賞与配分・洗い替え方式'!$O$4=1,ROUNDUP((J1505+$Q1505)*$AH$4,-1),ROUNDUP(J1505*$AH$4,-1)))</f>
        <v/>
      </c>
      <c r="AF1505" s="154" t="str">
        <f>IF(K1505="","",IF('5.手当・賞与配分・洗い替え方式'!$O$4=1,ROUNDUP((K1505+$Q1505)*$AH$4,-1),ROUNDUP(K1505*$AH$4,-1)))</f>
        <v/>
      </c>
      <c r="AG1505" s="154" t="str">
        <f>IF(L1505="","",IF('5.手当・賞与配分・洗い替え方式'!$O$4=1,ROUNDUP((L1505+$Q1505)*$AH$4,-1),ROUNDUP(L1505*$AH$4,-1)))</f>
        <v/>
      </c>
      <c r="AH1505" s="154" t="str">
        <f>IF(M1505="","",IF('5.手当・賞与配分・洗い替え方式'!$O$4=1,ROUNDUP((M1505+$Q1505)*$AH$4,-1),ROUNDUP(M1505*$AH$4,-1)))</f>
        <v/>
      </c>
      <c r="AI1505" s="166" t="str">
        <f>IF(N1505="","",IF('5.手当・賞与配分・洗い替え方式'!$O$4=1,ROUNDUP((N1505+$Q1505)*$AH$4,-1),ROUNDUP(N1505*$AH$4,-1)))</f>
        <v/>
      </c>
      <c r="AJ1505" s="165" t="str">
        <f>IF(J1505="","",IF('5.手当・賞与配分・洗い替え方式'!$O$4=1,ROUNDUP((J1505+$Q1505)*$AM$4,-1),ROUNDUP(J1505*$AM$4,-1)))</f>
        <v/>
      </c>
      <c r="AK1505" s="154" t="str">
        <f>IF(K1505="","",IF('5.手当・賞与配分・洗い替え方式'!$O$4=1,ROUNDUP((K1505+$Q1505)*$AM$4,-1),ROUNDUP(K1505*$AM$4,-1)))</f>
        <v/>
      </c>
      <c r="AL1505" s="154" t="str">
        <f>IF(L1505="","",IF('5.手当・賞与配分・洗い替え方式'!$O$4=1,ROUNDUP((L1505+$Q1505)*$AM$4,-1),ROUNDUP(L1505*$AM$4,-1)))</f>
        <v/>
      </c>
      <c r="AM1505" s="154" t="str">
        <f>IF(M1505="","",IF('5.手当・賞与配分・洗い替え方式'!$O$4=1,ROUNDUP((M1505+$Q1505)*$AM$4,-1),ROUNDUP(M1505*$AM$4,-1)))</f>
        <v/>
      </c>
      <c r="AN1505" s="166" t="str">
        <f>IF(N1505="","",IF('5.手当・賞与配分・洗い替え方式'!$O$4=1,ROUNDUP((N1505+$Q1505)*$AM$4,-1),ROUNDUP(N1505*$AM$4,-1)))</f>
        <v/>
      </c>
      <c r="AO1505" s="369" t="str">
        <f t="shared" si="1004"/>
        <v/>
      </c>
      <c r="AP1505" s="77" t="str">
        <f t="shared" si="1005"/>
        <v/>
      </c>
      <c r="AQ1505" s="77" t="str">
        <f t="shared" si="988"/>
        <v/>
      </c>
      <c r="AR1505" s="77" t="str">
        <f t="shared" si="989"/>
        <v/>
      </c>
      <c r="AS1505" s="164" t="str">
        <f t="shared" si="990"/>
        <v/>
      </c>
    </row>
    <row r="1506" spans="5:45" ht="18" customHeight="1">
      <c r="E1506" s="148" t="str">
        <f t="shared" si="991"/>
        <v/>
      </c>
      <c r="F1506" s="167">
        <f t="shared" si="978"/>
        <v>0</v>
      </c>
      <c r="G1506" s="105" t="str">
        <f t="shared" si="979"/>
        <v/>
      </c>
      <c r="H1506" s="105" t="str">
        <f t="shared" si="980"/>
        <v/>
      </c>
      <c r="I1506" s="149">
        <v>46</v>
      </c>
      <c r="J1506" s="157" t="str">
        <f t="shared" si="992"/>
        <v/>
      </c>
      <c r="K1506" s="131" t="str">
        <f t="shared" si="993"/>
        <v/>
      </c>
      <c r="L1506" s="131" t="str">
        <f>IF($E1506="","",INDEX('3.サラリースケール'!$R$5:$BH$38,MATCH($E1506,'3.サラリースケール'!$R$5:$R$38,0),MATCH($I1506,'3.サラリースケール'!$R$5:$BH$5,0)))</f>
        <v/>
      </c>
      <c r="M1506" s="131" t="str">
        <f t="shared" si="994"/>
        <v/>
      </c>
      <c r="N1506" s="368" t="str">
        <f t="shared" si="995"/>
        <v/>
      </c>
      <c r="O1506" s="157" t="str">
        <f t="shared" si="996"/>
        <v/>
      </c>
      <c r="P1506" s="368" t="str">
        <f t="shared" si="981"/>
        <v/>
      </c>
      <c r="Q1506" s="158" t="str">
        <f>IF($L1506="","",VLOOKUP($E1506,'6.モデル年俸表の作成'!$C$7:$F$48,4,0))</f>
        <v/>
      </c>
      <c r="R1506" s="159" t="str">
        <f>IF($E1506="","",IF($G1506="","",VLOOKUP($E1506,'5.手当・賞与配分・洗い替え方式'!$C$7:$L$48,8,0)))</f>
        <v/>
      </c>
      <c r="S1506" s="160" t="str">
        <f t="shared" si="997"/>
        <v/>
      </c>
      <c r="T1506" s="160" t="str">
        <f t="shared" si="998"/>
        <v/>
      </c>
      <c r="U1506" s="160" t="str">
        <f t="shared" si="1007"/>
        <v/>
      </c>
      <c r="V1506" s="160" t="str">
        <f t="shared" si="1000"/>
        <v/>
      </c>
      <c r="W1506" s="160" t="str">
        <f t="shared" si="1001"/>
        <v/>
      </c>
      <c r="X1506" s="164" t="str">
        <f t="shared" si="982"/>
        <v/>
      </c>
      <c r="Y1506" s="162" t="str">
        <f t="shared" si="1006"/>
        <v/>
      </c>
      <c r="Z1506" s="161" t="str">
        <f t="shared" si="983"/>
        <v/>
      </c>
      <c r="AA1506" s="161" t="str">
        <f t="shared" si="984"/>
        <v/>
      </c>
      <c r="AB1506" s="161" t="str">
        <f t="shared" si="985"/>
        <v/>
      </c>
      <c r="AC1506" s="163" t="str">
        <f t="shared" si="1008"/>
        <v/>
      </c>
      <c r="AD1506" s="158" t="str">
        <f t="shared" si="1003"/>
        <v/>
      </c>
      <c r="AE1506" s="165" t="str">
        <f>IF(J1506="","",IF('5.手当・賞与配分・洗い替え方式'!$O$4=1,ROUNDUP((J1506+$Q1506)*$AH$4,-1),ROUNDUP(J1506*$AH$4,-1)))</f>
        <v/>
      </c>
      <c r="AF1506" s="154" t="str">
        <f>IF(K1506="","",IF('5.手当・賞与配分・洗い替え方式'!$O$4=1,ROUNDUP((K1506+$Q1506)*$AH$4,-1),ROUNDUP(K1506*$AH$4,-1)))</f>
        <v/>
      </c>
      <c r="AG1506" s="154" t="str">
        <f>IF(L1506="","",IF('5.手当・賞与配分・洗い替え方式'!$O$4=1,ROUNDUP((L1506+$Q1506)*$AH$4,-1),ROUNDUP(L1506*$AH$4,-1)))</f>
        <v/>
      </c>
      <c r="AH1506" s="154" t="str">
        <f>IF(M1506="","",IF('5.手当・賞与配分・洗い替え方式'!$O$4=1,ROUNDUP((M1506+$Q1506)*$AH$4,-1),ROUNDUP(M1506*$AH$4,-1)))</f>
        <v/>
      </c>
      <c r="AI1506" s="166" t="str">
        <f>IF(N1506="","",IF('5.手当・賞与配分・洗い替え方式'!$O$4=1,ROUNDUP((N1506+$Q1506)*$AH$4,-1),ROUNDUP(N1506*$AH$4,-1)))</f>
        <v/>
      </c>
      <c r="AJ1506" s="165" t="str">
        <f>IF(J1506="","",IF('5.手当・賞与配分・洗い替え方式'!$O$4=1,ROUNDUP((J1506+$Q1506)*$AM$4,-1),ROUNDUP(J1506*$AM$4,-1)))</f>
        <v/>
      </c>
      <c r="AK1506" s="154" t="str">
        <f>IF(K1506="","",IF('5.手当・賞与配分・洗い替え方式'!$O$4=1,ROUNDUP((K1506+$Q1506)*$AM$4,-1),ROUNDUP(K1506*$AM$4,-1)))</f>
        <v/>
      </c>
      <c r="AL1506" s="154" t="str">
        <f>IF(L1506="","",IF('5.手当・賞与配分・洗い替え方式'!$O$4=1,ROUNDUP((L1506+$Q1506)*$AM$4,-1),ROUNDUP(L1506*$AM$4,-1)))</f>
        <v/>
      </c>
      <c r="AM1506" s="154" t="str">
        <f>IF(M1506="","",IF('5.手当・賞与配分・洗い替え方式'!$O$4=1,ROUNDUP((M1506+$Q1506)*$AM$4,-1),ROUNDUP(M1506*$AM$4,-1)))</f>
        <v/>
      </c>
      <c r="AN1506" s="166" t="str">
        <f>IF(N1506="","",IF('5.手当・賞与配分・洗い替え方式'!$O$4=1,ROUNDUP((N1506+$Q1506)*$AM$4,-1),ROUNDUP(N1506*$AM$4,-1)))</f>
        <v/>
      </c>
      <c r="AO1506" s="369" t="str">
        <f t="shared" si="1004"/>
        <v/>
      </c>
      <c r="AP1506" s="77" t="str">
        <f t="shared" si="1005"/>
        <v/>
      </c>
      <c r="AQ1506" s="77" t="str">
        <f t="shared" si="988"/>
        <v/>
      </c>
      <c r="AR1506" s="77" t="str">
        <f t="shared" si="989"/>
        <v/>
      </c>
      <c r="AS1506" s="164" t="str">
        <f t="shared" si="990"/>
        <v/>
      </c>
    </row>
    <row r="1507" spans="5:45" ht="18" customHeight="1">
      <c r="E1507" s="148" t="str">
        <f t="shared" si="991"/>
        <v/>
      </c>
      <c r="F1507" s="167">
        <f t="shared" si="978"/>
        <v>0</v>
      </c>
      <c r="G1507" s="105" t="str">
        <f t="shared" si="979"/>
        <v/>
      </c>
      <c r="H1507" s="105" t="str">
        <f t="shared" si="980"/>
        <v/>
      </c>
      <c r="I1507" s="149">
        <v>47</v>
      </c>
      <c r="J1507" s="157" t="str">
        <f t="shared" si="992"/>
        <v/>
      </c>
      <c r="K1507" s="131" t="str">
        <f t="shared" si="993"/>
        <v/>
      </c>
      <c r="L1507" s="131" t="str">
        <f>IF($E1507="","",INDEX('3.サラリースケール'!$R$5:$BH$38,MATCH($E1507,'3.サラリースケール'!$R$5:$R$38,0),MATCH($I1507,'3.サラリースケール'!$R$5:$BH$5,0)))</f>
        <v/>
      </c>
      <c r="M1507" s="131" t="str">
        <f t="shared" si="994"/>
        <v/>
      </c>
      <c r="N1507" s="368" t="str">
        <f t="shared" si="995"/>
        <v/>
      </c>
      <c r="O1507" s="157" t="str">
        <f t="shared" si="996"/>
        <v/>
      </c>
      <c r="P1507" s="368" t="str">
        <f t="shared" si="981"/>
        <v/>
      </c>
      <c r="Q1507" s="158" t="str">
        <f>IF($L1507="","",VLOOKUP($E1507,'6.モデル年俸表の作成'!$C$7:$F$48,4,0))</f>
        <v/>
      </c>
      <c r="R1507" s="159" t="str">
        <f>IF($E1507="","",IF($G1507="","",VLOOKUP($E1507,'5.手当・賞与配分・洗い替え方式'!$C$7:$L$48,8,0)))</f>
        <v/>
      </c>
      <c r="S1507" s="160" t="str">
        <f t="shared" si="997"/>
        <v/>
      </c>
      <c r="T1507" s="160" t="str">
        <f t="shared" si="998"/>
        <v/>
      </c>
      <c r="U1507" s="160" t="str">
        <f t="shared" si="1007"/>
        <v/>
      </c>
      <c r="V1507" s="160" t="str">
        <f t="shared" si="1000"/>
        <v/>
      </c>
      <c r="W1507" s="160" t="str">
        <f t="shared" si="1001"/>
        <v/>
      </c>
      <c r="X1507" s="164" t="str">
        <f t="shared" si="982"/>
        <v/>
      </c>
      <c r="Y1507" s="162" t="str">
        <f t="shared" si="1006"/>
        <v/>
      </c>
      <c r="Z1507" s="161" t="str">
        <f t="shared" si="983"/>
        <v/>
      </c>
      <c r="AA1507" s="161" t="str">
        <f t="shared" si="984"/>
        <v/>
      </c>
      <c r="AB1507" s="161" t="str">
        <f t="shared" si="985"/>
        <v/>
      </c>
      <c r="AC1507" s="163" t="str">
        <f t="shared" si="1008"/>
        <v/>
      </c>
      <c r="AD1507" s="158" t="str">
        <f t="shared" si="1003"/>
        <v/>
      </c>
      <c r="AE1507" s="165" t="str">
        <f>IF(J1507="","",IF('5.手当・賞与配分・洗い替え方式'!$O$4=1,ROUNDUP((J1507+$Q1507)*$AH$4,-1),ROUNDUP(J1507*$AH$4,-1)))</f>
        <v/>
      </c>
      <c r="AF1507" s="154" t="str">
        <f>IF(K1507="","",IF('5.手当・賞与配分・洗い替え方式'!$O$4=1,ROUNDUP((K1507+$Q1507)*$AH$4,-1),ROUNDUP(K1507*$AH$4,-1)))</f>
        <v/>
      </c>
      <c r="AG1507" s="154" t="str">
        <f>IF(L1507="","",IF('5.手当・賞与配分・洗い替え方式'!$O$4=1,ROUNDUP((L1507+$Q1507)*$AH$4,-1),ROUNDUP(L1507*$AH$4,-1)))</f>
        <v/>
      </c>
      <c r="AH1507" s="154" t="str">
        <f>IF(M1507="","",IF('5.手当・賞与配分・洗い替え方式'!$O$4=1,ROUNDUP((M1507+$Q1507)*$AH$4,-1),ROUNDUP(M1507*$AH$4,-1)))</f>
        <v/>
      </c>
      <c r="AI1507" s="166" t="str">
        <f>IF(N1507="","",IF('5.手当・賞与配分・洗い替え方式'!$O$4=1,ROUNDUP((N1507+$Q1507)*$AH$4,-1),ROUNDUP(N1507*$AH$4,-1)))</f>
        <v/>
      </c>
      <c r="AJ1507" s="165" t="str">
        <f>IF(J1507="","",IF('5.手当・賞与配分・洗い替え方式'!$O$4=1,ROUNDUP((J1507+$Q1507)*$AM$4,-1),ROUNDUP(J1507*$AM$4,-1)))</f>
        <v/>
      </c>
      <c r="AK1507" s="154" t="str">
        <f>IF(K1507="","",IF('5.手当・賞与配分・洗い替え方式'!$O$4=1,ROUNDUP((K1507+$Q1507)*$AM$4,-1),ROUNDUP(K1507*$AM$4,-1)))</f>
        <v/>
      </c>
      <c r="AL1507" s="154" t="str">
        <f>IF(L1507="","",IF('5.手当・賞与配分・洗い替え方式'!$O$4=1,ROUNDUP((L1507+$Q1507)*$AM$4,-1),ROUNDUP(L1507*$AM$4,-1)))</f>
        <v/>
      </c>
      <c r="AM1507" s="154" t="str">
        <f>IF(M1507="","",IF('5.手当・賞与配分・洗い替え方式'!$O$4=1,ROUNDUP((M1507+$Q1507)*$AM$4,-1),ROUNDUP(M1507*$AM$4,-1)))</f>
        <v/>
      </c>
      <c r="AN1507" s="166" t="str">
        <f>IF(N1507="","",IF('5.手当・賞与配分・洗い替え方式'!$O$4=1,ROUNDUP((N1507+$Q1507)*$AM$4,-1),ROUNDUP(N1507*$AM$4,-1)))</f>
        <v/>
      </c>
      <c r="AO1507" s="369" t="str">
        <f t="shared" si="1004"/>
        <v/>
      </c>
      <c r="AP1507" s="77" t="str">
        <f t="shared" si="1005"/>
        <v/>
      </c>
      <c r="AQ1507" s="77" t="str">
        <f t="shared" si="988"/>
        <v/>
      </c>
      <c r="AR1507" s="77" t="str">
        <f t="shared" si="989"/>
        <v/>
      </c>
      <c r="AS1507" s="164" t="str">
        <f t="shared" si="990"/>
        <v/>
      </c>
    </row>
    <row r="1508" spans="5:45" ht="18" customHeight="1">
      <c r="E1508" s="148" t="str">
        <f t="shared" si="991"/>
        <v/>
      </c>
      <c r="F1508" s="167">
        <f t="shared" si="978"/>
        <v>0</v>
      </c>
      <c r="G1508" s="105" t="str">
        <f t="shared" si="979"/>
        <v/>
      </c>
      <c r="H1508" s="105" t="str">
        <f t="shared" si="980"/>
        <v/>
      </c>
      <c r="I1508" s="149">
        <v>48</v>
      </c>
      <c r="J1508" s="157" t="str">
        <f t="shared" si="992"/>
        <v/>
      </c>
      <c r="K1508" s="131" t="str">
        <f t="shared" si="993"/>
        <v/>
      </c>
      <c r="L1508" s="131" t="str">
        <f>IF($E1508="","",INDEX('3.サラリースケール'!$R$5:$BH$38,MATCH($E1508,'3.サラリースケール'!$R$5:$R$38,0),MATCH($I1508,'3.サラリースケール'!$R$5:$BH$5,0)))</f>
        <v/>
      </c>
      <c r="M1508" s="131" t="str">
        <f t="shared" si="994"/>
        <v/>
      </c>
      <c r="N1508" s="368" t="str">
        <f t="shared" si="995"/>
        <v/>
      </c>
      <c r="O1508" s="157" t="str">
        <f t="shared" si="996"/>
        <v/>
      </c>
      <c r="P1508" s="368" t="str">
        <f t="shared" si="981"/>
        <v/>
      </c>
      <c r="Q1508" s="158" t="str">
        <f>IF($L1508="","",VLOOKUP($E1508,'6.モデル年俸表の作成'!$C$7:$F$48,4,0))</f>
        <v/>
      </c>
      <c r="R1508" s="159" t="str">
        <f>IF($E1508="","",IF($G1508="","",VLOOKUP($E1508,'5.手当・賞与配分・洗い替え方式'!$C$7:$L$48,8,0)))</f>
        <v/>
      </c>
      <c r="S1508" s="160" t="str">
        <f t="shared" si="997"/>
        <v/>
      </c>
      <c r="T1508" s="160" t="str">
        <f t="shared" si="998"/>
        <v/>
      </c>
      <c r="U1508" s="160" t="str">
        <f t="shared" si="1007"/>
        <v/>
      </c>
      <c r="V1508" s="160" t="str">
        <f t="shared" si="1000"/>
        <v/>
      </c>
      <c r="W1508" s="160" t="str">
        <f t="shared" si="1001"/>
        <v/>
      </c>
      <c r="X1508" s="164" t="str">
        <f t="shared" si="982"/>
        <v/>
      </c>
      <c r="Y1508" s="162" t="str">
        <f t="shared" si="1006"/>
        <v/>
      </c>
      <c r="Z1508" s="161" t="str">
        <f t="shared" si="983"/>
        <v/>
      </c>
      <c r="AA1508" s="161" t="str">
        <f t="shared" si="984"/>
        <v/>
      </c>
      <c r="AB1508" s="161" t="str">
        <f t="shared" si="985"/>
        <v/>
      </c>
      <c r="AC1508" s="163" t="str">
        <f t="shared" si="1008"/>
        <v/>
      </c>
      <c r="AD1508" s="158" t="str">
        <f t="shared" si="1003"/>
        <v/>
      </c>
      <c r="AE1508" s="165" t="str">
        <f>IF(J1508="","",IF('5.手当・賞与配分・洗い替え方式'!$O$4=1,ROUNDUP((J1508+$Q1508)*$AH$4,-1),ROUNDUP(J1508*$AH$4,-1)))</f>
        <v/>
      </c>
      <c r="AF1508" s="154" t="str">
        <f>IF(K1508="","",IF('5.手当・賞与配分・洗い替え方式'!$O$4=1,ROUNDUP((K1508+$Q1508)*$AH$4,-1),ROUNDUP(K1508*$AH$4,-1)))</f>
        <v/>
      </c>
      <c r="AG1508" s="154" t="str">
        <f>IF(L1508="","",IF('5.手当・賞与配分・洗い替え方式'!$O$4=1,ROUNDUP((L1508+$Q1508)*$AH$4,-1),ROUNDUP(L1508*$AH$4,-1)))</f>
        <v/>
      </c>
      <c r="AH1508" s="154" t="str">
        <f>IF(M1508="","",IF('5.手当・賞与配分・洗い替え方式'!$O$4=1,ROUNDUP((M1508+$Q1508)*$AH$4,-1),ROUNDUP(M1508*$AH$4,-1)))</f>
        <v/>
      </c>
      <c r="AI1508" s="166" t="str">
        <f>IF(N1508="","",IF('5.手当・賞与配分・洗い替え方式'!$O$4=1,ROUNDUP((N1508+$Q1508)*$AH$4,-1),ROUNDUP(N1508*$AH$4,-1)))</f>
        <v/>
      </c>
      <c r="AJ1508" s="165" t="str">
        <f>IF(J1508="","",IF('5.手当・賞与配分・洗い替え方式'!$O$4=1,ROUNDUP((J1508+$Q1508)*$AM$4,-1),ROUNDUP(J1508*$AM$4,-1)))</f>
        <v/>
      </c>
      <c r="AK1508" s="154" t="str">
        <f>IF(K1508="","",IF('5.手当・賞与配分・洗い替え方式'!$O$4=1,ROUNDUP((K1508+$Q1508)*$AM$4,-1),ROUNDUP(K1508*$AM$4,-1)))</f>
        <v/>
      </c>
      <c r="AL1508" s="154" t="str">
        <f>IF(L1508="","",IF('5.手当・賞与配分・洗い替え方式'!$O$4=1,ROUNDUP((L1508+$Q1508)*$AM$4,-1),ROUNDUP(L1508*$AM$4,-1)))</f>
        <v/>
      </c>
      <c r="AM1508" s="154" t="str">
        <f>IF(M1508="","",IF('5.手当・賞与配分・洗い替え方式'!$O$4=1,ROUNDUP((M1508+$Q1508)*$AM$4,-1),ROUNDUP(M1508*$AM$4,-1)))</f>
        <v/>
      </c>
      <c r="AN1508" s="166" t="str">
        <f>IF(N1508="","",IF('5.手当・賞与配分・洗い替え方式'!$O$4=1,ROUNDUP((N1508+$Q1508)*$AM$4,-1),ROUNDUP(N1508*$AM$4,-1)))</f>
        <v/>
      </c>
      <c r="AO1508" s="369" t="str">
        <f t="shared" si="1004"/>
        <v/>
      </c>
      <c r="AP1508" s="77" t="str">
        <f t="shared" si="1005"/>
        <v/>
      </c>
      <c r="AQ1508" s="77" t="str">
        <f t="shared" si="988"/>
        <v/>
      </c>
      <c r="AR1508" s="77" t="str">
        <f t="shared" si="989"/>
        <v/>
      </c>
      <c r="AS1508" s="164" t="str">
        <f t="shared" si="990"/>
        <v/>
      </c>
    </row>
    <row r="1509" spans="5:45" ht="18" customHeight="1">
      <c r="E1509" s="148" t="str">
        <f t="shared" si="991"/>
        <v/>
      </c>
      <c r="F1509" s="167">
        <f t="shared" si="978"/>
        <v>0</v>
      </c>
      <c r="G1509" s="105" t="str">
        <f t="shared" si="979"/>
        <v/>
      </c>
      <c r="H1509" s="105" t="str">
        <f t="shared" si="980"/>
        <v/>
      </c>
      <c r="I1509" s="149">
        <v>49</v>
      </c>
      <c r="J1509" s="157" t="str">
        <f t="shared" si="992"/>
        <v/>
      </c>
      <c r="K1509" s="131" t="str">
        <f t="shared" si="993"/>
        <v/>
      </c>
      <c r="L1509" s="131" t="str">
        <f>IF($E1509="","",INDEX('3.サラリースケール'!$R$5:$BH$38,MATCH($E1509,'3.サラリースケール'!$R$5:$R$38,0),MATCH($I1509,'3.サラリースケール'!$R$5:$BH$5,0)))</f>
        <v/>
      </c>
      <c r="M1509" s="131" t="str">
        <f t="shared" si="994"/>
        <v/>
      </c>
      <c r="N1509" s="368" t="str">
        <f t="shared" si="995"/>
        <v/>
      </c>
      <c r="O1509" s="157" t="str">
        <f t="shared" si="996"/>
        <v/>
      </c>
      <c r="P1509" s="368" t="str">
        <f t="shared" si="981"/>
        <v/>
      </c>
      <c r="Q1509" s="158" t="str">
        <f>IF($L1509="","",VLOOKUP($E1509,'6.モデル年俸表の作成'!$C$7:$F$48,4,0))</f>
        <v/>
      </c>
      <c r="R1509" s="159" t="str">
        <f>IF($E1509="","",IF($G1509="","",VLOOKUP($E1509,'5.手当・賞与配分・洗い替え方式'!$C$7:$L$48,8,0)))</f>
        <v/>
      </c>
      <c r="S1509" s="160" t="str">
        <f t="shared" si="997"/>
        <v/>
      </c>
      <c r="T1509" s="160" t="str">
        <f t="shared" si="998"/>
        <v/>
      </c>
      <c r="U1509" s="160" t="str">
        <f t="shared" si="1007"/>
        <v/>
      </c>
      <c r="V1509" s="160" t="str">
        <f t="shared" si="1000"/>
        <v/>
      </c>
      <c r="W1509" s="160" t="str">
        <f t="shared" si="1001"/>
        <v/>
      </c>
      <c r="X1509" s="164" t="str">
        <f t="shared" si="982"/>
        <v/>
      </c>
      <c r="Y1509" s="162" t="str">
        <f t="shared" si="1006"/>
        <v/>
      </c>
      <c r="Z1509" s="161" t="str">
        <f t="shared" si="983"/>
        <v/>
      </c>
      <c r="AA1509" s="161" t="str">
        <f t="shared" si="984"/>
        <v/>
      </c>
      <c r="AB1509" s="161" t="str">
        <f t="shared" si="985"/>
        <v/>
      </c>
      <c r="AC1509" s="163" t="str">
        <f t="shared" si="1008"/>
        <v/>
      </c>
      <c r="AD1509" s="158" t="str">
        <f t="shared" si="1003"/>
        <v/>
      </c>
      <c r="AE1509" s="165" t="str">
        <f>IF(J1509="","",IF('5.手当・賞与配分・洗い替え方式'!$O$4=1,ROUNDUP((J1509+$Q1509)*$AH$4,-1),ROUNDUP(J1509*$AH$4,-1)))</f>
        <v/>
      </c>
      <c r="AF1509" s="154" t="str">
        <f>IF(K1509="","",IF('5.手当・賞与配分・洗い替え方式'!$O$4=1,ROUNDUP((K1509+$Q1509)*$AH$4,-1),ROUNDUP(K1509*$AH$4,-1)))</f>
        <v/>
      </c>
      <c r="AG1509" s="154" t="str">
        <f>IF(L1509="","",IF('5.手当・賞与配分・洗い替え方式'!$O$4=1,ROUNDUP((L1509+$Q1509)*$AH$4,-1),ROUNDUP(L1509*$AH$4,-1)))</f>
        <v/>
      </c>
      <c r="AH1509" s="154" t="str">
        <f>IF(M1509="","",IF('5.手当・賞与配分・洗い替え方式'!$O$4=1,ROUNDUP((M1509+$Q1509)*$AH$4,-1),ROUNDUP(M1509*$AH$4,-1)))</f>
        <v/>
      </c>
      <c r="AI1509" s="166" t="str">
        <f>IF(N1509="","",IF('5.手当・賞与配分・洗い替え方式'!$O$4=1,ROUNDUP((N1509+$Q1509)*$AH$4,-1),ROUNDUP(N1509*$AH$4,-1)))</f>
        <v/>
      </c>
      <c r="AJ1509" s="165" t="str">
        <f>IF(J1509="","",IF('5.手当・賞与配分・洗い替え方式'!$O$4=1,ROUNDUP((J1509+$Q1509)*$AM$4,-1),ROUNDUP(J1509*$AM$4,-1)))</f>
        <v/>
      </c>
      <c r="AK1509" s="154" t="str">
        <f>IF(K1509="","",IF('5.手当・賞与配分・洗い替え方式'!$O$4=1,ROUNDUP((K1509+$Q1509)*$AM$4,-1),ROUNDUP(K1509*$AM$4,-1)))</f>
        <v/>
      </c>
      <c r="AL1509" s="154" t="str">
        <f>IF(L1509="","",IF('5.手当・賞与配分・洗い替え方式'!$O$4=1,ROUNDUP((L1509+$Q1509)*$AM$4,-1),ROUNDUP(L1509*$AM$4,-1)))</f>
        <v/>
      </c>
      <c r="AM1509" s="154" t="str">
        <f>IF(M1509="","",IF('5.手当・賞与配分・洗い替え方式'!$O$4=1,ROUNDUP((M1509+$Q1509)*$AM$4,-1),ROUNDUP(M1509*$AM$4,-1)))</f>
        <v/>
      </c>
      <c r="AN1509" s="166" t="str">
        <f>IF(N1509="","",IF('5.手当・賞与配分・洗い替え方式'!$O$4=1,ROUNDUP((N1509+$Q1509)*$AM$4,-1),ROUNDUP(N1509*$AM$4,-1)))</f>
        <v/>
      </c>
      <c r="AO1509" s="369" t="str">
        <f t="shared" si="1004"/>
        <v/>
      </c>
      <c r="AP1509" s="77" t="str">
        <f t="shared" si="1005"/>
        <v/>
      </c>
      <c r="AQ1509" s="77" t="str">
        <f t="shared" si="988"/>
        <v/>
      </c>
      <c r="AR1509" s="77" t="str">
        <f t="shared" si="989"/>
        <v/>
      </c>
      <c r="AS1509" s="164" t="str">
        <f t="shared" si="990"/>
        <v/>
      </c>
    </row>
    <row r="1510" spans="5:45" ht="18" customHeight="1">
      <c r="E1510" s="148" t="str">
        <f t="shared" si="991"/>
        <v/>
      </c>
      <c r="F1510" s="167">
        <f t="shared" si="978"/>
        <v>0</v>
      </c>
      <c r="G1510" s="105" t="str">
        <f t="shared" si="979"/>
        <v/>
      </c>
      <c r="H1510" s="105" t="str">
        <f t="shared" si="980"/>
        <v/>
      </c>
      <c r="I1510" s="149">
        <v>50</v>
      </c>
      <c r="J1510" s="157" t="str">
        <f t="shared" si="992"/>
        <v/>
      </c>
      <c r="K1510" s="131" t="str">
        <f t="shared" si="993"/>
        <v/>
      </c>
      <c r="L1510" s="131" t="str">
        <f>IF($E1510="","",INDEX('3.サラリースケール'!$R$5:$BH$38,MATCH($E1510,'3.サラリースケール'!$R$5:$R$38,0),MATCH($I1510,'3.サラリースケール'!$R$5:$BH$5,0)))</f>
        <v/>
      </c>
      <c r="M1510" s="131" t="str">
        <f t="shared" si="994"/>
        <v/>
      </c>
      <c r="N1510" s="368" t="str">
        <f t="shared" si="995"/>
        <v/>
      </c>
      <c r="O1510" s="157" t="str">
        <f t="shared" si="996"/>
        <v/>
      </c>
      <c r="P1510" s="368" t="str">
        <f t="shared" si="981"/>
        <v/>
      </c>
      <c r="Q1510" s="158" t="str">
        <f>IF($L1510="","",VLOOKUP($E1510,'6.モデル年俸表の作成'!$C$7:$F$48,4,0))</f>
        <v/>
      </c>
      <c r="R1510" s="159" t="str">
        <f>IF($E1510="","",IF($G1510="","",VLOOKUP($E1510,'5.手当・賞与配分・洗い替え方式'!$C$7:$L$48,8,0)))</f>
        <v/>
      </c>
      <c r="S1510" s="160" t="str">
        <f t="shared" si="997"/>
        <v/>
      </c>
      <c r="T1510" s="160" t="str">
        <f t="shared" si="998"/>
        <v/>
      </c>
      <c r="U1510" s="160" t="str">
        <f t="shared" si="1007"/>
        <v/>
      </c>
      <c r="V1510" s="160" t="str">
        <f t="shared" si="1000"/>
        <v/>
      </c>
      <c r="W1510" s="160" t="str">
        <f t="shared" si="1001"/>
        <v/>
      </c>
      <c r="X1510" s="164" t="str">
        <f t="shared" si="982"/>
        <v/>
      </c>
      <c r="Y1510" s="162" t="str">
        <f t="shared" si="1006"/>
        <v/>
      </c>
      <c r="Z1510" s="161" t="str">
        <f t="shared" si="983"/>
        <v/>
      </c>
      <c r="AA1510" s="161" t="str">
        <f t="shared" si="984"/>
        <v/>
      </c>
      <c r="AB1510" s="161" t="str">
        <f t="shared" si="985"/>
        <v/>
      </c>
      <c r="AC1510" s="163" t="str">
        <f t="shared" si="1008"/>
        <v/>
      </c>
      <c r="AD1510" s="158" t="str">
        <f t="shared" si="1003"/>
        <v/>
      </c>
      <c r="AE1510" s="165" t="str">
        <f>IF(J1510="","",IF('5.手当・賞与配分・洗い替え方式'!$O$4=1,ROUNDUP((J1510+$Q1510)*$AH$4,-1),ROUNDUP(J1510*$AH$4,-1)))</f>
        <v/>
      </c>
      <c r="AF1510" s="154" t="str">
        <f>IF(K1510="","",IF('5.手当・賞与配分・洗い替え方式'!$O$4=1,ROUNDUP((K1510+$Q1510)*$AH$4,-1),ROUNDUP(K1510*$AH$4,-1)))</f>
        <v/>
      </c>
      <c r="AG1510" s="154" t="str">
        <f>IF(L1510="","",IF('5.手当・賞与配分・洗い替え方式'!$O$4=1,ROUNDUP((L1510+$Q1510)*$AH$4,-1),ROUNDUP(L1510*$AH$4,-1)))</f>
        <v/>
      </c>
      <c r="AH1510" s="154" t="str">
        <f>IF(M1510="","",IF('5.手当・賞与配分・洗い替え方式'!$O$4=1,ROUNDUP((M1510+$Q1510)*$AH$4,-1),ROUNDUP(M1510*$AH$4,-1)))</f>
        <v/>
      </c>
      <c r="AI1510" s="166" t="str">
        <f>IF(N1510="","",IF('5.手当・賞与配分・洗い替え方式'!$O$4=1,ROUNDUP((N1510+$Q1510)*$AH$4,-1),ROUNDUP(N1510*$AH$4,-1)))</f>
        <v/>
      </c>
      <c r="AJ1510" s="165" t="str">
        <f>IF(J1510="","",IF('5.手当・賞与配分・洗い替え方式'!$O$4=1,ROUNDUP((J1510+$Q1510)*$AM$4,-1),ROUNDUP(J1510*$AM$4,-1)))</f>
        <v/>
      </c>
      <c r="AK1510" s="154" t="str">
        <f>IF(K1510="","",IF('5.手当・賞与配分・洗い替え方式'!$O$4=1,ROUNDUP((K1510+$Q1510)*$AM$4,-1),ROUNDUP(K1510*$AM$4,-1)))</f>
        <v/>
      </c>
      <c r="AL1510" s="154" t="str">
        <f>IF(L1510="","",IF('5.手当・賞与配分・洗い替え方式'!$O$4=1,ROUNDUP((L1510+$Q1510)*$AM$4,-1),ROUNDUP(L1510*$AM$4,-1)))</f>
        <v/>
      </c>
      <c r="AM1510" s="154" t="str">
        <f>IF(M1510="","",IF('5.手当・賞与配分・洗い替え方式'!$O$4=1,ROUNDUP((M1510+$Q1510)*$AM$4,-1),ROUNDUP(M1510*$AM$4,-1)))</f>
        <v/>
      </c>
      <c r="AN1510" s="166" t="str">
        <f>IF(N1510="","",IF('5.手当・賞与配分・洗い替え方式'!$O$4=1,ROUNDUP((N1510+$Q1510)*$AM$4,-1),ROUNDUP(N1510*$AM$4,-1)))</f>
        <v/>
      </c>
      <c r="AO1510" s="369" t="str">
        <f t="shared" si="1004"/>
        <v/>
      </c>
      <c r="AP1510" s="77" t="str">
        <f t="shared" si="1005"/>
        <v/>
      </c>
      <c r="AQ1510" s="77" t="str">
        <f t="shared" si="988"/>
        <v/>
      </c>
      <c r="AR1510" s="77" t="str">
        <f t="shared" si="989"/>
        <v/>
      </c>
      <c r="AS1510" s="164" t="str">
        <f t="shared" si="990"/>
        <v/>
      </c>
    </row>
    <row r="1511" spans="5:45" ht="18" customHeight="1">
      <c r="E1511" s="148" t="str">
        <f t="shared" si="991"/>
        <v/>
      </c>
      <c r="F1511" s="167">
        <f t="shared" si="978"/>
        <v>0</v>
      </c>
      <c r="G1511" s="105" t="str">
        <f t="shared" si="979"/>
        <v/>
      </c>
      <c r="H1511" s="105" t="str">
        <f t="shared" si="980"/>
        <v/>
      </c>
      <c r="I1511" s="149">
        <v>51</v>
      </c>
      <c r="J1511" s="157" t="str">
        <f t="shared" si="992"/>
        <v/>
      </c>
      <c r="K1511" s="131" t="str">
        <f t="shared" si="993"/>
        <v/>
      </c>
      <c r="L1511" s="131" t="str">
        <f>IF($E1511="","",INDEX('3.サラリースケール'!$R$5:$BH$38,MATCH($E1511,'3.サラリースケール'!$R$5:$R$38,0),MATCH($I1511,'3.サラリースケール'!$R$5:$BH$5,0)))</f>
        <v/>
      </c>
      <c r="M1511" s="131" t="str">
        <f t="shared" si="994"/>
        <v/>
      </c>
      <c r="N1511" s="368" t="str">
        <f t="shared" si="995"/>
        <v/>
      </c>
      <c r="O1511" s="157" t="str">
        <f t="shared" si="996"/>
        <v/>
      </c>
      <c r="P1511" s="368" t="str">
        <f t="shared" si="981"/>
        <v/>
      </c>
      <c r="Q1511" s="158" t="str">
        <f>IF($L1511="","",VLOOKUP($E1511,'6.モデル年俸表の作成'!$C$7:$F$48,4,0))</f>
        <v/>
      </c>
      <c r="R1511" s="159" t="str">
        <f>IF($E1511="","",IF($G1511="","",VLOOKUP($E1511,'5.手当・賞与配分・洗い替え方式'!$C$7:$L$48,8,0)))</f>
        <v/>
      </c>
      <c r="S1511" s="160" t="str">
        <f t="shared" si="997"/>
        <v/>
      </c>
      <c r="T1511" s="160" t="str">
        <f t="shared" si="998"/>
        <v/>
      </c>
      <c r="U1511" s="160" t="str">
        <f t="shared" si="1007"/>
        <v/>
      </c>
      <c r="V1511" s="160" t="str">
        <f t="shared" si="1000"/>
        <v/>
      </c>
      <c r="W1511" s="160" t="str">
        <f t="shared" si="1001"/>
        <v/>
      </c>
      <c r="X1511" s="164" t="str">
        <f t="shared" si="982"/>
        <v/>
      </c>
      <c r="Y1511" s="162" t="str">
        <f t="shared" si="1006"/>
        <v/>
      </c>
      <c r="Z1511" s="161" t="str">
        <f t="shared" si="983"/>
        <v/>
      </c>
      <c r="AA1511" s="161" t="str">
        <f t="shared" si="984"/>
        <v/>
      </c>
      <c r="AB1511" s="161" t="str">
        <f t="shared" si="985"/>
        <v/>
      </c>
      <c r="AC1511" s="163" t="str">
        <f t="shared" si="1008"/>
        <v/>
      </c>
      <c r="AD1511" s="158" t="str">
        <f t="shared" si="1003"/>
        <v/>
      </c>
      <c r="AE1511" s="165" t="str">
        <f>IF(J1511="","",IF('5.手当・賞与配分・洗い替え方式'!$O$4=1,ROUNDUP((J1511+$Q1511)*$AH$4,-1),ROUNDUP(J1511*$AH$4,-1)))</f>
        <v/>
      </c>
      <c r="AF1511" s="154" t="str">
        <f>IF(K1511="","",IF('5.手当・賞与配分・洗い替え方式'!$O$4=1,ROUNDUP((K1511+$Q1511)*$AH$4,-1),ROUNDUP(K1511*$AH$4,-1)))</f>
        <v/>
      </c>
      <c r="AG1511" s="154" t="str">
        <f>IF(L1511="","",IF('5.手当・賞与配分・洗い替え方式'!$O$4=1,ROUNDUP((L1511+$Q1511)*$AH$4,-1),ROUNDUP(L1511*$AH$4,-1)))</f>
        <v/>
      </c>
      <c r="AH1511" s="154" t="str">
        <f>IF(M1511="","",IF('5.手当・賞与配分・洗い替え方式'!$O$4=1,ROUNDUP((M1511+$Q1511)*$AH$4,-1),ROUNDUP(M1511*$AH$4,-1)))</f>
        <v/>
      </c>
      <c r="AI1511" s="166" t="str">
        <f>IF(N1511="","",IF('5.手当・賞与配分・洗い替え方式'!$O$4=1,ROUNDUP((N1511+$Q1511)*$AH$4,-1),ROUNDUP(N1511*$AH$4,-1)))</f>
        <v/>
      </c>
      <c r="AJ1511" s="165" t="str">
        <f>IF(J1511="","",IF('5.手当・賞与配分・洗い替え方式'!$O$4=1,ROUNDUP((J1511+$Q1511)*$AM$4,-1),ROUNDUP(J1511*$AM$4,-1)))</f>
        <v/>
      </c>
      <c r="AK1511" s="154" t="str">
        <f>IF(K1511="","",IF('5.手当・賞与配分・洗い替え方式'!$O$4=1,ROUNDUP((K1511+$Q1511)*$AM$4,-1),ROUNDUP(K1511*$AM$4,-1)))</f>
        <v/>
      </c>
      <c r="AL1511" s="154" t="str">
        <f>IF(L1511="","",IF('5.手当・賞与配分・洗い替え方式'!$O$4=1,ROUNDUP((L1511+$Q1511)*$AM$4,-1),ROUNDUP(L1511*$AM$4,-1)))</f>
        <v/>
      </c>
      <c r="AM1511" s="154" t="str">
        <f>IF(M1511="","",IF('5.手当・賞与配分・洗い替え方式'!$O$4=1,ROUNDUP((M1511+$Q1511)*$AM$4,-1),ROUNDUP(M1511*$AM$4,-1)))</f>
        <v/>
      </c>
      <c r="AN1511" s="166" t="str">
        <f>IF(N1511="","",IF('5.手当・賞与配分・洗い替え方式'!$O$4=1,ROUNDUP((N1511+$Q1511)*$AM$4,-1),ROUNDUP(N1511*$AM$4,-1)))</f>
        <v/>
      </c>
      <c r="AO1511" s="369" t="str">
        <f t="shared" si="1004"/>
        <v/>
      </c>
      <c r="AP1511" s="77" t="str">
        <f t="shared" si="1005"/>
        <v/>
      </c>
      <c r="AQ1511" s="77" t="str">
        <f t="shared" si="988"/>
        <v/>
      </c>
      <c r="AR1511" s="77" t="str">
        <f t="shared" si="989"/>
        <v/>
      </c>
      <c r="AS1511" s="164" t="str">
        <f t="shared" si="990"/>
        <v/>
      </c>
    </row>
    <row r="1512" spans="5:45" ht="18" customHeight="1">
      <c r="E1512" s="148" t="str">
        <f t="shared" si="991"/>
        <v/>
      </c>
      <c r="F1512" s="167">
        <f t="shared" si="978"/>
        <v>0</v>
      </c>
      <c r="G1512" s="105" t="str">
        <f t="shared" si="979"/>
        <v/>
      </c>
      <c r="H1512" s="105" t="str">
        <f t="shared" si="980"/>
        <v/>
      </c>
      <c r="I1512" s="149">
        <v>52</v>
      </c>
      <c r="J1512" s="157" t="str">
        <f t="shared" si="992"/>
        <v/>
      </c>
      <c r="K1512" s="131" t="str">
        <f t="shared" si="993"/>
        <v/>
      </c>
      <c r="L1512" s="131" t="str">
        <f>IF($E1512="","",INDEX('3.サラリースケール'!$R$5:$BH$38,MATCH($E1512,'3.サラリースケール'!$R$5:$R$38,0),MATCH($I1512,'3.サラリースケール'!$R$5:$BH$5,0)))</f>
        <v/>
      </c>
      <c r="M1512" s="131" t="str">
        <f t="shared" si="994"/>
        <v/>
      </c>
      <c r="N1512" s="368" t="str">
        <f t="shared" si="995"/>
        <v/>
      </c>
      <c r="O1512" s="157" t="str">
        <f t="shared" si="996"/>
        <v/>
      </c>
      <c r="P1512" s="368" t="str">
        <f t="shared" si="981"/>
        <v/>
      </c>
      <c r="Q1512" s="158" t="str">
        <f>IF($L1512="","",VLOOKUP($E1512,'6.モデル年俸表の作成'!$C$7:$F$48,4,0))</f>
        <v/>
      </c>
      <c r="R1512" s="159" t="str">
        <f>IF($E1512="","",IF($G1512="","",VLOOKUP($E1512,'5.手当・賞与配分・洗い替え方式'!$C$7:$L$48,8,0)))</f>
        <v/>
      </c>
      <c r="S1512" s="160" t="str">
        <f t="shared" si="997"/>
        <v/>
      </c>
      <c r="T1512" s="160" t="str">
        <f t="shared" si="998"/>
        <v/>
      </c>
      <c r="U1512" s="160" t="str">
        <f t="shared" si="1007"/>
        <v/>
      </c>
      <c r="V1512" s="160" t="str">
        <f t="shared" si="1000"/>
        <v/>
      </c>
      <c r="W1512" s="160" t="str">
        <f t="shared" si="1001"/>
        <v/>
      </c>
      <c r="X1512" s="164" t="str">
        <f t="shared" si="982"/>
        <v/>
      </c>
      <c r="Y1512" s="162" t="str">
        <f t="shared" si="1006"/>
        <v/>
      </c>
      <c r="Z1512" s="161" t="str">
        <f t="shared" si="983"/>
        <v/>
      </c>
      <c r="AA1512" s="161" t="str">
        <f t="shared" si="984"/>
        <v/>
      </c>
      <c r="AB1512" s="161" t="str">
        <f t="shared" si="985"/>
        <v/>
      </c>
      <c r="AC1512" s="163" t="str">
        <f t="shared" si="1008"/>
        <v/>
      </c>
      <c r="AD1512" s="158" t="str">
        <f t="shared" si="1003"/>
        <v/>
      </c>
      <c r="AE1512" s="165" t="str">
        <f>IF(J1512="","",IF('5.手当・賞与配分・洗い替え方式'!$O$4=1,ROUNDUP((J1512+$Q1512)*$AH$4,-1),ROUNDUP(J1512*$AH$4,-1)))</f>
        <v/>
      </c>
      <c r="AF1512" s="154" t="str">
        <f>IF(K1512="","",IF('5.手当・賞与配分・洗い替え方式'!$O$4=1,ROUNDUP((K1512+$Q1512)*$AH$4,-1),ROUNDUP(K1512*$AH$4,-1)))</f>
        <v/>
      </c>
      <c r="AG1512" s="154" t="str">
        <f>IF(L1512="","",IF('5.手当・賞与配分・洗い替え方式'!$O$4=1,ROUNDUP((L1512+$Q1512)*$AH$4,-1),ROUNDUP(L1512*$AH$4,-1)))</f>
        <v/>
      </c>
      <c r="AH1512" s="154" t="str">
        <f>IF(M1512="","",IF('5.手当・賞与配分・洗い替え方式'!$O$4=1,ROUNDUP((M1512+$Q1512)*$AH$4,-1),ROUNDUP(M1512*$AH$4,-1)))</f>
        <v/>
      </c>
      <c r="AI1512" s="166" t="str">
        <f>IF(N1512="","",IF('5.手当・賞与配分・洗い替え方式'!$O$4=1,ROUNDUP((N1512+$Q1512)*$AH$4,-1),ROUNDUP(N1512*$AH$4,-1)))</f>
        <v/>
      </c>
      <c r="AJ1512" s="165" t="str">
        <f>IF(J1512="","",IF('5.手当・賞与配分・洗い替え方式'!$O$4=1,ROUNDUP((J1512+$Q1512)*$AM$4,-1),ROUNDUP(J1512*$AM$4,-1)))</f>
        <v/>
      </c>
      <c r="AK1512" s="154" t="str">
        <f>IF(K1512="","",IF('5.手当・賞与配分・洗い替え方式'!$O$4=1,ROUNDUP((K1512+$Q1512)*$AM$4,-1),ROUNDUP(K1512*$AM$4,-1)))</f>
        <v/>
      </c>
      <c r="AL1512" s="154" t="str">
        <f>IF(L1512="","",IF('5.手当・賞与配分・洗い替え方式'!$O$4=1,ROUNDUP((L1512+$Q1512)*$AM$4,-1),ROUNDUP(L1512*$AM$4,-1)))</f>
        <v/>
      </c>
      <c r="AM1512" s="154" t="str">
        <f>IF(M1512="","",IF('5.手当・賞与配分・洗い替え方式'!$O$4=1,ROUNDUP((M1512+$Q1512)*$AM$4,-1),ROUNDUP(M1512*$AM$4,-1)))</f>
        <v/>
      </c>
      <c r="AN1512" s="166" t="str">
        <f>IF(N1512="","",IF('5.手当・賞与配分・洗い替え方式'!$O$4=1,ROUNDUP((N1512+$Q1512)*$AM$4,-1),ROUNDUP(N1512*$AM$4,-1)))</f>
        <v/>
      </c>
      <c r="AO1512" s="369" t="str">
        <f t="shared" si="1004"/>
        <v/>
      </c>
      <c r="AP1512" s="77" t="str">
        <f t="shared" si="1005"/>
        <v/>
      </c>
      <c r="AQ1512" s="77" t="str">
        <f t="shared" si="988"/>
        <v/>
      </c>
      <c r="AR1512" s="77" t="str">
        <f t="shared" si="989"/>
        <v/>
      </c>
      <c r="AS1512" s="164" t="str">
        <f t="shared" si="990"/>
        <v/>
      </c>
    </row>
    <row r="1513" spans="5:45" ht="18" customHeight="1">
      <c r="E1513" s="148" t="str">
        <f t="shared" si="991"/>
        <v/>
      </c>
      <c r="F1513" s="167">
        <f t="shared" si="978"/>
        <v>0</v>
      </c>
      <c r="G1513" s="105" t="str">
        <f t="shared" si="979"/>
        <v/>
      </c>
      <c r="H1513" s="105" t="str">
        <f t="shared" si="980"/>
        <v/>
      </c>
      <c r="I1513" s="149">
        <v>53</v>
      </c>
      <c r="J1513" s="157" t="str">
        <f t="shared" si="992"/>
        <v/>
      </c>
      <c r="K1513" s="131" t="str">
        <f t="shared" si="993"/>
        <v/>
      </c>
      <c r="L1513" s="131" t="str">
        <f>IF($E1513="","",INDEX('3.サラリースケール'!$R$5:$BH$38,MATCH($E1513,'3.サラリースケール'!$R$5:$R$38,0),MATCH($I1513,'3.サラリースケール'!$R$5:$BH$5,0)))</f>
        <v/>
      </c>
      <c r="M1513" s="131" t="str">
        <f t="shared" si="994"/>
        <v/>
      </c>
      <c r="N1513" s="368" t="str">
        <f t="shared" si="995"/>
        <v/>
      </c>
      <c r="O1513" s="157" t="str">
        <f t="shared" si="996"/>
        <v/>
      </c>
      <c r="P1513" s="368" t="str">
        <f t="shared" si="981"/>
        <v/>
      </c>
      <c r="Q1513" s="158" t="str">
        <f>IF($L1513="","",VLOOKUP($E1513,'6.モデル年俸表の作成'!$C$7:$F$48,4,0))</f>
        <v/>
      </c>
      <c r="R1513" s="159" t="str">
        <f>IF($E1513="","",IF($G1513="","",VLOOKUP($E1513,'5.手当・賞与配分・洗い替え方式'!$C$7:$L$48,8,0)))</f>
        <v/>
      </c>
      <c r="S1513" s="160" t="str">
        <f t="shared" si="997"/>
        <v/>
      </c>
      <c r="T1513" s="160" t="str">
        <f t="shared" si="998"/>
        <v/>
      </c>
      <c r="U1513" s="160" t="str">
        <f t="shared" si="1007"/>
        <v/>
      </c>
      <c r="V1513" s="160" t="str">
        <f t="shared" si="1000"/>
        <v/>
      </c>
      <c r="W1513" s="160" t="str">
        <f t="shared" si="1001"/>
        <v/>
      </c>
      <c r="X1513" s="164" t="str">
        <f t="shared" si="982"/>
        <v/>
      </c>
      <c r="Y1513" s="162" t="str">
        <f t="shared" si="1006"/>
        <v/>
      </c>
      <c r="Z1513" s="161" t="str">
        <f t="shared" si="983"/>
        <v/>
      </c>
      <c r="AA1513" s="161" t="str">
        <f t="shared" si="984"/>
        <v/>
      </c>
      <c r="AB1513" s="161" t="str">
        <f t="shared" si="985"/>
        <v/>
      </c>
      <c r="AC1513" s="163" t="str">
        <f t="shared" si="1008"/>
        <v/>
      </c>
      <c r="AD1513" s="158" t="str">
        <f t="shared" si="1003"/>
        <v/>
      </c>
      <c r="AE1513" s="165" t="str">
        <f>IF(J1513="","",IF('5.手当・賞与配分・洗い替え方式'!$O$4=1,ROUNDUP((J1513+$Q1513)*$AH$4,-1),ROUNDUP(J1513*$AH$4,-1)))</f>
        <v/>
      </c>
      <c r="AF1513" s="154" t="str">
        <f>IF(K1513="","",IF('5.手当・賞与配分・洗い替え方式'!$O$4=1,ROUNDUP((K1513+$Q1513)*$AH$4,-1),ROUNDUP(K1513*$AH$4,-1)))</f>
        <v/>
      </c>
      <c r="AG1513" s="154" t="str">
        <f>IF(L1513="","",IF('5.手当・賞与配分・洗い替え方式'!$O$4=1,ROUNDUP((L1513+$Q1513)*$AH$4,-1),ROUNDUP(L1513*$AH$4,-1)))</f>
        <v/>
      </c>
      <c r="AH1513" s="154" t="str">
        <f>IF(M1513="","",IF('5.手当・賞与配分・洗い替え方式'!$O$4=1,ROUNDUP((M1513+$Q1513)*$AH$4,-1),ROUNDUP(M1513*$AH$4,-1)))</f>
        <v/>
      </c>
      <c r="AI1513" s="166" t="str">
        <f>IF(N1513="","",IF('5.手当・賞与配分・洗い替え方式'!$O$4=1,ROUNDUP((N1513+$Q1513)*$AH$4,-1),ROUNDUP(N1513*$AH$4,-1)))</f>
        <v/>
      </c>
      <c r="AJ1513" s="165" t="str">
        <f>IF(J1513="","",IF('5.手当・賞与配分・洗い替え方式'!$O$4=1,ROUNDUP((J1513+$Q1513)*$AM$4,-1),ROUNDUP(J1513*$AM$4,-1)))</f>
        <v/>
      </c>
      <c r="AK1513" s="154" t="str">
        <f>IF(K1513="","",IF('5.手当・賞与配分・洗い替え方式'!$O$4=1,ROUNDUP((K1513+$Q1513)*$AM$4,-1),ROUNDUP(K1513*$AM$4,-1)))</f>
        <v/>
      </c>
      <c r="AL1513" s="154" t="str">
        <f>IF(L1513="","",IF('5.手当・賞与配分・洗い替え方式'!$O$4=1,ROUNDUP((L1513+$Q1513)*$AM$4,-1),ROUNDUP(L1513*$AM$4,-1)))</f>
        <v/>
      </c>
      <c r="AM1513" s="154" t="str">
        <f>IF(M1513="","",IF('5.手当・賞与配分・洗い替え方式'!$O$4=1,ROUNDUP((M1513+$Q1513)*$AM$4,-1),ROUNDUP(M1513*$AM$4,-1)))</f>
        <v/>
      </c>
      <c r="AN1513" s="166" t="str">
        <f>IF(N1513="","",IF('5.手当・賞与配分・洗い替え方式'!$O$4=1,ROUNDUP((N1513+$Q1513)*$AM$4,-1),ROUNDUP(N1513*$AM$4,-1)))</f>
        <v/>
      </c>
      <c r="AO1513" s="369" t="str">
        <f t="shared" si="1004"/>
        <v/>
      </c>
      <c r="AP1513" s="77" t="str">
        <f t="shared" si="1005"/>
        <v/>
      </c>
      <c r="AQ1513" s="77" t="str">
        <f t="shared" si="988"/>
        <v/>
      </c>
      <c r="AR1513" s="77" t="str">
        <f t="shared" si="989"/>
        <v/>
      </c>
      <c r="AS1513" s="164" t="str">
        <f t="shared" si="990"/>
        <v/>
      </c>
    </row>
    <row r="1514" spans="5:45" ht="18" customHeight="1">
      <c r="E1514" s="148" t="str">
        <f t="shared" si="991"/>
        <v/>
      </c>
      <c r="F1514" s="167">
        <f t="shared" si="978"/>
        <v>0</v>
      </c>
      <c r="G1514" s="105" t="str">
        <f t="shared" si="979"/>
        <v/>
      </c>
      <c r="H1514" s="105" t="str">
        <f t="shared" si="980"/>
        <v/>
      </c>
      <c r="I1514" s="149">
        <v>54</v>
      </c>
      <c r="J1514" s="157" t="str">
        <f t="shared" si="992"/>
        <v/>
      </c>
      <c r="K1514" s="131" t="str">
        <f t="shared" si="993"/>
        <v/>
      </c>
      <c r="L1514" s="131" t="str">
        <f>IF($E1514="","",INDEX('3.サラリースケール'!$R$5:$BH$38,MATCH($E1514,'3.サラリースケール'!$R$5:$R$38,0),MATCH($I1514,'3.サラリースケール'!$R$5:$BH$5,0)))</f>
        <v/>
      </c>
      <c r="M1514" s="131" t="str">
        <f t="shared" si="994"/>
        <v/>
      </c>
      <c r="N1514" s="368" t="str">
        <f t="shared" si="995"/>
        <v/>
      </c>
      <c r="O1514" s="157" t="str">
        <f t="shared" si="996"/>
        <v/>
      </c>
      <c r="P1514" s="368" t="str">
        <f t="shared" si="981"/>
        <v/>
      </c>
      <c r="Q1514" s="158" t="str">
        <f>IF($L1514="","",VLOOKUP($E1514,'6.モデル年俸表の作成'!$C$7:$F$48,4,0))</f>
        <v/>
      </c>
      <c r="R1514" s="159" t="str">
        <f>IF($E1514="","",IF($G1514="","",VLOOKUP($E1514,'5.手当・賞与配分・洗い替え方式'!$C$7:$L$48,8,0)))</f>
        <v/>
      </c>
      <c r="S1514" s="160" t="str">
        <f t="shared" si="997"/>
        <v/>
      </c>
      <c r="T1514" s="160" t="str">
        <f t="shared" si="998"/>
        <v/>
      </c>
      <c r="U1514" s="160" t="str">
        <f t="shared" si="1007"/>
        <v/>
      </c>
      <c r="V1514" s="160" t="str">
        <f t="shared" si="1000"/>
        <v/>
      </c>
      <c r="W1514" s="160" t="str">
        <f t="shared" si="1001"/>
        <v/>
      </c>
      <c r="X1514" s="164" t="str">
        <f t="shared" si="982"/>
        <v/>
      </c>
      <c r="Y1514" s="162" t="str">
        <f t="shared" si="1006"/>
        <v/>
      </c>
      <c r="Z1514" s="161" t="str">
        <f t="shared" si="983"/>
        <v/>
      </c>
      <c r="AA1514" s="161" t="str">
        <f t="shared" si="984"/>
        <v/>
      </c>
      <c r="AB1514" s="161" t="str">
        <f t="shared" si="985"/>
        <v/>
      </c>
      <c r="AC1514" s="163" t="str">
        <f t="shared" si="1008"/>
        <v/>
      </c>
      <c r="AD1514" s="158" t="str">
        <f t="shared" si="1003"/>
        <v/>
      </c>
      <c r="AE1514" s="165" t="str">
        <f>IF(J1514="","",IF('5.手当・賞与配分・洗い替え方式'!$O$4=1,ROUNDUP((J1514+$Q1514)*$AH$4,-1),ROUNDUP(J1514*$AH$4,-1)))</f>
        <v/>
      </c>
      <c r="AF1514" s="154" t="str">
        <f>IF(K1514="","",IF('5.手当・賞与配分・洗い替え方式'!$O$4=1,ROUNDUP((K1514+$Q1514)*$AH$4,-1),ROUNDUP(K1514*$AH$4,-1)))</f>
        <v/>
      </c>
      <c r="AG1514" s="154" t="str">
        <f>IF(L1514="","",IF('5.手当・賞与配分・洗い替え方式'!$O$4=1,ROUNDUP((L1514+$Q1514)*$AH$4,-1),ROUNDUP(L1514*$AH$4,-1)))</f>
        <v/>
      </c>
      <c r="AH1514" s="154" t="str">
        <f>IF(M1514="","",IF('5.手当・賞与配分・洗い替え方式'!$O$4=1,ROUNDUP((M1514+$Q1514)*$AH$4,-1),ROUNDUP(M1514*$AH$4,-1)))</f>
        <v/>
      </c>
      <c r="AI1514" s="166" t="str">
        <f>IF(N1514="","",IF('5.手当・賞与配分・洗い替え方式'!$O$4=1,ROUNDUP((N1514+$Q1514)*$AH$4,-1),ROUNDUP(N1514*$AH$4,-1)))</f>
        <v/>
      </c>
      <c r="AJ1514" s="165" t="str">
        <f>IF(J1514="","",IF('5.手当・賞与配分・洗い替え方式'!$O$4=1,ROUNDUP((J1514+$Q1514)*$AM$4,-1),ROUNDUP(J1514*$AM$4,-1)))</f>
        <v/>
      </c>
      <c r="AK1514" s="154" t="str">
        <f>IF(K1514="","",IF('5.手当・賞与配分・洗い替え方式'!$O$4=1,ROUNDUP((K1514+$Q1514)*$AM$4,-1),ROUNDUP(K1514*$AM$4,-1)))</f>
        <v/>
      </c>
      <c r="AL1514" s="154" t="str">
        <f>IF(L1514="","",IF('5.手当・賞与配分・洗い替え方式'!$O$4=1,ROUNDUP((L1514+$Q1514)*$AM$4,-1),ROUNDUP(L1514*$AM$4,-1)))</f>
        <v/>
      </c>
      <c r="AM1514" s="154" t="str">
        <f>IF(M1514="","",IF('5.手当・賞与配分・洗い替え方式'!$O$4=1,ROUNDUP((M1514+$Q1514)*$AM$4,-1),ROUNDUP(M1514*$AM$4,-1)))</f>
        <v/>
      </c>
      <c r="AN1514" s="166" t="str">
        <f>IF(N1514="","",IF('5.手当・賞与配分・洗い替え方式'!$O$4=1,ROUNDUP((N1514+$Q1514)*$AM$4,-1),ROUNDUP(N1514*$AM$4,-1)))</f>
        <v/>
      </c>
      <c r="AO1514" s="369" t="str">
        <f t="shared" si="1004"/>
        <v/>
      </c>
      <c r="AP1514" s="77" t="str">
        <f t="shared" si="1005"/>
        <v/>
      </c>
      <c r="AQ1514" s="77" t="str">
        <f t="shared" si="988"/>
        <v/>
      </c>
      <c r="AR1514" s="77" t="str">
        <f t="shared" si="989"/>
        <v/>
      </c>
      <c r="AS1514" s="164" t="str">
        <f t="shared" si="990"/>
        <v/>
      </c>
    </row>
    <row r="1515" spans="5:45" ht="18" customHeight="1">
      <c r="E1515" s="148" t="str">
        <f t="shared" si="991"/>
        <v/>
      </c>
      <c r="F1515" s="167">
        <f t="shared" si="978"/>
        <v>0</v>
      </c>
      <c r="G1515" s="105" t="str">
        <f t="shared" si="979"/>
        <v/>
      </c>
      <c r="H1515" s="105" t="str">
        <f t="shared" si="980"/>
        <v/>
      </c>
      <c r="I1515" s="149">
        <v>55</v>
      </c>
      <c r="J1515" s="157" t="str">
        <f t="shared" si="992"/>
        <v/>
      </c>
      <c r="K1515" s="131" t="str">
        <f t="shared" si="993"/>
        <v/>
      </c>
      <c r="L1515" s="131" t="str">
        <f>IF($E1515="","",INDEX('3.サラリースケール'!$R$5:$BH$38,MATCH($E1515,'3.サラリースケール'!$R$5:$R$38,0),MATCH($I1515,'3.サラリースケール'!$R$5:$BH$5,0)))</f>
        <v/>
      </c>
      <c r="M1515" s="131" t="str">
        <f t="shared" si="994"/>
        <v/>
      </c>
      <c r="N1515" s="368" t="str">
        <f t="shared" si="995"/>
        <v/>
      </c>
      <c r="O1515" s="157" t="str">
        <f t="shared" si="996"/>
        <v/>
      </c>
      <c r="P1515" s="368" t="str">
        <f t="shared" si="981"/>
        <v/>
      </c>
      <c r="Q1515" s="158" t="str">
        <f>IF($L1515="","",VLOOKUP($E1515,'6.モデル年俸表の作成'!$C$7:$F$48,4,0))</f>
        <v/>
      </c>
      <c r="R1515" s="159" t="str">
        <f>IF($E1515="","",IF($G1515="","",VLOOKUP($E1515,'5.手当・賞与配分・洗い替え方式'!$C$7:$L$48,8,0)))</f>
        <v/>
      </c>
      <c r="S1515" s="160" t="str">
        <f t="shared" si="997"/>
        <v/>
      </c>
      <c r="T1515" s="160" t="str">
        <f t="shared" si="998"/>
        <v/>
      </c>
      <c r="U1515" s="160" t="str">
        <f t="shared" si="1007"/>
        <v/>
      </c>
      <c r="V1515" s="160" t="str">
        <f t="shared" si="1000"/>
        <v/>
      </c>
      <c r="W1515" s="160" t="str">
        <f t="shared" si="1001"/>
        <v/>
      </c>
      <c r="X1515" s="164" t="str">
        <f t="shared" si="982"/>
        <v/>
      </c>
      <c r="Y1515" s="162" t="str">
        <f t="shared" si="1006"/>
        <v/>
      </c>
      <c r="Z1515" s="161" t="str">
        <f t="shared" si="983"/>
        <v/>
      </c>
      <c r="AA1515" s="161" t="str">
        <f t="shared" si="984"/>
        <v/>
      </c>
      <c r="AB1515" s="161" t="str">
        <f t="shared" si="985"/>
        <v/>
      </c>
      <c r="AC1515" s="163" t="str">
        <f t="shared" si="1008"/>
        <v/>
      </c>
      <c r="AD1515" s="158" t="str">
        <f t="shared" si="1003"/>
        <v/>
      </c>
      <c r="AE1515" s="165" t="str">
        <f>IF(J1515="","",IF('5.手当・賞与配分・洗い替え方式'!$O$4=1,ROUNDUP((J1515+$Q1515)*$AH$4,-1),ROUNDUP(J1515*$AH$4,-1)))</f>
        <v/>
      </c>
      <c r="AF1515" s="154" t="str">
        <f>IF(K1515="","",IF('5.手当・賞与配分・洗い替え方式'!$O$4=1,ROUNDUP((K1515+$Q1515)*$AH$4,-1),ROUNDUP(K1515*$AH$4,-1)))</f>
        <v/>
      </c>
      <c r="AG1515" s="154" t="str">
        <f>IF(L1515="","",IF('5.手当・賞与配分・洗い替え方式'!$O$4=1,ROUNDUP((L1515+$Q1515)*$AH$4,-1),ROUNDUP(L1515*$AH$4,-1)))</f>
        <v/>
      </c>
      <c r="AH1515" s="154" t="str">
        <f>IF(M1515="","",IF('5.手当・賞与配分・洗い替え方式'!$O$4=1,ROUNDUP((M1515+$Q1515)*$AH$4,-1),ROUNDUP(M1515*$AH$4,-1)))</f>
        <v/>
      </c>
      <c r="AI1515" s="166" t="str">
        <f>IF(N1515="","",IF('5.手当・賞与配分・洗い替え方式'!$O$4=1,ROUNDUP((N1515+$Q1515)*$AH$4,-1),ROUNDUP(N1515*$AH$4,-1)))</f>
        <v/>
      </c>
      <c r="AJ1515" s="165" t="str">
        <f>IF(J1515="","",IF('5.手当・賞与配分・洗い替え方式'!$O$4=1,ROUNDUP((J1515+$Q1515)*$AM$4,-1),ROUNDUP(J1515*$AM$4,-1)))</f>
        <v/>
      </c>
      <c r="AK1515" s="154" t="str">
        <f>IF(K1515="","",IF('5.手当・賞与配分・洗い替え方式'!$O$4=1,ROUNDUP((K1515+$Q1515)*$AM$4,-1),ROUNDUP(K1515*$AM$4,-1)))</f>
        <v/>
      </c>
      <c r="AL1515" s="154" t="str">
        <f>IF(L1515="","",IF('5.手当・賞与配分・洗い替え方式'!$O$4=1,ROUNDUP((L1515+$Q1515)*$AM$4,-1),ROUNDUP(L1515*$AM$4,-1)))</f>
        <v/>
      </c>
      <c r="AM1515" s="154" t="str">
        <f>IF(M1515="","",IF('5.手当・賞与配分・洗い替え方式'!$O$4=1,ROUNDUP((M1515+$Q1515)*$AM$4,-1),ROUNDUP(M1515*$AM$4,-1)))</f>
        <v/>
      </c>
      <c r="AN1515" s="166" t="str">
        <f>IF(N1515="","",IF('5.手当・賞与配分・洗い替え方式'!$O$4=1,ROUNDUP((N1515+$Q1515)*$AM$4,-1),ROUNDUP(N1515*$AM$4,-1)))</f>
        <v/>
      </c>
      <c r="AO1515" s="369" t="str">
        <f t="shared" si="1004"/>
        <v/>
      </c>
      <c r="AP1515" s="77" t="str">
        <f t="shared" si="1005"/>
        <v/>
      </c>
      <c r="AQ1515" s="77" t="str">
        <f t="shared" si="988"/>
        <v/>
      </c>
      <c r="AR1515" s="77" t="str">
        <f t="shared" si="989"/>
        <v/>
      </c>
      <c r="AS1515" s="164" t="str">
        <f t="shared" si="990"/>
        <v/>
      </c>
    </row>
    <row r="1516" spans="5:45" ht="18" customHeight="1">
      <c r="E1516" s="148" t="str">
        <f t="shared" si="991"/>
        <v/>
      </c>
      <c r="F1516" s="167">
        <f t="shared" si="978"/>
        <v>0</v>
      </c>
      <c r="G1516" s="105" t="str">
        <f t="shared" si="979"/>
        <v/>
      </c>
      <c r="H1516" s="105" t="str">
        <f t="shared" si="980"/>
        <v/>
      </c>
      <c r="I1516" s="149">
        <v>56</v>
      </c>
      <c r="J1516" s="157" t="str">
        <f t="shared" si="992"/>
        <v/>
      </c>
      <c r="K1516" s="131" t="str">
        <f t="shared" si="993"/>
        <v/>
      </c>
      <c r="L1516" s="131" t="str">
        <f>IF($E1516="","",INDEX('3.サラリースケール'!$R$5:$BH$38,MATCH($E1516,'3.サラリースケール'!$R$5:$R$38,0),MATCH($I1516,'3.サラリースケール'!$R$5:$BH$5,0)))</f>
        <v/>
      </c>
      <c r="M1516" s="131" t="str">
        <f t="shared" si="994"/>
        <v/>
      </c>
      <c r="N1516" s="368" t="str">
        <f t="shared" si="995"/>
        <v/>
      </c>
      <c r="O1516" s="157" t="str">
        <f t="shared" si="996"/>
        <v/>
      </c>
      <c r="P1516" s="368" t="str">
        <f t="shared" si="981"/>
        <v/>
      </c>
      <c r="Q1516" s="158" t="str">
        <f>IF($L1516="","",VLOOKUP($E1516,'6.モデル年俸表の作成'!$C$7:$F$48,4,0))</f>
        <v/>
      </c>
      <c r="R1516" s="159" t="str">
        <f>IF($E1516="","",IF($G1516="","",VLOOKUP($E1516,'5.手当・賞与配分・洗い替え方式'!$C$7:$L$48,8,0)))</f>
        <v/>
      </c>
      <c r="S1516" s="160" t="str">
        <f t="shared" si="997"/>
        <v/>
      </c>
      <c r="T1516" s="160" t="str">
        <f t="shared" si="998"/>
        <v/>
      </c>
      <c r="U1516" s="160" t="str">
        <f t="shared" si="1007"/>
        <v/>
      </c>
      <c r="V1516" s="160" t="str">
        <f t="shared" si="1000"/>
        <v/>
      </c>
      <c r="W1516" s="160" t="str">
        <f t="shared" si="1001"/>
        <v/>
      </c>
      <c r="X1516" s="164" t="str">
        <f t="shared" si="982"/>
        <v/>
      </c>
      <c r="Y1516" s="162" t="str">
        <f t="shared" si="1006"/>
        <v/>
      </c>
      <c r="Z1516" s="161" t="str">
        <f t="shared" si="983"/>
        <v/>
      </c>
      <c r="AA1516" s="161" t="str">
        <f t="shared" si="984"/>
        <v/>
      </c>
      <c r="AB1516" s="161" t="str">
        <f t="shared" si="985"/>
        <v/>
      </c>
      <c r="AC1516" s="163" t="str">
        <f t="shared" si="1008"/>
        <v/>
      </c>
      <c r="AD1516" s="158" t="str">
        <f t="shared" si="1003"/>
        <v/>
      </c>
      <c r="AE1516" s="165" t="str">
        <f>IF(J1516="","",IF('5.手当・賞与配分・洗い替え方式'!$O$4=1,ROUNDUP((J1516+$Q1516)*$AH$4,-1),ROUNDUP(J1516*$AH$4,-1)))</f>
        <v/>
      </c>
      <c r="AF1516" s="154" t="str">
        <f>IF(K1516="","",IF('5.手当・賞与配分・洗い替え方式'!$O$4=1,ROUNDUP((K1516+$Q1516)*$AH$4,-1),ROUNDUP(K1516*$AH$4,-1)))</f>
        <v/>
      </c>
      <c r="AG1516" s="154" t="str">
        <f>IF(L1516="","",IF('5.手当・賞与配分・洗い替え方式'!$O$4=1,ROUNDUP((L1516+$Q1516)*$AH$4,-1),ROUNDUP(L1516*$AH$4,-1)))</f>
        <v/>
      </c>
      <c r="AH1516" s="154" t="str">
        <f>IF(M1516="","",IF('5.手当・賞与配分・洗い替え方式'!$O$4=1,ROUNDUP((M1516+$Q1516)*$AH$4,-1),ROUNDUP(M1516*$AH$4,-1)))</f>
        <v/>
      </c>
      <c r="AI1516" s="166" t="str">
        <f>IF(N1516="","",IF('5.手当・賞与配分・洗い替え方式'!$O$4=1,ROUNDUP((N1516+$Q1516)*$AH$4,-1),ROUNDUP(N1516*$AH$4,-1)))</f>
        <v/>
      </c>
      <c r="AJ1516" s="165" t="str">
        <f>IF(J1516="","",IF('5.手当・賞与配分・洗い替え方式'!$O$4=1,ROUNDUP((J1516+$Q1516)*$AM$4,-1),ROUNDUP(J1516*$AM$4,-1)))</f>
        <v/>
      </c>
      <c r="AK1516" s="154" t="str">
        <f>IF(K1516="","",IF('5.手当・賞与配分・洗い替え方式'!$O$4=1,ROUNDUP((K1516+$Q1516)*$AM$4,-1),ROUNDUP(K1516*$AM$4,-1)))</f>
        <v/>
      </c>
      <c r="AL1516" s="154" t="str">
        <f>IF(L1516="","",IF('5.手当・賞与配分・洗い替え方式'!$O$4=1,ROUNDUP((L1516+$Q1516)*$AM$4,-1),ROUNDUP(L1516*$AM$4,-1)))</f>
        <v/>
      </c>
      <c r="AM1516" s="154" t="str">
        <f>IF(M1516="","",IF('5.手当・賞与配分・洗い替え方式'!$O$4=1,ROUNDUP((M1516+$Q1516)*$AM$4,-1),ROUNDUP(M1516*$AM$4,-1)))</f>
        <v/>
      </c>
      <c r="AN1516" s="166" t="str">
        <f>IF(N1516="","",IF('5.手当・賞与配分・洗い替え方式'!$O$4=1,ROUNDUP((N1516+$Q1516)*$AM$4,-1),ROUNDUP(N1516*$AM$4,-1)))</f>
        <v/>
      </c>
      <c r="AO1516" s="369" t="str">
        <f t="shared" si="1004"/>
        <v/>
      </c>
      <c r="AP1516" s="77" t="str">
        <f t="shared" si="1005"/>
        <v/>
      </c>
      <c r="AQ1516" s="77" t="str">
        <f t="shared" si="988"/>
        <v/>
      </c>
      <c r="AR1516" s="77" t="str">
        <f t="shared" si="989"/>
        <v/>
      </c>
      <c r="AS1516" s="164" t="str">
        <f t="shared" si="990"/>
        <v/>
      </c>
    </row>
    <row r="1517" spans="5:45" ht="18" customHeight="1">
      <c r="E1517" s="148" t="str">
        <f t="shared" si="991"/>
        <v/>
      </c>
      <c r="F1517" s="167">
        <f t="shared" si="978"/>
        <v>0</v>
      </c>
      <c r="G1517" s="105" t="str">
        <f t="shared" si="979"/>
        <v/>
      </c>
      <c r="H1517" s="105" t="str">
        <f t="shared" si="980"/>
        <v/>
      </c>
      <c r="I1517" s="149">
        <v>57</v>
      </c>
      <c r="J1517" s="157" t="str">
        <f t="shared" si="992"/>
        <v/>
      </c>
      <c r="K1517" s="131" t="str">
        <f t="shared" si="993"/>
        <v/>
      </c>
      <c r="L1517" s="131" t="str">
        <f>IF($E1517="","",INDEX('3.サラリースケール'!$R$5:$BH$38,MATCH($E1517,'3.サラリースケール'!$R$5:$R$38,0),MATCH($I1517,'3.サラリースケール'!$R$5:$BH$5,0)))</f>
        <v/>
      </c>
      <c r="M1517" s="131" t="str">
        <f t="shared" si="994"/>
        <v/>
      </c>
      <c r="N1517" s="368" t="str">
        <f t="shared" si="995"/>
        <v/>
      </c>
      <c r="O1517" s="157" t="str">
        <f t="shared" si="996"/>
        <v/>
      </c>
      <c r="P1517" s="368" t="str">
        <f t="shared" si="981"/>
        <v/>
      </c>
      <c r="Q1517" s="158" t="str">
        <f>IF($L1517="","",VLOOKUP($E1517,'6.モデル年俸表の作成'!$C$7:$F$48,4,0))</f>
        <v/>
      </c>
      <c r="R1517" s="159" t="str">
        <f>IF($E1517="","",IF($G1517="","",VLOOKUP($E1517,'5.手当・賞与配分・洗い替え方式'!$C$7:$L$48,8,0)))</f>
        <v/>
      </c>
      <c r="S1517" s="160" t="str">
        <f t="shared" si="997"/>
        <v/>
      </c>
      <c r="T1517" s="160" t="str">
        <f t="shared" si="998"/>
        <v/>
      </c>
      <c r="U1517" s="160" t="str">
        <f t="shared" si="1007"/>
        <v/>
      </c>
      <c r="V1517" s="160" t="str">
        <f t="shared" si="1000"/>
        <v/>
      </c>
      <c r="W1517" s="160" t="str">
        <f t="shared" si="1001"/>
        <v/>
      </c>
      <c r="X1517" s="164" t="str">
        <f t="shared" si="982"/>
        <v/>
      </c>
      <c r="Y1517" s="162" t="str">
        <f t="shared" si="1006"/>
        <v/>
      </c>
      <c r="Z1517" s="161" t="str">
        <f t="shared" si="983"/>
        <v/>
      </c>
      <c r="AA1517" s="161" t="str">
        <f t="shared" si="984"/>
        <v/>
      </c>
      <c r="AB1517" s="161" t="str">
        <f t="shared" si="985"/>
        <v/>
      </c>
      <c r="AC1517" s="163" t="str">
        <f t="shared" si="1008"/>
        <v/>
      </c>
      <c r="AD1517" s="158" t="str">
        <f t="shared" si="1003"/>
        <v/>
      </c>
      <c r="AE1517" s="165" t="str">
        <f>IF(J1517="","",IF('5.手当・賞与配分・洗い替え方式'!$O$4=1,ROUNDUP((J1517+$Q1517)*$AH$4,-1),ROUNDUP(J1517*$AH$4,-1)))</f>
        <v/>
      </c>
      <c r="AF1517" s="154" t="str">
        <f>IF(K1517="","",IF('5.手当・賞与配分・洗い替え方式'!$O$4=1,ROUNDUP((K1517+$Q1517)*$AH$4,-1),ROUNDUP(K1517*$AH$4,-1)))</f>
        <v/>
      </c>
      <c r="AG1517" s="154" t="str">
        <f>IF(L1517="","",IF('5.手当・賞与配分・洗い替え方式'!$O$4=1,ROUNDUP((L1517+$Q1517)*$AH$4,-1),ROUNDUP(L1517*$AH$4,-1)))</f>
        <v/>
      </c>
      <c r="AH1517" s="154" t="str">
        <f>IF(M1517="","",IF('5.手当・賞与配分・洗い替え方式'!$O$4=1,ROUNDUP((M1517+$Q1517)*$AH$4,-1),ROUNDUP(M1517*$AH$4,-1)))</f>
        <v/>
      </c>
      <c r="AI1517" s="166" t="str">
        <f>IF(N1517="","",IF('5.手当・賞与配分・洗い替え方式'!$O$4=1,ROUNDUP((N1517+$Q1517)*$AH$4,-1),ROUNDUP(N1517*$AH$4,-1)))</f>
        <v/>
      </c>
      <c r="AJ1517" s="165" t="str">
        <f>IF(J1517="","",IF('5.手当・賞与配分・洗い替え方式'!$O$4=1,ROUNDUP((J1517+$Q1517)*$AM$4,-1),ROUNDUP(J1517*$AM$4,-1)))</f>
        <v/>
      </c>
      <c r="AK1517" s="154" t="str">
        <f>IF(K1517="","",IF('5.手当・賞与配分・洗い替え方式'!$O$4=1,ROUNDUP((K1517+$Q1517)*$AM$4,-1),ROUNDUP(K1517*$AM$4,-1)))</f>
        <v/>
      </c>
      <c r="AL1517" s="154" t="str">
        <f>IF(L1517="","",IF('5.手当・賞与配分・洗い替え方式'!$O$4=1,ROUNDUP((L1517+$Q1517)*$AM$4,-1),ROUNDUP(L1517*$AM$4,-1)))</f>
        <v/>
      </c>
      <c r="AM1517" s="154" t="str">
        <f>IF(M1517="","",IF('5.手当・賞与配分・洗い替え方式'!$O$4=1,ROUNDUP((M1517+$Q1517)*$AM$4,-1),ROUNDUP(M1517*$AM$4,-1)))</f>
        <v/>
      </c>
      <c r="AN1517" s="166" t="str">
        <f>IF(N1517="","",IF('5.手当・賞与配分・洗い替え方式'!$O$4=1,ROUNDUP((N1517+$Q1517)*$AM$4,-1),ROUNDUP(N1517*$AM$4,-1)))</f>
        <v/>
      </c>
      <c r="AO1517" s="369" t="str">
        <f t="shared" si="1004"/>
        <v/>
      </c>
      <c r="AP1517" s="77" t="str">
        <f t="shared" si="1005"/>
        <v/>
      </c>
      <c r="AQ1517" s="77" t="str">
        <f t="shared" si="988"/>
        <v/>
      </c>
      <c r="AR1517" s="77" t="str">
        <f t="shared" si="989"/>
        <v/>
      </c>
      <c r="AS1517" s="164" t="str">
        <f t="shared" si="990"/>
        <v/>
      </c>
    </row>
    <row r="1518" spans="5:45" ht="18" customHeight="1">
      <c r="E1518" s="148" t="str">
        <f t="shared" si="991"/>
        <v/>
      </c>
      <c r="F1518" s="167">
        <f t="shared" si="978"/>
        <v>0</v>
      </c>
      <c r="G1518" s="105" t="str">
        <f t="shared" si="979"/>
        <v/>
      </c>
      <c r="H1518" s="105" t="str">
        <f t="shared" si="980"/>
        <v/>
      </c>
      <c r="I1518" s="149">
        <v>58</v>
      </c>
      <c r="J1518" s="157" t="str">
        <f t="shared" si="992"/>
        <v/>
      </c>
      <c r="K1518" s="131" t="str">
        <f t="shared" si="993"/>
        <v/>
      </c>
      <c r="L1518" s="131" t="str">
        <f>IF($E1518="","",INDEX('3.サラリースケール'!$R$5:$BH$38,MATCH($E1518,'3.サラリースケール'!$R$5:$R$38,0),MATCH($I1518,'3.サラリースケール'!$R$5:$BH$5,0)))</f>
        <v/>
      </c>
      <c r="M1518" s="131" t="str">
        <f t="shared" si="994"/>
        <v/>
      </c>
      <c r="N1518" s="368" t="str">
        <f t="shared" si="995"/>
        <v/>
      </c>
      <c r="O1518" s="157" t="str">
        <f t="shared" si="996"/>
        <v/>
      </c>
      <c r="P1518" s="368" t="str">
        <f t="shared" si="981"/>
        <v/>
      </c>
      <c r="Q1518" s="158" t="str">
        <f>IF($L1518="","",VLOOKUP($E1518,'6.モデル年俸表の作成'!$C$7:$F$48,4,0))</f>
        <v/>
      </c>
      <c r="R1518" s="159" t="str">
        <f>IF($E1518="","",IF($G1518="","",VLOOKUP($E1518,'5.手当・賞与配分・洗い替え方式'!$C$7:$L$48,8,0)))</f>
        <v/>
      </c>
      <c r="S1518" s="160" t="str">
        <f t="shared" si="997"/>
        <v/>
      </c>
      <c r="T1518" s="160" t="str">
        <f t="shared" si="998"/>
        <v/>
      </c>
      <c r="U1518" s="160" t="str">
        <f t="shared" si="1007"/>
        <v/>
      </c>
      <c r="V1518" s="160" t="str">
        <f t="shared" si="1000"/>
        <v/>
      </c>
      <c r="W1518" s="160" t="str">
        <f t="shared" si="1001"/>
        <v/>
      </c>
      <c r="X1518" s="164" t="str">
        <f t="shared" si="982"/>
        <v/>
      </c>
      <c r="Y1518" s="162" t="str">
        <f t="shared" si="1006"/>
        <v/>
      </c>
      <c r="Z1518" s="161" t="str">
        <f t="shared" si="983"/>
        <v/>
      </c>
      <c r="AA1518" s="161" t="str">
        <f t="shared" si="984"/>
        <v/>
      </c>
      <c r="AB1518" s="161" t="str">
        <f t="shared" si="985"/>
        <v/>
      </c>
      <c r="AC1518" s="163" t="str">
        <f t="shared" si="1008"/>
        <v/>
      </c>
      <c r="AD1518" s="158" t="str">
        <f t="shared" si="1003"/>
        <v/>
      </c>
      <c r="AE1518" s="165" t="str">
        <f>IF(J1518="","",IF('5.手当・賞与配分・洗い替え方式'!$O$4=1,ROUNDUP((J1518+$Q1518)*$AH$4,-1),ROUNDUP(J1518*$AH$4,-1)))</f>
        <v/>
      </c>
      <c r="AF1518" s="154" t="str">
        <f>IF(K1518="","",IF('5.手当・賞与配分・洗い替え方式'!$O$4=1,ROUNDUP((K1518+$Q1518)*$AH$4,-1),ROUNDUP(K1518*$AH$4,-1)))</f>
        <v/>
      </c>
      <c r="AG1518" s="154" t="str">
        <f>IF(L1518="","",IF('5.手当・賞与配分・洗い替え方式'!$O$4=1,ROUNDUP((L1518+$Q1518)*$AH$4,-1),ROUNDUP(L1518*$AH$4,-1)))</f>
        <v/>
      </c>
      <c r="AH1518" s="154" t="str">
        <f>IF(M1518="","",IF('5.手当・賞与配分・洗い替え方式'!$O$4=1,ROUNDUP((M1518+$Q1518)*$AH$4,-1),ROUNDUP(M1518*$AH$4,-1)))</f>
        <v/>
      </c>
      <c r="AI1518" s="166" t="str">
        <f>IF(N1518="","",IF('5.手当・賞与配分・洗い替え方式'!$O$4=1,ROUNDUP((N1518+$Q1518)*$AH$4,-1),ROUNDUP(N1518*$AH$4,-1)))</f>
        <v/>
      </c>
      <c r="AJ1518" s="165" t="str">
        <f>IF(J1518="","",IF('5.手当・賞与配分・洗い替え方式'!$O$4=1,ROUNDUP((J1518+$Q1518)*$AM$4,-1),ROUNDUP(J1518*$AM$4,-1)))</f>
        <v/>
      </c>
      <c r="AK1518" s="154" t="str">
        <f>IF(K1518="","",IF('5.手当・賞与配分・洗い替え方式'!$O$4=1,ROUNDUP((K1518+$Q1518)*$AM$4,-1),ROUNDUP(K1518*$AM$4,-1)))</f>
        <v/>
      </c>
      <c r="AL1518" s="154" t="str">
        <f>IF(L1518="","",IF('5.手当・賞与配分・洗い替え方式'!$O$4=1,ROUNDUP((L1518+$Q1518)*$AM$4,-1),ROUNDUP(L1518*$AM$4,-1)))</f>
        <v/>
      </c>
      <c r="AM1518" s="154" t="str">
        <f>IF(M1518="","",IF('5.手当・賞与配分・洗い替え方式'!$O$4=1,ROUNDUP((M1518+$Q1518)*$AM$4,-1),ROUNDUP(M1518*$AM$4,-1)))</f>
        <v/>
      </c>
      <c r="AN1518" s="166" t="str">
        <f>IF(N1518="","",IF('5.手当・賞与配分・洗い替え方式'!$O$4=1,ROUNDUP((N1518+$Q1518)*$AM$4,-1),ROUNDUP(N1518*$AM$4,-1)))</f>
        <v/>
      </c>
      <c r="AO1518" s="369" t="str">
        <f t="shared" si="1004"/>
        <v/>
      </c>
      <c r="AP1518" s="77" t="str">
        <f t="shared" si="1005"/>
        <v/>
      </c>
      <c r="AQ1518" s="77" t="str">
        <f t="shared" si="988"/>
        <v/>
      </c>
      <c r="AR1518" s="77" t="str">
        <f t="shared" si="989"/>
        <v/>
      </c>
      <c r="AS1518" s="164" t="str">
        <f t="shared" si="990"/>
        <v/>
      </c>
    </row>
    <row r="1519" spans="5:45" ht="18" customHeight="1" thickBot="1">
      <c r="E1519" s="148" t="str">
        <f t="shared" si="991"/>
        <v/>
      </c>
      <c r="F1519" s="167">
        <f t="shared" si="978"/>
        <v>0</v>
      </c>
      <c r="G1519" s="105" t="str">
        <f t="shared" si="979"/>
        <v/>
      </c>
      <c r="H1519" s="105" t="str">
        <f t="shared" si="980"/>
        <v/>
      </c>
      <c r="I1519" s="149">
        <v>59</v>
      </c>
      <c r="J1519" s="169" t="str">
        <f t="shared" si="992"/>
        <v/>
      </c>
      <c r="K1519" s="168" t="str">
        <f t="shared" si="993"/>
        <v/>
      </c>
      <c r="L1519" s="168" t="str">
        <f>IF($E1519="","",INDEX('3.サラリースケール'!$R$5:$BH$38,MATCH($E1519,'3.サラリースケール'!$R$5:$R$38,0),MATCH($I1519,'3.サラリースケール'!$R$5:$BH$5,0)))</f>
        <v/>
      </c>
      <c r="M1519" s="168" t="str">
        <f t="shared" si="994"/>
        <v/>
      </c>
      <c r="N1519" s="370" t="str">
        <f t="shared" si="995"/>
        <v/>
      </c>
      <c r="O1519" s="169" t="str">
        <f t="shared" si="996"/>
        <v/>
      </c>
      <c r="P1519" s="370" t="str">
        <f t="shared" si="981"/>
        <v/>
      </c>
      <c r="Q1519" s="170" t="str">
        <f>IF($L1519="","",VLOOKUP($E1519,'6.モデル年俸表の作成'!$C$7:$F$48,4,0))</f>
        <v/>
      </c>
      <c r="R1519" s="171" t="str">
        <f>IF($E1519="","",IF($G1519="","",VLOOKUP($E1519,'5.手当・賞与配分・洗い替え方式'!$C$7:$L$48,8,0)))</f>
        <v/>
      </c>
      <c r="S1519" s="172" t="str">
        <f t="shared" si="997"/>
        <v/>
      </c>
      <c r="T1519" s="172" t="str">
        <f t="shared" si="998"/>
        <v/>
      </c>
      <c r="U1519" s="172" t="str">
        <f t="shared" si="1007"/>
        <v/>
      </c>
      <c r="V1519" s="172" t="str">
        <f t="shared" si="1000"/>
        <v/>
      </c>
      <c r="W1519" s="172" t="str">
        <f t="shared" si="1001"/>
        <v/>
      </c>
      <c r="X1519" s="178" t="str">
        <f t="shared" si="982"/>
        <v/>
      </c>
      <c r="Y1519" s="371" t="str">
        <f t="shared" si="1006"/>
        <v/>
      </c>
      <c r="Z1519" s="173" t="str">
        <f t="shared" si="983"/>
        <v/>
      </c>
      <c r="AA1519" s="173" t="str">
        <f t="shared" si="984"/>
        <v/>
      </c>
      <c r="AB1519" s="173" t="str">
        <f t="shared" si="985"/>
        <v/>
      </c>
      <c r="AC1519" s="372" t="str">
        <f t="shared" si="1008"/>
        <v/>
      </c>
      <c r="AD1519" s="170" t="str">
        <f t="shared" si="1003"/>
        <v/>
      </c>
      <c r="AE1519" s="174" t="str">
        <f>IF(J1519="","",IF('5.手当・賞与配分・洗い替え方式'!$O$4=1,ROUNDUP((J1519+$Q1519)*$AH$4,-1),ROUNDUP(J1519*$AH$4,-1)))</f>
        <v/>
      </c>
      <c r="AF1519" s="175" t="str">
        <f>IF(K1519="","",IF('5.手当・賞与配分・洗い替え方式'!$O$4=1,ROUNDUP((K1519+$Q1519)*$AH$4,-1),ROUNDUP(K1519*$AH$4,-1)))</f>
        <v/>
      </c>
      <c r="AG1519" s="175" t="str">
        <f>IF(L1519="","",IF('5.手当・賞与配分・洗い替え方式'!$O$4=1,ROUNDUP((L1519+$Q1519)*$AH$4,-1),ROUNDUP(L1519*$AH$4,-1)))</f>
        <v/>
      </c>
      <c r="AH1519" s="175" t="str">
        <f>IF(M1519="","",IF('5.手当・賞与配分・洗い替え方式'!$O$4=1,ROUNDUP((M1519+$Q1519)*$AH$4,-1),ROUNDUP(M1519*$AH$4,-1)))</f>
        <v/>
      </c>
      <c r="AI1519" s="176" t="str">
        <f>IF(N1519="","",IF('5.手当・賞与配分・洗い替え方式'!$O$4=1,ROUNDUP((N1519+$Q1519)*$AH$4,-1),ROUNDUP(N1519*$AH$4,-1)))</f>
        <v/>
      </c>
      <c r="AJ1519" s="174" t="str">
        <f>IF(J1519="","",IF('5.手当・賞与配分・洗い替え方式'!$O$4=1,ROUNDUP((J1519+$Q1519)*$AM$4,-1),ROUNDUP(J1519*$AM$4,-1)))</f>
        <v/>
      </c>
      <c r="AK1519" s="175" t="str">
        <f>IF(K1519="","",IF('5.手当・賞与配分・洗い替え方式'!$O$4=1,ROUNDUP((K1519+$Q1519)*$AM$4,-1),ROUNDUP(K1519*$AM$4,-1)))</f>
        <v/>
      </c>
      <c r="AL1519" s="175" t="str">
        <f>IF(L1519="","",IF('5.手当・賞与配分・洗い替え方式'!$O$4=1,ROUNDUP((L1519+$Q1519)*$AM$4,-1),ROUNDUP(L1519*$AM$4,-1)))</f>
        <v/>
      </c>
      <c r="AM1519" s="175" t="str">
        <f>IF(M1519="","",IF('5.手当・賞与配分・洗い替え方式'!$O$4=1,ROUNDUP((M1519+$Q1519)*$AM$4,-1),ROUNDUP(M1519*$AM$4,-1)))</f>
        <v/>
      </c>
      <c r="AN1519" s="176" t="str">
        <f>IF(N1519="","",IF('5.手当・賞与配分・洗い替え方式'!$O$4=1,ROUNDUP((N1519+$Q1519)*$AM$4,-1),ROUNDUP(N1519*$AM$4,-1)))</f>
        <v/>
      </c>
      <c r="AO1519" s="373" t="str">
        <f t="shared" si="1004"/>
        <v/>
      </c>
      <c r="AP1519" s="177" t="str">
        <f t="shared" si="1005"/>
        <v/>
      </c>
      <c r="AQ1519" s="177" t="str">
        <f t="shared" si="988"/>
        <v/>
      </c>
      <c r="AR1519" s="177" t="str">
        <f t="shared" si="989"/>
        <v/>
      </c>
      <c r="AS1519" s="178" t="str">
        <f t="shared" si="990"/>
        <v/>
      </c>
    </row>
    <row r="1520" spans="5:45" ht="9" customHeight="1"/>
  </sheetData>
  <sheetProtection algorithmName="SHA-512" hashValue="u0E5yrbkw2bzV9RYOaca78csLG6P5OwQqU+KWlUCeZWYl+3gVLz6shd3CoLxfbf2BWTjarYuCWOw351E1KnkiQ==" saltValue="g7xxIu0jbgkbWt7kKfpP7A==" spinCount="100000" sheet="1" objects="1" scenarios="1"/>
  <mergeCells count="465">
    <mergeCell ref="H2:K2"/>
    <mergeCell ref="AJ2:AK2"/>
    <mergeCell ref="AO3:AS3"/>
    <mergeCell ref="G4:G5"/>
    <mergeCell ref="H4:H5"/>
    <mergeCell ref="I4:I5"/>
    <mergeCell ref="J4:N4"/>
    <mergeCell ref="O4:O5"/>
    <mergeCell ref="P4:P5"/>
    <mergeCell ref="Q4:Q5"/>
    <mergeCell ref="AQ4:AS4"/>
    <mergeCell ref="S4:W4"/>
    <mergeCell ref="Y4:AC4"/>
    <mergeCell ref="AD4:AD5"/>
    <mergeCell ref="AE4:AG4"/>
    <mergeCell ref="AK4:AL4"/>
    <mergeCell ref="AO4:AP4"/>
    <mergeCell ref="AO50:AP50"/>
    <mergeCell ref="AQ50:AS50"/>
    <mergeCell ref="G96:G97"/>
    <mergeCell ref="H96:H97"/>
    <mergeCell ref="I96:I97"/>
    <mergeCell ref="J96:N96"/>
    <mergeCell ref="O96:O97"/>
    <mergeCell ref="AK96:AL96"/>
    <mergeCell ref="AO96:AP96"/>
    <mergeCell ref="AQ96:AS96"/>
    <mergeCell ref="S96:W96"/>
    <mergeCell ref="Y96:AC96"/>
    <mergeCell ref="AD96:AD97"/>
    <mergeCell ref="AE96:AG96"/>
    <mergeCell ref="G50:G51"/>
    <mergeCell ref="H50:H51"/>
    <mergeCell ref="I50:I51"/>
    <mergeCell ref="J50:N50"/>
    <mergeCell ref="O50:O51"/>
    <mergeCell ref="P50:P51"/>
    <mergeCell ref="Q50:Q51"/>
    <mergeCell ref="S50:W50"/>
    <mergeCell ref="Y50:AC50"/>
    <mergeCell ref="J142:N142"/>
    <mergeCell ref="O142:O143"/>
    <mergeCell ref="P142:P143"/>
    <mergeCell ref="Q142:Q143"/>
    <mergeCell ref="P96:P97"/>
    <mergeCell ref="Q96:Q97"/>
    <mergeCell ref="AD50:AD51"/>
    <mergeCell ref="AE50:AG50"/>
    <mergeCell ref="AK50:AL50"/>
    <mergeCell ref="AQ142:AS142"/>
    <mergeCell ref="G188:G189"/>
    <mergeCell ref="H188:H189"/>
    <mergeCell ref="I188:I189"/>
    <mergeCell ref="J188:N188"/>
    <mergeCell ref="O188:O189"/>
    <mergeCell ref="P188:P189"/>
    <mergeCell ref="Q188:Q189"/>
    <mergeCell ref="S188:W188"/>
    <mergeCell ref="Y188:AC188"/>
    <mergeCell ref="S142:W142"/>
    <mergeCell ref="Y142:AC142"/>
    <mergeCell ref="AD142:AD143"/>
    <mergeCell ref="AE142:AG142"/>
    <mergeCell ref="AK142:AL142"/>
    <mergeCell ref="AO142:AP142"/>
    <mergeCell ref="AD188:AD189"/>
    <mergeCell ref="AE188:AG188"/>
    <mergeCell ref="AK188:AL188"/>
    <mergeCell ref="AO188:AP188"/>
    <mergeCell ref="AQ188:AS188"/>
    <mergeCell ref="G142:G143"/>
    <mergeCell ref="H142:H143"/>
    <mergeCell ref="I142:I143"/>
    <mergeCell ref="G234:G235"/>
    <mergeCell ref="H234:H235"/>
    <mergeCell ref="I234:I235"/>
    <mergeCell ref="J234:N234"/>
    <mergeCell ref="O234:O235"/>
    <mergeCell ref="AK234:AL234"/>
    <mergeCell ref="AO234:AP234"/>
    <mergeCell ref="AQ234:AS234"/>
    <mergeCell ref="G280:G281"/>
    <mergeCell ref="H280:H281"/>
    <mergeCell ref="I280:I281"/>
    <mergeCell ref="J280:N280"/>
    <mergeCell ref="O280:O281"/>
    <mergeCell ref="P280:P281"/>
    <mergeCell ref="Q280:Q281"/>
    <mergeCell ref="P234:P235"/>
    <mergeCell ref="Q234:Q235"/>
    <mergeCell ref="S234:W234"/>
    <mergeCell ref="Y234:AC234"/>
    <mergeCell ref="AD234:AD235"/>
    <mergeCell ref="AE234:AG234"/>
    <mergeCell ref="AQ280:AS280"/>
    <mergeCell ref="S280:W280"/>
    <mergeCell ref="Y280:AC280"/>
    <mergeCell ref="G326:G327"/>
    <mergeCell ref="H326:H327"/>
    <mergeCell ref="I326:I327"/>
    <mergeCell ref="J326:N326"/>
    <mergeCell ref="O326:O327"/>
    <mergeCell ref="P326:P327"/>
    <mergeCell ref="Q326:Q327"/>
    <mergeCell ref="S326:W326"/>
    <mergeCell ref="Y326:AC326"/>
    <mergeCell ref="AD280:AD281"/>
    <mergeCell ref="AE280:AG280"/>
    <mergeCell ref="AK280:AL280"/>
    <mergeCell ref="AO280:AP280"/>
    <mergeCell ref="AD326:AD327"/>
    <mergeCell ref="AE326:AG326"/>
    <mergeCell ref="AK326:AL326"/>
    <mergeCell ref="AO326:AP326"/>
    <mergeCell ref="AQ326:AS326"/>
    <mergeCell ref="G372:G373"/>
    <mergeCell ref="H372:H373"/>
    <mergeCell ref="I372:I373"/>
    <mergeCell ref="J372:N372"/>
    <mergeCell ref="O372:O373"/>
    <mergeCell ref="AK372:AL372"/>
    <mergeCell ref="AO372:AP372"/>
    <mergeCell ref="AQ372:AS372"/>
    <mergeCell ref="G418:G419"/>
    <mergeCell ref="H418:H419"/>
    <mergeCell ref="I418:I419"/>
    <mergeCell ref="J418:N418"/>
    <mergeCell ref="O418:O419"/>
    <mergeCell ref="P418:P419"/>
    <mergeCell ref="Q418:Q419"/>
    <mergeCell ref="P372:P373"/>
    <mergeCell ref="Q372:Q373"/>
    <mergeCell ref="S372:W372"/>
    <mergeCell ref="Y372:AC372"/>
    <mergeCell ref="AD372:AD373"/>
    <mergeCell ref="AE372:AG372"/>
    <mergeCell ref="AQ418:AS418"/>
    <mergeCell ref="S418:W418"/>
    <mergeCell ref="Y418:AC418"/>
    <mergeCell ref="G464:G465"/>
    <mergeCell ref="H464:H465"/>
    <mergeCell ref="I464:I465"/>
    <mergeCell ref="J464:N464"/>
    <mergeCell ref="O464:O465"/>
    <mergeCell ref="P464:P465"/>
    <mergeCell ref="Q464:Q465"/>
    <mergeCell ref="S464:W464"/>
    <mergeCell ref="Y464:AC464"/>
    <mergeCell ref="AD418:AD419"/>
    <mergeCell ref="AE418:AG418"/>
    <mergeCell ref="AK418:AL418"/>
    <mergeCell ref="AO418:AP418"/>
    <mergeCell ref="AD464:AD465"/>
    <mergeCell ref="AE464:AG464"/>
    <mergeCell ref="AK464:AL464"/>
    <mergeCell ref="AO464:AP464"/>
    <mergeCell ref="AQ464:AS464"/>
    <mergeCell ref="G510:G511"/>
    <mergeCell ref="H510:H511"/>
    <mergeCell ref="I510:I511"/>
    <mergeCell ref="J510:N510"/>
    <mergeCell ref="O510:O511"/>
    <mergeCell ref="AK510:AL510"/>
    <mergeCell ref="AO510:AP510"/>
    <mergeCell ref="AQ510:AS510"/>
    <mergeCell ref="G556:G557"/>
    <mergeCell ref="H556:H557"/>
    <mergeCell ref="I556:I557"/>
    <mergeCell ref="J556:N556"/>
    <mergeCell ref="O556:O557"/>
    <mergeCell ref="P556:P557"/>
    <mergeCell ref="Q556:Q557"/>
    <mergeCell ref="P510:P511"/>
    <mergeCell ref="Q510:Q511"/>
    <mergeCell ref="S510:W510"/>
    <mergeCell ref="Y510:AC510"/>
    <mergeCell ref="AD510:AD511"/>
    <mergeCell ref="AE510:AG510"/>
    <mergeCell ref="AQ556:AS556"/>
    <mergeCell ref="S556:W556"/>
    <mergeCell ref="Y556:AC556"/>
    <mergeCell ref="G602:G603"/>
    <mergeCell ref="H602:H603"/>
    <mergeCell ref="I602:I603"/>
    <mergeCell ref="J602:N602"/>
    <mergeCell ref="O602:O603"/>
    <mergeCell ref="P602:P603"/>
    <mergeCell ref="Q602:Q603"/>
    <mergeCell ref="S602:W602"/>
    <mergeCell ref="Y602:AC602"/>
    <mergeCell ref="AD556:AD557"/>
    <mergeCell ref="AE556:AG556"/>
    <mergeCell ref="AK556:AL556"/>
    <mergeCell ref="AO556:AP556"/>
    <mergeCell ref="AD602:AD603"/>
    <mergeCell ref="AE602:AG602"/>
    <mergeCell ref="AK602:AL602"/>
    <mergeCell ref="AO602:AP602"/>
    <mergeCell ref="AQ602:AS602"/>
    <mergeCell ref="G648:G649"/>
    <mergeCell ref="H648:H649"/>
    <mergeCell ref="I648:I649"/>
    <mergeCell ref="J648:N648"/>
    <mergeCell ref="O648:O649"/>
    <mergeCell ref="AK648:AL648"/>
    <mergeCell ref="AO648:AP648"/>
    <mergeCell ref="AQ648:AS648"/>
    <mergeCell ref="G694:G695"/>
    <mergeCell ref="H694:H695"/>
    <mergeCell ref="I694:I695"/>
    <mergeCell ref="J694:N694"/>
    <mergeCell ref="O694:O695"/>
    <mergeCell ref="P694:P695"/>
    <mergeCell ref="Q694:Q695"/>
    <mergeCell ref="P648:P649"/>
    <mergeCell ref="Q648:Q649"/>
    <mergeCell ref="S648:W648"/>
    <mergeCell ref="Y648:AC648"/>
    <mergeCell ref="AD648:AD649"/>
    <mergeCell ref="AE648:AG648"/>
    <mergeCell ref="AQ694:AS694"/>
    <mergeCell ref="S694:W694"/>
    <mergeCell ref="Y694:AC694"/>
    <mergeCell ref="G740:G741"/>
    <mergeCell ref="H740:H741"/>
    <mergeCell ref="I740:I741"/>
    <mergeCell ref="J740:N740"/>
    <mergeCell ref="O740:O741"/>
    <mergeCell ref="P740:P741"/>
    <mergeCell ref="Q740:Q741"/>
    <mergeCell ref="S740:W740"/>
    <mergeCell ref="Y740:AC740"/>
    <mergeCell ref="AD694:AD695"/>
    <mergeCell ref="AE694:AG694"/>
    <mergeCell ref="AK694:AL694"/>
    <mergeCell ref="AO694:AP694"/>
    <mergeCell ref="AD740:AD741"/>
    <mergeCell ref="AE740:AG740"/>
    <mergeCell ref="AK740:AL740"/>
    <mergeCell ref="AO740:AP740"/>
    <mergeCell ref="AQ740:AS740"/>
    <mergeCell ref="G786:G787"/>
    <mergeCell ref="H786:H787"/>
    <mergeCell ref="I786:I787"/>
    <mergeCell ref="J786:N786"/>
    <mergeCell ref="O786:O787"/>
    <mergeCell ref="AK786:AL786"/>
    <mergeCell ref="AO786:AP786"/>
    <mergeCell ref="AQ786:AS786"/>
    <mergeCell ref="G832:G833"/>
    <mergeCell ref="H832:H833"/>
    <mergeCell ref="I832:I833"/>
    <mergeCell ref="J832:N832"/>
    <mergeCell ref="O832:O833"/>
    <mergeCell ref="P832:P833"/>
    <mergeCell ref="Q832:Q833"/>
    <mergeCell ref="P786:P787"/>
    <mergeCell ref="Q786:Q787"/>
    <mergeCell ref="S786:W786"/>
    <mergeCell ref="Y786:AC786"/>
    <mergeCell ref="AD786:AD787"/>
    <mergeCell ref="AE786:AG786"/>
    <mergeCell ref="AQ832:AS832"/>
    <mergeCell ref="S832:W832"/>
    <mergeCell ref="Y832:AC832"/>
    <mergeCell ref="G878:G879"/>
    <mergeCell ref="H878:H879"/>
    <mergeCell ref="I878:I879"/>
    <mergeCell ref="J878:N878"/>
    <mergeCell ref="O878:O879"/>
    <mergeCell ref="P878:P879"/>
    <mergeCell ref="Q878:Q879"/>
    <mergeCell ref="S878:W878"/>
    <mergeCell ref="Y878:AC878"/>
    <mergeCell ref="AD832:AD833"/>
    <mergeCell ref="AE832:AG832"/>
    <mergeCell ref="AK832:AL832"/>
    <mergeCell ref="AO832:AP832"/>
    <mergeCell ref="AD878:AD879"/>
    <mergeCell ref="AE878:AG878"/>
    <mergeCell ref="AK878:AL878"/>
    <mergeCell ref="AO878:AP878"/>
    <mergeCell ref="AQ878:AS878"/>
    <mergeCell ref="G924:G925"/>
    <mergeCell ref="H924:H925"/>
    <mergeCell ref="I924:I925"/>
    <mergeCell ref="J924:N924"/>
    <mergeCell ref="O924:O925"/>
    <mergeCell ref="AK924:AL924"/>
    <mergeCell ref="AO924:AP924"/>
    <mergeCell ref="AQ924:AS924"/>
    <mergeCell ref="G970:G971"/>
    <mergeCell ref="H970:H971"/>
    <mergeCell ref="I970:I971"/>
    <mergeCell ref="J970:N970"/>
    <mergeCell ref="O970:O971"/>
    <mergeCell ref="P970:P971"/>
    <mergeCell ref="Q970:Q971"/>
    <mergeCell ref="P924:P925"/>
    <mergeCell ref="Q924:Q925"/>
    <mergeCell ref="S924:W924"/>
    <mergeCell ref="Y924:AC924"/>
    <mergeCell ref="AD924:AD925"/>
    <mergeCell ref="AE924:AG924"/>
    <mergeCell ref="AQ970:AS970"/>
    <mergeCell ref="S970:W970"/>
    <mergeCell ref="Y970:AC970"/>
    <mergeCell ref="G1016:G1017"/>
    <mergeCell ref="H1016:H1017"/>
    <mergeCell ref="I1016:I1017"/>
    <mergeCell ref="J1016:N1016"/>
    <mergeCell ref="O1016:O1017"/>
    <mergeCell ref="P1016:P1017"/>
    <mergeCell ref="Q1016:Q1017"/>
    <mergeCell ref="S1016:W1016"/>
    <mergeCell ref="Y1016:AC1016"/>
    <mergeCell ref="AD970:AD971"/>
    <mergeCell ref="AE970:AG970"/>
    <mergeCell ref="AK970:AL970"/>
    <mergeCell ref="AO970:AP970"/>
    <mergeCell ref="AD1016:AD1017"/>
    <mergeCell ref="AE1016:AG1016"/>
    <mergeCell ref="AK1016:AL1016"/>
    <mergeCell ref="AO1016:AP1016"/>
    <mergeCell ref="AQ1016:AS1016"/>
    <mergeCell ref="G1062:G1063"/>
    <mergeCell ref="H1062:H1063"/>
    <mergeCell ref="I1062:I1063"/>
    <mergeCell ref="J1062:N1062"/>
    <mergeCell ref="O1062:O1063"/>
    <mergeCell ref="AK1062:AL1062"/>
    <mergeCell ref="AO1062:AP1062"/>
    <mergeCell ref="AQ1062:AS1062"/>
    <mergeCell ref="G1108:G1109"/>
    <mergeCell ref="H1108:H1109"/>
    <mergeCell ref="I1108:I1109"/>
    <mergeCell ref="J1108:N1108"/>
    <mergeCell ref="O1108:O1109"/>
    <mergeCell ref="P1108:P1109"/>
    <mergeCell ref="Q1108:Q1109"/>
    <mergeCell ref="P1062:P1063"/>
    <mergeCell ref="Q1062:Q1063"/>
    <mergeCell ref="S1062:W1062"/>
    <mergeCell ref="Y1062:AC1062"/>
    <mergeCell ref="AD1062:AD1063"/>
    <mergeCell ref="AE1062:AG1062"/>
    <mergeCell ref="AQ1108:AS1108"/>
    <mergeCell ref="S1108:W1108"/>
    <mergeCell ref="Y1108:AC1108"/>
    <mergeCell ref="G1154:G1155"/>
    <mergeCell ref="H1154:H1155"/>
    <mergeCell ref="I1154:I1155"/>
    <mergeCell ref="J1154:N1154"/>
    <mergeCell ref="O1154:O1155"/>
    <mergeCell ref="P1154:P1155"/>
    <mergeCell ref="Q1154:Q1155"/>
    <mergeCell ref="S1154:W1154"/>
    <mergeCell ref="Y1154:AC1154"/>
    <mergeCell ref="AD1108:AD1109"/>
    <mergeCell ref="AE1108:AG1108"/>
    <mergeCell ref="AK1108:AL1108"/>
    <mergeCell ref="AO1108:AP1108"/>
    <mergeCell ref="AD1154:AD1155"/>
    <mergeCell ref="AE1154:AG1154"/>
    <mergeCell ref="AK1154:AL1154"/>
    <mergeCell ref="AO1154:AP1154"/>
    <mergeCell ref="AQ1154:AS1154"/>
    <mergeCell ref="G1200:G1201"/>
    <mergeCell ref="H1200:H1201"/>
    <mergeCell ref="I1200:I1201"/>
    <mergeCell ref="J1200:N1200"/>
    <mergeCell ref="O1200:O1201"/>
    <mergeCell ref="AK1200:AL1200"/>
    <mergeCell ref="AO1200:AP1200"/>
    <mergeCell ref="AQ1200:AS1200"/>
    <mergeCell ref="G1246:G1247"/>
    <mergeCell ref="H1246:H1247"/>
    <mergeCell ref="I1246:I1247"/>
    <mergeCell ref="J1246:N1246"/>
    <mergeCell ref="O1246:O1247"/>
    <mergeCell ref="P1246:P1247"/>
    <mergeCell ref="Q1246:Q1247"/>
    <mergeCell ref="P1200:P1201"/>
    <mergeCell ref="Q1200:Q1201"/>
    <mergeCell ref="S1200:W1200"/>
    <mergeCell ref="Y1200:AC1200"/>
    <mergeCell ref="AD1200:AD1201"/>
    <mergeCell ref="AE1200:AG1200"/>
    <mergeCell ref="AQ1246:AS1246"/>
    <mergeCell ref="S1246:W1246"/>
    <mergeCell ref="Y1246:AC1246"/>
    <mergeCell ref="G1292:G1293"/>
    <mergeCell ref="H1292:H1293"/>
    <mergeCell ref="I1292:I1293"/>
    <mergeCell ref="J1292:N1292"/>
    <mergeCell ref="O1292:O1293"/>
    <mergeCell ref="P1292:P1293"/>
    <mergeCell ref="Q1292:Q1293"/>
    <mergeCell ref="S1292:W1292"/>
    <mergeCell ref="Y1292:AC1292"/>
    <mergeCell ref="AD1246:AD1247"/>
    <mergeCell ref="AE1246:AG1246"/>
    <mergeCell ref="AK1246:AL1246"/>
    <mergeCell ref="AO1246:AP1246"/>
    <mergeCell ref="AD1292:AD1293"/>
    <mergeCell ref="AE1292:AG1292"/>
    <mergeCell ref="AK1292:AL1292"/>
    <mergeCell ref="AO1292:AP1292"/>
    <mergeCell ref="AQ1292:AS1292"/>
    <mergeCell ref="G1338:G1339"/>
    <mergeCell ref="H1338:H1339"/>
    <mergeCell ref="I1338:I1339"/>
    <mergeCell ref="J1338:N1338"/>
    <mergeCell ref="O1338:O1339"/>
    <mergeCell ref="AK1338:AL1338"/>
    <mergeCell ref="AO1338:AP1338"/>
    <mergeCell ref="AQ1338:AS1338"/>
    <mergeCell ref="G1384:G1385"/>
    <mergeCell ref="H1384:H1385"/>
    <mergeCell ref="I1384:I1385"/>
    <mergeCell ref="J1384:N1384"/>
    <mergeCell ref="O1384:O1385"/>
    <mergeCell ref="P1384:P1385"/>
    <mergeCell ref="Q1384:Q1385"/>
    <mergeCell ref="P1338:P1339"/>
    <mergeCell ref="Q1338:Q1339"/>
    <mergeCell ref="S1338:W1338"/>
    <mergeCell ref="Y1338:AC1338"/>
    <mergeCell ref="AD1338:AD1339"/>
    <mergeCell ref="AE1338:AG1338"/>
    <mergeCell ref="AQ1384:AS1384"/>
    <mergeCell ref="S1384:W1384"/>
    <mergeCell ref="Y1384:AC1384"/>
    <mergeCell ref="G1430:G1431"/>
    <mergeCell ref="H1430:H1431"/>
    <mergeCell ref="I1430:I1431"/>
    <mergeCell ref="J1430:N1430"/>
    <mergeCell ref="O1430:O1431"/>
    <mergeCell ref="P1430:P1431"/>
    <mergeCell ref="Q1430:Q1431"/>
    <mergeCell ref="S1430:W1430"/>
    <mergeCell ref="Y1430:AC1430"/>
    <mergeCell ref="AD1384:AD1385"/>
    <mergeCell ref="AE1384:AG1384"/>
    <mergeCell ref="AK1384:AL1384"/>
    <mergeCell ref="AO1384:AP1384"/>
    <mergeCell ref="AD1430:AD1431"/>
    <mergeCell ref="AE1430:AG1430"/>
    <mergeCell ref="AK1430:AL1430"/>
    <mergeCell ref="AO1430:AP1430"/>
    <mergeCell ref="AQ1430:AS1430"/>
    <mergeCell ref="G1476:G1477"/>
    <mergeCell ref="H1476:H1477"/>
    <mergeCell ref="I1476:I1477"/>
    <mergeCell ref="J1476:N1476"/>
    <mergeCell ref="O1476:O1477"/>
    <mergeCell ref="AK1476:AL1476"/>
    <mergeCell ref="AO1476:AP1476"/>
    <mergeCell ref="AQ1476:AS1476"/>
    <mergeCell ref="P1476:P1477"/>
    <mergeCell ref="Q1476:Q1477"/>
    <mergeCell ref="S1476:W1476"/>
    <mergeCell ref="Y1476:AC1476"/>
    <mergeCell ref="AD1476:AD1477"/>
    <mergeCell ref="AE1476:AG1476"/>
  </mergeCells>
  <phoneticPr fontId="5"/>
  <pageMargins left="0.70866141732283472" right="0.70866141732283472" top="0.74803149606299213" bottom="0.74803149606299213" header="0.31496062992125984" footer="0.31496062992125984"/>
  <pageSetup paperSize="9" scale="64" pageOrder="overThenDown" orientation="landscape" verticalDpi="0" r:id="rId1"/>
  <rowBreaks count="2" manualBreakCount="2">
    <brk id="48" min="4" max="44" man="1"/>
    <brk id="94" min="4" max="44" man="1"/>
  </rowBreaks>
  <colBreaks count="1" manualBreakCount="1">
    <brk id="24" min="3" max="1518"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FF"/>
  </sheetPr>
  <dimension ref="B1:AI46"/>
  <sheetViews>
    <sheetView showGridLines="0" zoomScale="110" zoomScaleNormal="110" workbookViewId="0"/>
  </sheetViews>
  <sheetFormatPr defaultColWidth="9" defaultRowHeight="13.2"/>
  <cols>
    <col min="1" max="1" width="3" style="2" customWidth="1"/>
    <col min="2" max="2" width="9" style="2"/>
    <col min="3" max="6" width="14.6640625" style="82" customWidth="1"/>
    <col min="7" max="35" width="14.6640625" style="2" customWidth="1"/>
    <col min="36" max="16384" width="9" style="2"/>
  </cols>
  <sheetData>
    <row r="1" spans="2:35" ht="27" customHeight="1">
      <c r="C1" s="82">
        <v>1</v>
      </c>
      <c r="D1" s="82">
        <v>2</v>
      </c>
      <c r="E1" s="82">
        <v>3</v>
      </c>
      <c r="F1" s="82">
        <v>4</v>
      </c>
      <c r="G1" s="82">
        <v>5</v>
      </c>
      <c r="H1" s="82">
        <v>6</v>
      </c>
      <c r="I1" s="82">
        <v>7</v>
      </c>
      <c r="J1" s="82">
        <v>8</v>
      </c>
      <c r="K1" s="82">
        <v>9</v>
      </c>
      <c r="L1" s="82">
        <v>10</v>
      </c>
      <c r="M1" s="82">
        <v>11</v>
      </c>
      <c r="N1" s="82">
        <v>12</v>
      </c>
      <c r="O1" s="82">
        <v>13</v>
      </c>
      <c r="P1" s="82">
        <v>14</v>
      </c>
      <c r="Q1" s="82">
        <v>15</v>
      </c>
      <c r="R1" s="82">
        <v>16</v>
      </c>
      <c r="S1" s="82">
        <v>17</v>
      </c>
      <c r="T1" s="82">
        <v>18</v>
      </c>
      <c r="U1" s="82">
        <v>19</v>
      </c>
      <c r="V1" s="82">
        <v>20</v>
      </c>
      <c r="W1" s="82">
        <v>21</v>
      </c>
      <c r="X1" s="82">
        <v>22</v>
      </c>
      <c r="Y1" s="82">
        <v>23</v>
      </c>
      <c r="Z1" s="82">
        <v>24</v>
      </c>
      <c r="AA1" s="82">
        <v>25</v>
      </c>
      <c r="AB1" s="82">
        <v>26</v>
      </c>
      <c r="AC1" s="82">
        <v>27</v>
      </c>
      <c r="AD1" s="82">
        <v>28</v>
      </c>
      <c r="AE1" s="82">
        <v>29</v>
      </c>
      <c r="AF1" s="82">
        <v>30</v>
      </c>
      <c r="AG1" s="82">
        <v>31</v>
      </c>
      <c r="AH1" s="82">
        <v>32</v>
      </c>
      <c r="AI1" s="82">
        <v>33</v>
      </c>
    </row>
    <row r="2" spans="2:35" ht="26.25" customHeight="1">
      <c r="B2" s="121" t="s">
        <v>236</v>
      </c>
      <c r="F2" s="20" t="s">
        <v>50</v>
      </c>
    </row>
    <row r="3" spans="2:35" ht="2.25" customHeight="1">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row>
    <row r="4" spans="2:35" ht="18" customHeight="1">
      <c r="B4" s="181"/>
      <c r="C4" s="93" t="str">
        <f>'7.グレード別年俸表の作成'!$AQ5</f>
        <v>J-1-B</v>
      </c>
      <c r="D4" s="93" t="str">
        <f>'7.グレード別年俸表の作成'!$AQ51</f>
        <v>J-2-B</v>
      </c>
      <c r="E4" s="93" t="str">
        <f>'7.グレード別年俸表の作成'!$AQ97</f>
        <v>J-3-B</v>
      </c>
      <c r="F4" s="93" t="str">
        <f>'7.グレード別年俸表の作成'!$AQ143</f>
        <v>J-4-B</v>
      </c>
      <c r="G4" s="93" t="str">
        <f>'7.グレード別年俸表の作成'!$AQ189</f>
        <v>C-1-B</v>
      </c>
      <c r="H4" s="93" t="str">
        <f>'7.グレード別年俸表の作成'!$AQ235</f>
        <v>C-2-B</v>
      </c>
      <c r="I4" s="93" t="str">
        <f>'7.グレード別年俸表の作成'!$AQ281</f>
        <v>C-3-B</v>
      </c>
      <c r="J4" s="93" t="str">
        <f>'7.グレード別年俸表の作成'!$AQ327</f>
        <v>C-4-B</v>
      </c>
      <c r="K4" s="93" t="str">
        <f>'7.グレード別年俸表の作成'!$AQ373</f>
        <v>L-1-B</v>
      </c>
      <c r="L4" s="93" t="str">
        <f>'7.グレード別年俸表の作成'!$AQ419</f>
        <v>L-2-B</v>
      </c>
      <c r="M4" s="93" t="str">
        <f>'7.グレード別年俸表の作成'!$AQ465</f>
        <v>L-3-B</v>
      </c>
      <c r="N4" s="93" t="str">
        <f>'7.グレード別年俸表の作成'!$AQ511</f>
        <v>L-4-B</v>
      </c>
      <c r="O4" s="93" t="str">
        <f>'7.グレード別年俸表の作成'!$AQ557</f>
        <v>S-1-B</v>
      </c>
      <c r="P4" s="93" t="str">
        <f>'7.グレード別年俸表の作成'!$AQ603</f>
        <v>S-2-B</v>
      </c>
      <c r="Q4" s="93" t="str">
        <f>'7.グレード別年俸表の作成'!$AQ649</f>
        <v>S-3-B</v>
      </c>
      <c r="R4" s="93" t="str">
        <f>'7.グレード別年俸表の作成'!$AQ695</f>
        <v>S-4-B</v>
      </c>
      <c r="S4" s="93" t="str">
        <f>'7.グレード別年俸表の作成'!$AQ741</f>
        <v>S-5-B</v>
      </c>
      <c r="T4" s="93" t="str">
        <f>'7.グレード別年俸表の作成'!$AQ787</f>
        <v>M-1-B</v>
      </c>
      <c r="U4" s="93" t="str">
        <f>'7.グレード別年俸表の作成'!$AQ833</f>
        <v>M-2-B</v>
      </c>
      <c r="V4" s="93" t="str">
        <f>'7.グレード別年俸表の作成'!$AQ879</f>
        <v>M-3-B</v>
      </c>
      <c r="W4" s="93" t="str">
        <f>'7.グレード別年俸表の作成'!$AQ925</f>
        <v>M-4-B</v>
      </c>
      <c r="X4" s="93" t="str">
        <f>'7.グレード別年俸表の作成'!$AQ971</f>
        <v>E-1-B</v>
      </c>
      <c r="Y4" s="93" t="str">
        <f>'7.グレード別年俸表の作成'!$AQ1017</f>
        <v>E-2-B</v>
      </c>
      <c r="Z4" s="93" t="str">
        <f>'7.グレード別年俸表の作成'!$AQ1063</f>
        <v>E-3-B</v>
      </c>
      <c r="AA4" s="93" t="str">
        <f>'7.グレード別年俸表の作成'!$AQ1109</f>
        <v/>
      </c>
      <c r="AB4" s="93" t="str">
        <f>'7.グレード別年俸表の作成'!$AQ1155</f>
        <v/>
      </c>
      <c r="AC4" s="93" t="str">
        <f>'7.グレード別年俸表の作成'!$AQ1201</f>
        <v/>
      </c>
      <c r="AD4" s="93" t="str">
        <f>'7.グレード別年俸表の作成'!$AQ1247</f>
        <v/>
      </c>
      <c r="AE4" s="93" t="str">
        <f>'7.グレード別年俸表の作成'!$AQ1293</f>
        <v/>
      </c>
      <c r="AF4" s="93" t="str">
        <f>'7.グレード別年俸表の作成'!$AQ1339</f>
        <v/>
      </c>
      <c r="AG4" s="93" t="str">
        <f>'7.グレード別年俸表の作成'!$AQ1385</f>
        <v/>
      </c>
      <c r="AH4" s="93" t="str">
        <f>'7.グレード別年俸表の作成'!$AQ1431</f>
        <v/>
      </c>
      <c r="AI4" s="93" t="str">
        <f>'7.グレード別年俸表の作成'!$AQ1477</f>
        <v/>
      </c>
    </row>
    <row r="5" spans="2:35">
      <c r="B5" s="93">
        <v>18</v>
      </c>
      <c r="C5" s="131">
        <f>'7.グレード別年俸表の作成'!$AQ6</f>
        <v>3334680</v>
      </c>
      <c r="D5" s="131" t="str">
        <f>'7.グレード別年俸表の作成'!$AQ52</f>
        <v/>
      </c>
      <c r="E5" s="131" t="str">
        <f>'7.グレード別年俸表の作成'!$AQ98</f>
        <v/>
      </c>
      <c r="F5" s="131" t="str">
        <f>'7.グレード別年俸表の作成'!$AQ144</f>
        <v/>
      </c>
      <c r="G5" s="104" t="str">
        <f>'7.グレード別年俸表の作成'!$AQ190</f>
        <v/>
      </c>
      <c r="H5" s="77" t="str">
        <f>'7.グレード別年俸表の作成'!$AQ236</f>
        <v/>
      </c>
      <c r="I5" s="77" t="str">
        <f>'7.グレード別年俸表の作成'!$AQ282</f>
        <v/>
      </c>
      <c r="J5" s="77" t="str">
        <f>'7.グレード別年俸表の作成'!$AQ328</f>
        <v/>
      </c>
      <c r="K5" s="77" t="str">
        <f>'7.グレード別年俸表の作成'!$AQ374</f>
        <v/>
      </c>
      <c r="L5" s="77" t="str">
        <f>'7.グレード別年俸表の作成'!$AQ420</f>
        <v/>
      </c>
      <c r="M5" s="77" t="str">
        <f>'7.グレード別年俸表の作成'!$AQ466</f>
        <v/>
      </c>
      <c r="N5" s="77" t="str">
        <f>'7.グレード別年俸表の作成'!$AQ512</f>
        <v/>
      </c>
      <c r="O5" s="77" t="str">
        <f>'7.グレード別年俸表の作成'!$AQ558</f>
        <v/>
      </c>
      <c r="P5" s="77" t="str">
        <f>'7.グレード別年俸表の作成'!$AQ604</f>
        <v/>
      </c>
      <c r="Q5" s="77" t="str">
        <f>'7.グレード別年俸表の作成'!$AQ650</f>
        <v/>
      </c>
      <c r="R5" s="77" t="str">
        <f>'7.グレード別年俸表の作成'!$AQ696</f>
        <v/>
      </c>
      <c r="S5" s="77" t="str">
        <f>'7.グレード別年俸表の作成'!$AQ742</f>
        <v/>
      </c>
      <c r="T5" s="77" t="str">
        <f>'7.グレード別年俸表の作成'!$AQ788</f>
        <v/>
      </c>
      <c r="U5" s="77" t="str">
        <f>'7.グレード別年俸表の作成'!$AQ834</f>
        <v/>
      </c>
      <c r="V5" s="77" t="str">
        <f>'7.グレード別年俸表の作成'!$AQ880</f>
        <v/>
      </c>
      <c r="W5" s="77" t="str">
        <f>'7.グレード別年俸表の作成'!$AQ926</f>
        <v/>
      </c>
      <c r="X5" s="77" t="str">
        <f>'7.グレード別年俸表の作成'!$AQ972</f>
        <v/>
      </c>
      <c r="Y5" s="77" t="str">
        <f>'7.グレード別年俸表の作成'!$AQ1018</f>
        <v/>
      </c>
      <c r="Z5" s="77" t="str">
        <f>'7.グレード別年俸表の作成'!$AQ1064</f>
        <v/>
      </c>
      <c r="AA5" s="77" t="str">
        <f>'7.グレード別年俸表の作成'!$AQ1110</f>
        <v/>
      </c>
      <c r="AB5" s="77" t="str">
        <f>'7.グレード別年俸表の作成'!$AQ1156</f>
        <v/>
      </c>
      <c r="AC5" s="77" t="str">
        <f>'7.グレード別年俸表の作成'!$AQ1202</f>
        <v/>
      </c>
      <c r="AD5" s="77" t="str">
        <f>'7.グレード別年俸表の作成'!$AQ1248</f>
        <v/>
      </c>
      <c r="AE5" s="77" t="str">
        <f>'7.グレード別年俸表の作成'!$AQ1294</f>
        <v/>
      </c>
      <c r="AF5" s="77" t="str">
        <f>'7.グレード別年俸表の作成'!$AQ1340</f>
        <v/>
      </c>
      <c r="AG5" s="77" t="str">
        <f>'7.グレード別年俸表の作成'!$AQ1386</f>
        <v/>
      </c>
      <c r="AH5" s="77" t="str">
        <f>'7.グレード別年俸表の作成'!$AQ1432</f>
        <v/>
      </c>
      <c r="AI5" s="77" t="str">
        <f>'7.グレード別年俸表の作成'!$AQ1478</f>
        <v/>
      </c>
    </row>
    <row r="6" spans="2:35">
      <c r="B6" s="93">
        <v>19</v>
      </c>
      <c r="C6" s="131">
        <f>'7.グレード別年俸表の作成'!$AQ7</f>
        <v>3446190</v>
      </c>
      <c r="D6" s="131">
        <f>'7.グレード別年俸表の作成'!$AQ53</f>
        <v>3527610</v>
      </c>
      <c r="E6" s="131" t="str">
        <f>'7.グレード別年俸表の作成'!$AQ99</f>
        <v/>
      </c>
      <c r="F6" s="131" t="str">
        <f>'7.グレード別年俸表の作成'!$AQ145</f>
        <v/>
      </c>
      <c r="G6" s="104" t="str">
        <f>'7.グレード別年俸表の作成'!$AQ191</f>
        <v/>
      </c>
      <c r="H6" s="77" t="str">
        <f>'7.グレード別年俸表の作成'!$AQ237</f>
        <v/>
      </c>
      <c r="I6" s="77" t="str">
        <f>'7.グレード別年俸表の作成'!$AQ283</f>
        <v/>
      </c>
      <c r="J6" s="77" t="str">
        <f>'7.グレード別年俸表の作成'!$AQ329</f>
        <v/>
      </c>
      <c r="K6" s="77" t="str">
        <f>'7.グレード別年俸表の作成'!$AQ375</f>
        <v/>
      </c>
      <c r="L6" s="77" t="str">
        <f>'7.グレード別年俸表の作成'!$AQ421</f>
        <v/>
      </c>
      <c r="M6" s="77" t="str">
        <f>'7.グレード別年俸表の作成'!$AQ467</f>
        <v/>
      </c>
      <c r="N6" s="77" t="str">
        <f>'7.グレード別年俸表の作成'!$AQ513</f>
        <v/>
      </c>
      <c r="O6" s="77" t="str">
        <f>'7.グレード別年俸表の作成'!$AQ559</f>
        <v/>
      </c>
      <c r="P6" s="77" t="str">
        <f>'7.グレード別年俸表の作成'!$AQ605</f>
        <v/>
      </c>
      <c r="Q6" s="77" t="str">
        <f>'7.グレード別年俸表の作成'!$AQ651</f>
        <v/>
      </c>
      <c r="R6" s="77" t="str">
        <f>'7.グレード別年俸表の作成'!$AQ697</f>
        <v/>
      </c>
      <c r="S6" s="77" t="str">
        <f>'7.グレード別年俸表の作成'!$AQ743</f>
        <v/>
      </c>
      <c r="T6" s="77" t="str">
        <f>'7.グレード別年俸表の作成'!$AQ789</f>
        <v/>
      </c>
      <c r="U6" s="77" t="str">
        <f>'7.グレード別年俸表の作成'!$AQ835</f>
        <v/>
      </c>
      <c r="V6" s="77" t="str">
        <f>'7.グレード別年俸表の作成'!$AQ881</f>
        <v/>
      </c>
      <c r="W6" s="77" t="str">
        <f>'7.グレード別年俸表の作成'!$AQ927</f>
        <v/>
      </c>
      <c r="X6" s="77" t="str">
        <f>'7.グレード別年俸表の作成'!$AQ973</f>
        <v/>
      </c>
      <c r="Y6" s="77" t="str">
        <f>'7.グレード別年俸表の作成'!$AQ1019</f>
        <v/>
      </c>
      <c r="Z6" s="77" t="str">
        <f>'7.グレード別年俸表の作成'!$AQ1065</f>
        <v/>
      </c>
      <c r="AA6" s="77" t="str">
        <f>'7.グレード別年俸表の作成'!$AQ1111</f>
        <v/>
      </c>
      <c r="AB6" s="77" t="str">
        <f>'7.グレード別年俸表の作成'!$AQ1157</f>
        <v/>
      </c>
      <c r="AC6" s="77" t="str">
        <f>'7.グレード別年俸表の作成'!$AQ1203</f>
        <v/>
      </c>
      <c r="AD6" s="77" t="str">
        <f>'7.グレード別年俸表の作成'!$AQ1249</f>
        <v/>
      </c>
      <c r="AE6" s="77" t="str">
        <f>'7.グレード別年俸表の作成'!$AQ1295</f>
        <v/>
      </c>
      <c r="AF6" s="77" t="str">
        <f>'7.グレード別年俸表の作成'!$AQ1341</f>
        <v/>
      </c>
      <c r="AG6" s="77" t="str">
        <f>'7.グレード別年俸表の作成'!$AQ1387</f>
        <v/>
      </c>
      <c r="AH6" s="77" t="str">
        <f>'7.グレード別年俸表の作成'!$AQ1433</f>
        <v/>
      </c>
      <c r="AI6" s="77" t="str">
        <f>'7.グレード別年俸表の作成'!$AQ1479</f>
        <v/>
      </c>
    </row>
    <row r="7" spans="2:35">
      <c r="B7" s="93">
        <v>20</v>
      </c>
      <c r="C7" s="131">
        <f>'7.グレード別年俸表の作成'!$AQ8</f>
        <v>3557700</v>
      </c>
      <c r="D7" s="131">
        <f>'7.グレード別年俸表の作成'!$AQ54</f>
        <v>3639120</v>
      </c>
      <c r="E7" s="131">
        <f>'7.グレード別年俸表の作成'!$AQ100</f>
        <v>3720540</v>
      </c>
      <c r="F7" s="131" t="str">
        <f>'7.グレード別年俸表の作成'!$AQ146</f>
        <v/>
      </c>
      <c r="G7" s="104" t="str">
        <f>'7.グレード別年俸表の作成'!$AQ192</f>
        <v/>
      </c>
      <c r="H7" s="77" t="str">
        <f>'7.グレード別年俸表の作成'!$AQ238</f>
        <v/>
      </c>
      <c r="I7" s="77" t="str">
        <f>'7.グレード別年俸表の作成'!$AQ284</f>
        <v/>
      </c>
      <c r="J7" s="77" t="str">
        <f>'7.グレード別年俸表の作成'!$AQ330</f>
        <v/>
      </c>
      <c r="K7" s="77" t="str">
        <f>'7.グレード別年俸表の作成'!$AQ376</f>
        <v/>
      </c>
      <c r="L7" s="77" t="str">
        <f>'7.グレード別年俸表の作成'!$AQ422</f>
        <v/>
      </c>
      <c r="M7" s="77" t="str">
        <f>'7.グレード別年俸表の作成'!$AQ468</f>
        <v/>
      </c>
      <c r="N7" s="77" t="str">
        <f>'7.グレード別年俸表の作成'!$AQ514</f>
        <v/>
      </c>
      <c r="O7" s="77" t="str">
        <f>'7.グレード別年俸表の作成'!$AQ560</f>
        <v/>
      </c>
      <c r="P7" s="77" t="str">
        <f>'7.グレード別年俸表の作成'!$AQ606</f>
        <v/>
      </c>
      <c r="Q7" s="77" t="str">
        <f>'7.グレード別年俸表の作成'!$AQ652</f>
        <v/>
      </c>
      <c r="R7" s="77" t="str">
        <f>'7.グレード別年俸表の作成'!$AQ698</f>
        <v/>
      </c>
      <c r="S7" s="77" t="str">
        <f>'7.グレード別年俸表の作成'!$AQ744</f>
        <v/>
      </c>
      <c r="T7" s="77" t="str">
        <f>'7.グレード別年俸表の作成'!$AQ790</f>
        <v/>
      </c>
      <c r="U7" s="77" t="str">
        <f>'7.グレード別年俸表の作成'!$AQ836</f>
        <v/>
      </c>
      <c r="V7" s="77" t="str">
        <f>'7.グレード別年俸表の作成'!$AQ882</f>
        <v/>
      </c>
      <c r="W7" s="77" t="str">
        <f>'7.グレード別年俸表の作成'!$AQ928</f>
        <v/>
      </c>
      <c r="X7" s="77" t="str">
        <f>'7.グレード別年俸表の作成'!$AQ974</f>
        <v/>
      </c>
      <c r="Y7" s="77" t="str">
        <f>'7.グレード別年俸表の作成'!$AQ1020</f>
        <v/>
      </c>
      <c r="Z7" s="77" t="str">
        <f>'7.グレード別年俸表の作成'!$AQ1066</f>
        <v/>
      </c>
      <c r="AA7" s="77" t="str">
        <f>'7.グレード別年俸表の作成'!$AQ1112</f>
        <v/>
      </c>
      <c r="AB7" s="77" t="str">
        <f>'7.グレード別年俸表の作成'!$AQ1158</f>
        <v/>
      </c>
      <c r="AC7" s="77" t="str">
        <f>'7.グレード別年俸表の作成'!$AQ1204</f>
        <v/>
      </c>
      <c r="AD7" s="77" t="str">
        <f>'7.グレード別年俸表の作成'!$AQ1250</f>
        <v/>
      </c>
      <c r="AE7" s="77" t="str">
        <f>'7.グレード別年俸表の作成'!$AQ1296</f>
        <v/>
      </c>
      <c r="AF7" s="77" t="str">
        <f>'7.グレード別年俸表の作成'!$AQ1342</f>
        <v/>
      </c>
      <c r="AG7" s="77" t="str">
        <f>'7.グレード別年俸表の作成'!$AQ1388</f>
        <v/>
      </c>
      <c r="AH7" s="77" t="str">
        <f>'7.グレード別年俸表の作成'!$AQ1434</f>
        <v/>
      </c>
      <c r="AI7" s="77" t="str">
        <f>'7.グレード別年俸表の作成'!$AQ1480</f>
        <v/>
      </c>
    </row>
    <row r="8" spans="2:35">
      <c r="B8" s="93">
        <v>21</v>
      </c>
      <c r="C8" s="131">
        <f>'7.グレード別年俸表の作成'!$AQ9</f>
        <v>3669210</v>
      </c>
      <c r="D8" s="131">
        <f>'7.グレード別年俸表の作成'!$AQ55</f>
        <v>3750630</v>
      </c>
      <c r="E8" s="131">
        <f>'7.グレード別年俸表の作成'!$AQ101</f>
        <v>3832050</v>
      </c>
      <c r="F8" s="131">
        <f>'7.グレード別年俸表の作成'!$AQ147</f>
        <v>3913470</v>
      </c>
      <c r="G8" s="104" t="str">
        <f>'7.グレード別年俸表の作成'!$AQ193</f>
        <v/>
      </c>
      <c r="H8" s="77" t="str">
        <f>'7.グレード別年俸表の作成'!$AQ239</f>
        <v/>
      </c>
      <c r="I8" s="77" t="str">
        <f>'7.グレード別年俸表の作成'!$AQ285</f>
        <v/>
      </c>
      <c r="J8" s="77" t="str">
        <f>'7.グレード別年俸表の作成'!$AQ331</f>
        <v/>
      </c>
      <c r="K8" s="77" t="str">
        <f>'7.グレード別年俸表の作成'!$AQ377</f>
        <v/>
      </c>
      <c r="L8" s="77" t="str">
        <f>'7.グレード別年俸表の作成'!$AQ423</f>
        <v/>
      </c>
      <c r="M8" s="77" t="str">
        <f>'7.グレード別年俸表の作成'!$AQ469</f>
        <v/>
      </c>
      <c r="N8" s="77" t="str">
        <f>'7.グレード別年俸表の作成'!$AQ515</f>
        <v/>
      </c>
      <c r="O8" s="77" t="str">
        <f>'7.グレード別年俸表の作成'!$AQ561</f>
        <v/>
      </c>
      <c r="P8" s="77" t="str">
        <f>'7.グレード別年俸表の作成'!$AQ607</f>
        <v/>
      </c>
      <c r="Q8" s="77" t="str">
        <f>'7.グレード別年俸表の作成'!$AQ653</f>
        <v/>
      </c>
      <c r="R8" s="77" t="str">
        <f>'7.グレード別年俸表の作成'!$AQ699</f>
        <v/>
      </c>
      <c r="S8" s="77" t="str">
        <f>'7.グレード別年俸表の作成'!$AQ745</f>
        <v/>
      </c>
      <c r="T8" s="77" t="str">
        <f>'7.グレード別年俸表の作成'!$AQ791</f>
        <v/>
      </c>
      <c r="U8" s="77" t="str">
        <f>'7.グレード別年俸表の作成'!$AQ837</f>
        <v/>
      </c>
      <c r="V8" s="77" t="str">
        <f>'7.グレード別年俸表の作成'!$AQ883</f>
        <v/>
      </c>
      <c r="W8" s="77" t="str">
        <f>'7.グレード別年俸表の作成'!$AQ929</f>
        <v/>
      </c>
      <c r="X8" s="77" t="str">
        <f>'7.グレード別年俸表の作成'!$AQ975</f>
        <v/>
      </c>
      <c r="Y8" s="77" t="str">
        <f>'7.グレード別年俸表の作成'!$AQ1021</f>
        <v/>
      </c>
      <c r="Z8" s="77" t="str">
        <f>'7.グレード別年俸表の作成'!$AQ1067</f>
        <v/>
      </c>
      <c r="AA8" s="77" t="str">
        <f>'7.グレード別年俸表の作成'!$AQ1113</f>
        <v/>
      </c>
      <c r="AB8" s="77" t="str">
        <f>'7.グレード別年俸表の作成'!$AQ1159</f>
        <v/>
      </c>
      <c r="AC8" s="77" t="str">
        <f>'7.グレード別年俸表の作成'!$AQ1205</f>
        <v/>
      </c>
      <c r="AD8" s="77" t="str">
        <f>'7.グレード別年俸表の作成'!$AQ1251</f>
        <v/>
      </c>
      <c r="AE8" s="77" t="str">
        <f>'7.グレード別年俸表の作成'!$AQ1297</f>
        <v/>
      </c>
      <c r="AF8" s="77" t="str">
        <f>'7.グレード別年俸表の作成'!$AQ1343</f>
        <v/>
      </c>
      <c r="AG8" s="77" t="str">
        <f>'7.グレード別年俸表の作成'!$AQ1389</f>
        <v/>
      </c>
      <c r="AH8" s="77" t="str">
        <f>'7.グレード別年俸表の作成'!$AQ1435</f>
        <v/>
      </c>
      <c r="AI8" s="77" t="str">
        <f>'7.グレード別年俸表の作成'!$AQ1481</f>
        <v/>
      </c>
    </row>
    <row r="9" spans="2:35">
      <c r="B9" s="93">
        <v>22</v>
      </c>
      <c r="C9" s="131">
        <f>'7.グレード別年俸表の作成'!$AQ10</f>
        <v>3780720</v>
      </c>
      <c r="D9" s="131">
        <f>'7.グレード別年俸表の作成'!$AQ56</f>
        <v>3862140</v>
      </c>
      <c r="E9" s="131">
        <f>'7.グレード別年俸表の作成'!$AQ102</f>
        <v>3943560</v>
      </c>
      <c r="F9" s="131">
        <f>'7.グレード別年俸表の作成'!$AQ148</f>
        <v>4024980</v>
      </c>
      <c r="G9" s="104">
        <f>'7.グレード別年俸表の作成'!$AQ194</f>
        <v>4143570</v>
      </c>
      <c r="H9" s="77" t="str">
        <f>'7.グレード別年俸表の作成'!$AQ240</f>
        <v/>
      </c>
      <c r="I9" s="77" t="str">
        <f>'7.グレード別年俸表の作成'!$AQ286</f>
        <v/>
      </c>
      <c r="J9" s="77" t="str">
        <f>'7.グレード別年俸表の作成'!$AQ332</f>
        <v/>
      </c>
      <c r="K9" s="77" t="str">
        <f>'7.グレード別年俸表の作成'!$AQ378</f>
        <v/>
      </c>
      <c r="L9" s="77" t="str">
        <f>'7.グレード別年俸表の作成'!$AQ424</f>
        <v/>
      </c>
      <c r="M9" s="77" t="str">
        <f>'7.グレード別年俸表の作成'!$AQ470</f>
        <v/>
      </c>
      <c r="N9" s="77" t="str">
        <f>'7.グレード別年俸表の作成'!$AQ516</f>
        <v/>
      </c>
      <c r="O9" s="77" t="str">
        <f>'7.グレード別年俸表の作成'!$AQ562</f>
        <v/>
      </c>
      <c r="P9" s="77" t="str">
        <f>'7.グレード別年俸表の作成'!$AQ608</f>
        <v/>
      </c>
      <c r="Q9" s="77" t="str">
        <f>'7.グレード別年俸表の作成'!$AQ654</f>
        <v/>
      </c>
      <c r="R9" s="77" t="str">
        <f>'7.グレード別年俸表の作成'!$AQ700</f>
        <v/>
      </c>
      <c r="S9" s="77" t="str">
        <f>'7.グレード別年俸表の作成'!$AQ746</f>
        <v/>
      </c>
      <c r="T9" s="77" t="str">
        <f>'7.グレード別年俸表の作成'!$AQ792</f>
        <v/>
      </c>
      <c r="U9" s="77" t="str">
        <f>'7.グレード別年俸表の作成'!$AQ838</f>
        <v/>
      </c>
      <c r="V9" s="77" t="str">
        <f>'7.グレード別年俸表の作成'!$AQ884</f>
        <v/>
      </c>
      <c r="W9" s="77" t="str">
        <f>'7.グレード別年俸表の作成'!$AQ930</f>
        <v/>
      </c>
      <c r="X9" s="77" t="str">
        <f>'7.グレード別年俸表の作成'!$AQ976</f>
        <v/>
      </c>
      <c r="Y9" s="77" t="str">
        <f>'7.グレード別年俸表の作成'!$AQ1022</f>
        <v/>
      </c>
      <c r="Z9" s="77" t="str">
        <f>'7.グレード別年俸表の作成'!$AQ1068</f>
        <v/>
      </c>
      <c r="AA9" s="77" t="str">
        <f>'7.グレード別年俸表の作成'!$AQ1114</f>
        <v/>
      </c>
      <c r="AB9" s="77" t="str">
        <f>'7.グレード別年俸表の作成'!$AQ1160</f>
        <v/>
      </c>
      <c r="AC9" s="77" t="str">
        <f>'7.グレード別年俸表の作成'!$AQ1206</f>
        <v/>
      </c>
      <c r="AD9" s="77" t="str">
        <f>'7.グレード別年俸表の作成'!$AQ1252</f>
        <v/>
      </c>
      <c r="AE9" s="77" t="str">
        <f>'7.グレード別年俸表の作成'!$AQ1298</f>
        <v/>
      </c>
      <c r="AF9" s="77" t="str">
        <f>'7.グレード別年俸表の作成'!$AQ1344</f>
        <v/>
      </c>
      <c r="AG9" s="77" t="str">
        <f>'7.グレード別年俸表の作成'!$AQ1390</f>
        <v/>
      </c>
      <c r="AH9" s="77" t="str">
        <f>'7.グレード別年俸表の作成'!$AQ1436</f>
        <v/>
      </c>
      <c r="AI9" s="77" t="str">
        <f>'7.グレード別年俸表の作成'!$AQ1482</f>
        <v/>
      </c>
    </row>
    <row r="10" spans="2:35">
      <c r="B10" s="93">
        <v>23</v>
      </c>
      <c r="C10" s="131">
        <f>'7.グレード別年俸表の作成'!$AQ11</f>
        <v>3892230</v>
      </c>
      <c r="D10" s="131">
        <f>'7.グレード別年俸表の作成'!$AQ57</f>
        <v>3973650</v>
      </c>
      <c r="E10" s="131">
        <f>'7.グレード別年俸表の作成'!$AQ103</f>
        <v>4055070</v>
      </c>
      <c r="F10" s="131">
        <f>'7.グレード別年俸表の作成'!$AQ149</f>
        <v>4136490</v>
      </c>
      <c r="G10" s="104">
        <f>'7.グレード別年俸表の作成'!$AQ195</f>
        <v>4221450</v>
      </c>
      <c r="H10" s="77">
        <f>'7.グレード別年俸表の作成'!$AQ241</f>
        <v>4283400</v>
      </c>
      <c r="I10" s="77" t="str">
        <f>'7.グレード別年俸表の作成'!$AQ287</f>
        <v/>
      </c>
      <c r="J10" s="77" t="str">
        <f>'7.グレード別年俸表の作成'!$AQ333</f>
        <v/>
      </c>
      <c r="K10" s="77" t="str">
        <f>'7.グレード別年俸表の作成'!$AQ379</f>
        <v/>
      </c>
      <c r="L10" s="77" t="str">
        <f>'7.グレード別年俸表の作成'!$AQ425</f>
        <v/>
      </c>
      <c r="M10" s="77" t="str">
        <f>'7.グレード別年俸表の作成'!$AQ471</f>
        <v/>
      </c>
      <c r="N10" s="77" t="str">
        <f>'7.グレード別年俸表の作成'!$AQ517</f>
        <v/>
      </c>
      <c r="O10" s="77" t="str">
        <f>'7.グレード別年俸表の作成'!$AQ563</f>
        <v/>
      </c>
      <c r="P10" s="77" t="str">
        <f>'7.グレード別年俸表の作成'!$AQ609</f>
        <v/>
      </c>
      <c r="Q10" s="77" t="str">
        <f>'7.グレード別年俸表の作成'!$AQ655</f>
        <v/>
      </c>
      <c r="R10" s="77" t="str">
        <f>'7.グレード別年俸表の作成'!$AQ701</f>
        <v/>
      </c>
      <c r="S10" s="77" t="str">
        <f>'7.グレード別年俸表の作成'!$AQ747</f>
        <v/>
      </c>
      <c r="T10" s="77" t="str">
        <f>'7.グレード別年俸表の作成'!$AQ793</f>
        <v/>
      </c>
      <c r="U10" s="77" t="str">
        <f>'7.グレード別年俸表の作成'!$AQ839</f>
        <v/>
      </c>
      <c r="V10" s="77" t="str">
        <f>'7.グレード別年俸表の作成'!$AQ885</f>
        <v/>
      </c>
      <c r="W10" s="77" t="str">
        <f>'7.グレード別年俸表の作成'!$AQ931</f>
        <v/>
      </c>
      <c r="X10" s="77" t="str">
        <f>'7.グレード別年俸表の作成'!$AQ977</f>
        <v/>
      </c>
      <c r="Y10" s="77" t="str">
        <f>'7.グレード別年俸表の作成'!$AQ1023</f>
        <v/>
      </c>
      <c r="Z10" s="77" t="str">
        <f>'7.グレード別年俸表の作成'!$AQ1069</f>
        <v/>
      </c>
      <c r="AA10" s="77" t="str">
        <f>'7.グレード別年俸表の作成'!$AQ1115</f>
        <v/>
      </c>
      <c r="AB10" s="77" t="str">
        <f>'7.グレード別年俸表の作成'!$AQ1161</f>
        <v/>
      </c>
      <c r="AC10" s="77" t="str">
        <f>'7.グレード別年俸表の作成'!$AQ1207</f>
        <v/>
      </c>
      <c r="AD10" s="77" t="str">
        <f>'7.グレード別年俸表の作成'!$AQ1253</f>
        <v/>
      </c>
      <c r="AE10" s="77" t="str">
        <f>'7.グレード別年俸表の作成'!$AQ1299</f>
        <v/>
      </c>
      <c r="AF10" s="77" t="str">
        <f>'7.グレード別年俸表の作成'!$AQ1345</f>
        <v/>
      </c>
      <c r="AG10" s="77" t="str">
        <f>'7.グレード別年俸表の作成'!$AQ1391</f>
        <v/>
      </c>
      <c r="AH10" s="77" t="str">
        <f>'7.グレード別年俸表の作成'!$AQ1437</f>
        <v/>
      </c>
      <c r="AI10" s="77" t="str">
        <f>'7.グレード別年俸表の作成'!$AQ1483</f>
        <v/>
      </c>
    </row>
    <row r="11" spans="2:35">
      <c r="B11" s="93">
        <v>24</v>
      </c>
      <c r="C11" s="131">
        <f>'7.グレード別年俸表の作成'!$AQ12</f>
        <v>4003740</v>
      </c>
      <c r="D11" s="131">
        <f>'7.グレード別年俸表の作成'!$AQ58</f>
        <v>4085160</v>
      </c>
      <c r="E11" s="131">
        <f>'7.グレード別年俸表の作成'!$AQ104</f>
        <v>4166580</v>
      </c>
      <c r="F11" s="131">
        <f>'7.グレード別年俸表の作成'!$AQ150</f>
        <v>4248000</v>
      </c>
      <c r="G11" s="104">
        <f>'7.グレード別年俸表の作成'!$AQ196</f>
        <v>4299330</v>
      </c>
      <c r="H11" s="77">
        <f>'7.グレード別年俸表の作成'!$AQ242</f>
        <v>4361280</v>
      </c>
      <c r="I11" s="77">
        <f>'7.グレード別年俸表の作成'!$AQ288</f>
        <v>4423230</v>
      </c>
      <c r="J11" s="77" t="str">
        <f>'7.グレード別年俸表の作成'!$AQ334</f>
        <v/>
      </c>
      <c r="K11" s="77" t="str">
        <f>'7.グレード別年俸表の作成'!$AQ380</f>
        <v/>
      </c>
      <c r="L11" s="77" t="str">
        <f>'7.グレード別年俸表の作成'!$AQ426</f>
        <v/>
      </c>
      <c r="M11" s="77" t="str">
        <f>'7.グレード別年俸表の作成'!$AQ472</f>
        <v/>
      </c>
      <c r="N11" s="77" t="str">
        <f>'7.グレード別年俸表の作成'!$AQ518</f>
        <v/>
      </c>
      <c r="O11" s="77" t="str">
        <f>'7.グレード別年俸表の作成'!$AQ564</f>
        <v/>
      </c>
      <c r="P11" s="77" t="str">
        <f>'7.グレード別年俸表の作成'!$AQ610</f>
        <v/>
      </c>
      <c r="Q11" s="77" t="str">
        <f>'7.グレード別年俸表の作成'!$AQ656</f>
        <v/>
      </c>
      <c r="R11" s="77" t="str">
        <f>'7.グレード別年俸表の作成'!$AQ702</f>
        <v/>
      </c>
      <c r="S11" s="77" t="str">
        <f>'7.グレード別年俸表の作成'!$AQ748</f>
        <v/>
      </c>
      <c r="T11" s="77" t="str">
        <f>'7.グレード別年俸表の作成'!$AQ794</f>
        <v/>
      </c>
      <c r="U11" s="77" t="str">
        <f>'7.グレード別年俸表の作成'!$AQ840</f>
        <v/>
      </c>
      <c r="V11" s="77" t="str">
        <f>'7.グレード別年俸表の作成'!$AQ886</f>
        <v/>
      </c>
      <c r="W11" s="77" t="str">
        <f>'7.グレード別年俸表の作成'!$AQ932</f>
        <v/>
      </c>
      <c r="X11" s="77" t="str">
        <f>'7.グレード別年俸表の作成'!$AQ978</f>
        <v/>
      </c>
      <c r="Y11" s="77" t="str">
        <f>'7.グレード別年俸表の作成'!$AQ1024</f>
        <v/>
      </c>
      <c r="Z11" s="77" t="str">
        <f>'7.グレード別年俸表の作成'!$AQ1070</f>
        <v/>
      </c>
      <c r="AA11" s="77" t="str">
        <f>'7.グレード別年俸表の作成'!$AQ1116</f>
        <v/>
      </c>
      <c r="AB11" s="77" t="str">
        <f>'7.グレード別年俸表の作成'!$AQ1162</f>
        <v/>
      </c>
      <c r="AC11" s="77" t="str">
        <f>'7.グレード別年俸表の作成'!$AQ1208</f>
        <v/>
      </c>
      <c r="AD11" s="77" t="str">
        <f>'7.グレード別年俸表の作成'!$AQ1254</f>
        <v/>
      </c>
      <c r="AE11" s="77" t="str">
        <f>'7.グレード別年俸表の作成'!$AQ1300</f>
        <v/>
      </c>
      <c r="AF11" s="77" t="str">
        <f>'7.グレード別年俸表の作成'!$AQ1346</f>
        <v/>
      </c>
      <c r="AG11" s="77" t="str">
        <f>'7.グレード別年俸表の作成'!$AQ1392</f>
        <v/>
      </c>
      <c r="AH11" s="77" t="str">
        <f>'7.グレード別年俸表の作成'!$AQ1438</f>
        <v/>
      </c>
      <c r="AI11" s="77" t="str">
        <f>'7.グレード別年俸表の作成'!$AQ1484</f>
        <v/>
      </c>
    </row>
    <row r="12" spans="2:35">
      <c r="B12" s="93">
        <v>25</v>
      </c>
      <c r="C12" s="131">
        <f>'7.グレード別年俸表の作成'!$AQ13</f>
        <v>4115250</v>
      </c>
      <c r="D12" s="131">
        <f>'7.グレード別年俸表の作成'!$AQ59</f>
        <v>4196670</v>
      </c>
      <c r="E12" s="131">
        <f>'7.グレード別年俸表の作成'!$AQ105</f>
        <v>4278090</v>
      </c>
      <c r="F12" s="131">
        <f>'7.グレード別年俸表の作成'!$AQ151</f>
        <v>4359510</v>
      </c>
      <c r="G12" s="104">
        <f>'7.グレード別年俸表の作成'!$AQ197</f>
        <v>4377210</v>
      </c>
      <c r="H12" s="77">
        <f>'7.グレード別年俸表の作成'!$AQ243</f>
        <v>4439160</v>
      </c>
      <c r="I12" s="77">
        <f>'7.グレード別年俸表の作成'!$AQ289</f>
        <v>4501110</v>
      </c>
      <c r="J12" s="77">
        <f>'7.グレード別年俸表の作成'!$AQ335</f>
        <v>4563060</v>
      </c>
      <c r="K12" s="77" t="str">
        <f>'7.グレード別年俸表の作成'!$AQ381</f>
        <v/>
      </c>
      <c r="L12" s="77" t="str">
        <f>'7.グレード別年俸表の作成'!$AQ427</f>
        <v/>
      </c>
      <c r="M12" s="77" t="str">
        <f>'7.グレード別年俸表の作成'!$AQ473</f>
        <v/>
      </c>
      <c r="N12" s="77" t="str">
        <f>'7.グレード別年俸表の作成'!$AQ519</f>
        <v/>
      </c>
      <c r="O12" s="77" t="str">
        <f>'7.グレード別年俸表の作成'!$AQ565</f>
        <v/>
      </c>
      <c r="P12" s="77" t="str">
        <f>'7.グレード別年俸表の作成'!$AQ611</f>
        <v/>
      </c>
      <c r="Q12" s="77" t="str">
        <f>'7.グレード別年俸表の作成'!$AQ657</f>
        <v/>
      </c>
      <c r="R12" s="77" t="str">
        <f>'7.グレード別年俸表の作成'!$AQ703</f>
        <v/>
      </c>
      <c r="S12" s="77" t="str">
        <f>'7.グレード別年俸表の作成'!$AQ749</f>
        <v/>
      </c>
      <c r="T12" s="77" t="str">
        <f>'7.グレード別年俸表の作成'!$AQ795</f>
        <v/>
      </c>
      <c r="U12" s="77" t="str">
        <f>'7.グレード別年俸表の作成'!$AQ841</f>
        <v/>
      </c>
      <c r="V12" s="77" t="str">
        <f>'7.グレード別年俸表の作成'!$AQ887</f>
        <v/>
      </c>
      <c r="W12" s="77" t="str">
        <f>'7.グレード別年俸表の作成'!$AQ933</f>
        <v/>
      </c>
      <c r="X12" s="77" t="str">
        <f>'7.グレード別年俸表の作成'!$AQ979</f>
        <v/>
      </c>
      <c r="Y12" s="77" t="str">
        <f>'7.グレード別年俸表の作成'!$AQ1025</f>
        <v/>
      </c>
      <c r="Z12" s="77" t="str">
        <f>'7.グレード別年俸表の作成'!$AQ1071</f>
        <v/>
      </c>
      <c r="AA12" s="77" t="str">
        <f>'7.グレード別年俸表の作成'!$AQ1117</f>
        <v/>
      </c>
      <c r="AB12" s="77" t="str">
        <f>'7.グレード別年俸表の作成'!$AQ1163</f>
        <v/>
      </c>
      <c r="AC12" s="77" t="str">
        <f>'7.グレード別年俸表の作成'!$AQ1209</f>
        <v/>
      </c>
      <c r="AD12" s="77" t="str">
        <f>'7.グレード別年俸表の作成'!$AQ1255</f>
        <v/>
      </c>
      <c r="AE12" s="77" t="str">
        <f>'7.グレード別年俸表の作成'!$AQ1301</f>
        <v/>
      </c>
      <c r="AF12" s="77" t="str">
        <f>'7.グレード別年俸表の作成'!$AQ1347</f>
        <v/>
      </c>
      <c r="AG12" s="77" t="str">
        <f>'7.グレード別年俸表の作成'!$AQ1393</f>
        <v/>
      </c>
      <c r="AH12" s="77" t="str">
        <f>'7.グレード別年俸表の作成'!$AQ1439</f>
        <v/>
      </c>
      <c r="AI12" s="77" t="str">
        <f>'7.グレード別年俸表の作成'!$AQ1485</f>
        <v/>
      </c>
    </row>
    <row r="13" spans="2:35">
      <c r="B13" s="93">
        <v>26</v>
      </c>
      <c r="C13" s="131">
        <f>'7.グレード別年俸表の作成'!$AQ14</f>
        <v>4226760</v>
      </c>
      <c r="D13" s="131">
        <f>'7.グレード別年俸表の作成'!$AQ60</f>
        <v>4308180</v>
      </c>
      <c r="E13" s="131">
        <f>'7.グレード別年俸表の作成'!$AQ106</f>
        <v>4389600</v>
      </c>
      <c r="F13" s="131">
        <f>'7.グレード別年俸表の作成'!$AQ152</f>
        <v>4471020</v>
      </c>
      <c r="G13" s="104">
        <f>'7.グレード別年俸表の作成'!$AQ198</f>
        <v>4455090</v>
      </c>
      <c r="H13" s="77">
        <f>'7.グレード別年俸表の作成'!$AQ244</f>
        <v>4517040</v>
      </c>
      <c r="I13" s="77">
        <f>'7.グレード別年俸表の作成'!$AQ290</f>
        <v>4578990</v>
      </c>
      <c r="J13" s="77">
        <f>'7.グレード別年俸表の作成'!$AQ336</f>
        <v>4640940</v>
      </c>
      <c r="K13" s="77">
        <f>'7.グレード別年俸表の作成'!$AQ382</f>
        <v>5173200</v>
      </c>
      <c r="L13" s="77" t="str">
        <f>'7.グレード別年俸表の作成'!$AQ428</f>
        <v/>
      </c>
      <c r="M13" s="77" t="str">
        <f>'7.グレード別年俸表の作成'!$AQ474</f>
        <v/>
      </c>
      <c r="N13" s="77" t="str">
        <f>'7.グレード別年俸表の作成'!$AQ520</f>
        <v/>
      </c>
      <c r="O13" s="77" t="str">
        <f>'7.グレード別年俸表の作成'!$AQ566</f>
        <v/>
      </c>
      <c r="P13" s="77" t="str">
        <f>'7.グレード別年俸表の作成'!$AQ612</f>
        <v/>
      </c>
      <c r="Q13" s="77" t="str">
        <f>'7.グレード別年俸表の作成'!$AQ658</f>
        <v/>
      </c>
      <c r="R13" s="77" t="str">
        <f>'7.グレード別年俸表の作成'!$AQ704</f>
        <v/>
      </c>
      <c r="S13" s="77" t="str">
        <f>'7.グレード別年俸表の作成'!$AQ750</f>
        <v/>
      </c>
      <c r="T13" s="77" t="str">
        <f>'7.グレード別年俸表の作成'!$AQ796</f>
        <v/>
      </c>
      <c r="U13" s="77" t="str">
        <f>'7.グレード別年俸表の作成'!$AQ842</f>
        <v/>
      </c>
      <c r="V13" s="77" t="str">
        <f>'7.グレード別年俸表の作成'!$AQ888</f>
        <v/>
      </c>
      <c r="W13" s="77" t="str">
        <f>'7.グレード別年俸表の作成'!$AQ934</f>
        <v/>
      </c>
      <c r="X13" s="77" t="str">
        <f>'7.グレード別年俸表の作成'!$AQ980</f>
        <v/>
      </c>
      <c r="Y13" s="77" t="str">
        <f>'7.グレード別年俸表の作成'!$AQ1026</f>
        <v/>
      </c>
      <c r="Z13" s="77" t="str">
        <f>'7.グレード別年俸表の作成'!$AQ1072</f>
        <v/>
      </c>
      <c r="AA13" s="77" t="str">
        <f>'7.グレード別年俸表の作成'!$AQ1118</f>
        <v/>
      </c>
      <c r="AB13" s="77" t="str">
        <f>'7.グレード別年俸表の作成'!$AQ1164</f>
        <v/>
      </c>
      <c r="AC13" s="77" t="str">
        <f>'7.グレード別年俸表の作成'!$AQ1210</f>
        <v/>
      </c>
      <c r="AD13" s="77" t="str">
        <f>'7.グレード別年俸表の作成'!$AQ1256</f>
        <v/>
      </c>
      <c r="AE13" s="77" t="str">
        <f>'7.グレード別年俸表の作成'!$AQ1302</f>
        <v/>
      </c>
      <c r="AF13" s="77" t="str">
        <f>'7.グレード別年俸表の作成'!$AQ1348</f>
        <v/>
      </c>
      <c r="AG13" s="77" t="str">
        <f>'7.グレード別年俸表の作成'!$AQ1394</f>
        <v/>
      </c>
      <c r="AH13" s="77" t="str">
        <f>'7.グレード別年俸表の作成'!$AQ1440</f>
        <v/>
      </c>
      <c r="AI13" s="77" t="str">
        <f>'7.グレード別年俸表の作成'!$AQ1486</f>
        <v/>
      </c>
    </row>
    <row r="14" spans="2:35">
      <c r="B14" s="93">
        <v>27</v>
      </c>
      <c r="C14" s="131">
        <f>'7.グレード別年俸表の作成'!$AQ15</f>
        <v>4338270</v>
      </c>
      <c r="D14" s="131">
        <f>'7.グレード別年俸表の作成'!$AQ61</f>
        <v>4419690</v>
      </c>
      <c r="E14" s="131">
        <f>'7.グレード別年俸表の作成'!$AQ107</f>
        <v>4501110</v>
      </c>
      <c r="F14" s="131">
        <f>'7.グレード別年俸表の作成'!$AQ153</f>
        <v>4582530</v>
      </c>
      <c r="G14" s="104">
        <f>'7.グレード別年俸表の作成'!$AQ199</f>
        <v>4532970</v>
      </c>
      <c r="H14" s="77">
        <f>'7.グレード別年俸表の作成'!$AQ245</f>
        <v>4594920</v>
      </c>
      <c r="I14" s="77">
        <f>'7.グレード別年俸表の作成'!$AQ291</f>
        <v>4656870</v>
      </c>
      <c r="J14" s="77">
        <f>'7.グレード別年俸表の作成'!$AQ337</f>
        <v>4718820</v>
      </c>
      <c r="K14" s="77">
        <f>'7.グレード別年俸表の作成'!$AQ383</f>
        <v>5258250</v>
      </c>
      <c r="L14" s="77">
        <f>'7.グレード別年俸表の作成'!$AQ429</f>
        <v>5329590</v>
      </c>
      <c r="M14" s="77" t="str">
        <f>'7.グレード別年俸表の作成'!$AQ475</f>
        <v/>
      </c>
      <c r="N14" s="77" t="str">
        <f>'7.グレード別年俸表の作成'!$AQ521</f>
        <v/>
      </c>
      <c r="O14" s="77" t="str">
        <f>'7.グレード別年俸表の作成'!$AQ567</f>
        <v/>
      </c>
      <c r="P14" s="77" t="str">
        <f>'7.グレード別年俸表の作成'!$AQ613</f>
        <v/>
      </c>
      <c r="Q14" s="77" t="str">
        <f>'7.グレード別年俸表の作成'!$AQ659</f>
        <v/>
      </c>
      <c r="R14" s="77" t="str">
        <f>'7.グレード別年俸表の作成'!$AQ705</f>
        <v/>
      </c>
      <c r="S14" s="77" t="str">
        <f>'7.グレード別年俸表の作成'!$AQ751</f>
        <v/>
      </c>
      <c r="T14" s="77" t="str">
        <f>'7.グレード別年俸表の作成'!$AQ797</f>
        <v/>
      </c>
      <c r="U14" s="77" t="str">
        <f>'7.グレード別年俸表の作成'!$AQ843</f>
        <v/>
      </c>
      <c r="V14" s="77" t="str">
        <f>'7.グレード別年俸表の作成'!$AQ889</f>
        <v/>
      </c>
      <c r="W14" s="77" t="str">
        <f>'7.グレード別年俸表の作成'!$AQ935</f>
        <v/>
      </c>
      <c r="X14" s="77" t="str">
        <f>'7.グレード別年俸表の作成'!$AQ981</f>
        <v/>
      </c>
      <c r="Y14" s="77" t="str">
        <f>'7.グレード別年俸表の作成'!$AQ1027</f>
        <v/>
      </c>
      <c r="Z14" s="77" t="str">
        <f>'7.グレード別年俸表の作成'!$AQ1073</f>
        <v/>
      </c>
      <c r="AA14" s="77" t="str">
        <f>'7.グレード別年俸表の作成'!$AQ1119</f>
        <v/>
      </c>
      <c r="AB14" s="77" t="str">
        <f>'7.グレード別年俸表の作成'!$AQ1165</f>
        <v/>
      </c>
      <c r="AC14" s="77" t="str">
        <f>'7.グレード別年俸表の作成'!$AQ1211</f>
        <v/>
      </c>
      <c r="AD14" s="77" t="str">
        <f>'7.グレード別年俸表の作成'!$AQ1257</f>
        <v/>
      </c>
      <c r="AE14" s="77" t="str">
        <f>'7.グレード別年俸表の作成'!$AQ1303</f>
        <v/>
      </c>
      <c r="AF14" s="77" t="str">
        <f>'7.グレード別年俸表の作成'!$AQ1349</f>
        <v/>
      </c>
      <c r="AG14" s="77" t="str">
        <f>'7.グレード別年俸表の作成'!$AQ1395</f>
        <v/>
      </c>
      <c r="AH14" s="77" t="str">
        <f>'7.グレード別年俸表の作成'!$AQ1441</f>
        <v/>
      </c>
      <c r="AI14" s="77" t="str">
        <f>'7.グレード別年俸表の作成'!$AQ1487</f>
        <v/>
      </c>
    </row>
    <row r="15" spans="2:35">
      <c r="B15" s="93">
        <v>28</v>
      </c>
      <c r="C15" s="131">
        <f>'7.グレード別年俸表の作成'!$AQ16</f>
        <v>4449780</v>
      </c>
      <c r="D15" s="131">
        <f>'7.グレード別年俸表の作成'!$AQ62</f>
        <v>4531200</v>
      </c>
      <c r="E15" s="131">
        <f>'7.グレード別年俸表の作成'!$AQ108</f>
        <v>4612620</v>
      </c>
      <c r="F15" s="131">
        <f>'7.グレード別年俸表の作成'!$AQ154</f>
        <v>4694040</v>
      </c>
      <c r="G15" s="104">
        <f>'7.グレード別年俸表の作成'!$AQ200</f>
        <v>4610850</v>
      </c>
      <c r="H15" s="77">
        <f>'7.グレード別年俸表の作成'!$AQ246</f>
        <v>4672800</v>
      </c>
      <c r="I15" s="77">
        <f>'7.グレード別年俸表の作成'!$AQ292</f>
        <v>4734750</v>
      </c>
      <c r="J15" s="77">
        <f>'7.グレード別年俸表の作成'!$AQ338</f>
        <v>4796700</v>
      </c>
      <c r="K15" s="77">
        <f>'7.グレード別年俸表の作成'!$AQ384</f>
        <v>5343300</v>
      </c>
      <c r="L15" s="77">
        <f>'7.グレード別年俸表の作成'!$AQ430</f>
        <v>5414640</v>
      </c>
      <c r="M15" s="77">
        <f>'7.グレード別年俸表の作成'!$AQ476</f>
        <v>5532180</v>
      </c>
      <c r="N15" s="77" t="str">
        <f>'7.グレード別年俸表の作成'!$AQ522</f>
        <v/>
      </c>
      <c r="O15" s="77" t="str">
        <f>'7.グレード別年俸表の作成'!$AQ568</f>
        <v/>
      </c>
      <c r="P15" s="77" t="str">
        <f>'7.グレード別年俸表の作成'!$AQ614</f>
        <v/>
      </c>
      <c r="Q15" s="77" t="str">
        <f>'7.グレード別年俸表の作成'!$AQ660</f>
        <v/>
      </c>
      <c r="R15" s="77" t="str">
        <f>'7.グレード別年俸表の作成'!$AQ706</f>
        <v/>
      </c>
      <c r="S15" s="77" t="str">
        <f>'7.グレード別年俸表の作成'!$AQ752</f>
        <v/>
      </c>
      <c r="T15" s="77" t="str">
        <f>'7.グレード別年俸表の作成'!$AQ798</f>
        <v/>
      </c>
      <c r="U15" s="77" t="str">
        <f>'7.グレード別年俸表の作成'!$AQ844</f>
        <v/>
      </c>
      <c r="V15" s="77" t="str">
        <f>'7.グレード別年俸表の作成'!$AQ890</f>
        <v/>
      </c>
      <c r="W15" s="77" t="str">
        <f>'7.グレード別年俸表の作成'!$AQ936</f>
        <v/>
      </c>
      <c r="X15" s="77" t="str">
        <f>'7.グレード別年俸表の作成'!$AQ982</f>
        <v/>
      </c>
      <c r="Y15" s="77" t="str">
        <f>'7.グレード別年俸表の作成'!$AQ1028</f>
        <v/>
      </c>
      <c r="Z15" s="77" t="str">
        <f>'7.グレード別年俸表の作成'!$AQ1074</f>
        <v/>
      </c>
      <c r="AA15" s="77" t="str">
        <f>'7.グレード別年俸表の作成'!$AQ1120</f>
        <v/>
      </c>
      <c r="AB15" s="77" t="str">
        <f>'7.グレード別年俸表の作成'!$AQ1166</f>
        <v/>
      </c>
      <c r="AC15" s="77" t="str">
        <f>'7.グレード別年俸表の作成'!$AQ1212</f>
        <v/>
      </c>
      <c r="AD15" s="77" t="str">
        <f>'7.グレード別年俸表の作成'!$AQ1258</f>
        <v/>
      </c>
      <c r="AE15" s="77" t="str">
        <f>'7.グレード別年俸表の作成'!$AQ1304</f>
        <v/>
      </c>
      <c r="AF15" s="77" t="str">
        <f>'7.グレード別年俸表の作成'!$AQ1350</f>
        <v/>
      </c>
      <c r="AG15" s="77" t="str">
        <f>'7.グレード別年俸表の作成'!$AQ1396</f>
        <v/>
      </c>
      <c r="AH15" s="77" t="str">
        <f>'7.グレード別年俸表の作成'!$AQ1442</f>
        <v/>
      </c>
      <c r="AI15" s="77" t="str">
        <f>'7.グレード別年俸表の作成'!$AQ1488</f>
        <v/>
      </c>
    </row>
    <row r="16" spans="2:35">
      <c r="B16" s="93">
        <v>29</v>
      </c>
      <c r="C16" s="131">
        <f>'7.グレード別年俸表の作成'!$AQ17</f>
        <v>4561290</v>
      </c>
      <c r="D16" s="131">
        <f>'7.グレード別年俸表の作成'!$AQ63</f>
        <v>4642710</v>
      </c>
      <c r="E16" s="131">
        <f>'7.グレード別年俸表の作成'!$AQ109</f>
        <v>4724130</v>
      </c>
      <c r="F16" s="131">
        <f>'7.グレード別年俸表の作成'!$AQ155</f>
        <v>4805550</v>
      </c>
      <c r="G16" s="104">
        <f>'7.グレード別年俸表の作成'!$AQ201</f>
        <v>4688730</v>
      </c>
      <c r="H16" s="77">
        <f>'7.グレード別年俸表の作成'!$AQ247</f>
        <v>4750680</v>
      </c>
      <c r="I16" s="77">
        <f>'7.グレード別年俸表の作成'!$AQ293</f>
        <v>4812630</v>
      </c>
      <c r="J16" s="77">
        <f>'7.グレード別年俸表の作成'!$AQ339</f>
        <v>4874580</v>
      </c>
      <c r="K16" s="77">
        <f>'7.グレード別年俸表の作成'!$AQ385</f>
        <v>5428350</v>
      </c>
      <c r="L16" s="77">
        <f>'7.グレード別年俸表の作成'!$AQ431</f>
        <v>5499690</v>
      </c>
      <c r="M16" s="77">
        <f>'7.グレード別年俸表の作成'!$AQ477</f>
        <v>5617230</v>
      </c>
      <c r="N16" s="77">
        <f>'7.グレード別年俸表の作成'!$AQ523</f>
        <v>5688570</v>
      </c>
      <c r="O16" s="77" t="str">
        <f>'7.グレード別年俸表の作成'!$AQ569</f>
        <v/>
      </c>
      <c r="P16" s="77" t="str">
        <f>'7.グレード別年俸表の作成'!$AQ615</f>
        <v/>
      </c>
      <c r="Q16" s="77" t="str">
        <f>'7.グレード別年俸表の作成'!$AQ661</f>
        <v/>
      </c>
      <c r="R16" s="77" t="str">
        <f>'7.グレード別年俸表の作成'!$AQ707</f>
        <v/>
      </c>
      <c r="S16" s="77" t="str">
        <f>'7.グレード別年俸表の作成'!$AQ753</f>
        <v/>
      </c>
      <c r="T16" s="77" t="str">
        <f>'7.グレード別年俸表の作成'!$AQ799</f>
        <v/>
      </c>
      <c r="U16" s="77" t="str">
        <f>'7.グレード別年俸表の作成'!$AQ845</f>
        <v/>
      </c>
      <c r="V16" s="77" t="str">
        <f>'7.グレード別年俸表の作成'!$AQ891</f>
        <v/>
      </c>
      <c r="W16" s="77" t="str">
        <f>'7.グレード別年俸表の作成'!$AQ937</f>
        <v/>
      </c>
      <c r="X16" s="77" t="str">
        <f>'7.グレード別年俸表の作成'!$AQ983</f>
        <v/>
      </c>
      <c r="Y16" s="77" t="str">
        <f>'7.グレード別年俸表の作成'!$AQ1029</f>
        <v/>
      </c>
      <c r="Z16" s="77" t="str">
        <f>'7.グレード別年俸表の作成'!$AQ1075</f>
        <v/>
      </c>
      <c r="AA16" s="77" t="str">
        <f>'7.グレード別年俸表の作成'!$AQ1121</f>
        <v/>
      </c>
      <c r="AB16" s="77" t="str">
        <f>'7.グレード別年俸表の作成'!$AQ1167</f>
        <v/>
      </c>
      <c r="AC16" s="77" t="str">
        <f>'7.グレード別年俸表の作成'!$AQ1213</f>
        <v/>
      </c>
      <c r="AD16" s="77" t="str">
        <f>'7.グレード別年俸表の作成'!$AQ1259</f>
        <v/>
      </c>
      <c r="AE16" s="77" t="str">
        <f>'7.グレード別年俸表の作成'!$AQ1305</f>
        <v/>
      </c>
      <c r="AF16" s="77" t="str">
        <f>'7.グレード別年俸表の作成'!$AQ1351</f>
        <v/>
      </c>
      <c r="AG16" s="77" t="str">
        <f>'7.グレード別年俸表の作成'!$AQ1397</f>
        <v/>
      </c>
      <c r="AH16" s="77" t="str">
        <f>'7.グレード別年俸表の作成'!$AQ1443</f>
        <v/>
      </c>
      <c r="AI16" s="77" t="str">
        <f>'7.グレード別年俸表の作成'!$AQ1489</f>
        <v/>
      </c>
    </row>
    <row r="17" spans="2:35">
      <c r="B17" s="93">
        <v>30</v>
      </c>
      <c r="C17" s="131">
        <f>'7.グレード別年俸表の作成'!$AQ18</f>
        <v>4672800</v>
      </c>
      <c r="D17" s="131">
        <f>'7.グレード別年俸表の作成'!$AQ64</f>
        <v>4754220</v>
      </c>
      <c r="E17" s="131">
        <f>'7.グレード別年俸表の作成'!$AQ110</f>
        <v>4835640</v>
      </c>
      <c r="F17" s="131">
        <f>'7.グレード別年俸表の作成'!$AQ156</f>
        <v>4917060</v>
      </c>
      <c r="G17" s="104">
        <f>'7.グレード別年俸表の作成'!$AQ202</f>
        <v>4766610</v>
      </c>
      <c r="H17" s="77">
        <f>'7.グレード別年俸表の作成'!$AQ248</f>
        <v>4828560</v>
      </c>
      <c r="I17" s="77">
        <f>'7.グレード別年俸表の作成'!$AQ294</f>
        <v>4890510</v>
      </c>
      <c r="J17" s="77">
        <f>'7.グレード別年俸表の作成'!$AQ340</f>
        <v>4952460</v>
      </c>
      <c r="K17" s="77">
        <f>'7.グレード別年俸表の作成'!$AQ386</f>
        <v>5513400</v>
      </c>
      <c r="L17" s="77">
        <f>'7.グレード別年俸表の作成'!$AQ432</f>
        <v>5584740</v>
      </c>
      <c r="M17" s="77">
        <f>'7.グレード別年俸表の作成'!$AQ478</f>
        <v>5702280</v>
      </c>
      <c r="N17" s="77">
        <f>'7.グレード別年俸表の作成'!$AQ524</f>
        <v>5773620</v>
      </c>
      <c r="O17" s="77">
        <f>'7.グレード別年俸表の作成'!$AQ570</f>
        <v>5965800</v>
      </c>
      <c r="P17" s="77" t="str">
        <f>'7.グレード別年俸表の作成'!$AQ616</f>
        <v/>
      </c>
      <c r="Q17" s="77" t="str">
        <f>'7.グレード別年俸表の作成'!$AQ662</f>
        <v/>
      </c>
      <c r="R17" s="77" t="str">
        <f>'7.グレード別年俸表の作成'!$AQ708</f>
        <v/>
      </c>
      <c r="S17" s="77" t="str">
        <f>'7.グレード別年俸表の作成'!$AQ754</f>
        <v/>
      </c>
      <c r="T17" s="77" t="str">
        <f>'7.グレード別年俸表の作成'!$AQ800</f>
        <v/>
      </c>
      <c r="U17" s="77" t="str">
        <f>'7.グレード別年俸表の作成'!$AQ846</f>
        <v/>
      </c>
      <c r="V17" s="77" t="str">
        <f>'7.グレード別年俸表の作成'!$AQ892</f>
        <v/>
      </c>
      <c r="W17" s="77" t="str">
        <f>'7.グレード別年俸表の作成'!$AQ938</f>
        <v/>
      </c>
      <c r="X17" s="77" t="str">
        <f>'7.グレード別年俸表の作成'!$AQ984</f>
        <v/>
      </c>
      <c r="Y17" s="77" t="str">
        <f>'7.グレード別年俸表の作成'!$AQ1030</f>
        <v/>
      </c>
      <c r="Z17" s="77" t="str">
        <f>'7.グレード別年俸表の作成'!$AQ1076</f>
        <v/>
      </c>
      <c r="AA17" s="77" t="str">
        <f>'7.グレード別年俸表の作成'!$AQ1122</f>
        <v/>
      </c>
      <c r="AB17" s="77" t="str">
        <f>'7.グレード別年俸表の作成'!$AQ1168</f>
        <v/>
      </c>
      <c r="AC17" s="77" t="str">
        <f>'7.グレード別年俸表の作成'!$AQ1214</f>
        <v/>
      </c>
      <c r="AD17" s="77" t="str">
        <f>'7.グレード別年俸表の作成'!$AQ1260</f>
        <v/>
      </c>
      <c r="AE17" s="77" t="str">
        <f>'7.グレード別年俸表の作成'!$AQ1306</f>
        <v/>
      </c>
      <c r="AF17" s="77" t="str">
        <f>'7.グレード別年俸表の作成'!$AQ1352</f>
        <v/>
      </c>
      <c r="AG17" s="77" t="str">
        <f>'7.グレード別年俸表の作成'!$AQ1398</f>
        <v/>
      </c>
      <c r="AH17" s="77" t="str">
        <f>'7.グレード別年俸表の作成'!$AQ1444</f>
        <v/>
      </c>
      <c r="AI17" s="77" t="str">
        <f>'7.グレード別年俸表の作成'!$AQ1490</f>
        <v/>
      </c>
    </row>
    <row r="18" spans="2:35">
      <c r="B18" s="93">
        <v>31</v>
      </c>
      <c r="C18" s="131">
        <f>'7.グレード別年俸表の作成'!$AQ19</f>
        <v>4784310</v>
      </c>
      <c r="D18" s="131">
        <f>'7.グレード別年俸表の作成'!$AQ65</f>
        <v>4865730</v>
      </c>
      <c r="E18" s="131">
        <f>'7.グレード別年俸表の作成'!$AQ111</f>
        <v>4947150</v>
      </c>
      <c r="F18" s="131">
        <f>'7.グレード別年俸表の作成'!$AQ157</f>
        <v>5028570</v>
      </c>
      <c r="G18" s="104">
        <f>'7.グレード別年俸表の作成'!$AQ203</f>
        <v>4844490</v>
      </c>
      <c r="H18" s="77">
        <f>'7.グレード別年俸表の作成'!$AQ249</f>
        <v>4906440</v>
      </c>
      <c r="I18" s="77">
        <f>'7.グレード別年俸表の作成'!$AQ295</f>
        <v>4968390</v>
      </c>
      <c r="J18" s="77">
        <f>'7.グレード別年俸表の作成'!$AQ341</f>
        <v>5030340</v>
      </c>
      <c r="K18" s="77">
        <f>'7.グレード別年俸表の作成'!$AQ387</f>
        <v>5598450</v>
      </c>
      <c r="L18" s="77">
        <f>'7.グレード別年俸表の作成'!$AQ433</f>
        <v>5669790</v>
      </c>
      <c r="M18" s="77">
        <f>'7.グレード別年俸表の作成'!$AQ479</f>
        <v>5787330</v>
      </c>
      <c r="N18" s="77">
        <f>'7.グレード別年俸表の作成'!$AQ525</f>
        <v>5858670</v>
      </c>
      <c r="O18" s="77">
        <f>'7.グレード別年俸表の作成'!$AQ571</f>
        <v>6052740</v>
      </c>
      <c r="P18" s="77" t="str">
        <f>'7.グレード別年俸表の作成'!$AQ617</f>
        <v/>
      </c>
      <c r="Q18" s="77" t="str">
        <f>'7.グレード別年俸表の作成'!$AQ663</f>
        <v/>
      </c>
      <c r="R18" s="77" t="str">
        <f>'7.グレード別年俸表の作成'!$AQ709</f>
        <v/>
      </c>
      <c r="S18" s="77" t="str">
        <f>'7.グレード別年俸表の作成'!$AQ755</f>
        <v/>
      </c>
      <c r="T18" s="77" t="str">
        <f>'7.グレード別年俸表の作成'!$AQ801</f>
        <v/>
      </c>
      <c r="U18" s="77" t="str">
        <f>'7.グレード別年俸表の作成'!$AQ847</f>
        <v/>
      </c>
      <c r="V18" s="77" t="str">
        <f>'7.グレード別年俸表の作成'!$AQ893</f>
        <v/>
      </c>
      <c r="W18" s="77" t="str">
        <f>'7.グレード別年俸表の作成'!$AQ939</f>
        <v/>
      </c>
      <c r="X18" s="77" t="str">
        <f>'7.グレード別年俸表の作成'!$AQ985</f>
        <v/>
      </c>
      <c r="Y18" s="77" t="str">
        <f>'7.グレード別年俸表の作成'!$AQ1031</f>
        <v/>
      </c>
      <c r="Z18" s="77" t="str">
        <f>'7.グレード別年俸表の作成'!$AQ1077</f>
        <v/>
      </c>
      <c r="AA18" s="77" t="str">
        <f>'7.グレード別年俸表の作成'!$AQ1123</f>
        <v/>
      </c>
      <c r="AB18" s="77" t="str">
        <f>'7.グレード別年俸表の作成'!$AQ1169</f>
        <v/>
      </c>
      <c r="AC18" s="77" t="str">
        <f>'7.グレード別年俸表の作成'!$AQ1215</f>
        <v/>
      </c>
      <c r="AD18" s="77" t="str">
        <f>'7.グレード別年俸表の作成'!$AQ1261</f>
        <v/>
      </c>
      <c r="AE18" s="77" t="str">
        <f>'7.グレード別年俸表の作成'!$AQ1307</f>
        <v/>
      </c>
      <c r="AF18" s="77" t="str">
        <f>'7.グレード別年俸表の作成'!$AQ1353</f>
        <v/>
      </c>
      <c r="AG18" s="77" t="str">
        <f>'7.グレード別年俸表の作成'!$AQ1399</f>
        <v/>
      </c>
      <c r="AH18" s="77" t="str">
        <f>'7.グレード別年俸表の作成'!$AQ1445</f>
        <v/>
      </c>
      <c r="AI18" s="77" t="str">
        <f>'7.グレード別年俸表の作成'!$AQ1491</f>
        <v/>
      </c>
    </row>
    <row r="19" spans="2:35">
      <c r="B19" s="93">
        <v>32</v>
      </c>
      <c r="C19" s="131">
        <f>'7.グレード別年俸表の作成'!$AQ20</f>
        <v>4895820</v>
      </c>
      <c r="D19" s="131">
        <f>'7.グレード別年俸表の作成'!$AQ66</f>
        <v>4977240</v>
      </c>
      <c r="E19" s="131">
        <f>'7.グレード別年俸表の作成'!$AQ112</f>
        <v>5058660</v>
      </c>
      <c r="F19" s="131">
        <f>'7.グレード別年俸表の作成'!$AQ158</f>
        <v>5140080</v>
      </c>
      <c r="G19" s="104">
        <f>'7.グレード別年俸表の作成'!$AQ204</f>
        <v>4922370</v>
      </c>
      <c r="H19" s="77">
        <f>'7.グレード別年俸表の作成'!$AQ250</f>
        <v>4984320</v>
      </c>
      <c r="I19" s="77">
        <f>'7.グレード別年俸表の作成'!$AQ296</f>
        <v>5046270</v>
      </c>
      <c r="J19" s="77">
        <f>'7.グレード別年俸表の作成'!$AQ342</f>
        <v>5108220</v>
      </c>
      <c r="K19" s="77">
        <f>'7.グレード別年俸表の作成'!$AQ388</f>
        <v>5683500</v>
      </c>
      <c r="L19" s="77">
        <f>'7.グレード別年俸表の作成'!$AQ434</f>
        <v>5754840</v>
      </c>
      <c r="M19" s="77">
        <f>'7.グレード別年俸表の作成'!$AQ480</f>
        <v>5872380</v>
      </c>
      <c r="N19" s="77">
        <f>'7.グレード別年俸表の作成'!$AQ526</f>
        <v>5943720</v>
      </c>
      <c r="O19" s="77">
        <f>'7.グレード別年俸表の作成'!$AQ572</f>
        <v>6139680</v>
      </c>
      <c r="P19" s="77">
        <f>'7.グレード別年俸表の作成'!$AQ618</f>
        <v>6219510</v>
      </c>
      <c r="Q19" s="77" t="str">
        <f>'7.グレード別年俸表の作成'!$AQ664</f>
        <v/>
      </c>
      <c r="R19" s="77" t="str">
        <f>'7.グレード別年俸表の作成'!$AQ710</f>
        <v/>
      </c>
      <c r="S19" s="77" t="str">
        <f>'7.グレード別年俸表の作成'!$AQ756</f>
        <v/>
      </c>
      <c r="T19" s="77" t="str">
        <f>'7.グレード別年俸表の作成'!$AQ802</f>
        <v/>
      </c>
      <c r="U19" s="77" t="str">
        <f>'7.グレード別年俸表の作成'!$AQ848</f>
        <v/>
      </c>
      <c r="V19" s="77" t="str">
        <f>'7.グレード別年俸表の作成'!$AQ894</f>
        <v/>
      </c>
      <c r="W19" s="77" t="str">
        <f>'7.グレード別年俸表の作成'!$AQ940</f>
        <v/>
      </c>
      <c r="X19" s="77" t="str">
        <f>'7.グレード別年俸表の作成'!$AQ986</f>
        <v/>
      </c>
      <c r="Y19" s="77" t="str">
        <f>'7.グレード別年俸表の作成'!$AQ1032</f>
        <v/>
      </c>
      <c r="Z19" s="77" t="str">
        <f>'7.グレード別年俸表の作成'!$AQ1078</f>
        <v/>
      </c>
      <c r="AA19" s="77" t="str">
        <f>'7.グレード別年俸表の作成'!$AQ1124</f>
        <v/>
      </c>
      <c r="AB19" s="77" t="str">
        <f>'7.グレード別年俸表の作成'!$AQ1170</f>
        <v/>
      </c>
      <c r="AC19" s="77" t="str">
        <f>'7.グレード別年俸表の作成'!$AQ1216</f>
        <v/>
      </c>
      <c r="AD19" s="77" t="str">
        <f>'7.グレード別年俸表の作成'!$AQ1262</f>
        <v/>
      </c>
      <c r="AE19" s="77" t="str">
        <f>'7.グレード別年俸表の作成'!$AQ1308</f>
        <v/>
      </c>
      <c r="AF19" s="77" t="str">
        <f>'7.グレード別年俸表の作成'!$AQ1354</f>
        <v/>
      </c>
      <c r="AG19" s="77" t="str">
        <f>'7.グレード別年俸表の作成'!$AQ1400</f>
        <v/>
      </c>
      <c r="AH19" s="77" t="str">
        <f>'7.グレード別年俸表の作成'!$AQ1446</f>
        <v/>
      </c>
      <c r="AI19" s="77" t="str">
        <f>'7.グレード別年俸表の作成'!$AQ1492</f>
        <v/>
      </c>
    </row>
    <row r="20" spans="2:35">
      <c r="B20" s="93">
        <v>33</v>
      </c>
      <c r="C20" s="131">
        <f>'7.グレード別年俸表の作成'!$AQ21</f>
        <v>5007330</v>
      </c>
      <c r="D20" s="131">
        <f>'7.グレード別年俸表の作成'!$AQ67</f>
        <v>5088750</v>
      </c>
      <c r="E20" s="131">
        <f>'7.グレード別年俸表の作成'!$AQ113</f>
        <v>5170170</v>
      </c>
      <c r="F20" s="131">
        <f>'7.グレード別年俸表の作成'!$AQ159</f>
        <v>5251590</v>
      </c>
      <c r="G20" s="104">
        <f>'7.グレード別年俸表の作成'!$AQ205</f>
        <v>5000250</v>
      </c>
      <c r="H20" s="77">
        <f>'7.グレード別年俸表の作成'!$AQ251</f>
        <v>5062200</v>
      </c>
      <c r="I20" s="77">
        <f>'7.グレード別年俸表の作成'!$AQ297</f>
        <v>5124150</v>
      </c>
      <c r="J20" s="77">
        <f>'7.グレード別年俸表の作成'!$AQ343</f>
        <v>5186100</v>
      </c>
      <c r="K20" s="77">
        <f>'7.グレード別年俸表の作成'!$AQ389</f>
        <v>5768550</v>
      </c>
      <c r="L20" s="77">
        <f>'7.グレード別年俸表の作成'!$AQ435</f>
        <v>5839890</v>
      </c>
      <c r="M20" s="77">
        <f>'7.グレード別年俸表の作成'!$AQ481</f>
        <v>5957430</v>
      </c>
      <c r="N20" s="77">
        <f>'7.グレード別年俸表の作成'!$AQ527</f>
        <v>6028770</v>
      </c>
      <c r="O20" s="77">
        <f>'7.グレード別年俸表の作成'!$AQ573</f>
        <v>6226620</v>
      </c>
      <c r="P20" s="77">
        <f>'7.グレード別年俸表の作成'!$AQ619</f>
        <v>6306450</v>
      </c>
      <c r="Q20" s="77" t="str">
        <f>'7.グレード別年俸表の作成'!$AQ665</f>
        <v/>
      </c>
      <c r="R20" s="77" t="str">
        <f>'7.グレード別年俸表の作成'!$AQ711</f>
        <v/>
      </c>
      <c r="S20" s="77" t="str">
        <f>'7.グレード別年俸表の作成'!$AQ757</f>
        <v/>
      </c>
      <c r="T20" s="77" t="str">
        <f>'7.グレード別年俸表の作成'!$AQ803</f>
        <v/>
      </c>
      <c r="U20" s="77" t="str">
        <f>'7.グレード別年俸表の作成'!$AQ849</f>
        <v/>
      </c>
      <c r="V20" s="77" t="str">
        <f>'7.グレード別年俸表の作成'!$AQ895</f>
        <v/>
      </c>
      <c r="W20" s="77" t="str">
        <f>'7.グレード別年俸表の作成'!$AQ941</f>
        <v/>
      </c>
      <c r="X20" s="77" t="str">
        <f>'7.グレード別年俸表の作成'!$AQ987</f>
        <v/>
      </c>
      <c r="Y20" s="77" t="str">
        <f>'7.グレード別年俸表の作成'!$AQ1033</f>
        <v/>
      </c>
      <c r="Z20" s="77" t="str">
        <f>'7.グレード別年俸表の作成'!$AQ1079</f>
        <v/>
      </c>
      <c r="AA20" s="77" t="str">
        <f>'7.グレード別年俸表の作成'!$AQ1125</f>
        <v/>
      </c>
      <c r="AB20" s="77" t="str">
        <f>'7.グレード別年俸表の作成'!$AQ1171</f>
        <v/>
      </c>
      <c r="AC20" s="77" t="str">
        <f>'7.グレード別年俸表の作成'!$AQ1217</f>
        <v/>
      </c>
      <c r="AD20" s="77" t="str">
        <f>'7.グレード別年俸表の作成'!$AQ1263</f>
        <v/>
      </c>
      <c r="AE20" s="77" t="str">
        <f>'7.グレード別年俸表の作成'!$AQ1309</f>
        <v/>
      </c>
      <c r="AF20" s="77" t="str">
        <f>'7.グレード別年俸表の作成'!$AQ1355</f>
        <v/>
      </c>
      <c r="AG20" s="77" t="str">
        <f>'7.グレード別年俸表の作成'!$AQ1401</f>
        <v/>
      </c>
      <c r="AH20" s="77" t="str">
        <f>'7.グレード別年俸表の作成'!$AQ1447</f>
        <v/>
      </c>
      <c r="AI20" s="77" t="str">
        <f>'7.グレード別年俸表の作成'!$AQ1493</f>
        <v/>
      </c>
    </row>
    <row r="21" spans="2:35">
      <c r="B21" s="93">
        <v>34</v>
      </c>
      <c r="C21" s="131">
        <f>'7.グレード別年俸表の作成'!$AQ22</f>
        <v>5063150</v>
      </c>
      <c r="D21" s="131">
        <f>'7.グレード別年俸表の作成'!$AQ68</f>
        <v>5200260</v>
      </c>
      <c r="E21" s="131">
        <f>'7.グレード別年俸表の作成'!$AQ114</f>
        <v>5281680</v>
      </c>
      <c r="F21" s="131">
        <f>'7.グレード別年俸表の作成'!$AQ160</f>
        <v>5363100</v>
      </c>
      <c r="G21" s="104">
        <f>'7.グレード別年俸表の作成'!$AQ206</f>
        <v>5078130</v>
      </c>
      <c r="H21" s="77">
        <f>'7.グレード別年俸表の作成'!$AQ252</f>
        <v>5140080</v>
      </c>
      <c r="I21" s="77">
        <f>'7.グレード別年俸表の作成'!$AQ298</f>
        <v>5202030</v>
      </c>
      <c r="J21" s="77">
        <f>'7.グレード別年俸表の作成'!$AQ344</f>
        <v>5263980</v>
      </c>
      <c r="K21" s="77">
        <f>'7.グレード別年俸表の作成'!$AQ390</f>
        <v>5853600</v>
      </c>
      <c r="L21" s="77">
        <f>'7.グレード別年俸表の作成'!$AQ436</f>
        <v>5924940</v>
      </c>
      <c r="M21" s="77">
        <f>'7.グレード別年俸表の作成'!$AQ482</f>
        <v>6042480</v>
      </c>
      <c r="N21" s="77">
        <f>'7.グレード別年俸表の作成'!$AQ528</f>
        <v>6113820</v>
      </c>
      <c r="O21" s="77">
        <f>'7.グレード別年俸表の作成'!$AQ574</f>
        <v>6313560</v>
      </c>
      <c r="P21" s="77">
        <f>'7.グレード別年俸表の作成'!$AQ620</f>
        <v>6393390</v>
      </c>
      <c r="Q21" s="77">
        <f>'7.グレード別年俸表の作成'!$AQ666</f>
        <v>6497970</v>
      </c>
      <c r="R21" s="77" t="str">
        <f>'7.グレード別年俸表の作成'!$AQ712</f>
        <v/>
      </c>
      <c r="S21" s="77" t="str">
        <f>'7.グレード別年俸表の作成'!$AQ758</f>
        <v/>
      </c>
      <c r="T21" s="77" t="str">
        <f>'7.グレード別年俸表の作成'!$AQ804</f>
        <v/>
      </c>
      <c r="U21" s="77" t="str">
        <f>'7.グレード別年俸表の作成'!$AQ850</f>
        <v/>
      </c>
      <c r="V21" s="77" t="str">
        <f>'7.グレード別年俸表の作成'!$AQ896</f>
        <v/>
      </c>
      <c r="W21" s="77" t="str">
        <f>'7.グレード別年俸表の作成'!$AQ942</f>
        <v/>
      </c>
      <c r="X21" s="77" t="str">
        <f>'7.グレード別年俸表の作成'!$AQ988</f>
        <v/>
      </c>
      <c r="Y21" s="77" t="str">
        <f>'7.グレード別年俸表の作成'!$AQ1034</f>
        <v/>
      </c>
      <c r="Z21" s="77" t="str">
        <f>'7.グレード別年俸表の作成'!$AQ1080</f>
        <v/>
      </c>
      <c r="AA21" s="77" t="str">
        <f>'7.グレード別年俸表の作成'!$AQ1126</f>
        <v/>
      </c>
      <c r="AB21" s="77" t="str">
        <f>'7.グレード別年俸表の作成'!$AQ1172</f>
        <v/>
      </c>
      <c r="AC21" s="77" t="str">
        <f>'7.グレード別年俸表の作成'!$AQ1218</f>
        <v/>
      </c>
      <c r="AD21" s="77" t="str">
        <f>'7.グレード別年俸表の作成'!$AQ1264</f>
        <v/>
      </c>
      <c r="AE21" s="77" t="str">
        <f>'7.グレード別年俸表の作成'!$AQ1310</f>
        <v/>
      </c>
      <c r="AF21" s="77" t="str">
        <f>'7.グレード別年俸表の作成'!$AQ1356</f>
        <v/>
      </c>
      <c r="AG21" s="77" t="str">
        <f>'7.グレード別年俸表の作成'!$AQ1402</f>
        <v/>
      </c>
      <c r="AH21" s="77" t="str">
        <f>'7.グレード別年俸表の作成'!$AQ1448</f>
        <v/>
      </c>
      <c r="AI21" s="77" t="str">
        <f>'7.グレード別年俸表の作成'!$AQ1494</f>
        <v/>
      </c>
    </row>
    <row r="22" spans="2:35">
      <c r="B22" s="93">
        <v>35</v>
      </c>
      <c r="C22" s="131">
        <f>'7.グレード別年俸表の作成'!$AQ23</f>
        <v>5118840</v>
      </c>
      <c r="D22" s="131">
        <f>'7.グレード別年俸表の作成'!$AQ69</f>
        <v>5256080</v>
      </c>
      <c r="E22" s="131">
        <f>'7.グレード別年俸表の作成'!$AQ115</f>
        <v>5393190</v>
      </c>
      <c r="F22" s="131">
        <f>'7.グレード別年俸表の作成'!$AQ161</f>
        <v>5474610</v>
      </c>
      <c r="G22" s="104">
        <f>'7.グレード別年俸表の作成'!$AQ207</f>
        <v>5156010</v>
      </c>
      <c r="H22" s="77">
        <f>'7.グレード別年俸表の作成'!$AQ253</f>
        <v>5217960</v>
      </c>
      <c r="I22" s="77">
        <f>'7.グレード別年俸表の作成'!$AQ299</f>
        <v>5279910</v>
      </c>
      <c r="J22" s="77">
        <f>'7.グレード別年俸表の作成'!$AQ345</f>
        <v>5341860</v>
      </c>
      <c r="K22" s="77">
        <f>'7.グレード別年俸表の作成'!$AQ391</f>
        <v>5938650</v>
      </c>
      <c r="L22" s="77">
        <f>'7.グレード別年俸表の作成'!$AQ437</f>
        <v>6009990</v>
      </c>
      <c r="M22" s="77">
        <f>'7.グレード別年俸表の作成'!$AQ483</f>
        <v>6127530</v>
      </c>
      <c r="N22" s="77">
        <f>'7.グレード別年俸表の作成'!$AQ529</f>
        <v>6198870</v>
      </c>
      <c r="O22" s="77">
        <f>'7.グレード別年俸表の作成'!$AQ575</f>
        <v>6400500</v>
      </c>
      <c r="P22" s="77">
        <f>'7.グレード別年俸表の作成'!$AQ621</f>
        <v>6480330</v>
      </c>
      <c r="Q22" s="77">
        <f>'7.グレード別年俸表の作成'!$AQ667</f>
        <v>6584910</v>
      </c>
      <c r="R22" s="77" t="str">
        <f>'7.グレード別年俸表の作成'!$AQ713</f>
        <v/>
      </c>
      <c r="S22" s="77" t="str">
        <f>'7.グレード別年俸表の作成'!$AQ759</f>
        <v/>
      </c>
      <c r="T22" s="77" t="str">
        <f>'7.グレード別年俸表の作成'!$AQ805</f>
        <v/>
      </c>
      <c r="U22" s="77" t="str">
        <f>'7.グレード別年俸表の作成'!$AQ851</f>
        <v/>
      </c>
      <c r="V22" s="77" t="str">
        <f>'7.グレード別年俸表の作成'!$AQ897</f>
        <v/>
      </c>
      <c r="W22" s="77" t="str">
        <f>'7.グレード別年俸表の作成'!$AQ943</f>
        <v/>
      </c>
      <c r="X22" s="77" t="str">
        <f>'7.グレード別年俸表の作成'!$AQ989</f>
        <v/>
      </c>
      <c r="Y22" s="77" t="str">
        <f>'7.グレード別年俸表の作成'!$AQ1035</f>
        <v/>
      </c>
      <c r="Z22" s="77" t="str">
        <f>'7.グレード別年俸表の作成'!$AQ1081</f>
        <v/>
      </c>
      <c r="AA22" s="77" t="str">
        <f>'7.グレード別年俸表の作成'!$AQ1127</f>
        <v/>
      </c>
      <c r="AB22" s="77" t="str">
        <f>'7.グレード別年俸表の作成'!$AQ1173</f>
        <v/>
      </c>
      <c r="AC22" s="77" t="str">
        <f>'7.グレード別年俸表の作成'!$AQ1219</f>
        <v/>
      </c>
      <c r="AD22" s="77" t="str">
        <f>'7.グレード別年俸表の作成'!$AQ1265</f>
        <v/>
      </c>
      <c r="AE22" s="77" t="str">
        <f>'7.グレード別年俸表の作成'!$AQ1311</f>
        <v/>
      </c>
      <c r="AF22" s="77" t="str">
        <f>'7.グレード別年俸表の作成'!$AQ1357</f>
        <v/>
      </c>
      <c r="AG22" s="77" t="str">
        <f>'7.グレード別年俸表の作成'!$AQ1403</f>
        <v/>
      </c>
      <c r="AH22" s="77" t="str">
        <f>'7.グレード別年俸表の作成'!$AQ1449</f>
        <v/>
      </c>
      <c r="AI22" s="77" t="str">
        <f>'7.グレード別年俸表の作成'!$AQ1495</f>
        <v/>
      </c>
    </row>
    <row r="23" spans="2:35">
      <c r="B23" s="93">
        <v>36</v>
      </c>
      <c r="C23" s="131">
        <f>'7.グレード別年俸表の作成'!$AQ24</f>
        <v>5174660</v>
      </c>
      <c r="D23" s="131">
        <f>'7.グレード別年俸表の作成'!$AQ70</f>
        <v>5311770</v>
      </c>
      <c r="E23" s="131">
        <f>'7.グレード別年俸表の作成'!$AQ116</f>
        <v>5449010</v>
      </c>
      <c r="F23" s="131">
        <f>'7.グレード別年俸表の作成'!$AQ162</f>
        <v>5586120</v>
      </c>
      <c r="G23" s="104">
        <f>'7.グレード別年俸表の作成'!$AQ208</f>
        <v>5233890</v>
      </c>
      <c r="H23" s="77">
        <f>'7.グレード別年俸表の作成'!$AQ254</f>
        <v>5295840</v>
      </c>
      <c r="I23" s="77">
        <f>'7.グレード別年俸表の作成'!$AQ300</f>
        <v>5357790</v>
      </c>
      <c r="J23" s="77">
        <f>'7.グレード別年俸表の作成'!$AQ346</f>
        <v>5419740</v>
      </c>
      <c r="K23" s="77">
        <f>'7.グレード別年俸表の作成'!$AQ392</f>
        <v>6023700</v>
      </c>
      <c r="L23" s="77">
        <f>'7.グレード別年俸表の作成'!$AQ438</f>
        <v>6095040</v>
      </c>
      <c r="M23" s="77">
        <f>'7.グレード別年俸表の作成'!$AQ484</f>
        <v>6212580</v>
      </c>
      <c r="N23" s="77">
        <f>'7.グレード別年俸表の作成'!$AQ530</f>
        <v>6283920</v>
      </c>
      <c r="O23" s="77">
        <f>'7.グレード別年俸表の作成'!$AQ576</f>
        <v>6487440</v>
      </c>
      <c r="P23" s="77">
        <f>'7.グレード別年俸表の作成'!$AQ622</f>
        <v>6567270</v>
      </c>
      <c r="Q23" s="77">
        <f>'7.グレード別年俸表の作成'!$AQ668</f>
        <v>6671850</v>
      </c>
      <c r="R23" s="77">
        <f>'7.グレード別年俸表の作成'!$AQ714</f>
        <v>6779730</v>
      </c>
      <c r="S23" s="77" t="str">
        <f>'7.グレード別年俸表の作成'!$AQ760</f>
        <v/>
      </c>
      <c r="T23" s="77" t="str">
        <f>'7.グレード別年俸表の作成'!$AQ806</f>
        <v/>
      </c>
      <c r="U23" s="77" t="str">
        <f>'7.グレード別年俸表の作成'!$AQ852</f>
        <v/>
      </c>
      <c r="V23" s="77" t="str">
        <f>'7.グレード別年俸表の作成'!$AQ898</f>
        <v/>
      </c>
      <c r="W23" s="77" t="str">
        <f>'7.グレード別年俸表の作成'!$AQ944</f>
        <v/>
      </c>
      <c r="X23" s="77" t="str">
        <f>'7.グレード別年俸表の作成'!$AQ990</f>
        <v/>
      </c>
      <c r="Y23" s="77" t="str">
        <f>'7.グレード別年俸表の作成'!$AQ1036</f>
        <v/>
      </c>
      <c r="Z23" s="77" t="str">
        <f>'7.グレード別年俸表の作成'!$AQ1082</f>
        <v/>
      </c>
      <c r="AA23" s="77" t="str">
        <f>'7.グレード別年俸表の作成'!$AQ1128</f>
        <v/>
      </c>
      <c r="AB23" s="77" t="str">
        <f>'7.グレード別年俸表の作成'!$AQ1174</f>
        <v/>
      </c>
      <c r="AC23" s="77" t="str">
        <f>'7.グレード別年俸表の作成'!$AQ1220</f>
        <v/>
      </c>
      <c r="AD23" s="77" t="str">
        <f>'7.グレード別年俸表の作成'!$AQ1266</f>
        <v/>
      </c>
      <c r="AE23" s="77" t="str">
        <f>'7.グレード別年俸表の作成'!$AQ1312</f>
        <v/>
      </c>
      <c r="AF23" s="77" t="str">
        <f>'7.グレード別年俸表の作成'!$AQ1358</f>
        <v/>
      </c>
      <c r="AG23" s="77" t="str">
        <f>'7.グレード別年俸表の作成'!$AQ1404</f>
        <v/>
      </c>
      <c r="AH23" s="77" t="str">
        <f>'7.グレード別年俸表の作成'!$AQ1450</f>
        <v/>
      </c>
      <c r="AI23" s="77" t="str">
        <f>'7.グレード別年俸表の作成'!$AQ1496</f>
        <v/>
      </c>
    </row>
    <row r="24" spans="2:35">
      <c r="B24" s="93">
        <v>37</v>
      </c>
      <c r="C24" s="131">
        <f>'7.グレード別年俸表の作成'!$AQ25</f>
        <v>5230350</v>
      </c>
      <c r="D24" s="131">
        <f>'7.グレード別年俸表の作成'!$AQ71</f>
        <v>5367590</v>
      </c>
      <c r="E24" s="131">
        <f>'7.グレード別年俸表の作成'!$AQ117</f>
        <v>5504700</v>
      </c>
      <c r="F24" s="131">
        <f>'7.グレード別年俸表の作成'!$AQ163</f>
        <v>5641940</v>
      </c>
      <c r="G24" s="104">
        <f>'7.グレード別年俸表の作成'!$AQ209</f>
        <v>5311770</v>
      </c>
      <c r="H24" s="77">
        <f>'7.グレード別年俸表の作成'!$AQ255</f>
        <v>5373720</v>
      </c>
      <c r="I24" s="77">
        <f>'7.グレード別年俸表の作成'!$AQ301</f>
        <v>5435670</v>
      </c>
      <c r="J24" s="77">
        <f>'7.グレード別年俸表の作成'!$AQ347</f>
        <v>5497620</v>
      </c>
      <c r="K24" s="77">
        <f>'7.グレード別年俸表の作成'!$AQ393</f>
        <v>6108750</v>
      </c>
      <c r="L24" s="77">
        <f>'7.グレード別年俸表の作成'!$AQ439</f>
        <v>6180090</v>
      </c>
      <c r="M24" s="77">
        <f>'7.グレード別年俸表の作成'!$AQ485</f>
        <v>6297630</v>
      </c>
      <c r="N24" s="77">
        <f>'7.グレード別年俸表の作成'!$AQ531</f>
        <v>6368970</v>
      </c>
      <c r="O24" s="77">
        <f>'7.グレード別年俸表の作成'!$AQ577</f>
        <v>6574380</v>
      </c>
      <c r="P24" s="77">
        <f>'7.グレード別年俸表の作成'!$AQ623</f>
        <v>6654210</v>
      </c>
      <c r="Q24" s="77">
        <f>'7.グレード別年俸表の作成'!$AQ669</f>
        <v>6758790</v>
      </c>
      <c r="R24" s="77">
        <f>'7.グレード別年俸表の作成'!$AQ715</f>
        <v>6866670</v>
      </c>
      <c r="S24" s="77" t="str">
        <f>'7.グレード別年俸表の作成'!$AQ761</f>
        <v/>
      </c>
      <c r="T24" s="77" t="str">
        <f>'7.グレード別年俸表の作成'!$AQ807</f>
        <v/>
      </c>
      <c r="U24" s="77" t="str">
        <f>'7.グレード別年俸表の作成'!$AQ853</f>
        <v/>
      </c>
      <c r="V24" s="77" t="str">
        <f>'7.グレード別年俸表の作成'!$AQ899</f>
        <v/>
      </c>
      <c r="W24" s="77" t="str">
        <f>'7.グレード別年俸表の作成'!$AQ945</f>
        <v/>
      </c>
      <c r="X24" s="77" t="str">
        <f>'7.グレード別年俸表の作成'!$AQ991</f>
        <v/>
      </c>
      <c r="Y24" s="77" t="str">
        <f>'7.グレード別年俸表の作成'!$AQ1037</f>
        <v/>
      </c>
      <c r="Z24" s="77" t="str">
        <f>'7.グレード別年俸表の作成'!$AQ1083</f>
        <v/>
      </c>
      <c r="AA24" s="77" t="str">
        <f>'7.グレード別年俸表の作成'!$AQ1129</f>
        <v/>
      </c>
      <c r="AB24" s="77" t="str">
        <f>'7.グレード別年俸表の作成'!$AQ1175</f>
        <v/>
      </c>
      <c r="AC24" s="77" t="str">
        <f>'7.グレード別年俸表の作成'!$AQ1221</f>
        <v/>
      </c>
      <c r="AD24" s="77" t="str">
        <f>'7.グレード別年俸表の作成'!$AQ1267</f>
        <v/>
      </c>
      <c r="AE24" s="77" t="str">
        <f>'7.グレード別年俸表の作成'!$AQ1313</f>
        <v/>
      </c>
      <c r="AF24" s="77" t="str">
        <f>'7.グレード別年俸表の作成'!$AQ1359</f>
        <v/>
      </c>
      <c r="AG24" s="77" t="str">
        <f>'7.グレード別年俸表の作成'!$AQ1405</f>
        <v/>
      </c>
      <c r="AH24" s="77" t="str">
        <f>'7.グレード別年俸表の作成'!$AQ1451</f>
        <v/>
      </c>
      <c r="AI24" s="77" t="str">
        <f>'7.グレード別年俸表の作成'!$AQ1497</f>
        <v/>
      </c>
    </row>
    <row r="25" spans="2:35">
      <c r="B25" s="93">
        <v>38</v>
      </c>
      <c r="C25" s="131">
        <f>'7.グレード別年俸表の作成'!$AQ26</f>
        <v>5286170</v>
      </c>
      <c r="D25" s="131">
        <f>'7.グレード別年俸表の作成'!$AQ72</f>
        <v>5423280</v>
      </c>
      <c r="E25" s="131">
        <f>'7.グレード別年俸表の作成'!$AQ118</f>
        <v>5560520</v>
      </c>
      <c r="F25" s="131">
        <f>'7.グレード別年俸表の作成'!$AQ164</f>
        <v>5697630</v>
      </c>
      <c r="G25" s="104">
        <f>'7.グレード別年俸表の作成'!$AQ210</f>
        <v>5389650</v>
      </c>
      <c r="H25" s="77">
        <f>'7.グレード別年俸表の作成'!$AQ256</f>
        <v>5451600</v>
      </c>
      <c r="I25" s="77">
        <f>'7.グレード別年俸表の作成'!$AQ302</f>
        <v>5513550</v>
      </c>
      <c r="J25" s="77">
        <f>'7.グレード別年俸表の作成'!$AQ348</f>
        <v>5575500</v>
      </c>
      <c r="K25" s="77">
        <f>'7.グレード別年俸表の作成'!$AQ394</f>
        <v>6193800</v>
      </c>
      <c r="L25" s="77">
        <f>'7.グレード別年俸表の作成'!$AQ440</f>
        <v>6265140</v>
      </c>
      <c r="M25" s="77">
        <f>'7.グレード別年俸表の作成'!$AQ486</f>
        <v>6382680</v>
      </c>
      <c r="N25" s="77">
        <f>'7.グレード別年俸表の作成'!$AQ532</f>
        <v>6454020</v>
      </c>
      <c r="O25" s="77">
        <f>'7.グレード別年俸表の作成'!$AQ578</f>
        <v>6661320</v>
      </c>
      <c r="P25" s="77">
        <f>'7.グレード別年俸表の作成'!$AQ624</f>
        <v>6741150</v>
      </c>
      <c r="Q25" s="77">
        <f>'7.グレード別年俸表の作成'!$AQ670</f>
        <v>6845730</v>
      </c>
      <c r="R25" s="77">
        <f>'7.グレード別年俸表の作成'!$AQ716</f>
        <v>6953610</v>
      </c>
      <c r="S25" s="77">
        <f>'7.グレード別年俸表の作成'!$AQ762</f>
        <v>7035090</v>
      </c>
      <c r="T25" s="77" t="str">
        <f>'7.グレード別年俸表の作成'!$AQ808</f>
        <v/>
      </c>
      <c r="U25" s="77" t="str">
        <f>'7.グレード別年俸表の作成'!$AQ854</f>
        <v/>
      </c>
      <c r="V25" s="77" t="str">
        <f>'7.グレード別年俸表の作成'!$AQ900</f>
        <v/>
      </c>
      <c r="W25" s="77" t="str">
        <f>'7.グレード別年俸表の作成'!$AQ946</f>
        <v/>
      </c>
      <c r="X25" s="77" t="str">
        <f>'7.グレード別年俸表の作成'!$AQ992</f>
        <v/>
      </c>
      <c r="Y25" s="77" t="str">
        <f>'7.グレード別年俸表の作成'!$AQ1038</f>
        <v/>
      </c>
      <c r="Z25" s="77" t="str">
        <f>'7.グレード別年俸表の作成'!$AQ1084</f>
        <v/>
      </c>
      <c r="AA25" s="77" t="str">
        <f>'7.グレード別年俸表の作成'!$AQ1130</f>
        <v/>
      </c>
      <c r="AB25" s="77" t="str">
        <f>'7.グレード別年俸表の作成'!$AQ1176</f>
        <v/>
      </c>
      <c r="AC25" s="77" t="str">
        <f>'7.グレード別年俸表の作成'!$AQ1222</f>
        <v/>
      </c>
      <c r="AD25" s="77" t="str">
        <f>'7.グレード別年俸表の作成'!$AQ1268</f>
        <v/>
      </c>
      <c r="AE25" s="77" t="str">
        <f>'7.グレード別年俸表の作成'!$AQ1314</f>
        <v/>
      </c>
      <c r="AF25" s="77" t="str">
        <f>'7.グレード別年俸表の作成'!$AQ1360</f>
        <v/>
      </c>
      <c r="AG25" s="77" t="str">
        <f>'7.グレード別年俸表の作成'!$AQ1406</f>
        <v/>
      </c>
      <c r="AH25" s="77" t="str">
        <f>'7.グレード別年俸表の作成'!$AQ1452</f>
        <v/>
      </c>
      <c r="AI25" s="77" t="str">
        <f>'7.グレード別年俸表の作成'!$AQ1498</f>
        <v/>
      </c>
    </row>
    <row r="26" spans="2:35">
      <c r="B26" s="93">
        <v>39</v>
      </c>
      <c r="C26" s="131">
        <f>'7.グレード別年俸表の作成'!$AQ27</f>
        <v>5341860</v>
      </c>
      <c r="D26" s="131">
        <f>'7.グレード別年俸表の作成'!$AQ73</f>
        <v>5479100</v>
      </c>
      <c r="E26" s="131">
        <f>'7.グレード別年俸表の作成'!$AQ119</f>
        <v>5616210</v>
      </c>
      <c r="F26" s="131">
        <f>'7.グレード別年俸表の作成'!$AQ165</f>
        <v>5753450</v>
      </c>
      <c r="G26" s="104">
        <f>'7.グレード別年俸表の作成'!$AQ211</f>
        <v>5467530</v>
      </c>
      <c r="H26" s="77">
        <f>'7.グレード別年俸表の作成'!$AQ257</f>
        <v>5529480</v>
      </c>
      <c r="I26" s="77">
        <f>'7.グレード別年俸表の作成'!$AQ303</f>
        <v>5591430</v>
      </c>
      <c r="J26" s="77">
        <f>'7.グレード別年俸表の作成'!$AQ349</f>
        <v>5653380</v>
      </c>
      <c r="K26" s="77">
        <f>'7.グレード別年俸表の作成'!$AQ395</f>
        <v>6278850</v>
      </c>
      <c r="L26" s="77">
        <f>'7.グレード別年俸表の作成'!$AQ441</f>
        <v>6350190</v>
      </c>
      <c r="M26" s="77">
        <f>'7.グレード別年俸表の作成'!$AQ487</f>
        <v>6467730</v>
      </c>
      <c r="N26" s="77">
        <f>'7.グレード別年俸表の作成'!$AQ533</f>
        <v>6539070</v>
      </c>
      <c r="O26" s="77">
        <f>'7.グレード別年俸表の作成'!$AQ579</f>
        <v>6748260</v>
      </c>
      <c r="P26" s="77">
        <f>'7.グレード別年俸表の作成'!$AQ625</f>
        <v>6828090</v>
      </c>
      <c r="Q26" s="77">
        <f>'7.グレード別年俸表の作成'!$AQ671</f>
        <v>6932670</v>
      </c>
      <c r="R26" s="77">
        <f>'7.グレード別年俸表の作成'!$AQ717</f>
        <v>7040550</v>
      </c>
      <c r="S26" s="77">
        <f>'7.グレード別年俸表の作成'!$AQ763</f>
        <v>7122030</v>
      </c>
      <c r="T26" s="77" t="str">
        <f>'7.グレード別年俸表の作成'!$AQ809</f>
        <v/>
      </c>
      <c r="U26" s="77" t="str">
        <f>'7.グレード別年俸表の作成'!$AQ855</f>
        <v/>
      </c>
      <c r="V26" s="77" t="str">
        <f>'7.グレード別年俸表の作成'!$AQ901</f>
        <v/>
      </c>
      <c r="W26" s="77" t="str">
        <f>'7.グレード別年俸表の作成'!$AQ947</f>
        <v/>
      </c>
      <c r="X26" s="77" t="str">
        <f>'7.グレード別年俸表の作成'!$AQ993</f>
        <v/>
      </c>
      <c r="Y26" s="77" t="str">
        <f>'7.グレード別年俸表の作成'!$AQ1039</f>
        <v/>
      </c>
      <c r="Z26" s="77" t="str">
        <f>'7.グレード別年俸表の作成'!$AQ1085</f>
        <v/>
      </c>
      <c r="AA26" s="77" t="str">
        <f>'7.グレード別年俸表の作成'!$AQ1131</f>
        <v/>
      </c>
      <c r="AB26" s="77" t="str">
        <f>'7.グレード別年俸表の作成'!$AQ1177</f>
        <v/>
      </c>
      <c r="AC26" s="77" t="str">
        <f>'7.グレード別年俸表の作成'!$AQ1223</f>
        <v/>
      </c>
      <c r="AD26" s="77" t="str">
        <f>'7.グレード別年俸表の作成'!$AQ1269</f>
        <v/>
      </c>
      <c r="AE26" s="77" t="str">
        <f>'7.グレード別年俸表の作成'!$AQ1315</f>
        <v/>
      </c>
      <c r="AF26" s="77" t="str">
        <f>'7.グレード別年俸表の作成'!$AQ1361</f>
        <v/>
      </c>
      <c r="AG26" s="77" t="str">
        <f>'7.グレード別年俸表の作成'!$AQ1407</f>
        <v/>
      </c>
      <c r="AH26" s="77" t="str">
        <f>'7.グレード別年俸表の作成'!$AQ1453</f>
        <v/>
      </c>
      <c r="AI26" s="77" t="str">
        <f>'7.グレード別年俸表の作成'!$AQ1499</f>
        <v/>
      </c>
    </row>
    <row r="27" spans="2:35">
      <c r="B27" s="93">
        <v>40</v>
      </c>
      <c r="C27" s="131">
        <f>'7.グレード別年俸表の作成'!$AQ28</f>
        <v>5397680</v>
      </c>
      <c r="D27" s="131">
        <f>'7.グレード別年俸表の作成'!$AQ74</f>
        <v>5534790</v>
      </c>
      <c r="E27" s="131">
        <f>'7.グレード別年俸表の作成'!$AQ120</f>
        <v>5672030</v>
      </c>
      <c r="F27" s="131">
        <f>'7.グレード別年俸表の作成'!$AQ166</f>
        <v>5809140</v>
      </c>
      <c r="G27" s="104">
        <f>'7.グレード別年俸表の作成'!$AQ212</f>
        <v>5545410</v>
      </c>
      <c r="H27" s="77">
        <f>'7.グレード別年俸表の作成'!$AQ258</f>
        <v>5607360</v>
      </c>
      <c r="I27" s="77">
        <f>'7.グレード別年俸表の作成'!$AQ304</f>
        <v>5669310</v>
      </c>
      <c r="J27" s="77">
        <f>'7.グレード別年俸表の作成'!$AQ350</f>
        <v>5731260</v>
      </c>
      <c r="K27" s="77">
        <f>'7.グレード別年俸表の作成'!$AQ396</f>
        <v>6363900</v>
      </c>
      <c r="L27" s="77">
        <f>'7.グレード別年俸表の作成'!$AQ442</f>
        <v>6435240</v>
      </c>
      <c r="M27" s="77">
        <f>'7.グレード別年俸表の作成'!$AQ488</f>
        <v>6552780</v>
      </c>
      <c r="N27" s="77">
        <f>'7.グレード別年俸表の作成'!$AQ534</f>
        <v>6624120</v>
      </c>
      <c r="O27" s="77">
        <f>'7.グレード別年俸表の作成'!$AQ580</f>
        <v>6835200</v>
      </c>
      <c r="P27" s="77">
        <f>'7.グレード別年俸表の作成'!$AQ626</f>
        <v>6915030</v>
      </c>
      <c r="Q27" s="77">
        <f>'7.グレード別年俸表の作成'!$AQ672</f>
        <v>7019610</v>
      </c>
      <c r="R27" s="77">
        <f>'7.グレード別年俸表の作成'!$AQ718</f>
        <v>7127490</v>
      </c>
      <c r="S27" s="77">
        <f>'7.グレード別年俸表の作成'!$AQ764</f>
        <v>7208970</v>
      </c>
      <c r="T27" s="77">
        <f>'7.グレード別年俸表の作成'!$AQ810</f>
        <v>7723650</v>
      </c>
      <c r="U27" s="77" t="str">
        <f>'7.グレード別年俸表の作成'!$AQ856</f>
        <v/>
      </c>
      <c r="V27" s="77" t="str">
        <f>'7.グレード別年俸表の作成'!$AQ902</f>
        <v/>
      </c>
      <c r="W27" s="77" t="str">
        <f>'7.グレード別年俸表の作成'!$AQ948</f>
        <v/>
      </c>
      <c r="X27" s="77" t="str">
        <f>'7.グレード別年俸表の作成'!$AQ994</f>
        <v/>
      </c>
      <c r="Y27" s="77" t="str">
        <f>'7.グレード別年俸表の作成'!$AQ1040</f>
        <v/>
      </c>
      <c r="Z27" s="77" t="str">
        <f>'7.グレード別年俸表の作成'!$AQ1086</f>
        <v/>
      </c>
      <c r="AA27" s="77" t="str">
        <f>'7.グレード別年俸表の作成'!$AQ1132</f>
        <v/>
      </c>
      <c r="AB27" s="77" t="str">
        <f>'7.グレード別年俸表の作成'!$AQ1178</f>
        <v/>
      </c>
      <c r="AC27" s="77" t="str">
        <f>'7.グレード別年俸表の作成'!$AQ1224</f>
        <v/>
      </c>
      <c r="AD27" s="77" t="str">
        <f>'7.グレード別年俸表の作成'!$AQ1270</f>
        <v/>
      </c>
      <c r="AE27" s="77" t="str">
        <f>'7.グレード別年俸表の作成'!$AQ1316</f>
        <v/>
      </c>
      <c r="AF27" s="77" t="str">
        <f>'7.グレード別年俸表の作成'!$AQ1362</f>
        <v/>
      </c>
      <c r="AG27" s="77" t="str">
        <f>'7.グレード別年俸表の作成'!$AQ1408</f>
        <v/>
      </c>
      <c r="AH27" s="77" t="str">
        <f>'7.グレード別年俸表の作成'!$AQ1454</f>
        <v/>
      </c>
      <c r="AI27" s="77" t="str">
        <f>'7.グレード別年俸表の作成'!$AQ1500</f>
        <v/>
      </c>
    </row>
    <row r="28" spans="2:35">
      <c r="B28" s="93">
        <v>41</v>
      </c>
      <c r="C28" s="131">
        <f>'7.グレード別年俸表の作成'!$AQ29</f>
        <v>5453370</v>
      </c>
      <c r="D28" s="131">
        <f>'7.グレード別年俸表の作成'!$AQ75</f>
        <v>5590610</v>
      </c>
      <c r="E28" s="131">
        <f>'7.グレード別年俸表の作成'!$AQ121</f>
        <v>5727720</v>
      </c>
      <c r="F28" s="131">
        <f>'7.グレード別年俸表の作成'!$AQ167</f>
        <v>5864960</v>
      </c>
      <c r="G28" s="104">
        <f>'7.グレード別年俸表の作成'!$AQ213</f>
        <v>5623290</v>
      </c>
      <c r="H28" s="77">
        <f>'7.グレード別年俸表の作成'!$AQ259</f>
        <v>5685240</v>
      </c>
      <c r="I28" s="77">
        <f>'7.グレード別年俸表の作成'!$AQ305</f>
        <v>5747190</v>
      </c>
      <c r="J28" s="77">
        <f>'7.グレード別年俸表の作成'!$AQ351</f>
        <v>5809140</v>
      </c>
      <c r="K28" s="77">
        <f>'7.グレード別年俸表の作成'!$AQ397</f>
        <v>6448950</v>
      </c>
      <c r="L28" s="77">
        <f>'7.グレード別年俸表の作成'!$AQ443</f>
        <v>6520290</v>
      </c>
      <c r="M28" s="77">
        <f>'7.グレード別年俸表の作成'!$AQ489</f>
        <v>6637830</v>
      </c>
      <c r="N28" s="77">
        <f>'7.グレード別年俸表の作成'!$AQ535</f>
        <v>6709170</v>
      </c>
      <c r="O28" s="77">
        <f>'7.グレード別年俸表の作成'!$AQ581</f>
        <v>6922140</v>
      </c>
      <c r="P28" s="77">
        <f>'7.グレード別年俸表の作成'!$AQ627</f>
        <v>7001970</v>
      </c>
      <c r="Q28" s="77">
        <f>'7.グレード別年俸表の作成'!$AQ673</f>
        <v>7106550</v>
      </c>
      <c r="R28" s="77">
        <f>'7.グレード別年俸表の作成'!$AQ719</f>
        <v>7214430</v>
      </c>
      <c r="S28" s="77">
        <f>'7.グレード別年俸表の作成'!$AQ765</f>
        <v>7295910</v>
      </c>
      <c r="T28" s="77">
        <f>'7.グレード別年俸表の作成'!$AQ811</f>
        <v>7819350</v>
      </c>
      <c r="U28" s="77" t="str">
        <f>'7.グレード別年俸表の作成'!$AQ857</f>
        <v/>
      </c>
      <c r="V28" s="77" t="str">
        <f>'7.グレード別年俸表の作成'!$AQ903</f>
        <v/>
      </c>
      <c r="W28" s="77" t="str">
        <f>'7.グレード別年俸表の作成'!$AQ949</f>
        <v/>
      </c>
      <c r="X28" s="77" t="str">
        <f>'7.グレード別年俸表の作成'!$AQ995</f>
        <v/>
      </c>
      <c r="Y28" s="77" t="str">
        <f>'7.グレード別年俸表の作成'!$AQ1041</f>
        <v/>
      </c>
      <c r="Z28" s="77" t="str">
        <f>'7.グレード別年俸表の作成'!$AQ1087</f>
        <v/>
      </c>
      <c r="AA28" s="77" t="str">
        <f>'7.グレード別年俸表の作成'!$AQ1133</f>
        <v/>
      </c>
      <c r="AB28" s="77" t="str">
        <f>'7.グレード別年俸表の作成'!$AQ1179</f>
        <v/>
      </c>
      <c r="AC28" s="77" t="str">
        <f>'7.グレード別年俸表の作成'!$AQ1225</f>
        <v/>
      </c>
      <c r="AD28" s="77" t="str">
        <f>'7.グレード別年俸表の作成'!$AQ1271</f>
        <v/>
      </c>
      <c r="AE28" s="77" t="str">
        <f>'7.グレード別年俸表の作成'!$AQ1317</f>
        <v/>
      </c>
      <c r="AF28" s="77" t="str">
        <f>'7.グレード別年俸表の作成'!$AQ1363</f>
        <v/>
      </c>
      <c r="AG28" s="77" t="str">
        <f>'7.グレード別年俸表の作成'!$AQ1409</f>
        <v/>
      </c>
      <c r="AH28" s="77" t="str">
        <f>'7.グレード別年俸表の作成'!$AQ1455</f>
        <v/>
      </c>
      <c r="AI28" s="77" t="str">
        <f>'7.グレード別年俸表の作成'!$AQ1501</f>
        <v/>
      </c>
    </row>
    <row r="29" spans="2:35">
      <c r="B29" s="93">
        <v>42</v>
      </c>
      <c r="C29" s="131">
        <f>'7.グレード別年俸表の作成'!$AQ30</f>
        <v>5509190</v>
      </c>
      <c r="D29" s="131">
        <f>'7.グレード別年俸表の作成'!$AQ76</f>
        <v>5646300</v>
      </c>
      <c r="E29" s="131">
        <f>'7.グレード別年俸表の作成'!$AQ122</f>
        <v>5783540</v>
      </c>
      <c r="F29" s="131">
        <f>'7.グレード別年俸表の作成'!$AQ168</f>
        <v>5920650</v>
      </c>
      <c r="G29" s="104">
        <f>'7.グレード別年俸表の作成'!$AQ214</f>
        <v>5701170</v>
      </c>
      <c r="H29" s="77">
        <f>'7.グレード別年俸表の作成'!$AQ260</f>
        <v>5763120</v>
      </c>
      <c r="I29" s="77">
        <f>'7.グレード別年俸表の作成'!$AQ306</f>
        <v>5825070</v>
      </c>
      <c r="J29" s="77">
        <f>'7.グレード別年俸表の作成'!$AQ352</f>
        <v>5887020</v>
      </c>
      <c r="K29" s="77">
        <f>'7.グレード別年俸表の作成'!$AQ398</f>
        <v>6534000</v>
      </c>
      <c r="L29" s="77">
        <f>'7.グレード別年俸表の作成'!$AQ444</f>
        <v>6605340</v>
      </c>
      <c r="M29" s="77">
        <f>'7.グレード別年俸表の作成'!$AQ490</f>
        <v>6722880</v>
      </c>
      <c r="N29" s="77">
        <f>'7.グレード別年俸表の作成'!$AQ536</f>
        <v>6794220</v>
      </c>
      <c r="O29" s="77">
        <f>'7.グレード別年俸表の作成'!$AQ582</f>
        <v>7009080</v>
      </c>
      <c r="P29" s="77">
        <f>'7.グレード別年俸表の作成'!$AQ628</f>
        <v>7088910</v>
      </c>
      <c r="Q29" s="77">
        <f>'7.グレード別年俸表の作成'!$AQ674</f>
        <v>7193490</v>
      </c>
      <c r="R29" s="77">
        <f>'7.グレード別年俸表の作成'!$AQ720</f>
        <v>7301370</v>
      </c>
      <c r="S29" s="77">
        <f>'7.グレード別年俸表の作成'!$AQ766</f>
        <v>7382850</v>
      </c>
      <c r="T29" s="77">
        <f>'7.グレード別年俸表の作成'!$AQ812</f>
        <v>7915050</v>
      </c>
      <c r="U29" s="77">
        <f>'7.グレード別年俸表の作成'!$AQ858</f>
        <v>8048700</v>
      </c>
      <c r="V29" s="77" t="str">
        <f>'7.グレード別年俸表の作成'!$AQ904</f>
        <v/>
      </c>
      <c r="W29" s="77" t="str">
        <f>'7.グレード別年俸表の作成'!$AQ950</f>
        <v/>
      </c>
      <c r="X29" s="77" t="str">
        <f>'7.グレード別年俸表の作成'!$AQ996</f>
        <v/>
      </c>
      <c r="Y29" s="77" t="str">
        <f>'7.グレード別年俸表の作成'!$AQ1042</f>
        <v/>
      </c>
      <c r="Z29" s="77" t="str">
        <f>'7.グレード別年俸表の作成'!$AQ1088</f>
        <v/>
      </c>
      <c r="AA29" s="77" t="str">
        <f>'7.グレード別年俸表の作成'!$AQ1134</f>
        <v/>
      </c>
      <c r="AB29" s="77" t="str">
        <f>'7.グレード別年俸表の作成'!$AQ1180</f>
        <v/>
      </c>
      <c r="AC29" s="77" t="str">
        <f>'7.グレード別年俸表の作成'!$AQ1226</f>
        <v/>
      </c>
      <c r="AD29" s="77" t="str">
        <f>'7.グレード別年俸表の作成'!$AQ1272</f>
        <v/>
      </c>
      <c r="AE29" s="77" t="str">
        <f>'7.グレード別年俸表の作成'!$AQ1318</f>
        <v/>
      </c>
      <c r="AF29" s="77" t="str">
        <f>'7.グレード別年俸表の作成'!$AQ1364</f>
        <v/>
      </c>
      <c r="AG29" s="77" t="str">
        <f>'7.グレード別年俸表の作成'!$AQ1410</f>
        <v/>
      </c>
      <c r="AH29" s="77" t="str">
        <f>'7.グレード別年俸表の作成'!$AQ1456</f>
        <v/>
      </c>
      <c r="AI29" s="77" t="str">
        <f>'7.グレード別年俸表の作成'!$AQ1502</f>
        <v/>
      </c>
    </row>
    <row r="30" spans="2:35">
      <c r="B30" s="93">
        <v>43</v>
      </c>
      <c r="C30" s="131">
        <f>'7.グレード別年俸表の作成'!$AQ31</f>
        <v>5564880</v>
      </c>
      <c r="D30" s="131">
        <f>'7.グレード別年俸表の作成'!$AQ77</f>
        <v>5702120</v>
      </c>
      <c r="E30" s="131">
        <f>'7.グレード別年俸表の作成'!$AQ123</f>
        <v>5839230</v>
      </c>
      <c r="F30" s="131">
        <f>'7.グレード別年俸表の作成'!$AQ169</f>
        <v>5976470</v>
      </c>
      <c r="G30" s="104">
        <f>'7.グレード別年俸表の作成'!$AQ215</f>
        <v>5740110</v>
      </c>
      <c r="H30" s="77">
        <f>'7.グレード別年俸表の作成'!$AQ261</f>
        <v>5841000</v>
      </c>
      <c r="I30" s="77">
        <f>'7.グレード別年俸表の作成'!$AQ307</f>
        <v>5902950</v>
      </c>
      <c r="J30" s="77">
        <f>'7.グレード別年俸表の作成'!$AQ353</f>
        <v>5964900</v>
      </c>
      <c r="K30" s="77">
        <f>'7.グレード別年俸表の作成'!$AQ399</f>
        <v>6619050</v>
      </c>
      <c r="L30" s="77">
        <f>'7.グレード別年俸表の作成'!$AQ445</f>
        <v>6690390</v>
      </c>
      <c r="M30" s="77">
        <f>'7.グレード別年俸表の作成'!$AQ491</f>
        <v>6807930</v>
      </c>
      <c r="N30" s="77">
        <f>'7.グレード別年俸表の作成'!$AQ537</f>
        <v>6879270</v>
      </c>
      <c r="O30" s="77">
        <f>'7.グレード別年俸表の作成'!$AQ583</f>
        <v>7096020</v>
      </c>
      <c r="P30" s="77">
        <f>'7.グレード別年俸表の作成'!$AQ629</f>
        <v>7175850</v>
      </c>
      <c r="Q30" s="77">
        <f>'7.グレード別年俸表の作成'!$AQ675</f>
        <v>7280430</v>
      </c>
      <c r="R30" s="77">
        <f>'7.グレード別年俸表の作成'!$AQ721</f>
        <v>7388310</v>
      </c>
      <c r="S30" s="77">
        <f>'7.グレード別年俸表の作成'!$AQ767</f>
        <v>7469790</v>
      </c>
      <c r="T30" s="77">
        <f>'7.グレード別年俸表の作成'!$AQ813</f>
        <v>8010750</v>
      </c>
      <c r="U30" s="77">
        <f>'7.グレード別年俸表の作成'!$AQ859</f>
        <v>8144400</v>
      </c>
      <c r="V30" s="77" t="str">
        <f>'7.グレード別年俸表の作成'!$AQ905</f>
        <v/>
      </c>
      <c r="W30" s="77" t="str">
        <f>'7.グレード別年俸表の作成'!$AQ951</f>
        <v/>
      </c>
      <c r="X30" s="77" t="str">
        <f>'7.グレード別年俸表の作成'!$AQ997</f>
        <v/>
      </c>
      <c r="Y30" s="77" t="str">
        <f>'7.グレード別年俸表の作成'!$AQ1043</f>
        <v/>
      </c>
      <c r="Z30" s="77" t="str">
        <f>'7.グレード別年俸表の作成'!$AQ1089</f>
        <v/>
      </c>
      <c r="AA30" s="77" t="str">
        <f>'7.グレード別年俸表の作成'!$AQ1135</f>
        <v/>
      </c>
      <c r="AB30" s="77" t="str">
        <f>'7.グレード別年俸表の作成'!$AQ1181</f>
        <v/>
      </c>
      <c r="AC30" s="77" t="str">
        <f>'7.グレード別年俸表の作成'!$AQ1227</f>
        <v/>
      </c>
      <c r="AD30" s="77" t="str">
        <f>'7.グレード別年俸表の作成'!$AQ1273</f>
        <v/>
      </c>
      <c r="AE30" s="77" t="str">
        <f>'7.グレード別年俸表の作成'!$AQ1319</f>
        <v/>
      </c>
      <c r="AF30" s="77" t="str">
        <f>'7.グレード別年俸表の作成'!$AQ1365</f>
        <v/>
      </c>
      <c r="AG30" s="77" t="str">
        <f>'7.グレード別年俸表の作成'!$AQ1411</f>
        <v/>
      </c>
      <c r="AH30" s="77" t="str">
        <f>'7.グレード別年俸表の作成'!$AQ1457</f>
        <v/>
      </c>
      <c r="AI30" s="77" t="str">
        <f>'7.グレード別年俸表の作成'!$AQ1503</f>
        <v/>
      </c>
    </row>
    <row r="31" spans="2:35">
      <c r="B31" s="93">
        <v>44</v>
      </c>
      <c r="C31" s="131">
        <f>'7.グレード別年俸表の作成'!$AQ32</f>
        <v>5620700</v>
      </c>
      <c r="D31" s="131">
        <f>'7.グレード別年俸表の作成'!$AQ78</f>
        <v>5757810</v>
      </c>
      <c r="E31" s="131">
        <f>'7.グレード別年俸表の作成'!$AQ124</f>
        <v>5895050</v>
      </c>
      <c r="F31" s="131">
        <f>'7.グレード別年俸表の作成'!$AQ170</f>
        <v>6032160</v>
      </c>
      <c r="G31" s="104">
        <f>'7.グレード別年俸表の作成'!$AQ216</f>
        <v>5779050</v>
      </c>
      <c r="H31" s="77">
        <f>'7.グレード別年俸表の作成'!$AQ262</f>
        <v>5879940</v>
      </c>
      <c r="I31" s="77">
        <f>'7.グレード別年俸表の作成'!$AQ308</f>
        <v>5980830</v>
      </c>
      <c r="J31" s="77">
        <f>'7.グレード別年俸表の作成'!$AQ354</f>
        <v>6042780</v>
      </c>
      <c r="K31" s="77">
        <f>'7.グレード別年俸表の作成'!$AQ400</f>
        <v>6704100</v>
      </c>
      <c r="L31" s="77">
        <f>'7.グレード別年俸表の作成'!$AQ446</f>
        <v>6775440</v>
      </c>
      <c r="M31" s="77">
        <f>'7.グレード別年俸表の作成'!$AQ492</f>
        <v>6892980</v>
      </c>
      <c r="N31" s="77">
        <f>'7.グレード別年俸表の作成'!$AQ538</f>
        <v>6964320</v>
      </c>
      <c r="O31" s="77">
        <f>'7.グレード別年俸表の作成'!$AQ584</f>
        <v>7182960</v>
      </c>
      <c r="P31" s="77">
        <f>'7.グレード別年俸表の作成'!$AQ630</f>
        <v>7262790</v>
      </c>
      <c r="Q31" s="77">
        <f>'7.グレード別年俸表の作成'!$AQ676</f>
        <v>7367370</v>
      </c>
      <c r="R31" s="77">
        <f>'7.グレード別年俸表の作成'!$AQ722</f>
        <v>7475250</v>
      </c>
      <c r="S31" s="77">
        <f>'7.グレード別年俸表の作成'!$AQ768</f>
        <v>7556730</v>
      </c>
      <c r="T31" s="77">
        <f>'7.グレード別年俸表の作成'!$AQ814</f>
        <v>8106450</v>
      </c>
      <c r="U31" s="77">
        <f>'7.グレード別年俸表の作成'!$AQ860</f>
        <v>8240100</v>
      </c>
      <c r="V31" s="77">
        <f>'7.グレード別年俸表の作成'!$AQ906</f>
        <v>8339100</v>
      </c>
      <c r="W31" s="77" t="str">
        <f>'7.グレード別年俸表の作成'!$AQ952</f>
        <v/>
      </c>
      <c r="X31" s="77" t="str">
        <f>'7.グレード別年俸表の作成'!$AQ998</f>
        <v/>
      </c>
      <c r="Y31" s="77" t="str">
        <f>'7.グレード別年俸表の作成'!$AQ1044</f>
        <v/>
      </c>
      <c r="Z31" s="77" t="str">
        <f>'7.グレード別年俸表の作成'!$AQ1090</f>
        <v/>
      </c>
      <c r="AA31" s="77" t="str">
        <f>'7.グレード別年俸表の作成'!$AQ1136</f>
        <v/>
      </c>
      <c r="AB31" s="77" t="str">
        <f>'7.グレード別年俸表の作成'!$AQ1182</f>
        <v/>
      </c>
      <c r="AC31" s="77" t="str">
        <f>'7.グレード別年俸表の作成'!$AQ1228</f>
        <v/>
      </c>
      <c r="AD31" s="77" t="str">
        <f>'7.グレード別年俸表の作成'!$AQ1274</f>
        <v/>
      </c>
      <c r="AE31" s="77" t="str">
        <f>'7.グレード別年俸表の作成'!$AQ1320</f>
        <v/>
      </c>
      <c r="AF31" s="77" t="str">
        <f>'7.グレード別年俸表の作成'!$AQ1366</f>
        <v/>
      </c>
      <c r="AG31" s="77" t="str">
        <f>'7.グレード別年俸表の作成'!$AQ1412</f>
        <v/>
      </c>
      <c r="AH31" s="77" t="str">
        <f>'7.グレード別年俸表の作成'!$AQ1458</f>
        <v/>
      </c>
      <c r="AI31" s="77" t="str">
        <f>'7.グレード別年俸表の作成'!$AQ1504</f>
        <v/>
      </c>
    </row>
    <row r="32" spans="2:35">
      <c r="B32" s="93">
        <v>45</v>
      </c>
      <c r="C32" s="131">
        <f>'7.グレード別年俸表の作成'!$AQ33</f>
        <v>5676390</v>
      </c>
      <c r="D32" s="131">
        <f>'7.グレード別年俸表の作成'!$AQ79</f>
        <v>5813630</v>
      </c>
      <c r="E32" s="131">
        <f>'7.グレード別年俸表の作成'!$AQ125</f>
        <v>5950740</v>
      </c>
      <c r="F32" s="131">
        <f>'7.グレード別年俸表の作成'!$AQ171</f>
        <v>6087980</v>
      </c>
      <c r="G32" s="104">
        <f>'7.グレード別年俸表の作成'!$AQ217</f>
        <v>5817990</v>
      </c>
      <c r="H32" s="77">
        <f>'7.グレード別年俸表の作成'!$AQ263</f>
        <v>5918880</v>
      </c>
      <c r="I32" s="77">
        <f>'7.グレード別年俸表の作成'!$AQ309</f>
        <v>6019770</v>
      </c>
      <c r="J32" s="77">
        <f>'7.グレード別年俸表の作成'!$AQ355</f>
        <v>6120660</v>
      </c>
      <c r="K32" s="77">
        <f>'7.グレード別年俸表の作成'!$AQ401</f>
        <v>6789150</v>
      </c>
      <c r="L32" s="77">
        <f>'7.グレード別年俸表の作成'!$AQ447</f>
        <v>6860490</v>
      </c>
      <c r="M32" s="77">
        <f>'7.グレード別年俸表の作成'!$AQ493</f>
        <v>6978030</v>
      </c>
      <c r="N32" s="77">
        <f>'7.グレード別年俸表の作成'!$AQ539</f>
        <v>7049370</v>
      </c>
      <c r="O32" s="77">
        <f>'7.グレード別年俸表の作成'!$AQ585</f>
        <v>7269900</v>
      </c>
      <c r="P32" s="77">
        <f>'7.グレード別年俸表の作成'!$AQ631</f>
        <v>7349730</v>
      </c>
      <c r="Q32" s="77">
        <f>'7.グレード別年俸表の作成'!$AQ677</f>
        <v>7454310</v>
      </c>
      <c r="R32" s="77">
        <f>'7.グレード別年俸表の作成'!$AQ723</f>
        <v>7562190</v>
      </c>
      <c r="S32" s="77">
        <f>'7.グレード別年俸表の作成'!$AQ769</f>
        <v>7643670</v>
      </c>
      <c r="T32" s="77">
        <f>'7.グレード別年俸表の作成'!$AQ815</f>
        <v>8202150</v>
      </c>
      <c r="U32" s="77">
        <f>'7.グレード別年俸表の作成'!$AQ861</f>
        <v>8335800</v>
      </c>
      <c r="V32" s="77">
        <f>'7.グレード別年俸表の作成'!$AQ907</f>
        <v>8434800</v>
      </c>
      <c r="W32" s="77" t="str">
        <f>'7.グレード別年俸表の作成'!$AQ953</f>
        <v/>
      </c>
      <c r="X32" s="77" t="str">
        <f>'7.グレード別年俸表の作成'!$AQ999</f>
        <v/>
      </c>
      <c r="Y32" s="77" t="str">
        <f>'7.グレード別年俸表の作成'!$AQ1045</f>
        <v/>
      </c>
      <c r="Z32" s="77" t="str">
        <f>'7.グレード別年俸表の作成'!$AQ1091</f>
        <v/>
      </c>
      <c r="AA32" s="77" t="str">
        <f>'7.グレード別年俸表の作成'!$AQ1137</f>
        <v/>
      </c>
      <c r="AB32" s="77" t="str">
        <f>'7.グレード別年俸表の作成'!$AQ1183</f>
        <v/>
      </c>
      <c r="AC32" s="77" t="str">
        <f>'7.グレード別年俸表の作成'!$AQ1229</f>
        <v/>
      </c>
      <c r="AD32" s="77" t="str">
        <f>'7.グレード別年俸表の作成'!$AQ1275</f>
        <v/>
      </c>
      <c r="AE32" s="77" t="str">
        <f>'7.グレード別年俸表の作成'!$AQ1321</f>
        <v/>
      </c>
      <c r="AF32" s="77" t="str">
        <f>'7.グレード別年俸表の作成'!$AQ1367</f>
        <v/>
      </c>
      <c r="AG32" s="77" t="str">
        <f>'7.グレード別年俸表の作成'!$AQ1413</f>
        <v/>
      </c>
      <c r="AH32" s="77" t="str">
        <f>'7.グレード別年俸表の作成'!$AQ1459</f>
        <v/>
      </c>
      <c r="AI32" s="77" t="str">
        <f>'7.グレード別年俸表の作成'!$AQ1505</f>
        <v/>
      </c>
    </row>
    <row r="33" spans="2:35">
      <c r="B33" s="93">
        <v>46</v>
      </c>
      <c r="C33" s="131">
        <f>'7.グレード別年俸表の作成'!$AQ34</f>
        <v>5676390</v>
      </c>
      <c r="D33" s="131">
        <f>'7.グレード別年俸表の作成'!$AQ80</f>
        <v>5813630</v>
      </c>
      <c r="E33" s="131">
        <f>'7.グレード別年俸表の作成'!$AQ126</f>
        <v>5950740</v>
      </c>
      <c r="F33" s="131">
        <f>'7.グレード別年俸表の作成'!$AQ172</f>
        <v>6087980</v>
      </c>
      <c r="G33" s="104">
        <f>'7.グレード別年俸表の作成'!$AQ218</f>
        <v>5856930</v>
      </c>
      <c r="H33" s="77">
        <f>'7.グレード別年俸表の作成'!$AQ264</f>
        <v>5957820</v>
      </c>
      <c r="I33" s="77">
        <f>'7.グレード別年俸表の作成'!$AQ310</f>
        <v>6058710</v>
      </c>
      <c r="J33" s="77">
        <f>'7.グレード別年俸表の作成'!$AQ356</f>
        <v>6159600</v>
      </c>
      <c r="K33" s="77">
        <f>'7.グレード別年俸表の作成'!$AQ402</f>
        <v>6874200</v>
      </c>
      <c r="L33" s="77">
        <f>'7.グレード別年俸表の作成'!$AQ448</f>
        <v>6945540</v>
      </c>
      <c r="M33" s="77">
        <f>'7.グレード別年俸表の作成'!$AQ494</f>
        <v>7063080</v>
      </c>
      <c r="N33" s="77">
        <f>'7.グレード別年俸表の作成'!$AQ540</f>
        <v>7134420</v>
      </c>
      <c r="O33" s="77">
        <f>'7.グレード別年俸表の作成'!$AQ586</f>
        <v>7356840</v>
      </c>
      <c r="P33" s="77">
        <f>'7.グレード別年俸表の作成'!$AQ632</f>
        <v>7436670</v>
      </c>
      <c r="Q33" s="77">
        <f>'7.グレード別年俸表の作成'!$AQ678</f>
        <v>7541250</v>
      </c>
      <c r="R33" s="77">
        <f>'7.グレード別年俸表の作成'!$AQ724</f>
        <v>7649130</v>
      </c>
      <c r="S33" s="77">
        <f>'7.グレード別年俸表の作成'!$AQ770</f>
        <v>7730610</v>
      </c>
      <c r="T33" s="77">
        <f>'7.グレード別年俸表の作成'!$AQ816</f>
        <v>8297850</v>
      </c>
      <c r="U33" s="77">
        <f>'7.グレード別年俸表の作成'!$AQ862</f>
        <v>8431500</v>
      </c>
      <c r="V33" s="77">
        <f>'7.グレード別年俸表の作成'!$AQ908</f>
        <v>8530500</v>
      </c>
      <c r="W33" s="77">
        <f>'7.グレード別年俸表の作成'!$AQ954</f>
        <v>8629500</v>
      </c>
      <c r="X33" s="77" t="str">
        <f>'7.グレード別年俸表の作成'!$AQ1000</f>
        <v/>
      </c>
      <c r="Y33" s="77" t="str">
        <f>'7.グレード別年俸表の作成'!$AQ1046</f>
        <v/>
      </c>
      <c r="Z33" s="77" t="str">
        <f>'7.グレード別年俸表の作成'!$AQ1092</f>
        <v/>
      </c>
      <c r="AA33" s="77" t="str">
        <f>'7.グレード別年俸表の作成'!$AQ1138</f>
        <v/>
      </c>
      <c r="AB33" s="77" t="str">
        <f>'7.グレード別年俸表の作成'!$AQ1184</f>
        <v/>
      </c>
      <c r="AC33" s="77" t="str">
        <f>'7.グレード別年俸表の作成'!$AQ1230</f>
        <v/>
      </c>
      <c r="AD33" s="77" t="str">
        <f>'7.グレード別年俸表の作成'!$AQ1276</f>
        <v/>
      </c>
      <c r="AE33" s="77" t="str">
        <f>'7.グレード別年俸表の作成'!$AQ1322</f>
        <v/>
      </c>
      <c r="AF33" s="77" t="str">
        <f>'7.グレード別年俸表の作成'!$AQ1368</f>
        <v/>
      </c>
      <c r="AG33" s="77" t="str">
        <f>'7.グレード別年俸表の作成'!$AQ1414</f>
        <v/>
      </c>
      <c r="AH33" s="77" t="str">
        <f>'7.グレード別年俸表の作成'!$AQ1460</f>
        <v/>
      </c>
      <c r="AI33" s="77" t="str">
        <f>'7.グレード別年俸表の作成'!$AQ1506</f>
        <v/>
      </c>
    </row>
    <row r="34" spans="2:35">
      <c r="B34" s="93">
        <v>47</v>
      </c>
      <c r="C34" s="131">
        <f>'7.グレード別年俸表の作成'!$AQ35</f>
        <v>5676390</v>
      </c>
      <c r="D34" s="131">
        <f>'7.グレード別年俸表の作成'!$AQ81</f>
        <v>5813630</v>
      </c>
      <c r="E34" s="131">
        <f>'7.グレード別年俸表の作成'!$AQ127</f>
        <v>5950740</v>
      </c>
      <c r="F34" s="131">
        <f>'7.グレード別年俸表の作成'!$AQ173</f>
        <v>6087980</v>
      </c>
      <c r="G34" s="104">
        <f>'7.グレード別年俸表の作成'!$AQ219</f>
        <v>5895870</v>
      </c>
      <c r="H34" s="77">
        <f>'7.グレード別年俸表の作成'!$AQ265</f>
        <v>5996760</v>
      </c>
      <c r="I34" s="77">
        <f>'7.グレード別年俸表の作成'!$AQ311</f>
        <v>6097650</v>
      </c>
      <c r="J34" s="77">
        <f>'7.グレード別年俸表の作成'!$AQ357</f>
        <v>6198540</v>
      </c>
      <c r="K34" s="77">
        <f>'7.グレード別年俸表の作成'!$AQ403</f>
        <v>6916730</v>
      </c>
      <c r="L34" s="77">
        <f>'7.グレード別年俸表の作成'!$AQ449</f>
        <v>7030590</v>
      </c>
      <c r="M34" s="77">
        <f>'7.グレード別年俸表の作成'!$AQ495</f>
        <v>7148130</v>
      </c>
      <c r="N34" s="77">
        <f>'7.グレード別年俸表の作成'!$AQ541</f>
        <v>7219470</v>
      </c>
      <c r="O34" s="77">
        <f>'7.グレード別年俸表の作成'!$AQ587</f>
        <v>7443780</v>
      </c>
      <c r="P34" s="77">
        <f>'7.グレード別年俸表の作成'!$AQ633</f>
        <v>7523610</v>
      </c>
      <c r="Q34" s="77">
        <f>'7.グレード別年俸表の作成'!$AQ679</f>
        <v>7628190</v>
      </c>
      <c r="R34" s="77">
        <f>'7.グレード別年俸表の作成'!$AQ725</f>
        <v>7736070</v>
      </c>
      <c r="S34" s="77">
        <f>'7.グレード別年俸表の作成'!$AQ771</f>
        <v>7817550</v>
      </c>
      <c r="T34" s="77">
        <f>'7.グレード別年俸表の作成'!$AQ817</f>
        <v>8393550</v>
      </c>
      <c r="U34" s="77">
        <f>'7.グレード別年俸表の作成'!$AQ863</f>
        <v>8527200</v>
      </c>
      <c r="V34" s="77">
        <f>'7.グレード別年俸表の作成'!$AQ909</f>
        <v>8626200</v>
      </c>
      <c r="W34" s="77">
        <f>'7.グレード別年俸表の作成'!$AQ955</f>
        <v>8725200</v>
      </c>
      <c r="X34" s="77" t="str">
        <f>'7.グレード別年俸表の作成'!$AQ1001</f>
        <v/>
      </c>
      <c r="Y34" s="77" t="str">
        <f>'7.グレード別年俸表の作成'!$AQ1047</f>
        <v/>
      </c>
      <c r="Z34" s="77" t="str">
        <f>'7.グレード別年俸表の作成'!$AQ1093</f>
        <v/>
      </c>
      <c r="AA34" s="77" t="str">
        <f>'7.グレード別年俸表の作成'!$AQ1139</f>
        <v/>
      </c>
      <c r="AB34" s="77" t="str">
        <f>'7.グレード別年俸表の作成'!$AQ1185</f>
        <v/>
      </c>
      <c r="AC34" s="77" t="str">
        <f>'7.グレード別年俸表の作成'!$AQ1231</f>
        <v/>
      </c>
      <c r="AD34" s="77" t="str">
        <f>'7.グレード別年俸表の作成'!$AQ1277</f>
        <v/>
      </c>
      <c r="AE34" s="77" t="str">
        <f>'7.グレード別年俸表の作成'!$AQ1323</f>
        <v/>
      </c>
      <c r="AF34" s="77" t="str">
        <f>'7.グレード別年俸表の作成'!$AQ1369</f>
        <v/>
      </c>
      <c r="AG34" s="77" t="str">
        <f>'7.グレード別年俸表の作成'!$AQ1415</f>
        <v/>
      </c>
      <c r="AH34" s="77" t="str">
        <f>'7.グレード別年俸表の作成'!$AQ1461</f>
        <v/>
      </c>
      <c r="AI34" s="77" t="str">
        <f>'7.グレード別年俸表の作成'!$AQ1507</f>
        <v/>
      </c>
    </row>
    <row r="35" spans="2:35">
      <c r="B35" s="93">
        <v>48</v>
      </c>
      <c r="C35" s="131">
        <f>'7.グレード別年俸表の作成'!$AQ36</f>
        <v>5676390</v>
      </c>
      <c r="D35" s="131">
        <f>'7.グレード別年俸表の作成'!$AQ82</f>
        <v>5813630</v>
      </c>
      <c r="E35" s="131">
        <f>'7.グレード別年俸表の作成'!$AQ128</f>
        <v>5950740</v>
      </c>
      <c r="F35" s="131">
        <f>'7.グレード別年俸表の作成'!$AQ174</f>
        <v>6087980</v>
      </c>
      <c r="G35" s="104">
        <f>'7.グレード別年俸表の作成'!$AQ220</f>
        <v>5934810</v>
      </c>
      <c r="H35" s="77">
        <f>'7.グレード別年俸表の作成'!$AQ266</f>
        <v>6035700</v>
      </c>
      <c r="I35" s="77">
        <f>'7.グレード別年俸表の作成'!$AQ312</f>
        <v>6136590</v>
      </c>
      <c r="J35" s="77">
        <f>'7.グレード別年俸表の作成'!$AQ358</f>
        <v>6237480</v>
      </c>
      <c r="K35" s="77">
        <f>'7.グレード別年俸表の作成'!$AQ404</f>
        <v>6959250</v>
      </c>
      <c r="L35" s="77">
        <f>'7.グレード別年俸表の作成'!$AQ450</f>
        <v>7073120</v>
      </c>
      <c r="M35" s="77">
        <f>'7.グレード別年俸表の作成'!$AQ496</f>
        <v>7233180</v>
      </c>
      <c r="N35" s="77">
        <f>'7.グレード別年俸表の作成'!$AQ542</f>
        <v>7304520</v>
      </c>
      <c r="O35" s="77">
        <f>'7.グレード別年俸表の作成'!$AQ588</f>
        <v>7530720</v>
      </c>
      <c r="P35" s="77">
        <f>'7.グレード別年俸表の作成'!$AQ634</f>
        <v>7610550</v>
      </c>
      <c r="Q35" s="77">
        <f>'7.グレード別年俸表の作成'!$AQ680</f>
        <v>7715130</v>
      </c>
      <c r="R35" s="77">
        <f>'7.グレード別年俸表の作成'!$AQ726</f>
        <v>7823010</v>
      </c>
      <c r="S35" s="77">
        <f>'7.グレード別年俸表の作成'!$AQ772</f>
        <v>7904490</v>
      </c>
      <c r="T35" s="77">
        <f>'7.グレード別年俸表の作成'!$AQ818</f>
        <v>8489250</v>
      </c>
      <c r="U35" s="77">
        <f>'7.グレード別年俸表の作成'!$AQ864</f>
        <v>8622900</v>
      </c>
      <c r="V35" s="77">
        <f>'7.グレード別年俸表の作成'!$AQ910</f>
        <v>8721900</v>
      </c>
      <c r="W35" s="77">
        <f>'7.グレード別年俸表の作成'!$AQ956</f>
        <v>8820900</v>
      </c>
      <c r="X35" s="77">
        <f>'7.グレード別年俸表の作成'!$AQ1002</f>
        <v>10296000</v>
      </c>
      <c r="Y35" s="77" t="str">
        <f>'7.グレード別年俸表の作成'!$AQ1048</f>
        <v/>
      </c>
      <c r="Z35" s="77" t="str">
        <f>'7.グレード別年俸表の作成'!$AQ1094</f>
        <v/>
      </c>
      <c r="AA35" s="77" t="str">
        <f>'7.グレード別年俸表の作成'!$AQ1140</f>
        <v/>
      </c>
      <c r="AB35" s="77" t="str">
        <f>'7.グレード別年俸表の作成'!$AQ1186</f>
        <v/>
      </c>
      <c r="AC35" s="77" t="str">
        <f>'7.グレード別年俸表の作成'!$AQ1232</f>
        <v/>
      </c>
      <c r="AD35" s="77" t="str">
        <f>'7.グレード別年俸表の作成'!$AQ1278</f>
        <v/>
      </c>
      <c r="AE35" s="77" t="str">
        <f>'7.グレード別年俸表の作成'!$AQ1324</f>
        <v/>
      </c>
      <c r="AF35" s="77" t="str">
        <f>'7.グレード別年俸表の作成'!$AQ1370</f>
        <v/>
      </c>
      <c r="AG35" s="77" t="str">
        <f>'7.グレード別年俸表の作成'!$AQ1416</f>
        <v/>
      </c>
      <c r="AH35" s="77" t="str">
        <f>'7.グレード別年俸表の作成'!$AQ1462</f>
        <v/>
      </c>
      <c r="AI35" s="77" t="str">
        <f>'7.グレード別年俸表の作成'!$AQ1508</f>
        <v/>
      </c>
    </row>
    <row r="36" spans="2:35">
      <c r="B36" s="93">
        <v>49</v>
      </c>
      <c r="C36" s="131">
        <f>'7.グレード別年俸表の作成'!$AQ37</f>
        <v>5676390</v>
      </c>
      <c r="D36" s="131">
        <f>'7.グレード別年俸表の作成'!$AQ83</f>
        <v>5813630</v>
      </c>
      <c r="E36" s="131">
        <f>'7.グレード別年俸表の作成'!$AQ129</f>
        <v>5950740</v>
      </c>
      <c r="F36" s="131">
        <f>'7.グレード別年俸表の作成'!$AQ175</f>
        <v>6087980</v>
      </c>
      <c r="G36" s="104">
        <f>'7.グレード別年俸表の作成'!$AQ221</f>
        <v>5973750</v>
      </c>
      <c r="H36" s="77">
        <f>'7.グレード別年俸表の作成'!$AQ267</f>
        <v>6074640</v>
      </c>
      <c r="I36" s="77">
        <f>'7.グレード別年俸表の作成'!$AQ313</f>
        <v>6175530</v>
      </c>
      <c r="J36" s="77">
        <f>'7.グレード別年俸表の作成'!$AQ359</f>
        <v>6276420</v>
      </c>
      <c r="K36" s="77">
        <f>'7.グレード別年俸表の作成'!$AQ405</f>
        <v>7001780</v>
      </c>
      <c r="L36" s="77">
        <f>'7.グレード別年俸表の作成'!$AQ451</f>
        <v>7115640</v>
      </c>
      <c r="M36" s="77">
        <f>'7.グレード別年俸表の作成'!$AQ497</f>
        <v>7275710</v>
      </c>
      <c r="N36" s="77">
        <f>'7.グレード別年俸表の作成'!$AQ543</f>
        <v>7389570</v>
      </c>
      <c r="O36" s="77">
        <f>'7.グレード別年俸表の作成'!$AQ589</f>
        <v>7617660</v>
      </c>
      <c r="P36" s="77">
        <f>'7.グレード別年俸表の作成'!$AQ635</f>
        <v>7697490</v>
      </c>
      <c r="Q36" s="77">
        <f>'7.グレード別年俸表の作成'!$AQ681</f>
        <v>7802070</v>
      </c>
      <c r="R36" s="77">
        <f>'7.グレード別年俸表の作成'!$AQ727</f>
        <v>7909950</v>
      </c>
      <c r="S36" s="77">
        <f>'7.グレード別年俸表の作成'!$AQ773</f>
        <v>7991430</v>
      </c>
      <c r="T36" s="77">
        <f>'7.グレード別年俸表の作成'!$AQ819</f>
        <v>8584950</v>
      </c>
      <c r="U36" s="77">
        <f>'7.グレード別年俸表の作成'!$AQ865</f>
        <v>8718600</v>
      </c>
      <c r="V36" s="77">
        <f>'7.グレード別年俸表の作成'!$AQ911</f>
        <v>8817600</v>
      </c>
      <c r="W36" s="77">
        <f>'7.グレード別年俸表の作成'!$AQ957</f>
        <v>8916600</v>
      </c>
      <c r="X36" s="77">
        <f>'7.グレード別年俸表の作成'!$AQ1003</f>
        <v>10401600</v>
      </c>
      <c r="Y36" s="77" t="str">
        <f>'7.グレード別年俸表の作成'!$AQ1049</f>
        <v/>
      </c>
      <c r="Z36" s="77" t="str">
        <f>'7.グレード別年俸表の作成'!$AQ1095</f>
        <v/>
      </c>
      <c r="AA36" s="77" t="str">
        <f>'7.グレード別年俸表の作成'!$AQ1141</f>
        <v/>
      </c>
      <c r="AB36" s="77" t="str">
        <f>'7.グレード別年俸表の作成'!$AQ1187</f>
        <v/>
      </c>
      <c r="AC36" s="77" t="str">
        <f>'7.グレード別年俸表の作成'!$AQ1233</f>
        <v/>
      </c>
      <c r="AD36" s="77" t="str">
        <f>'7.グレード別年俸表の作成'!$AQ1279</f>
        <v/>
      </c>
      <c r="AE36" s="77" t="str">
        <f>'7.グレード別年俸表の作成'!$AQ1325</f>
        <v/>
      </c>
      <c r="AF36" s="77" t="str">
        <f>'7.グレード別年俸表の作成'!$AQ1371</f>
        <v/>
      </c>
      <c r="AG36" s="77" t="str">
        <f>'7.グレード別年俸表の作成'!$AQ1417</f>
        <v/>
      </c>
      <c r="AH36" s="77" t="str">
        <f>'7.グレード別年俸表の作成'!$AQ1463</f>
        <v/>
      </c>
      <c r="AI36" s="77" t="str">
        <f>'7.グレード別年俸表の作成'!$AQ1509</f>
        <v/>
      </c>
    </row>
    <row r="37" spans="2:35">
      <c r="B37" s="93">
        <v>50</v>
      </c>
      <c r="C37" s="131">
        <f>'7.グレード別年俸表の作成'!$AQ38</f>
        <v>5676390</v>
      </c>
      <c r="D37" s="131">
        <f>'7.グレード別年俸表の作成'!$AQ84</f>
        <v>5813630</v>
      </c>
      <c r="E37" s="131">
        <f>'7.グレード別年俸表の作成'!$AQ130</f>
        <v>5950740</v>
      </c>
      <c r="F37" s="131">
        <f>'7.グレード別年俸表の作成'!$AQ176</f>
        <v>6087980</v>
      </c>
      <c r="G37" s="104">
        <f>'7.グレード別年俸表の作成'!$AQ222</f>
        <v>6012690</v>
      </c>
      <c r="H37" s="77">
        <f>'7.グレード別年俸表の作成'!$AQ268</f>
        <v>6113580</v>
      </c>
      <c r="I37" s="77">
        <f>'7.グレード別年俸表の作成'!$AQ314</f>
        <v>6214470</v>
      </c>
      <c r="J37" s="77">
        <f>'7.グレード別年俸表の作成'!$AQ360</f>
        <v>6315360</v>
      </c>
      <c r="K37" s="77">
        <f>'7.グレード別年俸表の作成'!$AQ406</f>
        <v>7044300</v>
      </c>
      <c r="L37" s="77">
        <f>'7.グレード別年俸表の作成'!$AQ452</f>
        <v>7158170</v>
      </c>
      <c r="M37" s="77">
        <f>'7.グレード別年俸表の作成'!$AQ498</f>
        <v>7318230</v>
      </c>
      <c r="N37" s="77">
        <f>'7.グレード別年俸表の作成'!$AQ544</f>
        <v>7432100</v>
      </c>
      <c r="O37" s="77">
        <f>'7.グレード別年俸表の作成'!$AQ590</f>
        <v>7704600</v>
      </c>
      <c r="P37" s="77">
        <f>'7.グレード別年俸表の作成'!$AQ636</f>
        <v>7784430</v>
      </c>
      <c r="Q37" s="77">
        <f>'7.グレード別年俸表の作成'!$AQ682</f>
        <v>7889010</v>
      </c>
      <c r="R37" s="77">
        <f>'7.グレード別年俸表の作成'!$AQ728</f>
        <v>7996890</v>
      </c>
      <c r="S37" s="77">
        <f>'7.グレード別年俸表の作成'!$AQ774</f>
        <v>8078370</v>
      </c>
      <c r="T37" s="77">
        <f>'7.グレード別年俸表の作成'!$AQ820</f>
        <v>8680650</v>
      </c>
      <c r="U37" s="77">
        <f>'7.グレード別年俸表の作成'!$AQ866</f>
        <v>8814300</v>
      </c>
      <c r="V37" s="77">
        <f>'7.グレード別年俸表の作成'!$AQ912</f>
        <v>8913300</v>
      </c>
      <c r="W37" s="77">
        <f>'7.グレード別年俸表の作成'!$AQ958</f>
        <v>9012300</v>
      </c>
      <c r="X37" s="77">
        <f>'7.グレード別年俸表の作成'!$AQ1004</f>
        <v>10507200</v>
      </c>
      <c r="Y37" s="77">
        <f>'7.グレード別年俸表の作成'!$AQ1050</f>
        <v>10670550</v>
      </c>
      <c r="Z37" s="77" t="str">
        <f>'7.グレード別年俸表の作成'!$AQ1096</f>
        <v/>
      </c>
      <c r="AA37" s="77" t="str">
        <f>'7.グレード別年俸表の作成'!$AQ1142</f>
        <v/>
      </c>
      <c r="AB37" s="77" t="str">
        <f>'7.グレード別年俸表の作成'!$AQ1188</f>
        <v/>
      </c>
      <c r="AC37" s="77" t="str">
        <f>'7.グレード別年俸表の作成'!$AQ1234</f>
        <v/>
      </c>
      <c r="AD37" s="77" t="str">
        <f>'7.グレード別年俸表の作成'!$AQ1280</f>
        <v/>
      </c>
      <c r="AE37" s="77" t="str">
        <f>'7.グレード別年俸表の作成'!$AQ1326</f>
        <v/>
      </c>
      <c r="AF37" s="77" t="str">
        <f>'7.グレード別年俸表の作成'!$AQ1372</f>
        <v/>
      </c>
      <c r="AG37" s="77" t="str">
        <f>'7.グレード別年俸表の作成'!$AQ1418</f>
        <v/>
      </c>
      <c r="AH37" s="77" t="str">
        <f>'7.グレード別年俸表の作成'!$AQ1464</f>
        <v/>
      </c>
      <c r="AI37" s="77" t="str">
        <f>'7.グレード別年俸表の作成'!$AQ1510</f>
        <v/>
      </c>
    </row>
    <row r="38" spans="2:35">
      <c r="B38" s="93">
        <v>51</v>
      </c>
      <c r="C38" s="131">
        <f>'7.グレード別年俸表の作成'!$AQ39</f>
        <v>5676390</v>
      </c>
      <c r="D38" s="131">
        <f>'7.グレード別年俸表の作成'!$AQ85</f>
        <v>5813630</v>
      </c>
      <c r="E38" s="131">
        <f>'7.グレード別年俸表の作成'!$AQ131</f>
        <v>5950740</v>
      </c>
      <c r="F38" s="131">
        <f>'7.グレード別年俸表の作成'!$AQ177</f>
        <v>6087980</v>
      </c>
      <c r="G38" s="104">
        <f>'7.グレード別年俸表の作成'!$AQ223</f>
        <v>6012690</v>
      </c>
      <c r="H38" s="77">
        <f>'7.グレード別年俸表の作成'!$AQ269</f>
        <v>6113580</v>
      </c>
      <c r="I38" s="77">
        <f>'7.グレード別年俸表の作成'!$AQ315</f>
        <v>6214470</v>
      </c>
      <c r="J38" s="77">
        <f>'7.グレード別年俸表の作成'!$AQ361</f>
        <v>6315360</v>
      </c>
      <c r="K38" s="77">
        <f>'7.グレード別年俸表の作成'!$AQ407</f>
        <v>7086830</v>
      </c>
      <c r="L38" s="77">
        <f>'7.グレード別年俸表の作成'!$AQ453</f>
        <v>7200690</v>
      </c>
      <c r="M38" s="77">
        <f>'7.グレード別年俸表の作成'!$AQ499</f>
        <v>7360760</v>
      </c>
      <c r="N38" s="77">
        <f>'7.グレード別年俸表の作成'!$AQ545</f>
        <v>7474620</v>
      </c>
      <c r="O38" s="77">
        <f>'7.グレード別年俸表の作成'!$AQ591</f>
        <v>7748070</v>
      </c>
      <c r="P38" s="77">
        <f>'7.グレード別年俸表の作成'!$AQ637</f>
        <v>7871370</v>
      </c>
      <c r="Q38" s="77">
        <f>'7.グレード別年俸表の作成'!$AQ683</f>
        <v>7975950</v>
      </c>
      <c r="R38" s="77">
        <f>'7.グレード別年俸表の作成'!$AQ729</f>
        <v>8083830</v>
      </c>
      <c r="S38" s="77">
        <f>'7.グレード別年俸表の作成'!$AQ775</f>
        <v>8165310</v>
      </c>
      <c r="T38" s="77">
        <f>'7.グレード別年俸表の作成'!$AQ821</f>
        <v>8776350</v>
      </c>
      <c r="U38" s="77">
        <f>'7.グレード別年俸表の作成'!$AQ867</f>
        <v>8910000</v>
      </c>
      <c r="V38" s="77">
        <f>'7.グレード別年俸表の作成'!$AQ913</f>
        <v>9009000</v>
      </c>
      <c r="W38" s="77">
        <f>'7.グレード別年俸表の作成'!$AQ959</f>
        <v>9108000</v>
      </c>
      <c r="X38" s="77">
        <f>'7.グレード別年俸表の作成'!$AQ1005</f>
        <v>10612800</v>
      </c>
      <c r="Y38" s="77">
        <f>'7.グレード別年俸表の作成'!$AQ1051</f>
        <v>10776150</v>
      </c>
      <c r="Z38" s="77" t="str">
        <f>'7.グレード別年俸表の作成'!$AQ1097</f>
        <v/>
      </c>
      <c r="AA38" s="77" t="str">
        <f>'7.グレード別年俸表の作成'!$AQ1143</f>
        <v/>
      </c>
      <c r="AB38" s="77" t="str">
        <f>'7.グレード別年俸表の作成'!$AQ1189</f>
        <v/>
      </c>
      <c r="AC38" s="77" t="str">
        <f>'7.グレード別年俸表の作成'!$AQ1235</f>
        <v/>
      </c>
      <c r="AD38" s="77" t="str">
        <f>'7.グレード別年俸表の作成'!$AQ1281</f>
        <v/>
      </c>
      <c r="AE38" s="77" t="str">
        <f>'7.グレード別年俸表の作成'!$AQ1327</f>
        <v/>
      </c>
      <c r="AF38" s="77" t="str">
        <f>'7.グレード別年俸表の作成'!$AQ1373</f>
        <v/>
      </c>
      <c r="AG38" s="77" t="str">
        <f>'7.グレード別年俸表の作成'!$AQ1419</f>
        <v/>
      </c>
      <c r="AH38" s="77" t="str">
        <f>'7.グレード別年俸表の作成'!$AQ1465</f>
        <v/>
      </c>
      <c r="AI38" s="77" t="str">
        <f>'7.グレード別年俸表の作成'!$AQ1511</f>
        <v/>
      </c>
    </row>
    <row r="39" spans="2:35">
      <c r="B39" s="93">
        <v>52</v>
      </c>
      <c r="C39" s="131">
        <f>'7.グレード別年俸表の作成'!$AQ40</f>
        <v>5676390</v>
      </c>
      <c r="D39" s="131">
        <f>'7.グレード別年俸表の作成'!$AQ86</f>
        <v>5813630</v>
      </c>
      <c r="E39" s="131">
        <f>'7.グレード別年俸表の作成'!$AQ132</f>
        <v>5950740</v>
      </c>
      <c r="F39" s="131">
        <f>'7.グレード別年俸表の作成'!$AQ178</f>
        <v>6087980</v>
      </c>
      <c r="G39" s="104">
        <f>'7.グレード別年俸表の作成'!$AQ224</f>
        <v>6012690</v>
      </c>
      <c r="H39" s="77">
        <f>'7.グレード別年俸表の作成'!$AQ270</f>
        <v>6113580</v>
      </c>
      <c r="I39" s="77">
        <f>'7.グレード別年俸表の作成'!$AQ316</f>
        <v>6214470</v>
      </c>
      <c r="J39" s="77">
        <f>'7.グレード別年俸表の作成'!$AQ362</f>
        <v>6315360</v>
      </c>
      <c r="K39" s="77">
        <f>'7.グレード別年俸表の作成'!$AQ408</f>
        <v>7129350</v>
      </c>
      <c r="L39" s="77">
        <f>'7.グレード別年俸表の作成'!$AQ454</f>
        <v>7243220</v>
      </c>
      <c r="M39" s="77">
        <f>'7.グレード別年俸表の作成'!$AQ500</f>
        <v>7403280</v>
      </c>
      <c r="N39" s="77">
        <f>'7.グレード別年俸表の作成'!$AQ546</f>
        <v>7517150</v>
      </c>
      <c r="O39" s="77">
        <f>'7.グレード別年俸表の作成'!$AQ592</f>
        <v>7791540</v>
      </c>
      <c r="P39" s="77">
        <f>'7.グレード別年俸表の作成'!$AQ638</f>
        <v>7958310</v>
      </c>
      <c r="Q39" s="77">
        <f>'7.グレード別年俸表の作成'!$AQ684</f>
        <v>8062890</v>
      </c>
      <c r="R39" s="77">
        <f>'7.グレード別年俸表の作成'!$AQ730</f>
        <v>8170770</v>
      </c>
      <c r="S39" s="77">
        <f>'7.グレード別年俸表の作成'!$AQ776</f>
        <v>8252250</v>
      </c>
      <c r="T39" s="77">
        <f>'7.グレード別年俸表の作成'!$AQ822</f>
        <v>8872050</v>
      </c>
      <c r="U39" s="77">
        <f>'7.グレード別年俸表の作成'!$AQ868</f>
        <v>9005700</v>
      </c>
      <c r="V39" s="77">
        <f>'7.グレード別年俸表の作成'!$AQ914</f>
        <v>9104700</v>
      </c>
      <c r="W39" s="77">
        <f>'7.グレード別年俸表の作成'!$AQ960</f>
        <v>9203700</v>
      </c>
      <c r="X39" s="77">
        <f>'7.グレード別年俸表の作成'!$AQ1006</f>
        <v>10718400</v>
      </c>
      <c r="Y39" s="77">
        <f>'7.グレード別年俸表の作成'!$AQ1052</f>
        <v>10881750</v>
      </c>
      <c r="Z39" s="77">
        <f>'7.グレード別年俸表の作成'!$AQ1098</f>
        <v>11045100</v>
      </c>
      <c r="AA39" s="77" t="str">
        <f>'7.グレード別年俸表の作成'!$AQ1144</f>
        <v/>
      </c>
      <c r="AB39" s="77" t="str">
        <f>'7.グレード別年俸表の作成'!$AQ1190</f>
        <v/>
      </c>
      <c r="AC39" s="77" t="str">
        <f>'7.グレード別年俸表の作成'!$AQ1236</f>
        <v/>
      </c>
      <c r="AD39" s="77" t="str">
        <f>'7.グレード別年俸表の作成'!$AQ1282</f>
        <v/>
      </c>
      <c r="AE39" s="77" t="str">
        <f>'7.グレード別年俸表の作成'!$AQ1328</f>
        <v/>
      </c>
      <c r="AF39" s="77" t="str">
        <f>'7.グレード別年俸表の作成'!$AQ1374</f>
        <v/>
      </c>
      <c r="AG39" s="77" t="str">
        <f>'7.グレード別年俸表の作成'!$AQ1420</f>
        <v/>
      </c>
      <c r="AH39" s="77" t="str">
        <f>'7.グレード別年俸表の作成'!$AQ1466</f>
        <v/>
      </c>
      <c r="AI39" s="77" t="str">
        <f>'7.グレード別年俸表の作成'!$AQ1512</f>
        <v/>
      </c>
    </row>
    <row r="40" spans="2:35">
      <c r="B40" s="93">
        <v>53</v>
      </c>
      <c r="C40" s="131">
        <f>'7.グレード別年俸表の作成'!$AQ41</f>
        <v>5676390</v>
      </c>
      <c r="D40" s="131">
        <f>'7.グレード別年俸表の作成'!$AQ87</f>
        <v>5813630</v>
      </c>
      <c r="E40" s="131">
        <f>'7.グレード別年俸表の作成'!$AQ133</f>
        <v>5950740</v>
      </c>
      <c r="F40" s="131">
        <f>'7.グレード別年俸表の作成'!$AQ179</f>
        <v>6087980</v>
      </c>
      <c r="G40" s="104">
        <f>'7.グレード別年俸表の作成'!$AQ225</f>
        <v>6012690</v>
      </c>
      <c r="H40" s="77">
        <f>'7.グレード別年俸表の作成'!$AQ271</f>
        <v>6113580</v>
      </c>
      <c r="I40" s="77">
        <f>'7.グレード別年俸表の作成'!$AQ317</f>
        <v>6214470</v>
      </c>
      <c r="J40" s="77">
        <f>'7.グレード別年俸表の作成'!$AQ363</f>
        <v>6315360</v>
      </c>
      <c r="K40" s="77">
        <f>'7.グレード別年俸表の作成'!$AQ409</f>
        <v>7171880</v>
      </c>
      <c r="L40" s="77">
        <f>'7.グレード別年俸表の作成'!$AQ455</f>
        <v>7285740</v>
      </c>
      <c r="M40" s="77">
        <f>'7.グレード別年俸表の作成'!$AQ501</f>
        <v>7445810</v>
      </c>
      <c r="N40" s="77">
        <f>'7.グレード別年俸表の作成'!$AQ547</f>
        <v>7559670</v>
      </c>
      <c r="O40" s="77">
        <f>'7.グレード別年俸表の作成'!$AQ593</f>
        <v>7835010</v>
      </c>
      <c r="P40" s="77">
        <f>'7.グレード別年俸表の作成'!$AQ639</f>
        <v>8001780</v>
      </c>
      <c r="Q40" s="77">
        <f>'7.グレード別年俸表の作成'!$AQ685</f>
        <v>8149830</v>
      </c>
      <c r="R40" s="77">
        <f>'7.グレード別年俸表の作成'!$AQ731</f>
        <v>8257710</v>
      </c>
      <c r="S40" s="77">
        <f>'7.グレード別年俸表の作成'!$AQ777</f>
        <v>8339190</v>
      </c>
      <c r="T40" s="77">
        <f>'7.グレード別年俸表の作成'!$AQ823</f>
        <v>8967750</v>
      </c>
      <c r="U40" s="77">
        <f>'7.グレード別年俸表の作成'!$AQ869</f>
        <v>9101400</v>
      </c>
      <c r="V40" s="77">
        <f>'7.グレード別年俸表の作成'!$AQ915</f>
        <v>9200400</v>
      </c>
      <c r="W40" s="77">
        <f>'7.グレード別年俸表の作成'!$AQ961</f>
        <v>9299400</v>
      </c>
      <c r="X40" s="77">
        <f>'7.グレード別年俸表の作成'!$AQ1007</f>
        <v>10824000</v>
      </c>
      <c r="Y40" s="77">
        <f>'7.グレード別年俸表の作成'!$AQ1053</f>
        <v>10987350</v>
      </c>
      <c r="Z40" s="77">
        <f>'7.グレード別年俸表の作成'!$AQ1099</f>
        <v>11150700</v>
      </c>
      <c r="AA40" s="77" t="str">
        <f>'7.グレード別年俸表の作成'!$AQ1145</f>
        <v/>
      </c>
      <c r="AB40" s="77" t="str">
        <f>'7.グレード別年俸表の作成'!$AQ1191</f>
        <v/>
      </c>
      <c r="AC40" s="77" t="str">
        <f>'7.グレード別年俸表の作成'!$AQ1237</f>
        <v/>
      </c>
      <c r="AD40" s="77" t="str">
        <f>'7.グレード別年俸表の作成'!$AQ1283</f>
        <v/>
      </c>
      <c r="AE40" s="77" t="str">
        <f>'7.グレード別年俸表の作成'!$AQ1329</f>
        <v/>
      </c>
      <c r="AF40" s="77" t="str">
        <f>'7.グレード別年俸表の作成'!$AQ1375</f>
        <v/>
      </c>
      <c r="AG40" s="77" t="str">
        <f>'7.グレード別年俸表の作成'!$AQ1421</f>
        <v/>
      </c>
      <c r="AH40" s="77" t="str">
        <f>'7.グレード別年俸表の作成'!$AQ1467</f>
        <v/>
      </c>
      <c r="AI40" s="77" t="str">
        <f>'7.グレード別年俸表の作成'!$AQ1513</f>
        <v/>
      </c>
    </row>
    <row r="41" spans="2:35">
      <c r="B41" s="93">
        <v>54</v>
      </c>
      <c r="C41" s="131">
        <f>'7.グレード別年俸表の作成'!$AQ42</f>
        <v>5676390</v>
      </c>
      <c r="D41" s="131">
        <f>'7.グレード別年俸表の作成'!$AQ88</f>
        <v>5813630</v>
      </c>
      <c r="E41" s="131">
        <f>'7.グレード別年俸表の作成'!$AQ134</f>
        <v>5950740</v>
      </c>
      <c r="F41" s="131">
        <f>'7.グレード別年俸表の作成'!$AQ180</f>
        <v>6087980</v>
      </c>
      <c r="G41" s="104">
        <f>'7.グレード別年俸表の作成'!$AQ226</f>
        <v>6012690</v>
      </c>
      <c r="H41" s="77">
        <f>'7.グレード別年俸表の作成'!$AQ272</f>
        <v>6113580</v>
      </c>
      <c r="I41" s="77">
        <f>'7.グレード別年俸表の作成'!$AQ318</f>
        <v>6214470</v>
      </c>
      <c r="J41" s="77">
        <f>'7.グレード別年俸表の作成'!$AQ364</f>
        <v>6315360</v>
      </c>
      <c r="K41" s="77">
        <f>'7.グレード別年俸表の作成'!$AQ410</f>
        <v>7214400</v>
      </c>
      <c r="L41" s="77">
        <f>'7.グレード別年俸表の作成'!$AQ456</f>
        <v>7328270</v>
      </c>
      <c r="M41" s="77">
        <f>'7.グレード別年俸表の作成'!$AQ502</f>
        <v>7488330</v>
      </c>
      <c r="N41" s="77">
        <f>'7.グレード別年俸表の作成'!$AQ548</f>
        <v>7602200</v>
      </c>
      <c r="O41" s="77">
        <f>'7.グレード別年俸表の作成'!$AQ594</f>
        <v>7878480</v>
      </c>
      <c r="P41" s="77">
        <f>'7.グレード別年俸表の作成'!$AQ640</f>
        <v>8045250</v>
      </c>
      <c r="Q41" s="77">
        <f>'7.グレード別年俸表の作成'!$AQ686</f>
        <v>8236770</v>
      </c>
      <c r="R41" s="77">
        <f>'7.グレード別年俸表の作成'!$AQ732</f>
        <v>8344650</v>
      </c>
      <c r="S41" s="77">
        <f>'7.グレード別年俸表の作成'!$AQ778</f>
        <v>8426130</v>
      </c>
      <c r="T41" s="77">
        <f>'7.グレード別年俸表の作成'!$AQ824</f>
        <v>9063450</v>
      </c>
      <c r="U41" s="77">
        <f>'7.グレード別年俸表の作成'!$AQ870</f>
        <v>9197100</v>
      </c>
      <c r="V41" s="77">
        <f>'7.グレード別年俸表の作成'!$AQ916</f>
        <v>9296100</v>
      </c>
      <c r="W41" s="77">
        <f>'7.グレード別年俸表の作成'!$AQ962</f>
        <v>9395100</v>
      </c>
      <c r="X41" s="77">
        <f>'7.グレード別年俸表の作成'!$AQ1008</f>
        <v>10929600</v>
      </c>
      <c r="Y41" s="77">
        <f>'7.グレード別年俸表の作成'!$AQ1054</f>
        <v>11092950</v>
      </c>
      <c r="Z41" s="77">
        <f>'7.グレード別年俸表の作成'!$AQ1100</f>
        <v>11256300</v>
      </c>
      <c r="AA41" s="77" t="str">
        <f>'7.グレード別年俸表の作成'!$AQ1146</f>
        <v/>
      </c>
      <c r="AB41" s="77" t="str">
        <f>'7.グレード別年俸表の作成'!$AQ1192</f>
        <v/>
      </c>
      <c r="AC41" s="77" t="str">
        <f>'7.グレード別年俸表の作成'!$AQ1238</f>
        <v/>
      </c>
      <c r="AD41" s="77" t="str">
        <f>'7.グレード別年俸表の作成'!$AQ1284</f>
        <v/>
      </c>
      <c r="AE41" s="77" t="str">
        <f>'7.グレード別年俸表の作成'!$AQ1330</f>
        <v/>
      </c>
      <c r="AF41" s="77" t="str">
        <f>'7.グレード別年俸表の作成'!$AQ1376</f>
        <v/>
      </c>
      <c r="AG41" s="77" t="str">
        <f>'7.グレード別年俸表の作成'!$AQ1422</f>
        <v/>
      </c>
      <c r="AH41" s="77" t="str">
        <f>'7.グレード別年俸表の作成'!$AQ1468</f>
        <v/>
      </c>
      <c r="AI41" s="77" t="str">
        <f>'7.グレード別年俸表の作成'!$AQ1514</f>
        <v/>
      </c>
    </row>
    <row r="42" spans="2:35">
      <c r="B42" s="93">
        <v>55</v>
      </c>
      <c r="C42" s="131">
        <f>'7.グレード別年俸表の作成'!$AQ43</f>
        <v>5676390</v>
      </c>
      <c r="D42" s="131">
        <f>'7.グレード別年俸表の作成'!$AQ89</f>
        <v>5813630</v>
      </c>
      <c r="E42" s="131">
        <f>'7.グレード別年俸表の作成'!$AQ135</f>
        <v>5950740</v>
      </c>
      <c r="F42" s="131">
        <f>'7.グレード別年俸表の作成'!$AQ181</f>
        <v>6087980</v>
      </c>
      <c r="G42" s="104">
        <f>'7.グレード別年俸表の作成'!$AQ227</f>
        <v>6012690</v>
      </c>
      <c r="H42" s="77">
        <f>'7.グレード別年俸表の作成'!$AQ273</f>
        <v>6113580</v>
      </c>
      <c r="I42" s="77">
        <f>'7.グレード別年俸表の作成'!$AQ319</f>
        <v>6214470</v>
      </c>
      <c r="J42" s="77">
        <f>'7.グレード別年俸表の作成'!$AQ365</f>
        <v>6315360</v>
      </c>
      <c r="K42" s="77">
        <f>'7.グレード別年俸表の作成'!$AQ411</f>
        <v>7256930</v>
      </c>
      <c r="L42" s="77">
        <f>'7.グレード別年俸表の作成'!$AQ457</f>
        <v>7370790</v>
      </c>
      <c r="M42" s="77">
        <f>'7.グレード別年俸表の作成'!$AQ503</f>
        <v>7530860</v>
      </c>
      <c r="N42" s="77">
        <f>'7.グレード別年俸表の作成'!$AQ549</f>
        <v>7644720</v>
      </c>
      <c r="O42" s="77">
        <f>'7.グレード別年俸表の作成'!$AQ595</f>
        <v>7921950</v>
      </c>
      <c r="P42" s="77">
        <f>'7.グレード別年俸表の作成'!$AQ641</f>
        <v>8088720</v>
      </c>
      <c r="Q42" s="77">
        <f>'7.グレード別年俸表の作成'!$AQ687</f>
        <v>8280240</v>
      </c>
      <c r="R42" s="77">
        <f>'7.グレード別年俸表の作成'!$AQ733</f>
        <v>8431590</v>
      </c>
      <c r="S42" s="77">
        <f>'7.グレード別年俸表の作成'!$AQ779</f>
        <v>8513070</v>
      </c>
      <c r="T42" s="77">
        <f>'7.グレード別年俸表の作成'!$AQ825</f>
        <v>9159150</v>
      </c>
      <c r="U42" s="77">
        <f>'7.グレード別年俸表の作成'!$AQ871</f>
        <v>9292800</v>
      </c>
      <c r="V42" s="77">
        <f>'7.グレード別年俸表の作成'!$AQ917</f>
        <v>9391800</v>
      </c>
      <c r="W42" s="77">
        <f>'7.グレード別年俸表の作成'!$AQ963</f>
        <v>9490800</v>
      </c>
      <c r="X42" s="77">
        <f>'7.グレード別年俸表の作成'!$AQ1009</f>
        <v>11035200</v>
      </c>
      <c r="Y42" s="77">
        <f>'7.グレード別年俸表の作成'!$AQ1055</f>
        <v>11198550</v>
      </c>
      <c r="Z42" s="77">
        <f>'7.グレード別年俸表の作成'!$AQ1101</f>
        <v>11361900</v>
      </c>
      <c r="AA42" s="77" t="str">
        <f>'7.グレード別年俸表の作成'!$AQ1147</f>
        <v/>
      </c>
      <c r="AB42" s="77" t="str">
        <f>'7.グレード別年俸表の作成'!$AQ1193</f>
        <v/>
      </c>
      <c r="AC42" s="77" t="str">
        <f>'7.グレード別年俸表の作成'!$AQ1239</f>
        <v/>
      </c>
      <c r="AD42" s="77" t="str">
        <f>'7.グレード別年俸表の作成'!$AQ1285</f>
        <v/>
      </c>
      <c r="AE42" s="77" t="str">
        <f>'7.グレード別年俸表の作成'!$AQ1331</f>
        <v/>
      </c>
      <c r="AF42" s="77" t="str">
        <f>'7.グレード別年俸表の作成'!$AQ1377</f>
        <v/>
      </c>
      <c r="AG42" s="77" t="str">
        <f>'7.グレード別年俸表の作成'!$AQ1423</f>
        <v/>
      </c>
      <c r="AH42" s="77" t="str">
        <f>'7.グレード別年俸表の作成'!$AQ1469</f>
        <v/>
      </c>
      <c r="AI42" s="77" t="str">
        <f>'7.グレード別年俸表の作成'!$AQ1515</f>
        <v/>
      </c>
    </row>
    <row r="43" spans="2:35">
      <c r="B43" s="93">
        <v>56</v>
      </c>
      <c r="C43" s="131">
        <f>'7.グレード別年俸表の作成'!$AQ44</f>
        <v>5676390</v>
      </c>
      <c r="D43" s="131">
        <f>'7.グレード別年俸表の作成'!$AQ90</f>
        <v>5813630</v>
      </c>
      <c r="E43" s="131">
        <f>'7.グレード別年俸表の作成'!$AQ136</f>
        <v>5950740</v>
      </c>
      <c r="F43" s="131">
        <f>'7.グレード別年俸表の作成'!$AQ182</f>
        <v>6087980</v>
      </c>
      <c r="G43" s="104">
        <f>'7.グレード別年俸表の作成'!$AQ228</f>
        <v>6012690</v>
      </c>
      <c r="H43" s="77">
        <f>'7.グレード別年俸表の作成'!$AQ274</f>
        <v>6113580</v>
      </c>
      <c r="I43" s="77">
        <f>'7.グレード別年俸表の作成'!$AQ320</f>
        <v>6214470</v>
      </c>
      <c r="J43" s="77">
        <f>'7.グレード別年俸表の作成'!$AQ366</f>
        <v>6315360</v>
      </c>
      <c r="K43" s="77">
        <f>'7.グレード別年俸表の作成'!$AQ412</f>
        <v>7256930</v>
      </c>
      <c r="L43" s="77">
        <f>'7.グレード別年俸表の作成'!$AQ458</f>
        <v>7370790</v>
      </c>
      <c r="M43" s="77">
        <f>'7.グレード別年俸表の作成'!$AQ504</f>
        <v>7530860</v>
      </c>
      <c r="N43" s="77">
        <f>'7.グレード別年俸表の作成'!$AQ550</f>
        <v>7644720</v>
      </c>
      <c r="O43" s="77">
        <f>'7.グレード別年俸表の作成'!$AQ596</f>
        <v>7921950</v>
      </c>
      <c r="P43" s="77">
        <f>'7.グレード別年俸表の作成'!$AQ642</f>
        <v>8088720</v>
      </c>
      <c r="Q43" s="77">
        <f>'7.グレード別年俸表の作成'!$AQ688</f>
        <v>8280240</v>
      </c>
      <c r="R43" s="77">
        <f>'7.グレード別年俸表の作成'!$AQ734</f>
        <v>8518530</v>
      </c>
      <c r="S43" s="77">
        <f>'7.グレード別年俸表の作成'!$AQ780</f>
        <v>8600010</v>
      </c>
      <c r="T43" s="77">
        <f>'7.グレード別年俸表の作成'!$AQ826</f>
        <v>9159150</v>
      </c>
      <c r="U43" s="77">
        <f>'7.グレード別年俸表の作成'!$AQ872</f>
        <v>9388500</v>
      </c>
      <c r="V43" s="77">
        <f>'7.グレード別年俸表の作成'!$AQ918</f>
        <v>9487500</v>
      </c>
      <c r="W43" s="77">
        <f>'7.グレード別年俸表の作成'!$AQ964</f>
        <v>9586500</v>
      </c>
      <c r="X43" s="77">
        <f>'7.グレード別年俸表の作成'!$AQ1010</f>
        <v>11140800</v>
      </c>
      <c r="Y43" s="77">
        <f>'7.グレード別年俸表の作成'!$AQ1056</f>
        <v>11304150</v>
      </c>
      <c r="Z43" s="77">
        <f>'7.グレード別年俸表の作成'!$AQ1102</f>
        <v>11467500</v>
      </c>
      <c r="AA43" s="77" t="str">
        <f>'7.グレード別年俸表の作成'!$AQ1148</f>
        <v/>
      </c>
      <c r="AB43" s="77" t="str">
        <f>'7.グレード別年俸表の作成'!$AQ1194</f>
        <v/>
      </c>
      <c r="AC43" s="77" t="str">
        <f>'7.グレード別年俸表の作成'!$AQ1240</f>
        <v/>
      </c>
      <c r="AD43" s="77" t="str">
        <f>'7.グレード別年俸表の作成'!$AQ1286</f>
        <v/>
      </c>
      <c r="AE43" s="77" t="str">
        <f>'7.グレード別年俸表の作成'!$AQ1332</f>
        <v/>
      </c>
      <c r="AF43" s="77" t="str">
        <f>'7.グレード別年俸表の作成'!$AQ1378</f>
        <v/>
      </c>
      <c r="AG43" s="77" t="str">
        <f>'7.グレード別年俸表の作成'!$AQ1424</f>
        <v/>
      </c>
      <c r="AH43" s="77" t="str">
        <f>'7.グレード別年俸表の作成'!$AQ1470</f>
        <v/>
      </c>
      <c r="AI43" s="77" t="str">
        <f>'7.グレード別年俸表の作成'!$AQ1516</f>
        <v/>
      </c>
    </row>
    <row r="44" spans="2:35">
      <c r="B44" s="93">
        <v>57</v>
      </c>
      <c r="C44" s="131">
        <f>'7.グレード別年俸表の作成'!$AQ45</f>
        <v>5676390</v>
      </c>
      <c r="D44" s="131">
        <f>'7.グレード別年俸表の作成'!$AQ91</f>
        <v>5813630</v>
      </c>
      <c r="E44" s="131">
        <f>'7.グレード別年俸表の作成'!$AQ137</f>
        <v>5950740</v>
      </c>
      <c r="F44" s="131">
        <f>'7.グレード別年俸表の作成'!$AQ183</f>
        <v>6087980</v>
      </c>
      <c r="G44" s="104">
        <f>'7.グレード別年俸表の作成'!$AQ229</f>
        <v>6012690</v>
      </c>
      <c r="H44" s="77">
        <f>'7.グレード別年俸表の作成'!$AQ275</f>
        <v>6113580</v>
      </c>
      <c r="I44" s="77">
        <f>'7.グレード別年俸表の作成'!$AQ321</f>
        <v>6214470</v>
      </c>
      <c r="J44" s="77">
        <f>'7.グレード別年俸表の作成'!$AQ367</f>
        <v>6315360</v>
      </c>
      <c r="K44" s="77">
        <f>'7.グレード別年俸表の作成'!$AQ413</f>
        <v>7256930</v>
      </c>
      <c r="L44" s="77">
        <f>'7.グレード別年俸表の作成'!$AQ459</f>
        <v>7370790</v>
      </c>
      <c r="M44" s="77">
        <f>'7.グレード別年俸表の作成'!$AQ505</f>
        <v>7530860</v>
      </c>
      <c r="N44" s="77">
        <f>'7.グレード別年俸表の作成'!$AQ551</f>
        <v>7644720</v>
      </c>
      <c r="O44" s="77">
        <f>'7.グレード別年俸表の作成'!$AQ597</f>
        <v>7921950</v>
      </c>
      <c r="P44" s="77">
        <f>'7.グレード別年俸表の作成'!$AQ643</f>
        <v>8088720</v>
      </c>
      <c r="Q44" s="77">
        <f>'7.グレード別年俸表の作成'!$AQ689</f>
        <v>8280240</v>
      </c>
      <c r="R44" s="77">
        <f>'7.グレード別年俸表の作成'!$AQ735</f>
        <v>8518530</v>
      </c>
      <c r="S44" s="77">
        <f>'7.グレード別年俸表の作成'!$AQ781</f>
        <v>8686950</v>
      </c>
      <c r="T44" s="77">
        <f>'7.グレード別年俸表の作成'!$AQ827</f>
        <v>9159150</v>
      </c>
      <c r="U44" s="77">
        <f>'7.グレード別年俸表の作成'!$AQ873</f>
        <v>9484200</v>
      </c>
      <c r="V44" s="77">
        <f>'7.グレード別年俸表の作成'!$AQ919</f>
        <v>9583200</v>
      </c>
      <c r="W44" s="77">
        <f>'7.グレード別年俸表の作成'!$AQ965</f>
        <v>9682200</v>
      </c>
      <c r="X44" s="77">
        <f>'7.グレード別年俸表の作成'!$AQ1011</f>
        <v>11246400</v>
      </c>
      <c r="Y44" s="77">
        <f>'7.グレード別年俸表の作成'!$AQ1057</f>
        <v>11409750</v>
      </c>
      <c r="Z44" s="77">
        <f>'7.グレード別年俸表の作成'!$AQ1103</f>
        <v>11573100</v>
      </c>
      <c r="AA44" s="77" t="str">
        <f>'7.グレード別年俸表の作成'!$AQ1149</f>
        <v/>
      </c>
      <c r="AB44" s="77" t="str">
        <f>'7.グレード別年俸表の作成'!$AQ1195</f>
        <v/>
      </c>
      <c r="AC44" s="77" t="str">
        <f>'7.グレード別年俸表の作成'!$AQ1241</f>
        <v/>
      </c>
      <c r="AD44" s="77" t="str">
        <f>'7.グレード別年俸表の作成'!$AQ1287</f>
        <v/>
      </c>
      <c r="AE44" s="77" t="str">
        <f>'7.グレード別年俸表の作成'!$AQ1333</f>
        <v/>
      </c>
      <c r="AF44" s="77" t="str">
        <f>'7.グレード別年俸表の作成'!$AQ1379</f>
        <v/>
      </c>
      <c r="AG44" s="77" t="str">
        <f>'7.グレード別年俸表の作成'!$AQ1425</f>
        <v/>
      </c>
      <c r="AH44" s="77" t="str">
        <f>'7.グレード別年俸表の作成'!$AQ1471</f>
        <v/>
      </c>
      <c r="AI44" s="77" t="str">
        <f>'7.グレード別年俸表の作成'!$AQ1517</f>
        <v/>
      </c>
    </row>
    <row r="45" spans="2:35">
      <c r="B45" s="93">
        <v>58</v>
      </c>
      <c r="C45" s="131">
        <f>'7.グレード別年俸表の作成'!$AQ46</f>
        <v>5676390</v>
      </c>
      <c r="D45" s="131">
        <f>'7.グレード別年俸表の作成'!$AQ92</f>
        <v>5813630</v>
      </c>
      <c r="E45" s="131">
        <f>'7.グレード別年俸表の作成'!$AQ138</f>
        <v>5950740</v>
      </c>
      <c r="F45" s="131">
        <f>'7.グレード別年俸表の作成'!$AQ184</f>
        <v>6087980</v>
      </c>
      <c r="G45" s="104">
        <f>'7.グレード別年俸表の作成'!$AQ230</f>
        <v>6012690</v>
      </c>
      <c r="H45" s="77">
        <f>'7.グレード別年俸表の作成'!$AQ276</f>
        <v>6113580</v>
      </c>
      <c r="I45" s="77">
        <f>'7.グレード別年俸表の作成'!$AQ322</f>
        <v>6214470</v>
      </c>
      <c r="J45" s="77">
        <f>'7.グレード別年俸表の作成'!$AQ368</f>
        <v>6315360</v>
      </c>
      <c r="K45" s="77">
        <f>'7.グレード別年俸表の作成'!$AQ414</f>
        <v>7256930</v>
      </c>
      <c r="L45" s="77">
        <f>'7.グレード別年俸表の作成'!$AQ460</f>
        <v>7370790</v>
      </c>
      <c r="M45" s="77">
        <f>'7.グレード別年俸表の作成'!$AQ506</f>
        <v>7530860</v>
      </c>
      <c r="N45" s="77">
        <f>'7.グレード別年俸表の作成'!$AQ552</f>
        <v>7644720</v>
      </c>
      <c r="O45" s="77">
        <f>'7.グレード別年俸表の作成'!$AQ598</f>
        <v>7921950</v>
      </c>
      <c r="P45" s="77">
        <f>'7.グレード別年俸表の作成'!$AQ644</f>
        <v>8088720</v>
      </c>
      <c r="Q45" s="77">
        <f>'7.グレード別年俸表の作成'!$AQ690</f>
        <v>8280240</v>
      </c>
      <c r="R45" s="77">
        <f>'7.グレード別年俸表の作成'!$AQ736</f>
        <v>8518530</v>
      </c>
      <c r="S45" s="77">
        <f>'7.グレード別年俸表の作成'!$AQ782</f>
        <v>8773890</v>
      </c>
      <c r="T45" s="77">
        <f>'7.グレード別年俸表の作成'!$AQ828</f>
        <v>9159150</v>
      </c>
      <c r="U45" s="77">
        <f>'7.グレード別年俸表の作成'!$AQ874</f>
        <v>9484200</v>
      </c>
      <c r="V45" s="77">
        <f>'7.グレード別年俸表の作成'!$AQ920</f>
        <v>9678900</v>
      </c>
      <c r="W45" s="77">
        <f>'7.グレード別年俸表の作成'!$AQ966</f>
        <v>9777900</v>
      </c>
      <c r="X45" s="77">
        <f>'7.グレード別年俸表の作成'!$AQ1012</f>
        <v>11352000</v>
      </c>
      <c r="Y45" s="77">
        <f>'7.グレード別年俸表の作成'!$AQ1058</f>
        <v>11515350</v>
      </c>
      <c r="Z45" s="77">
        <f>'7.グレード別年俸表の作成'!$AQ1104</f>
        <v>11678700</v>
      </c>
      <c r="AA45" s="77" t="str">
        <f>'7.グレード別年俸表の作成'!$AQ1150</f>
        <v/>
      </c>
      <c r="AB45" s="77" t="str">
        <f>'7.グレード別年俸表の作成'!$AQ1196</f>
        <v/>
      </c>
      <c r="AC45" s="77" t="str">
        <f>'7.グレード別年俸表の作成'!$AQ1242</f>
        <v/>
      </c>
      <c r="AD45" s="77" t="str">
        <f>'7.グレード別年俸表の作成'!$AQ1288</f>
        <v/>
      </c>
      <c r="AE45" s="77" t="str">
        <f>'7.グレード別年俸表の作成'!$AQ1334</f>
        <v/>
      </c>
      <c r="AF45" s="77" t="str">
        <f>'7.グレード別年俸表の作成'!$AQ1380</f>
        <v/>
      </c>
      <c r="AG45" s="77" t="str">
        <f>'7.グレード別年俸表の作成'!$AQ1426</f>
        <v/>
      </c>
      <c r="AH45" s="77" t="str">
        <f>'7.グレード別年俸表の作成'!$AQ1472</f>
        <v/>
      </c>
      <c r="AI45" s="77" t="str">
        <f>'7.グレード別年俸表の作成'!$AQ1518</f>
        <v/>
      </c>
    </row>
    <row r="46" spans="2:35">
      <c r="B46" s="412">
        <v>59</v>
      </c>
      <c r="C46" s="131">
        <f>'7.グレード別年俸表の作成'!$AQ47</f>
        <v>5676390</v>
      </c>
      <c r="D46" s="131">
        <f>'7.グレード別年俸表の作成'!$AQ93</f>
        <v>5813630</v>
      </c>
      <c r="E46" s="131">
        <f>'7.グレード別年俸表の作成'!$AQ139</f>
        <v>5950740</v>
      </c>
      <c r="F46" s="131">
        <f>'7.グレード別年俸表の作成'!$AQ185</f>
        <v>6087980</v>
      </c>
      <c r="G46" s="104">
        <f>'7.グレード別年俸表の作成'!$AQ231</f>
        <v>6012690</v>
      </c>
      <c r="H46" s="77">
        <f>'7.グレード別年俸表の作成'!$AQ277</f>
        <v>6113580</v>
      </c>
      <c r="I46" s="77">
        <f>'7.グレード別年俸表の作成'!$AQ323</f>
        <v>6214470</v>
      </c>
      <c r="J46" s="77">
        <f>'7.グレード別年俸表の作成'!$AQ369</f>
        <v>6315360</v>
      </c>
      <c r="K46" s="77">
        <f>'7.グレード別年俸表の作成'!$AQ415</f>
        <v>7256930</v>
      </c>
      <c r="L46" s="77">
        <f>'7.グレード別年俸表の作成'!$AQ461</f>
        <v>7370790</v>
      </c>
      <c r="M46" s="77">
        <f>'7.グレード別年俸表の作成'!$AQ507</f>
        <v>7530860</v>
      </c>
      <c r="N46" s="77">
        <f>'7.グレード別年俸表の作成'!$AQ553</f>
        <v>7644720</v>
      </c>
      <c r="O46" s="77">
        <f>'7.グレード別年俸表の作成'!$AQ599</f>
        <v>7921950</v>
      </c>
      <c r="P46" s="77">
        <f>'7.グレード別年俸表の作成'!$AQ645</f>
        <v>8088720</v>
      </c>
      <c r="Q46" s="77">
        <f>'7.グレード別年俸表の作成'!$AQ691</f>
        <v>8280240</v>
      </c>
      <c r="R46" s="77">
        <f>'7.グレード別年俸表の作成'!$AQ737</f>
        <v>8518530</v>
      </c>
      <c r="S46" s="77">
        <f>'7.グレード別年俸表の作成'!$AQ783</f>
        <v>8773890</v>
      </c>
      <c r="T46" s="77">
        <f>'7.グレード別年俸表の作成'!$AQ829</f>
        <v>9159150</v>
      </c>
      <c r="U46" s="77">
        <f>'7.グレード別年俸表の作成'!$AQ875</f>
        <v>9484200</v>
      </c>
      <c r="V46" s="77">
        <f>'7.グレード別年俸表の作成'!$AQ921</f>
        <v>9774600</v>
      </c>
      <c r="W46" s="77">
        <f>'7.グレード別年俸表の作成'!$AQ967</f>
        <v>9873600</v>
      </c>
      <c r="X46" s="77">
        <f>'7.グレード別年俸表の作成'!$AQ1013</f>
        <v>11457600</v>
      </c>
      <c r="Y46" s="77">
        <f>'7.グレード別年俸表の作成'!$AQ1059</f>
        <v>11620950</v>
      </c>
      <c r="Z46" s="77">
        <f>'7.グレード別年俸表の作成'!$AQ1105</f>
        <v>11784300</v>
      </c>
      <c r="AA46" s="77" t="str">
        <f>'7.グレード別年俸表の作成'!$AQ1151</f>
        <v/>
      </c>
      <c r="AB46" s="77" t="str">
        <f>'7.グレード別年俸表の作成'!$AQ1197</f>
        <v/>
      </c>
      <c r="AC46" s="77" t="str">
        <f>'7.グレード別年俸表の作成'!$AQ1243</f>
        <v/>
      </c>
      <c r="AD46" s="77" t="str">
        <f>'7.グレード別年俸表の作成'!$AQ1289</f>
        <v/>
      </c>
      <c r="AE46" s="77" t="str">
        <f>'7.グレード別年俸表の作成'!$AQ1335</f>
        <v/>
      </c>
      <c r="AF46" s="77" t="str">
        <f>'7.グレード別年俸表の作成'!$AQ1381</f>
        <v/>
      </c>
      <c r="AG46" s="77" t="str">
        <f>'7.グレード別年俸表の作成'!$AQ1427</f>
        <v/>
      </c>
      <c r="AH46" s="77" t="str">
        <f>'7.グレード別年俸表の作成'!$AQ1473</f>
        <v/>
      </c>
      <c r="AI46" s="77" t="str">
        <f>'7.グレード別年俸表の作成'!$AQ1519</f>
        <v/>
      </c>
    </row>
  </sheetData>
  <sheetProtection algorithmName="SHA-512" hashValue="sS0rh9l+3IjJMz0GqPgpDYxJZmgehnJjIfEuFiSGyslphq8wxgb/l5L5MGJxgQyvV0TyE2XahDCG9fGCF9peFQ==" saltValue="NvIZUzRhoebe9qV3MnhDpg==" spinCount="100000" sheet="1" objects="1" scenarios="1"/>
  <phoneticPr fontId="5"/>
  <printOptions verticalCentered="1"/>
  <pageMargins left="0.70866141732283472" right="0.70866141732283472" top="0.55118110236220474" bottom="0.55118110236220474" header="0.31496062992125984" footer="0.31496062992125984"/>
  <pageSetup paperSize="9" scale="71" orientation="landscape" verticalDpi="0" r:id="rId1"/>
  <colBreaks count="1" manualBreakCount="1">
    <brk id="14" min="1" max="4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ワークシート</vt:lpstr>
      </vt:variant>
      <vt:variant>
        <vt:i4>11</vt:i4>
      </vt:variant>
      <vt:variant>
        <vt:lpstr>グラフ</vt:lpstr>
      </vt:variant>
      <vt:variant>
        <vt:i4>2</vt:i4>
      </vt:variant>
      <vt:variant>
        <vt:lpstr>名前付き一覧</vt:lpstr>
      </vt:variant>
      <vt:variant>
        <vt:i4>12</vt:i4>
      </vt:variant>
    </vt:vector>
  </HeadingPairs>
  <TitlesOfParts>
    <vt:vector size="25" baseType="lpstr">
      <vt:lpstr>メニュー一覧</vt:lpstr>
      <vt:lpstr>0.説明</vt:lpstr>
      <vt:lpstr>1.制度のフレーム設計</vt:lpstr>
      <vt:lpstr>2.モデル基本給の設計</vt:lpstr>
      <vt:lpstr>3.サラリースケール</vt:lpstr>
      <vt:lpstr>5.手当・賞与配分・洗い替え方式</vt:lpstr>
      <vt:lpstr>6.モデル年俸表の作成</vt:lpstr>
      <vt:lpstr>7.グレード別年俸表の作成</vt:lpstr>
      <vt:lpstr>8.年俸一覧表（グラフデータ）</vt:lpstr>
      <vt:lpstr>10.標準生計費データ</vt:lpstr>
      <vt:lpstr>11.使用上の注意</vt:lpstr>
      <vt:lpstr>4.グレード別基本給グラフ</vt:lpstr>
      <vt:lpstr>9.グレード別年俸グラフ</vt:lpstr>
      <vt:lpstr>'0.説明'!Print_Area</vt:lpstr>
      <vt:lpstr>'1.制度のフレーム設計'!Print_Area</vt:lpstr>
      <vt:lpstr>'10.標準生計費データ'!Print_Area</vt:lpstr>
      <vt:lpstr>'11.使用上の注意'!Print_Area</vt:lpstr>
      <vt:lpstr>'2.モデル基本給の設計'!Print_Area</vt:lpstr>
      <vt:lpstr>'3.サラリースケール'!Print_Area</vt:lpstr>
      <vt:lpstr>'5.手当・賞与配分・洗い替え方式'!Print_Area</vt:lpstr>
      <vt:lpstr>'6.モデル年俸表の作成'!Print_Area</vt:lpstr>
      <vt:lpstr>'7.グレード別年俸表の作成'!Print_Area</vt:lpstr>
      <vt:lpstr>'8.年俸一覧表（グラフデータ）'!Print_Area</vt:lpstr>
      <vt:lpstr>'7.グレード別年俸表の作成'!Print_Titles</vt:lpstr>
      <vt:lpstr>'8.年俸一覧表（グラフデータ）'!Print_Titles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横井人事労務サポート事務所</dc:creator>
  <cp:lastModifiedBy>AKINORI YOKOI</cp:lastModifiedBy>
  <cp:lastPrinted>2019-12-04T02:35:02Z</cp:lastPrinted>
  <dcterms:created xsi:type="dcterms:W3CDTF">2004-12-02T07:08:49Z</dcterms:created>
  <dcterms:modified xsi:type="dcterms:W3CDTF">2026-02-15T02:14:39Z</dcterms:modified>
</cp:coreProperties>
</file>